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120" yWindow="-120" windowWidth="29040" windowHeight="15990" tabRatio="878" firstSheet="1" activeTab="1"/>
  </bookViews>
  <sheets>
    <sheet name="Lists" sheetId="80" state="hidden" r:id="rId1"/>
    <sheet name="Introduction" sheetId="78" r:id="rId2"/>
    <sheet name="Validation" sheetId="79" r:id="rId3"/>
    <sheet name="F_Outputs 1" sheetId="299" state="hidden" r:id="rId4"/>
    <sheet name="F_Outputs 2" sheetId="268" state="hidden" r:id="rId5"/>
    <sheet name="F_Outputs 4" sheetId="269" state="hidden" r:id="rId6"/>
    <sheet name="F_Outputs 5" sheetId="302" state="hidden" r:id="rId7"/>
    <sheet name="F_Outputs 6" sheetId="271" state="hidden" r:id="rId8"/>
    <sheet name="F_Outputs 7" sheetId="272" state="hidden" r:id="rId9"/>
    <sheet name="F_Outputs 8" sheetId="273" state="hidden" r:id="rId10"/>
    <sheet name="F_Outputs 9" sheetId="306" state="hidden" r:id="rId11"/>
    <sheet name="F_Outputs 10" sheetId="307" state="hidden" r:id="rId12"/>
    <sheet name="F_Outputs 11" sheetId="308" state="hidden" r:id="rId13"/>
    <sheet name="Section 1 &gt;&gt;" sheetId="201" r:id="rId14"/>
    <sheet name="1A" sheetId="202" r:id="rId15"/>
    <sheet name="1B" sheetId="203" r:id="rId16"/>
    <sheet name="1C" sheetId="204" r:id="rId17"/>
    <sheet name="1D" sheetId="205" r:id="rId18"/>
    <sheet name="1E" sheetId="206" r:id="rId19"/>
    <sheet name="1F" sheetId="305" r:id="rId20"/>
    <sheet name="Section 2 &gt;&gt; " sheetId="208" r:id="rId21"/>
    <sheet name="2A" sheetId="209" r:id="rId22"/>
    <sheet name="2B" sheetId="210" r:id="rId23"/>
    <sheet name="2C" sheetId="211" r:id="rId24"/>
    <sheet name="2D" sheetId="212" r:id="rId25"/>
    <sheet name="2E" sheetId="213" r:id="rId26"/>
    <sheet name="2F" sheetId="214" r:id="rId27"/>
    <sheet name="2G" sheetId="262" r:id="rId28"/>
    <sheet name="2H" sheetId="263" r:id="rId29"/>
    <sheet name="2I" sheetId="215" r:id="rId30"/>
    <sheet name="2J" sheetId="216" r:id="rId31"/>
    <sheet name="2K" sheetId="217" r:id="rId32"/>
    <sheet name="2L" sheetId="218" r:id="rId33"/>
    <sheet name="2M" sheetId="219" r:id="rId34"/>
    <sheet name="2N" sheetId="220" r:id="rId35"/>
    <sheet name="2O" sheetId="221" r:id="rId36"/>
    <sheet name="Section 4 &gt;&gt;" sheetId="222" r:id="rId37"/>
    <sheet name="4A" sheetId="223" r:id="rId38"/>
    <sheet name="4B" sheetId="293" r:id="rId39"/>
    <sheet name="4C" sheetId="225" r:id="rId40"/>
    <sheet name="4D" sheetId="226" r:id="rId41"/>
    <sheet name="4E" sheetId="227" r:id="rId42"/>
    <sheet name="4F" sheetId="228" r:id="rId43"/>
    <sheet name="4G" sheetId="229" r:id="rId44"/>
    <sheet name="4H" sheetId="230" r:id="rId45"/>
    <sheet name="4I" sheetId="231" r:id="rId46"/>
    <sheet name="4J" sheetId="232" r:id="rId47"/>
    <sheet name="4K" sheetId="233" r:id="rId48"/>
    <sheet name="4L" sheetId="234" r:id="rId49"/>
    <sheet name="4M" sheetId="235" r:id="rId50"/>
    <sheet name="4N" sheetId="236" r:id="rId51"/>
    <sheet name="4O" sheetId="237" r:id="rId52"/>
    <sheet name="4P" sheetId="238" r:id="rId53"/>
    <sheet name="4Q" sheetId="239" r:id="rId54"/>
    <sheet name="4R" sheetId="240" r:id="rId55"/>
    <sheet name="4S" sheetId="279" r:id="rId56"/>
    <sheet name="4T" sheetId="280" r:id="rId57"/>
    <sheet name="4U" sheetId="281" r:id="rId58"/>
    <sheet name="Section 5 &gt;&gt;" sheetId="241" r:id="rId59"/>
    <sheet name="5A" sheetId="242" r:id="rId60"/>
    <sheet name="5B" sheetId="243" r:id="rId61"/>
    <sheet name="Section 6 &gt;&gt;" sheetId="244" r:id="rId62"/>
    <sheet name="6A" sheetId="245" r:id="rId63"/>
    <sheet name="6B" sheetId="246" r:id="rId64"/>
    <sheet name="6C" sheetId="247" r:id="rId65"/>
    <sheet name="6D" sheetId="248" r:id="rId66"/>
    <sheet name="6F" sheetId="285" r:id="rId67"/>
    <sheet name="Section 7 &gt;&gt;" sheetId="249" r:id="rId68"/>
    <sheet name="7A" sheetId="250" r:id="rId69"/>
    <sheet name="7B" sheetId="251" r:id="rId70"/>
    <sheet name="7C" sheetId="252" r:id="rId71"/>
    <sheet name="7D" sheetId="253" r:id="rId72"/>
    <sheet name="7E" sheetId="254" r:id="rId73"/>
    <sheet name="7F" sheetId="284" r:id="rId74"/>
    <sheet name="Section 8 &gt;&gt;" sheetId="255" r:id="rId75"/>
    <sheet name="8A" sheetId="256" r:id="rId76"/>
    <sheet name="8B" sheetId="257" r:id="rId77"/>
    <sheet name="8C" sheetId="258" r:id="rId78"/>
    <sheet name="8D" sheetId="259" r:id="rId79"/>
    <sheet name="Section 9 &gt;&gt;" sheetId="260" r:id="rId80"/>
    <sheet name="9A" sheetId="261" r:id="rId81"/>
    <sheet name="Section 10 &gt;&gt;" sheetId="286" r:id="rId82"/>
    <sheet name="10A" sheetId="287" r:id="rId83"/>
    <sheet name="10B" sheetId="288" r:id="rId84"/>
    <sheet name="10C" sheetId="289" r:id="rId85"/>
    <sheet name="10D" sheetId="290" r:id="rId86"/>
    <sheet name="10E" sheetId="291" r:id="rId87"/>
    <sheet name="Section 11 &gt;&gt;" sheetId="304" r:id="rId88"/>
    <sheet name="11A" sheetId="303" r:id="rId89"/>
  </sheets>
  <definedNames>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xlnm._FilterDatabase" localSheetId="3" hidden="1">'F_Outputs 1'!$B$4:$F$4</definedName>
    <definedName name="_xlnm._FilterDatabase" localSheetId="11" hidden="1">'F_Outputs 10'!$B$1:$B$145</definedName>
    <definedName name="_xlnm._FilterDatabase" localSheetId="12" hidden="1">'F_Outputs 11'!$B$1:$B$145</definedName>
    <definedName name="_xlnm._FilterDatabase" localSheetId="4" hidden="1">'F_Outputs 2'!$B$4:$F$4</definedName>
    <definedName name="_xlnm._FilterDatabase" localSheetId="5" hidden="1">'F_Outputs 4'!$B$4:$F$4</definedName>
    <definedName name="_xlnm._FilterDatabase" localSheetId="6" hidden="1">'F_Outputs 5'!$B$4:$F$4</definedName>
    <definedName name="_xlnm._FilterDatabase" localSheetId="7" hidden="1">'F_Outputs 6'!$B$4:$F$4</definedName>
    <definedName name="_xlnm._FilterDatabase" localSheetId="8" hidden="1">'F_Outputs 7'!$B$4:$F$4</definedName>
    <definedName name="_xlnm._FilterDatabase" localSheetId="9" hidden="1">'F_Outputs 8'!$B$4:$F$4</definedName>
    <definedName name="_xlnm._FilterDatabase" localSheetId="10" hidden="1">'F_Outputs 9'!$B$4:$F$4</definedName>
    <definedName name="_Order1">255</definedName>
    <definedName name="_Order2">255</definedName>
    <definedName name="Anglian_Water" localSheetId="3">#REF!</definedName>
    <definedName name="Anglian_Water" localSheetId="11">#REF!</definedName>
    <definedName name="Anglian_Water" localSheetId="12">#REF!</definedName>
    <definedName name="Anglian_Water" localSheetId="4">#REF!</definedName>
    <definedName name="Anglian_Water" localSheetId="5">#REF!</definedName>
    <definedName name="Anglian_Water" localSheetId="6">#REF!</definedName>
    <definedName name="Anglian_Water" localSheetId="7">#REF!</definedName>
    <definedName name="Anglian_Water" localSheetId="8">#REF!</definedName>
    <definedName name="Anglian_Water" localSheetId="9">#REF!</definedName>
    <definedName name="Anglian_Water" localSheetId="10">#REF!</definedName>
    <definedName name="Anglian_Water">Lists!$H$5:$H$61</definedName>
    <definedName name="Classification_of_treatment_works">Lists!$S$5:$S$11</definedName>
    <definedName name="Dŵr_Cymru" localSheetId="3">#REF!</definedName>
    <definedName name="Dŵr_Cymru" localSheetId="11">#REF!</definedName>
    <definedName name="Dŵr_Cymru" localSheetId="12">#REF!</definedName>
    <definedName name="Dŵr_Cymru" localSheetId="4">#REF!</definedName>
    <definedName name="Dŵr_Cymru" localSheetId="5">#REF!</definedName>
    <definedName name="Dŵr_Cymru" localSheetId="6">#REF!</definedName>
    <definedName name="Dŵr_Cymru" localSheetId="7">#REF!</definedName>
    <definedName name="Dŵr_Cymru" localSheetId="8">#REF!</definedName>
    <definedName name="Dŵr_Cymru" localSheetId="9">#REF!</definedName>
    <definedName name="Dŵr_Cymru" localSheetId="10">#REF!</definedName>
    <definedName name="Dŵr_Cymru">Lists!$P$5:$P$34</definedName>
    <definedName name="F" localSheetId="86" hidden="1">{"bal",#N/A,FALSE,"working papers";"income",#N/A,FALSE,"working papers"}</definedName>
    <definedName name="F" localSheetId="88" hidden="1">{"bal",#N/A,FALSE,"working papers";"income",#N/A,FALSE,"working papers"}</definedName>
    <definedName name="F" localSheetId="37">{"bal",#N/A,FALSE,"working papers";"income",#N/A,FALSE,"working papers"}</definedName>
    <definedName name="F" localSheetId="38" hidden="1">{"bal",#N/A,FALSE,"working papers";"income",#N/A,FALSE,"working papers"}</definedName>
    <definedName name="F" localSheetId="39">{"bal",#N/A,FALSE,"working papers";"income",#N/A,FALSE,"working papers"}</definedName>
    <definedName name="F" localSheetId="40">{"bal",#N/A,FALSE,"working papers";"income",#N/A,FALSE,"working papers"}</definedName>
    <definedName name="F" localSheetId="41">{"bal",#N/A,FALSE,"working papers";"income",#N/A,FALSE,"working papers"}</definedName>
    <definedName name="F" localSheetId="42">{"bal",#N/A,FALSE,"working papers";"income",#N/A,FALSE,"working papers"}</definedName>
    <definedName name="F" localSheetId="43">{"bal",#N/A,FALSE,"working papers";"income",#N/A,FALSE,"working papers"}</definedName>
    <definedName name="F" localSheetId="44">{"bal",#N/A,FALSE,"working papers";"income",#N/A,FALSE,"working papers"}</definedName>
    <definedName name="F" localSheetId="45">{"bal",#N/A,FALSE,"working papers";"income",#N/A,FALSE,"working papers"}</definedName>
    <definedName name="F" localSheetId="46">{"bal",#N/A,FALSE,"working papers";"income",#N/A,FALSE,"working papers"}</definedName>
    <definedName name="F" localSheetId="47">{"bal",#N/A,FALSE,"working papers";"income",#N/A,FALSE,"working papers"}</definedName>
    <definedName name="F" localSheetId="48">{"bal",#N/A,FALSE,"working papers";"income",#N/A,FALSE,"working papers"}</definedName>
    <definedName name="F" localSheetId="49">{"bal",#N/A,FALSE,"working papers";"income",#N/A,FALSE,"working papers"}</definedName>
    <definedName name="F" localSheetId="50">{"bal",#N/A,FALSE,"working papers";"income",#N/A,FALSE,"working papers"}</definedName>
    <definedName name="F" localSheetId="51">{"bal",#N/A,FALSE,"working papers";"income",#N/A,FALSE,"working papers"}</definedName>
    <definedName name="F" localSheetId="52">{"bal",#N/A,FALSE,"working papers";"income",#N/A,FALSE,"working papers"}</definedName>
    <definedName name="F" localSheetId="53">{"bal",#N/A,FALSE,"working papers";"income",#N/A,FALSE,"working papers"}</definedName>
    <definedName name="F" localSheetId="54">{"bal",#N/A,FALSE,"working papers";"income",#N/A,FALSE,"working papers"}</definedName>
    <definedName name="F" localSheetId="59" hidden="1">{"bal",#N/A,FALSE,"working papers";"income",#N/A,FALSE,"working papers"}</definedName>
    <definedName name="F" localSheetId="60" hidden="1">{"bal",#N/A,FALSE,"working papers";"income",#N/A,FALSE,"working papers"}</definedName>
    <definedName name="F" localSheetId="62" hidden="1">{"bal",#N/A,FALSE,"working papers";"income",#N/A,FALSE,"working papers"}</definedName>
    <definedName name="F" localSheetId="63" hidden="1">{"bal",#N/A,FALSE,"working papers";"income",#N/A,FALSE,"working papers"}</definedName>
    <definedName name="F" localSheetId="64" hidden="1">{"bal",#N/A,FALSE,"working papers";"income",#N/A,FALSE,"working papers"}</definedName>
    <definedName name="F" localSheetId="65" hidden="1">{"bal",#N/A,FALSE,"working papers";"income",#N/A,FALSE,"working papers"}</definedName>
    <definedName name="F" localSheetId="66" hidden="1">{"bal",#N/A,FALSE,"working papers";"income",#N/A,FALSE,"working papers"}</definedName>
    <definedName name="F" localSheetId="68" hidden="1">{"bal",#N/A,FALSE,"working papers";"income",#N/A,FALSE,"working papers"}</definedName>
    <definedName name="F" localSheetId="69" hidden="1">{"bal",#N/A,FALSE,"working papers";"income",#N/A,FALSE,"working papers"}</definedName>
    <definedName name="F" localSheetId="70" hidden="1">{"bal",#N/A,FALSE,"working papers";"income",#N/A,FALSE,"working papers"}</definedName>
    <definedName name="F" localSheetId="71" hidden="1">{"bal",#N/A,FALSE,"working papers";"income",#N/A,FALSE,"working papers"}</definedName>
    <definedName name="F" localSheetId="73" hidden="1">{"bal",#N/A,FALSE,"working papers";"income",#N/A,FALSE,"working papers"}</definedName>
    <definedName name="F" localSheetId="76" hidden="1">{"bal",#N/A,FALSE,"working papers";"income",#N/A,FALSE,"working papers"}</definedName>
    <definedName name="F" localSheetId="77" hidden="1">{"bal",#N/A,FALSE,"working papers";"income",#N/A,FALSE,"working papers"}</definedName>
    <definedName name="F" localSheetId="80" hidden="1">{"bal",#N/A,FALSE,"working papers";"income",#N/A,FALSE,"working papers"}</definedName>
    <definedName name="F" localSheetId="3">{"bal",#N/A,FALSE,"working papers";"income",#N/A,FALSE,"working papers"}</definedName>
    <definedName name="F" localSheetId="11">{"bal",#N/A,FALSE,"working papers";"income",#N/A,FALSE,"working papers"}</definedName>
    <definedName name="F" localSheetId="12">{"bal",#N/A,FALSE,"working papers";"income",#N/A,FALSE,"working papers"}</definedName>
    <definedName name="F" localSheetId="4">{"bal",#N/A,FALSE,"working papers";"income",#N/A,FALSE,"working papers"}</definedName>
    <definedName name="F" localSheetId="5">{"bal",#N/A,FALSE,"working papers";"income",#N/A,FALSE,"working papers"}</definedName>
    <definedName name="F" localSheetId="6">{"bal",#N/A,FALSE,"working papers";"income",#N/A,FALSE,"working papers"}</definedName>
    <definedName name="F" localSheetId="7">{"bal",#N/A,FALSE,"working papers";"income",#N/A,FALSE,"working papers"}</definedName>
    <definedName name="F" localSheetId="8">{"bal",#N/A,FALSE,"working papers";"income",#N/A,FALSE,"working papers"}</definedName>
    <definedName name="F" localSheetId="9">{"bal",#N/A,FALSE,"working papers";"income",#N/A,FALSE,"working papers"}</definedName>
    <definedName name="F" localSheetId="10">{"bal",#N/A,FALSE,"working papers";"income",#N/A,FALSE,"working papers"}</definedName>
    <definedName name="F">{"bal",#N/A,FALSE,"working papers";"income",#N/A,FALSE,"working papers"}</definedName>
    <definedName name="fdraf" localSheetId="86" hidden="1">{"bal",#N/A,FALSE,"working papers";"income",#N/A,FALSE,"working papers"}</definedName>
    <definedName name="fdraf" localSheetId="88" hidden="1">{"bal",#N/A,FALSE,"working papers";"income",#N/A,FALSE,"working papers"}</definedName>
    <definedName name="fdraf" localSheetId="37">{"bal",#N/A,FALSE,"working papers";"income",#N/A,FALSE,"working papers"}</definedName>
    <definedName name="fdraf" localSheetId="38" hidden="1">{"bal",#N/A,FALSE,"working papers";"income",#N/A,FALSE,"working papers"}</definedName>
    <definedName name="fdraf" localSheetId="39">{"bal",#N/A,FALSE,"working papers";"income",#N/A,FALSE,"working papers"}</definedName>
    <definedName name="fdraf" localSheetId="40">{"bal",#N/A,FALSE,"working papers";"income",#N/A,FALSE,"working papers"}</definedName>
    <definedName name="fdraf" localSheetId="41">{"bal",#N/A,FALSE,"working papers";"income",#N/A,FALSE,"working papers"}</definedName>
    <definedName name="fdraf" localSheetId="42">{"bal",#N/A,FALSE,"working papers";"income",#N/A,FALSE,"working papers"}</definedName>
    <definedName name="fdraf" localSheetId="43">{"bal",#N/A,FALSE,"working papers";"income",#N/A,FALSE,"working papers"}</definedName>
    <definedName name="fdraf" localSheetId="44">{"bal",#N/A,FALSE,"working papers";"income",#N/A,FALSE,"working papers"}</definedName>
    <definedName name="fdraf" localSheetId="45">{"bal",#N/A,FALSE,"working papers";"income",#N/A,FALSE,"working papers"}</definedName>
    <definedName name="fdraf" localSheetId="46">{"bal",#N/A,FALSE,"working papers";"income",#N/A,FALSE,"working papers"}</definedName>
    <definedName name="fdraf" localSheetId="47">{"bal",#N/A,FALSE,"working papers";"income",#N/A,FALSE,"working papers"}</definedName>
    <definedName name="fdraf" localSheetId="48">{"bal",#N/A,FALSE,"working papers";"income",#N/A,FALSE,"working papers"}</definedName>
    <definedName name="fdraf" localSheetId="49">{"bal",#N/A,FALSE,"working papers";"income",#N/A,FALSE,"working papers"}</definedName>
    <definedName name="fdraf" localSheetId="50">{"bal",#N/A,FALSE,"working papers";"income",#N/A,FALSE,"working papers"}</definedName>
    <definedName name="fdraf" localSheetId="51">{"bal",#N/A,FALSE,"working papers";"income",#N/A,FALSE,"working papers"}</definedName>
    <definedName name="fdraf" localSheetId="52">{"bal",#N/A,FALSE,"working papers";"income",#N/A,FALSE,"working papers"}</definedName>
    <definedName name="fdraf" localSheetId="53">{"bal",#N/A,FALSE,"working papers";"income",#N/A,FALSE,"working papers"}</definedName>
    <definedName name="fdraf" localSheetId="54">{"bal",#N/A,FALSE,"working papers";"income",#N/A,FALSE,"working papers"}</definedName>
    <definedName name="fdraf" localSheetId="59" hidden="1">{"bal",#N/A,FALSE,"working papers";"income",#N/A,FALSE,"working papers"}</definedName>
    <definedName name="fdraf" localSheetId="60" hidden="1">{"bal",#N/A,FALSE,"working papers";"income",#N/A,FALSE,"working papers"}</definedName>
    <definedName name="fdraf" localSheetId="62" hidden="1">{"bal",#N/A,FALSE,"working papers";"income",#N/A,FALSE,"working papers"}</definedName>
    <definedName name="fdraf" localSheetId="63" hidden="1">{"bal",#N/A,FALSE,"working papers";"income",#N/A,FALSE,"working papers"}</definedName>
    <definedName name="fdraf" localSheetId="64" hidden="1">{"bal",#N/A,FALSE,"working papers";"income",#N/A,FALSE,"working papers"}</definedName>
    <definedName name="fdraf" localSheetId="65" hidden="1">{"bal",#N/A,FALSE,"working papers";"income",#N/A,FALSE,"working papers"}</definedName>
    <definedName name="fdraf" localSheetId="66" hidden="1">{"bal",#N/A,FALSE,"working papers";"income",#N/A,FALSE,"working papers"}</definedName>
    <definedName name="fdraf" localSheetId="68" hidden="1">{"bal",#N/A,FALSE,"working papers";"income",#N/A,FALSE,"working papers"}</definedName>
    <definedName name="fdraf" localSheetId="69" hidden="1">{"bal",#N/A,FALSE,"working papers";"income",#N/A,FALSE,"working papers"}</definedName>
    <definedName name="fdraf" localSheetId="70" hidden="1">{"bal",#N/A,FALSE,"working papers";"income",#N/A,FALSE,"working papers"}</definedName>
    <definedName name="fdraf" localSheetId="71" hidden="1">{"bal",#N/A,FALSE,"working papers";"income",#N/A,FALSE,"working papers"}</definedName>
    <definedName name="fdraf" localSheetId="73" hidden="1">{"bal",#N/A,FALSE,"working papers";"income",#N/A,FALSE,"working papers"}</definedName>
    <definedName name="fdraf" localSheetId="76" hidden="1">{"bal",#N/A,FALSE,"working papers";"income",#N/A,FALSE,"working papers"}</definedName>
    <definedName name="fdraf" localSheetId="77" hidden="1">{"bal",#N/A,FALSE,"working papers";"income",#N/A,FALSE,"working papers"}</definedName>
    <definedName name="fdraf" localSheetId="80" hidden="1">{"bal",#N/A,FALSE,"working papers";"income",#N/A,FALSE,"working papers"}</definedName>
    <definedName name="fdraf" localSheetId="3">{"bal",#N/A,FALSE,"working papers";"income",#N/A,FALSE,"working papers"}</definedName>
    <definedName name="fdraf" localSheetId="11">{"bal",#N/A,FALSE,"working papers";"income",#N/A,FALSE,"working papers"}</definedName>
    <definedName name="fdraf" localSheetId="12">{"bal",#N/A,FALSE,"working papers";"income",#N/A,FALSE,"working papers"}</definedName>
    <definedName name="fdraf" localSheetId="4">{"bal",#N/A,FALSE,"working papers";"income",#N/A,FALSE,"working papers"}</definedName>
    <definedName name="fdraf" localSheetId="5">{"bal",#N/A,FALSE,"working papers";"income",#N/A,FALSE,"working papers"}</definedName>
    <definedName name="fdraf" localSheetId="6">{"bal",#N/A,FALSE,"working papers";"income",#N/A,FALSE,"working papers"}</definedName>
    <definedName name="fdraf" localSheetId="7">{"bal",#N/A,FALSE,"working papers";"income",#N/A,FALSE,"working papers"}</definedName>
    <definedName name="fdraf" localSheetId="8">{"bal",#N/A,FALSE,"working papers";"income",#N/A,FALSE,"working papers"}</definedName>
    <definedName name="fdraf" localSheetId="9">{"bal",#N/A,FALSE,"working papers";"income",#N/A,FALSE,"working papers"}</definedName>
    <definedName name="fdraf" localSheetId="10">{"bal",#N/A,FALSE,"working papers";"income",#N/A,FALSE,"working papers"}</definedName>
    <definedName name="fdraf">{"bal",#N/A,FALSE,"working papers";"income",#N/A,FALSE,"working papers"}</definedName>
    <definedName name="Fdraft" localSheetId="86" hidden="1">{"bal",#N/A,FALSE,"working papers";"income",#N/A,FALSE,"working papers"}</definedName>
    <definedName name="Fdraft" localSheetId="88" hidden="1">{"bal",#N/A,FALSE,"working papers";"income",#N/A,FALSE,"working papers"}</definedName>
    <definedName name="Fdraft" localSheetId="37">{"bal",#N/A,FALSE,"working papers";"income",#N/A,FALSE,"working papers"}</definedName>
    <definedName name="Fdraft" localSheetId="38" hidden="1">{"bal",#N/A,FALSE,"working papers";"income",#N/A,FALSE,"working papers"}</definedName>
    <definedName name="Fdraft" localSheetId="39">{"bal",#N/A,FALSE,"working papers";"income",#N/A,FALSE,"working papers"}</definedName>
    <definedName name="Fdraft" localSheetId="40">{"bal",#N/A,FALSE,"working papers";"income",#N/A,FALSE,"working papers"}</definedName>
    <definedName name="Fdraft" localSheetId="41">{"bal",#N/A,FALSE,"working papers";"income",#N/A,FALSE,"working papers"}</definedName>
    <definedName name="Fdraft" localSheetId="42">{"bal",#N/A,FALSE,"working papers";"income",#N/A,FALSE,"working papers"}</definedName>
    <definedName name="Fdraft" localSheetId="43">{"bal",#N/A,FALSE,"working papers";"income",#N/A,FALSE,"working papers"}</definedName>
    <definedName name="Fdraft" localSheetId="44">{"bal",#N/A,FALSE,"working papers";"income",#N/A,FALSE,"working papers"}</definedName>
    <definedName name="Fdraft" localSheetId="45">{"bal",#N/A,FALSE,"working papers";"income",#N/A,FALSE,"working papers"}</definedName>
    <definedName name="Fdraft" localSheetId="46">{"bal",#N/A,FALSE,"working papers";"income",#N/A,FALSE,"working papers"}</definedName>
    <definedName name="Fdraft" localSheetId="47">{"bal",#N/A,FALSE,"working papers";"income",#N/A,FALSE,"working papers"}</definedName>
    <definedName name="Fdraft" localSheetId="48">{"bal",#N/A,FALSE,"working papers";"income",#N/A,FALSE,"working papers"}</definedName>
    <definedName name="Fdraft" localSheetId="49">{"bal",#N/A,FALSE,"working papers";"income",#N/A,FALSE,"working papers"}</definedName>
    <definedName name="Fdraft" localSheetId="50">{"bal",#N/A,FALSE,"working papers";"income",#N/A,FALSE,"working papers"}</definedName>
    <definedName name="Fdraft" localSheetId="51">{"bal",#N/A,FALSE,"working papers";"income",#N/A,FALSE,"working papers"}</definedName>
    <definedName name="Fdraft" localSheetId="52">{"bal",#N/A,FALSE,"working papers";"income",#N/A,FALSE,"working papers"}</definedName>
    <definedName name="Fdraft" localSheetId="53">{"bal",#N/A,FALSE,"working papers";"income",#N/A,FALSE,"working papers"}</definedName>
    <definedName name="Fdraft" localSheetId="54">{"bal",#N/A,FALSE,"working papers";"income",#N/A,FALSE,"working papers"}</definedName>
    <definedName name="Fdraft" localSheetId="59" hidden="1">{"bal",#N/A,FALSE,"working papers";"income",#N/A,FALSE,"working papers"}</definedName>
    <definedName name="Fdraft" localSheetId="60" hidden="1">{"bal",#N/A,FALSE,"working papers";"income",#N/A,FALSE,"working papers"}</definedName>
    <definedName name="Fdraft" localSheetId="62" hidden="1">{"bal",#N/A,FALSE,"working papers";"income",#N/A,FALSE,"working papers"}</definedName>
    <definedName name="Fdraft" localSheetId="63" hidden="1">{"bal",#N/A,FALSE,"working papers";"income",#N/A,FALSE,"working papers"}</definedName>
    <definedName name="Fdraft" localSheetId="64" hidden="1">{"bal",#N/A,FALSE,"working papers";"income",#N/A,FALSE,"working papers"}</definedName>
    <definedName name="Fdraft" localSheetId="65" hidden="1">{"bal",#N/A,FALSE,"working papers";"income",#N/A,FALSE,"working papers"}</definedName>
    <definedName name="Fdraft" localSheetId="66" hidden="1">{"bal",#N/A,FALSE,"working papers";"income",#N/A,FALSE,"working papers"}</definedName>
    <definedName name="Fdraft" localSheetId="68" hidden="1">{"bal",#N/A,FALSE,"working papers";"income",#N/A,FALSE,"working papers"}</definedName>
    <definedName name="Fdraft" localSheetId="69" hidden="1">{"bal",#N/A,FALSE,"working papers";"income",#N/A,FALSE,"working papers"}</definedName>
    <definedName name="Fdraft" localSheetId="70" hidden="1">{"bal",#N/A,FALSE,"working papers";"income",#N/A,FALSE,"working papers"}</definedName>
    <definedName name="Fdraft" localSheetId="71" hidden="1">{"bal",#N/A,FALSE,"working papers";"income",#N/A,FALSE,"working papers"}</definedName>
    <definedName name="Fdraft" localSheetId="73" hidden="1">{"bal",#N/A,FALSE,"working papers";"income",#N/A,FALSE,"working papers"}</definedName>
    <definedName name="Fdraft" localSheetId="76" hidden="1">{"bal",#N/A,FALSE,"working papers";"income",#N/A,FALSE,"working papers"}</definedName>
    <definedName name="Fdraft" localSheetId="77" hidden="1">{"bal",#N/A,FALSE,"working papers";"income",#N/A,FALSE,"working papers"}</definedName>
    <definedName name="Fdraft" localSheetId="80" hidden="1">{"bal",#N/A,FALSE,"working papers";"income",#N/A,FALSE,"working papers"}</definedName>
    <definedName name="Fdraft" localSheetId="3">{"bal",#N/A,FALSE,"working papers";"income",#N/A,FALSE,"working papers"}</definedName>
    <definedName name="Fdraft" localSheetId="11">{"bal",#N/A,FALSE,"working papers";"income",#N/A,FALSE,"working papers"}</definedName>
    <definedName name="Fdraft" localSheetId="12">{"bal",#N/A,FALSE,"working papers";"income",#N/A,FALSE,"working papers"}</definedName>
    <definedName name="Fdraft" localSheetId="4">{"bal",#N/A,FALSE,"working papers";"income",#N/A,FALSE,"working papers"}</definedName>
    <definedName name="Fdraft" localSheetId="5">{"bal",#N/A,FALSE,"working papers";"income",#N/A,FALSE,"working papers"}</definedName>
    <definedName name="Fdraft" localSheetId="6">{"bal",#N/A,FALSE,"working papers";"income",#N/A,FALSE,"working papers"}</definedName>
    <definedName name="Fdraft" localSheetId="7">{"bal",#N/A,FALSE,"working papers";"income",#N/A,FALSE,"working papers"}</definedName>
    <definedName name="Fdraft" localSheetId="8">{"bal",#N/A,FALSE,"working papers";"income",#N/A,FALSE,"working papers"}</definedName>
    <definedName name="Fdraft" localSheetId="9">{"bal",#N/A,FALSE,"working papers";"income",#N/A,FALSE,"working papers"}</definedName>
    <definedName name="Fdraft" localSheetId="10">{"bal",#N/A,FALSE,"working papers";"income",#N/A,FALSE,"working papers"}</definedName>
    <definedName name="Fdraft">{"bal",#N/A,FALSE,"working papers";"income",#N/A,FALSE,"working papers"}</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new" localSheetId="86" hidden="1">{"bal",#N/A,FALSE,"working papers";"income",#N/A,FALSE,"working papers"}</definedName>
    <definedName name="new" localSheetId="66" hidden="1">{"bal",#N/A,FALSE,"working papers";"income",#N/A,FALSE,"working papers"}</definedName>
    <definedName name="new" localSheetId="73" hidden="1">{"bal",#N/A,FALSE,"working papers";"income",#N/A,FALSE,"working papers"}</definedName>
    <definedName name="new" hidden="1">{"bal",#N/A,FALSE,"working papers";"income",#N/A,FALSE,"working papers"}</definedName>
    <definedName name="Northumbrian_Water" localSheetId="3">#REF!</definedName>
    <definedName name="Northumbrian_Water" localSheetId="11">#REF!</definedName>
    <definedName name="Northumbrian_Water" localSheetId="12">#REF!</definedName>
    <definedName name="Northumbrian_Water" localSheetId="4">#REF!</definedName>
    <definedName name="Northumbrian_Water" localSheetId="5">#REF!</definedName>
    <definedName name="Northumbrian_Water" localSheetId="6">#REF!</definedName>
    <definedName name="Northumbrian_Water" localSheetId="7">#REF!</definedName>
    <definedName name="Northumbrian_Water" localSheetId="8">#REF!</definedName>
    <definedName name="Northumbrian_Water" localSheetId="9">#REF!</definedName>
    <definedName name="Northumbrian_Water" localSheetId="10">#REF!</definedName>
    <definedName name="Northumbrian_Water">Lists!$I$5:$I$30</definedName>
    <definedName name="_xlnm.Print_Area" localSheetId="82">'10A'!$B$1:$N$39</definedName>
    <definedName name="_xlnm.Print_Area" localSheetId="83">'10B'!$B$1:$T$18</definedName>
    <definedName name="_xlnm.Print_Area" localSheetId="84">'10C'!$B$1:$Q$25</definedName>
    <definedName name="_xlnm.Print_Area" localSheetId="85">'10D'!$B$1:$L$18</definedName>
    <definedName name="_xlnm.Print_Area" localSheetId="86">'10E'!$B$1:$Y$186</definedName>
    <definedName name="_xlnm.Print_Area" localSheetId="88">'11A'!$B$1:$I$54</definedName>
    <definedName name="_xlnm.Print_Area" localSheetId="14">'1A'!$A$1:$AG$38</definedName>
    <definedName name="_xlnm.Print_Area" localSheetId="15">'1B'!$B$1:$M$11</definedName>
    <definedName name="_xlnm.Print_Area" localSheetId="16">'1C'!$B$1:$M$53</definedName>
    <definedName name="_xlnm.Print_Area" localSheetId="17">'1D'!$B$1:$M$37</definedName>
    <definedName name="_xlnm.Print_Area" localSheetId="18">'1E'!$B$1:$L$30</definedName>
    <definedName name="_xlnm.Print_Area" localSheetId="21">'2A'!$B$1:$O$22</definedName>
    <definedName name="_xlnm.Print_Area" localSheetId="22">'2B'!$B$1:$M$45</definedName>
    <definedName name="_xlnm.Print_Area" localSheetId="23">'2C'!$B$1:$J$51</definedName>
    <definedName name="_xlnm.Print_Area" localSheetId="24">'2D'!$B$1:$O$31</definedName>
    <definedName name="_xlnm.Print_Area" localSheetId="25">'2E'!$B$1:$K$55</definedName>
    <definedName name="_xlnm.Print_Area" localSheetId="26">'2F'!$B$1:$H$29</definedName>
    <definedName name="_xlnm.Print_Area" localSheetId="27">'2G'!$AG$1:$AR$30</definedName>
    <definedName name="_xlnm.Print_Area" localSheetId="28">'2H'!$B$1:$O$26</definedName>
    <definedName name="_xlnm.Print_Area" localSheetId="29">'2I'!$B$1:$M$29</definedName>
    <definedName name="_xlnm.Print_Area" localSheetId="30">'2J'!$B$1:$I$19</definedName>
    <definedName name="_xlnm.Print_Area" localSheetId="31">'2K'!$B$1:$J$17</definedName>
    <definedName name="_xlnm.Print_Area" localSheetId="32">'2L'!$B$1:$L$7</definedName>
    <definedName name="_xlnm.Print_Area" localSheetId="33">'2M'!$Z$1:$AG$23</definedName>
    <definedName name="_xlnm.Print_Area" localSheetId="34">'2N'!$B$1:$I$43</definedName>
    <definedName name="_xlnm.Print_Area" localSheetId="35">'2O'!$B$1:$N$32</definedName>
    <definedName name="_xlnm.Print_Area" localSheetId="37">'4A'!$B$1:$H$68</definedName>
    <definedName name="_xlnm.Print_Area" localSheetId="38">'4B'!$B$1:$AD$641</definedName>
    <definedName name="_xlnm.Print_Area" localSheetId="39">'4C'!$B$1:$Q$47</definedName>
    <definedName name="_xlnm.Print_Area" localSheetId="40">'4D'!$B$1:$M$47</definedName>
    <definedName name="_xlnm.Print_Area" localSheetId="41">'4E'!$B$1:$P$46</definedName>
    <definedName name="_xlnm.Print_Area" localSheetId="42">'4F'!$B$1:$S$34</definedName>
    <definedName name="_xlnm.Print_Area" localSheetId="43">'4G'!$B$1:$Y$35</definedName>
    <definedName name="_xlnm.Print_Area" localSheetId="44">'4H'!$B$1:$I$38</definedName>
    <definedName name="_xlnm.Print_Area" localSheetId="45">'4I'!$B$1:$N$48</definedName>
    <definedName name="_xlnm.Print_Area" localSheetId="46">'4J'!$B$1:$P$36</definedName>
    <definedName name="_xlnm.Print_Area" localSheetId="47">'4K'!$B$1:$P$37</definedName>
    <definedName name="_xlnm.Print_Area" localSheetId="48">'4L'!$B$1:$W$107</definedName>
    <definedName name="_xlnm.Print_Area" localSheetId="49">'4M'!$B$1:$AC$95</definedName>
    <definedName name="_xlnm.Print_Area" localSheetId="50">'4N'!$B$1:$J$13</definedName>
    <definedName name="_xlnm.Print_Area" localSheetId="51">'4O'!$B$1:$M$14</definedName>
    <definedName name="_xlnm.Print_Area" localSheetId="52">'4P'!$B$1:$N$12</definedName>
    <definedName name="_xlnm.Print_Area" localSheetId="53">'4Q'!$B$1:$J$28</definedName>
    <definedName name="_xlnm.Print_Area" localSheetId="54">'4R'!$B$1:$W$52</definedName>
    <definedName name="_xlnm.Print_Area" localSheetId="59">'5A'!$B$1:$H$37</definedName>
    <definedName name="_xlnm.Print_Area" localSheetId="60">'5B'!$B$1:$O$19</definedName>
    <definedName name="_xlnm.Print_Area" localSheetId="62">'6A'!$B$1:$I$55</definedName>
    <definedName name="_xlnm.Print_Area" localSheetId="63">'6B'!$B$1:$H$42</definedName>
    <definedName name="_xlnm.Print_Area" localSheetId="64">'6C'!$B$1:$H$37</definedName>
    <definedName name="_xlnm.Print_Area" localSheetId="65">'6D'!$B$1:$K$33</definedName>
    <definedName name="_xlnm.Print_Area" localSheetId="66">'6F'!$B$1:$CJ$63</definedName>
    <definedName name="_xlnm.Print_Area" localSheetId="68">'7A'!$B$1:$H$26</definedName>
    <definedName name="_xlnm.Print_Area" localSheetId="69">'7B'!$B$1:$CJ$28</definedName>
    <definedName name="_xlnm.Print_Area" localSheetId="70">'7C'!$B$1:$H$30</definedName>
    <definedName name="_xlnm.Print_Area" localSheetId="71">'7D'!$B$1:$AE$39</definedName>
    <definedName name="_xlnm.Print_Area" localSheetId="72">'7E'!$B$1:$H$18</definedName>
    <definedName name="_xlnm.Print_Area" localSheetId="73">'7F'!$B$1:$BG$210</definedName>
    <definedName name="_xlnm.Print_Area" localSheetId="75">'8A'!$B$1:$H$32</definedName>
    <definedName name="_xlnm.Print_Area" localSheetId="76">'8B'!$B$1:$P$52</definedName>
    <definedName name="_xlnm.Print_Area" localSheetId="77">'8C'!$B$1:$O$32</definedName>
    <definedName name="_xlnm.Print_Area" localSheetId="78">'8D'!$B$1:$I$23</definedName>
    <definedName name="_xlnm.Print_Area" localSheetId="80">'9A'!$B$1:$N$40</definedName>
    <definedName name="_xlnm.Print_Area" localSheetId="1">Introduction!#REF!</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 localSheetId="38" hidden="1">7</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SAPBEXrevision">1</definedName>
    <definedName name="SAPBEXsysID">"BWB"</definedName>
    <definedName name="SAPBEXwbID">"49ZLUKBQR0WG29D9LLI3IBIIT"</definedName>
    <definedName name="Severn_Trent_Water">Lists!$L$5:$L$81</definedName>
    <definedName name="Severn_Trent_Water__England" localSheetId="3">#REF!</definedName>
    <definedName name="Severn_Trent_Water__England" localSheetId="11">#REF!</definedName>
    <definedName name="Severn_Trent_Water__England" localSheetId="12">#REF!</definedName>
    <definedName name="Severn_Trent_Water__England" localSheetId="4">#REF!</definedName>
    <definedName name="Severn_Trent_Water__England" localSheetId="5">#REF!</definedName>
    <definedName name="Severn_Trent_Water__England" localSheetId="6">#REF!</definedName>
    <definedName name="Severn_Trent_Water__England" localSheetId="7">#REF!</definedName>
    <definedName name="Severn_Trent_Water__England" localSheetId="8">#REF!</definedName>
    <definedName name="Severn_Trent_Water__England" localSheetId="9">#REF!</definedName>
    <definedName name="Severn_Trent_Water__England" localSheetId="10">#REF!</definedName>
    <definedName name="South_West_Water" localSheetId="3">#REF!</definedName>
    <definedName name="South_West_Water" localSheetId="11">#REF!</definedName>
    <definedName name="South_West_Water" localSheetId="12">#REF!</definedName>
    <definedName name="South_West_Water" localSheetId="4">#REF!</definedName>
    <definedName name="South_West_Water" localSheetId="5">#REF!</definedName>
    <definedName name="South_West_Water" localSheetId="6">#REF!</definedName>
    <definedName name="South_West_Water" localSheetId="7">#REF!</definedName>
    <definedName name="South_West_Water" localSheetId="8">#REF!</definedName>
    <definedName name="South_West_Water" localSheetId="9">#REF!</definedName>
    <definedName name="South_West_Water" localSheetId="10">#REF!</definedName>
    <definedName name="South_West_Water">Lists!$M$5:$M$24</definedName>
    <definedName name="Southern_Water" localSheetId="3">#REF!</definedName>
    <definedName name="Southern_Water" localSheetId="11">#REF!</definedName>
    <definedName name="Southern_Water" localSheetId="12">#REF!</definedName>
    <definedName name="Southern_Water" localSheetId="4">#REF!</definedName>
    <definedName name="Southern_Water" localSheetId="5">#REF!</definedName>
    <definedName name="Southern_Water" localSheetId="6">#REF!</definedName>
    <definedName name="Southern_Water" localSheetId="7">#REF!</definedName>
    <definedName name="Southern_Water" localSheetId="8">#REF!</definedName>
    <definedName name="Southern_Water" localSheetId="9">#REF!</definedName>
    <definedName name="Southern_Water" localSheetId="10">#REF!</definedName>
    <definedName name="Southern_Water">Lists!$K$5:$K$47</definedName>
    <definedName name="Thames_Water" localSheetId="3">#REF!</definedName>
    <definedName name="Thames_Water" localSheetId="11">#REF!</definedName>
    <definedName name="Thames_Water" localSheetId="12">#REF!</definedName>
    <definedName name="Thames_Water" localSheetId="4">#REF!</definedName>
    <definedName name="Thames_Water" localSheetId="5">#REF!</definedName>
    <definedName name="Thames_Water" localSheetId="6">#REF!</definedName>
    <definedName name="Thames_Water" localSheetId="7">#REF!</definedName>
    <definedName name="Thames_Water" localSheetId="8">#REF!</definedName>
    <definedName name="Thames_Water" localSheetId="9">#REF!</definedName>
    <definedName name="Thames_Water" localSheetId="10">#REF!</definedName>
    <definedName name="Thames_Water">Lists!$N$5:$N$62</definedName>
    <definedName name="United_Utilities" localSheetId="3">#REF!</definedName>
    <definedName name="United_Utilities" localSheetId="11">#REF!</definedName>
    <definedName name="United_Utilities" localSheetId="12">#REF!</definedName>
    <definedName name="United_Utilities" localSheetId="4">#REF!</definedName>
    <definedName name="United_Utilities" localSheetId="5">#REF!</definedName>
    <definedName name="United_Utilities" localSheetId="6">#REF!</definedName>
    <definedName name="United_Utilities" localSheetId="7">#REF!</definedName>
    <definedName name="United_Utilities" localSheetId="8">#REF!</definedName>
    <definedName name="United_Utilities" localSheetId="9">#REF!</definedName>
    <definedName name="United_Utilities" localSheetId="10">#REF!</definedName>
    <definedName name="United_Utilities_Water">Lists!$J$5:$J$71</definedName>
    <definedName name="Wessex_Water" localSheetId="3">#REF!</definedName>
    <definedName name="Wessex_Water" localSheetId="11">#REF!</definedName>
    <definedName name="Wessex_Water" localSheetId="12">#REF!</definedName>
    <definedName name="Wessex_Water" localSheetId="4">#REF!</definedName>
    <definedName name="Wessex_Water" localSheetId="5">#REF!</definedName>
    <definedName name="Wessex_Water" localSheetId="6">#REF!</definedName>
    <definedName name="Wessex_Water" localSheetId="7">#REF!</definedName>
    <definedName name="Wessex_Water" localSheetId="8">#REF!</definedName>
    <definedName name="Wessex_Water" localSheetId="9">#REF!</definedName>
    <definedName name="Wessex_Water" localSheetId="10">#REF!</definedName>
    <definedName name="Wessex_Water">Lists!$O$5:$O$33</definedName>
    <definedName name="wrn.papersdraft" localSheetId="86" hidden="1">{"bal",#N/A,FALSE,"working papers";"income",#N/A,FALSE,"working papers"}</definedName>
    <definedName name="wrn.papersdraft" localSheetId="88" hidden="1">{"bal",#N/A,FALSE,"working papers";"income",#N/A,FALSE,"working papers"}</definedName>
    <definedName name="wrn.papersdraft" localSheetId="37">{"bal",#N/A,FALSE,"working papers";"income",#N/A,FALSE,"working papers"}</definedName>
    <definedName name="wrn.papersdraft" localSheetId="38" hidden="1">{"bal",#N/A,FALSE,"working papers";"income",#N/A,FALSE,"working papers"}</definedName>
    <definedName name="wrn.papersdraft" localSheetId="39">{"bal",#N/A,FALSE,"working papers";"income",#N/A,FALSE,"working papers"}</definedName>
    <definedName name="wrn.papersdraft" localSheetId="40">{"bal",#N/A,FALSE,"working papers";"income",#N/A,FALSE,"working papers"}</definedName>
    <definedName name="wrn.papersdraft" localSheetId="41">{"bal",#N/A,FALSE,"working papers";"income",#N/A,FALSE,"working papers"}</definedName>
    <definedName name="wrn.papersdraft" localSheetId="42">{"bal",#N/A,FALSE,"working papers";"income",#N/A,FALSE,"working papers"}</definedName>
    <definedName name="wrn.papersdraft" localSheetId="43">{"bal",#N/A,FALSE,"working papers";"income",#N/A,FALSE,"working papers"}</definedName>
    <definedName name="wrn.papersdraft" localSheetId="44">{"bal",#N/A,FALSE,"working papers";"income",#N/A,FALSE,"working papers"}</definedName>
    <definedName name="wrn.papersdraft" localSheetId="45">{"bal",#N/A,FALSE,"working papers";"income",#N/A,FALSE,"working papers"}</definedName>
    <definedName name="wrn.papersdraft" localSheetId="46">{"bal",#N/A,FALSE,"working papers";"income",#N/A,FALSE,"working papers"}</definedName>
    <definedName name="wrn.papersdraft" localSheetId="47">{"bal",#N/A,FALSE,"working papers";"income",#N/A,FALSE,"working papers"}</definedName>
    <definedName name="wrn.papersdraft" localSheetId="48">{"bal",#N/A,FALSE,"working papers";"income",#N/A,FALSE,"working papers"}</definedName>
    <definedName name="wrn.papersdraft" localSheetId="49">{"bal",#N/A,FALSE,"working papers";"income",#N/A,FALSE,"working papers"}</definedName>
    <definedName name="wrn.papersdraft" localSheetId="50">{"bal",#N/A,FALSE,"working papers";"income",#N/A,FALSE,"working papers"}</definedName>
    <definedName name="wrn.papersdraft" localSheetId="51">{"bal",#N/A,FALSE,"working papers";"income",#N/A,FALSE,"working papers"}</definedName>
    <definedName name="wrn.papersdraft" localSheetId="52">{"bal",#N/A,FALSE,"working papers";"income",#N/A,FALSE,"working papers"}</definedName>
    <definedName name="wrn.papersdraft" localSheetId="53">{"bal",#N/A,FALSE,"working papers";"income",#N/A,FALSE,"working papers"}</definedName>
    <definedName name="wrn.papersdraft" localSheetId="54">{"bal",#N/A,FALSE,"working papers";"income",#N/A,FALSE,"working papers"}</definedName>
    <definedName name="wrn.papersdraft" localSheetId="59" hidden="1">{"bal",#N/A,FALSE,"working papers";"income",#N/A,FALSE,"working papers"}</definedName>
    <definedName name="wrn.papersdraft" localSheetId="60" hidden="1">{"bal",#N/A,FALSE,"working papers";"income",#N/A,FALSE,"working papers"}</definedName>
    <definedName name="wrn.papersdraft" localSheetId="62" hidden="1">{"bal",#N/A,FALSE,"working papers";"income",#N/A,FALSE,"working papers"}</definedName>
    <definedName name="wrn.papersdraft" localSheetId="63" hidden="1">{"bal",#N/A,FALSE,"working papers";"income",#N/A,FALSE,"working papers"}</definedName>
    <definedName name="wrn.papersdraft" localSheetId="64" hidden="1">{"bal",#N/A,FALSE,"working papers";"income",#N/A,FALSE,"working papers"}</definedName>
    <definedName name="wrn.papersdraft" localSheetId="65" hidden="1">{"bal",#N/A,FALSE,"working papers";"income",#N/A,FALSE,"working papers"}</definedName>
    <definedName name="wrn.papersdraft" localSheetId="66" hidden="1">{"bal",#N/A,FALSE,"working papers";"income",#N/A,FALSE,"working papers"}</definedName>
    <definedName name="wrn.papersdraft" localSheetId="68" hidden="1">{"bal",#N/A,FALSE,"working papers";"income",#N/A,FALSE,"working papers"}</definedName>
    <definedName name="wrn.papersdraft" localSheetId="69" hidden="1">{"bal",#N/A,FALSE,"working papers";"income",#N/A,FALSE,"working papers"}</definedName>
    <definedName name="wrn.papersdraft" localSheetId="70" hidden="1">{"bal",#N/A,FALSE,"working papers";"income",#N/A,FALSE,"working papers"}</definedName>
    <definedName name="wrn.papersdraft" localSheetId="71" hidden="1">{"bal",#N/A,FALSE,"working papers";"income",#N/A,FALSE,"working papers"}</definedName>
    <definedName name="wrn.papersdraft" localSheetId="73" hidden="1">{"bal",#N/A,FALSE,"working papers";"income",#N/A,FALSE,"working papers"}</definedName>
    <definedName name="wrn.papersdraft" localSheetId="76" hidden="1">{"bal",#N/A,FALSE,"working papers";"income",#N/A,FALSE,"working papers"}</definedName>
    <definedName name="wrn.papersdraft" localSheetId="77" hidden="1">{"bal",#N/A,FALSE,"working papers";"income",#N/A,FALSE,"working papers"}</definedName>
    <definedName name="wrn.papersdraft" localSheetId="80" hidden="1">{"bal",#N/A,FALSE,"working papers";"income",#N/A,FALSE,"working papers"}</definedName>
    <definedName name="wrn.papersdraft" localSheetId="3">{"bal",#N/A,FALSE,"working papers";"income",#N/A,FALSE,"working papers"}</definedName>
    <definedName name="wrn.papersdraft" localSheetId="11">{"bal",#N/A,FALSE,"working papers";"income",#N/A,FALSE,"working papers"}</definedName>
    <definedName name="wrn.papersdraft" localSheetId="12">{"bal",#N/A,FALSE,"working papers";"income",#N/A,FALSE,"working papers"}</definedName>
    <definedName name="wrn.papersdraft" localSheetId="4">{"bal",#N/A,FALSE,"working papers";"income",#N/A,FALSE,"working papers"}</definedName>
    <definedName name="wrn.papersdraft" localSheetId="5">{"bal",#N/A,FALSE,"working papers";"income",#N/A,FALSE,"working papers"}</definedName>
    <definedName name="wrn.papersdraft" localSheetId="6">{"bal",#N/A,FALSE,"working papers";"income",#N/A,FALSE,"working papers"}</definedName>
    <definedName name="wrn.papersdraft" localSheetId="7">{"bal",#N/A,FALSE,"working papers";"income",#N/A,FALSE,"working papers"}</definedName>
    <definedName name="wrn.papersdraft" localSheetId="8">{"bal",#N/A,FALSE,"working papers";"income",#N/A,FALSE,"working papers"}</definedName>
    <definedName name="wrn.papersdraft" localSheetId="9">{"bal",#N/A,FALSE,"working papers";"income",#N/A,FALSE,"working papers"}</definedName>
    <definedName name="wrn.papersdraft" localSheetId="10">{"bal",#N/A,FALSE,"working papers";"income",#N/A,FALSE,"working papers"}</definedName>
    <definedName name="wrn.papersdraft">{"bal",#N/A,FALSE,"working papers";"income",#N/A,FALSE,"working papers"}</definedName>
    <definedName name="wrn.wpapers." localSheetId="86" hidden="1">{"bal",#N/A,FALSE,"working papers";"income",#N/A,FALSE,"working papers"}</definedName>
    <definedName name="wrn.wpapers." localSheetId="88" hidden="1">{"bal",#N/A,FALSE,"working papers";"income",#N/A,FALSE,"working papers"}</definedName>
    <definedName name="wrn.wpapers." localSheetId="14">{"bal",#N/A,FALSE,"working papers";"income",#N/A,FALSE,"working papers"}</definedName>
    <definedName name="wrn.wpapers." localSheetId="24">{"bal",#N/A,FALSE,"working papers";"income",#N/A,FALSE,"working papers"}</definedName>
    <definedName name="wrn.wpapers." localSheetId="25">{"bal",#N/A,FALSE,"working papers";"income",#N/A,FALSE,"working papers"}</definedName>
    <definedName name="wrn.wpapers." localSheetId="29">{"bal",#N/A,FALSE,"working papers";"income",#N/A,FALSE,"working papers"}</definedName>
    <definedName name="wrn.wpapers." localSheetId="32">{"bal",#N/A,FALSE,"working papers";"income",#N/A,FALSE,"working papers"}</definedName>
    <definedName name="wrn.wpapers." localSheetId="33">{"bal",#N/A,FALSE,"working papers";"income",#N/A,FALSE,"working papers"}</definedName>
    <definedName name="wrn.wpapers." localSheetId="35">{"bal",#N/A,FALSE,"working papers";"income",#N/A,FALSE,"working papers"}</definedName>
    <definedName name="wrn.wpapers." localSheetId="37">{"bal",#N/A,FALSE,"working papers";"income",#N/A,FALSE,"working papers"}</definedName>
    <definedName name="wrn.wpapers." localSheetId="38" hidden="1">{"bal",#N/A,FALSE,"working papers";"income",#N/A,FALSE,"working papers"}</definedName>
    <definedName name="wrn.wpapers." localSheetId="39">{"bal",#N/A,FALSE,"working papers";"income",#N/A,FALSE,"working papers"}</definedName>
    <definedName name="wrn.wpapers." localSheetId="40">{"bal",#N/A,FALSE,"working papers";"income",#N/A,FALSE,"working papers"}</definedName>
    <definedName name="wrn.wpapers." localSheetId="41">{"bal",#N/A,FALSE,"working papers";"income",#N/A,FALSE,"working papers"}</definedName>
    <definedName name="wrn.wpapers." localSheetId="42">{"bal",#N/A,FALSE,"working papers";"income",#N/A,FALSE,"working papers"}</definedName>
    <definedName name="wrn.wpapers." localSheetId="43">{"bal",#N/A,FALSE,"working papers";"income",#N/A,FALSE,"working papers"}</definedName>
    <definedName name="wrn.wpapers." localSheetId="44">{"bal",#N/A,FALSE,"working papers";"income",#N/A,FALSE,"working papers"}</definedName>
    <definedName name="wrn.wpapers." localSheetId="45">{"bal",#N/A,FALSE,"working papers";"income",#N/A,FALSE,"working papers"}</definedName>
    <definedName name="wrn.wpapers." localSheetId="46">{"bal",#N/A,FALSE,"working papers";"income",#N/A,FALSE,"working papers"}</definedName>
    <definedName name="wrn.wpapers." localSheetId="47">{"bal",#N/A,FALSE,"working papers";"income",#N/A,FALSE,"working papers"}</definedName>
    <definedName name="wrn.wpapers." localSheetId="48">{"bal",#N/A,FALSE,"working papers";"income",#N/A,FALSE,"working papers"}</definedName>
    <definedName name="wrn.wpapers." localSheetId="49">{"bal",#N/A,FALSE,"working papers";"income",#N/A,FALSE,"working papers"}</definedName>
    <definedName name="wrn.wpapers." localSheetId="50">{"bal",#N/A,FALSE,"working papers";"income",#N/A,FALSE,"working papers"}</definedName>
    <definedName name="wrn.wpapers." localSheetId="51">{"bal",#N/A,FALSE,"working papers";"income",#N/A,FALSE,"working papers"}</definedName>
    <definedName name="wrn.wpapers." localSheetId="52">{"bal",#N/A,FALSE,"working papers";"income",#N/A,FALSE,"working papers"}</definedName>
    <definedName name="wrn.wpapers." localSheetId="53">{"bal",#N/A,FALSE,"working papers";"income",#N/A,FALSE,"working papers"}</definedName>
    <definedName name="wrn.wpapers." localSheetId="54">{"bal",#N/A,FALSE,"working papers";"income",#N/A,FALSE,"working papers"}</definedName>
    <definedName name="wrn.wpapers." localSheetId="59" hidden="1">{"bal",#N/A,FALSE,"working papers";"income",#N/A,FALSE,"working papers"}</definedName>
    <definedName name="wrn.wpapers." localSheetId="60" hidden="1">{"bal",#N/A,FALSE,"working papers";"income",#N/A,FALSE,"working papers"}</definedName>
    <definedName name="wrn.wpapers." localSheetId="62" hidden="1">{"bal",#N/A,FALSE,"working papers";"income",#N/A,FALSE,"working papers"}</definedName>
    <definedName name="wrn.wpapers." localSheetId="63" hidden="1">{"bal",#N/A,FALSE,"working papers";"income",#N/A,FALSE,"working papers"}</definedName>
    <definedName name="wrn.wpapers." localSheetId="64" hidden="1">{"bal",#N/A,FALSE,"working papers";"income",#N/A,FALSE,"working papers"}</definedName>
    <definedName name="wrn.wpapers." localSheetId="65" hidden="1">{"bal",#N/A,FALSE,"working papers";"income",#N/A,FALSE,"working papers"}</definedName>
    <definedName name="wrn.wpapers." localSheetId="66" hidden="1">{"bal",#N/A,FALSE,"working papers";"income",#N/A,FALSE,"working papers"}</definedName>
    <definedName name="wrn.wpapers." localSheetId="68" hidden="1">{"bal",#N/A,FALSE,"working papers";"income",#N/A,FALSE,"working papers"}</definedName>
    <definedName name="wrn.wpapers." localSheetId="69" hidden="1">{"bal",#N/A,FALSE,"working papers";"income",#N/A,FALSE,"working papers"}</definedName>
    <definedName name="wrn.wpapers." localSheetId="70" hidden="1">{"bal",#N/A,FALSE,"working papers";"income",#N/A,FALSE,"working papers"}</definedName>
    <definedName name="wrn.wpapers." localSheetId="71" hidden="1">{"bal",#N/A,FALSE,"working papers";"income",#N/A,FALSE,"working papers"}</definedName>
    <definedName name="wrn.wpapers." localSheetId="73" hidden="1">{"bal",#N/A,FALSE,"working papers";"income",#N/A,FALSE,"working papers"}</definedName>
    <definedName name="wrn.wpapers." localSheetId="76" hidden="1">{"bal",#N/A,FALSE,"working papers";"income",#N/A,FALSE,"working papers"}</definedName>
    <definedName name="wrn.wpapers." localSheetId="77" hidden="1">{"bal",#N/A,FALSE,"working papers";"income",#N/A,FALSE,"working papers"}</definedName>
    <definedName name="wrn.wpapers." localSheetId="80" hidden="1">{"bal",#N/A,FALSE,"working papers";"income",#N/A,FALSE,"working papers"}</definedName>
    <definedName name="wrn.wpapers." localSheetId="3">{"bal",#N/A,FALSE,"working papers";"income",#N/A,FALSE,"working papers"}</definedName>
    <definedName name="wrn.wpapers." localSheetId="11">{"bal",#N/A,FALSE,"working papers";"income",#N/A,FALSE,"working papers"}</definedName>
    <definedName name="wrn.wpapers." localSheetId="12">{"bal",#N/A,FALSE,"working papers";"income",#N/A,FALSE,"working papers"}</definedName>
    <definedName name="wrn.wpapers." localSheetId="4">{"bal",#N/A,FALSE,"working papers";"income",#N/A,FALSE,"working papers"}</definedName>
    <definedName name="wrn.wpapers." localSheetId="5">{"bal",#N/A,FALSE,"working papers";"income",#N/A,FALSE,"working papers"}</definedName>
    <definedName name="wrn.wpapers." localSheetId="6">{"bal",#N/A,FALSE,"working papers";"income",#N/A,FALSE,"working papers"}</definedName>
    <definedName name="wrn.wpapers." localSheetId="7">{"bal",#N/A,FALSE,"working papers";"income",#N/A,FALSE,"working papers"}</definedName>
    <definedName name="wrn.wpapers." localSheetId="8">{"bal",#N/A,FALSE,"working papers";"income",#N/A,FALSE,"working papers"}</definedName>
    <definedName name="wrn.wpapers." localSheetId="9">{"bal",#N/A,FALSE,"working papers";"income",#N/A,FALSE,"working papers"}</definedName>
    <definedName name="wrn.wpapers." localSheetId="10">{"bal",#N/A,FALSE,"working papers";"income",#N/A,FALSE,"working papers"}</definedName>
    <definedName name="wrn.wpapers.">{"bal",#N/A,FALSE,"working papers";"income",#N/A,FALSE,"working papers"}</definedName>
    <definedName name="Yorkshire_Water" localSheetId="3">#REF!</definedName>
    <definedName name="Yorkshire_Water" localSheetId="11">#REF!</definedName>
    <definedName name="Yorkshire_Water" localSheetId="12">#REF!</definedName>
    <definedName name="Yorkshire_Water" localSheetId="4">#REF!</definedName>
    <definedName name="Yorkshire_Water" localSheetId="5">#REF!</definedName>
    <definedName name="Yorkshire_Water" localSheetId="6">#REF!</definedName>
    <definedName name="Yorkshire_Water" localSheetId="7">#REF!</definedName>
    <definedName name="Yorkshire_Water" localSheetId="8">#REF!</definedName>
    <definedName name="Yorkshire_Water" localSheetId="9">#REF!</definedName>
    <definedName name="Yorkshire_Water" localSheetId="10">#REF!</definedName>
    <definedName name="Yorkshire_Water">Lists!$Q$5:$Q$54</definedName>
    <definedName name="Z_1B259DF3_2D8D_4DFB_A9C4_F29F1CEBD105_.wvu.PrintArea" localSheetId="88" hidden="1">'11A'!$B$1:$I$44</definedName>
    <definedName name="Z_1B259DF3_2D8D_4DFB_A9C4_F29F1CEBD105_.wvu.PrintArea" localSheetId="14">'1A'!$B$1:$L$34</definedName>
    <definedName name="Z_1B259DF3_2D8D_4DFB_A9C4_F29F1CEBD105_.wvu.PrintArea" localSheetId="15">'1B'!$B$1:$L$11</definedName>
    <definedName name="Z_1B259DF3_2D8D_4DFB_A9C4_F29F1CEBD105_.wvu.PrintArea" localSheetId="16">'1C'!$B$1:$L$53</definedName>
    <definedName name="Z_1B259DF3_2D8D_4DFB_A9C4_F29F1CEBD105_.wvu.PrintArea" localSheetId="18">'1E'!$B$1:$K$30</definedName>
    <definedName name="Z_1B259DF3_2D8D_4DFB_A9C4_F29F1CEBD105_.wvu.PrintArea" localSheetId="21">'2A'!#REF!</definedName>
    <definedName name="Z_1B259DF3_2D8D_4DFB_A9C4_F29F1CEBD105_.wvu.PrintArea" localSheetId="22">'2B'!$B$1:$L$45</definedName>
    <definedName name="Z_1B259DF3_2D8D_4DFB_A9C4_F29F1CEBD105_.wvu.PrintArea" localSheetId="25">'2E'!$B$1:$J$31</definedName>
    <definedName name="Z_1B259DF3_2D8D_4DFB_A9C4_F29F1CEBD105_.wvu.PrintArea" localSheetId="26">'2F'!$B$1:$F$28</definedName>
    <definedName name="Z_1B259DF3_2D8D_4DFB_A9C4_F29F1CEBD105_.wvu.PrintArea" localSheetId="27">'2G'!$AG$1:$AR$31</definedName>
    <definedName name="Z_1B259DF3_2D8D_4DFB_A9C4_F29F1CEBD105_.wvu.PrintArea" localSheetId="28">'2H'!$B$1:$O$25</definedName>
    <definedName name="Z_1B259DF3_2D8D_4DFB_A9C4_F29F1CEBD105_.wvu.PrintArea" localSheetId="29">'2I'!$B$1:$M$29</definedName>
    <definedName name="Z_1B259DF3_2D8D_4DFB_A9C4_F29F1CEBD105_.wvu.PrintArea" localSheetId="30">'2J'!$B$1:$I$20</definedName>
    <definedName name="Z_1B259DF3_2D8D_4DFB_A9C4_F29F1CEBD105_.wvu.PrintArea" localSheetId="31">'2K'!$B$1:$I$18</definedName>
    <definedName name="Z_1B259DF3_2D8D_4DFB_A9C4_F29F1CEBD105_.wvu.PrintArea" localSheetId="32">'2L'!$B$1:$K$7</definedName>
    <definedName name="Z_1B259DF3_2D8D_4DFB_A9C4_F29F1CEBD105_.wvu.PrintArea" localSheetId="33">'2M'!$Z$1:$AG$24</definedName>
    <definedName name="Z_1B259DF3_2D8D_4DFB_A9C4_F29F1CEBD105_.wvu.PrintArea" localSheetId="37">'4A'!$B$1:$G$18</definedName>
    <definedName name="Z_1B259DF3_2D8D_4DFB_A9C4_F29F1CEBD105_.wvu.PrintArea" localSheetId="39">'4C'!$B$1:$M$30</definedName>
    <definedName name="Z_1B259DF3_2D8D_4DFB_A9C4_F29F1CEBD105_.wvu.PrintArea" localSheetId="40">'4D'!$B$1:$L$40</definedName>
    <definedName name="Z_1B259DF3_2D8D_4DFB_A9C4_F29F1CEBD105_.wvu.PrintArea" localSheetId="41">'4E'!$B$1:$O$46</definedName>
    <definedName name="Z_1B259DF3_2D8D_4DFB_A9C4_F29F1CEBD105_.wvu.PrintArea" localSheetId="44">'4H'!$B$1:$H$38</definedName>
    <definedName name="Z_1B259DF3_2D8D_4DFB_A9C4_F29F1CEBD105_.wvu.PrintArea" localSheetId="45">'4I'!$B$1:$M$48</definedName>
    <definedName name="Z_1B259DF3_2D8D_4DFB_A9C4_F29F1CEBD105_.wvu.PrintArea" localSheetId="46">'4J'!$B$1:$L$25</definedName>
    <definedName name="Z_1B259DF3_2D8D_4DFB_A9C4_F29F1CEBD105_.wvu.PrintArea" localSheetId="47">'4K'!$B$1:$O$26</definedName>
    <definedName name="Z_1B259DF3_2D8D_4DFB_A9C4_F29F1CEBD105_.wvu.PrintArea" localSheetId="49">'4M'!$B$1:$AB$33</definedName>
    <definedName name="Z_1B259DF3_2D8D_4DFB_A9C4_F29F1CEBD105_.wvu.PrintArea" localSheetId="51">'4O'!$C$1:$L$15</definedName>
    <definedName name="Z_1B259DF3_2D8D_4DFB_A9C4_F29F1CEBD105_.wvu.PrintArea" localSheetId="52">'4P'!$B$1:$G$12</definedName>
    <definedName name="Z_1B259DF3_2D8D_4DFB_A9C4_F29F1CEBD105_.wvu.PrintArea" localSheetId="60" hidden="1">'5B'!$B$1:$N$19</definedName>
    <definedName name="Z_1B259DF3_2D8D_4DFB_A9C4_F29F1CEBD105_.wvu.PrintArea" localSheetId="68" hidden="1">'7A'!$B$1:$H$24</definedName>
    <definedName name="Z_1B259DF3_2D8D_4DFB_A9C4_F29F1CEBD105_.wvu.PrintArea" localSheetId="76" hidden="1">'8B'!$B$1:$O$52</definedName>
    <definedName name="Z_1B259DF3_2D8D_4DFB_A9C4_F29F1CEBD105_.wvu.PrintArea" localSheetId="77" hidden="1">'8C'!$B$1:$M$31</definedName>
    <definedName name="Z_1B259DF3_2D8D_4DFB_A9C4_F29F1CEBD105_.wvu.PrintArea" localSheetId="1">Introduction!#REF!</definedName>
    <definedName name="Z_650D7366_A5BD_406B_9661_ED9F5F01D420_.wvu.PrintArea" localSheetId="14">'1A'!$B$1:$L$23</definedName>
    <definedName name="Z_650D7366_A5BD_406B_9661_ED9F5F01D420_.wvu.PrintArea" localSheetId="15">'1B'!$B$1:$L$11</definedName>
    <definedName name="Z_650D7366_A5BD_406B_9661_ED9F5F01D420_.wvu.PrintArea" localSheetId="16">'1C'!$B$1:$L$53</definedName>
    <definedName name="Z_650D7366_A5BD_406B_9661_ED9F5F01D420_.wvu.PrintArea" localSheetId="18">'1E'!$B$1:$K$30</definedName>
    <definedName name="Z_650D7366_A5BD_406B_9661_ED9F5F01D420_.wvu.PrintArea" localSheetId="21">'2A'!#REF!</definedName>
    <definedName name="Z_650D7366_A5BD_406B_9661_ED9F5F01D420_.wvu.PrintArea" localSheetId="22">'2B'!$B$1:$L$45</definedName>
    <definedName name="Z_650D7366_A5BD_406B_9661_ED9F5F01D420_.wvu.PrintArea" localSheetId="25">'2E'!$B$1:$J$31</definedName>
    <definedName name="Z_650D7366_A5BD_406B_9661_ED9F5F01D420_.wvu.PrintArea" localSheetId="26">'2F'!$B$1:$F$28</definedName>
    <definedName name="Z_650D7366_A5BD_406B_9661_ED9F5F01D420_.wvu.PrintArea" localSheetId="27">'2G'!$AG$1:$AR$31</definedName>
    <definedName name="Z_650D7366_A5BD_406B_9661_ED9F5F01D420_.wvu.PrintArea" localSheetId="28">'2H'!$B$1:$O$25</definedName>
    <definedName name="Z_650D7366_A5BD_406B_9661_ED9F5F01D420_.wvu.PrintArea" localSheetId="29">'2I'!$B$1:$M$29</definedName>
    <definedName name="Z_650D7366_A5BD_406B_9661_ED9F5F01D420_.wvu.PrintArea" localSheetId="32">'2L'!$B$1:$K$7</definedName>
    <definedName name="Z_650D7366_A5BD_406B_9661_ED9F5F01D420_.wvu.PrintArea" localSheetId="33">'2M'!$Z$1:$AG$24</definedName>
    <definedName name="Z_650D7366_A5BD_406B_9661_ED9F5F01D420_.wvu.PrintArea" localSheetId="37">'4A'!$B$1:$G$18</definedName>
    <definedName name="Z_650D7366_A5BD_406B_9661_ED9F5F01D420_.wvu.PrintArea" localSheetId="39">'4C'!$B$1:$M$28</definedName>
    <definedName name="Z_650D7366_A5BD_406B_9661_ED9F5F01D420_.wvu.PrintArea" localSheetId="44">'4H'!$B$1:$H$38</definedName>
    <definedName name="Z_650D7366_A5BD_406B_9661_ED9F5F01D420_.wvu.PrintArea" localSheetId="45">'4I'!$B$1:$M$48</definedName>
    <definedName name="Z_650D7366_A5BD_406B_9661_ED9F5F01D420_.wvu.PrintArea" localSheetId="1">Introduction!#REF!</definedName>
    <definedName name="Z_69104686_4F2A_41D5_9B15_E00B9826BCA2_.wvu.PrintArea" localSheetId="38" hidden="1">'4B'!$B$3:$AD$641</definedName>
    <definedName name="Z_71BC5093_C9C1_4AA0_864A_AADBDC96B3C1_.wvu.PrintArea" localSheetId="88" hidden="1">'11A'!$B$1:$I$44</definedName>
    <definedName name="Z_71BC5093_C9C1_4AA0_864A_AADBDC96B3C1_.wvu.PrintArea" localSheetId="14">'1A'!$B$1:$P$34</definedName>
    <definedName name="Z_71BC5093_C9C1_4AA0_864A_AADBDC96B3C1_.wvu.PrintArea" localSheetId="15">'1B'!$B$1:$M$11</definedName>
    <definedName name="Z_71BC5093_C9C1_4AA0_864A_AADBDC96B3C1_.wvu.PrintArea" localSheetId="16">'1C'!$B$1:$M$53</definedName>
    <definedName name="Z_71BC5093_C9C1_4AA0_864A_AADBDC96B3C1_.wvu.PrintArea" localSheetId="17">'1D'!$B$1:$M$37</definedName>
    <definedName name="Z_71BC5093_C9C1_4AA0_864A_AADBDC96B3C1_.wvu.PrintArea" localSheetId="18">'1E'!$B$1:$L$30</definedName>
    <definedName name="Z_71BC5093_C9C1_4AA0_864A_AADBDC96B3C1_.wvu.PrintArea" localSheetId="21">'2A'!$B$1:$O$22</definedName>
    <definedName name="Z_71BC5093_C9C1_4AA0_864A_AADBDC96B3C1_.wvu.PrintArea" localSheetId="22">'2B'!$B$1:$M$45</definedName>
    <definedName name="Z_71BC5093_C9C1_4AA0_864A_AADBDC96B3C1_.wvu.PrintArea" localSheetId="23">'2C'!$B$1:$J$51</definedName>
    <definedName name="Z_71BC5093_C9C1_4AA0_864A_AADBDC96B3C1_.wvu.PrintArea" localSheetId="24">'2D'!$B$1:$O$31</definedName>
    <definedName name="Z_71BC5093_C9C1_4AA0_864A_AADBDC96B3C1_.wvu.PrintArea" localSheetId="25">'2E'!$B$1:$K$55</definedName>
    <definedName name="Z_71BC5093_C9C1_4AA0_864A_AADBDC96B3C1_.wvu.PrintArea" localSheetId="26">'2F'!$B$1:$H$29</definedName>
    <definedName name="Z_71BC5093_C9C1_4AA0_864A_AADBDC96B3C1_.wvu.PrintArea" localSheetId="27">'2G'!$AG$1:$AR$30</definedName>
    <definedName name="Z_71BC5093_C9C1_4AA0_864A_AADBDC96B3C1_.wvu.PrintArea" localSheetId="28">'2H'!$B$1:$O$26</definedName>
    <definedName name="Z_71BC5093_C9C1_4AA0_864A_AADBDC96B3C1_.wvu.PrintArea" localSheetId="29">'2I'!$B$1:$M$29</definedName>
    <definedName name="Z_71BC5093_C9C1_4AA0_864A_AADBDC96B3C1_.wvu.PrintArea" localSheetId="30">'2J'!$B$1:$I$19</definedName>
    <definedName name="Z_71BC5093_C9C1_4AA0_864A_AADBDC96B3C1_.wvu.PrintArea" localSheetId="31">'2K'!$B$1:$J$17</definedName>
    <definedName name="Z_71BC5093_C9C1_4AA0_864A_AADBDC96B3C1_.wvu.PrintArea" localSheetId="32">'2L'!$B$1:$L$7</definedName>
    <definedName name="Z_71BC5093_C9C1_4AA0_864A_AADBDC96B3C1_.wvu.PrintArea" localSheetId="33">'2M'!$Z$1:$AG$23</definedName>
    <definedName name="Z_71BC5093_C9C1_4AA0_864A_AADBDC96B3C1_.wvu.PrintArea" localSheetId="34">'2N'!$B$1:$I$43</definedName>
    <definedName name="Z_71BC5093_C9C1_4AA0_864A_AADBDC96B3C1_.wvu.PrintArea" localSheetId="35">'2O'!$B$1:$N$32</definedName>
    <definedName name="Z_71BC5093_C9C1_4AA0_864A_AADBDC96B3C1_.wvu.PrintArea" localSheetId="37">'4A'!$B$1:$H$68</definedName>
    <definedName name="Z_71BC5093_C9C1_4AA0_864A_AADBDC96B3C1_.wvu.PrintArea" localSheetId="38" hidden="1">'4B'!$B$1:$BR$641</definedName>
    <definedName name="Z_71BC5093_C9C1_4AA0_864A_AADBDC96B3C1_.wvu.PrintArea" localSheetId="39">'4C'!$B$1:$Q$47</definedName>
    <definedName name="Z_71BC5093_C9C1_4AA0_864A_AADBDC96B3C1_.wvu.PrintArea" localSheetId="40">'4D'!$B$1:$M$47</definedName>
    <definedName name="Z_71BC5093_C9C1_4AA0_864A_AADBDC96B3C1_.wvu.PrintArea" localSheetId="41">'4E'!$B$1:$O$46</definedName>
    <definedName name="Z_71BC5093_C9C1_4AA0_864A_AADBDC96B3C1_.wvu.PrintArea" localSheetId="42">'4F'!$B$1:$S$34</definedName>
    <definedName name="Z_71BC5093_C9C1_4AA0_864A_AADBDC96B3C1_.wvu.PrintArea" localSheetId="43">'4G'!$B$1:$Y$35</definedName>
    <definedName name="Z_71BC5093_C9C1_4AA0_864A_AADBDC96B3C1_.wvu.PrintArea" localSheetId="44">'4H'!$B$1:$I$38</definedName>
    <definedName name="Z_71BC5093_C9C1_4AA0_864A_AADBDC96B3C1_.wvu.PrintArea" localSheetId="45">'4I'!$B$1:$N$48</definedName>
    <definedName name="Z_71BC5093_C9C1_4AA0_864A_AADBDC96B3C1_.wvu.PrintArea" localSheetId="46">'4J'!$B$1:$P$35</definedName>
    <definedName name="Z_71BC5093_C9C1_4AA0_864A_AADBDC96B3C1_.wvu.PrintArea" localSheetId="47">'4K'!$B$1:$P$37</definedName>
    <definedName name="Z_71BC5093_C9C1_4AA0_864A_AADBDC96B3C1_.wvu.PrintArea" localSheetId="48">'4L'!$B$1:$W$106</definedName>
    <definedName name="Z_71BC5093_C9C1_4AA0_864A_AADBDC96B3C1_.wvu.PrintArea" localSheetId="49">'4M'!$B$1:$AC$94</definedName>
    <definedName name="Z_71BC5093_C9C1_4AA0_864A_AADBDC96B3C1_.wvu.PrintArea" localSheetId="50">'4N'!$B$1:$J$13</definedName>
    <definedName name="Z_71BC5093_C9C1_4AA0_864A_AADBDC96B3C1_.wvu.PrintArea" localSheetId="51">'4O'!$B$1:$M$14</definedName>
    <definedName name="Z_71BC5093_C9C1_4AA0_864A_AADBDC96B3C1_.wvu.PrintArea" localSheetId="52">'4P'!$B$1:$N$12</definedName>
    <definedName name="Z_71BC5093_C9C1_4AA0_864A_AADBDC96B3C1_.wvu.PrintArea" localSheetId="53">'4Q'!$B$1:$J$28</definedName>
    <definedName name="Z_71BC5093_C9C1_4AA0_864A_AADBDC96B3C1_.wvu.PrintArea" localSheetId="54">'4R'!$B$1:$W$52</definedName>
    <definedName name="Z_71BC5093_C9C1_4AA0_864A_AADBDC96B3C1_.wvu.PrintArea" localSheetId="59" hidden="1">'5A'!$B$1:$H$37</definedName>
    <definedName name="Z_71BC5093_C9C1_4AA0_864A_AADBDC96B3C1_.wvu.PrintArea" localSheetId="60" hidden="1">'5B'!$B$1:$O$19</definedName>
    <definedName name="Z_71BC5093_C9C1_4AA0_864A_AADBDC96B3C1_.wvu.PrintArea" localSheetId="62" hidden="1">'6A'!$B$1:$I$55</definedName>
    <definedName name="Z_71BC5093_C9C1_4AA0_864A_AADBDC96B3C1_.wvu.PrintArea" localSheetId="63" hidden="1">'6B'!$B$1:$H$35</definedName>
    <definedName name="Z_71BC5093_C9C1_4AA0_864A_AADBDC96B3C1_.wvu.PrintArea" localSheetId="64" hidden="1">'6C'!$B$1:$H$37</definedName>
    <definedName name="Z_71BC5093_C9C1_4AA0_864A_AADBDC96B3C1_.wvu.PrintArea" localSheetId="65" hidden="1">'6D'!$B$1:$K$33</definedName>
    <definedName name="Z_71BC5093_C9C1_4AA0_864A_AADBDC96B3C1_.wvu.PrintArea" localSheetId="68" hidden="1">'7A'!$B$1:$H$24</definedName>
    <definedName name="Z_71BC5093_C9C1_4AA0_864A_AADBDC96B3C1_.wvu.PrintArea" localSheetId="69" hidden="1">'7B'!$B$1:$CJ$28</definedName>
    <definedName name="Z_71BC5093_C9C1_4AA0_864A_AADBDC96B3C1_.wvu.PrintArea" localSheetId="70" hidden="1">'7C'!$B$1:$H$30</definedName>
    <definedName name="Z_71BC5093_C9C1_4AA0_864A_AADBDC96B3C1_.wvu.PrintArea" localSheetId="71" hidden="1">'7D'!$B$1:$AE$39</definedName>
    <definedName name="Z_71BC5093_C9C1_4AA0_864A_AADBDC96B3C1_.wvu.PrintArea" localSheetId="72">'7E'!$B$1:$H$18</definedName>
    <definedName name="Z_71BC5093_C9C1_4AA0_864A_AADBDC96B3C1_.wvu.PrintArea" localSheetId="75">'8A'!$B$1:$H$32</definedName>
    <definedName name="Z_71BC5093_C9C1_4AA0_864A_AADBDC96B3C1_.wvu.PrintArea" localSheetId="76" hidden="1">'8B'!$B$1:$P$52</definedName>
    <definedName name="Z_71BC5093_C9C1_4AA0_864A_AADBDC96B3C1_.wvu.PrintArea" localSheetId="77" hidden="1">'8C'!$B$1:$O$32</definedName>
    <definedName name="Z_71BC5093_C9C1_4AA0_864A_AADBDC96B3C1_.wvu.PrintArea" localSheetId="78">'8D'!$B$1:$I$23</definedName>
    <definedName name="Z_71BC5093_C9C1_4AA0_864A_AADBDC96B3C1_.wvu.PrintArea" localSheetId="80" hidden="1">'9A'!$B$1:$N$40</definedName>
    <definedName name="Z_71BC5093_C9C1_4AA0_864A_AADBDC96B3C1_.wvu.PrintArea" localSheetId="1">Introduction!#REF!</definedName>
    <definedName name="Z_71BC5093_C9C1_4AA0_864A_AADBDC96B3C1_.wvu.Rows" localSheetId="38" hidden="1">'4B'!$643:$1048576,'4B'!$60:$108,'4B'!$110:$158,'4B'!#REF!,'4B'!$163:$211,'4B'!$213:$261,'4B'!$263:$311,'4B'!#REF!,'4B'!$316:$364,'4B'!$366:$414,'4B'!$416:$464,'4B'!#REF!,'4B'!$469:$517,'4B'!$519:$567,'4B'!$569:$617,'4B'!#REF!,'4B'!#REF!</definedName>
    <definedName name="Z_9D0BCB94_913C_464E_843B_7A43F508C4E7_.wvu.PrintArea" localSheetId="14">'1A'!$B$1:$L$23</definedName>
    <definedName name="Z_9D0BCB94_913C_464E_843B_7A43F508C4E7_.wvu.PrintArea" localSheetId="15">'1B'!$B$1:$L$11</definedName>
    <definedName name="Z_9D0BCB94_913C_464E_843B_7A43F508C4E7_.wvu.PrintArea" localSheetId="16">'1C'!$B$1:$L$53</definedName>
    <definedName name="Z_9D0BCB94_913C_464E_843B_7A43F508C4E7_.wvu.PrintArea" localSheetId="18">'1E'!$B$1:$K$30</definedName>
    <definedName name="Z_9D0BCB94_913C_464E_843B_7A43F508C4E7_.wvu.PrintArea" localSheetId="21">'2A'!#REF!</definedName>
    <definedName name="Z_9D0BCB94_913C_464E_843B_7A43F508C4E7_.wvu.PrintArea" localSheetId="22">'2B'!$B$1:$L$45</definedName>
    <definedName name="Z_9D0BCB94_913C_464E_843B_7A43F508C4E7_.wvu.PrintArea" localSheetId="25">'2E'!$B$1:$J$31</definedName>
    <definedName name="Z_9D0BCB94_913C_464E_843B_7A43F508C4E7_.wvu.PrintArea" localSheetId="26">'2F'!$B$1:$F$28</definedName>
    <definedName name="Z_9D0BCB94_913C_464E_843B_7A43F508C4E7_.wvu.PrintArea" localSheetId="27">'2G'!$AG$1:$AR$31</definedName>
    <definedName name="Z_9D0BCB94_913C_464E_843B_7A43F508C4E7_.wvu.PrintArea" localSheetId="28">'2H'!$B$1:$O$25</definedName>
    <definedName name="Z_9D0BCB94_913C_464E_843B_7A43F508C4E7_.wvu.PrintArea" localSheetId="29">'2I'!$B$1:$M$29</definedName>
    <definedName name="Z_9D0BCB94_913C_464E_843B_7A43F508C4E7_.wvu.PrintArea" localSheetId="32">'2L'!$B$1:$K$7</definedName>
    <definedName name="Z_9D0BCB94_913C_464E_843B_7A43F508C4E7_.wvu.PrintArea" localSheetId="33">'2M'!$Z$1:$AG$24</definedName>
    <definedName name="Z_9D0BCB94_913C_464E_843B_7A43F508C4E7_.wvu.PrintArea" localSheetId="37">'4A'!$B$1:$G$18</definedName>
    <definedName name="Z_9D0BCB94_913C_464E_843B_7A43F508C4E7_.wvu.PrintArea" localSheetId="39">'4C'!$B$1:$M$28</definedName>
    <definedName name="Z_9D0BCB94_913C_464E_843B_7A43F508C4E7_.wvu.PrintArea" localSheetId="44">'4H'!$B$1:$H$38</definedName>
    <definedName name="Z_9D0BCB94_913C_464E_843B_7A43F508C4E7_.wvu.PrintArea" localSheetId="45">'4I'!$B$1:$M$48</definedName>
    <definedName name="Z_9D0BCB94_913C_464E_843B_7A43F508C4E7_.wvu.PrintArea" localSheetId="1">Introduction!#REF!</definedName>
    <definedName name="Z_A8453347_62D5_433C_AC17_73E6B4F2766F_.wvu.PrintArea" localSheetId="38" hidden="1">'4B'!$B$3:$AD$641</definedName>
    <definedName name="Z_C52B46E3_F629_4DFA_829C_FFB772C5F657_.wvu.PrintArea" localSheetId="14">'1A'!$B$1:$J$23</definedName>
    <definedName name="Z_C52B46E3_F629_4DFA_829C_FFB772C5F657_.wvu.PrintArea" localSheetId="15">'1B'!$B$1:$I$11</definedName>
    <definedName name="Z_C52B46E3_F629_4DFA_829C_FFB772C5F657_.wvu.PrintArea" localSheetId="16">'1C'!$B$1:$I$53</definedName>
    <definedName name="Z_C52B46E3_F629_4DFA_829C_FFB772C5F657_.wvu.PrintArea" localSheetId="21">'2A'!#REF!</definedName>
    <definedName name="Z_C52B46E3_F629_4DFA_829C_FFB772C5F657_.wvu.PrintArea" localSheetId="22">'2B'!$B$1:$G$45</definedName>
    <definedName name="Z_C52B46E3_F629_4DFA_829C_FFB772C5F657_.wvu.PrintArea" localSheetId="25">'2E'!$B$1:$H$31</definedName>
    <definedName name="Z_C52B46E3_F629_4DFA_829C_FFB772C5F657_.wvu.PrintArea" localSheetId="29">'2I'!$B$1:$G$28</definedName>
    <definedName name="Z_C52B46E3_F629_4DFA_829C_FFB772C5F657_.wvu.PrintArea" localSheetId="32">'2L'!$B$1:$I$7</definedName>
    <definedName name="Z_C52B46E3_F629_4DFA_829C_FFB772C5F657_.wvu.PrintArea" localSheetId="33">'2M'!$Z$1:$AF$5</definedName>
    <definedName name="Z_C52B46E3_F629_4DFA_829C_FFB772C5F657_.wvu.PrintArea" localSheetId="39">'4C'!$B$1:$E$28</definedName>
    <definedName name="Z_C52B46E3_F629_4DFA_829C_FFB772C5F657_.wvu.PrintArea" localSheetId="44">'4H'!$B$1:$E$13</definedName>
    <definedName name="Z_C52B46E3_F629_4DFA_829C_FFB772C5F657_.wvu.PrintArea" localSheetId="45">'4I'!$B$1:$D$19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C9" i="293" l="1"/>
  <c r="F18" i="231" l="1"/>
  <c r="D18" i="231"/>
  <c r="C18" i="231"/>
  <c r="I11" i="226" l="1"/>
  <c r="E8" i="216"/>
  <c r="H28" i="212"/>
  <c r="K27" i="212"/>
  <c r="J27" i="212"/>
  <c r="I27" i="212"/>
  <c r="F27" i="212"/>
  <c r="H27" i="212"/>
  <c r="G27" i="212"/>
  <c r="E27" i="212"/>
  <c r="I18" i="231" l="1"/>
  <c r="H18" i="231"/>
  <c r="E18" i="231"/>
  <c r="G11" i="238" l="1"/>
  <c r="F11" i="238"/>
  <c r="E11" i="238"/>
  <c r="Q51" i="303"/>
  <c r="Q50" i="303"/>
  <c r="Q49" i="303"/>
  <c r="Q48" i="303"/>
  <c r="Q47" i="303"/>
  <c r="I23" i="237"/>
  <c r="H23" i="237"/>
  <c r="G23" i="237"/>
  <c r="F23" i="237"/>
  <c r="E23" i="237"/>
  <c r="I15" i="237"/>
  <c r="H15" i="237"/>
  <c r="G15" i="237"/>
  <c r="F15" i="237"/>
  <c r="E15" i="237"/>
  <c r="Z49" i="235"/>
  <c r="Y49" i="235"/>
  <c r="X49" i="235"/>
  <c r="N25" i="242" l="1"/>
  <c r="L25" i="242" s="1"/>
  <c r="AZ46" i="305" l="1"/>
  <c r="AT46" i="305"/>
  <c r="AZ45" i="305"/>
  <c r="AT45" i="305"/>
  <c r="AX38" i="305"/>
  <c r="AW38" i="305"/>
  <c r="AR38" i="305"/>
  <c r="AQ38" i="305"/>
  <c r="F21" i="220"/>
  <c r="F22" i="220"/>
  <c r="F20" i="220"/>
  <c r="AZ208" i="284" l="1"/>
  <c r="AY208" i="284"/>
  <c r="AX208" i="284"/>
  <c r="AW208" i="284"/>
  <c r="AZ207" i="284"/>
  <c r="AY207" i="284"/>
  <c r="AX207" i="284"/>
  <c r="AW207" i="284"/>
  <c r="AZ206" i="284"/>
  <c r="AY206" i="284"/>
  <c r="AX206" i="284"/>
  <c r="AW206" i="284"/>
  <c r="AZ205" i="284"/>
  <c r="AY205" i="284"/>
  <c r="AX205" i="284"/>
  <c r="AW205" i="284"/>
  <c r="AZ204" i="284"/>
  <c r="AY204" i="284"/>
  <c r="AX204" i="284"/>
  <c r="AW204" i="284"/>
  <c r="AZ203" i="284"/>
  <c r="AY203" i="284"/>
  <c r="AX203" i="284"/>
  <c r="AW203" i="284"/>
  <c r="AZ202" i="284"/>
  <c r="AY202" i="284"/>
  <c r="AX202" i="284"/>
  <c r="AW202" i="284"/>
  <c r="AZ201" i="284"/>
  <c r="AY201" i="284"/>
  <c r="AX201" i="284"/>
  <c r="AW201" i="284"/>
  <c r="AZ200" i="284"/>
  <c r="AY200" i="284"/>
  <c r="AX200" i="284"/>
  <c r="AW200" i="284"/>
  <c r="AZ199" i="284"/>
  <c r="AY199" i="284"/>
  <c r="AX199" i="284"/>
  <c r="AW199" i="284"/>
  <c r="AZ198" i="284"/>
  <c r="AY198" i="284"/>
  <c r="AX198" i="284"/>
  <c r="AW198" i="284"/>
  <c r="AZ197" i="284"/>
  <c r="AY197" i="284"/>
  <c r="AX197" i="284"/>
  <c r="AW197" i="284"/>
  <c r="AZ196" i="284"/>
  <c r="AY196" i="284"/>
  <c r="AX196" i="284"/>
  <c r="AW196" i="284"/>
  <c r="AZ195" i="284"/>
  <c r="AY195" i="284"/>
  <c r="AX195" i="284"/>
  <c r="AW195" i="284"/>
  <c r="AZ194" i="284"/>
  <c r="AY194" i="284"/>
  <c r="AX194" i="284"/>
  <c r="AW194" i="284"/>
  <c r="AZ193" i="284"/>
  <c r="AY193" i="284"/>
  <c r="AX193" i="284"/>
  <c r="AW193" i="284"/>
  <c r="AZ192" i="284"/>
  <c r="AY192" i="284"/>
  <c r="AX192" i="284"/>
  <c r="AW192" i="284"/>
  <c r="AZ191" i="284"/>
  <c r="AY191" i="284"/>
  <c r="AX191" i="284"/>
  <c r="AW191" i="284"/>
  <c r="AZ190" i="284"/>
  <c r="AY190" i="284"/>
  <c r="AX190" i="284"/>
  <c r="AW190" i="284"/>
  <c r="AZ189" i="284"/>
  <c r="AY189" i="284"/>
  <c r="AX189" i="284"/>
  <c r="AW189" i="284"/>
  <c r="AZ188" i="284"/>
  <c r="AY188" i="284"/>
  <c r="AX188" i="284"/>
  <c r="AW188" i="284"/>
  <c r="AZ187" i="284"/>
  <c r="AY187" i="284"/>
  <c r="AX187" i="284"/>
  <c r="AW187" i="284"/>
  <c r="AZ186" i="284"/>
  <c r="AY186" i="284"/>
  <c r="AX186" i="284"/>
  <c r="AW186" i="284"/>
  <c r="AZ185" i="284"/>
  <c r="AY185" i="284"/>
  <c r="AX185" i="284"/>
  <c r="AW185" i="284"/>
  <c r="AZ184" i="284"/>
  <c r="AY184" i="284"/>
  <c r="AX184" i="284"/>
  <c r="AW184" i="284"/>
  <c r="AZ183" i="284"/>
  <c r="AY183" i="284"/>
  <c r="AX183" i="284"/>
  <c r="AW183" i="284"/>
  <c r="AZ182" i="284"/>
  <c r="AY182" i="284"/>
  <c r="AX182" i="284"/>
  <c r="AW182" i="284"/>
  <c r="AZ181" i="284"/>
  <c r="AY181" i="284"/>
  <c r="AX181" i="284"/>
  <c r="AW181" i="284"/>
  <c r="AZ180" i="284"/>
  <c r="AY180" i="284"/>
  <c r="AX180" i="284"/>
  <c r="AW180" i="284"/>
  <c r="AZ179" i="284"/>
  <c r="AY179" i="284"/>
  <c r="AX179" i="284"/>
  <c r="AW179" i="284"/>
  <c r="AZ178" i="284"/>
  <c r="AY178" i="284"/>
  <c r="AX178" i="284"/>
  <c r="AW178" i="284"/>
  <c r="AZ177" i="284"/>
  <c r="AY177" i="284"/>
  <c r="AX177" i="284"/>
  <c r="AW177" i="284"/>
  <c r="AZ176" i="284"/>
  <c r="AY176" i="284"/>
  <c r="AX176" i="284"/>
  <c r="AW176" i="284"/>
  <c r="AZ175" i="284"/>
  <c r="AY175" i="284"/>
  <c r="AX175" i="284"/>
  <c r="AW175" i="284"/>
  <c r="AZ174" i="284"/>
  <c r="AY174" i="284"/>
  <c r="AX174" i="284"/>
  <c r="AW174" i="284"/>
  <c r="AZ173" i="284"/>
  <c r="AY173" i="284"/>
  <c r="AX173" i="284"/>
  <c r="AW173" i="284"/>
  <c r="AZ172" i="284"/>
  <c r="AY172" i="284"/>
  <c r="AX172" i="284"/>
  <c r="AW172" i="284"/>
  <c r="AZ171" i="284"/>
  <c r="AY171" i="284"/>
  <c r="AX171" i="284"/>
  <c r="AW171" i="284"/>
  <c r="AZ170" i="284"/>
  <c r="AY170" i="284"/>
  <c r="AX170" i="284"/>
  <c r="AW170" i="284"/>
  <c r="AZ169" i="284"/>
  <c r="AY169" i="284"/>
  <c r="AX169" i="284"/>
  <c r="AW169" i="284"/>
  <c r="AZ168" i="284"/>
  <c r="AY168" i="284"/>
  <c r="AX168" i="284"/>
  <c r="AW168" i="284"/>
  <c r="AZ167" i="284"/>
  <c r="AY167" i="284"/>
  <c r="AX167" i="284"/>
  <c r="AW167" i="284"/>
  <c r="AZ166" i="284"/>
  <c r="AY166" i="284"/>
  <c r="AX166" i="284"/>
  <c r="AW166" i="284"/>
  <c r="AZ165" i="284"/>
  <c r="AY165" i="284"/>
  <c r="AX165" i="284"/>
  <c r="AW165" i="284"/>
  <c r="AZ164" i="284"/>
  <c r="AY164" i="284"/>
  <c r="AX164" i="284"/>
  <c r="AW164" i="284"/>
  <c r="AZ163" i="284"/>
  <c r="AY163" i="284"/>
  <c r="AX163" i="284"/>
  <c r="AW163" i="284"/>
  <c r="AZ162" i="284"/>
  <c r="AY162" i="284"/>
  <c r="AX162" i="284"/>
  <c r="AW162" i="284"/>
  <c r="AZ161" i="284"/>
  <c r="AY161" i="284"/>
  <c r="AX161" i="284"/>
  <c r="AW161" i="284"/>
  <c r="AZ160" i="284"/>
  <c r="AY160" i="284"/>
  <c r="AX160" i="284"/>
  <c r="AW160" i="284"/>
  <c r="AZ159" i="284"/>
  <c r="AY159" i="284"/>
  <c r="AX159" i="284"/>
  <c r="AW159" i="284"/>
  <c r="AZ158" i="284"/>
  <c r="AY158" i="284"/>
  <c r="AX158" i="284"/>
  <c r="AW158" i="284"/>
  <c r="AZ157" i="284"/>
  <c r="AY157" i="284"/>
  <c r="AX157" i="284"/>
  <c r="AW157" i="284"/>
  <c r="AZ156" i="284"/>
  <c r="AY156" i="284"/>
  <c r="AX156" i="284"/>
  <c r="AW156" i="284"/>
  <c r="AZ155" i="284"/>
  <c r="AY155" i="284"/>
  <c r="AX155" i="284"/>
  <c r="AW155" i="284"/>
  <c r="AZ154" i="284"/>
  <c r="AY154" i="284"/>
  <c r="AX154" i="284"/>
  <c r="AW154" i="284"/>
  <c r="AZ153" i="284"/>
  <c r="AY153" i="284"/>
  <c r="AX153" i="284"/>
  <c r="AW153" i="284"/>
  <c r="AZ152" i="284"/>
  <c r="AY152" i="284"/>
  <c r="AX152" i="284"/>
  <c r="AW152" i="284"/>
  <c r="AZ151" i="284"/>
  <c r="AY151" i="284"/>
  <c r="AX151" i="284"/>
  <c r="AW151" i="284"/>
  <c r="AZ150" i="284"/>
  <c r="AY150" i="284"/>
  <c r="AX150" i="284"/>
  <c r="AW150" i="284"/>
  <c r="AZ149" i="284"/>
  <c r="AY149" i="284"/>
  <c r="AX149" i="284"/>
  <c r="AW149" i="284"/>
  <c r="AZ148" i="284"/>
  <c r="AY148" i="284"/>
  <c r="AX148" i="284"/>
  <c r="AW148" i="284"/>
  <c r="AZ147" i="284"/>
  <c r="AY147" i="284"/>
  <c r="AX147" i="284"/>
  <c r="AW147" i="284"/>
  <c r="AZ146" i="284"/>
  <c r="AY146" i="284"/>
  <c r="AX146" i="284"/>
  <c r="AW146" i="284"/>
  <c r="AZ145" i="284"/>
  <c r="AY145" i="284"/>
  <c r="AX145" i="284"/>
  <c r="AW145" i="284"/>
  <c r="AZ144" i="284"/>
  <c r="AY144" i="284"/>
  <c r="AX144" i="284"/>
  <c r="AW144" i="284"/>
  <c r="AZ143" i="284"/>
  <c r="AY143" i="284"/>
  <c r="AX143" i="284"/>
  <c r="AW143" i="284"/>
  <c r="AZ142" i="284"/>
  <c r="AY142" i="284"/>
  <c r="AX142" i="284"/>
  <c r="AW142" i="284"/>
  <c r="AZ141" i="284"/>
  <c r="AY141" i="284"/>
  <c r="AX141" i="284"/>
  <c r="AW141" i="284"/>
  <c r="AZ140" i="284"/>
  <c r="AY140" i="284"/>
  <c r="AX140" i="284"/>
  <c r="AW140" i="284"/>
  <c r="AZ139" i="284"/>
  <c r="AY139" i="284"/>
  <c r="AX139" i="284"/>
  <c r="AW139" i="284"/>
  <c r="AZ138" i="284"/>
  <c r="AY138" i="284"/>
  <c r="AX138" i="284"/>
  <c r="AW138" i="284"/>
  <c r="AZ137" i="284"/>
  <c r="AY137" i="284"/>
  <c r="AX137" i="284"/>
  <c r="AW137" i="284"/>
  <c r="AZ136" i="284"/>
  <c r="AY136" i="284"/>
  <c r="AX136" i="284"/>
  <c r="AW136" i="284"/>
  <c r="AZ135" i="284"/>
  <c r="AY135" i="284"/>
  <c r="AX135" i="284"/>
  <c r="AW135" i="284"/>
  <c r="AZ134" i="284"/>
  <c r="AY134" i="284"/>
  <c r="AX134" i="284"/>
  <c r="AW134" i="284"/>
  <c r="AZ133" i="284"/>
  <c r="AY133" i="284"/>
  <c r="AX133" i="284"/>
  <c r="AW133" i="284"/>
  <c r="AZ132" i="284"/>
  <c r="AY132" i="284"/>
  <c r="AX132" i="284"/>
  <c r="AW132" i="284"/>
  <c r="AZ131" i="284"/>
  <c r="AY131" i="284"/>
  <c r="AX131" i="284"/>
  <c r="AW131" i="284"/>
  <c r="AZ130" i="284"/>
  <c r="AY130" i="284"/>
  <c r="AX130" i="284"/>
  <c r="AW130" i="284"/>
  <c r="AZ129" i="284"/>
  <c r="AY129" i="284"/>
  <c r="AX129" i="284"/>
  <c r="AW129" i="284"/>
  <c r="AZ128" i="284"/>
  <c r="AY128" i="284"/>
  <c r="AX128" i="284"/>
  <c r="AW128" i="284"/>
  <c r="AZ127" i="284"/>
  <c r="AY127" i="284"/>
  <c r="AX127" i="284"/>
  <c r="AW127" i="284"/>
  <c r="AZ126" i="284"/>
  <c r="AY126" i="284"/>
  <c r="AX126" i="284"/>
  <c r="AW126" i="284"/>
  <c r="AZ125" i="284"/>
  <c r="AY125" i="284"/>
  <c r="AX125" i="284"/>
  <c r="AW125" i="284"/>
  <c r="AZ124" i="284"/>
  <c r="AY124" i="284"/>
  <c r="AX124" i="284"/>
  <c r="AW124" i="284"/>
  <c r="AZ123" i="284"/>
  <c r="AY123" i="284"/>
  <c r="AX123" i="284"/>
  <c r="AW123" i="284"/>
  <c r="AZ122" i="284"/>
  <c r="AY122" i="284"/>
  <c r="AX122" i="284"/>
  <c r="AW122" i="284"/>
  <c r="AZ121" i="284"/>
  <c r="AY121" i="284"/>
  <c r="AX121" i="284"/>
  <c r="AW121" i="284"/>
  <c r="AZ120" i="284"/>
  <c r="AY120" i="284"/>
  <c r="AX120" i="284"/>
  <c r="AW120" i="284"/>
  <c r="AZ119" i="284"/>
  <c r="AY119" i="284"/>
  <c r="AX119" i="284"/>
  <c r="AW119" i="284"/>
  <c r="AZ118" i="284"/>
  <c r="AY118" i="284"/>
  <c r="AX118" i="284"/>
  <c r="AW118" i="284"/>
  <c r="AZ117" i="284"/>
  <c r="AY117" i="284"/>
  <c r="AX117" i="284"/>
  <c r="AW117" i="284"/>
  <c r="AZ116" i="284"/>
  <c r="AY116" i="284"/>
  <c r="AX116" i="284"/>
  <c r="AW116" i="284"/>
  <c r="AZ115" i="284"/>
  <c r="AY115" i="284"/>
  <c r="AX115" i="284"/>
  <c r="AW115" i="284"/>
  <c r="AZ114" i="284"/>
  <c r="AY114" i="284"/>
  <c r="AX114" i="284"/>
  <c r="AW114" i="284"/>
  <c r="AZ113" i="284"/>
  <c r="AY113" i="284"/>
  <c r="AX113" i="284"/>
  <c r="AW113" i="284"/>
  <c r="AZ112" i="284"/>
  <c r="AY112" i="284"/>
  <c r="AX112" i="284"/>
  <c r="AW112" i="284"/>
  <c r="AZ111" i="284"/>
  <c r="AY111" i="284"/>
  <c r="AX111" i="284"/>
  <c r="AW111" i="284"/>
  <c r="AZ110" i="284"/>
  <c r="AY110" i="284"/>
  <c r="AX110" i="284"/>
  <c r="AW110" i="284"/>
  <c r="AZ109" i="284"/>
  <c r="AY109" i="284"/>
  <c r="AX109" i="284"/>
  <c r="AW109" i="284"/>
  <c r="AZ108" i="284"/>
  <c r="AY108" i="284"/>
  <c r="AX108" i="284"/>
  <c r="AW108" i="284"/>
  <c r="AZ107" i="284"/>
  <c r="AY107" i="284"/>
  <c r="AX107" i="284"/>
  <c r="AW107" i="284"/>
  <c r="AZ106" i="284"/>
  <c r="AY106" i="284"/>
  <c r="AX106" i="284"/>
  <c r="AW106" i="284"/>
  <c r="AZ105" i="284"/>
  <c r="AY105" i="284"/>
  <c r="AX105" i="284"/>
  <c r="AW105" i="284"/>
  <c r="AZ104" i="284"/>
  <c r="AY104" i="284"/>
  <c r="AX104" i="284"/>
  <c r="AW104" i="284"/>
  <c r="AZ103" i="284"/>
  <c r="AY103" i="284"/>
  <c r="AX103" i="284"/>
  <c r="AW103" i="284"/>
  <c r="AZ102" i="284"/>
  <c r="AY102" i="284"/>
  <c r="AX102" i="284"/>
  <c r="AW102" i="284"/>
  <c r="AZ101" i="284"/>
  <c r="AY101" i="284"/>
  <c r="AX101" i="284"/>
  <c r="AW101" i="284"/>
  <c r="AZ100" i="284"/>
  <c r="AY100" i="284"/>
  <c r="AX100" i="284"/>
  <c r="AW100" i="284"/>
  <c r="AZ99" i="284"/>
  <c r="AY99" i="284"/>
  <c r="AX99" i="284"/>
  <c r="AW99" i="284"/>
  <c r="AZ98" i="284"/>
  <c r="AY98" i="284"/>
  <c r="AX98" i="284"/>
  <c r="AW98" i="284"/>
  <c r="AZ97" i="284"/>
  <c r="AY97" i="284"/>
  <c r="AX97" i="284"/>
  <c r="AW97" i="284"/>
  <c r="AZ96" i="284"/>
  <c r="AY96" i="284"/>
  <c r="AX96" i="284"/>
  <c r="AW96" i="284"/>
  <c r="AZ95" i="284"/>
  <c r="AY95" i="284"/>
  <c r="AX95" i="284"/>
  <c r="AW95" i="284"/>
  <c r="AZ94" i="284"/>
  <c r="AY94" i="284"/>
  <c r="AX94" i="284"/>
  <c r="AW94" i="284"/>
  <c r="AZ93" i="284"/>
  <c r="AY93" i="284"/>
  <c r="AX93" i="284"/>
  <c r="AW93" i="284"/>
  <c r="AZ92" i="284"/>
  <c r="AY92" i="284"/>
  <c r="AX92" i="284"/>
  <c r="AW92" i="284"/>
  <c r="AZ91" i="284"/>
  <c r="AY91" i="284"/>
  <c r="AX91" i="284"/>
  <c r="AW91" i="284"/>
  <c r="AZ90" i="284"/>
  <c r="AY90" i="284"/>
  <c r="AX90" i="284"/>
  <c r="AW90" i="284"/>
  <c r="AZ89" i="284"/>
  <c r="AY89" i="284"/>
  <c r="AX89" i="284"/>
  <c r="AW89" i="284"/>
  <c r="AZ88" i="284"/>
  <c r="AY88" i="284"/>
  <c r="AX88" i="284"/>
  <c r="AW88" i="284"/>
  <c r="AZ87" i="284"/>
  <c r="AY87" i="284"/>
  <c r="AX87" i="284"/>
  <c r="AW87" i="284"/>
  <c r="AZ86" i="284"/>
  <c r="AY86" i="284"/>
  <c r="AX86" i="284"/>
  <c r="AW86" i="284"/>
  <c r="AZ85" i="284"/>
  <c r="AY85" i="284"/>
  <c r="AX85" i="284"/>
  <c r="AW85" i="284"/>
  <c r="AZ84" i="284"/>
  <c r="AY84" i="284"/>
  <c r="AX84" i="284"/>
  <c r="AW84" i="284"/>
  <c r="AZ83" i="284"/>
  <c r="AY83" i="284"/>
  <c r="AX83" i="284"/>
  <c r="AW83" i="284"/>
  <c r="AZ82" i="284"/>
  <c r="AY82" i="284"/>
  <c r="AX82" i="284"/>
  <c r="AW82" i="284"/>
  <c r="AZ81" i="284"/>
  <c r="AY81" i="284"/>
  <c r="AX81" i="284"/>
  <c r="AW81" i="284"/>
  <c r="AZ80" i="284"/>
  <c r="AY80" i="284"/>
  <c r="AX80" i="284"/>
  <c r="AW80" i="284"/>
  <c r="AZ79" i="284"/>
  <c r="AY79" i="284"/>
  <c r="AX79" i="284"/>
  <c r="AW79" i="284"/>
  <c r="AZ78" i="284"/>
  <c r="AY78" i="284"/>
  <c r="AX78" i="284"/>
  <c r="AW78" i="284"/>
  <c r="AZ77" i="284"/>
  <c r="AY77" i="284"/>
  <c r="AX77" i="284"/>
  <c r="AW77" i="284"/>
  <c r="AZ76" i="284"/>
  <c r="AY76" i="284"/>
  <c r="AX76" i="284"/>
  <c r="AW76" i="284"/>
  <c r="AZ75" i="284"/>
  <c r="AY75" i="284"/>
  <c r="AX75" i="284"/>
  <c r="AW75" i="284"/>
  <c r="AZ74" i="284"/>
  <c r="AY74" i="284"/>
  <c r="AX74" i="284"/>
  <c r="AW74" i="284"/>
  <c r="AZ73" i="284"/>
  <c r="AY73" i="284"/>
  <c r="AX73" i="284"/>
  <c r="AW73" i="284"/>
  <c r="AZ72" i="284"/>
  <c r="AY72" i="284"/>
  <c r="AX72" i="284"/>
  <c r="AW72" i="284"/>
  <c r="AZ71" i="284"/>
  <c r="AY71" i="284"/>
  <c r="AX71" i="284"/>
  <c r="AW71" i="284"/>
  <c r="AZ70" i="284"/>
  <c r="AY70" i="284"/>
  <c r="AX70" i="284"/>
  <c r="AW70" i="284"/>
  <c r="AZ69" i="284"/>
  <c r="AY69" i="284"/>
  <c r="AX69" i="284"/>
  <c r="AW69" i="284"/>
  <c r="AZ68" i="284"/>
  <c r="AY68" i="284"/>
  <c r="AX68" i="284"/>
  <c r="AW68" i="284"/>
  <c r="AZ67" i="284"/>
  <c r="AY67" i="284"/>
  <c r="AX67" i="284"/>
  <c r="AW67" i="284"/>
  <c r="AZ66" i="284"/>
  <c r="AY66" i="284"/>
  <c r="AX66" i="284"/>
  <c r="AW66" i="284"/>
  <c r="AZ65" i="284"/>
  <c r="AY65" i="284"/>
  <c r="AX65" i="284"/>
  <c r="AW65" i="284"/>
  <c r="AZ64" i="284"/>
  <c r="AY64" i="284"/>
  <c r="AX64" i="284"/>
  <c r="AW64" i="284"/>
  <c r="AZ63" i="284"/>
  <c r="AY63" i="284"/>
  <c r="AX63" i="284"/>
  <c r="AW63" i="284"/>
  <c r="AZ62" i="284"/>
  <c r="AY62" i="284"/>
  <c r="AX62" i="284"/>
  <c r="AW62" i="284"/>
  <c r="AZ61" i="284"/>
  <c r="AY61" i="284"/>
  <c r="AX61" i="284"/>
  <c r="AW61" i="284"/>
  <c r="AZ60" i="284"/>
  <c r="AY60" i="284"/>
  <c r="AX60" i="284"/>
  <c r="AW60" i="284"/>
  <c r="AZ59" i="284"/>
  <c r="AY59" i="284"/>
  <c r="AX59" i="284"/>
  <c r="AW59" i="284"/>
  <c r="AZ58" i="284"/>
  <c r="AY58" i="284"/>
  <c r="AX58" i="284"/>
  <c r="AW58" i="284"/>
  <c r="AZ57" i="284"/>
  <c r="AY57" i="284"/>
  <c r="AX57" i="284"/>
  <c r="AW57" i="284"/>
  <c r="AZ56" i="284"/>
  <c r="AY56" i="284"/>
  <c r="AX56" i="284"/>
  <c r="AW56" i="284"/>
  <c r="AZ55" i="284"/>
  <c r="AY55" i="284"/>
  <c r="AX55" i="284"/>
  <c r="AW55" i="284"/>
  <c r="AZ54" i="284"/>
  <c r="AY54" i="284"/>
  <c r="AX54" i="284"/>
  <c r="AW54" i="284"/>
  <c r="AZ53" i="284"/>
  <c r="AY53" i="284"/>
  <c r="AX53" i="284"/>
  <c r="AW53" i="284"/>
  <c r="AZ52" i="284"/>
  <c r="AY52" i="284"/>
  <c r="AX52" i="284"/>
  <c r="AW52" i="284"/>
  <c r="AZ51" i="284"/>
  <c r="AY51" i="284"/>
  <c r="AX51" i="284"/>
  <c r="AW51" i="284"/>
  <c r="AZ50" i="284"/>
  <c r="AY50" i="284"/>
  <c r="AX50" i="284"/>
  <c r="AW50" i="284"/>
  <c r="AZ49" i="284"/>
  <c r="AY49" i="284"/>
  <c r="AX49" i="284"/>
  <c r="AW49" i="284"/>
  <c r="AZ48" i="284"/>
  <c r="AY48" i="284"/>
  <c r="AX48" i="284"/>
  <c r="AW48" i="284"/>
  <c r="AZ47" i="284"/>
  <c r="AY47" i="284"/>
  <c r="AX47" i="284"/>
  <c r="AW47" i="284"/>
  <c r="AZ46" i="284"/>
  <c r="AY46" i="284"/>
  <c r="AX46" i="284"/>
  <c r="AW46" i="284"/>
  <c r="AZ45" i="284"/>
  <c r="AY45" i="284"/>
  <c r="AX45" i="284"/>
  <c r="AW45" i="284"/>
  <c r="AZ44" i="284"/>
  <c r="AY44" i="284"/>
  <c r="AX44" i="284"/>
  <c r="AW44" i="284"/>
  <c r="AZ43" i="284"/>
  <c r="AY43" i="284"/>
  <c r="AX43" i="284"/>
  <c r="AW43" i="284"/>
  <c r="AZ42" i="284"/>
  <c r="AY42" i="284"/>
  <c r="AX42" i="284"/>
  <c r="AW42" i="284"/>
  <c r="AZ41" i="284"/>
  <c r="AY41" i="284"/>
  <c r="AX41" i="284"/>
  <c r="AW41" i="284"/>
  <c r="AZ40" i="284"/>
  <c r="AY40" i="284"/>
  <c r="AX40" i="284"/>
  <c r="AW40" i="284"/>
  <c r="AZ39" i="284"/>
  <c r="AY39" i="284"/>
  <c r="AX39" i="284"/>
  <c r="AW39" i="284"/>
  <c r="AZ38" i="284"/>
  <c r="AY38" i="284"/>
  <c r="AX38" i="284"/>
  <c r="AW38" i="284"/>
  <c r="AZ37" i="284"/>
  <c r="AY37" i="284"/>
  <c r="AX37" i="284"/>
  <c r="AW37" i="284"/>
  <c r="AZ36" i="284"/>
  <c r="AY36" i="284"/>
  <c r="AX36" i="284"/>
  <c r="AW36" i="284"/>
  <c r="AZ35" i="284"/>
  <c r="AY35" i="284"/>
  <c r="AX35" i="284"/>
  <c r="AW35" i="284"/>
  <c r="AZ34" i="284"/>
  <c r="AY34" i="284"/>
  <c r="AX34" i="284"/>
  <c r="AW34" i="284"/>
  <c r="AZ33" i="284"/>
  <c r="AY33" i="284"/>
  <c r="AX33" i="284"/>
  <c r="AW33" i="284"/>
  <c r="AZ32" i="284"/>
  <c r="AY32" i="284"/>
  <c r="AX32" i="284"/>
  <c r="AW32" i="284"/>
  <c r="AZ31" i="284"/>
  <c r="AY31" i="284"/>
  <c r="AX31" i="284"/>
  <c r="AW31" i="284"/>
  <c r="AZ30" i="284"/>
  <c r="AY30" i="284"/>
  <c r="AX30" i="284"/>
  <c r="AW30" i="284"/>
  <c r="AZ29" i="284"/>
  <c r="AY29" i="284"/>
  <c r="AX29" i="284"/>
  <c r="AW29" i="284"/>
  <c r="AZ28" i="284"/>
  <c r="AY28" i="284"/>
  <c r="AX28" i="284"/>
  <c r="AW28" i="284"/>
  <c r="AZ27" i="284"/>
  <c r="AY27" i="284"/>
  <c r="AX27" i="284"/>
  <c r="AW27" i="284"/>
  <c r="AZ26" i="284"/>
  <c r="AY26" i="284"/>
  <c r="AX26" i="284"/>
  <c r="AW26" i="284"/>
  <c r="AZ25" i="284"/>
  <c r="AY25" i="284"/>
  <c r="AX25" i="284"/>
  <c r="AW25" i="284"/>
  <c r="AZ24" i="284"/>
  <c r="AY24" i="284"/>
  <c r="AX24" i="284"/>
  <c r="AW24" i="284"/>
  <c r="AZ23" i="284"/>
  <c r="AY23" i="284"/>
  <c r="AX23" i="284"/>
  <c r="AW23" i="284"/>
  <c r="AZ22" i="284"/>
  <c r="AY22" i="284"/>
  <c r="AX22" i="284"/>
  <c r="AW22" i="284"/>
  <c r="AZ21" i="284"/>
  <c r="AY21" i="284"/>
  <c r="AX21" i="284"/>
  <c r="AW21" i="284"/>
  <c r="AZ20" i="284"/>
  <c r="AY20" i="284"/>
  <c r="AX20" i="284"/>
  <c r="AW20" i="284"/>
  <c r="AZ19" i="284"/>
  <c r="AY19" i="284"/>
  <c r="AX19" i="284"/>
  <c r="AW19" i="284"/>
  <c r="AZ18" i="284"/>
  <c r="AY18" i="284"/>
  <c r="AX18" i="284"/>
  <c r="AW18" i="284"/>
  <c r="AZ17" i="284"/>
  <c r="AY17" i="284"/>
  <c r="AX17" i="284"/>
  <c r="AW17" i="284"/>
  <c r="AZ16" i="284"/>
  <c r="AY16" i="284"/>
  <c r="AX16" i="284"/>
  <c r="AW16" i="284"/>
  <c r="AZ15" i="284"/>
  <c r="AY15" i="284"/>
  <c r="AX15" i="284"/>
  <c r="AW15" i="284"/>
  <c r="AZ14" i="284"/>
  <c r="AY14" i="284"/>
  <c r="AX14" i="284"/>
  <c r="AW14" i="284"/>
  <c r="AZ13" i="284"/>
  <c r="AY13" i="284"/>
  <c r="AX13" i="284"/>
  <c r="AW13" i="284"/>
  <c r="AZ12" i="284"/>
  <c r="AY12" i="284"/>
  <c r="AX12" i="284"/>
  <c r="AW12" i="284"/>
  <c r="AZ11" i="284"/>
  <c r="AY11" i="284"/>
  <c r="AX11" i="284"/>
  <c r="AW11" i="284"/>
  <c r="AZ10" i="284"/>
  <c r="AY10" i="284"/>
  <c r="AX10" i="284"/>
  <c r="AW10" i="284"/>
  <c r="AZ9" i="284"/>
  <c r="AY9" i="284"/>
  <c r="AX9" i="284"/>
  <c r="AW9" i="284"/>
  <c r="AT208" i="284"/>
  <c r="AS208" i="284"/>
  <c r="AR208" i="284"/>
  <c r="AQ208" i="284"/>
  <c r="AP208" i="284"/>
  <c r="AO208" i="284"/>
  <c r="AN208" i="284"/>
  <c r="AT207" i="284"/>
  <c r="AS207" i="284"/>
  <c r="AR207" i="284"/>
  <c r="AQ207" i="284"/>
  <c r="AP207" i="284"/>
  <c r="AO207" i="284"/>
  <c r="AN207" i="284"/>
  <c r="AT206" i="284"/>
  <c r="AS206" i="284"/>
  <c r="AR206" i="284"/>
  <c r="AQ206" i="284"/>
  <c r="AP206" i="284"/>
  <c r="AO206" i="284"/>
  <c r="AN206" i="284"/>
  <c r="AT205" i="284"/>
  <c r="AS205" i="284"/>
  <c r="AR205" i="284"/>
  <c r="AQ205" i="284"/>
  <c r="AP205" i="284"/>
  <c r="AO205" i="284"/>
  <c r="AN205" i="284"/>
  <c r="AT204" i="284"/>
  <c r="AS204" i="284"/>
  <c r="AR204" i="284"/>
  <c r="AQ204" i="284"/>
  <c r="AP204" i="284"/>
  <c r="AO204" i="284"/>
  <c r="AN204" i="284"/>
  <c r="AT203" i="284"/>
  <c r="AS203" i="284"/>
  <c r="AR203" i="284"/>
  <c r="AQ203" i="284"/>
  <c r="AP203" i="284"/>
  <c r="AO203" i="284"/>
  <c r="AN203" i="284"/>
  <c r="AT202" i="284"/>
  <c r="AS202" i="284"/>
  <c r="AR202" i="284"/>
  <c r="AQ202" i="284"/>
  <c r="AP202" i="284"/>
  <c r="AO202" i="284"/>
  <c r="AN202" i="284"/>
  <c r="AT201" i="284"/>
  <c r="AS201" i="284"/>
  <c r="AR201" i="284"/>
  <c r="AQ201" i="284"/>
  <c r="AP201" i="284"/>
  <c r="AO201" i="284"/>
  <c r="AN201" i="284"/>
  <c r="AT200" i="284"/>
  <c r="AS200" i="284"/>
  <c r="AR200" i="284"/>
  <c r="AQ200" i="284"/>
  <c r="AP200" i="284"/>
  <c r="AO200" i="284"/>
  <c r="AN200" i="284"/>
  <c r="AT199" i="284"/>
  <c r="AS199" i="284"/>
  <c r="AR199" i="284"/>
  <c r="AQ199" i="284"/>
  <c r="AP199" i="284"/>
  <c r="AO199" i="284"/>
  <c r="AN199" i="284"/>
  <c r="AT198" i="284"/>
  <c r="AS198" i="284"/>
  <c r="AR198" i="284"/>
  <c r="AQ198" i="284"/>
  <c r="AP198" i="284"/>
  <c r="AO198" i="284"/>
  <c r="AN198" i="284"/>
  <c r="AT197" i="284"/>
  <c r="AS197" i="284"/>
  <c r="AR197" i="284"/>
  <c r="AQ197" i="284"/>
  <c r="AP197" i="284"/>
  <c r="AO197" i="284"/>
  <c r="AN197" i="284"/>
  <c r="AT196" i="284"/>
  <c r="AS196" i="284"/>
  <c r="AR196" i="284"/>
  <c r="AQ196" i="284"/>
  <c r="AP196" i="284"/>
  <c r="AO196" i="284"/>
  <c r="AN196" i="284"/>
  <c r="AT195" i="284"/>
  <c r="AS195" i="284"/>
  <c r="AR195" i="284"/>
  <c r="AQ195" i="284"/>
  <c r="AP195" i="284"/>
  <c r="AO195" i="284"/>
  <c r="AN195" i="284"/>
  <c r="AT194" i="284"/>
  <c r="AS194" i="284"/>
  <c r="AR194" i="284"/>
  <c r="AQ194" i="284"/>
  <c r="AP194" i="284"/>
  <c r="AO194" i="284"/>
  <c r="AN194" i="284"/>
  <c r="AT193" i="284"/>
  <c r="AS193" i="284"/>
  <c r="AR193" i="284"/>
  <c r="AQ193" i="284"/>
  <c r="AP193" i="284"/>
  <c r="AO193" i="284"/>
  <c r="AN193" i="284"/>
  <c r="AT192" i="284"/>
  <c r="AS192" i="284"/>
  <c r="AR192" i="284"/>
  <c r="AQ192" i="284"/>
  <c r="AP192" i="284"/>
  <c r="AO192" i="284"/>
  <c r="AN192" i="284"/>
  <c r="AT191" i="284"/>
  <c r="AS191" i="284"/>
  <c r="AR191" i="284"/>
  <c r="AQ191" i="284"/>
  <c r="AP191" i="284"/>
  <c r="AO191" i="284"/>
  <c r="AN191" i="284"/>
  <c r="AT190" i="284"/>
  <c r="AS190" i="284"/>
  <c r="AR190" i="284"/>
  <c r="AQ190" i="284"/>
  <c r="AP190" i="284"/>
  <c r="AO190" i="284"/>
  <c r="AN190" i="284"/>
  <c r="AT189" i="284"/>
  <c r="AS189" i="284"/>
  <c r="AR189" i="284"/>
  <c r="AQ189" i="284"/>
  <c r="AP189" i="284"/>
  <c r="AO189" i="284"/>
  <c r="AN189" i="284"/>
  <c r="AT188" i="284"/>
  <c r="AS188" i="284"/>
  <c r="AR188" i="284"/>
  <c r="AQ188" i="284"/>
  <c r="AP188" i="284"/>
  <c r="AO188" i="284"/>
  <c r="AN188" i="284"/>
  <c r="AT187" i="284"/>
  <c r="AS187" i="284"/>
  <c r="AR187" i="284"/>
  <c r="AQ187" i="284"/>
  <c r="AP187" i="284"/>
  <c r="AO187" i="284"/>
  <c r="AN187" i="284"/>
  <c r="AT186" i="284"/>
  <c r="AS186" i="284"/>
  <c r="AR186" i="284"/>
  <c r="AQ186" i="284"/>
  <c r="AP186" i="284"/>
  <c r="AO186" i="284"/>
  <c r="AN186" i="284"/>
  <c r="AT185" i="284"/>
  <c r="AS185" i="284"/>
  <c r="AR185" i="284"/>
  <c r="AQ185" i="284"/>
  <c r="AP185" i="284"/>
  <c r="AO185" i="284"/>
  <c r="AN185" i="284"/>
  <c r="AT184" i="284"/>
  <c r="AS184" i="284"/>
  <c r="AR184" i="284"/>
  <c r="AQ184" i="284"/>
  <c r="AP184" i="284"/>
  <c r="AO184" i="284"/>
  <c r="AN184" i="284"/>
  <c r="AT183" i="284"/>
  <c r="AS183" i="284"/>
  <c r="AR183" i="284"/>
  <c r="AQ183" i="284"/>
  <c r="AP183" i="284"/>
  <c r="AO183" i="284"/>
  <c r="AN183" i="284"/>
  <c r="AT182" i="284"/>
  <c r="AS182" i="284"/>
  <c r="AR182" i="284"/>
  <c r="AQ182" i="284"/>
  <c r="AP182" i="284"/>
  <c r="AO182" i="284"/>
  <c r="AN182" i="284"/>
  <c r="AT181" i="284"/>
  <c r="AS181" i="284"/>
  <c r="AR181" i="284"/>
  <c r="AQ181" i="284"/>
  <c r="AP181" i="284"/>
  <c r="AO181" i="284"/>
  <c r="AN181" i="284"/>
  <c r="AT180" i="284"/>
  <c r="AS180" i="284"/>
  <c r="AR180" i="284"/>
  <c r="AQ180" i="284"/>
  <c r="AP180" i="284"/>
  <c r="AO180" i="284"/>
  <c r="AN180" i="284"/>
  <c r="AT179" i="284"/>
  <c r="AS179" i="284"/>
  <c r="AR179" i="284"/>
  <c r="AQ179" i="284"/>
  <c r="AP179" i="284"/>
  <c r="AO179" i="284"/>
  <c r="AN179" i="284"/>
  <c r="AT178" i="284"/>
  <c r="AS178" i="284"/>
  <c r="AR178" i="284"/>
  <c r="AQ178" i="284"/>
  <c r="AP178" i="284"/>
  <c r="AO178" i="284"/>
  <c r="AN178" i="284"/>
  <c r="AT177" i="284"/>
  <c r="AS177" i="284"/>
  <c r="AR177" i="284"/>
  <c r="AQ177" i="284"/>
  <c r="AP177" i="284"/>
  <c r="AO177" i="284"/>
  <c r="AN177" i="284"/>
  <c r="AT176" i="284"/>
  <c r="AS176" i="284"/>
  <c r="AR176" i="284"/>
  <c r="AQ176" i="284"/>
  <c r="AP176" i="284"/>
  <c r="AO176" i="284"/>
  <c r="AN176" i="284"/>
  <c r="AT175" i="284"/>
  <c r="AS175" i="284"/>
  <c r="AR175" i="284"/>
  <c r="AQ175" i="284"/>
  <c r="AP175" i="284"/>
  <c r="AO175" i="284"/>
  <c r="AN175" i="284"/>
  <c r="AT174" i="284"/>
  <c r="AS174" i="284"/>
  <c r="AR174" i="284"/>
  <c r="AQ174" i="284"/>
  <c r="AP174" i="284"/>
  <c r="AO174" i="284"/>
  <c r="AN174" i="284"/>
  <c r="AT173" i="284"/>
  <c r="AS173" i="284"/>
  <c r="AR173" i="284"/>
  <c r="AQ173" i="284"/>
  <c r="AP173" i="284"/>
  <c r="AO173" i="284"/>
  <c r="AN173" i="284"/>
  <c r="AT172" i="284"/>
  <c r="AS172" i="284"/>
  <c r="AR172" i="284"/>
  <c r="AQ172" i="284"/>
  <c r="AP172" i="284"/>
  <c r="AO172" i="284"/>
  <c r="AN172" i="284"/>
  <c r="AT171" i="284"/>
  <c r="AS171" i="284"/>
  <c r="AR171" i="284"/>
  <c r="AQ171" i="284"/>
  <c r="AP171" i="284"/>
  <c r="AO171" i="284"/>
  <c r="AN171" i="284"/>
  <c r="AT170" i="284"/>
  <c r="AS170" i="284"/>
  <c r="AR170" i="284"/>
  <c r="AQ170" i="284"/>
  <c r="AP170" i="284"/>
  <c r="AO170" i="284"/>
  <c r="AN170" i="284"/>
  <c r="AT169" i="284"/>
  <c r="AS169" i="284"/>
  <c r="AR169" i="284"/>
  <c r="AQ169" i="284"/>
  <c r="AP169" i="284"/>
  <c r="AO169" i="284"/>
  <c r="AN169" i="284"/>
  <c r="AT168" i="284"/>
  <c r="AS168" i="284"/>
  <c r="AR168" i="284"/>
  <c r="AQ168" i="284"/>
  <c r="AP168" i="284"/>
  <c r="AO168" i="284"/>
  <c r="AN168" i="284"/>
  <c r="AT167" i="284"/>
  <c r="AS167" i="284"/>
  <c r="AR167" i="284"/>
  <c r="AQ167" i="284"/>
  <c r="AP167" i="284"/>
  <c r="AO167" i="284"/>
  <c r="AN167" i="284"/>
  <c r="AT166" i="284"/>
  <c r="AS166" i="284"/>
  <c r="AR166" i="284"/>
  <c r="AQ166" i="284"/>
  <c r="AP166" i="284"/>
  <c r="AO166" i="284"/>
  <c r="AN166" i="284"/>
  <c r="AT165" i="284"/>
  <c r="AS165" i="284"/>
  <c r="AR165" i="284"/>
  <c r="AQ165" i="284"/>
  <c r="AP165" i="284"/>
  <c r="AO165" i="284"/>
  <c r="AN165" i="284"/>
  <c r="AT164" i="284"/>
  <c r="AS164" i="284"/>
  <c r="AR164" i="284"/>
  <c r="AQ164" i="284"/>
  <c r="AP164" i="284"/>
  <c r="AO164" i="284"/>
  <c r="AN164" i="284"/>
  <c r="AT163" i="284"/>
  <c r="AS163" i="284"/>
  <c r="AR163" i="284"/>
  <c r="AQ163" i="284"/>
  <c r="AP163" i="284"/>
  <c r="AO163" i="284"/>
  <c r="AN163" i="284"/>
  <c r="AT162" i="284"/>
  <c r="AS162" i="284"/>
  <c r="AR162" i="284"/>
  <c r="AQ162" i="284"/>
  <c r="AP162" i="284"/>
  <c r="AO162" i="284"/>
  <c r="AN162" i="284"/>
  <c r="AT161" i="284"/>
  <c r="AS161" i="284"/>
  <c r="AR161" i="284"/>
  <c r="AQ161" i="284"/>
  <c r="AP161" i="284"/>
  <c r="AO161" i="284"/>
  <c r="AN161" i="284"/>
  <c r="AT160" i="284"/>
  <c r="AS160" i="284"/>
  <c r="AR160" i="284"/>
  <c r="AQ160" i="284"/>
  <c r="AP160" i="284"/>
  <c r="AO160" i="284"/>
  <c r="AN160" i="284"/>
  <c r="AT159" i="284"/>
  <c r="AS159" i="284"/>
  <c r="AR159" i="284"/>
  <c r="AQ159" i="284"/>
  <c r="AP159" i="284"/>
  <c r="AO159" i="284"/>
  <c r="AN159" i="284"/>
  <c r="AT158" i="284"/>
  <c r="AS158" i="284"/>
  <c r="AR158" i="284"/>
  <c r="AQ158" i="284"/>
  <c r="AP158" i="284"/>
  <c r="AO158" i="284"/>
  <c r="AN158" i="284"/>
  <c r="AT157" i="284"/>
  <c r="AS157" i="284"/>
  <c r="AR157" i="284"/>
  <c r="AQ157" i="284"/>
  <c r="AP157" i="284"/>
  <c r="AO157" i="284"/>
  <c r="AN157" i="284"/>
  <c r="AT156" i="284"/>
  <c r="AS156" i="284"/>
  <c r="AR156" i="284"/>
  <c r="AQ156" i="284"/>
  <c r="AP156" i="284"/>
  <c r="AO156" i="284"/>
  <c r="AN156" i="284"/>
  <c r="AT155" i="284"/>
  <c r="AS155" i="284"/>
  <c r="AR155" i="284"/>
  <c r="AQ155" i="284"/>
  <c r="AP155" i="284"/>
  <c r="AO155" i="284"/>
  <c r="AN155" i="284"/>
  <c r="AT154" i="284"/>
  <c r="AS154" i="284"/>
  <c r="AR154" i="284"/>
  <c r="AQ154" i="284"/>
  <c r="AP154" i="284"/>
  <c r="AO154" i="284"/>
  <c r="AN154" i="284"/>
  <c r="AT153" i="284"/>
  <c r="AS153" i="284"/>
  <c r="AR153" i="284"/>
  <c r="AQ153" i="284"/>
  <c r="AP153" i="284"/>
  <c r="AO153" i="284"/>
  <c r="AN153" i="284"/>
  <c r="AT152" i="284"/>
  <c r="AS152" i="284"/>
  <c r="AR152" i="284"/>
  <c r="AQ152" i="284"/>
  <c r="AP152" i="284"/>
  <c r="AO152" i="284"/>
  <c r="AN152" i="284"/>
  <c r="AT151" i="284"/>
  <c r="AS151" i="284"/>
  <c r="AR151" i="284"/>
  <c r="AQ151" i="284"/>
  <c r="AP151" i="284"/>
  <c r="AO151" i="284"/>
  <c r="AN151" i="284"/>
  <c r="AT150" i="284"/>
  <c r="AS150" i="284"/>
  <c r="AR150" i="284"/>
  <c r="AQ150" i="284"/>
  <c r="AP150" i="284"/>
  <c r="AO150" i="284"/>
  <c r="AN150" i="284"/>
  <c r="AT149" i="284"/>
  <c r="AS149" i="284"/>
  <c r="AR149" i="284"/>
  <c r="AQ149" i="284"/>
  <c r="AP149" i="284"/>
  <c r="AO149" i="284"/>
  <c r="AN149" i="284"/>
  <c r="AT148" i="284"/>
  <c r="AS148" i="284"/>
  <c r="AR148" i="284"/>
  <c r="AQ148" i="284"/>
  <c r="AP148" i="284"/>
  <c r="AO148" i="284"/>
  <c r="AN148" i="284"/>
  <c r="AT147" i="284"/>
  <c r="AS147" i="284"/>
  <c r="AR147" i="284"/>
  <c r="AQ147" i="284"/>
  <c r="AP147" i="284"/>
  <c r="AO147" i="284"/>
  <c r="AN147" i="284"/>
  <c r="AT146" i="284"/>
  <c r="AS146" i="284"/>
  <c r="AR146" i="284"/>
  <c r="AQ146" i="284"/>
  <c r="AP146" i="284"/>
  <c r="AO146" i="284"/>
  <c r="AN146" i="284"/>
  <c r="AT145" i="284"/>
  <c r="AS145" i="284"/>
  <c r="AR145" i="284"/>
  <c r="AQ145" i="284"/>
  <c r="AP145" i="284"/>
  <c r="AO145" i="284"/>
  <c r="AN145" i="284"/>
  <c r="AT144" i="284"/>
  <c r="AS144" i="284"/>
  <c r="AR144" i="284"/>
  <c r="AQ144" i="284"/>
  <c r="AP144" i="284"/>
  <c r="AO144" i="284"/>
  <c r="AN144" i="284"/>
  <c r="AT143" i="284"/>
  <c r="AS143" i="284"/>
  <c r="AR143" i="284"/>
  <c r="AQ143" i="284"/>
  <c r="AP143" i="284"/>
  <c r="AO143" i="284"/>
  <c r="AN143" i="284"/>
  <c r="AT142" i="284"/>
  <c r="AS142" i="284"/>
  <c r="AR142" i="284"/>
  <c r="AQ142" i="284"/>
  <c r="AP142" i="284"/>
  <c r="AO142" i="284"/>
  <c r="AN142" i="284"/>
  <c r="AT141" i="284"/>
  <c r="AS141" i="284"/>
  <c r="AR141" i="284"/>
  <c r="AQ141" i="284"/>
  <c r="AP141" i="284"/>
  <c r="AO141" i="284"/>
  <c r="AN141" i="284"/>
  <c r="AT140" i="284"/>
  <c r="AS140" i="284"/>
  <c r="AR140" i="284"/>
  <c r="AQ140" i="284"/>
  <c r="AP140" i="284"/>
  <c r="AO140" i="284"/>
  <c r="AN140" i="284"/>
  <c r="AT139" i="284"/>
  <c r="AS139" i="284"/>
  <c r="AR139" i="284"/>
  <c r="AQ139" i="284"/>
  <c r="AP139" i="284"/>
  <c r="AO139" i="284"/>
  <c r="AN139" i="284"/>
  <c r="AT138" i="284"/>
  <c r="AS138" i="284"/>
  <c r="AR138" i="284"/>
  <c r="AQ138" i="284"/>
  <c r="AP138" i="284"/>
  <c r="AO138" i="284"/>
  <c r="AN138" i="284"/>
  <c r="AT137" i="284"/>
  <c r="AS137" i="284"/>
  <c r="AR137" i="284"/>
  <c r="AQ137" i="284"/>
  <c r="AP137" i="284"/>
  <c r="AO137" i="284"/>
  <c r="AN137" i="284"/>
  <c r="AT136" i="284"/>
  <c r="AS136" i="284"/>
  <c r="AR136" i="284"/>
  <c r="AQ136" i="284"/>
  <c r="AP136" i="284"/>
  <c r="AO136" i="284"/>
  <c r="AN136" i="284"/>
  <c r="AT135" i="284"/>
  <c r="AS135" i="284"/>
  <c r="AR135" i="284"/>
  <c r="AQ135" i="284"/>
  <c r="AP135" i="284"/>
  <c r="AO135" i="284"/>
  <c r="AN135" i="284"/>
  <c r="AT134" i="284"/>
  <c r="AS134" i="284"/>
  <c r="AR134" i="284"/>
  <c r="AQ134" i="284"/>
  <c r="AP134" i="284"/>
  <c r="AO134" i="284"/>
  <c r="AN134" i="284"/>
  <c r="AT133" i="284"/>
  <c r="AS133" i="284"/>
  <c r="AR133" i="284"/>
  <c r="AQ133" i="284"/>
  <c r="AP133" i="284"/>
  <c r="AO133" i="284"/>
  <c r="AN133" i="284"/>
  <c r="AT132" i="284"/>
  <c r="AS132" i="284"/>
  <c r="AR132" i="284"/>
  <c r="AQ132" i="284"/>
  <c r="AP132" i="284"/>
  <c r="AO132" i="284"/>
  <c r="AN132" i="284"/>
  <c r="AT131" i="284"/>
  <c r="AS131" i="284"/>
  <c r="AR131" i="284"/>
  <c r="AQ131" i="284"/>
  <c r="AP131" i="284"/>
  <c r="AO131" i="284"/>
  <c r="AN131" i="284"/>
  <c r="AT130" i="284"/>
  <c r="AS130" i="284"/>
  <c r="AR130" i="284"/>
  <c r="AQ130" i="284"/>
  <c r="AP130" i="284"/>
  <c r="AO130" i="284"/>
  <c r="AN130" i="284"/>
  <c r="AT129" i="284"/>
  <c r="AS129" i="284"/>
  <c r="AR129" i="284"/>
  <c r="AQ129" i="284"/>
  <c r="AP129" i="284"/>
  <c r="AO129" i="284"/>
  <c r="AN129" i="284"/>
  <c r="AT128" i="284"/>
  <c r="AS128" i="284"/>
  <c r="AR128" i="284"/>
  <c r="AQ128" i="284"/>
  <c r="AP128" i="284"/>
  <c r="AO128" i="284"/>
  <c r="AN128" i="284"/>
  <c r="AT127" i="284"/>
  <c r="AS127" i="284"/>
  <c r="AR127" i="284"/>
  <c r="AQ127" i="284"/>
  <c r="AP127" i="284"/>
  <c r="AO127" i="284"/>
  <c r="AN127" i="284"/>
  <c r="AT126" i="284"/>
  <c r="AS126" i="284"/>
  <c r="AR126" i="284"/>
  <c r="AQ126" i="284"/>
  <c r="AP126" i="284"/>
  <c r="AO126" i="284"/>
  <c r="AN126" i="284"/>
  <c r="AT125" i="284"/>
  <c r="AS125" i="284"/>
  <c r="AR125" i="284"/>
  <c r="AQ125" i="284"/>
  <c r="AP125" i="284"/>
  <c r="AO125" i="284"/>
  <c r="AN125" i="284"/>
  <c r="AT124" i="284"/>
  <c r="AS124" i="284"/>
  <c r="AR124" i="284"/>
  <c r="AQ124" i="284"/>
  <c r="AP124" i="284"/>
  <c r="AO124" i="284"/>
  <c r="AN124" i="284"/>
  <c r="AT123" i="284"/>
  <c r="AS123" i="284"/>
  <c r="AR123" i="284"/>
  <c r="AQ123" i="284"/>
  <c r="AP123" i="284"/>
  <c r="AO123" i="284"/>
  <c r="AN123" i="284"/>
  <c r="AT122" i="284"/>
  <c r="AS122" i="284"/>
  <c r="AR122" i="284"/>
  <c r="AQ122" i="284"/>
  <c r="AP122" i="284"/>
  <c r="AO122" i="284"/>
  <c r="AN122" i="284"/>
  <c r="AT121" i="284"/>
  <c r="AS121" i="284"/>
  <c r="AR121" i="284"/>
  <c r="AQ121" i="284"/>
  <c r="AP121" i="284"/>
  <c r="AO121" i="284"/>
  <c r="AN121" i="284"/>
  <c r="AT120" i="284"/>
  <c r="AS120" i="284"/>
  <c r="AR120" i="284"/>
  <c r="AQ120" i="284"/>
  <c r="AP120" i="284"/>
  <c r="AO120" i="284"/>
  <c r="AN120" i="284"/>
  <c r="AT119" i="284"/>
  <c r="AS119" i="284"/>
  <c r="AR119" i="284"/>
  <c r="AQ119" i="284"/>
  <c r="AP119" i="284"/>
  <c r="AO119" i="284"/>
  <c r="AN119" i="284"/>
  <c r="AT118" i="284"/>
  <c r="AS118" i="284"/>
  <c r="AR118" i="284"/>
  <c r="AQ118" i="284"/>
  <c r="AP118" i="284"/>
  <c r="AO118" i="284"/>
  <c r="AN118" i="284"/>
  <c r="AT117" i="284"/>
  <c r="AS117" i="284"/>
  <c r="AR117" i="284"/>
  <c r="AQ117" i="284"/>
  <c r="AP117" i="284"/>
  <c r="AO117" i="284"/>
  <c r="AN117" i="284"/>
  <c r="AT116" i="284"/>
  <c r="AS116" i="284"/>
  <c r="AR116" i="284"/>
  <c r="AQ116" i="284"/>
  <c r="AP116" i="284"/>
  <c r="AO116" i="284"/>
  <c r="AN116" i="284"/>
  <c r="AT115" i="284"/>
  <c r="AS115" i="284"/>
  <c r="AR115" i="284"/>
  <c r="AQ115" i="284"/>
  <c r="AP115" i="284"/>
  <c r="AO115" i="284"/>
  <c r="AN115" i="284"/>
  <c r="AT114" i="284"/>
  <c r="AS114" i="284"/>
  <c r="AR114" i="284"/>
  <c r="AQ114" i="284"/>
  <c r="AP114" i="284"/>
  <c r="AO114" i="284"/>
  <c r="AN114" i="284"/>
  <c r="AT113" i="284"/>
  <c r="AS113" i="284"/>
  <c r="AR113" i="284"/>
  <c r="AQ113" i="284"/>
  <c r="AP113" i="284"/>
  <c r="AO113" i="284"/>
  <c r="AN113" i="284"/>
  <c r="AT112" i="284"/>
  <c r="AS112" i="284"/>
  <c r="AR112" i="284"/>
  <c r="AQ112" i="284"/>
  <c r="AP112" i="284"/>
  <c r="AO112" i="284"/>
  <c r="AN112" i="284"/>
  <c r="AT111" i="284"/>
  <c r="AS111" i="284"/>
  <c r="AR111" i="284"/>
  <c r="AQ111" i="284"/>
  <c r="AP111" i="284"/>
  <c r="AO111" i="284"/>
  <c r="AN111" i="284"/>
  <c r="AT110" i="284"/>
  <c r="AS110" i="284"/>
  <c r="AR110" i="284"/>
  <c r="AQ110" i="284"/>
  <c r="AP110" i="284"/>
  <c r="AO110" i="284"/>
  <c r="AN110" i="284"/>
  <c r="AT109" i="284"/>
  <c r="AS109" i="284"/>
  <c r="AR109" i="284"/>
  <c r="AQ109" i="284"/>
  <c r="AP109" i="284"/>
  <c r="AO109" i="284"/>
  <c r="AN109" i="284"/>
  <c r="AT108" i="284"/>
  <c r="AS108" i="284"/>
  <c r="AR108" i="284"/>
  <c r="AQ108" i="284"/>
  <c r="AP108" i="284"/>
  <c r="AO108" i="284"/>
  <c r="AN108" i="284"/>
  <c r="AT107" i="284"/>
  <c r="AS107" i="284"/>
  <c r="AR107" i="284"/>
  <c r="AQ107" i="284"/>
  <c r="AP107" i="284"/>
  <c r="AO107" i="284"/>
  <c r="AN107" i="284"/>
  <c r="AT106" i="284"/>
  <c r="AS106" i="284"/>
  <c r="AR106" i="284"/>
  <c r="AQ106" i="284"/>
  <c r="AP106" i="284"/>
  <c r="AO106" i="284"/>
  <c r="AN106" i="284"/>
  <c r="AT105" i="284"/>
  <c r="AS105" i="284"/>
  <c r="AR105" i="284"/>
  <c r="AQ105" i="284"/>
  <c r="AP105" i="284"/>
  <c r="AO105" i="284"/>
  <c r="AN105" i="284"/>
  <c r="AT104" i="284"/>
  <c r="AS104" i="284"/>
  <c r="AR104" i="284"/>
  <c r="AQ104" i="284"/>
  <c r="AP104" i="284"/>
  <c r="AO104" i="284"/>
  <c r="AN104" i="284"/>
  <c r="AT103" i="284"/>
  <c r="AS103" i="284"/>
  <c r="AR103" i="284"/>
  <c r="AQ103" i="284"/>
  <c r="AP103" i="284"/>
  <c r="AO103" i="284"/>
  <c r="AN103" i="284"/>
  <c r="AT102" i="284"/>
  <c r="AS102" i="284"/>
  <c r="AR102" i="284"/>
  <c r="AQ102" i="284"/>
  <c r="AP102" i="284"/>
  <c r="AO102" i="284"/>
  <c r="AN102" i="284"/>
  <c r="AT101" i="284"/>
  <c r="AS101" i="284"/>
  <c r="AR101" i="284"/>
  <c r="AQ101" i="284"/>
  <c r="AP101" i="284"/>
  <c r="AO101" i="284"/>
  <c r="AN101" i="284"/>
  <c r="AT100" i="284"/>
  <c r="AS100" i="284"/>
  <c r="AR100" i="284"/>
  <c r="AQ100" i="284"/>
  <c r="AP100" i="284"/>
  <c r="AO100" i="284"/>
  <c r="AN100" i="284"/>
  <c r="AT99" i="284"/>
  <c r="AS99" i="284"/>
  <c r="AR99" i="284"/>
  <c r="AQ99" i="284"/>
  <c r="AP99" i="284"/>
  <c r="AO99" i="284"/>
  <c r="AN99" i="284"/>
  <c r="AT98" i="284"/>
  <c r="AS98" i="284"/>
  <c r="AR98" i="284"/>
  <c r="AQ98" i="284"/>
  <c r="AP98" i="284"/>
  <c r="AO98" i="284"/>
  <c r="AN98" i="284"/>
  <c r="AT97" i="284"/>
  <c r="AS97" i="284"/>
  <c r="AR97" i="284"/>
  <c r="AQ97" i="284"/>
  <c r="AP97" i="284"/>
  <c r="AO97" i="284"/>
  <c r="AN97" i="284"/>
  <c r="AT96" i="284"/>
  <c r="AS96" i="284"/>
  <c r="AR96" i="284"/>
  <c r="AQ96" i="284"/>
  <c r="AP96" i="284"/>
  <c r="AO96" i="284"/>
  <c r="AN96" i="284"/>
  <c r="AT95" i="284"/>
  <c r="AS95" i="284"/>
  <c r="AR95" i="284"/>
  <c r="AQ95" i="284"/>
  <c r="AP95" i="284"/>
  <c r="AO95" i="284"/>
  <c r="AN95" i="284"/>
  <c r="AT94" i="284"/>
  <c r="AS94" i="284"/>
  <c r="AR94" i="284"/>
  <c r="AQ94" i="284"/>
  <c r="AP94" i="284"/>
  <c r="AO94" i="284"/>
  <c r="AN94" i="284"/>
  <c r="AT93" i="284"/>
  <c r="AS93" i="284"/>
  <c r="AR93" i="284"/>
  <c r="AQ93" i="284"/>
  <c r="AP93" i="284"/>
  <c r="AO93" i="284"/>
  <c r="AN93" i="284"/>
  <c r="AT92" i="284"/>
  <c r="AS92" i="284"/>
  <c r="AR92" i="284"/>
  <c r="AQ92" i="284"/>
  <c r="AP92" i="284"/>
  <c r="AO92" i="284"/>
  <c r="AN92" i="284"/>
  <c r="AT91" i="284"/>
  <c r="AS91" i="284"/>
  <c r="AR91" i="284"/>
  <c r="AQ91" i="284"/>
  <c r="AP91" i="284"/>
  <c r="AO91" i="284"/>
  <c r="AN91" i="284"/>
  <c r="AT90" i="284"/>
  <c r="AS90" i="284"/>
  <c r="AR90" i="284"/>
  <c r="AQ90" i="284"/>
  <c r="AP90" i="284"/>
  <c r="AO90" i="284"/>
  <c r="AN90" i="284"/>
  <c r="AT89" i="284"/>
  <c r="AS89" i="284"/>
  <c r="AR89" i="284"/>
  <c r="AQ89" i="284"/>
  <c r="AP89" i="284"/>
  <c r="AO89" i="284"/>
  <c r="AN89" i="284"/>
  <c r="AT88" i="284"/>
  <c r="AS88" i="284"/>
  <c r="AR88" i="284"/>
  <c r="AQ88" i="284"/>
  <c r="AP88" i="284"/>
  <c r="AO88" i="284"/>
  <c r="AN88" i="284"/>
  <c r="AT87" i="284"/>
  <c r="AS87" i="284"/>
  <c r="AR87" i="284"/>
  <c r="AQ87" i="284"/>
  <c r="AP87" i="284"/>
  <c r="AO87" i="284"/>
  <c r="AN87" i="284"/>
  <c r="AT86" i="284"/>
  <c r="AS86" i="284"/>
  <c r="AR86" i="284"/>
  <c r="AQ86" i="284"/>
  <c r="AP86" i="284"/>
  <c r="AO86" i="284"/>
  <c r="AN86" i="284"/>
  <c r="AT85" i="284"/>
  <c r="AS85" i="284"/>
  <c r="AR85" i="284"/>
  <c r="AQ85" i="284"/>
  <c r="AP85" i="284"/>
  <c r="AO85" i="284"/>
  <c r="AN85" i="284"/>
  <c r="AT84" i="284"/>
  <c r="AS84" i="284"/>
  <c r="AR84" i="284"/>
  <c r="AQ84" i="284"/>
  <c r="AP84" i="284"/>
  <c r="AO84" i="284"/>
  <c r="AN84" i="284"/>
  <c r="AT83" i="284"/>
  <c r="AS83" i="284"/>
  <c r="AR83" i="284"/>
  <c r="AQ83" i="284"/>
  <c r="AP83" i="284"/>
  <c r="AO83" i="284"/>
  <c r="AN83" i="284"/>
  <c r="AT82" i="284"/>
  <c r="AS82" i="284"/>
  <c r="AR82" i="284"/>
  <c r="AQ82" i="284"/>
  <c r="AP82" i="284"/>
  <c r="AO82" i="284"/>
  <c r="AN82" i="284"/>
  <c r="AT81" i="284"/>
  <c r="AS81" i="284"/>
  <c r="AR81" i="284"/>
  <c r="AQ81" i="284"/>
  <c r="AP81" i="284"/>
  <c r="AO81" i="284"/>
  <c r="AN81" i="284"/>
  <c r="AT80" i="284"/>
  <c r="AS80" i="284"/>
  <c r="AR80" i="284"/>
  <c r="AQ80" i="284"/>
  <c r="AP80" i="284"/>
  <c r="AO80" i="284"/>
  <c r="AN80" i="284"/>
  <c r="AT79" i="284"/>
  <c r="AS79" i="284"/>
  <c r="AR79" i="284"/>
  <c r="AQ79" i="284"/>
  <c r="AP79" i="284"/>
  <c r="AO79" i="284"/>
  <c r="AN79" i="284"/>
  <c r="AT78" i="284"/>
  <c r="AS78" i="284"/>
  <c r="AR78" i="284"/>
  <c r="AQ78" i="284"/>
  <c r="AP78" i="284"/>
  <c r="AO78" i="284"/>
  <c r="AN78" i="284"/>
  <c r="AT77" i="284"/>
  <c r="AS77" i="284"/>
  <c r="AR77" i="284"/>
  <c r="AQ77" i="284"/>
  <c r="AP77" i="284"/>
  <c r="AO77" i="284"/>
  <c r="AN77" i="284"/>
  <c r="AT76" i="284"/>
  <c r="AS76" i="284"/>
  <c r="AR76" i="284"/>
  <c r="AQ76" i="284"/>
  <c r="AP76" i="284"/>
  <c r="AO76" i="284"/>
  <c r="AN76" i="284"/>
  <c r="AT75" i="284"/>
  <c r="AS75" i="284"/>
  <c r="AR75" i="284"/>
  <c r="AQ75" i="284"/>
  <c r="AP75" i="284"/>
  <c r="AO75" i="284"/>
  <c r="AN75" i="284"/>
  <c r="AT74" i="284"/>
  <c r="AS74" i="284"/>
  <c r="AR74" i="284"/>
  <c r="AQ74" i="284"/>
  <c r="AP74" i="284"/>
  <c r="AO74" i="284"/>
  <c r="AN74" i="284"/>
  <c r="AT73" i="284"/>
  <c r="AS73" i="284"/>
  <c r="AR73" i="284"/>
  <c r="AQ73" i="284"/>
  <c r="AP73" i="284"/>
  <c r="AO73" i="284"/>
  <c r="AN73" i="284"/>
  <c r="AT72" i="284"/>
  <c r="AS72" i="284"/>
  <c r="AR72" i="284"/>
  <c r="AQ72" i="284"/>
  <c r="AP72" i="284"/>
  <c r="AO72" i="284"/>
  <c r="AN72" i="284"/>
  <c r="AT71" i="284"/>
  <c r="AS71" i="284"/>
  <c r="AR71" i="284"/>
  <c r="AQ71" i="284"/>
  <c r="AP71" i="284"/>
  <c r="AO71" i="284"/>
  <c r="AN71" i="284"/>
  <c r="AT70" i="284"/>
  <c r="AS70" i="284"/>
  <c r="AR70" i="284"/>
  <c r="AQ70" i="284"/>
  <c r="AP70" i="284"/>
  <c r="AO70" i="284"/>
  <c r="AN70" i="284"/>
  <c r="AT69" i="284"/>
  <c r="AS69" i="284"/>
  <c r="AR69" i="284"/>
  <c r="AQ69" i="284"/>
  <c r="AP69" i="284"/>
  <c r="AO69" i="284"/>
  <c r="AN69" i="284"/>
  <c r="AT68" i="284"/>
  <c r="AS68" i="284"/>
  <c r="AR68" i="284"/>
  <c r="AQ68" i="284"/>
  <c r="AP68" i="284"/>
  <c r="AO68" i="284"/>
  <c r="AN68" i="284"/>
  <c r="AT67" i="284"/>
  <c r="AS67" i="284"/>
  <c r="AR67" i="284"/>
  <c r="AQ67" i="284"/>
  <c r="AP67" i="284"/>
  <c r="AO67" i="284"/>
  <c r="AN67" i="284"/>
  <c r="AT66" i="284"/>
  <c r="AS66" i="284"/>
  <c r="AR66" i="284"/>
  <c r="AQ66" i="284"/>
  <c r="AP66" i="284"/>
  <c r="AO66" i="284"/>
  <c r="AN66" i="284"/>
  <c r="AT65" i="284"/>
  <c r="AS65" i="284"/>
  <c r="AR65" i="284"/>
  <c r="AQ65" i="284"/>
  <c r="AP65" i="284"/>
  <c r="AO65" i="284"/>
  <c r="AN65" i="284"/>
  <c r="AT64" i="284"/>
  <c r="AS64" i="284"/>
  <c r="AR64" i="284"/>
  <c r="AQ64" i="284"/>
  <c r="AP64" i="284"/>
  <c r="AO64" i="284"/>
  <c r="AN64" i="284"/>
  <c r="AT63" i="284"/>
  <c r="AS63" i="284"/>
  <c r="AR63" i="284"/>
  <c r="AQ63" i="284"/>
  <c r="AP63" i="284"/>
  <c r="AO63" i="284"/>
  <c r="AN63" i="284"/>
  <c r="AT62" i="284"/>
  <c r="AS62" i="284"/>
  <c r="AR62" i="284"/>
  <c r="AQ62" i="284"/>
  <c r="AP62" i="284"/>
  <c r="AO62" i="284"/>
  <c r="AN62" i="284"/>
  <c r="AT61" i="284"/>
  <c r="AS61" i="284"/>
  <c r="AR61" i="284"/>
  <c r="AQ61" i="284"/>
  <c r="AP61" i="284"/>
  <c r="AO61" i="284"/>
  <c r="AN61" i="284"/>
  <c r="AT60" i="284"/>
  <c r="AS60" i="284"/>
  <c r="AR60" i="284"/>
  <c r="AQ60" i="284"/>
  <c r="AP60" i="284"/>
  <c r="AO60" i="284"/>
  <c r="AN60" i="284"/>
  <c r="AT59" i="284"/>
  <c r="AS59" i="284"/>
  <c r="AR59" i="284"/>
  <c r="AQ59" i="284"/>
  <c r="AP59" i="284"/>
  <c r="AO59" i="284"/>
  <c r="AN59" i="284"/>
  <c r="AT58" i="284"/>
  <c r="AS58" i="284"/>
  <c r="AR58" i="284"/>
  <c r="AQ58" i="284"/>
  <c r="AP58" i="284"/>
  <c r="AO58" i="284"/>
  <c r="AN58" i="284"/>
  <c r="AT57" i="284"/>
  <c r="AS57" i="284"/>
  <c r="AR57" i="284"/>
  <c r="AQ57" i="284"/>
  <c r="AP57" i="284"/>
  <c r="AO57" i="284"/>
  <c r="AN57" i="284"/>
  <c r="AT56" i="284"/>
  <c r="AS56" i="284"/>
  <c r="AR56" i="284"/>
  <c r="AQ56" i="284"/>
  <c r="AP56" i="284"/>
  <c r="AO56" i="284"/>
  <c r="AN56" i="284"/>
  <c r="AT55" i="284"/>
  <c r="AS55" i="284"/>
  <c r="AR55" i="284"/>
  <c r="AQ55" i="284"/>
  <c r="AP55" i="284"/>
  <c r="AO55" i="284"/>
  <c r="AN55" i="284"/>
  <c r="AT54" i="284"/>
  <c r="AS54" i="284"/>
  <c r="AR54" i="284"/>
  <c r="AQ54" i="284"/>
  <c r="AP54" i="284"/>
  <c r="AO54" i="284"/>
  <c r="AN54" i="284"/>
  <c r="AT53" i="284"/>
  <c r="AS53" i="284"/>
  <c r="AR53" i="284"/>
  <c r="AQ53" i="284"/>
  <c r="AP53" i="284"/>
  <c r="AO53" i="284"/>
  <c r="AN53" i="284"/>
  <c r="AT52" i="284"/>
  <c r="AS52" i="284"/>
  <c r="AR52" i="284"/>
  <c r="AQ52" i="284"/>
  <c r="AP52" i="284"/>
  <c r="AO52" i="284"/>
  <c r="AN52" i="284"/>
  <c r="AT51" i="284"/>
  <c r="AS51" i="284"/>
  <c r="AR51" i="284"/>
  <c r="AQ51" i="284"/>
  <c r="AP51" i="284"/>
  <c r="AO51" i="284"/>
  <c r="AN51" i="284"/>
  <c r="AT50" i="284"/>
  <c r="AS50" i="284"/>
  <c r="AR50" i="284"/>
  <c r="AQ50" i="284"/>
  <c r="AP50" i="284"/>
  <c r="AO50" i="284"/>
  <c r="AN50" i="284"/>
  <c r="AT49" i="284"/>
  <c r="AS49" i="284"/>
  <c r="AR49" i="284"/>
  <c r="AQ49" i="284"/>
  <c r="AP49" i="284"/>
  <c r="AO49" i="284"/>
  <c r="AN49" i="284"/>
  <c r="AT48" i="284"/>
  <c r="AS48" i="284"/>
  <c r="AR48" i="284"/>
  <c r="AQ48" i="284"/>
  <c r="AP48" i="284"/>
  <c r="AO48" i="284"/>
  <c r="AN48" i="284"/>
  <c r="AT47" i="284"/>
  <c r="AS47" i="284"/>
  <c r="AR47" i="284"/>
  <c r="AQ47" i="284"/>
  <c r="AP47" i="284"/>
  <c r="AO47" i="284"/>
  <c r="AN47" i="284"/>
  <c r="AT46" i="284"/>
  <c r="AS46" i="284"/>
  <c r="AR46" i="284"/>
  <c r="AQ46" i="284"/>
  <c r="AP46" i="284"/>
  <c r="AO46" i="284"/>
  <c r="AN46" i="284"/>
  <c r="AT45" i="284"/>
  <c r="AS45" i="284"/>
  <c r="AR45" i="284"/>
  <c r="AQ45" i="284"/>
  <c r="AP45" i="284"/>
  <c r="AO45" i="284"/>
  <c r="AN45" i="284"/>
  <c r="AT44" i="284"/>
  <c r="AS44" i="284"/>
  <c r="AR44" i="284"/>
  <c r="AQ44" i="284"/>
  <c r="AP44" i="284"/>
  <c r="AO44" i="284"/>
  <c r="AN44" i="284"/>
  <c r="AT43" i="284"/>
  <c r="AS43" i="284"/>
  <c r="AR43" i="284"/>
  <c r="AQ43" i="284"/>
  <c r="AP43" i="284"/>
  <c r="AO43" i="284"/>
  <c r="AN43" i="284"/>
  <c r="AT42" i="284"/>
  <c r="AS42" i="284"/>
  <c r="AR42" i="284"/>
  <c r="AQ42" i="284"/>
  <c r="AP42" i="284"/>
  <c r="AO42" i="284"/>
  <c r="AN42" i="284"/>
  <c r="AT41" i="284"/>
  <c r="AS41" i="284"/>
  <c r="AR41" i="284"/>
  <c r="AQ41" i="284"/>
  <c r="AP41" i="284"/>
  <c r="AO41" i="284"/>
  <c r="AN41" i="284"/>
  <c r="AT40" i="284"/>
  <c r="AS40" i="284"/>
  <c r="AR40" i="284"/>
  <c r="AQ40" i="284"/>
  <c r="AP40" i="284"/>
  <c r="AO40" i="284"/>
  <c r="AN40" i="284"/>
  <c r="AT39" i="284"/>
  <c r="AS39" i="284"/>
  <c r="AR39" i="284"/>
  <c r="AQ39" i="284"/>
  <c r="AP39" i="284"/>
  <c r="AO39" i="284"/>
  <c r="AN39" i="284"/>
  <c r="AT38" i="284"/>
  <c r="AS38" i="284"/>
  <c r="AR38" i="284"/>
  <c r="AQ38" i="284"/>
  <c r="AP38" i="284"/>
  <c r="AO38" i="284"/>
  <c r="AN38" i="284"/>
  <c r="AT37" i="284"/>
  <c r="AS37" i="284"/>
  <c r="AR37" i="284"/>
  <c r="AQ37" i="284"/>
  <c r="AP37" i="284"/>
  <c r="AO37" i="284"/>
  <c r="AN37" i="284"/>
  <c r="AT36" i="284"/>
  <c r="AS36" i="284"/>
  <c r="AR36" i="284"/>
  <c r="AQ36" i="284"/>
  <c r="AP36" i="284"/>
  <c r="AO36" i="284"/>
  <c r="AN36" i="284"/>
  <c r="AT35" i="284"/>
  <c r="AS35" i="284"/>
  <c r="AR35" i="284"/>
  <c r="AQ35" i="284"/>
  <c r="AP35" i="284"/>
  <c r="AO35" i="284"/>
  <c r="AN35" i="284"/>
  <c r="AT34" i="284"/>
  <c r="AS34" i="284"/>
  <c r="AR34" i="284"/>
  <c r="AQ34" i="284"/>
  <c r="AP34" i="284"/>
  <c r="AO34" i="284"/>
  <c r="AN34" i="284"/>
  <c r="AT33" i="284"/>
  <c r="AS33" i="284"/>
  <c r="AR33" i="284"/>
  <c r="AQ33" i="284"/>
  <c r="AP33" i="284"/>
  <c r="AO33" i="284"/>
  <c r="AN33" i="284"/>
  <c r="AT32" i="284"/>
  <c r="AS32" i="284"/>
  <c r="AR32" i="284"/>
  <c r="AQ32" i="284"/>
  <c r="AP32" i="284"/>
  <c r="AO32" i="284"/>
  <c r="AN32" i="284"/>
  <c r="AT31" i="284"/>
  <c r="AS31" i="284"/>
  <c r="AR31" i="284"/>
  <c r="AQ31" i="284"/>
  <c r="AP31" i="284"/>
  <c r="AO31" i="284"/>
  <c r="AN31" i="284"/>
  <c r="AT30" i="284"/>
  <c r="AS30" i="284"/>
  <c r="AR30" i="284"/>
  <c r="AQ30" i="284"/>
  <c r="AP30" i="284"/>
  <c r="AO30" i="284"/>
  <c r="AN30" i="284"/>
  <c r="AT29" i="284"/>
  <c r="AS29" i="284"/>
  <c r="AR29" i="284"/>
  <c r="AQ29" i="284"/>
  <c r="AP29" i="284"/>
  <c r="AO29" i="284"/>
  <c r="AN29" i="284"/>
  <c r="AT28" i="284"/>
  <c r="AS28" i="284"/>
  <c r="AR28" i="284"/>
  <c r="AQ28" i="284"/>
  <c r="AP28" i="284"/>
  <c r="AO28" i="284"/>
  <c r="AN28" i="284"/>
  <c r="AT27" i="284"/>
  <c r="AS27" i="284"/>
  <c r="AR27" i="284"/>
  <c r="AQ27" i="284"/>
  <c r="AP27" i="284"/>
  <c r="AO27" i="284"/>
  <c r="AN27" i="284"/>
  <c r="AT26" i="284"/>
  <c r="AS26" i="284"/>
  <c r="AR26" i="284"/>
  <c r="AQ26" i="284"/>
  <c r="AP26" i="284"/>
  <c r="AO26" i="284"/>
  <c r="AN26" i="284"/>
  <c r="AT25" i="284"/>
  <c r="AS25" i="284"/>
  <c r="AR25" i="284"/>
  <c r="AQ25" i="284"/>
  <c r="AP25" i="284"/>
  <c r="AO25" i="284"/>
  <c r="AN25" i="284"/>
  <c r="AT24" i="284"/>
  <c r="AS24" i="284"/>
  <c r="AR24" i="284"/>
  <c r="AQ24" i="284"/>
  <c r="AP24" i="284"/>
  <c r="AO24" i="284"/>
  <c r="AN24" i="284"/>
  <c r="AT23" i="284"/>
  <c r="AS23" i="284"/>
  <c r="AR23" i="284"/>
  <c r="AQ23" i="284"/>
  <c r="AP23" i="284"/>
  <c r="AO23" i="284"/>
  <c r="AN23" i="284"/>
  <c r="AT22" i="284"/>
  <c r="AS22" i="284"/>
  <c r="AR22" i="284"/>
  <c r="AQ22" i="284"/>
  <c r="AP22" i="284"/>
  <c r="AO22" i="284"/>
  <c r="AN22" i="284"/>
  <c r="AT21" i="284"/>
  <c r="AS21" i="284"/>
  <c r="AR21" i="284"/>
  <c r="AQ21" i="284"/>
  <c r="AP21" i="284"/>
  <c r="AO21" i="284"/>
  <c r="AN21" i="284"/>
  <c r="AT20" i="284"/>
  <c r="AS20" i="284"/>
  <c r="AR20" i="284"/>
  <c r="AQ20" i="284"/>
  <c r="AP20" i="284"/>
  <c r="AO20" i="284"/>
  <c r="AN20" i="284"/>
  <c r="AT19" i="284"/>
  <c r="AS19" i="284"/>
  <c r="AR19" i="284"/>
  <c r="AQ19" i="284"/>
  <c r="AP19" i="284"/>
  <c r="AO19" i="284"/>
  <c r="AN19" i="284"/>
  <c r="AT18" i="284"/>
  <c r="AS18" i="284"/>
  <c r="AR18" i="284"/>
  <c r="AQ18" i="284"/>
  <c r="AP18" i="284"/>
  <c r="AO18" i="284"/>
  <c r="AN18" i="284"/>
  <c r="AT17" i="284"/>
  <c r="AS17" i="284"/>
  <c r="AR17" i="284"/>
  <c r="AQ17" i="284"/>
  <c r="AP17" i="284"/>
  <c r="AO17" i="284"/>
  <c r="AN17" i="284"/>
  <c r="AT16" i="284"/>
  <c r="AS16" i="284"/>
  <c r="AR16" i="284"/>
  <c r="AQ16" i="284"/>
  <c r="AP16" i="284"/>
  <c r="AO16" i="284"/>
  <c r="AN16" i="284"/>
  <c r="AT15" i="284"/>
  <c r="AS15" i="284"/>
  <c r="AR15" i="284"/>
  <c r="AQ15" i="284"/>
  <c r="AP15" i="284"/>
  <c r="AO15" i="284"/>
  <c r="AN15" i="284"/>
  <c r="AT14" i="284"/>
  <c r="AS14" i="284"/>
  <c r="AR14" i="284"/>
  <c r="AQ14" i="284"/>
  <c r="AP14" i="284"/>
  <c r="AO14" i="284"/>
  <c r="AN14" i="284"/>
  <c r="AT13" i="284"/>
  <c r="AS13" i="284"/>
  <c r="AR13" i="284"/>
  <c r="AQ13" i="284"/>
  <c r="AP13" i="284"/>
  <c r="AO13" i="284"/>
  <c r="AN13" i="284"/>
  <c r="AT12" i="284"/>
  <c r="AS12" i="284"/>
  <c r="AR12" i="284"/>
  <c r="AQ12" i="284"/>
  <c r="AP12" i="284"/>
  <c r="AO12" i="284"/>
  <c r="AN12" i="284"/>
  <c r="AT11" i="284"/>
  <c r="AS11" i="284"/>
  <c r="AR11" i="284"/>
  <c r="AQ11" i="284"/>
  <c r="AP11" i="284"/>
  <c r="AO11" i="284"/>
  <c r="AN11" i="284"/>
  <c r="AT10" i="284"/>
  <c r="AS10" i="284"/>
  <c r="AR10" i="284"/>
  <c r="AQ10" i="284"/>
  <c r="AP10" i="284"/>
  <c r="AO10" i="284"/>
  <c r="AN10" i="284"/>
  <c r="AT9" i="284"/>
  <c r="AS9" i="284"/>
  <c r="AR9" i="284"/>
  <c r="AQ9" i="284"/>
  <c r="AP9" i="284"/>
  <c r="AO9" i="284"/>
  <c r="AN9" i="284"/>
  <c r="AL208" i="284"/>
  <c r="AK208" i="284"/>
  <c r="AJ208" i="284"/>
  <c r="AI208" i="284"/>
  <c r="AH208" i="284"/>
  <c r="AG208" i="284"/>
  <c r="AF208" i="284"/>
  <c r="AL207" i="284"/>
  <c r="AK207" i="284"/>
  <c r="AJ207" i="284"/>
  <c r="AI207" i="284"/>
  <c r="AH207" i="284"/>
  <c r="AG207" i="284"/>
  <c r="AF207" i="284"/>
  <c r="AL206" i="284"/>
  <c r="AK206" i="284"/>
  <c r="AJ206" i="284"/>
  <c r="AI206" i="284"/>
  <c r="AH206" i="284"/>
  <c r="AG206" i="284"/>
  <c r="AF206" i="284"/>
  <c r="AL205" i="284"/>
  <c r="AK205" i="284"/>
  <c r="AJ205" i="284"/>
  <c r="AI205" i="284"/>
  <c r="AH205" i="284"/>
  <c r="AG205" i="284"/>
  <c r="AF205" i="284"/>
  <c r="AL204" i="284"/>
  <c r="AK204" i="284"/>
  <c r="AJ204" i="284"/>
  <c r="AI204" i="284"/>
  <c r="AH204" i="284"/>
  <c r="AG204" i="284"/>
  <c r="AF204" i="284"/>
  <c r="AL203" i="284"/>
  <c r="AK203" i="284"/>
  <c r="AJ203" i="284"/>
  <c r="AI203" i="284"/>
  <c r="AH203" i="284"/>
  <c r="AG203" i="284"/>
  <c r="AF203" i="284"/>
  <c r="AL202" i="284"/>
  <c r="AK202" i="284"/>
  <c r="AJ202" i="284"/>
  <c r="AI202" i="284"/>
  <c r="AH202" i="284"/>
  <c r="AG202" i="284"/>
  <c r="AF202" i="284"/>
  <c r="AL201" i="284"/>
  <c r="AK201" i="284"/>
  <c r="AJ201" i="284"/>
  <c r="AI201" i="284"/>
  <c r="AH201" i="284"/>
  <c r="AG201" i="284"/>
  <c r="AF201" i="284"/>
  <c r="AL200" i="284"/>
  <c r="AK200" i="284"/>
  <c r="AJ200" i="284"/>
  <c r="AI200" i="284"/>
  <c r="AH200" i="284"/>
  <c r="AG200" i="284"/>
  <c r="AF200" i="284"/>
  <c r="AL199" i="284"/>
  <c r="AK199" i="284"/>
  <c r="AJ199" i="284"/>
  <c r="AI199" i="284"/>
  <c r="AH199" i="284"/>
  <c r="AG199" i="284"/>
  <c r="AF199" i="284"/>
  <c r="AL198" i="284"/>
  <c r="AK198" i="284"/>
  <c r="AJ198" i="284"/>
  <c r="AI198" i="284"/>
  <c r="AH198" i="284"/>
  <c r="AG198" i="284"/>
  <c r="AF198" i="284"/>
  <c r="AL197" i="284"/>
  <c r="AK197" i="284"/>
  <c r="AJ197" i="284"/>
  <c r="AI197" i="284"/>
  <c r="AH197" i="284"/>
  <c r="AG197" i="284"/>
  <c r="AF197" i="284"/>
  <c r="AL196" i="284"/>
  <c r="AK196" i="284"/>
  <c r="AJ196" i="284"/>
  <c r="AI196" i="284"/>
  <c r="AH196" i="284"/>
  <c r="AG196" i="284"/>
  <c r="AF196" i="284"/>
  <c r="AL195" i="284"/>
  <c r="AK195" i="284"/>
  <c r="AJ195" i="284"/>
  <c r="AI195" i="284"/>
  <c r="AH195" i="284"/>
  <c r="AG195" i="284"/>
  <c r="AF195" i="284"/>
  <c r="AL194" i="284"/>
  <c r="AK194" i="284"/>
  <c r="AJ194" i="284"/>
  <c r="AI194" i="284"/>
  <c r="AH194" i="284"/>
  <c r="AG194" i="284"/>
  <c r="AF194" i="284"/>
  <c r="AL193" i="284"/>
  <c r="AK193" i="284"/>
  <c r="AJ193" i="284"/>
  <c r="AI193" i="284"/>
  <c r="AH193" i="284"/>
  <c r="AG193" i="284"/>
  <c r="AF193" i="284"/>
  <c r="AL192" i="284"/>
  <c r="AK192" i="284"/>
  <c r="AJ192" i="284"/>
  <c r="AI192" i="284"/>
  <c r="AH192" i="284"/>
  <c r="AG192" i="284"/>
  <c r="AF192" i="284"/>
  <c r="AL191" i="284"/>
  <c r="AK191" i="284"/>
  <c r="AJ191" i="284"/>
  <c r="AI191" i="284"/>
  <c r="AH191" i="284"/>
  <c r="AG191" i="284"/>
  <c r="AF191" i="284"/>
  <c r="AL190" i="284"/>
  <c r="AK190" i="284"/>
  <c r="AJ190" i="284"/>
  <c r="AI190" i="284"/>
  <c r="AH190" i="284"/>
  <c r="AG190" i="284"/>
  <c r="AF190" i="284"/>
  <c r="AL189" i="284"/>
  <c r="AK189" i="284"/>
  <c r="AJ189" i="284"/>
  <c r="AI189" i="284"/>
  <c r="AH189" i="284"/>
  <c r="AG189" i="284"/>
  <c r="AF189" i="284"/>
  <c r="AL188" i="284"/>
  <c r="AK188" i="284"/>
  <c r="AJ188" i="284"/>
  <c r="AI188" i="284"/>
  <c r="AH188" i="284"/>
  <c r="AG188" i="284"/>
  <c r="AF188" i="284"/>
  <c r="AL187" i="284"/>
  <c r="AK187" i="284"/>
  <c r="AJ187" i="284"/>
  <c r="AI187" i="284"/>
  <c r="AH187" i="284"/>
  <c r="AG187" i="284"/>
  <c r="AF187" i="284"/>
  <c r="AL186" i="284"/>
  <c r="AK186" i="284"/>
  <c r="AJ186" i="284"/>
  <c r="AI186" i="284"/>
  <c r="AH186" i="284"/>
  <c r="AG186" i="284"/>
  <c r="AF186" i="284"/>
  <c r="AL185" i="284"/>
  <c r="AK185" i="284"/>
  <c r="AJ185" i="284"/>
  <c r="AI185" i="284"/>
  <c r="AH185" i="284"/>
  <c r="AG185" i="284"/>
  <c r="AF185" i="284"/>
  <c r="AL184" i="284"/>
  <c r="AK184" i="284"/>
  <c r="AJ184" i="284"/>
  <c r="AI184" i="284"/>
  <c r="AH184" i="284"/>
  <c r="AG184" i="284"/>
  <c r="AF184" i="284"/>
  <c r="AL183" i="284"/>
  <c r="AK183" i="284"/>
  <c r="AJ183" i="284"/>
  <c r="AI183" i="284"/>
  <c r="AH183" i="284"/>
  <c r="AG183" i="284"/>
  <c r="AF183" i="284"/>
  <c r="AL182" i="284"/>
  <c r="AK182" i="284"/>
  <c r="AJ182" i="284"/>
  <c r="AI182" i="284"/>
  <c r="AH182" i="284"/>
  <c r="AG182" i="284"/>
  <c r="AF182" i="284"/>
  <c r="AL181" i="284"/>
  <c r="AK181" i="284"/>
  <c r="AJ181" i="284"/>
  <c r="AI181" i="284"/>
  <c r="AH181" i="284"/>
  <c r="AG181" i="284"/>
  <c r="AF181" i="284"/>
  <c r="AL180" i="284"/>
  <c r="AK180" i="284"/>
  <c r="AJ180" i="284"/>
  <c r="AI180" i="284"/>
  <c r="AH180" i="284"/>
  <c r="AG180" i="284"/>
  <c r="AF180" i="284"/>
  <c r="AL179" i="284"/>
  <c r="AK179" i="284"/>
  <c r="AJ179" i="284"/>
  <c r="AI179" i="284"/>
  <c r="AH179" i="284"/>
  <c r="AG179" i="284"/>
  <c r="AF179" i="284"/>
  <c r="AL178" i="284"/>
  <c r="AK178" i="284"/>
  <c r="AJ178" i="284"/>
  <c r="AI178" i="284"/>
  <c r="AH178" i="284"/>
  <c r="AG178" i="284"/>
  <c r="AF178" i="284"/>
  <c r="AL177" i="284"/>
  <c r="AK177" i="284"/>
  <c r="AJ177" i="284"/>
  <c r="AI177" i="284"/>
  <c r="AH177" i="284"/>
  <c r="AG177" i="284"/>
  <c r="AF177" i="284"/>
  <c r="AL176" i="284"/>
  <c r="AK176" i="284"/>
  <c r="AJ176" i="284"/>
  <c r="AI176" i="284"/>
  <c r="AH176" i="284"/>
  <c r="AG176" i="284"/>
  <c r="AF176" i="284"/>
  <c r="AL175" i="284"/>
  <c r="AK175" i="284"/>
  <c r="AJ175" i="284"/>
  <c r="AI175" i="284"/>
  <c r="AH175" i="284"/>
  <c r="AG175" i="284"/>
  <c r="AF175" i="284"/>
  <c r="AL174" i="284"/>
  <c r="AK174" i="284"/>
  <c r="AJ174" i="284"/>
  <c r="AI174" i="284"/>
  <c r="AH174" i="284"/>
  <c r="AG174" i="284"/>
  <c r="AF174" i="284"/>
  <c r="AL173" i="284"/>
  <c r="AK173" i="284"/>
  <c r="AJ173" i="284"/>
  <c r="AI173" i="284"/>
  <c r="AH173" i="284"/>
  <c r="AG173" i="284"/>
  <c r="AF173" i="284"/>
  <c r="AL172" i="284"/>
  <c r="AK172" i="284"/>
  <c r="AJ172" i="284"/>
  <c r="AI172" i="284"/>
  <c r="AH172" i="284"/>
  <c r="AG172" i="284"/>
  <c r="AF172" i="284"/>
  <c r="AL171" i="284"/>
  <c r="AK171" i="284"/>
  <c r="AJ171" i="284"/>
  <c r="AI171" i="284"/>
  <c r="AH171" i="284"/>
  <c r="AG171" i="284"/>
  <c r="AF171" i="284"/>
  <c r="AL170" i="284"/>
  <c r="AK170" i="284"/>
  <c r="AJ170" i="284"/>
  <c r="AI170" i="284"/>
  <c r="AH170" i="284"/>
  <c r="AG170" i="284"/>
  <c r="AF170" i="284"/>
  <c r="AL169" i="284"/>
  <c r="AK169" i="284"/>
  <c r="AJ169" i="284"/>
  <c r="AI169" i="284"/>
  <c r="AH169" i="284"/>
  <c r="AG169" i="284"/>
  <c r="AF169" i="284"/>
  <c r="AL168" i="284"/>
  <c r="AK168" i="284"/>
  <c r="AJ168" i="284"/>
  <c r="AI168" i="284"/>
  <c r="AH168" i="284"/>
  <c r="AG168" i="284"/>
  <c r="AF168" i="284"/>
  <c r="AL167" i="284"/>
  <c r="AK167" i="284"/>
  <c r="AJ167" i="284"/>
  <c r="AI167" i="284"/>
  <c r="AH167" i="284"/>
  <c r="AG167" i="284"/>
  <c r="AF167" i="284"/>
  <c r="AL166" i="284"/>
  <c r="AK166" i="284"/>
  <c r="AJ166" i="284"/>
  <c r="AI166" i="284"/>
  <c r="AH166" i="284"/>
  <c r="AG166" i="284"/>
  <c r="AF166" i="284"/>
  <c r="AL165" i="284"/>
  <c r="AK165" i="284"/>
  <c r="AJ165" i="284"/>
  <c r="AI165" i="284"/>
  <c r="AH165" i="284"/>
  <c r="AG165" i="284"/>
  <c r="AF165" i="284"/>
  <c r="AL164" i="284"/>
  <c r="AK164" i="284"/>
  <c r="AJ164" i="284"/>
  <c r="AI164" i="284"/>
  <c r="AH164" i="284"/>
  <c r="AG164" i="284"/>
  <c r="AF164" i="284"/>
  <c r="AL163" i="284"/>
  <c r="AK163" i="284"/>
  <c r="AJ163" i="284"/>
  <c r="AI163" i="284"/>
  <c r="AH163" i="284"/>
  <c r="AG163" i="284"/>
  <c r="AF163" i="284"/>
  <c r="AL162" i="284"/>
  <c r="AK162" i="284"/>
  <c r="AJ162" i="284"/>
  <c r="AI162" i="284"/>
  <c r="AH162" i="284"/>
  <c r="AG162" i="284"/>
  <c r="AF162" i="284"/>
  <c r="AL161" i="284"/>
  <c r="AK161" i="284"/>
  <c r="AJ161" i="284"/>
  <c r="AI161" i="284"/>
  <c r="AH161" i="284"/>
  <c r="AG161" i="284"/>
  <c r="AF161" i="284"/>
  <c r="AL160" i="284"/>
  <c r="AK160" i="284"/>
  <c r="AJ160" i="284"/>
  <c r="AI160" i="284"/>
  <c r="AH160" i="284"/>
  <c r="AG160" i="284"/>
  <c r="AF160" i="284"/>
  <c r="AL159" i="284"/>
  <c r="AK159" i="284"/>
  <c r="AJ159" i="284"/>
  <c r="AI159" i="284"/>
  <c r="AH159" i="284"/>
  <c r="AG159" i="284"/>
  <c r="AF159" i="284"/>
  <c r="AL158" i="284"/>
  <c r="AK158" i="284"/>
  <c r="AJ158" i="284"/>
  <c r="AI158" i="284"/>
  <c r="AH158" i="284"/>
  <c r="AG158" i="284"/>
  <c r="AF158" i="284"/>
  <c r="AL157" i="284"/>
  <c r="AK157" i="284"/>
  <c r="AJ157" i="284"/>
  <c r="AI157" i="284"/>
  <c r="AH157" i="284"/>
  <c r="AG157" i="284"/>
  <c r="AF157" i="284"/>
  <c r="AL156" i="284"/>
  <c r="AK156" i="284"/>
  <c r="AJ156" i="284"/>
  <c r="AI156" i="284"/>
  <c r="AH156" i="284"/>
  <c r="AG156" i="284"/>
  <c r="AF156" i="284"/>
  <c r="AL155" i="284"/>
  <c r="AK155" i="284"/>
  <c r="AJ155" i="284"/>
  <c r="AI155" i="284"/>
  <c r="AH155" i="284"/>
  <c r="AG155" i="284"/>
  <c r="AF155" i="284"/>
  <c r="AL154" i="284"/>
  <c r="AK154" i="284"/>
  <c r="AJ154" i="284"/>
  <c r="AI154" i="284"/>
  <c r="AH154" i="284"/>
  <c r="AG154" i="284"/>
  <c r="AF154" i="284"/>
  <c r="AL153" i="284"/>
  <c r="AK153" i="284"/>
  <c r="AJ153" i="284"/>
  <c r="AI153" i="284"/>
  <c r="AH153" i="284"/>
  <c r="AG153" i="284"/>
  <c r="AF153" i="284"/>
  <c r="AL152" i="284"/>
  <c r="AK152" i="284"/>
  <c r="AJ152" i="284"/>
  <c r="AI152" i="284"/>
  <c r="AH152" i="284"/>
  <c r="AG152" i="284"/>
  <c r="AF152" i="284"/>
  <c r="AL151" i="284"/>
  <c r="AK151" i="284"/>
  <c r="AJ151" i="284"/>
  <c r="AI151" i="284"/>
  <c r="AH151" i="284"/>
  <c r="AG151" i="284"/>
  <c r="AF151" i="284"/>
  <c r="AL150" i="284"/>
  <c r="AK150" i="284"/>
  <c r="AJ150" i="284"/>
  <c r="AI150" i="284"/>
  <c r="AH150" i="284"/>
  <c r="AG150" i="284"/>
  <c r="AF150" i="284"/>
  <c r="AL149" i="284"/>
  <c r="AK149" i="284"/>
  <c r="AJ149" i="284"/>
  <c r="AI149" i="284"/>
  <c r="AH149" i="284"/>
  <c r="AG149" i="284"/>
  <c r="AF149" i="284"/>
  <c r="AL148" i="284"/>
  <c r="AK148" i="284"/>
  <c r="AJ148" i="284"/>
  <c r="AI148" i="284"/>
  <c r="AH148" i="284"/>
  <c r="AG148" i="284"/>
  <c r="AF148" i="284"/>
  <c r="AL147" i="284"/>
  <c r="AK147" i="284"/>
  <c r="AJ147" i="284"/>
  <c r="AI147" i="284"/>
  <c r="AH147" i="284"/>
  <c r="AG147" i="284"/>
  <c r="AF147" i="284"/>
  <c r="AL146" i="284"/>
  <c r="AK146" i="284"/>
  <c r="AJ146" i="284"/>
  <c r="AI146" i="284"/>
  <c r="AH146" i="284"/>
  <c r="AG146" i="284"/>
  <c r="AF146" i="284"/>
  <c r="AL145" i="284"/>
  <c r="AK145" i="284"/>
  <c r="AJ145" i="284"/>
  <c r="AI145" i="284"/>
  <c r="AH145" i="284"/>
  <c r="AG145" i="284"/>
  <c r="AF145" i="284"/>
  <c r="AL144" i="284"/>
  <c r="AK144" i="284"/>
  <c r="AJ144" i="284"/>
  <c r="AI144" i="284"/>
  <c r="AH144" i="284"/>
  <c r="AG144" i="284"/>
  <c r="AF144" i="284"/>
  <c r="AL143" i="284"/>
  <c r="AK143" i="284"/>
  <c r="AJ143" i="284"/>
  <c r="AI143" i="284"/>
  <c r="AH143" i="284"/>
  <c r="AG143" i="284"/>
  <c r="AF143" i="284"/>
  <c r="AL142" i="284"/>
  <c r="AK142" i="284"/>
  <c r="AJ142" i="284"/>
  <c r="AI142" i="284"/>
  <c r="AH142" i="284"/>
  <c r="AG142" i="284"/>
  <c r="AF142" i="284"/>
  <c r="AL141" i="284"/>
  <c r="AK141" i="284"/>
  <c r="AJ141" i="284"/>
  <c r="AI141" i="284"/>
  <c r="AH141" i="284"/>
  <c r="AG141" i="284"/>
  <c r="AF141" i="284"/>
  <c r="AL140" i="284"/>
  <c r="AK140" i="284"/>
  <c r="AJ140" i="284"/>
  <c r="AI140" i="284"/>
  <c r="AH140" i="284"/>
  <c r="AG140" i="284"/>
  <c r="AF140" i="284"/>
  <c r="AL139" i="284"/>
  <c r="AK139" i="284"/>
  <c r="AJ139" i="284"/>
  <c r="AI139" i="284"/>
  <c r="AH139" i="284"/>
  <c r="AG139" i="284"/>
  <c r="AF139" i="284"/>
  <c r="AL138" i="284"/>
  <c r="AK138" i="284"/>
  <c r="AJ138" i="284"/>
  <c r="AI138" i="284"/>
  <c r="AH138" i="284"/>
  <c r="AG138" i="284"/>
  <c r="AF138" i="284"/>
  <c r="AL137" i="284"/>
  <c r="AK137" i="284"/>
  <c r="AJ137" i="284"/>
  <c r="AI137" i="284"/>
  <c r="AH137" i="284"/>
  <c r="AG137" i="284"/>
  <c r="AF137" i="284"/>
  <c r="AL136" i="284"/>
  <c r="AK136" i="284"/>
  <c r="AJ136" i="284"/>
  <c r="AI136" i="284"/>
  <c r="AH136" i="284"/>
  <c r="AG136" i="284"/>
  <c r="AF136" i="284"/>
  <c r="AL135" i="284"/>
  <c r="AK135" i="284"/>
  <c r="AJ135" i="284"/>
  <c r="AI135" i="284"/>
  <c r="AH135" i="284"/>
  <c r="AG135" i="284"/>
  <c r="AF135" i="284"/>
  <c r="AL134" i="284"/>
  <c r="AK134" i="284"/>
  <c r="AJ134" i="284"/>
  <c r="AI134" i="284"/>
  <c r="AH134" i="284"/>
  <c r="AG134" i="284"/>
  <c r="AF134" i="284"/>
  <c r="AL133" i="284"/>
  <c r="AK133" i="284"/>
  <c r="AJ133" i="284"/>
  <c r="AI133" i="284"/>
  <c r="AH133" i="284"/>
  <c r="AG133" i="284"/>
  <c r="AF133" i="284"/>
  <c r="AL132" i="284"/>
  <c r="AK132" i="284"/>
  <c r="AJ132" i="284"/>
  <c r="AI132" i="284"/>
  <c r="AH132" i="284"/>
  <c r="AG132" i="284"/>
  <c r="AF132" i="284"/>
  <c r="AL131" i="284"/>
  <c r="AK131" i="284"/>
  <c r="AJ131" i="284"/>
  <c r="AI131" i="284"/>
  <c r="AH131" i="284"/>
  <c r="AG131" i="284"/>
  <c r="AF131" i="284"/>
  <c r="AL130" i="284"/>
  <c r="AK130" i="284"/>
  <c r="AJ130" i="284"/>
  <c r="AI130" i="284"/>
  <c r="AH130" i="284"/>
  <c r="AG130" i="284"/>
  <c r="AF130" i="284"/>
  <c r="AL129" i="284"/>
  <c r="AK129" i="284"/>
  <c r="AJ129" i="284"/>
  <c r="AI129" i="284"/>
  <c r="AH129" i="284"/>
  <c r="AG129" i="284"/>
  <c r="AF129" i="284"/>
  <c r="AL128" i="284"/>
  <c r="AK128" i="284"/>
  <c r="AJ128" i="284"/>
  <c r="AI128" i="284"/>
  <c r="AH128" i="284"/>
  <c r="AG128" i="284"/>
  <c r="AF128" i="284"/>
  <c r="AL127" i="284"/>
  <c r="AK127" i="284"/>
  <c r="AJ127" i="284"/>
  <c r="AI127" i="284"/>
  <c r="AH127" i="284"/>
  <c r="AG127" i="284"/>
  <c r="AF127" i="284"/>
  <c r="AL126" i="284"/>
  <c r="AK126" i="284"/>
  <c r="AJ126" i="284"/>
  <c r="AI126" i="284"/>
  <c r="AH126" i="284"/>
  <c r="AG126" i="284"/>
  <c r="AF126" i="284"/>
  <c r="AL125" i="284"/>
  <c r="AK125" i="284"/>
  <c r="AJ125" i="284"/>
  <c r="AI125" i="284"/>
  <c r="AH125" i="284"/>
  <c r="AG125" i="284"/>
  <c r="AF125" i="284"/>
  <c r="AL124" i="284"/>
  <c r="AK124" i="284"/>
  <c r="AJ124" i="284"/>
  <c r="AI124" i="284"/>
  <c r="AH124" i="284"/>
  <c r="AG124" i="284"/>
  <c r="AF124" i="284"/>
  <c r="AL123" i="284"/>
  <c r="AK123" i="284"/>
  <c r="AJ123" i="284"/>
  <c r="AI123" i="284"/>
  <c r="AH123" i="284"/>
  <c r="AG123" i="284"/>
  <c r="AF123" i="284"/>
  <c r="AL122" i="284"/>
  <c r="AK122" i="284"/>
  <c r="AJ122" i="284"/>
  <c r="AI122" i="284"/>
  <c r="AH122" i="284"/>
  <c r="AG122" i="284"/>
  <c r="AF122" i="284"/>
  <c r="AL121" i="284"/>
  <c r="AK121" i="284"/>
  <c r="AJ121" i="284"/>
  <c r="AI121" i="284"/>
  <c r="AH121" i="284"/>
  <c r="AG121" i="284"/>
  <c r="AF121" i="284"/>
  <c r="AL120" i="284"/>
  <c r="AK120" i="284"/>
  <c r="AJ120" i="284"/>
  <c r="AI120" i="284"/>
  <c r="AH120" i="284"/>
  <c r="AG120" i="284"/>
  <c r="AF120" i="284"/>
  <c r="AL119" i="284"/>
  <c r="AK119" i="284"/>
  <c r="AJ119" i="284"/>
  <c r="AI119" i="284"/>
  <c r="AH119" i="284"/>
  <c r="AG119" i="284"/>
  <c r="AF119" i="284"/>
  <c r="AL118" i="284"/>
  <c r="AK118" i="284"/>
  <c r="AJ118" i="284"/>
  <c r="AI118" i="284"/>
  <c r="AH118" i="284"/>
  <c r="AG118" i="284"/>
  <c r="AF118" i="284"/>
  <c r="AL117" i="284"/>
  <c r="AK117" i="284"/>
  <c r="AJ117" i="284"/>
  <c r="AI117" i="284"/>
  <c r="AH117" i="284"/>
  <c r="AG117" i="284"/>
  <c r="AF117" i="284"/>
  <c r="AL116" i="284"/>
  <c r="AK116" i="284"/>
  <c r="AJ116" i="284"/>
  <c r="AI116" i="284"/>
  <c r="AH116" i="284"/>
  <c r="AG116" i="284"/>
  <c r="AF116" i="284"/>
  <c r="AL115" i="284"/>
  <c r="AK115" i="284"/>
  <c r="AJ115" i="284"/>
  <c r="AI115" i="284"/>
  <c r="AH115" i="284"/>
  <c r="AG115" i="284"/>
  <c r="AF115" i="284"/>
  <c r="AL114" i="284"/>
  <c r="AK114" i="284"/>
  <c r="AJ114" i="284"/>
  <c r="AI114" i="284"/>
  <c r="AH114" i="284"/>
  <c r="AG114" i="284"/>
  <c r="AF114" i="284"/>
  <c r="AL113" i="284"/>
  <c r="AK113" i="284"/>
  <c r="AJ113" i="284"/>
  <c r="AI113" i="284"/>
  <c r="AH113" i="284"/>
  <c r="AG113" i="284"/>
  <c r="AF113" i="284"/>
  <c r="AL112" i="284"/>
  <c r="AK112" i="284"/>
  <c r="AJ112" i="284"/>
  <c r="AI112" i="284"/>
  <c r="AH112" i="284"/>
  <c r="AG112" i="284"/>
  <c r="AF112" i="284"/>
  <c r="AL111" i="284"/>
  <c r="AK111" i="284"/>
  <c r="AJ111" i="284"/>
  <c r="AI111" i="284"/>
  <c r="AH111" i="284"/>
  <c r="AG111" i="284"/>
  <c r="AF111" i="284"/>
  <c r="AL110" i="284"/>
  <c r="AK110" i="284"/>
  <c r="AJ110" i="284"/>
  <c r="AI110" i="284"/>
  <c r="AH110" i="284"/>
  <c r="AG110" i="284"/>
  <c r="AF110" i="284"/>
  <c r="AL109" i="284"/>
  <c r="AK109" i="284"/>
  <c r="AJ109" i="284"/>
  <c r="AI109" i="284"/>
  <c r="AH109" i="284"/>
  <c r="AG109" i="284"/>
  <c r="AF109" i="284"/>
  <c r="AL108" i="284"/>
  <c r="AK108" i="284"/>
  <c r="AJ108" i="284"/>
  <c r="AI108" i="284"/>
  <c r="AH108" i="284"/>
  <c r="AG108" i="284"/>
  <c r="AF108" i="284"/>
  <c r="AL107" i="284"/>
  <c r="AK107" i="284"/>
  <c r="AJ107" i="284"/>
  <c r="AI107" i="284"/>
  <c r="AH107" i="284"/>
  <c r="AG107" i="284"/>
  <c r="AF107" i="284"/>
  <c r="AL106" i="284"/>
  <c r="AK106" i="284"/>
  <c r="AJ106" i="284"/>
  <c r="AI106" i="284"/>
  <c r="AH106" i="284"/>
  <c r="AG106" i="284"/>
  <c r="AF106" i="284"/>
  <c r="AL105" i="284"/>
  <c r="AK105" i="284"/>
  <c r="AJ105" i="284"/>
  <c r="AI105" i="284"/>
  <c r="AH105" i="284"/>
  <c r="AG105" i="284"/>
  <c r="AF105" i="284"/>
  <c r="AL104" i="284"/>
  <c r="AK104" i="284"/>
  <c r="AJ104" i="284"/>
  <c r="AI104" i="284"/>
  <c r="AH104" i="284"/>
  <c r="AG104" i="284"/>
  <c r="AF104" i="284"/>
  <c r="AL103" i="284"/>
  <c r="AK103" i="284"/>
  <c r="AJ103" i="284"/>
  <c r="AI103" i="284"/>
  <c r="AH103" i="284"/>
  <c r="AG103" i="284"/>
  <c r="AF103" i="284"/>
  <c r="AL102" i="284"/>
  <c r="AK102" i="284"/>
  <c r="AJ102" i="284"/>
  <c r="AI102" i="284"/>
  <c r="AH102" i="284"/>
  <c r="AG102" i="284"/>
  <c r="AF102" i="284"/>
  <c r="AL101" i="284"/>
  <c r="AK101" i="284"/>
  <c r="AJ101" i="284"/>
  <c r="AI101" i="284"/>
  <c r="AH101" i="284"/>
  <c r="AG101" i="284"/>
  <c r="AF101" i="284"/>
  <c r="AL100" i="284"/>
  <c r="AK100" i="284"/>
  <c r="AJ100" i="284"/>
  <c r="AI100" i="284"/>
  <c r="AH100" i="284"/>
  <c r="AG100" i="284"/>
  <c r="AF100" i="284"/>
  <c r="AL99" i="284"/>
  <c r="AK99" i="284"/>
  <c r="AJ99" i="284"/>
  <c r="AI99" i="284"/>
  <c r="AH99" i="284"/>
  <c r="AG99" i="284"/>
  <c r="AF99" i="284"/>
  <c r="AL98" i="284"/>
  <c r="AK98" i="284"/>
  <c r="AJ98" i="284"/>
  <c r="AI98" i="284"/>
  <c r="AH98" i="284"/>
  <c r="AG98" i="284"/>
  <c r="AF98" i="284"/>
  <c r="AL97" i="284"/>
  <c r="AK97" i="284"/>
  <c r="AJ97" i="284"/>
  <c r="AI97" i="284"/>
  <c r="AH97" i="284"/>
  <c r="AG97" i="284"/>
  <c r="AF97" i="284"/>
  <c r="AL96" i="284"/>
  <c r="AK96" i="284"/>
  <c r="AJ96" i="284"/>
  <c r="AI96" i="284"/>
  <c r="AH96" i="284"/>
  <c r="AG96" i="284"/>
  <c r="AF96" i="284"/>
  <c r="AL95" i="284"/>
  <c r="AK95" i="284"/>
  <c r="AJ95" i="284"/>
  <c r="AI95" i="284"/>
  <c r="AH95" i="284"/>
  <c r="AG95" i="284"/>
  <c r="AF95" i="284"/>
  <c r="AL94" i="284"/>
  <c r="AK94" i="284"/>
  <c r="AJ94" i="284"/>
  <c r="AI94" i="284"/>
  <c r="AH94" i="284"/>
  <c r="AG94" i="284"/>
  <c r="AF94" i="284"/>
  <c r="AL93" i="284"/>
  <c r="AK93" i="284"/>
  <c r="AJ93" i="284"/>
  <c r="AI93" i="284"/>
  <c r="AH93" i="284"/>
  <c r="AG93" i="284"/>
  <c r="AF93" i="284"/>
  <c r="AL92" i="284"/>
  <c r="AK92" i="284"/>
  <c r="AJ92" i="284"/>
  <c r="AI92" i="284"/>
  <c r="AH92" i="284"/>
  <c r="AG92" i="284"/>
  <c r="AF92" i="284"/>
  <c r="AL91" i="284"/>
  <c r="AK91" i="284"/>
  <c r="AJ91" i="284"/>
  <c r="AI91" i="284"/>
  <c r="AH91" i="284"/>
  <c r="AG91" i="284"/>
  <c r="AF91" i="284"/>
  <c r="AL90" i="284"/>
  <c r="AK90" i="284"/>
  <c r="AJ90" i="284"/>
  <c r="AI90" i="284"/>
  <c r="AH90" i="284"/>
  <c r="AG90" i="284"/>
  <c r="AF90" i="284"/>
  <c r="AL89" i="284"/>
  <c r="AK89" i="284"/>
  <c r="AJ89" i="284"/>
  <c r="AI89" i="284"/>
  <c r="AH89" i="284"/>
  <c r="AG89" i="284"/>
  <c r="AF89" i="284"/>
  <c r="AL88" i="284"/>
  <c r="AK88" i="284"/>
  <c r="AJ88" i="284"/>
  <c r="AI88" i="284"/>
  <c r="AH88" i="284"/>
  <c r="AG88" i="284"/>
  <c r="AF88" i="284"/>
  <c r="AL87" i="284"/>
  <c r="AK87" i="284"/>
  <c r="AJ87" i="284"/>
  <c r="AI87" i="284"/>
  <c r="AH87" i="284"/>
  <c r="AG87" i="284"/>
  <c r="AF87" i="284"/>
  <c r="AL86" i="284"/>
  <c r="AK86" i="284"/>
  <c r="AJ86" i="284"/>
  <c r="AI86" i="284"/>
  <c r="AH86" i="284"/>
  <c r="AG86" i="284"/>
  <c r="AF86" i="284"/>
  <c r="AL85" i="284"/>
  <c r="AK85" i="284"/>
  <c r="AJ85" i="284"/>
  <c r="AI85" i="284"/>
  <c r="AH85" i="284"/>
  <c r="AG85" i="284"/>
  <c r="AF85" i="284"/>
  <c r="AL84" i="284"/>
  <c r="AK84" i="284"/>
  <c r="AJ84" i="284"/>
  <c r="AI84" i="284"/>
  <c r="AH84" i="284"/>
  <c r="AG84" i="284"/>
  <c r="AF84" i="284"/>
  <c r="AL83" i="284"/>
  <c r="AK83" i="284"/>
  <c r="AJ83" i="284"/>
  <c r="AI83" i="284"/>
  <c r="AH83" i="284"/>
  <c r="AG83" i="284"/>
  <c r="AF83" i="284"/>
  <c r="AL82" i="284"/>
  <c r="AK82" i="284"/>
  <c r="AJ82" i="284"/>
  <c r="AI82" i="284"/>
  <c r="AH82" i="284"/>
  <c r="AG82" i="284"/>
  <c r="AF82" i="284"/>
  <c r="AL81" i="284"/>
  <c r="AK81" i="284"/>
  <c r="AJ81" i="284"/>
  <c r="AI81" i="284"/>
  <c r="AH81" i="284"/>
  <c r="AG81" i="284"/>
  <c r="AF81" i="284"/>
  <c r="AL80" i="284"/>
  <c r="AK80" i="284"/>
  <c r="AJ80" i="284"/>
  <c r="AI80" i="284"/>
  <c r="AH80" i="284"/>
  <c r="AG80" i="284"/>
  <c r="AF80" i="284"/>
  <c r="AL79" i="284"/>
  <c r="AK79" i="284"/>
  <c r="AJ79" i="284"/>
  <c r="AI79" i="284"/>
  <c r="AH79" i="284"/>
  <c r="AG79" i="284"/>
  <c r="AF79" i="284"/>
  <c r="AL78" i="284"/>
  <c r="AK78" i="284"/>
  <c r="AJ78" i="284"/>
  <c r="AI78" i="284"/>
  <c r="AH78" i="284"/>
  <c r="AG78" i="284"/>
  <c r="AF78" i="284"/>
  <c r="AL77" i="284"/>
  <c r="AK77" i="284"/>
  <c r="AJ77" i="284"/>
  <c r="AI77" i="284"/>
  <c r="AH77" i="284"/>
  <c r="AG77" i="284"/>
  <c r="AF77" i="284"/>
  <c r="AL76" i="284"/>
  <c r="AK76" i="284"/>
  <c r="AJ76" i="284"/>
  <c r="AI76" i="284"/>
  <c r="AH76" i="284"/>
  <c r="AG76" i="284"/>
  <c r="AF76" i="284"/>
  <c r="AL75" i="284"/>
  <c r="AK75" i="284"/>
  <c r="AJ75" i="284"/>
  <c r="AI75" i="284"/>
  <c r="AH75" i="284"/>
  <c r="AG75" i="284"/>
  <c r="AF75" i="284"/>
  <c r="AL74" i="284"/>
  <c r="AK74" i="284"/>
  <c r="AJ74" i="284"/>
  <c r="AI74" i="284"/>
  <c r="AH74" i="284"/>
  <c r="AG74" i="284"/>
  <c r="AF74" i="284"/>
  <c r="AL73" i="284"/>
  <c r="AK73" i="284"/>
  <c r="AJ73" i="284"/>
  <c r="AI73" i="284"/>
  <c r="AH73" i="284"/>
  <c r="AG73" i="284"/>
  <c r="AF73" i="284"/>
  <c r="AL72" i="284"/>
  <c r="AK72" i="284"/>
  <c r="AJ72" i="284"/>
  <c r="AI72" i="284"/>
  <c r="AH72" i="284"/>
  <c r="AG72" i="284"/>
  <c r="AF72" i="284"/>
  <c r="AL71" i="284"/>
  <c r="AK71" i="284"/>
  <c r="AJ71" i="284"/>
  <c r="AI71" i="284"/>
  <c r="AH71" i="284"/>
  <c r="AG71" i="284"/>
  <c r="AF71" i="284"/>
  <c r="AL70" i="284"/>
  <c r="AK70" i="284"/>
  <c r="AJ70" i="284"/>
  <c r="AI70" i="284"/>
  <c r="AH70" i="284"/>
  <c r="AG70" i="284"/>
  <c r="AF70" i="284"/>
  <c r="AL69" i="284"/>
  <c r="AK69" i="284"/>
  <c r="AJ69" i="284"/>
  <c r="AI69" i="284"/>
  <c r="AH69" i="284"/>
  <c r="AG69" i="284"/>
  <c r="AF69" i="284"/>
  <c r="AL68" i="284"/>
  <c r="AK68" i="284"/>
  <c r="AJ68" i="284"/>
  <c r="AI68" i="284"/>
  <c r="AH68" i="284"/>
  <c r="AG68" i="284"/>
  <c r="AF68" i="284"/>
  <c r="AL67" i="284"/>
  <c r="AK67" i="284"/>
  <c r="AJ67" i="284"/>
  <c r="AI67" i="284"/>
  <c r="AH67" i="284"/>
  <c r="AG67" i="284"/>
  <c r="AF67" i="284"/>
  <c r="AL66" i="284"/>
  <c r="AK66" i="284"/>
  <c r="AJ66" i="284"/>
  <c r="AI66" i="284"/>
  <c r="AH66" i="284"/>
  <c r="AG66" i="284"/>
  <c r="AF66" i="284"/>
  <c r="AL65" i="284"/>
  <c r="AK65" i="284"/>
  <c r="AJ65" i="284"/>
  <c r="AI65" i="284"/>
  <c r="AH65" i="284"/>
  <c r="AG65" i="284"/>
  <c r="AF65" i="284"/>
  <c r="AL64" i="284"/>
  <c r="AK64" i="284"/>
  <c r="AJ64" i="284"/>
  <c r="AI64" i="284"/>
  <c r="AH64" i="284"/>
  <c r="AG64" i="284"/>
  <c r="AF64" i="284"/>
  <c r="AL63" i="284"/>
  <c r="AK63" i="284"/>
  <c r="AJ63" i="284"/>
  <c r="AI63" i="284"/>
  <c r="AH63" i="284"/>
  <c r="AG63" i="284"/>
  <c r="AF63" i="284"/>
  <c r="AL62" i="284"/>
  <c r="AK62" i="284"/>
  <c r="AJ62" i="284"/>
  <c r="AI62" i="284"/>
  <c r="AH62" i="284"/>
  <c r="AG62" i="284"/>
  <c r="AF62" i="284"/>
  <c r="AL61" i="284"/>
  <c r="AK61" i="284"/>
  <c r="AJ61" i="284"/>
  <c r="AI61" i="284"/>
  <c r="AH61" i="284"/>
  <c r="AG61" i="284"/>
  <c r="AF61" i="284"/>
  <c r="AL60" i="284"/>
  <c r="AK60" i="284"/>
  <c r="AJ60" i="284"/>
  <c r="AI60" i="284"/>
  <c r="AH60" i="284"/>
  <c r="AG60" i="284"/>
  <c r="AF60" i="284"/>
  <c r="AL59" i="284"/>
  <c r="AK59" i="284"/>
  <c r="AJ59" i="284"/>
  <c r="AI59" i="284"/>
  <c r="AH59" i="284"/>
  <c r="AG59" i="284"/>
  <c r="AF59" i="284"/>
  <c r="AL58" i="284"/>
  <c r="AK58" i="284"/>
  <c r="AJ58" i="284"/>
  <c r="AI58" i="284"/>
  <c r="AH58" i="284"/>
  <c r="AG58" i="284"/>
  <c r="AF58" i="284"/>
  <c r="AL57" i="284"/>
  <c r="AK57" i="284"/>
  <c r="AJ57" i="284"/>
  <c r="AI57" i="284"/>
  <c r="AH57" i="284"/>
  <c r="AG57" i="284"/>
  <c r="AF57" i="284"/>
  <c r="AL56" i="284"/>
  <c r="AK56" i="284"/>
  <c r="AJ56" i="284"/>
  <c r="AI56" i="284"/>
  <c r="AH56" i="284"/>
  <c r="AG56" i="284"/>
  <c r="AF56" i="284"/>
  <c r="AL55" i="284"/>
  <c r="AK55" i="284"/>
  <c r="AJ55" i="284"/>
  <c r="AI55" i="284"/>
  <c r="AH55" i="284"/>
  <c r="AG55" i="284"/>
  <c r="AF55" i="284"/>
  <c r="AL54" i="284"/>
  <c r="AK54" i="284"/>
  <c r="AJ54" i="284"/>
  <c r="AI54" i="284"/>
  <c r="AH54" i="284"/>
  <c r="AG54" i="284"/>
  <c r="AF54" i="284"/>
  <c r="AL53" i="284"/>
  <c r="AK53" i="284"/>
  <c r="AJ53" i="284"/>
  <c r="AI53" i="284"/>
  <c r="AH53" i="284"/>
  <c r="AG53" i="284"/>
  <c r="AF53" i="284"/>
  <c r="AL52" i="284"/>
  <c r="AK52" i="284"/>
  <c r="AJ52" i="284"/>
  <c r="AI52" i="284"/>
  <c r="AH52" i="284"/>
  <c r="AG52" i="284"/>
  <c r="AF52" i="284"/>
  <c r="AL51" i="284"/>
  <c r="AK51" i="284"/>
  <c r="AJ51" i="284"/>
  <c r="AI51" i="284"/>
  <c r="AH51" i="284"/>
  <c r="AG51" i="284"/>
  <c r="AF51" i="284"/>
  <c r="AL50" i="284"/>
  <c r="AK50" i="284"/>
  <c r="AJ50" i="284"/>
  <c r="AI50" i="284"/>
  <c r="AH50" i="284"/>
  <c r="AG50" i="284"/>
  <c r="AF50" i="284"/>
  <c r="AL49" i="284"/>
  <c r="AK49" i="284"/>
  <c r="AJ49" i="284"/>
  <c r="AI49" i="284"/>
  <c r="AH49" i="284"/>
  <c r="AG49" i="284"/>
  <c r="AF49" i="284"/>
  <c r="AL48" i="284"/>
  <c r="AK48" i="284"/>
  <c r="AJ48" i="284"/>
  <c r="AI48" i="284"/>
  <c r="AH48" i="284"/>
  <c r="AG48" i="284"/>
  <c r="AF48" i="284"/>
  <c r="AL47" i="284"/>
  <c r="AK47" i="284"/>
  <c r="AJ47" i="284"/>
  <c r="AI47" i="284"/>
  <c r="AH47" i="284"/>
  <c r="AG47" i="284"/>
  <c r="AF47" i="284"/>
  <c r="AL46" i="284"/>
  <c r="AK46" i="284"/>
  <c r="AJ46" i="284"/>
  <c r="AI46" i="284"/>
  <c r="AH46" i="284"/>
  <c r="AG46" i="284"/>
  <c r="AF46" i="284"/>
  <c r="AL45" i="284"/>
  <c r="AK45" i="284"/>
  <c r="AJ45" i="284"/>
  <c r="AI45" i="284"/>
  <c r="AH45" i="284"/>
  <c r="AG45" i="284"/>
  <c r="AF45" i="284"/>
  <c r="AL44" i="284"/>
  <c r="AK44" i="284"/>
  <c r="AJ44" i="284"/>
  <c r="AI44" i="284"/>
  <c r="AH44" i="284"/>
  <c r="AG44" i="284"/>
  <c r="AF44" i="284"/>
  <c r="AL43" i="284"/>
  <c r="AK43" i="284"/>
  <c r="AJ43" i="284"/>
  <c r="AI43" i="284"/>
  <c r="AH43" i="284"/>
  <c r="AG43" i="284"/>
  <c r="AF43" i="284"/>
  <c r="AL42" i="284"/>
  <c r="AK42" i="284"/>
  <c r="AJ42" i="284"/>
  <c r="AI42" i="284"/>
  <c r="AH42" i="284"/>
  <c r="AG42" i="284"/>
  <c r="AF42" i="284"/>
  <c r="AL41" i="284"/>
  <c r="AK41" i="284"/>
  <c r="AJ41" i="284"/>
  <c r="AI41" i="284"/>
  <c r="AH41" i="284"/>
  <c r="AG41" i="284"/>
  <c r="AF41" i="284"/>
  <c r="AL40" i="284"/>
  <c r="AK40" i="284"/>
  <c r="AJ40" i="284"/>
  <c r="AI40" i="284"/>
  <c r="AH40" i="284"/>
  <c r="AG40" i="284"/>
  <c r="AF40" i="284"/>
  <c r="AL39" i="284"/>
  <c r="AK39" i="284"/>
  <c r="AJ39" i="284"/>
  <c r="AI39" i="284"/>
  <c r="AH39" i="284"/>
  <c r="AG39" i="284"/>
  <c r="AF39" i="284"/>
  <c r="AL38" i="284"/>
  <c r="AK38" i="284"/>
  <c r="AJ38" i="284"/>
  <c r="AI38" i="284"/>
  <c r="AH38" i="284"/>
  <c r="AG38" i="284"/>
  <c r="AF38" i="284"/>
  <c r="AL37" i="284"/>
  <c r="AK37" i="284"/>
  <c r="AJ37" i="284"/>
  <c r="AI37" i="284"/>
  <c r="AH37" i="284"/>
  <c r="AG37" i="284"/>
  <c r="AF37" i="284"/>
  <c r="AL36" i="284"/>
  <c r="AK36" i="284"/>
  <c r="AJ36" i="284"/>
  <c r="AI36" i="284"/>
  <c r="AH36" i="284"/>
  <c r="AG36" i="284"/>
  <c r="AF36" i="284"/>
  <c r="AL35" i="284"/>
  <c r="AK35" i="284"/>
  <c r="AJ35" i="284"/>
  <c r="AI35" i="284"/>
  <c r="AH35" i="284"/>
  <c r="AG35" i="284"/>
  <c r="AF35" i="284"/>
  <c r="AL34" i="284"/>
  <c r="AK34" i="284"/>
  <c r="AJ34" i="284"/>
  <c r="AI34" i="284"/>
  <c r="AH34" i="284"/>
  <c r="AG34" i="284"/>
  <c r="AF34" i="284"/>
  <c r="AL33" i="284"/>
  <c r="AK33" i="284"/>
  <c r="AJ33" i="284"/>
  <c r="AI33" i="284"/>
  <c r="AH33" i="284"/>
  <c r="AG33" i="284"/>
  <c r="AF33" i="284"/>
  <c r="AL32" i="284"/>
  <c r="AK32" i="284"/>
  <c r="AJ32" i="284"/>
  <c r="AI32" i="284"/>
  <c r="AH32" i="284"/>
  <c r="AG32" i="284"/>
  <c r="AF32" i="284"/>
  <c r="AL31" i="284"/>
  <c r="AK31" i="284"/>
  <c r="AJ31" i="284"/>
  <c r="AI31" i="284"/>
  <c r="AH31" i="284"/>
  <c r="AG31" i="284"/>
  <c r="AF31" i="284"/>
  <c r="AL30" i="284"/>
  <c r="AK30" i="284"/>
  <c r="AJ30" i="284"/>
  <c r="AI30" i="284"/>
  <c r="AH30" i="284"/>
  <c r="AG30" i="284"/>
  <c r="AF30" i="284"/>
  <c r="AL29" i="284"/>
  <c r="AK29" i="284"/>
  <c r="AJ29" i="284"/>
  <c r="AI29" i="284"/>
  <c r="AH29" i="284"/>
  <c r="AG29" i="284"/>
  <c r="AF29" i="284"/>
  <c r="AL28" i="284"/>
  <c r="AK28" i="284"/>
  <c r="AJ28" i="284"/>
  <c r="AI28" i="284"/>
  <c r="AH28" i="284"/>
  <c r="AG28" i="284"/>
  <c r="AF28" i="284"/>
  <c r="AL27" i="284"/>
  <c r="AK27" i="284"/>
  <c r="AJ27" i="284"/>
  <c r="AI27" i="284"/>
  <c r="AH27" i="284"/>
  <c r="AG27" i="284"/>
  <c r="AF27" i="284"/>
  <c r="AL26" i="284"/>
  <c r="AK26" i="284"/>
  <c r="AJ26" i="284"/>
  <c r="AI26" i="284"/>
  <c r="AH26" i="284"/>
  <c r="AG26" i="284"/>
  <c r="AF26" i="284"/>
  <c r="AL25" i="284"/>
  <c r="AK25" i="284"/>
  <c r="AJ25" i="284"/>
  <c r="AI25" i="284"/>
  <c r="AH25" i="284"/>
  <c r="AG25" i="284"/>
  <c r="AF25" i="284"/>
  <c r="AL24" i="284"/>
  <c r="AK24" i="284"/>
  <c r="AJ24" i="284"/>
  <c r="AI24" i="284"/>
  <c r="AH24" i="284"/>
  <c r="AG24" i="284"/>
  <c r="AF24" i="284"/>
  <c r="AL23" i="284"/>
  <c r="AK23" i="284"/>
  <c r="AJ23" i="284"/>
  <c r="AI23" i="284"/>
  <c r="AH23" i="284"/>
  <c r="AG23" i="284"/>
  <c r="AF23" i="284"/>
  <c r="AL22" i="284"/>
  <c r="AK22" i="284"/>
  <c r="AJ22" i="284"/>
  <c r="AI22" i="284"/>
  <c r="AH22" i="284"/>
  <c r="AG22" i="284"/>
  <c r="AF22" i="284"/>
  <c r="AL21" i="284"/>
  <c r="AK21" i="284"/>
  <c r="AJ21" i="284"/>
  <c r="AI21" i="284"/>
  <c r="AH21" i="284"/>
  <c r="AG21" i="284"/>
  <c r="AF21" i="284"/>
  <c r="AL20" i="284"/>
  <c r="AK20" i="284"/>
  <c r="AJ20" i="284"/>
  <c r="AI20" i="284"/>
  <c r="AH20" i="284"/>
  <c r="AG20" i="284"/>
  <c r="AF20" i="284"/>
  <c r="AL19" i="284"/>
  <c r="AK19" i="284"/>
  <c r="AJ19" i="284"/>
  <c r="AI19" i="284"/>
  <c r="AH19" i="284"/>
  <c r="AG19" i="284"/>
  <c r="AF19" i="284"/>
  <c r="AL18" i="284"/>
  <c r="AK18" i="284"/>
  <c r="AJ18" i="284"/>
  <c r="AI18" i="284"/>
  <c r="AH18" i="284"/>
  <c r="AG18" i="284"/>
  <c r="AF18" i="284"/>
  <c r="AL17" i="284"/>
  <c r="AK17" i="284"/>
  <c r="AJ17" i="284"/>
  <c r="AI17" i="284"/>
  <c r="AH17" i="284"/>
  <c r="AG17" i="284"/>
  <c r="AF17" i="284"/>
  <c r="AL16" i="284"/>
  <c r="AK16" i="284"/>
  <c r="AJ16" i="284"/>
  <c r="AI16" i="284"/>
  <c r="AH16" i="284"/>
  <c r="AG16" i="284"/>
  <c r="AF16" i="284"/>
  <c r="AL15" i="284"/>
  <c r="AK15" i="284"/>
  <c r="AJ15" i="284"/>
  <c r="AI15" i="284"/>
  <c r="AH15" i="284"/>
  <c r="AG15" i="284"/>
  <c r="AF15" i="284"/>
  <c r="AL14" i="284"/>
  <c r="AK14" i="284"/>
  <c r="AJ14" i="284"/>
  <c r="AI14" i="284"/>
  <c r="AH14" i="284"/>
  <c r="AG14" i="284"/>
  <c r="AF14" i="284"/>
  <c r="AL13" i="284"/>
  <c r="AK13" i="284"/>
  <c r="AJ13" i="284"/>
  <c r="AI13" i="284"/>
  <c r="AH13" i="284"/>
  <c r="AG13" i="284"/>
  <c r="AF13" i="284"/>
  <c r="AL12" i="284"/>
  <c r="AK12" i="284"/>
  <c r="AJ12" i="284"/>
  <c r="AI12" i="284"/>
  <c r="AH12" i="284"/>
  <c r="AG12" i="284"/>
  <c r="AF12" i="284"/>
  <c r="AL11" i="284"/>
  <c r="AK11" i="284"/>
  <c r="AJ11" i="284"/>
  <c r="AI11" i="284"/>
  <c r="AH11" i="284"/>
  <c r="AG11" i="284"/>
  <c r="AF11" i="284"/>
  <c r="AL10" i="284"/>
  <c r="AK10" i="284"/>
  <c r="AJ10" i="284"/>
  <c r="AI10" i="284"/>
  <c r="AH10" i="284"/>
  <c r="AG10" i="284"/>
  <c r="AF10" i="284"/>
  <c r="AL9" i="284"/>
  <c r="AK9" i="284"/>
  <c r="AJ9" i="284"/>
  <c r="AI9" i="284"/>
  <c r="AH9" i="284"/>
  <c r="AG9" i="284"/>
  <c r="AF9" i="284"/>
  <c r="FQ11" i="251" l="1"/>
  <c r="FP11" i="251"/>
  <c r="FO11" i="251"/>
  <c r="FN11" i="251"/>
  <c r="FM11" i="251"/>
  <c r="FL11" i="251"/>
  <c r="FK11" i="251"/>
  <c r="FJ11" i="251"/>
  <c r="FI11" i="251"/>
  <c r="FH11" i="251"/>
  <c r="FG11" i="251"/>
  <c r="FF11" i="251"/>
  <c r="FE11" i="251"/>
  <c r="FD11" i="251"/>
  <c r="FC11" i="251"/>
  <c r="FB11" i="251"/>
  <c r="FA11" i="251"/>
  <c r="EZ11" i="251"/>
  <c r="EY11" i="251"/>
  <c r="EX11" i="251"/>
  <c r="EW11" i="251"/>
  <c r="EV11" i="251"/>
  <c r="EU11" i="251"/>
  <c r="ET11" i="251"/>
  <c r="ES11" i="251"/>
  <c r="ER11" i="251"/>
  <c r="EQ11" i="251"/>
  <c r="EP11" i="251"/>
  <c r="EO11" i="251"/>
  <c r="EN11" i="251"/>
  <c r="EM11" i="251"/>
  <c r="EL11" i="251"/>
  <c r="EK11" i="251"/>
  <c r="EJ11" i="251"/>
  <c r="EI11" i="251"/>
  <c r="EH11" i="251"/>
  <c r="EG11" i="251"/>
  <c r="EF11" i="251"/>
  <c r="EE11" i="251"/>
  <c r="ED11" i="251"/>
  <c r="EC11" i="251"/>
  <c r="EB11" i="251"/>
  <c r="EA11" i="251"/>
  <c r="DZ11" i="251"/>
  <c r="DY11" i="251"/>
  <c r="DX11" i="251"/>
  <c r="DW11" i="251"/>
  <c r="DV11" i="251"/>
  <c r="DU11" i="251"/>
  <c r="DT11" i="251"/>
  <c r="DS11" i="251"/>
  <c r="DR11" i="251"/>
  <c r="DQ11" i="251"/>
  <c r="DP11" i="251"/>
  <c r="DO11" i="251"/>
  <c r="DN11" i="251"/>
  <c r="DM11" i="251"/>
  <c r="DL11" i="251"/>
  <c r="DK11" i="251"/>
  <c r="DJ11" i="251"/>
  <c r="DI11" i="251"/>
  <c r="DH11" i="251"/>
  <c r="DG11" i="251"/>
  <c r="DF11" i="251"/>
  <c r="DE11" i="251"/>
  <c r="DD11" i="251"/>
  <c r="DC11" i="251"/>
  <c r="DB11" i="251"/>
  <c r="DA11" i="251"/>
  <c r="CZ11" i="251"/>
  <c r="CY11" i="251"/>
  <c r="CX11" i="251"/>
  <c r="CW11" i="251"/>
  <c r="CV11" i="251"/>
  <c r="CU11" i="251"/>
  <c r="CT11" i="251"/>
  <c r="CS11" i="251"/>
  <c r="CR11" i="251"/>
  <c r="CQ11" i="251"/>
  <c r="CP11" i="251"/>
  <c r="FQ26" i="251"/>
  <c r="FP26" i="251"/>
  <c r="FO26" i="251"/>
  <c r="FN26" i="251"/>
  <c r="FM26" i="251"/>
  <c r="FL26" i="251"/>
  <c r="FK26" i="251"/>
  <c r="FJ26" i="251"/>
  <c r="FI26" i="251"/>
  <c r="FH26" i="251"/>
  <c r="FG26" i="251"/>
  <c r="FF26" i="251"/>
  <c r="FE26" i="251"/>
  <c r="FD26" i="251"/>
  <c r="FC26" i="251"/>
  <c r="FB26" i="251"/>
  <c r="FA26" i="251"/>
  <c r="EZ26" i="251"/>
  <c r="EY26" i="251"/>
  <c r="EX26" i="251"/>
  <c r="EW26" i="251"/>
  <c r="EV26" i="251"/>
  <c r="EU26" i="251"/>
  <c r="ET26" i="251"/>
  <c r="ES26" i="251"/>
  <c r="ER26" i="251"/>
  <c r="EQ26" i="251"/>
  <c r="EP26" i="251"/>
  <c r="EO26" i="251"/>
  <c r="EN26" i="251"/>
  <c r="EM26" i="251"/>
  <c r="EL26" i="251"/>
  <c r="EK26" i="251"/>
  <c r="EJ26" i="251"/>
  <c r="EI26" i="251"/>
  <c r="EH26" i="251"/>
  <c r="EG26" i="251"/>
  <c r="EF26" i="251"/>
  <c r="EE26" i="251"/>
  <c r="ED26" i="251"/>
  <c r="EC26" i="251"/>
  <c r="EB26" i="251"/>
  <c r="EA26" i="251"/>
  <c r="DZ26" i="251"/>
  <c r="DY26" i="251"/>
  <c r="DX26" i="251"/>
  <c r="DW26" i="251"/>
  <c r="DV26" i="251"/>
  <c r="DU26" i="251"/>
  <c r="DT26" i="251"/>
  <c r="DS26" i="251"/>
  <c r="DR26" i="251"/>
  <c r="DQ26" i="251"/>
  <c r="DP26" i="251"/>
  <c r="DO26" i="251"/>
  <c r="DN26" i="251"/>
  <c r="DM26" i="251"/>
  <c r="DL26" i="251"/>
  <c r="DK26" i="251"/>
  <c r="DJ26" i="251"/>
  <c r="DI26" i="251"/>
  <c r="DH26" i="251"/>
  <c r="DG26" i="251"/>
  <c r="DF26" i="251"/>
  <c r="DE26" i="251"/>
  <c r="DD26" i="251"/>
  <c r="DC26" i="251"/>
  <c r="DB26" i="251"/>
  <c r="DA26" i="251"/>
  <c r="CZ26" i="251"/>
  <c r="CY26" i="251"/>
  <c r="CX26" i="251"/>
  <c r="CW26" i="251"/>
  <c r="CV26" i="251"/>
  <c r="CU26" i="251"/>
  <c r="CT26" i="251"/>
  <c r="CS26" i="251"/>
  <c r="CR26" i="251"/>
  <c r="CQ26" i="251"/>
  <c r="CP26" i="251"/>
  <c r="FQ24" i="251"/>
  <c r="FP24" i="251"/>
  <c r="FO24" i="251"/>
  <c r="FN24" i="251"/>
  <c r="FM24" i="251"/>
  <c r="FL24" i="251"/>
  <c r="FK24" i="251"/>
  <c r="FJ24" i="251"/>
  <c r="FI24" i="251"/>
  <c r="FH24" i="251"/>
  <c r="FG24" i="251"/>
  <c r="FF24" i="251"/>
  <c r="FE24" i="251"/>
  <c r="FD24" i="251"/>
  <c r="FC24" i="251"/>
  <c r="FB24" i="251"/>
  <c r="FA24" i="251"/>
  <c r="EZ24" i="251"/>
  <c r="EY24" i="251"/>
  <c r="EX24" i="251"/>
  <c r="EW24" i="251"/>
  <c r="EV24" i="251"/>
  <c r="EU24" i="251"/>
  <c r="ET24" i="251"/>
  <c r="ES24" i="251"/>
  <c r="ER24" i="251"/>
  <c r="EQ24" i="251"/>
  <c r="EP24" i="251"/>
  <c r="EO24" i="251"/>
  <c r="EN24" i="251"/>
  <c r="EM24" i="251"/>
  <c r="EL24" i="251"/>
  <c r="EK24" i="251"/>
  <c r="EJ24" i="251"/>
  <c r="EI24" i="251"/>
  <c r="EH24" i="251"/>
  <c r="EG24" i="251"/>
  <c r="EF24" i="251"/>
  <c r="EE24" i="251"/>
  <c r="ED24" i="251"/>
  <c r="EC24" i="251"/>
  <c r="EB24" i="251"/>
  <c r="EA24" i="251"/>
  <c r="DZ24" i="251"/>
  <c r="DY24" i="251"/>
  <c r="DX24" i="251"/>
  <c r="DW24" i="251"/>
  <c r="DV24" i="251"/>
  <c r="DU24" i="251"/>
  <c r="DT24" i="251"/>
  <c r="DS24" i="251"/>
  <c r="DR24" i="251"/>
  <c r="DQ24" i="251"/>
  <c r="DP24" i="251"/>
  <c r="DO24" i="251"/>
  <c r="DN24" i="251"/>
  <c r="DM24" i="251"/>
  <c r="DL24" i="251"/>
  <c r="DK24" i="251"/>
  <c r="DJ24" i="251"/>
  <c r="DI24" i="251"/>
  <c r="DH24" i="251"/>
  <c r="DG24" i="251"/>
  <c r="DF24" i="251"/>
  <c r="DE24" i="251"/>
  <c r="DD24" i="251"/>
  <c r="DC24" i="251"/>
  <c r="DB24" i="251"/>
  <c r="DA24" i="251"/>
  <c r="CZ24" i="251"/>
  <c r="CY24" i="251"/>
  <c r="CX24" i="251"/>
  <c r="CW24" i="251"/>
  <c r="CV24" i="251"/>
  <c r="CU24" i="251"/>
  <c r="CT24" i="251"/>
  <c r="CS24" i="251"/>
  <c r="CR24" i="251"/>
  <c r="CQ24" i="251"/>
  <c r="CP24" i="251"/>
  <c r="FQ23" i="251"/>
  <c r="FP23" i="251"/>
  <c r="FO23" i="251"/>
  <c r="FN23" i="251"/>
  <c r="FM23" i="251"/>
  <c r="FL23" i="251"/>
  <c r="FK23" i="251"/>
  <c r="FJ23" i="251"/>
  <c r="FI23" i="251"/>
  <c r="FH23" i="251"/>
  <c r="FG23" i="251"/>
  <c r="FF23" i="251"/>
  <c r="FE23" i="251"/>
  <c r="FD23" i="251"/>
  <c r="FC23" i="251"/>
  <c r="FB23" i="251"/>
  <c r="FA23" i="251"/>
  <c r="EZ23" i="251"/>
  <c r="EY23" i="251"/>
  <c r="EX23" i="251"/>
  <c r="EW23" i="251"/>
  <c r="EV23" i="251"/>
  <c r="EU23" i="251"/>
  <c r="ET23" i="251"/>
  <c r="ES23" i="251"/>
  <c r="ER23" i="251"/>
  <c r="EQ23" i="251"/>
  <c r="EP23" i="251"/>
  <c r="EO23" i="251"/>
  <c r="EN23" i="251"/>
  <c r="EM23" i="251"/>
  <c r="EL23" i="251"/>
  <c r="EK23" i="251"/>
  <c r="EJ23" i="251"/>
  <c r="EI23" i="251"/>
  <c r="EH23" i="251"/>
  <c r="EG23" i="251"/>
  <c r="EF23" i="251"/>
  <c r="EE23" i="251"/>
  <c r="ED23" i="251"/>
  <c r="EC23" i="251"/>
  <c r="EB23" i="251"/>
  <c r="EA23" i="251"/>
  <c r="DZ23" i="251"/>
  <c r="DY23" i="251"/>
  <c r="DX23" i="251"/>
  <c r="DW23" i="251"/>
  <c r="DV23" i="251"/>
  <c r="DU23" i="251"/>
  <c r="DT23" i="251"/>
  <c r="DS23" i="251"/>
  <c r="DR23" i="251"/>
  <c r="DQ23" i="251"/>
  <c r="DP23" i="251"/>
  <c r="DO23" i="251"/>
  <c r="DN23" i="251"/>
  <c r="DM23" i="251"/>
  <c r="DL23" i="251"/>
  <c r="DK23" i="251"/>
  <c r="DJ23" i="251"/>
  <c r="DI23" i="251"/>
  <c r="DH23" i="251"/>
  <c r="DG23" i="251"/>
  <c r="DF23" i="251"/>
  <c r="DE23" i="251"/>
  <c r="DD23" i="251"/>
  <c r="DC23" i="251"/>
  <c r="DB23" i="251"/>
  <c r="DA23" i="251"/>
  <c r="CZ23" i="251"/>
  <c r="CY23" i="251"/>
  <c r="CX23" i="251"/>
  <c r="CW23" i="251"/>
  <c r="CV23" i="251"/>
  <c r="CU23" i="251"/>
  <c r="CT23" i="251"/>
  <c r="CS23" i="251"/>
  <c r="CR23" i="251"/>
  <c r="CQ23" i="251"/>
  <c r="CP23" i="251"/>
  <c r="FQ22" i="251"/>
  <c r="FP22" i="251"/>
  <c r="FO22" i="251"/>
  <c r="FN22" i="251"/>
  <c r="FM22" i="251"/>
  <c r="FL22" i="251"/>
  <c r="FK22" i="251"/>
  <c r="FJ22" i="251"/>
  <c r="FI22" i="251"/>
  <c r="FH22" i="251"/>
  <c r="FG22" i="251"/>
  <c r="FF22" i="251"/>
  <c r="FE22" i="251"/>
  <c r="FD22" i="251"/>
  <c r="FC22" i="251"/>
  <c r="FB22" i="251"/>
  <c r="FA22" i="251"/>
  <c r="EZ22" i="251"/>
  <c r="EY22" i="251"/>
  <c r="EX22" i="251"/>
  <c r="EW22" i="251"/>
  <c r="EV22" i="251"/>
  <c r="EU22" i="251"/>
  <c r="ET22" i="251"/>
  <c r="ES22" i="251"/>
  <c r="ER22" i="251"/>
  <c r="EQ22" i="251"/>
  <c r="EP22" i="251"/>
  <c r="EO22" i="251"/>
  <c r="EN22" i="251"/>
  <c r="EM22" i="251"/>
  <c r="EL22" i="251"/>
  <c r="EK22" i="251"/>
  <c r="EJ22" i="251"/>
  <c r="EI22" i="251"/>
  <c r="EH22" i="251"/>
  <c r="EG22" i="251"/>
  <c r="EF22" i="251"/>
  <c r="EE22" i="251"/>
  <c r="ED22" i="251"/>
  <c r="EC22" i="251"/>
  <c r="EB22" i="251"/>
  <c r="EA22" i="251"/>
  <c r="DZ22" i="251"/>
  <c r="DY22" i="251"/>
  <c r="DX22" i="251"/>
  <c r="DW22" i="251"/>
  <c r="DV22" i="251"/>
  <c r="DU22" i="251"/>
  <c r="DT22" i="251"/>
  <c r="DS22" i="251"/>
  <c r="DR22" i="251"/>
  <c r="DQ22" i="251"/>
  <c r="DP22" i="251"/>
  <c r="DO22" i="251"/>
  <c r="DN22" i="251"/>
  <c r="DM22" i="251"/>
  <c r="DL22" i="251"/>
  <c r="DK22" i="251"/>
  <c r="DJ22" i="251"/>
  <c r="DI22" i="251"/>
  <c r="DH22" i="251"/>
  <c r="DG22" i="251"/>
  <c r="DF22" i="251"/>
  <c r="DE22" i="251"/>
  <c r="DD22" i="251"/>
  <c r="DC22" i="251"/>
  <c r="DB22" i="251"/>
  <c r="DA22" i="251"/>
  <c r="CZ22" i="251"/>
  <c r="CY22" i="251"/>
  <c r="CX22" i="251"/>
  <c r="CW22" i="251"/>
  <c r="CV22" i="251"/>
  <c r="CU22" i="251"/>
  <c r="CT22" i="251"/>
  <c r="CS22" i="251"/>
  <c r="CR22" i="251"/>
  <c r="CQ22" i="251"/>
  <c r="CP22" i="251"/>
  <c r="FQ19" i="251"/>
  <c r="FP19" i="251"/>
  <c r="FO19" i="251"/>
  <c r="FN19" i="251"/>
  <c r="FM19" i="251"/>
  <c r="FL19" i="251"/>
  <c r="FK19" i="251"/>
  <c r="FJ19" i="251"/>
  <c r="FI19" i="251"/>
  <c r="FH19" i="251"/>
  <c r="FG19" i="251"/>
  <c r="FF19" i="251"/>
  <c r="FE19" i="251"/>
  <c r="FD19" i="251"/>
  <c r="FC19" i="251"/>
  <c r="FB19" i="251"/>
  <c r="FA19" i="251"/>
  <c r="EZ19" i="251"/>
  <c r="EY19" i="251"/>
  <c r="EX19" i="251"/>
  <c r="EW19" i="251"/>
  <c r="EV19" i="251"/>
  <c r="EU19" i="251"/>
  <c r="ET19" i="251"/>
  <c r="ES19" i="251"/>
  <c r="ER19" i="251"/>
  <c r="EQ19" i="251"/>
  <c r="EP19" i="251"/>
  <c r="EO19" i="251"/>
  <c r="EN19" i="251"/>
  <c r="EM19" i="251"/>
  <c r="EL19" i="251"/>
  <c r="EK19" i="251"/>
  <c r="EJ19" i="251"/>
  <c r="EI19" i="251"/>
  <c r="EH19" i="251"/>
  <c r="EG19" i="251"/>
  <c r="EF19" i="251"/>
  <c r="EE19" i="251"/>
  <c r="ED19" i="251"/>
  <c r="EC19" i="251"/>
  <c r="EB19" i="251"/>
  <c r="EA19" i="251"/>
  <c r="DZ19" i="251"/>
  <c r="DY19" i="251"/>
  <c r="DX19" i="251"/>
  <c r="DW19" i="251"/>
  <c r="DV19" i="251"/>
  <c r="DU19" i="251"/>
  <c r="DT19" i="251"/>
  <c r="DS19" i="251"/>
  <c r="DR19" i="251"/>
  <c r="DQ19" i="251"/>
  <c r="DP19" i="251"/>
  <c r="DO19" i="251"/>
  <c r="DN19" i="251"/>
  <c r="DM19" i="251"/>
  <c r="DL19" i="251"/>
  <c r="DK19" i="251"/>
  <c r="DJ19" i="251"/>
  <c r="DI19" i="251"/>
  <c r="DH19" i="251"/>
  <c r="DG19" i="251"/>
  <c r="DF19" i="251"/>
  <c r="DE19" i="251"/>
  <c r="DD19" i="251"/>
  <c r="DC19" i="251"/>
  <c r="DB19" i="251"/>
  <c r="DA19" i="251"/>
  <c r="CZ19" i="251"/>
  <c r="CY19" i="251"/>
  <c r="CX19" i="251"/>
  <c r="CW19" i="251"/>
  <c r="CV19" i="251"/>
  <c r="CU19" i="251"/>
  <c r="CT19" i="251"/>
  <c r="CS19" i="251"/>
  <c r="CR19" i="251"/>
  <c r="CQ19" i="251"/>
  <c r="CP19" i="251"/>
  <c r="FQ17" i="251"/>
  <c r="FP17" i="251"/>
  <c r="FO17" i="251"/>
  <c r="FN17" i="251"/>
  <c r="FM17" i="251"/>
  <c r="FL17" i="251"/>
  <c r="FK17" i="251"/>
  <c r="FJ17" i="251"/>
  <c r="FI17" i="251"/>
  <c r="FH17" i="251"/>
  <c r="FG17" i="251"/>
  <c r="FF17" i="251"/>
  <c r="FE17" i="251"/>
  <c r="FD17" i="251"/>
  <c r="FC17" i="251"/>
  <c r="FB17" i="251"/>
  <c r="FA17" i="251"/>
  <c r="EZ17" i="251"/>
  <c r="EY17" i="251"/>
  <c r="EX17" i="251"/>
  <c r="EW17" i="251"/>
  <c r="EV17" i="251"/>
  <c r="EU17" i="251"/>
  <c r="ET17" i="251"/>
  <c r="ES17" i="251"/>
  <c r="ER17" i="251"/>
  <c r="EQ17" i="251"/>
  <c r="EP17" i="251"/>
  <c r="EO17" i="251"/>
  <c r="EN17" i="251"/>
  <c r="EM17" i="251"/>
  <c r="EL17" i="251"/>
  <c r="EK17" i="251"/>
  <c r="EJ17" i="251"/>
  <c r="EI17" i="251"/>
  <c r="EH17" i="251"/>
  <c r="EG17" i="251"/>
  <c r="EF17" i="251"/>
  <c r="EE17" i="251"/>
  <c r="ED17" i="251"/>
  <c r="EC17" i="251"/>
  <c r="EB17" i="251"/>
  <c r="EA17" i="251"/>
  <c r="DZ17" i="251"/>
  <c r="DY17" i="251"/>
  <c r="DX17" i="251"/>
  <c r="DW17" i="251"/>
  <c r="DV17" i="251"/>
  <c r="DU17" i="251"/>
  <c r="DT17" i="251"/>
  <c r="DS17" i="251"/>
  <c r="DR17" i="251"/>
  <c r="DQ17" i="251"/>
  <c r="DP17" i="251"/>
  <c r="DO17" i="251"/>
  <c r="DN17" i="251"/>
  <c r="DM17" i="251"/>
  <c r="DL17" i="251"/>
  <c r="DK17" i="251"/>
  <c r="DJ17" i="251"/>
  <c r="DI17" i="251"/>
  <c r="DH17" i="251"/>
  <c r="DG17" i="251"/>
  <c r="DF17" i="251"/>
  <c r="DE17" i="251"/>
  <c r="DD17" i="251"/>
  <c r="DC17" i="251"/>
  <c r="DB17" i="251"/>
  <c r="DA17" i="251"/>
  <c r="CZ17" i="251"/>
  <c r="CY17" i="251"/>
  <c r="CX17" i="251"/>
  <c r="CW17" i="251"/>
  <c r="CV17" i="251"/>
  <c r="CU17" i="251"/>
  <c r="CT17" i="251"/>
  <c r="CS17" i="251"/>
  <c r="CR17" i="251"/>
  <c r="CQ17" i="251"/>
  <c r="CP17" i="251"/>
  <c r="FQ16" i="251"/>
  <c r="FP16" i="251"/>
  <c r="FO16" i="251"/>
  <c r="FN16" i="251"/>
  <c r="FM16" i="251"/>
  <c r="FL16" i="251"/>
  <c r="FK16" i="251"/>
  <c r="FJ16" i="251"/>
  <c r="FI16" i="251"/>
  <c r="FH16" i="251"/>
  <c r="FG16" i="251"/>
  <c r="FF16" i="251"/>
  <c r="FE16" i="251"/>
  <c r="FD16" i="251"/>
  <c r="FC16" i="251"/>
  <c r="FB16" i="251"/>
  <c r="FA16" i="251"/>
  <c r="EZ16" i="251"/>
  <c r="EY16" i="251"/>
  <c r="EX16" i="251"/>
  <c r="EW16" i="251"/>
  <c r="EV16" i="251"/>
  <c r="EU16" i="251"/>
  <c r="ET16" i="251"/>
  <c r="ES16" i="251"/>
  <c r="ER16" i="251"/>
  <c r="EQ16" i="251"/>
  <c r="EP16" i="251"/>
  <c r="EO16" i="251"/>
  <c r="EN16" i="251"/>
  <c r="EM16" i="251"/>
  <c r="EL16" i="251"/>
  <c r="EK16" i="251"/>
  <c r="EJ16" i="251"/>
  <c r="EI16" i="251"/>
  <c r="EH16" i="251"/>
  <c r="EG16" i="251"/>
  <c r="EF16" i="251"/>
  <c r="EE16" i="251"/>
  <c r="ED16" i="251"/>
  <c r="EC16" i="251"/>
  <c r="EB16" i="251"/>
  <c r="EA16" i="251"/>
  <c r="DZ16" i="251"/>
  <c r="DY16" i="251"/>
  <c r="DX16" i="251"/>
  <c r="DW16" i="251"/>
  <c r="DV16" i="251"/>
  <c r="DU16" i="251"/>
  <c r="DT16" i="251"/>
  <c r="DS16" i="251"/>
  <c r="DR16" i="251"/>
  <c r="DQ16" i="251"/>
  <c r="DP16" i="251"/>
  <c r="DO16" i="251"/>
  <c r="DN16" i="251"/>
  <c r="DM16" i="251"/>
  <c r="DL16" i="251"/>
  <c r="DK16" i="251"/>
  <c r="DJ16" i="251"/>
  <c r="DI16" i="251"/>
  <c r="DH16" i="251"/>
  <c r="DG16" i="251"/>
  <c r="DF16" i="251"/>
  <c r="DE16" i="251"/>
  <c r="DD16" i="251"/>
  <c r="DC16" i="251"/>
  <c r="DB16" i="251"/>
  <c r="DA16" i="251"/>
  <c r="CZ16" i="251"/>
  <c r="CY16" i="251"/>
  <c r="CX16" i="251"/>
  <c r="CW16" i="251"/>
  <c r="CV16" i="251"/>
  <c r="CU16" i="251"/>
  <c r="CT16" i="251"/>
  <c r="CS16" i="251"/>
  <c r="CR16" i="251"/>
  <c r="CQ16" i="251"/>
  <c r="CP16" i="251"/>
  <c r="FQ15" i="251"/>
  <c r="FP15" i="251"/>
  <c r="FO15" i="251"/>
  <c r="FN15" i="251"/>
  <c r="FM15" i="251"/>
  <c r="FL15" i="251"/>
  <c r="FK15" i="251"/>
  <c r="FJ15" i="251"/>
  <c r="FI15" i="251"/>
  <c r="FH15" i="251"/>
  <c r="FG15" i="251"/>
  <c r="FF15" i="251"/>
  <c r="FE15" i="251"/>
  <c r="FD15" i="251"/>
  <c r="FC15" i="251"/>
  <c r="FB15" i="251"/>
  <c r="FA15" i="251"/>
  <c r="EZ15" i="251"/>
  <c r="EY15" i="251"/>
  <c r="EX15" i="251"/>
  <c r="EW15" i="251"/>
  <c r="EV15" i="251"/>
  <c r="EU15" i="251"/>
  <c r="ET15" i="251"/>
  <c r="ES15" i="251"/>
  <c r="ER15" i="251"/>
  <c r="EQ15" i="251"/>
  <c r="EP15" i="251"/>
  <c r="EO15" i="251"/>
  <c r="EN15" i="251"/>
  <c r="EM15" i="251"/>
  <c r="EL15" i="251"/>
  <c r="EK15" i="251"/>
  <c r="EJ15" i="251"/>
  <c r="EI15" i="251"/>
  <c r="EH15" i="251"/>
  <c r="EG15" i="251"/>
  <c r="EF15" i="251"/>
  <c r="EE15" i="251"/>
  <c r="ED15" i="251"/>
  <c r="EC15" i="251"/>
  <c r="EB15" i="251"/>
  <c r="EA15" i="251"/>
  <c r="DZ15" i="251"/>
  <c r="DY15" i="251"/>
  <c r="DX15" i="251"/>
  <c r="DW15" i="251"/>
  <c r="DV15" i="251"/>
  <c r="DU15" i="251"/>
  <c r="DT15" i="251"/>
  <c r="DS15" i="251"/>
  <c r="DR15" i="251"/>
  <c r="DQ15" i="251"/>
  <c r="DP15" i="251"/>
  <c r="DO15" i="251"/>
  <c r="DN15" i="251"/>
  <c r="DM15" i="251"/>
  <c r="DL15" i="251"/>
  <c r="DK15" i="251"/>
  <c r="DJ15" i="251"/>
  <c r="DI15" i="251"/>
  <c r="DH15" i="251"/>
  <c r="DG15" i="251"/>
  <c r="DF15" i="251"/>
  <c r="DE15" i="251"/>
  <c r="DD15" i="251"/>
  <c r="DC15" i="251"/>
  <c r="DB15" i="251"/>
  <c r="DA15" i="251"/>
  <c r="CZ15" i="251"/>
  <c r="CY15" i="251"/>
  <c r="CX15" i="251"/>
  <c r="CW15" i="251"/>
  <c r="CV15" i="251"/>
  <c r="CU15" i="251"/>
  <c r="CT15" i="251"/>
  <c r="CS15" i="251"/>
  <c r="CR15" i="251"/>
  <c r="CQ15" i="251"/>
  <c r="CP15" i="251"/>
  <c r="FQ14" i="251"/>
  <c r="FP14" i="251"/>
  <c r="FO14" i="251"/>
  <c r="FN14" i="251"/>
  <c r="FM14" i="251"/>
  <c r="FL14" i="251"/>
  <c r="FK14" i="251"/>
  <c r="FJ14" i="251"/>
  <c r="FI14" i="251"/>
  <c r="FH14" i="251"/>
  <c r="FG14" i="251"/>
  <c r="FF14" i="251"/>
  <c r="FE14" i="251"/>
  <c r="FD14" i="251"/>
  <c r="FC14" i="251"/>
  <c r="FB14" i="251"/>
  <c r="FA14" i="251"/>
  <c r="EZ14" i="251"/>
  <c r="EY14" i="251"/>
  <c r="EX14" i="251"/>
  <c r="EW14" i="251"/>
  <c r="EV14" i="251"/>
  <c r="EU14" i="251"/>
  <c r="ET14" i="251"/>
  <c r="ES14" i="251"/>
  <c r="ER14" i="251"/>
  <c r="EQ14" i="251"/>
  <c r="EP14" i="251"/>
  <c r="EO14" i="251"/>
  <c r="EN14" i="251"/>
  <c r="EM14" i="251"/>
  <c r="EL14" i="251"/>
  <c r="EK14" i="251"/>
  <c r="EJ14" i="251"/>
  <c r="EI14" i="251"/>
  <c r="EH14" i="251"/>
  <c r="EG14" i="251"/>
  <c r="EF14" i="251"/>
  <c r="EE14" i="251"/>
  <c r="ED14" i="251"/>
  <c r="EC14" i="251"/>
  <c r="EB14" i="251"/>
  <c r="EA14" i="251"/>
  <c r="DZ14" i="251"/>
  <c r="DY14" i="251"/>
  <c r="DX14" i="251"/>
  <c r="DW14" i="251"/>
  <c r="DV14" i="251"/>
  <c r="DU14" i="251"/>
  <c r="DT14" i="251"/>
  <c r="DS14" i="251"/>
  <c r="DR14" i="251"/>
  <c r="DQ14" i="251"/>
  <c r="DP14" i="251"/>
  <c r="DO14" i="251"/>
  <c r="DN14" i="251"/>
  <c r="DM14" i="251"/>
  <c r="DL14" i="251"/>
  <c r="DK14" i="251"/>
  <c r="DJ14" i="251"/>
  <c r="DI14" i="251"/>
  <c r="DH14" i="251"/>
  <c r="DG14" i="251"/>
  <c r="DF14" i="251"/>
  <c r="DE14" i="251"/>
  <c r="DD14" i="251"/>
  <c r="DC14" i="251"/>
  <c r="DB14" i="251"/>
  <c r="DA14" i="251"/>
  <c r="CZ14" i="251"/>
  <c r="CY14" i="251"/>
  <c r="CX14" i="251"/>
  <c r="CW14" i="251"/>
  <c r="CV14" i="251"/>
  <c r="CU14" i="251"/>
  <c r="CT14" i="251"/>
  <c r="CS14" i="251"/>
  <c r="CR14" i="251"/>
  <c r="CQ14" i="251"/>
  <c r="CP14" i="251"/>
  <c r="FQ13" i="251"/>
  <c r="FP13" i="251"/>
  <c r="FO13" i="251"/>
  <c r="FN13" i="251"/>
  <c r="FM13" i="251"/>
  <c r="FL13" i="251"/>
  <c r="FK13" i="251"/>
  <c r="FJ13" i="251"/>
  <c r="FI13" i="251"/>
  <c r="FH13" i="251"/>
  <c r="FG13" i="251"/>
  <c r="FF13" i="251"/>
  <c r="FE13" i="251"/>
  <c r="FD13" i="251"/>
  <c r="FC13" i="251"/>
  <c r="FB13" i="251"/>
  <c r="FA13" i="251"/>
  <c r="EZ13" i="251"/>
  <c r="EY13" i="251"/>
  <c r="EX13" i="251"/>
  <c r="EW13" i="251"/>
  <c r="EV13" i="251"/>
  <c r="EU13" i="251"/>
  <c r="ET13" i="251"/>
  <c r="ES13" i="251"/>
  <c r="ER13" i="251"/>
  <c r="EQ13" i="251"/>
  <c r="EP13" i="251"/>
  <c r="EO13" i="251"/>
  <c r="EN13" i="251"/>
  <c r="EM13" i="251"/>
  <c r="EL13" i="251"/>
  <c r="EK13" i="251"/>
  <c r="EJ13" i="251"/>
  <c r="EI13" i="251"/>
  <c r="EH13" i="251"/>
  <c r="EG13" i="251"/>
  <c r="EF13" i="251"/>
  <c r="EE13" i="251"/>
  <c r="ED13" i="251"/>
  <c r="EC13" i="251"/>
  <c r="EB13" i="251"/>
  <c r="EA13" i="251"/>
  <c r="DZ13" i="251"/>
  <c r="DY13" i="251"/>
  <c r="DX13" i="251"/>
  <c r="DW13" i="251"/>
  <c r="DV13" i="251"/>
  <c r="DU13" i="251"/>
  <c r="DT13" i="251"/>
  <c r="DS13" i="251"/>
  <c r="DR13" i="251"/>
  <c r="DQ13" i="251"/>
  <c r="DP13" i="251"/>
  <c r="DO13" i="251"/>
  <c r="DN13" i="251"/>
  <c r="DM13" i="251"/>
  <c r="DL13" i="251"/>
  <c r="DK13" i="251"/>
  <c r="DJ13" i="251"/>
  <c r="DI13" i="251"/>
  <c r="DH13" i="251"/>
  <c r="DG13" i="251"/>
  <c r="DF13" i="251"/>
  <c r="DE13" i="251"/>
  <c r="DD13" i="251"/>
  <c r="DC13" i="251"/>
  <c r="DB13" i="251"/>
  <c r="DA13" i="251"/>
  <c r="CZ13" i="251"/>
  <c r="CY13" i="251"/>
  <c r="CX13" i="251"/>
  <c r="CW13" i="251"/>
  <c r="CV13" i="251"/>
  <c r="CU13" i="251"/>
  <c r="CT13" i="251"/>
  <c r="CS13" i="251"/>
  <c r="CR13" i="251"/>
  <c r="CQ13" i="251"/>
  <c r="CP13" i="251"/>
  <c r="FQ12" i="251"/>
  <c r="FP12" i="251"/>
  <c r="FO12" i="251"/>
  <c r="FN12" i="251"/>
  <c r="FM12" i="251"/>
  <c r="FL12" i="251"/>
  <c r="FK12" i="251"/>
  <c r="FJ12" i="251"/>
  <c r="FI12" i="251"/>
  <c r="FH12" i="251"/>
  <c r="FG12" i="251"/>
  <c r="FF12" i="251"/>
  <c r="FE12" i="251"/>
  <c r="FD12" i="251"/>
  <c r="FC12" i="251"/>
  <c r="FB12" i="251"/>
  <c r="FA12" i="251"/>
  <c r="EZ12" i="251"/>
  <c r="EY12" i="251"/>
  <c r="EX12" i="251"/>
  <c r="EW12" i="251"/>
  <c r="EV12" i="251"/>
  <c r="EU12" i="251"/>
  <c r="ET12" i="251"/>
  <c r="ES12" i="251"/>
  <c r="ER12" i="251"/>
  <c r="EQ12" i="251"/>
  <c r="EP12" i="251"/>
  <c r="EO12" i="251"/>
  <c r="EN12" i="251"/>
  <c r="EM12" i="251"/>
  <c r="EL12" i="251"/>
  <c r="EK12" i="251"/>
  <c r="EJ12" i="251"/>
  <c r="EI12" i="251"/>
  <c r="EH12" i="251"/>
  <c r="EG12" i="251"/>
  <c r="EF12" i="251"/>
  <c r="EE12" i="251"/>
  <c r="ED12" i="251"/>
  <c r="EC12" i="251"/>
  <c r="EB12" i="251"/>
  <c r="EA12" i="251"/>
  <c r="DZ12" i="251"/>
  <c r="DY12" i="251"/>
  <c r="DX12" i="251"/>
  <c r="DW12" i="251"/>
  <c r="DV12" i="251"/>
  <c r="DU12" i="251"/>
  <c r="DT12" i="251"/>
  <c r="DS12" i="251"/>
  <c r="DR12" i="251"/>
  <c r="DQ12" i="251"/>
  <c r="DP12" i="251"/>
  <c r="DO12" i="251"/>
  <c r="DN12" i="251"/>
  <c r="DM12" i="251"/>
  <c r="DL12" i="251"/>
  <c r="DK12" i="251"/>
  <c r="DJ12" i="251"/>
  <c r="DI12" i="251"/>
  <c r="DH12" i="251"/>
  <c r="DG12" i="251"/>
  <c r="DF12" i="251"/>
  <c r="DE12" i="251"/>
  <c r="DD12" i="251"/>
  <c r="DC12" i="251"/>
  <c r="DB12" i="251"/>
  <c r="DA12" i="251"/>
  <c r="CZ12" i="251"/>
  <c r="CY12" i="251"/>
  <c r="CX12" i="251"/>
  <c r="CW12" i="251"/>
  <c r="CV12" i="251"/>
  <c r="CU12" i="251"/>
  <c r="CT12" i="251"/>
  <c r="CS12" i="251"/>
  <c r="CR12" i="251"/>
  <c r="CQ12" i="251"/>
  <c r="CP12" i="251"/>
  <c r="AN61" i="285"/>
  <c r="AN60" i="285"/>
  <c r="AN59" i="285"/>
  <c r="AN58" i="285"/>
  <c r="AN57" i="285"/>
  <c r="AN56" i="285"/>
  <c r="AN55" i="285"/>
  <c r="AN54" i="285"/>
  <c r="AN53" i="285"/>
  <c r="AN52" i="285"/>
  <c r="AN51" i="285"/>
  <c r="AN50" i="285"/>
  <c r="AN49" i="285"/>
  <c r="AN48" i="285"/>
  <c r="AN47" i="285"/>
  <c r="AN46" i="285"/>
  <c r="AN45" i="285"/>
  <c r="AN44" i="285"/>
  <c r="AN43" i="285"/>
  <c r="AN42" i="285"/>
  <c r="AN41" i="285"/>
  <c r="AN40" i="285"/>
  <c r="AN39" i="285"/>
  <c r="AN38" i="285"/>
  <c r="AN37" i="285"/>
  <c r="AN36" i="285"/>
  <c r="AN35" i="285"/>
  <c r="AN34" i="285"/>
  <c r="AN33" i="285"/>
  <c r="AN32" i="285"/>
  <c r="AN31" i="285"/>
  <c r="AN30" i="285"/>
  <c r="AN29" i="285"/>
  <c r="AN28" i="285"/>
  <c r="AN27" i="285"/>
  <c r="AN26" i="285"/>
  <c r="AN25" i="285"/>
  <c r="AN24" i="285"/>
  <c r="AN23" i="285"/>
  <c r="AN22" i="285"/>
  <c r="AN21" i="285"/>
  <c r="AN20" i="285"/>
  <c r="AN19" i="285"/>
  <c r="AN18" i="285"/>
  <c r="AN17" i="285"/>
  <c r="AN16" i="285"/>
  <c r="AN15" i="285"/>
  <c r="AN14" i="285"/>
  <c r="AN13" i="285"/>
  <c r="BO61" i="285"/>
  <c r="BN61" i="285"/>
  <c r="BO60" i="285"/>
  <c r="BN60" i="285"/>
  <c r="BO59" i="285"/>
  <c r="BN59" i="285"/>
  <c r="BO58" i="285"/>
  <c r="BN58" i="285"/>
  <c r="BO57" i="285"/>
  <c r="BN57" i="285"/>
  <c r="BO56" i="285"/>
  <c r="BN56" i="285"/>
  <c r="BO55" i="285"/>
  <c r="BN55" i="285"/>
  <c r="BO54" i="285"/>
  <c r="BN54" i="285"/>
  <c r="BO53" i="285"/>
  <c r="BN53" i="285"/>
  <c r="BO52" i="285"/>
  <c r="BN52" i="285"/>
  <c r="BO51" i="285"/>
  <c r="BN51" i="285"/>
  <c r="BO50" i="285"/>
  <c r="BN50" i="285"/>
  <c r="BO49" i="285"/>
  <c r="BN49" i="285"/>
  <c r="BO48" i="285"/>
  <c r="BN48" i="285"/>
  <c r="BO47" i="285"/>
  <c r="BN47" i="285"/>
  <c r="BO46" i="285"/>
  <c r="BN46" i="285"/>
  <c r="BO45" i="285"/>
  <c r="BN45" i="285"/>
  <c r="BO44" i="285"/>
  <c r="BN44" i="285"/>
  <c r="BO43" i="285"/>
  <c r="BN43" i="285"/>
  <c r="BO42" i="285"/>
  <c r="BN42" i="285"/>
  <c r="BO41" i="285"/>
  <c r="BN41" i="285"/>
  <c r="BO40" i="285"/>
  <c r="BN40" i="285"/>
  <c r="BO39" i="285"/>
  <c r="BN39" i="285"/>
  <c r="BO38" i="285"/>
  <c r="BN38" i="285"/>
  <c r="BO37" i="285"/>
  <c r="BN37" i="285"/>
  <c r="BO36" i="285"/>
  <c r="BN36" i="285"/>
  <c r="BO35" i="285"/>
  <c r="BN35" i="285"/>
  <c r="BO34" i="285"/>
  <c r="BN34" i="285"/>
  <c r="BO33" i="285"/>
  <c r="BN33" i="285"/>
  <c r="BO32" i="285"/>
  <c r="BN32" i="285"/>
  <c r="BO31" i="285"/>
  <c r="BN31" i="285"/>
  <c r="BO30" i="285"/>
  <c r="BN30" i="285"/>
  <c r="BO29" i="285"/>
  <c r="BN29" i="285"/>
  <c r="BO28" i="285"/>
  <c r="BN28" i="285"/>
  <c r="BO27" i="285"/>
  <c r="BN27" i="285"/>
  <c r="BO26" i="285"/>
  <c r="BN26" i="285"/>
  <c r="BO25" i="285"/>
  <c r="BN25" i="285"/>
  <c r="BO24" i="285"/>
  <c r="BN24" i="285"/>
  <c r="BO23" i="285"/>
  <c r="BN23" i="285"/>
  <c r="BO22" i="285"/>
  <c r="BN22" i="285"/>
  <c r="BO21" i="285"/>
  <c r="BN21" i="285"/>
  <c r="BO20" i="285"/>
  <c r="BN20" i="285"/>
  <c r="BO19" i="285"/>
  <c r="BN19" i="285"/>
  <c r="BO18" i="285"/>
  <c r="BN18" i="285"/>
  <c r="BO17" i="285"/>
  <c r="BN17" i="285"/>
  <c r="BO16" i="285"/>
  <c r="BN16" i="285"/>
  <c r="BO15" i="285"/>
  <c r="BN15" i="285"/>
  <c r="BO14" i="285"/>
  <c r="BN14" i="285"/>
  <c r="BO13" i="285"/>
  <c r="BN13" i="285"/>
  <c r="BO12" i="285"/>
  <c r="BN12" i="285"/>
  <c r="BL61" i="285"/>
  <c r="BK61" i="285"/>
  <c r="BL60" i="285"/>
  <c r="BK60" i="285"/>
  <c r="BL59" i="285"/>
  <c r="BK59" i="285"/>
  <c r="BL58" i="285"/>
  <c r="BK58" i="285"/>
  <c r="BL57" i="285"/>
  <c r="BK57" i="285"/>
  <c r="BL56" i="285"/>
  <c r="BK56" i="285"/>
  <c r="BL55" i="285"/>
  <c r="BK55" i="285"/>
  <c r="BL54" i="285"/>
  <c r="BK54" i="285"/>
  <c r="BL53" i="285"/>
  <c r="BK53" i="285"/>
  <c r="BL52" i="285"/>
  <c r="BK52" i="285"/>
  <c r="BL51" i="285"/>
  <c r="BK51" i="285"/>
  <c r="BL50" i="285"/>
  <c r="BK50" i="285"/>
  <c r="BL49" i="285"/>
  <c r="BK49" i="285"/>
  <c r="BL48" i="285"/>
  <c r="BK48" i="285"/>
  <c r="BL47" i="285"/>
  <c r="BK47" i="285"/>
  <c r="BL46" i="285"/>
  <c r="BK46" i="285"/>
  <c r="BL45" i="285"/>
  <c r="BK45" i="285"/>
  <c r="BL44" i="285"/>
  <c r="BK44" i="285"/>
  <c r="BL43" i="285"/>
  <c r="BK43" i="285"/>
  <c r="BL42" i="285"/>
  <c r="BK42" i="285"/>
  <c r="BL41" i="285"/>
  <c r="BK41" i="285"/>
  <c r="BL40" i="285"/>
  <c r="BK40" i="285"/>
  <c r="BL39" i="285"/>
  <c r="BK39" i="285"/>
  <c r="BL38" i="285"/>
  <c r="BK38" i="285"/>
  <c r="BL37" i="285"/>
  <c r="BK37" i="285"/>
  <c r="BL36" i="285"/>
  <c r="BK36" i="285"/>
  <c r="BL35" i="285"/>
  <c r="BK35" i="285"/>
  <c r="BL34" i="285"/>
  <c r="BK34" i="285"/>
  <c r="BL33" i="285"/>
  <c r="BK33" i="285"/>
  <c r="BL32" i="285"/>
  <c r="BK32" i="285"/>
  <c r="BL31" i="285"/>
  <c r="BK31" i="285"/>
  <c r="BL30" i="285"/>
  <c r="BK30" i="285"/>
  <c r="BL29" i="285"/>
  <c r="BK29" i="285"/>
  <c r="BL28" i="285"/>
  <c r="BK28" i="285"/>
  <c r="BL27" i="285"/>
  <c r="BK27" i="285"/>
  <c r="BL26" i="285"/>
  <c r="BK26" i="285"/>
  <c r="BL25" i="285"/>
  <c r="BK25" i="285"/>
  <c r="BL24" i="285"/>
  <c r="BK24" i="285"/>
  <c r="BL23" i="285"/>
  <c r="BK23" i="285"/>
  <c r="BL22" i="285"/>
  <c r="BK22" i="285"/>
  <c r="BL21" i="285"/>
  <c r="BK21" i="285"/>
  <c r="BL20" i="285"/>
  <c r="BK20" i="285"/>
  <c r="BL19" i="285"/>
  <c r="BK19" i="285"/>
  <c r="BL18" i="285"/>
  <c r="BK18" i="285"/>
  <c r="BL17" i="285"/>
  <c r="BK17" i="285"/>
  <c r="BL16" i="285"/>
  <c r="BK16" i="285"/>
  <c r="BL15" i="285"/>
  <c r="BK15" i="285"/>
  <c r="BL14" i="285"/>
  <c r="BK14" i="285"/>
  <c r="BL13" i="285"/>
  <c r="BK13" i="285"/>
  <c r="BL12" i="285"/>
  <c r="BK12" i="285"/>
  <c r="BI61" i="285"/>
  <c r="BH61" i="285"/>
  <c r="BG61" i="285"/>
  <c r="BF61" i="285"/>
  <c r="BE61" i="285"/>
  <c r="BD61" i="285"/>
  <c r="BI60" i="285"/>
  <c r="BH60" i="285"/>
  <c r="BG60" i="285"/>
  <c r="BF60" i="285"/>
  <c r="BE60" i="285"/>
  <c r="BD60" i="285"/>
  <c r="BI59" i="285"/>
  <c r="BH59" i="285"/>
  <c r="BG59" i="285"/>
  <c r="BF59" i="285"/>
  <c r="BE59" i="285"/>
  <c r="BD59" i="285"/>
  <c r="BI58" i="285"/>
  <c r="BH58" i="285"/>
  <c r="BG58" i="285"/>
  <c r="BF58" i="285"/>
  <c r="BE58" i="285"/>
  <c r="BD58" i="285"/>
  <c r="BI57" i="285"/>
  <c r="BH57" i="285"/>
  <c r="BG57" i="285"/>
  <c r="BF57" i="285"/>
  <c r="BE57" i="285"/>
  <c r="BD57" i="285"/>
  <c r="BI56" i="285"/>
  <c r="BH56" i="285"/>
  <c r="BG56" i="285"/>
  <c r="BF56" i="285"/>
  <c r="BE56" i="285"/>
  <c r="BD56" i="285"/>
  <c r="BI55" i="285"/>
  <c r="BH55" i="285"/>
  <c r="BG55" i="285"/>
  <c r="BF55" i="285"/>
  <c r="BE55" i="285"/>
  <c r="BD55" i="285"/>
  <c r="BI54" i="285"/>
  <c r="BH54" i="285"/>
  <c r="BG54" i="285"/>
  <c r="BF54" i="285"/>
  <c r="BE54" i="285"/>
  <c r="BD54" i="285"/>
  <c r="BI53" i="285"/>
  <c r="BH53" i="285"/>
  <c r="BG53" i="285"/>
  <c r="BF53" i="285"/>
  <c r="BE53" i="285"/>
  <c r="BD53" i="285"/>
  <c r="BI52" i="285"/>
  <c r="BH52" i="285"/>
  <c r="BG52" i="285"/>
  <c r="BF52" i="285"/>
  <c r="BE52" i="285"/>
  <c r="BD52" i="285"/>
  <c r="BI51" i="285"/>
  <c r="BH51" i="285"/>
  <c r="BG51" i="285"/>
  <c r="BF51" i="285"/>
  <c r="BE51" i="285"/>
  <c r="BD51" i="285"/>
  <c r="BI50" i="285"/>
  <c r="BH50" i="285"/>
  <c r="BG50" i="285"/>
  <c r="BF50" i="285"/>
  <c r="BE50" i="285"/>
  <c r="BD50" i="285"/>
  <c r="BI49" i="285"/>
  <c r="BH49" i="285"/>
  <c r="BG49" i="285"/>
  <c r="BF49" i="285"/>
  <c r="BE49" i="285"/>
  <c r="BD49" i="285"/>
  <c r="BI48" i="285"/>
  <c r="BH48" i="285"/>
  <c r="BG48" i="285"/>
  <c r="BF48" i="285"/>
  <c r="BE48" i="285"/>
  <c r="BD48" i="285"/>
  <c r="BI47" i="285"/>
  <c r="BH47" i="285"/>
  <c r="BG47" i="285"/>
  <c r="BF47" i="285"/>
  <c r="BE47" i="285"/>
  <c r="BD47" i="285"/>
  <c r="BI46" i="285"/>
  <c r="BH46" i="285"/>
  <c r="BG46" i="285"/>
  <c r="BF46" i="285"/>
  <c r="BE46" i="285"/>
  <c r="BD46" i="285"/>
  <c r="BI45" i="285"/>
  <c r="BH45" i="285"/>
  <c r="BG45" i="285"/>
  <c r="BF45" i="285"/>
  <c r="BE45" i="285"/>
  <c r="BD45" i="285"/>
  <c r="BI44" i="285"/>
  <c r="BH44" i="285"/>
  <c r="BG44" i="285"/>
  <c r="BF44" i="285"/>
  <c r="BE44" i="285"/>
  <c r="BD44" i="285"/>
  <c r="BI43" i="285"/>
  <c r="BH43" i="285"/>
  <c r="BG43" i="285"/>
  <c r="BF43" i="285"/>
  <c r="BE43" i="285"/>
  <c r="BD43" i="285"/>
  <c r="BI42" i="285"/>
  <c r="BH42" i="285"/>
  <c r="BG42" i="285"/>
  <c r="BF42" i="285"/>
  <c r="BE42" i="285"/>
  <c r="BD42" i="285"/>
  <c r="BI41" i="285"/>
  <c r="BH41" i="285"/>
  <c r="BG41" i="285"/>
  <c r="BF41" i="285"/>
  <c r="BE41" i="285"/>
  <c r="BD41" i="285"/>
  <c r="BI40" i="285"/>
  <c r="BH40" i="285"/>
  <c r="BG40" i="285"/>
  <c r="BF40" i="285"/>
  <c r="BE40" i="285"/>
  <c r="BD40" i="285"/>
  <c r="BI39" i="285"/>
  <c r="BH39" i="285"/>
  <c r="BG39" i="285"/>
  <c r="BF39" i="285"/>
  <c r="BE39" i="285"/>
  <c r="BD39" i="285"/>
  <c r="BI38" i="285"/>
  <c r="BH38" i="285"/>
  <c r="BG38" i="285"/>
  <c r="BF38" i="285"/>
  <c r="BE38" i="285"/>
  <c r="BD38" i="285"/>
  <c r="BI37" i="285"/>
  <c r="BH37" i="285"/>
  <c r="BG37" i="285"/>
  <c r="BF37" i="285"/>
  <c r="BE37" i="285"/>
  <c r="BD37" i="285"/>
  <c r="BI36" i="285"/>
  <c r="BH36" i="285"/>
  <c r="BG36" i="285"/>
  <c r="BF36" i="285"/>
  <c r="BE36" i="285"/>
  <c r="BD36" i="285"/>
  <c r="BI35" i="285"/>
  <c r="BH35" i="285"/>
  <c r="BG35" i="285"/>
  <c r="BF35" i="285"/>
  <c r="BE35" i="285"/>
  <c r="BD35" i="285"/>
  <c r="BI34" i="285"/>
  <c r="BH34" i="285"/>
  <c r="BG34" i="285"/>
  <c r="BF34" i="285"/>
  <c r="BE34" i="285"/>
  <c r="BD34" i="285"/>
  <c r="BI33" i="285"/>
  <c r="BH33" i="285"/>
  <c r="BG33" i="285"/>
  <c r="BF33" i="285"/>
  <c r="BE33" i="285"/>
  <c r="BD33" i="285"/>
  <c r="BI32" i="285"/>
  <c r="BH32" i="285"/>
  <c r="BG32" i="285"/>
  <c r="BF32" i="285"/>
  <c r="BE32" i="285"/>
  <c r="BD32" i="285"/>
  <c r="BI31" i="285"/>
  <c r="BH31" i="285"/>
  <c r="BG31" i="285"/>
  <c r="BF31" i="285"/>
  <c r="BE31" i="285"/>
  <c r="BD31" i="285"/>
  <c r="BI30" i="285"/>
  <c r="BH30" i="285"/>
  <c r="BG30" i="285"/>
  <c r="BF30" i="285"/>
  <c r="BE30" i="285"/>
  <c r="BD30" i="285"/>
  <c r="BI29" i="285"/>
  <c r="BH29" i="285"/>
  <c r="BG29" i="285"/>
  <c r="BF29" i="285"/>
  <c r="BE29" i="285"/>
  <c r="BD29" i="285"/>
  <c r="BI28" i="285"/>
  <c r="BH28" i="285"/>
  <c r="BG28" i="285"/>
  <c r="BF28" i="285"/>
  <c r="BE28" i="285"/>
  <c r="BD28" i="285"/>
  <c r="BI27" i="285"/>
  <c r="BH27" i="285"/>
  <c r="BG27" i="285"/>
  <c r="BF27" i="285"/>
  <c r="BE27" i="285"/>
  <c r="BD27" i="285"/>
  <c r="BI26" i="285"/>
  <c r="BH26" i="285"/>
  <c r="BG26" i="285"/>
  <c r="BF26" i="285"/>
  <c r="BE26" i="285"/>
  <c r="BD26" i="285"/>
  <c r="BI25" i="285"/>
  <c r="BH25" i="285"/>
  <c r="BG25" i="285"/>
  <c r="BF25" i="285"/>
  <c r="BE25" i="285"/>
  <c r="BD25" i="285"/>
  <c r="BI24" i="285"/>
  <c r="BH24" i="285"/>
  <c r="BG24" i="285"/>
  <c r="BF24" i="285"/>
  <c r="BE24" i="285"/>
  <c r="BD24" i="285"/>
  <c r="BI23" i="285"/>
  <c r="BH23" i="285"/>
  <c r="BG23" i="285"/>
  <c r="BF23" i="285"/>
  <c r="BE23" i="285"/>
  <c r="BD23" i="285"/>
  <c r="BI22" i="285"/>
  <c r="BH22" i="285"/>
  <c r="BG22" i="285"/>
  <c r="BF22" i="285"/>
  <c r="BE22" i="285"/>
  <c r="BD22" i="285"/>
  <c r="BI21" i="285"/>
  <c r="BH21" i="285"/>
  <c r="BG21" i="285"/>
  <c r="BF21" i="285"/>
  <c r="BE21" i="285"/>
  <c r="BD21" i="285"/>
  <c r="BI20" i="285"/>
  <c r="BH20" i="285"/>
  <c r="BG20" i="285"/>
  <c r="BF20" i="285"/>
  <c r="BE20" i="285"/>
  <c r="BD20" i="285"/>
  <c r="BI19" i="285"/>
  <c r="BH19" i="285"/>
  <c r="BG19" i="285"/>
  <c r="BF19" i="285"/>
  <c r="BE19" i="285"/>
  <c r="BD19" i="285"/>
  <c r="BI18" i="285"/>
  <c r="BH18" i="285"/>
  <c r="BG18" i="285"/>
  <c r="BF18" i="285"/>
  <c r="BE18" i="285"/>
  <c r="BD18" i="285"/>
  <c r="BI17" i="285"/>
  <c r="BH17" i="285"/>
  <c r="BG17" i="285"/>
  <c r="BF17" i="285"/>
  <c r="BE17" i="285"/>
  <c r="BD17" i="285"/>
  <c r="BI16" i="285"/>
  <c r="BH16" i="285"/>
  <c r="BG16" i="285"/>
  <c r="BF16" i="285"/>
  <c r="BE16" i="285"/>
  <c r="BD16" i="285"/>
  <c r="BI15" i="285"/>
  <c r="BH15" i="285"/>
  <c r="BG15" i="285"/>
  <c r="BF15" i="285"/>
  <c r="BE15" i="285"/>
  <c r="BD15" i="285"/>
  <c r="BI14" i="285"/>
  <c r="BH14" i="285"/>
  <c r="BG14" i="285"/>
  <c r="BF14" i="285"/>
  <c r="BE14" i="285"/>
  <c r="BD14" i="285"/>
  <c r="BI13" i="285"/>
  <c r="BH13" i="285"/>
  <c r="BG13" i="285"/>
  <c r="BF13" i="285"/>
  <c r="BE13" i="285"/>
  <c r="BD13" i="285"/>
  <c r="BI12" i="285"/>
  <c r="BH12" i="285"/>
  <c r="BG12" i="285"/>
  <c r="BF12" i="285"/>
  <c r="BE12" i="285"/>
  <c r="BD12" i="285"/>
  <c r="BB61" i="285"/>
  <c r="BA61" i="285"/>
  <c r="AZ61" i="285"/>
  <c r="AY61" i="285"/>
  <c r="AX61" i="285"/>
  <c r="AW61" i="285"/>
  <c r="BB60" i="285"/>
  <c r="BA60" i="285"/>
  <c r="AZ60" i="285"/>
  <c r="AY60" i="285"/>
  <c r="AX60" i="285"/>
  <c r="AW60" i="285"/>
  <c r="BB59" i="285"/>
  <c r="BA59" i="285"/>
  <c r="AZ59" i="285"/>
  <c r="AY59" i="285"/>
  <c r="AX59" i="285"/>
  <c r="AW59" i="285"/>
  <c r="BB58" i="285"/>
  <c r="BA58" i="285"/>
  <c r="AZ58" i="285"/>
  <c r="AY58" i="285"/>
  <c r="AX58" i="285"/>
  <c r="AW58" i="285"/>
  <c r="BB57" i="285"/>
  <c r="BA57" i="285"/>
  <c r="AZ57" i="285"/>
  <c r="AY57" i="285"/>
  <c r="AX57" i="285"/>
  <c r="AW57" i="285"/>
  <c r="BB56" i="285"/>
  <c r="BA56" i="285"/>
  <c r="AZ56" i="285"/>
  <c r="AY56" i="285"/>
  <c r="AX56" i="285"/>
  <c r="AW56" i="285"/>
  <c r="BB55" i="285"/>
  <c r="BA55" i="285"/>
  <c r="AZ55" i="285"/>
  <c r="AY55" i="285"/>
  <c r="AX55" i="285"/>
  <c r="AW55" i="285"/>
  <c r="BB54" i="285"/>
  <c r="BA54" i="285"/>
  <c r="AZ54" i="285"/>
  <c r="AY54" i="285"/>
  <c r="AX54" i="285"/>
  <c r="AW54" i="285"/>
  <c r="BB53" i="285"/>
  <c r="BA53" i="285"/>
  <c r="AZ53" i="285"/>
  <c r="AY53" i="285"/>
  <c r="AX53" i="285"/>
  <c r="AW53" i="285"/>
  <c r="BB52" i="285"/>
  <c r="BA52" i="285"/>
  <c r="AZ52" i="285"/>
  <c r="AY52" i="285"/>
  <c r="AX52" i="285"/>
  <c r="AW52" i="285"/>
  <c r="BB51" i="285"/>
  <c r="BA51" i="285"/>
  <c r="AZ51" i="285"/>
  <c r="AY51" i="285"/>
  <c r="AX51" i="285"/>
  <c r="AW51" i="285"/>
  <c r="BB50" i="285"/>
  <c r="BA50" i="285"/>
  <c r="AZ50" i="285"/>
  <c r="AY50" i="285"/>
  <c r="AX50" i="285"/>
  <c r="AW50" i="285"/>
  <c r="BB49" i="285"/>
  <c r="BA49" i="285"/>
  <c r="AZ49" i="285"/>
  <c r="AY49" i="285"/>
  <c r="AX49" i="285"/>
  <c r="AW49" i="285"/>
  <c r="BB48" i="285"/>
  <c r="BA48" i="285"/>
  <c r="AZ48" i="285"/>
  <c r="AY48" i="285"/>
  <c r="AX48" i="285"/>
  <c r="AW48" i="285"/>
  <c r="BB47" i="285"/>
  <c r="BA47" i="285"/>
  <c r="AZ47" i="285"/>
  <c r="AY47" i="285"/>
  <c r="AX47" i="285"/>
  <c r="AW47" i="285"/>
  <c r="BB46" i="285"/>
  <c r="BA46" i="285"/>
  <c r="AZ46" i="285"/>
  <c r="AY46" i="285"/>
  <c r="AX46" i="285"/>
  <c r="AW46" i="285"/>
  <c r="BB45" i="285"/>
  <c r="BA45" i="285"/>
  <c r="AZ45" i="285"/>
  <c r="AY45" i="285"/>
  <c r="AX45" i="285"/>
  <c r="AW45" i="285"/>
  <c r="BB44" i="285"/>
  <c r="BA44" i="285"/>
  <c r="AZ44" i="285"/>
  <c r="AY44" i="285"/>
  <c r="AX44" i="285"/>
  <c r="AW44" i="285"/>
  <c r="BB43" i="285"/>
  <c r="BA43" i="285"/>
  <c r="AZ43" i="285"/>
  <c r="AY43" i="285"/>
  <c r="AX43" i="285"/>
  <c r="AW43" i="285"/>
  <c r="BB42" i="285"/>
  <c r="BA42" i="285"/>
  <c r="AZ42" i="285"/>
  <c r="AY42" i="285"/>
  <c r="AX42" i="285"/>
  <c r="AW42" i="285"/>
  <c r="BB41" i="285"/>
  <c r="BA41" i="285"/>
  <c r="AZ41" i="285"/>
  <c r="AY41" i="285"/>
  <c r="AX41" i="285"/>
  <c r="AW41" i="285"/>
  <c r="BB40" i="285"/>
  <c r="BA40" i="285"/>
  <c r="AZ40" i="285"/>
  <c r="AY40" i="285"/>
  <c r="AX40" i="285"/>
  <c r="AW40" i="285"/>
  <c r="BB39" i="285"/>
  <c r="BA39" i="285"/>
  <c r="AZ39" i="285"/>
  <c r="AY39" i="285"/>
  <c r="AX39" i="285"/>
  <c r="AW39" i="285"/>
  <c r="BB38" i="285"/>
  <c r="BA38" i="285"/>
  <c r="AZ38" i="285"/>
  <c r="AY38" i="285"/>
  <c r="AX38" i="285"/>
  <c r="AW38" i="285"/>
  <c r="BB37" i="285"/>
  <c r="BA37" i="285"/>
  <c r="AZ37" i="285"/>
  <c r="AY37" i="285"/>
  <c r="AX37" i="285"/>
  <c r="AW37" i="285"/>
  <c r="BB36" i="285"/>
  <c r="BA36" i="285"/>
  <c r="AZ36" i="285"/>
  <c r="AY36" i="285"/>
  <c r="AX36" i="285"/>
  <c r="AW36" i="285"/>
  <c r="BB35" i="285"/>
  <c r="BA35" i="285"/>
  <c r="AZ35" i="285"/>
  <c r="AY35" i="285"/>
  <c r="AX35" i="285"/>
  <c r="AW35" i="285"/>
  <c r="BB34" i="285"/>
  <c r="BA34" i="285"/>
  <c r="AZ34" i="285"/>
  <c r="AY34" i="285"/>
  <c r="AX34" i="285"/>
  <c r="AW34" i="285"/>
  <c r="BB33" i="285"/>
  <c r="BA33" i="285"/>
  <c r="AZ33" i="285"/>
  <c r="AY33" i="285"/>
  <c r="AX33" i="285"/>
  <c r="AW33" i="285"/>
  <c r="BB32" i="285"/>
  <c r="BA32" i="285"/>
  <c r="AZ32" i="285"/>
  <c r="AY32" i="285"/>
  <c r="AX32" i="285"/>
  <c r="AW32" i="285"/>
  <c r="BB31" i="285"/>
  <c r="BA31" i="285"/>
  <c r="AZ31" i="285"/>
  <c r="AY31" i="285"/>
  <c r="AX31" i="285"/>
  <c r="AW31" i="285"/>
  <c r="BB30" i="285"/>
  <c r="BA30" i="285"/>
  <c r="AZ30" i="285"/>
  <c r="AY30" i="285"/>
  <c r="AX30" i="285"/>
  <c r="AW30" i="285"/>
  <c r="BB29" i="285"/>
  <c r="BA29" i="285"/>
  <c r="AZ29" i="285"/>
  <c r="AY29" i="285"/>
  <c r="AX29" i="285"/>
  <c r="AW29" i="285"/>
  <c r="BB28" i="285"/>
  <c r="BA28" i="285"/>
  <c r="AZ28" i="285"/>
  <c r="AY28" i="285"/>
  <c r="AX28" i="285"/>
  <c r="AW28" i="285"/>
  <c r="BB27" i="285"/>
  <c r="BA27" i="285"/>
  <c r="AZ27" i="285"/>
  <c r="AY27" i="285"/>
  <c r="AX27" i="285"/>
  <c r="AW27" i="285"/>
  <c r="BB26" i="285"/>
  <c r="BA26" i="285"/>
  <c r="AZ26" i="285"/>
  <c r="AY26" i="285"/>
  <c r="AX26" i="285"/>
  <c r="AW26" i="285"/>
  <c r="BB25" i="285"/>
  <c r="BA25" i="285"/>
  <c r="AZ25" i="285"/>
  <c r="AY25" i="285"/>
  <c r="AX25" i="285"/>
  <c r="AW25" i="285"/>
  <c r="BB24" i="285"/>
  <c r="BA24" i="285"/>
  <c r="AZ24" i="285"/>
  <c r="AY24" i="285"/>
  <c r="AX24" i="285"/>
  <c r="AW24" i="285"/>
  <c r="BB23" i="285"/>
  <c r="BA23" i="285"/>
  <c r="AZ23" i="285"/>
  <c r="AY23" i="285"/>
  <c r="AX23" i="285"/>
  <c r="AW23" i="285"/>
  <c r="BB22" i="285"/>
  <c r="BA22" i="285"/>
  <c r="AZ22" i="285"/>
  <c r="AY22" i="285"/>
  <c r="AX22" i="285"/>
  <c r="AW22" i="285"/>
  <c r="BB21" i="285"/>
  <c r="BA21" i="285"/>
  <c r="AZ21" i="285"/>
  <c r="AY21" i="285"/>
  <c r="AX21" i="285"/>
  <c r="AW21" i="285"/>
  <c r="BB20" i="285"/>
  <c r="BA20" i="285"/>
  <c r="AZ20" i="285"/>
  <c r="AY20" i="285"/>
  <c r="AX20" i="285"/>
  <c r="AW20" i="285"/>
  <c r="BB19" i="285"/>
  <c r="BA19" i="285"/>
  <c r="AZ19" i="285"/>
  <c r="AY19" i="285"/>
  <c r="AX19" i="285"/>
  <c r="AW19" i="285"/>
  <c r="BB18" i="285"/>
  <c r="BA18" i="285"/>
  <c r="AZ18" i="285"/>
  <c r="AY18" i="285"/>
  <c r="AX18" i="285"/>
  <c r="AW18" i="285"/>
  <c r="BB17" i="285"/>
  <c r="BA17" i="285"/>
  <c r="AZ17" i="285"/>
  <c r="AY17" i="285"/>
  <c r="AX17" i="285"/>
  <c r="AW17" i="285"/>
  <c r="BB16" i="285"/>
  <c r="BA16" i="285"/>
  <c r="AZ16" i="285"/>
  <c r="AY16" i="285"/>
  <c r="AX16" i="285"/>
  <c r="AW16" i="285"/>
  <c r="BB15" i="285"/>
  <c r="BA15" i="285"/>
  <c r="AZ15" i="285"/>
  <c r="AY15" i="285"/>
  <c r="AX15" i="285"/>
  <c r="AW15" i="285"/>
  <c r="BB14" i="285"/>
  <c r="BA14" i="285"/>
  <c r="AZ14" i="285"/>
  <c r="AY14" i="285"/>
  <c r="AX14" i="285"/>
  <c r="AW14" i="285"/>
  <c r="BB13" i="285"/>
  <c r="BA13" i="285"/>
  <c r="AZ13" i="285"/>
  <c r="AY13" i="285"/>
  <c r="AX13" i="285"/>
  <c r="AW13" i="285"/>
  <c r="BB12" i="285"/>
  <c r="BA12" i="285"/>
  <c r="AZ12" i="285"/>
  <c r="AY12" i="285"/>
  <c r="AX12" i="285"/>
  <c r="AW12" i="285"/>
  <c r="AU61" i="285"/>
  <c r="AT61" i="285"/>
  <c r="AS61" i="285"/>
  <c r="AR61" i="285"/>
  <c r="AQ61" i="285"/>
  <c r="AP61" i="285"/>
  <c r="AU60" i="285"/>
  <c r="AT60" i="285"/>
  <c r="AS60" i="285"/>
  <c r="AR60" i="285"/>
  <c r="AQ60" i="285"/>
  <c r="AP60" i="285"/>
  <c r="AU59" i="285"/>
  <c r="AT59" i="285"/>
  <c r="AS59" i="285"/>
  <c r="AR59" i="285"/>
  <c r="AQ59" i="285"/>
  <c r="AP59" i="285"/>
  <c r="AU58" i="285"/>
  <c r="AT58" i="285"/>
  <c r="AS58" i="285"/>
  <c r="AR58" i="285"/>
  <c r="AQ58" i="285"/>
  <c r="AP58" i="285"/>
  <c r="AU57" i="285"/>
  <c r="AT57" i="285"/>
  <c r="AS57" i="285"/>
  <c r="AR57" i="285"/>
  <c r="AQ57" i="285"/>
  <c r="AP57" i="285"/>
  <c r="AU56" i="285"/>
  <c r="AT56" i="285"/>
  <c r="AS56" i="285"/>
  <c r="AR56" i="285"/>
  <c r="AQ56" i="285"/>
  <c r="AP56" i="285"/>
  <c r="AU55" i="285"/>
  <c r="AT55" i="285"/>
  <c r="AS55" i="285"/>
  <c r="AR55" i="285"/>
  <c r="AQ55" i="285"/>
  <c r="AP55" i="285"/>
  <c r="AU54" i="285"/>
  <c r="AT54" i="285"/>
  <c r="AS54" i="285"/>
  <c r="AR54" i="285"/>
  <c r="AQ54" i="285"/>
  <c r="AP54" i="285"/>
  <c r="AU53" i="285"/>
  <c r="AT53" i="285"/>
  <c r="AS53" i="285"/>
  <c r="AR53" i="285"/>
  <c r="AQ53" i="285"/>
  <c r="AP53" i="285"/>
  <c r="AU52" i="285"/>
  <c r="AT52" i="285"/>
  <c r="AS52" i="285"/>
  <c r="AR52" i="285"/>
  <c r="AQ52" i="285"/>
  <c r="AP52" i="285"/>
  <c r="AU51" i="285"/>
  <c r="AT51" i="285"/>
  <c r="AS51" i="285"/>
  <c r="AR51" i="285"/>
  <c r="AQ51" i="285"/>
  <c r="AP51" i="285"/>
  <c r="AU50" i="285"/>
  <c r="AT50" i="285"/>
  <c r="AS50" i="285"/>
  <c r="AR50" i="285"/>
  <c r="AQ50" i="285"/>
  <c r="AP50" i="285"/>
  <c r="AU49" i="285"/>
  <c r="AT49" i="285"/>
  <c r="AS49" i="285"/>
  <c r="AR49" i="285"/>
  <c r="AQ49" i="285"/>
  <c r="AP49" i="285"/>
  <c r="AU48" i="285"/>
  <c r="AT48" i="285"/>
  <c r="AS48" i="285"/>
  <c r="AR48" i="285"/>
  <c r="AQ48" i="285"/>
  <c r="AP48" i="285"/>
  <c r="AU47" i="285"/>
  <c r="AT47" i="285"/>
  <c r="AS47" i="285"/>
  <c r="AR47" i="285"/>
  <c r="AQ47" i="285"/>
  <c r="AP47" i="285"/>
  <c r="AU46" i="285"/>
  <c r="AT46" i="285"/>
  <c r="AS46" i="285"/>
  <c r="AR46" i="285"/>
  <c r="AQ46" i="285"/>
  <c r="AP46" i="285"/>
  <c r="AU45" i="285"/>
  <c r="AT45" i="285"/>
  <c r="AS45" i="285"/>
  <c r="AR45" i="285"/>
  <c r="AQ45" i="285"/>
  <c r="AP45" i="285"/>
  <c r="AU44" i="285"/>
  <c r="AT44" i="285"/>
  <c r="AS44" i="285"/>
  <c r="AR44" i="285"/>
  <c r="AQ44" i="285"/>
  <c r="AP44" i="285"/>
  <c r="AU43" i="285"/>
  <c r="AT43" i="285"/>
  <c r="AS43" i="285"/>
  <c r="AR43" i="285"/>
  <c r="AQ43" i="285"/>
  <c r="AP43" i="285"/>
  <c r="AU42" i="285"/>
  <c r="AT42" i="285"/>
  <c r="AS42" i="285"/>
  <c r="AR42" i="285"/>
  <c r="AQ42" i="285"/>
  <c r="AP42" i="285"/>
  <c r="AU41" i="285"/>
  <c r="AT41" i="285"/>
  <c r="AS41" i="285"/>
  <c r="AR41" i="285"/>
  <c r="AQ41" i="285"/>
  <c r="AP41" i="285"/>
  <c r="AU40" i="285"/>
  <c r="AT40" i="285"/>
  <c r="AS40" i="285"/>
  <c r="AR40" i="285"/>
  <c r="AQ40" i="285"/>
  <c r="AP40" i="285"/>
  <c r="AU39" i="285"/>
  <c r="AT39" i="285"/>
  <c r="AS39" i="285"/>
  <c r="AR39" i="285"/>
  <c r="AQ39" i="285"/>
  <c r="AP39" i="285"/>
  <c r="AU38" i="285"/>
  <c r="AT38" i="285"/>
  <c r="AS38" i="285"/>
  <c r="AR38" i="285"/>
  <c r="AQ38" i="285"/>
  <c r="AP38" i="285"/>
  <c r="AU37" i="285"/>
  <c r="AT37" i="285"/>
  <c r="AS37" i="285"/>
  <c r="AR37" i="285"/>
  <c r="AQ37" i="285"/>
  <c r="AP37" i="285"/>
  <c r="AU36" i="285"/>
  <c r="AT36" i="285"/>
  <c r="AS36" i="285"/>
  <c r="AR36" i="285"/>
  <c r="AQ36" i="285"/>
  <c r="AP36" i="285"/>
  <c r="AU35" i="285"/>
  <c r="AT35" i="285"/>
  <c r="AS35" i="285"/>
  <c r="AR35" i="285"/>
  <c r="AQ35" i="285"/>
  <c r="AP35" i="285"/>
  <c r="AU34" i="285"/>
  <c r="AT34" i="285"/>
  <c r="AS34" i="285"/>
  <c r="AR34" i="285"/>
  <c r="AQ34" i="285"/>
  <c r="AP34" i="285"/>
  <c r="AU33" i="285"/>
  <c r="AT33" i="285"/>
  <c r="AS33" i="285"/>
  <c r="AR33" i="285"/>
  <c r="AQ33" i="285"/>
  <c r="AP33" i="285"/>
  <c r="AU32" i="285"/>
  <c r="AT32" i="285"/>
  <c r="AS32" i="285"/>
  <c r="AR32" i="285"/>
  <c r="AQ32" i="285"/>
  <c r="AP32" i="285"/>
  <c r="AU31" i="285"/>
  <c r="AT31" i="285"/>
  <c r="AS31" i="285"/>
  <c r="AR31" i="285"/>
  <c r="AQ31" i="285"/>
  <c r="AP31" i="285"/>
  <c r="AU30" i="285"/>
  <c r="AT30" i="285"/>
  <c r="AS30" i="285"/>
  <c r="AR30" i="285"/>
  <c r="AQ30" i="285"/>
  <c r="AP30" i="285"/>
  <c r="AU29" i="285"/>
  <c r="AT29" i="285"/>
  <c r="AS29" i="285"/>
  <c r="AR29" i="285"/>
  <c r="AQ29" i="285"/>
  <c r="AP29" i="285"/>
  <c r="AU28" i="285"/>
  <c r="AT28" i="285"/>
  <c r="AS28" i="285"/>
  <c r="AR28" i="285"/>
  <c r="AQ28" i="285"/>
  <c r="AP28" i="285"/>
  <c r="AU27" i="285"/>
  <c r="AT27" i="285"/>
  <c r="AS27" i="285"/>
  <c r="AR27" i="285"/>
  <c r="AQ27" i="285"/>
  <c r="AP27" i="285"/>
  <c r="AU26" i="285"/>
  <c r="AT26" i="285"/>
  <c r="AS26" i="285"/>
  <c r="AR26" i="285"/>
  <c r="AQ26" i="285"/>
  <c r="AP26" i="285"/>
  <c r="AU25" i="285"/>
  <c r="AT25" i="285"/>
  <c r="AS25" i="285"/>
  <c r="AR25" i="285"/>
  <c r="AQ25" i="285"/>
  <c r="AP25" i="285"/>
  <c r="AU24" i="285"/>
  <c r="AT24" i="285"/>
  <c r="AS24" i="285"/>
  <c r="AR24" i="285"/>
  <c r="AQ24" i="285"/>
  <c r="AP24" i="285"/>
  <c r="AU23" i="285"/>
  <c r="AT23" i="285"/>
  <c r="AS23" i="285"/>
  <c r="AR23" i="285"/>
  <c r="AQ23" i="285"/>
  <c r="AP23" i="285"/>
  <c r="AU22" i="285"/>
  <c r="AT22" i="285"/>
  <c r="AS22" i="285"/>
  <c r="AR22" i="285"/>
  <c r="AQ22" i="285"/>
  <c r="AP22" i="285"/>
  <c r="AU21" i="285"/>
  <c r="AT21" i="285"/>
  <c r="AS21" i="285"/>
  <c r="AR21" i="285"/>
  <c r="AQ21" i="285"/>
  <c r="AP21" i="285"/>
  <c r="AU20" i="285"/>
  <c r="AT20" i="285"/>
  <c r="AS20" i="285"/>
  <c r="AR20" i="285"/>
  <c r="AQ20" i="285"/>
  <c r="AP20" i="285"/>
  <c r="AU19" i="285"/>
  <c r="AT19" i="285"/>
  <c r="AS19" i="285"/>
  <c r="AR19" i="285"/>
  <c r="AQ19" i="285"/>
  <c r="AP19" i="285"/>
  <c r="AU18" i="285"/>
  <c r="AT18" i="285"/>
  <c r="AS18" i="285"/>
  <c r="AR18" i="285"/>
  <c r="AQ18" i="285"/>
  <c r="AP18" i="285"/>
  <c r="AU17" i="285"/>
  <c r="AT17" i="285"/>
  <c r="AS17" i="285"/>
  <c r="AR17" i="285"/>
  <c r="AQ17" i="285"/>
  <c r="AP17" i="285"/>
  <c r="AU16" i="285"/>
  <c r="AT16" i="285"/>
  <c r="AS16" i="285"/>
  <c r="AR16" i="285"/>
  <c r="AQ16" i="285"/>
  <c r="AP16" i="285"/>
  <c r="AU15" i="285"/>
  <c r="AT15" i="285"/>
  <c r="AS15" i="285"/>
  <c r="AR15" i="285"/>
  <c r="AQ15" i="285"/>
  <c r="AP15" i="285"/>
  <c r="AU14" i="285"/>
  <c r="AT14" i="285"/>
  <c r="AS14" i="285"/>
  <c r="AR14" i="285"/>
  <c r="AQ14" i="285"/>
  <c r="AP14" i="285"/>
  <c r="AU13" i="285"/>
  <c r="AT13" i="285"/>
  <c r="AS13" i="285"/>
  <c r="AR13" i="285"/>
  <c r="AQ13" i="285"/>
  <c r="AP13" i="285"/>
  <c r="AU12" i="285"/>
  <c r="AT12" i="285"/>
  <c r="AS12" i="285"/>
  <c r="AR12" i="285"/>
  <c r="AQ12" i="285"/>
  <c r="AP12" i="285"/>
  <c r="AN12" i="285"/>
  <c r="CN11" i="251" l="1"/>
  <c r="F20" i="261"/>
  <c r="I20" i="261"/>
  <c r="F21" i="261"/>
  <c r="I21" i="261"/>
  <c r="F22" i="261"/>
  <c r="I22" i="261"/>
  <c r="F23" i="261"/>
  <c r="I23" i="261"/>
  <c r="F24" i="261"/>
  <c r="I24" i="261"/>
  <c r="F25" i="261"/>
  <c r="I25" i="261"/>
  <c r="F26" i="261"/>
  <c r="I26" i="261"/>
  <c r="F27" i="261"/>
  <c r="I27" i="261"/>
  <c r="F28" i="261"/>
  <c r="I28" i="261"/>
  <c r="F29" i="261"/>
  <c r="I29" i="261"/>
  <c r="F30" i="261"/>
  <c r="I30" i="261"/>
  <c r="F31" i="261"/>
  <c r="I31" i="261"/>
  <c r="F32" i="261"/>
  <c r="I32" i="261"/>
  <c r="F33" i="261"/>
  <c r="I33" i="261"/>
  <c r="F34" i="261"/>
  <c r="I34" i="261"/>
  <c r="L8" i="221"/>
  <c r="L9" i="221"/>
  <c r="L10" i="221"/>
  <c r="L11" i="221"/>
  <c r="L12" i="221"/>
  <c r="E13" i="221"/>
  <c r="F13" i="221"/>
  <c r="G13" i="221"/>
  <c r="H13" i="221"/>
  <c r="I13" i="221"/>
  <c r="J13" i="221"/>
  <c r="K13" i="221"/>
  <c r="L16" i="221"/>
  <c r="L17" i="221"/>
  <c r="L18" i="221"/>
  <c r="L19" i="221"/>
  <c r="E20" i="221"/>
  <c r="F20" i="221"/>
  <c r="G20" i="221"/>
  <c r="H20" i="221"/>
  <c r="I20" i="221"/>
  <c r="J20" i="221"/>
  <c r="K20" i="221"/>
  <c r="K22" i="221" s="1"/>
  <c r="E24" i="221"/>
  <c r="F24" i="221"/>
  <c r="G24" i="221"/>
  <c r="H24" i="221"/>
  <c r="I24" i="221"/>
  <c r="J24" i="221"/>
  <c r="K24" i="221"/>
  <c r="L27" i="221"/>
  <c r="L28" i="221"/>
  <c r="E29" i="221"/>
  <c r="F29" i="221"/>
  <c r="G29" i="221"/>
  <c r="H29" i="221"/>
  <c r="I29" i="221"/>
  <c r="J29" i="221"/>
  <c r="K29" i="221"/>
  <c r="I17" i="219"/>
  <c r="H17" i="219"/>
  <c r="H20" i="219" s="1"/>
  <c r="G17" i="219"/>
  <c r="G20" i="219" s="1"/>
  <c r="E17" i="219"/>
  <c r="J16" i="219"/>
  <c r="J15" i="219"/>
  <c r="J14" i="219"/>
  <c r="G9" i="217"/>
  <c r="G13" i="217"/>
  <c r="F18" i="216"/>
  <c r="E18" i="216"/>
  <c r="F15" i="217" s="1"/>
  <c r="F11" i="216"/>
  <c r="E11" i="216"/>
  <c r="E15" i="217" s="1"/>
  <c r="G8" i="215"/>
  <c r="J8" i="215"/>
  <c r="G9" i="215"/>
  <c r="J9" i="215"/>
  <c r="G10" i="215"/>
  <c r="J10" i="215"/>
  <c r="E11" i="215"/>
  <c r="F11" i="215"/>
  <c r="H11" i="215"/>
  <c r="E8" i="219" s="1"/>
  <c r="I11" i="215"/>
  <c r="F8" i="219" s="1"/>
  <c r="G16" i="215"/>
  <c r="J16" i="215"/>
  <c r="G17" i="215"/>
  <c r="J17" i="215"/>
  <c r="G18" i="215"/>
  <c r="J18" i="215"/>
  <c r="G19" i="215"/>
  <c r="J19" i="215"/>
  <c r="G20" i="215"/>
  <c r="J20" i="215"/>
  <c r="G21" i="215"/>
  <c r="J21" i="215"/>
  <c r="G22" i="215"/>
  <c r="J22" i="215"/>
  <c r="E23" i="215"/>
  <c r="F23" i="215"/>
  <c r="H23" i="215"/>
  <c r="G8" i="219" s="1"/>
  <c r="I23" i="215"/>
  <c r="H8" i="219" s="1"/>
  <c r="H10" i="219" s="1"/>
  <c r="H21" i="219" s="1"/>
  <c r="G26" i="215"/>
  <c r="G27" i="215"/>
  <c r="E28" i="215"/>
  <c r="F28" i="215"/>
  <c r="G33" i="215"/>
  <c r="G34" i="215"/>
  <c r="G35" i="215"/>
  <c r="E36" i="215"/>
  <c r="C11" i="214" s="1"/>
  <c r="C15" i="214" s="1"/>
  <c r="C17" i="214" s="1"/>
  <c r="F36" i="215"/>
  <c r="E15" i="230" s="1"/>
  <c r="E16" i="263"/>
  <c r="G16" i="263" s="1"/>
  <c r="L13" i="263"/>
  <c r="K13" i="263"/>
  <c r="I13" i="263"/>
  <c r="H13" i="263"/>
  <c r="F13" i="263"/>
  <c r="F18" i="263" s="1"/>
  <c r="D13" i="263"/>
  <c r="D18" i="263" s="1"/>
  <c r="C13" i="263"/>
  <c r="C18" i="263" s="1"/>
  <c r="J12" i="263"/>
  <c r="G12" i="263"/>
  <c r="E12" i="263"/>
  <c r="J11" i="263"/>
  <c r="G11" i="263"/>
  <c r="E11" i="263"/>
  <c r="J10" i="263"/>
  <c r="G10" i="263"/>
  <c r="E10" i="263"/>
  <c r="E10" i="262"/>
  <c r="G10" i="262"/>
  <c r="J10" i="262"/>
  <c r="E11" i="262"/>
  <c r="E12" i="262" s="1"/>
  <c r="G11" i="262"/>
  <c r="J11" i="262"/>
  <c r="J12" i="262" s="1"/>
  <c r="C12" i="262"/>
  <c r="C17" i="262" s="1"/>
  <c r="C22" i="262" s="1"/>
  <c r="D12" i="262"/>
  <c r="D17" i="262" s="1"/>
  <c r="D22" i="262" s="1"/>
  <c r="F12" i="262"/>
  <c r="H12" i="262"/>
  <c r="H17" i="262" s="1"/>
  <c r="I12" i="262"/>
  <c r="K12" i="262"/>
  <c r="L12" i="262"/>
  <c r="E15" i="262"/>
  <c r="G15" i="262" s="1"/>
  <c r="L15" i="262"/>
  <c r="F17" i="262"/>
  <c r="F22" i="262" s="1"/>
  <c r="I17" i="262"/>
  <c r="K17" i="262"/>
  <c r="E20" i="262"/>
  <c r="G20" i="262" s="1"/>
  <c r="H54" i="213"/>
  <c r="H52" i="213"/>
  <c r="H47" i="213"/>
  <c r="H44" i="213"/>
  <c r="H43" i="213"/>
  <c r="H42" i="213"/>
  <c r="H40" i="213"/>
  <c r="G39" i="213"/>
  <c r="G41" i="213" s="1"/>
  <c r="G45" i="213" s="1"/>
  <c r="F39" i="213"/>
  <c r="F41" i="213" s="1"/>
  <c r="F45" i="213" s="1"/>
  <c r="G53" i="213" s="1"/>
  <c r="G55" i="213" s="1"/>
  <c r="E39" i="213"/>
  <c r="E41" i="213" s="1"/>
  <c r="H38" i="213"/>
  <c r="H37" i="213"/>
  <c r="H36" i="213"/>
  <c r="F8" i="217" s="1"/>
  <c r="H35" i="213"/>
  <c r="H32" i="213"/>
  <c r="H29" i="213"/>
  <c r="H28" i="213"/>
  <c r="H27" i="213"/>
  <c r="H25" i="213"/>
  <c r="G24" i="213"/>
  <c r="G26" i="213" s="1"/>
  <c r="G30" i="213" s="1"/>
  <c r="F24" i="213"/>
  <c r="F26" i="213" s="1"/>
  <c r="F30" i="213" s="1"/>
  <c r="E24" i="213"/>
  <c r="H23" i="213"/>
  <c r="H22" i="213"/>
  <c r="H21" i="213"/>
  <c r="H20" i="213"/>
  <c r="E8" i="217" s="1"/>
  <c r="H19" i="213"/>
  <c r="H16" i="213"/>
  <c r="H13" i="213"/>
  <c r="H12" i="213"/>
  <c r="H11" i="213"/>
  <c r="G10" i="213"/>
  <c r="G14" i="213" s="1"/>
  <c r="F10" i="213"/>
  <c r="F14" i="213" s="1"/>
  <c r="E53" i="213" s="1"/>
  <c r="E10" i="213"/>
  <c r="E14" i="213" s="1"/>
  <c r="H9" i="213"/>
  <c r="H8" i="213"/>
  <c r="K29" i="212"/>
  <c r="J29" i="212"/>
  <c r="I29" i="212"/>
  <c r="H29" i="212"/>
  <c r="G29" i="212"/>
  <c r="F29" i="212"/>
  <c r="E29" i="212"/>
  <c r="L28" i="212"/>
  <c r="L27" i="212"/>
  <c r="K24" i="212"/>
  <c r="J24" i="212"/>
  <c r="I24" i="212"/>
  <c r="H24" i="212"/>
  <c r="G24" i="212"/>
  <c r="F24" i="212"/>
  <c r="E24" i="212"/>
  <c r="K20" i="212"/>
  <c r="J20" i="212"/>
  <c r="I20" i="212"/>
  <c r="H20" i="212"/>
  <c r="G20" i="212"/>
  <c r="F20" i="212"/>
  <c r="E20" i="212"/>
  <c r="L19" i="212"/>
  <c r="L18" i="212"/>
  <c r="L17" i="212"/>
  <c r="L16" i="212"/>
  <c r="K13" i="212"/>
  <c r="J13" i="212"/>
  <c r="I13" i="212"/>
  <c r="I22" i="212" s="1"/>
  <c r="F13" i="212"/>
  <c r="E13" i="212"/>
  <c r="L12" i="212"/>
  <c r="L11" i="212"/>
  <c r="L9" i="212"/>
  <c r="L8" i="212"/>
  <c r="G29" i="307"/>
  <c r="G28" i="307"/>
  <c r="G27" i="307"/>
  <c r="F29" i="307"/>
  <c r="F28" i="307"/>
  <c r="F27" i="307"/>
  <c r="E50" i="211"/>
  <c r="E46" i="211"/>
  <c r="G41" i="211"/>
  <c r="G38" i="211"/>
  <c r="G33" i="211"/>
  <c r="G32" i="211"/>
  <c r="F28" i="211"/>
  <c r="E28" i="211"/>
  <c r="G27" i="211"/>
  <c r="G26" i="211"/>
  <c r="G25" i="211"/>
  <c r="G24" i="211"/>
  <c r="G21" i="211"/>
  <c r="G20" i="211"/>
  <c r="G19" i="211"/>
  <c r="G18" i="211"/>
  <c r="F15" i="211"/>
  <c r="F30" i="211" s="1"/>
  <c r="F35" i="211" s="1"/>
  <c r="E15" i="211"/>
  <c r="G14" i="211"/>
  <c r="G13" i="211"/>
  <c r="G12" i="211"/>
  <c r="G11" i="211"/>
  <c r="G10" i="211"/>
  <c r="G9" i="211"/>
  <c r="G8" i="211"/>
  <c r="H43" i="210"/>
  <c r="G43" i="210"/>
  <c r="F43" i="210"/>
  <c r="E43" i="210"/>
  <c r="H42" i="210"/>
  <c r="G42" i="210"/>
  <c r="F42" i="210"/>
  <c r="E42" i="210"/>
  <c r="H37" i="210"/>
  <c r="G37" i="210"/>
  <c r="F37" i="210"/>
  <c r="E37" i="210"/>
  <c r="H33" i="210"/>
  <c r="G33" i="210"/>
  <c r="F33" i="210"/>
  <c r="E33" i="210"/>
  <c r="I32" i="210"/>
  <c r="I34" i="210" s="1"/>
  <c r="H31" i="210"/>
  <c r="G31" i="210"/>
  <c r="E31" i="210"/>
  <c r="H26" i="210"/>
  <c r="G26" i="210"/>
  <c r="F26" i="210"/>
  <c r="E26" i="210"/>
  <c r="H22" i="210"/>
  <c r="G22" i="210"/>
  <c r="F22" i="210"/>
  <c r="E22" i="210"/>
  <c r="H20" i="210"/>
  <c r="G20" i="210"/>
  <c r="F20" i="210"/>
  <c r="E20" i="210"/>
  <c r="I16" i="210"/>
  <c r="I21" i="210" s="1"/>
  <c r="I23" i="210" s="1"/>
  <c r="I39" i="210" s="1"/>
  <c r="I44" i="210" s="1"/>
  <c r="H15" i="210"/>
  <c r="G15" i="210"/>
  <c r="F15" i="210"/>
  <c r="E15" i="210"/>
  <c r="H14" i="210"/>
  <c r="G14" i="210"/>
  <c r="E14" i="210"/>
  <c r="H13" i="210"/>
  <c r="G13" i="210"/>
  <c r="F13" i="210"/>
  <c r="E13" i="210"/>
  <c r="H12" i="210"/>
  <c r="G12" i="210"/>
  <c r="E12" i="210"/>
  <c r="H11" i="210"/>
  <c r="G11" i="210"/>
  <c r="F11" i="210"/>
  <c r="E11" i="210"/>
  <c r="H10" i="210"/>
  <c r="G10" i="210"/>
  <c r="F10" i="210"/>
  <c r="E10" i="210"/>
  <c r="H9" i="210"/>
  <c r="G9" i="210"/>
  <c r="F9" i="210"/>
  <c r="E9" i="210"/>
  <c r="H8" i="210"/>
  <c r="G8" i="210"/>
  <c r="F8" i="210"/>
  <c r="E8" i="210"/>
  <c r="J17" i="262" l="1"/>
  <c r="E13" i="263"/>
  <c r="J42" i="210"/>
  <c r="J13" i="263"/>
  <c r="L17" i="262"/>
  <c r="H16" i="210"/>
  <c r="I20" i="219"/>
  <c r="I22" i="221"/>
  <c r="F22" i="221"/>
  <c r="G22" i="221"/>
  <c r="H22" i="221"/>
  <c r="J22" i="221"/>
  <c r="E22" i="221"/>
  <c r="F10" i="217"/>
  <c r="F14" i="217"/>
  <c r="F16" i="217"/>
  <c r="H14" i="213"/>
  <c r="L20" i="221"/>
  <c r="E17" i="262"/>
  <c r="G25" i="263"/>
  <c r="G18" i="263"/>
  <c r="G16" i="210"/>
  <c r="G12" i="262"/>
  <c r="L24" i="221"/>
  <c r="H39" i="213"/>
  <c r="L13" i="221"/>
  <c r="D29" i="262"/>
  <c r="G22" i="262"/>
  <c r="L29" i="221"/>
  <c r="E18" i="263"/>
  <c r="G36" i="215"/>
  <c r="G11" i="215"/>
  <c r="G28" i="215"/>
  <c r="I8" i="219" s="1"/>
  <c r="I10" i="219" s="1"/>
  <c r="I21" i="219" s="1"/>
  <c r="J10" i="210"/>
  <c r="G28" i="211"/>
  <c r="E22" i="212"/>
  <c r="L20" i="212"/>
  <c r="L29" i="212"/>
  <c r="G23" i="215"/>
  <c r="F53" i="213"/>
  <c r="F55" i="213" s="1"/>
  <c r="E30" i="215"/>
  <c r="C10" i="214" s="1"/>
  <c r="C12" i="214" s="1"/>
  <c r="J23" i="215"/>
  <c r="J11" i="215"/>
  <c r="F30" i="215"/>
  <c r="G8" i="217"/>
  <c r="E14" i="217"/>
  <c r="E10" i="217"/>
  <c r="H24" i="213"/>
  <c r="F22" i="212"/>
  <c r="K22" i="212"/>
  <c r="J22" i="212"/>
  <c r="L24" i="212"/>
  <c r="E30" i="211"/>
  <c r="G30" i="211" s="1"/>
  <c r="G15" i="211"/>
  <c r="E20" i="219"/>
  <c r="J13" i="210"/>
  <c r="J15" i="210"/>
  <c r="J9" i="210"/>
  <c r="E16" i="210"/>
  <c r="J11" i="210"/>
  <c r="J22" i="210"/>
  <c r="J43" i="210"/>
  <c r="J20" i="210"/>
  <c r="J37" i="210"/>
  <c r="J26" i="210"/>
  <c r="J33" i="210"/>
  <c r="G13" i="263"/>
  <c r="H22" i="219"/>
  <c r="G15" i="217"/>
  <c r="E22" i="262"/>
  <c r="G17" i="262"/>
  <c r="E55" i="213"/>
  <c r="E45" i="213"/>
  <c r="H45" i="213" s="1"/>
  <c r="H41" i="213"/>
  <c r="G9" i="219" s="1"/>
  <c r="G10" i="219" s="1"/>
  <c r="G21" i="219" s="1"/>
  <c r="G22" i="219" s="1"/>
  <c r="E26" i="213"/>
  <c r="H10" i="213"/>
  <c r="E9" i="219" s="1"/>
  <c r="E10" i="219" s="1"/>
  <c r="E21" i="219" s="1"/>
  <c r="J8" i="210"/>
  <c r="G14" i="217" l="1"/>
  <c r="I22" i="219"/>
  <c r="L22" i="221"/>
  <c r="G10" i="217"/>
  <c r="J8" i="219"/>
  <c r="G30" i="215"/>
  <c r="G46" i="215" s="1"/>
  <c r="H55" i="213"/>
  <c r="H53" i="213"/>
  <c r="E35" i="211"/>
  <c r="E14" i="230"/>
  <c r="E16" i="217"/>
  <c r="E22" i="219"/>
  <c r="H26" i="213"/>
  <c r="F9" i="219" s="1"/>
  <c r="E30" i="213"/>
  <c r="G35" i="211" l="1"/>
  <c r="G16" i="217"/>
  <c r="H30" i="213"/>
  <c r="F10" i="219"/>
  <c r="J9" i="219"/>
  <c r="F21" i="219" l="1"/>
  <c r="J10" i="219"/>
  <c r="J21" i="219" l="1"/>
  <c r="P64" i="303"/>
  <c r="M64" i="303" s="1"/>
  <c r="P63" i="303"/>
  <c r="M63" i="303" s="1"/>
  <c r="O62" i="303"/>
  <c r="M62" i="303" s="1"/>
  <c r="P55" i="303"/>
  <c r="O55" i="303"/>
  <c r="P54" i="303"/>
  <c r="O54" i="303"/>
  <c r="M50" i="303"/>
  <c r="M49" i="303"/>
  <c r="M48" i="303"/>
  <c r="M47" i="303"/>
  <c r="P44" i="303"/>
  <c r="O44" i="303"/>
  <c r="P43" i="303"/>
  <c r="O43" i="303"/>
  <c r="M43" i="303" s="1"/>
  <c r="P35" i="303"/>
  <c r="O35" i="303"/>
  <c r="P34" i="303"/>
  <c r="O34" i="303"/>
  <c r="P33" i="303"/>
  <c r="O33" i="303"/>
  <c r="P28" i="303"/>
  <c r="O28" i="303"/>
  <c r="P27" i="303"/>
  <c r="O27" i="303"/>
  <c r="P26" i="303"/>
  <c r="O26" i="303"/>
  <c r="P23" i="303"/>
  <c r="O23" i="303"/>
  <c r="P22" i="303"/>
  <c r="O22" i="303"/>
  <c r="M22" i="303" s="1"/>
  <c r="P21" i="303"/>
  <c r="O21" i="303"/>
  <c r="P20" i="303"/>
  <c r="O20" i="303"/>
  <c r="P19" i="303"/>
  <c r="F108" i="308"/>
  <c r="F55" i="303"/>
  <c r="F105" i="308" s="1"/>
  <c r="F54" i="303"/>
  <c r="F102" i="308" s="1"/>
  <c r="F44" i="303"/>
  <c r="F84" i="308" s="1"/>
  <c r="F43" i="303"/>
  <c r="F81" i="308" s="1"/>
  <c r="F40" i="303"/>
  <c r="F78" i="308" s="1"/>
  <c r="F39" i="303"/>
  <c r="F75" i="308" s="1"/>
  <c r="F38" i="303"/>
  <c r="F72" i="308" s="1"/>
  <c r="E36" i="303"/>
  <c r="D36" i="303"/>
  <c r="F67" i="308" s="1"/>
  <c r="F35" i="303"/>
  <c r="F66" i="308" s="1"/>
  <c r="F34" i="303"/>
  <c r="F63" i="308" s="1"/>
  <c r="F33" i="303"/>
  <c r="F60" i="308" s="1"/>
  <c r="F32" i="303"/>
  <c r="F57" i="308" s="1"/>
  <c r="F31" i="303"/>
  <c r="F54" i="308" s="1"/>
  <c r="F28" i="303"/>
  <c r="F51" i="308" s="1"/>
  <c r="F27" i="303"/>
  <c r="F48" i="308" s="1"/>
  <c r="F26" i="303"/>
  <c r="F45" i="308" s="1"/>
  <c r="E24" i="303"/>
  <c r="F41" i="308" s="1"/>
  <c r="D24" i="303"/>
  <c r="F40" i="308" s="1"/>
  <c r="F23" i="303"/>
  <c r="F39" i="308" s="1"/>
  <c r="F22" i="303"/>
  <c r="F36" i="308" s="1"/>
  <c r="F21" i="303"/>
  <c r="F20" i="303"/>
  <c r="F30" i="308" s="1"/>
  <c r="F19" i="303"/>
  <c r="F27" i="308" s="1"/>
  <c r="F16" i="303"/>
  <c r="F24" i="308" s="1"/>
  <c r="F15" i="303"/>
  <c r="F21" i="308" s="1"/>
  <c r="F14" i="303"/>
  <c r="F18" i="308" s="1"/>
  <c r="F11" i="303"/>
  <c r="F12" i="308" s="1"/>
  <c r="F10" i="303"/>
  <c r="F9" i="308" s="1"/>
  <c r="F9" i="303"/>
  <c r="F6" i="308" s="1"/>
  <c r="E12" i="303"/>
  <c r="F14" i="308" s="1"/>
  <c r="D12" i="303"/>
  <c r="F13" i="308" s="1"/>
  <c r="F4" i="308"/>
  <c r="F5" i="308"/>
  <c r="F7" i="308"/>
  <c r="F8" i="308"/>
  <c r="F10" i="308"/>
  <c r="F11" i="308"/>
  <c r="F16" i="308"/>
  <c r="F17" i="308"/>
  <c r="F19" i="308"/>
  <c r="F20" i="308"/>
  <c r="F22" i="308"/>
  <c r="F23" i="308"/>
  <c r="F25" i="308"/>
  <c r="F26" i="308"/>
  <c r="F28" i="308"/>
  <c r="F29" i="308"/>
  <c r="F31" i="308"/>
  <c r="F32" i="308"/>
  <c r="F34" i="308"/>
  <c r="F35" i="308"/>
  <c r="F37" i="308"/>
  <c r="F38" i="308"/>
  <c r="F43" i="308"/>
  <c r="F44" i="308"/>
  <c r="F46" i="308"/>
  <c r="F47" i="308"/>
  <c r="F49" i="308"/>
  <c r="F50" i="308"/>
  <c r="F52" i="308"/>
  <c r="F53" i="308"/>
  <c r="F55" i="308"/>
  <c r="F56" i="308"/>
  <c r="F58" i="308"/>
  <c r="F59" i="308"/>
  <c r="F61" i="308"/>
  <c r="F62" i="308"/>
  <c r="F64" i="308"/>
  <c r="F65" i="308"/>
  <c r="F68" i="308"/>
  <c r="F70" i="308"/>
  <c r="F71" i="308"/>
  <c r="F73" i="308"/>
  <c r="F74" i="308"/>
  <c r="F76" i="308"/>
  <c r="F77" i="308"/>
  <c r="F79" i="308"/>
  <c r="F80" i="308"/>
  <c r="F82" i="308"/>
  <c r="F83" i="308"/>
  <c r="F85" i="308"/>
  <c r="F86" i="308"/>
  <c r="F87" i="308"/>
  <c r="F88" i="308"/>
  <c r="F89" i="308"/>
  <c r="F90" i="308"/>
  <c r="F91" i="308"/>
  <c r="F92" i="308"/>
  <c r="F93" i="308"/>
  <c r="F94" i="308"/>
  <c r="F95" i="308"/>
  <c r="F96" i="308"/>
  <c r="F97" i="308"/>
  <c r="F98" i="308"/>
  <c r="F99" i="308"/>
  <c r="F100" i="308"/>
  <c r="F101" i="308"/>
  <c r="F103" i="308"/>
  <c r="F104" i="308"/>
  <c r="F106" i="308"/>
  <c r="F107" i="308"/>
  <c r="F109" i="308"/>
  <c r="F110" i="308"/>
  <c r="F111" i="308"/>
  <c r="B4" i="308"/>
  <c r="B5" i="308"/>
  <c r="B6" i="308"/>
  <c r="B7" i="308"/>
  <c r="B8" i="308"/>
  <c r="B9" i="308"/>
  <c r="B10" i="308"/>
  <c r="B11" i="308"/>
  <c r="B12" i="308"/>
  <c r="B13" i="308"/>
  <c r="B14" i="308"/>
  <c r="B15" i="308"/>
  <c r="B16" i="308"/>
  <c r="B17" i="308"/>
  <c r="B18" i="308"/>
  <c r="B19" i="308"/>
  <c r="B20" i="308"/>
  <c r="B21" i="308"/>
  <c r="B22" i="308"/>
  <c r="B23" i="308"/>
  <c r="B24" i="308"/>
  <c r="B25" i="308"/>
  <c r="B26" i="308"/>
  <c r="B27" i="308"/>
  <c r="B28" i="308"/>
  <c r="B29" i="308"/>
  <c r="B30" i="308"/>
  <c r="B31" i="308"/>
  <c r="B32" i="308"/>
  <c r="B33" i="308"/>
  <c r="B34" i="308"/>
  <c r="B35" i="308"/>
  <c r="B36" i="308"/>
  <c r="B37" i="308"/>
  <c r="B38" i="308"/>
  <c r="B39" i="308"/>
  <c r="B40" i="308"/>
  <c r="B41" i="308"/>
  <c r="B42" i="308"/>
  <c r="B43" i="308"/>
  <c r="B44" i="308"/>
  <c r="B45" i="308"/>
  <c r="B46" i="308"/>
  <c r="B47" i="308"/>
  <c r="B48" i="308"/>
  <c r="B49" i="308"/>
  <c r="B50" i="308"/>
  <c r="B51" i="308"/>
  <c r="B52" i="308"/>
  <c r="B53" i="308"/>
  <c r="B54" i="308"/>
  <c r="B55" i="308"/>
  <c r="B56" i="308"/>
  <c r="B57" i="308"/>
  <c r="B58" i="308"/>
  <c r="B59" i="308"/>
  <c r="B60" i="308"/>
  <c r="B61" i="308"/>
  <c r="B62" i="308"/>
  <c r="B63" i="308"/>
  <c r="B64" i="308"/>
  <c r="B65" i="308"/>
  <c r="B66" i="308"/>
  <c r="B67" i="308"/>
  <c r="B68" i="308"/>
  <c r="B69" i="308"/>
  <c r="B70" i="308"/>
  <c r="B71" i="308"/>
  <c r="B72" i="308"/>
  <c r="B73" i="308"/>
  <c r="B74" i="308"/>
  <c r="B75" i="308"/>
  <c r="B76" i="308"/>
  <c r="B77" i="308"/>
  <c r="B78" i="308"/>
  <c r="B79" i="308"/>
  <c r="B80" i="308"/>
  <c r="B81" i="308"/>
  <c r="B82" i="308"/>
  <c r="B83" i="308"/>
  <c r="B84" i="308"/>
  <c r="B85" i="308"/>
  <c r="B86" i="308"/>
  <c r="B87" i="308"/>
  <c r="B88" i="308"/>
  <c r="B89" i="308"/>
  <c r="B90" i="308"/>
  <c r="B91" i="308"/>
  <c r="B92" i="308"/>
  <c r="B93" i="308"/>
  <c r="B94" i="308"/>
  <c r="B95" i="308"/>
  <c r="B96" i="308"/>
  <c r="B97" i="308"/>
  <c r="B98" i="308"/>
  <c r="B99" i="308"/>
  <c r="B100" i="308"/>
  <c r="B101" i="308"/>
  <c r="B102" i="308"/>
  <c r="B103" i="308"/>
  <c r="B104" i="308"/>
  <c r="B105" i="308"/>
  <c r="B106" i="308"/>
  <c r="B107" i="308"/>
  <c r="B108" i="308"/>
  <c r="B109" i="308"/>
  <c r="B110" i="308"/>
  <c r="B111" i="308"/>
  <c r="G4" i="307"/>
  <c r="G5" i="307"/>
  <c r="G6" i="307"/>
  <c r="G7" i="307"/>
  <c r="G8" i="307"/>
  <c r="G9" i="307"/>
  <c r="G10" i="307"/>
  <c r="G11" i="307"/>
  <c r="G12" i="307"/>
  <c r="G13" i="307"/>
  <c r="G14" i="307"/>
  <c r="G15" i="307"/>
  <c r="G16" i="307"/>
  <c r="G17" i="307"/>
  <c r="G18" i="307"/>
  <c r="G19" i="307"/>
  <c r="G20" i="307"/>
  <c r="G21" i="307"/>
  <c r="G22" i="307"/>
  <c r="G24" i="307"/>
  <c r="G25" i="307"/>
  <c r="G26" i="307"/>
  <c r="G30" i="307"/>
  <c r="G31" i="307"/>
  <c r="G32" i="307"/>
  <c r="G33" i="307"/>
  <c r="G34" i="307"/>
  <c r="G36" i="307"/>
  <c r="G38" i="307"/>
  <c r="G40" i="307"/>
  <c r="G42" i="307"/>
  <c r="G43" i="307"/>
  <c r="G45" i="307"/>
  <c r="G47" i="307"/>
  <c r="G48" i="307"/>
  <c r="G49" i="307"/>
  <c r="B4" i="307"/>
  <c r="B5" i="307"/>
  <c r="B6" i="307"/>
  <c r="B7" i="307"/>
  <c r="B8" i="307"/>
  <c r="B9" i="307"/>
  <c r="B10" i="307"/>
  <c r="B11" i="307"/>
  <c r="B12" i="307"/>
  <c r="B13" i="307"/>
  <c r="B14" i="307"/>
  <c r="B15" i="307"/>
  <c r="B16" i="307"/>
  <c r="B17" i="307"/>
  <c r="B18" i="307"/>
  <c r="B19" i="307"/>
  <c r="B20" i="307"/>
  <c r="B21" i="307"/>
  <c r="B22" i="307"/>
  <c r="B23" i="307"/>
  <c r="B24" i="307"/>
  <c r="B25" i="307"/>
  <c r="B26" i="307"/>
  <c r="B27" i="307"/>
  <c r="B28" i="307"/>
  <c r="B29" i="307"/>
  <c r="B30" i="307"/>
  <c r="B31" i="307"/>
  <c r="B32" i="307"/>
  <c r="B33" i="307"/>
  <c r="B34" i="307"/>
  <c r="B35" i="307"/>
  <c r="B36" i="307"/>
  <c r="B37" i="307"/>
  <c r="B38" i="307"/>
  <c r="B39" i="307"/>
  <c r="B40" i="307"/>
  <c r="B41" i="307"/>
  <c r="B42" i="307"/>
  <c r="B43" i="307"/>
  <c r="B44" i="307"/>
  <c r="B45" i="307"/>
  <c r="B46" i="307"/>
  <c r="B47" i="307"/>
  <c r="B48" i="307"/>
  <c r="B49" i="307"/>
  <c r="B2" i="303"/>
  <c r="B2" i="291"/>
  <c r="B2" i="290"/>
  <c r="B2" i="289"/>
  <c r="B2" i="288"/>
  <c r="B2" i="287"/>
  <c r="M34" i="303" l="1"/>
  <c r="M28" i="303"/>
  <c r="M35" i="303"/>
  <c r="M27" i="303"/>
  <c r="M26" i="303"/>
  <c r="M23" i="303"/>
  <c r="M20" i="303"/>
  <c r="M44" i="303"/>
  <c r="F36" i="303"/>
  <c r="F69" i="308" s="1"/>
  <c r="M33" i="303"/>
  <c r="F24" i="303"/>
  <c r="F42" i="308" s="1"/>
  <c r="M21" i="303"/>
  <c r="F33" i="308"/>
  <c r="F12" i="303"/>
  <c r="F15" i="308" s="1"/>
  <c r="J183" i="291"/>
  <c r="J184" i="291"/>
  <c r="J185" i="291"/>
  <c r="J174" i="291"/>
  <c r="J175" i="291"/>
  <c r="J158" i="291"/>
  <c r="J161" i="291"/>
  <c r="J143" i="291"/>
  <c r="J144" i="291"/>
  <c r="J145" i="291"/>
  <c r="J147" i="291"/>
  <c r="J135" i="291"/>
  <c r="J134" i="291"/>
  <c r="J119" i="291"/>
  <c r="J120" i="291"/>
  <c r="J121" i="291"/>
  <c r="J122" i="291"/>
  <c r="J123" i="291"/>
  <c r="J124" i="291"/>
  <c r="J125" i="291"/>
  <c r="J126" i="291"/>
  <c r="J127" i="291"/>
  <c r="J128" i="291"/>
  <c r="J112" i="291"/>
  <c r="J111" i="291"/>
  <c r="J110" i="291"/>
  <c r="J109" i="291"/>
  <c r="J108" i="291"/>
  <c r="J107" i="291"/>
  <c r="J101" i="291"/>
  <c r="J95" i="291"/>
  <c r="J94" i="291"/>
  <c r="J73" i="291"/>
  <c r="J65" i="291"/>
  <c r="J64" i="291"/>
  <c r="J55" i="291"/>
  <c r="J56" i="291"/>
  <c r="J57" i="291"/>
  <c r="J37" i="291"/>
  <c r="J38" i="291"/>
  <c r="J39" i="291"/>
  <c r="J40" i="291"/>
  <c r="J41" i="291"/>
  <c r="J42" i="291"/>
  <c r="J43" i="291"/>
  <c r="J44" i="291"/>
  <c r="J45" i="291"/>
  <c r="J46" i="291"/>
  <c r="J47" i="291"/>
  <c r="J48" i="291"/>
  <c r="J28" i="291"/>
  <c r="J21" i="291"/>
  <c r="J20" i="291"/>
  <c r="J19" i="291"/>
  <c r="J18" i="291"/>
  <c r="J17" i="291"/>
  <c r="J16" i="291"/>
  <c r="J15" i="291"/>
  <c r="J14" i="291"/>
  <c r="J13" i="291"/>
  <c r="J24" i="289"/>
  <c r="G46" i="307" s="1"/>
  <c r="H24" i="289"/>
  <c r="G44" i="307" s="1"/>
  <c r="H13" i="289"/>
  <c r="G41" i="307" s="1"/>
  <c r="H12" i="289"/>
  <c r="G39" i="307" s="1"/>
  <c r="H11" i="289"/>
  <c r="G37" i="307" s="1"/>
  <c r="H10" i="289"/>
  <c r="G35" i="307" s="1"/>
  <c r="H10" i="288"/>
  <c r="G23" i="307" s="1"/>
  <c r="F4" i="306" l="1"/>
  <c r="F5" i="306"/>
  <c r="F6" i="306"/>
  <c r="F7" i="306"/>
  <c r="F9" i="306"/>
  <c r="B4" i="306"/>
  <c r="B5" i="306"/>
  <c r="B6" i="306"/>
  <c r="B7" i="306"/>
  <c r="B8" i="306"/>
  <c r="B9" i="306"/>
  <c r="E10" i="251"/>
  <c r="F38" i="220" l="1"/>
  <c r="F37" i="220"/>
  <c r="F36" i="220"/>
  <c r="F30" i="220"/>
  <c r="F29" i="220"/>
  <c r="S42" i="240"/>
  <c r="Y15" i="288"/>
  <c r="X15" i="288"/>
  <c r="B59" i="80"/>
  <c r="C1" i="308" s="1"/>
  <c r="B3179" i="269"/>
  <c r="B4" i="273"/>
  <c r="F4" i="273"/>
  <c r="B5" i="273"/>
  <c r="F5" i="273"/>
  <c r="B6" i="273"/>
  <c r="B7" i="273"/>
  <c r="F7" i="273"/>
  <c r="B8" i="273"/>
  <c r="F8" i="273"/>
  <c r="B9" i="273"/>
  <c r="F9" i="273"/>
  <c r="B10" i="273"/>
  <c r="F10" i="273"/>
  <c r="B11" i="273"/>
  <c r="B12" i="273"/>
  <c r="F12" i="273"/>
  <c r="B13" i="273"/>
  <c r="F13" i="273"/>
  <c r="B14" i="273"/>
  <c r="F14" i="273"/>
  <c r="B15" i="273"/>
  <c r="B16" i="273"/>
  <c r="F16" i="273"/>
  <c r="B17" i="273"/>
  <c r="F17" i="273"/>
  <c r="B18" i="273"/>
  <c r="F18" i="273"/>
  <c r="B19" i="273"/>
  <c r="F19" i="273"/>
  <c r="B20" i="273"/>
  <c r="B21" i="273"/>
  <c r="F21" i="273"/>
  <c r="B22" i="273"/>
  <c r="F22" i="273"/>
  <c r="B23" i="273"/>
  <c r="F23" i="273"/>
  <c r="B24" i="273"/>
  <c r="F24" i="273"/>
  <c r="B25" i="273"/>
  <c r="F25" i="273"/>
  <c r="B26" i="273"/>
  <c r="B27" i="273"/>
  <c r="F27" i="273"/>
  <c r="B28" i="273"/>
  <c r="F28" i="273"/>
  <c r="B29" i="273"/>
  <c r="F29" i="273"/>
  <c r="B30" i="273"/>
  <c r="B31" i="273"/>
  <c r="F31" i="273"/>
  <c r="B32" i="273"/>
  <c r="F32" i="273"/>
  <c r="B33" i="273"/>
  <c r="F33" i="273"/>
  <c r="B34" i="273"/>
  <c r="B35" i="273"/>
  <c r="F35" i="273"/>
  <c r="B36" i="273"/>
  <c r="F36" i="273"/>
  <c r="B37" i="273"/>
  <c r="F37" i="273"/>
  <c r="B38" i="273"/>
  <c r="B39" i="273"/>
  <c r="F39" i="273"/>
  <c r="B40" i="273"/>
  <c r="F40" i="273"/>
  <c r="B41" i="273"/>
  <c r="F41" i="273"/>
  <c r="B42" i="273"/>
  <c r="B43" i="273"/>
  <c r="F43" i="273"/>
  <c r="B44" i="273"/>
  <c r="F44" i="273"/>
  <c r="B45" i="273"/>
  <c r="F45" i="273"/>
  <c r="B46" i="273"/>
  <c r="B47" i="273"/>
  <c r="F47" i="273"/>
  <c r="B48" i="273"/>
  <c r="F48" i="273"/>
  <c r="B49" i="273"/>
  <c r="F49" i="273"/>
  <c r="B50" i="273"/>
  <c r="B51" i="273"/>
  <c r="B52" i="273"/>
  <c r="B53" i="273"/>
  <c r="B54" i="273"/>
  <c r="B55" i="273"/>
  <c r="F55" i="273"/>
  <c r="B56" i="273"/>
  <c r="F56" i="273"/>
  <c r="B57" i="273"/>
  <c r="F57" i="273"/>
  <c r="B58" i="273"/>
  <c r="B59" i="273"/>
  <c r="B60" i="273"/>
  <c r="B61" i="273"/>
  <c r="B62" i="273"/>
  <c r="B63" i="273"/>
  <c r="F63" i="273"/>
  <c r="B64" i="273"/>
  <c r="F64" i="273"/>
  <c r="B65" i="273"/>
  <c r="F65" i="273"/>
  <c r="B66" i="273"/>
  <c r="F66" i="273"/>
  <c r="B67" i="273"/>
  <c r="F67" i="273"/>
  <c r="B68" i="273"/>
  <c r="F68" i="273"/>
  <c r="B69" i="273"/>
  <c r="F69" i="273"/>
  <c r="B70" i="273"/>
  <c r="B71" i="273"/>
  <c r="F71" i="273"/>
  <c r="B72" i="273"/>
  <c r="F72" i="273"/>
  <c r="B73" i="273"/>
  <c r="F73" i="273"/>
  <c r="B74" i="273"/>
  <c r="F74" i="273"/>
  <c r="B75" i="273"/>
  <c r="F75" i="273"/>
  <c r="B76" i="273"/>
  <c r="F76" i="273"/>
  <c r="B77" i="273"/>
  <c r="F77" i="273"/>
  <c r="B78" i="273"/>
  <c r="B79" i="273"/>
  <c r="F79" i="273"/>
  <c r="B80" i="273"/>
  <c r="F80" i="273"/>
  <c r="B81" i="273"/>
  <c r="F81" i="273"/>
  <c r="B82" i="273"/>
  <c r="F82" i="273"/>
  <c r="B83" i="273"/>
  <c r="F83" i="273"/>
  <c r="B84" i="273"/>
  <c r="F84" i="273"/>
  <c r="B85" i="273"/>
  <c r="F85" i="273"/>
  <c r="B86" i="273"/>
  <c r="B87" i="273"/>
  <c r="F87" i="273"/>
  <c r="B88" i="273"/>
  <c r="F88" i="273"/>
  <c r="B89" i="273"/>
  <c r="F89" i="273"/>
  <c r="B90" i="273"/>
  <c r="F90" i="273"/>
  <c r="B91" i="273"/>
  <c r="F91" i="273"/>
  <c r="B92" i="273"/>
  <c r="F92" i="273"/>
  <c r="B93" i="273"/>
  <c r="F93" i="273"/>
  <c r="B94" i="273"/>
  <c r="B95" i="273"/>
  <c r="F95" i="273"/>
  <c r="B96" i="273"/>
  <c r="F96" i="273"/>
  <c r="B97" i="273"/>
  <c r="F97" i="273"/>
  <c r="B98" i="273"/>
  <c r="F98" i="273"/>
  <c r="B99" i="273"/>
  <c r="F99" i="273"/>
  <c r="B100" i="273"/>
  <c r="F100" i="273"/>
  <c r="B101" i="273"/>
  <c r="F101" i="273"/>
  <c r="B102" i="273"/>
  <c r="B103" i="273"/>
  <c r="F103" i="273"/>
  <c r="B104" i="273"/>
  <c r="F104" i="273"/>
  <c r="B105" i="273"/>
  <c r="F105" i="273"/>
  <c r="B106" i="273"/>
  <c r="F106" i="273"/>
  <c r="B107" i="273"/>
  <c r="F107" i="273"/>
  <c r="B108" i="273"/>
  <c r="F108" i="273"/>
  <c r="B109" i="273"/>
  <c r="F109" i="273"/>
  <c r="B110" i="273"/>
  <c r="B111" i="273"/>
  <c r="F111" i="273"/>
  <c r="B112" i="273"/>
  <c r="F112" i="273"/>
  <c r="B113" i="273"/>
  <c r="F113" i="273"/>
  <c r="B114" i="273"/>
  <c r="F114" i="273"/>
  <c r="B115" i="273"/>
  <c r="F115" i="273"/>
  <c r="B116" i="273"/>
  <c r="F116" i="273"/>
  <c r="B117" i="273"/>
  <c r="F117" i="273"/>
  <c r="B118" i="273"/>
  <c r="B119" i="273"/>
  <c r="B120" i="273"/>
  <c r="B121" i="273"/>
  <c r="B122" i="273"/>
  <c r="B123" i="273"/>
  <c r="B124" i="273"/>
  <c r="B125" i="273"/>
  <c r="B126" i="273"/>
  <c r="B127" i="273"/>
  <c r="F127" i="273"/>
  <c r="B128" i="273"/>
  <c r="F128" i="273"/>
  <c r="B129" i="273"/>
  <c r="F129" i="273"/>
  <c r="B130" i="273"/>
  <c r="F130" i="273"/>
  <c r="B131" i="273"/>
  <c r="F131" i="273"/>
  <c r="B132" i="273"/>
  <c r="F132" i="273"/>
  <c r="B133" i="273"/>
  <c r="F133" i="273"/>
  <c r="B134" i="273"/>
  <c r="B135" i="273"/>
  <c r="B136" i="273"/>
  <c r="B137" i="273"/>
  <c r="B138" i="273"/>
  <c r="B139" i="273"/>
  <c r="B140" i="273"/>
  <c r="B141" i="273"/>
  <c r="B142" i="273"/>
  <c r="B143" i="273"/>
  <c r="F143" i="273"/>
  <c r="B144" i="273"/>
  <c r="F144" i="273"/>
  <c r="B145" i="273"/>
  <c r="F145" i="273"/>
  <c r="B146" i="273"/>
  <c r="F146" i="273"/>
  <c r="B147" i="273"/>
  <c r="F147" i="273"/>
  <c r="B148" i="273"/>
  <c r="F148" i="273"/>
  <c r="B149" i="273"/>
  <c r="B150" i="273"/>
  <c r="F150" i="273"/>
  <c r="B151" i="273"/>
  <c r="F151" i="273"/>
  <c r="B152" i="273"/>
  <c r="F152" i="273"/>
  <c r="B153" i="273"/>
  <c r="F153" i="273"/>
  <c r="B154" i="273"/>
  <c r="F154" i="273"/>
  <c r="B155" i="273"/>
  <c r="F155" i="273"/>
  <c r="B156" i="273"/>
  <c r="B157" i="273"/>
  <c r="F157" i="273"/>
  <c r="B158" i="273"/>
  <c r="F158" i="273"/>
  <c r="B159" i="273"/>
  <c r="F159" i="273"/>
  <c r="B160" i="273"/>
  <c r="F160" i="273"/>
  <c r="B161" i="273"/>
  <c r="F161" i="273"/>
  <c r="B162" i="273"/>
  <c r="F162" i="273"/>
  <c r="B163" i="273"/>
  <c r="B164" i="273"/>
  <c r="F164" i="273"/>
  <c r="B165" i="273"/>
  <c r="F165" i="273"/>
  <c r="B166" i="273"/>
  <c r="F166" i="273"/>
  <c r="B167" i="273"/>
  <c r="F167" i="273"/>
  <c r="B168" i="273"/>
  <c r="F168" i="273"/>
  <c r="B169" i="273"/>
  <c r="F169" i="273"/>
  <c r="B170" i="273"/>
  <c r="B171" i="273"/>
  <c r="F171" i="273"/>
  <c r="B172" i="273"/>
  <c r="F172" i="273"/>
  <c r="B173" i="273"/>
  <c r="F173" i="273"/>
  <c r="B174" i="273"/>
  <c r="F174" i="273"/>
  <c r="B175" i="273"/>
  <c r="F175" i="273"/>
  <c r="B176" i="273"/>
  <c r="F176" i="273"/>
  <c r="B177" i="273"/>
  <c r="B178" i="273"/>
  <c r="F178" i="273"/>
  <c r="B179" i="273"/>
  <c r="F179" i="273"/>
  <c r="B180" i="273"/>
  <c r="F180" i="273"/>
  <c r="B181" i="273"/>
  <c r="F181" i="273"/>
  <c r="B182" i="273"/>
  <c r="F182" i="273"/>
  <c r="B183" i="273"/>
  <c r="F183" i="273"/>
  <c r="B184" i="273"/>
  <c r="B185" i="273"/>
  <c r="F185" i="273"/>
  <c r="B186" i="273"/>
  <c r="F186" i="273"/>
  <c r="B187" i="273"/>
  <c r="F187" i="273"/>
  <c r="B188" i="273"/>
  <c r="F188" i="273"/>
  <c r="B189" i="273"/>
  <c r="F189" i="273"/>
  <c r="B190" i="273"/>
  <c r="F190" i="273"/>
  <c r="B191" i="273"/>
  <c r="B192" i="273"/>
  <c r="B193" i="273"/>
  <c r="B194" i="273"/>
  <c r="B195" i="273"/>
  <c r="B196" i="273"/>
  <c r="B197" i="273"/>
  <c r="B198" i="273"/>
  <c r="B199" i="273"/>
  <c r="F199" i="273"/>
  <c r="B200" i="273"/>
  <c r="F200" i="273"/>
  <c r="B201" i="273"/>
  <c r="F201" i="273"/>
  <c r="B202" i="273"/>
  <c r="F202" i="273"/>
  <c r="B203" i="273"/>
  <c r="F203" i="273"/>
  <c r="B204" i="273"/>
  <c r="F204" i="273"/>
  <c r="B205" i="273"/>
  <c r="B206" i="273"/>
  <c r="B207" i="273"/>
  <c r="B208" i="273"/>
  <c r="B209" i="273"/>
  <c r="B210" i="273"/>
  <c r="B211" i="273"/>
  <c r="B212" i="273"/>
  <c r="B213" i="273"/>
  <c r="F213" i="273"/>
  <c r="B214" i="273"/>
  <c r="F214" i="273"/>
  <c r="B215" i="273"/>
  <c r="F215" i="273"/>
  <c r="B216" i="273"/>
  <c r="F216" i="273"/>
  <c r="B217" i="273"/>
  <c r="B218" i="273"/>
  <c r="F218" i="273"/>
  <c r="B219" i="273"/>
  <c r="F219" i="273"/>
  <c r="B220" i="273"/>
  <c r="F220" i="273"/>
  <c r="B221" i="273"/>
  <c r="B222" i="273"/>
  <c r="F222" i="273"/>
  <c r="B223" i="273"/>
  <c r="F223" i="273"/>
  <c r="B224" i="273"/>
  <c r="F224" i="273"/>
  <c r="B225" i="273"/>
  <c r="B226" i="273"/>
  <c r="F226" i="273"/>
  <c r="B227" i="273"/>
  <c r="F227" i="273"/>
  <c r="B228" i="273"/>
  <c r="F228" i="273"/>
  <c r="B229" i="273"/>
  <c r="B230" i="273"/>
  <c r="F230" i="273"/>
  <c r="B231" i="273"/>
  <c r="F231" i="273"/>
  <c r="B232" i="273"/>
  <c r="F232" i="273"/>
  <c r="B233" i="273"/>
  <c r="B234" i="273"/>
  <c r="F234" i="273"/>
  <c r="B235" i="273"/>
  <c r="F235" i="273"/>
  <c r="B236" i="273"/>
  <c r="F236" i="273"/>
  <c r="B237" i="273"/>
  <c r="B238" i="273"/>
  <c r="F238" i="273"/>
  <c r="B239" i="273"/>
  <c r="F239" i="273"/>
  <c r="B240" i="273"/>
  <c r="F240" i="273"/>
  <c r="B241" i="273"/>
  <c r="B242" i="273"/>
  <c r="F242" i="273"/>
  <c r="B243" i="273"/>
  <c r="F243" i="273"/>
  <c r="B244" i="273"/>
  <c r="F244" i="273"/>
  <c r="B245" i="273"/>
  <c r="B246" i="273"/>
  <c r="F246" i="273"/>
  <c r="B247" i="273"/>
  <c r="F247" i="273"/>
  <c r="B248" i="273"/>
  <c r="F248" i="273"/>
  <c r="B249" i="273"/>
  <c r="B250" i="273"/>
  <c r="F250" i="273"/>
  <c r="B251" i="273"/>
  <c r="F251" i="273"/>
  <c r="B252" i="273"/>
  <c r="F252" i="273"/>
  <c r="B253" i="273"/>
  <c r="F253" i="273"/>
  <c r="B254" i="273"/>
  <c r="F254" i="273"/>
  <c r="B255" i="273"/>
  <c r="B256" i="273"/>
  <c r="F256" i="273"/>
  <c r="B257" i="273"/>
  <c r="F257" i="273"/>
  <c r="B258" i="273"/>
  <c r="F258" i="273"/>
  <c r="B259" i="273"/>
  <c r="F259" i="273"/>
  <c r="B260" i="273"/>
  <c r="F260" i="273"/>
  <c r="B261" i="273"/>
  <c r="F261" i="273"/>
  <c r="B262" i="273"/>
  <c r="F262" i="273"/>
  <c r="B263" i="273"/>
  <c r="F263" i="273"/>
  <c r="B264" i="273"/>
  <c r="F264" i="273"/>
  <c r="B265" i="273"/>
  <c r="B266" i="273"/>
  <c r="F266" i="273"/>
  <c r="B267" i="273"/>
  <c r="F267" i="273"/>
  <c r="B268" i="273"/>
  <c r="F268" i="273"/>
  <c r="B269" i="273"/>
  <c r="B270" i="273"/>
  <c r="F270" i="273"/>
  <c r="B271" i="273"/>
  <c r="F271" i="273"/>
  <c r="B272" i="273"/>
  <c r="F272" i="273"/>
  <c r="B273" i="273"/>
  <c r="B274" i="273"/>
  <c r="F274" i="273"/>
  <c r="B275" i="273"/>
  <c r="F275" i="273"/>
  <c r="B276" i="273"/>
  <c r="F276" i="273"/>
  <c r="B277" i="273"/>
  <c r="B278" i="273"/>
  <c r="F278" i="273"/>
  <c r="B279" i="273"/>
  <c r="F279" i="273"/>
  <c r="B280" i="273"/>
  <c r="F280" i="273"/>
  <c r="B281" i="273"/>
  <c r="B282" i="273"/>
  <c r="F282" i="273"/>
  <c r="B283" i="273"/>
  <c r="F283" i="273"/>
  <c r="B284" i="273"/>
  <c r="F284" i="273"/>
  <c r="B285" i="273"/>
  <c r="B286" i="273"/>
  <c r="F286" i="273"/>
  <c r="B287" i="273"/>
  <c r="F287" i="273"/>
  <c r="B288" i="273"/>
  <c r="F288" i="273"/>
  <c r="B289" i="273"/>
  <c r="B290" i="273"/>
  <c r="F290" i="273"/>
  <c r="B291" i="273"/>
  <c r="F291" i="273"/>
  <c r="B292" i="273"/>
  <c r="F292" i="273"/>
  <c r="B293" i="273"/>
  <c r="B294" i="273"/>
  <c r="F294" i="273"/>
  <c r="B295" i="273"/>
  <c r="F295" i="273"/>
  <c r="B296" i="273"/>
  <c r="F296" i="273"/>
  <c r="B297" i="273"/>
  <c r="B298" i="273"/>
  <c r="F298" i="273"/>
  <c r="B299" i="273"/>
  <c r="F299" i="273"/>
  <c r="B300" i="273"/>
  <c r="F300" i="273"/>
  <c r="B301" i="273"/>
  <c r="F301" i="273"/>
  <c r="B302" i="273"/>
  <c r="F302" i="273"/>
  <c r="B303" i="273"/>
  <c r="F303" i="273"/>
  <c r="B304" i="273"/>
  <c r="F304" i="273"/>
  <c r="B305" i="273"/>
  <c r="F305" i="273"/>
  <c r="B306" i="273"/>
  <c r="F306" i="273"/>
  <c r="B307" i="273"/>
  <c r="F307" i="273"/>
  <c r="B308" i="273"/>
  <c r="F308" i="273"/>
  <c r="B309" i="273"/>
  <c r="F309" i="273"/>
  <c r="B310" i="273"/>
  <c r="F310" i="273"/>
  <c r="B311" i="273"/>
  <c r="B312" i="273"/>
  <c r="B313" i="273"/>
  <c r="F313" i="273"/>
  <c r="B314" i="273"/>
  <c r="F314" i="273"/>
  <c r="B315" i="273"/>
  <c r="F315" i="273"/>
  <c r="B316" i="273"/>
  <c r="F316" i="273"/>
  <c r="B317" i="273"/>
  <c r="F317" i="273"/>
  <c r="B318" i="273"/>
  <c r="F318" i="273"/>
  <c r="B319" i="273"/>
  <c r="F319" i="273"/>
  <c r="B320" i="273"/>
  <c r="F320" i="273"/>
  <c r="B321" i="273"/>
  <c r="F321" i="273"/>
  <c r="B322" i="273"/>
  <c r="F322" i="273"/>
  <c r="B323" i="273"/>
  <c r="B324" i="273"/>
  <c r="B4" i="272"/>
  <c r="F4" i="272"/>
  <c r="B5" i="272"/>
  <c r="F5" i="272"/>
  <c r="B6" i="272"/>
  <c r="F6" i="272"/>
  <c r="B7" i="272"/>
  <c r="F7" i="272"/>
  <c r="B8" i="272"/>
  <c r="F8" i="272"/>
  <c r="B9" i="272"/>
  <c r="F9" i="272"/>
  <c r="B10" i="272"/>
  <c r="B11" i="272"/>
  <c r="B12" i="272"/>
  <c r="F12" i="272"/>
  <c r="B13" i="272"/>
  <c r="F13" i="272"/>
  <c r="B14" i="272"/>
  <c r="F14" i="272"/>
  <c r="B15" i="272"/>
  <c r="F15" i="272"/>
  <c r="B16" i="272"/>
  <c r="F16" i="272"/>
  <c r="B17" i="272"/>
  <c r="F17" i="272"/>
  <c r="B18" i="272"/>
  <c r="F18" i="272"/>
  <c r="B19" i="272"/>
  <c r="F19" i="272"/>
  <c r="B20" i="272"/>
  <c r="F20" i="272"/>
  <c r="B21" i="272"/>
  <c r="F21" i="272"/>
  <c r="B22" i="272"/>
  <c r="F22" i="272"/>
  <c r="B23" i="272"/>
  <c r="F23" i="272"/>
  <c r="B24" i="272"/>
  <c r="F24" i="272"/>
  <c r="B25" i="272"/>
  <c r="F25" i="272"/>
  <c r="B26" i="272"/>
  <c r="F26" i="272"/>
  <c r="B27" i="272"/>
  <c r="F27" i="272"/>
  <c r="B28" i="272"/>
  <c r="F28" i="272"/>
  <c r="B29" i="272"/>
  <c r="F29" i="272"/>
  <c r="B30" i="272"/>
  <c r="F30" i="272"/>
  <c r="B31" i="272"/>
  <c r="F31" i="272"/>
  <c r="B32" i="272"/>
  <c r="B33" i="272"/>
  <c r="F33" i="272"/>
  <c r="B34" i="272"/>
  <c r="F34" i="272"/>
  <c r="B35" i="272"/>
  <c r="F35" i="272"/>
  <c r="B36" i="272"/>
  <c r="F36" i="272"/>
  <c r="B37" i="272"/>
  <c r="F37" i="272"/>
  <c r="B38" i="272"/>
  <c r="F38" i="272"/>
  <c r="B39" i="272"/>
  <c r="F39" i="272"/>
  <c r="B40" i="272"/>
  <c r="F40" i="272"/>
  <c r="B41" i="272"/>
  <c r="B42" i="272"/>
  <c r="F42" i="272"/>
  <c r="B43" i="272"/>
  <c r="F43" i="272"/>
  <c r="B44" i="272"/>
  <c r="F44" i="272"/>
  <c r="B45" i="272"/>
  <c r="F45" i="272"/>
  <c r="B46" i="272"/>
  <c r="B47" i="272"/>
  <c r="F47" i="272"/>
  <c r="B48" i="272"/>
  <c r="F48" i="272"/>
  <c r="B49" i="272"/>
  <c r="F49" i="272"/>
  <c r="B50" i="272"/>
  <c r="F50" i="272"/>
  <c r="B51" i="272"/>
  <c r="F51" i="272"/>
  <c r="B52" i="272"/>
  <c r="B53" i="272"/>
  <c r="F53" i="272"/>
  <c r="B54" i="272"/>
  <c r="F54" i="272"/>
  <c r="B55" i="272"/>
  <c r="F55" i="272"/>
  <c r="B56" i="272"/>
  <c r="F56" i="272"/>
  <c r="B57" i="272"/>
  <c r="F57" i="272"/>
  <c r="B58" i="272"/>
  <c r="B59" i="272"/>
  <c r="F59" i="272"/>
  <c r="B60" i="272"/>
  <c r="F60" i="272"/>
  <c r="B61" i="272"/>
  <c r="F61" i="272"/>
  <c r="B62" i="272"/>
  <c r="F62" i="272"/>
  <c r="B63" i="272"/>
  <c r="F63" i="272"/>
  <c r="B64" i="272"/>
  <c r="F64" i="272"/>
  <c r="B65" i="272"/>
  <c r="F65" i="272"/>
  <c r="B66" i="272"/>
  <c r="B67" i="272"/>
  <c r="F67" i="272"/>
  <c r="B68" i="272"/>
  <c r="F68" i="272"/>
  <c r="B69" i="272"/>
  <c r="F69" i="272"/>
  <c r="B70" i="272"/>
  <c r="F70" i="272"/>
  <c r="B71" i="272"/>
  <c r="B72" i="272"/>
  <c r="F72" i="272"/>
  <c r="B73" i="272"/>
  <c r="F73" i="272"/>
  <c r="B74" i="272"/>
  <c r="F74" i="272"/>
  <c r="B75" i="272"/>
  <c r="F75" i="272"/>
  <c r="B76" i="272"/>
  <c r="F76" i="272"/>
  <c r="B77" i="272"/>
  <c r="B78" i="272"/>
  <c r="F78" i="272"/>
  <c r="B79" i="272"/>
  <c r="F79" i="272"/>
  <c r="B80" i="272"/>
  <c r="F80" i="272"/>
  <c r="B81" i="272"/>
  <c r="F81" i="272"/>
  <c r="B82" i="272"/>
  <c r="F82" i="272"/>
  <c r="B83" i="272"/>
  <c r="B84" i="272"/>
  <c r="F84" i="272"/>
  <c r="B85" i="272"/>
  <c r="F85" i="272"/>
  <c r="B86" i="272"/>
  <c r="F86" i="272"/>
  <c r="B87" i="272"/>
  <c r="F87" i="272"/>
  <c r="B88" i="272"/>
  <c r="F88" i="272"/>
  <c r="B89" i="272"/>
  <c r="F89" i="272"/>
  <c r="B90" i="272"/>
  <c r="F90" i="272"/>
  <c r="B91" i="272"/>
  <c r="B92" i="272"/>
  <c r="F92" i="272"/>
  <c r="B93" i="272"/>
  <c r="F93" i="272"/>
  <c r="B94" i="272"/>
  <c r="F94" i="272"/>
  <c r="B95" i="272"/>
  <c r="F95" i="272"/>
  <c r="B96" i="272"/>
  <c r="B97" i="272"/>
  <c r="F97" i="272"/>
  <c r="B98" i="272"/>
  <c r="F98" i="272"/>
  <c r="B99" i="272"/>
  <c r="F99" i="272"/>
  <c r="B100" i="272"/>
  <c r="F100" i="272"/>
  <c r="B101" i="272"/>
  <c r="F101" i="272"/>
  <c r="B102" i="272"/>
  <c r="B103" i="272"/>
  <c r="F103" i="272"/>
  <c r="B104" i="272"/>
  <c r="F104" i="272"/>
  <c r="B105" i="272"/>
  <c r="F105" i="272"/>
  <c r="B106" i="272"/>
  <c r="F106" i="272"/>
  <c r="B107" i="272"/>
  <c r="F107" i="272"/>
  <c r="B108" i="272"/>
  <c r="B109" i="272"/>
  <c r="F109" i="272"/>
  <c r="B110" i="272"/>
  <c r="F110" i="272"/>
  <c r="B111" i="272"/>
  <c r="F111" i="272"/>
  <c r="B112" i="272"/>
  <c r="F112" i="272"/>
  <c r="B113" i="272"/>
  <c r="F113" i="272"/>
  <c r="B114" i="272"/>
  <c r="F114" i="272"/>
  <c r="B115" i="272"/>
  <c r="F115" i="272"/>
  <c r="B116" i="272"/>
  <c r="B117" i="272"/>
  <c r="F117" i="272"/>
  <c r="B118" i="272"/>
  <c r="F118" i="272"/>
  <c r="B119" i="272"/>
  <c r="F119" i="272"/>
  <c r="B120" i="272"/>
  <c r="F120" i="272"/>
  <c r="B121" i="272"/>
  <c r="B122" i="272"/>
  <c r="F122" i="272"/>
  <c r="B123" i="272"/>
  <c r="F123" i="272"/>
  <c r="B124" i="272"/>
  <c r="F124" i="272"/>
  <c r="B125" i="272"/>
  <c r="F125" i="272"/>
  <c r="B126" i="272"/>
  <c r="F126" i="272"/>
  <c r="B127" i="272"/>
  <c r="B128" i="272"/>
  <c r="F128" i="272"/>
  <c r="B129" i="272"/>
  <c r="F129" i="272"/>
  <c r="B130" i="272"/>
  <c r="F130" i="272"/>
  <c r="B131" i="272"/>
  <c r="F131" i="272"/>
  <c r="B132" i="272"/>
  <c r="F132" i="272"/>
  <c r="B133" i="272"/>
  <c r="B134" i="272"/>
  <c r="F134" i="272"/>
  <c r="B135" i="272"/>
  <c r="F135" i="272"/>
  <c r="B136" i="272"/>
  <c r="F136" i="272"/>
  <c r="B137" i="272"/>
  <c r="F137" i="272"/>
  <c r="B138" i="272"/>
  <c r="F138" i="272"/>
  <c r="B139" i="272"/>
  <c r="F139" i="272"/>
  <c r="B140" i="272"/>
  <c r="F140" i="272"/>
  <c r="B141" i="272"/>
  <c r="B142" i="272"/>
  <c r="F142" i="272"/>
  <c r="B143" i="272"/>
  <c r="F143" i="272"/>
  <c r="B144" i="272"/>
  <c r="F144" i="272"/>
  <c r="B145" i="272"/>
  <c r="F145" i="272"/>
  <c r="B146" i="272"/>
  <c r="B147" i="272"/>
  <c r="F147" i="272"/>
  <c r="B148" i="272"/>
  <c r="F148" i="272"/>
  <c r="B149" i="272"/>
  <c r="F149" i="272"/>
  <c r="B150" i="272"/>
  <c r="F150" i="272"/>
  <c r="B151" i="272"/>
  <c r="F151" i="272"/>
  <c r="B152" i="272"/>
  <c r="B153" i="272"/>
  <c r="F153" i="272"/>
  <c r="B154" i="272"/>
  <c r="F154" i="272"/>
  <c r="B155" i="272"/>
  <c r="F155" i="272"/>
  <c r="B156" i="272"/>
  <c r="F156" i="272"/>
  <c r="B157" i="272"/>
  <c r="F157" i="272"/>
  <c r="B158" i="272"/>
  <c r="B159" i="272"/>
  <c r="F159" i="272"/>
  <c r="B160" i="272"/>
  <c r="F160" i="272"/>
  <c r="B161" i="272"/>
  <c r="F161" i="272"/>
  <c r="B162" i="272"/>
  <c r="F162" i="272"/>
  <c r="B163" i="272"/>
  <c r="F163" i="272"/>
  <c r="B164" i="272"/>
  <c r="F164" i="272"/>
  <c r="B165" i="272"/>
  <c r="F165" i="272"/>
  <c r="B166" i="272"/>
  <c r="B167" i="272"/>
  <c r="F167" i="272"/>
  <c r="B168" i="272"/>
  <c r="F168" i="272"/>
  <c r="B169" i="272"/>
  <c r="F169" i="272"/>
  <c r="B170" i="272"/>
  <c r="F170" i="272"/>
  <c r="B171" i="272"/>
  <c r="B172" i="272"/>
  <c r="F172" i="272"/>
  <c r="B173" i="272"/>
  <c r="F173" i="272"/>
  <c r="B174" i="272"/>
  <c r="F174" i="272"/>
  <c r="B175" i="272"/>
  <c r="F175" i="272"/>
  <c r="B176" i="272"/>
  <c r="F176" i="272"/>
  <c r="B177" i="272"/>
  <c r="B178" i="272"/>
  <c r="F178" i="272"/>
  <c r="B179" i="272"/>
  <c r="F179" i="272"/>
  <c r="B180" i="272"/>
  <c r="F180" i="272"/>
  <c r="B181" i="272"/>
  <c r="F181" i="272"/>
  <c r="B182" i="272"/>
  <c r="F182" i="272"/>
  <c r="B183" i="272"/>
  <c r="B184" i="272"/>
  <c r="B185" i="272"/>
  <c r="B186" i="272"/>
  <c r="B187" i="272"/>
  <c r="B188" i="272"/>
  <c r="B189" i="272"/>
  <c r="B190" i="272"/>
  <c r="B191" i="272"/>
  <c r="B192" i="272"/>
  <c r="B193" i="272"/>
  <c r="B194" i="272"/>
  <c r="B195" i="272"/>
  <c r="B196" i="272"/>
  <c r="B197" i="272"/>
  <c r="B198" i="272"/>
  <c r="B199" i="272"/>
  <c r="B200" i="272"/>
  <c r="B201" i="272"/>
  <c r="B202" i="272"/>
  <c r="B203" i="272"/>
  <c r="B204" i="272"/>
  <c r="B205" i="272"/>
  <c r="B206" i="272"/>
  <c r="B207" i="272"/>
  <c r="B208" i="272"/>
  <c r="B209" i="272"/>
  <c r="F209" i="272"/>
  <c r="B210" i="272"/>
  <c r="F210" i="272"/>
  <c r="B211" i="272"/>
  <c r="F211" i="272"/>
  <c r="B212" i="272"/>
  <c r="F212" i="272"/>
  <c r="B213" i="272"/>
  <c r="F213" i="272"/>
  <c r="B214" i="272"/>
  <c r="F214" i="272"/>
  <c r="B215" i="272"/>
  <c r="F215" i="272"/>
  <c r="B216" i="272"/>
  <c r="F216" i="272"/>
  <c r="B217" i="272"/>
  <c r="B218" i="272"/>
  <c r="F218" i="272"/>
  <c r="B219" i="272"/>
  <c r="F219" i="272"/>
  <c r="B220" i="272"/>
  <c r="F220" i="272"/>
  <c r="B221" i="272"/>
  <c r="F221" i="272"/>
  <c r="B222" i="272"/>
  <c r="B223" i="272"/>
  <c r="F223" i="272"/>
  <c r="B224" i="272"/>
  <c r="F224" i="272"/>
  <c r="B225" i="272"/>
  <c r="F225" i="272"/>
  <c r="B226" i="272"/>
  <c r="F226" i="272"/>
  <c r="B227" i="272"/>
  <c r="F227" i="272"/>
  <c r="B228" i="272"/>
  <c r="B229" i="272"/>
  <c r="F229" i="272"/>
  <c r="B230" i="272"/>
  <c r="F230" i="272"/>
  <c r="B231" i="272"/>
  <c r="F231" i="272"/>
  <c r="B232" i="272"/>
  <c r="F232" i="272"/>
  <c r="B233" i="272"/>
  <c r="F233" i="272"/>
  <c r="B234" i="272"/>
  <c r="B235" i="272"/>
  <c r="F235" i="272"/>
  <c r="B236" i="272"/>
  <c r="F236" i="272"/>
  <c r="B237" i="272"/>
  <c r="F237" i="272"/>
  <c r="B238" i="272"/>
  <c r="F238" i="272"/>
  <c r="B239" i="272"/>
  <c r="F239" i="272"/>
  <c r="B240" i="272"/>
  <c r="F240" i="272"/>
  <c r="B241" i="272"/>
  <c r="F241" i="272"/>
  <c r="B242" i="272"/>
  <c r="B243" i="272"/>
  <c r="F243" i="272"/>
  <c r="B244" i="272"/>
  <c r="F244" i="272"/>
  <c r="B245" i="272"/>
  <c r="F245" i="272"/>
  <c r="B246" i="272"/>
  <c r="F246" i="272"/>
  <c r="B247" i="272"/>
  <c r="B248" i="272"/>
  <c r="F248" i="272"/>
  <c r="B249" i="272"/>
  <c r="F249" i="272"/>
  <c r="B250" i="272"/>
  <c r="F250" i="272"/>
  <c r="B251" i="272"/>
  <c r="F251" i="272"/>
  <c r="B252" i="272"/>
  <c r="F252" i="272"/>
  <c r="B253" i="272"/>
  <c r="B254" i="272"/>
  <c r="F254" i="272"/>
  <c r="B255" i="272"/>
  <c r="F255" i="272"/>
  <c r="B256" i="272"/>
  <c r="F256" i="272"/>
  <c r="B257" i="272"/>
  <c r="F257" i="272"/>
  <c r="B258" i="272"/>
  <c r="F258" i="272"/>
  <c r="B259" i="272"/>
  <c r="B260" i="272"/>
  <c r="F260" i="272"/>
  <c r="B261" i="272"/>
  <c r="F261" i="272"/>
  <c r="B262" i="272"/>
  <c r="F262" i="272"/>
  <c r="B263" i="272"/>
  <c r="F263" i="272"/>
  <c r="B264" i="272"/>
  <c r="F264" i="272"/>
  <c r="B265" i="272"/>
  <c r="F265" i="272"/>
  <c r="B266" i="272"/>
  <c r="F266" i="272"/>
  <c r="B267" i="272"/>
  <c r="B268" i="272"/>
  <c r="F268" i="272"/>
  <c r="B269" i="272"/>
  <c r="F269" i="272"/>
  <c r="B270" i="272"/>
  <c r="F270" i="272"/>
  <c r="B271" i="272"/>
  <c r="F271" i="272"/>
  <c r="B272" i="272"/>
  <c r="B273" i="272"/>
  <c r="F273" i="272"/>
  <c r="B274" i="272"/>
  <c r="F274" i="272"/>
  <c r="B275" i="272"/>
  <c r="F275" i="272"/>
  <c r="B276" i="272"/>
  <c r="F276" i="272"/>
  <c r="B277" i="272"/>
  <c r="F277" i="272"/>
  <c r="B278" i="272"/>
  <c r="B279" i="272"/>
  <c r="F279" i="272"/>
  <c r="B280" i="272"/>
  <c r="F280" i="272"/>
  <c r="B281" i="272"/>
  <c r="F281" i="272"/>
  <c r="B282" i="272"/>
  <c r="F282" i="272"/>
  <c r="B283" i="272"/>
  <c r="F283" i="272"/>
  <c r="B284" i="272"/>
  <c r="B285" i="272"/>
  <c r="F285" i="272"/>
  <c r="B286" i="272"/>
  <c r="F286" i="272"/>
  <c r="B287" i="272"/>
  <c r="F287" i="272"/>
  <c r="B288" i="272"/>
  <c r="F288" i="272"/>
  <c r="B289" i="272"/>
  <c r="F289" i="272"/>
  <c r="B290" i="272"/>
  <c r="F290" i="272"/>
  <c r="B291" i="272"/>
  <c r="F291" i="272"/>
  <c r="B292" i="272"/>
  <c r="B293" i="272"/>
  <c r="F293" i="272"/>
  <c r="B294" i="272"/>
  <c r="F294" i="272"/>
  <c r="B295" i="272"/>
  <c r="F295" i="272"/>
  <c r="B296" i="272"/>
  <c r="F296" i="272"/>
  <c r="B297" i="272"/>
  <c r="B298" i="272"/>
  <c r="F298" i="272"/>
  <c r="B299" i="272"/>
  <c r="F299" i="272"/>
  <c r="B300" i="272"/>
  <c r="F300" i="272"/>
  <c r="B301" i="272"/>
  <c r="F301" i="272"/>
  <c r="B302" i="272"/>
  <c r="F302" i="272"/>
  <c r="B303" i="272"/>
  <c r="B304" i="272"/>
  <c r="F304" i="272"/>
  <c r="B305" i="272"/>
  <c r="F305" i="272"/>
  <c r="B306" i="272"/>
  <c r="F306" i="272"/>
  <c r="B307" i="272"/>
  <c r="F307" i="272"/>
  <c r="B308" i="272"/>
  <c r="F308" i="272"/>
  <c r="B309" i="272"/>
  <c r="B310" i="272"/>
  <c r="F310" i="272"/>
  <c r="B311" i="272"/>
  <c r="F311" i="272"/>
  <c r="B312" i="272"/>
  <c r="F312" i="272"/>
  <c r="B313" i="272"/>
  <c r="F313" i="272"/>
  <c r="B314" i="272"/>
  <c r="F314" i="272"/>
  <c r="B315" i="272"/>
  <c r="F315" i="272"/>
  <c r="B316" i="272"/>
  <c r="F316" i="272"/>
  <c r="B317" i="272"/>
  <c r="B318" i="272"/>
  <c r="F318" i="272"/>
  <c r="B319" i="272"/>
  <c r="F319" i="272"/>
  <c r="B320" i="272"/>
  <c r="F320" i="272"/>
  <c r="B321" i="272"/>
  <c r="F321" i="272"/>
  <c r="B322" i="272"/>
  <c r="B323" i="272"/>
  <c r="F323" i="272"/>
  <c r="B324" i="272"/>
  <c r="F324" i="272"/>
  <c r="B325" i="272"/>
  <c r="F325" i="272"/>
  <c r="B326" i="272"/>
  <c r="F326" i="272"/>
  <c r="B327" i="272"/>
  <c r="F327" i="272"/>
  <c r="B328" i="272"/>
  <c r="B329" i="272"/>
  <c r="F329" i="272"/>
  <c r="B330" i="272"/>
  <c r="F330" i="272"/>
  <c r="B331" i="272"/>
  <c r="F331" i="272"/>
  <c r="B332" i="272"/>
  <c r="F332" i="272"/>
  <c r="B333" i="272"/>
  <c r="F333" i="272"/>
  <c r="B334" i="272"/>
  <c r="B335" i="272"/>
  <c r="F335" i="272"/>
  <c r="B336" i="272"/>
  <c r="F336" i="272"/>
  <c r="B337" i="272"/>
  <c r="F337" i="272"/>
  <c r="B338" i="272"/>
  <c r="F338" i="272"/>
  <c r="B339" i="272"/>
  <c r="F339" i="272"/>
  <c r="B340" i="272"/>
  <c r="F340" i="272"/>
  <c r="B341" i="272"/>
  <c r="F341" i="272"/>
  <c r="B342" i="272"/>
  <c r="B343" i="272"/>
  <c r="F343" i="272"/>
  <c r="B344" i="272"/>
  <c r="F344" i="272"/>
  <c r="B345" i="272"/>
  <c r="F345" i="272"/>
  <c r="B346" i="272"/>
  <c r="F346" i="272"/>
  <c r="B347" i="272"/>
  <c r="B348" i="272"/>
  <c r="F348" i="272"/>
  <c r="B349" i="272"/>
  <c r="F349" i="272"/>
  <c r="B350" i="272"/>
  <c r="F350" i="272"/>
  <c r="B351" i="272"/>
  <c r="F351" i="272"/>
  <c r="B352" i="272"/>
  <c r="F352" i="272"/>
  <c r="B353" i="272"/>
  <c r="B354" i="272"/>
  <c r="F354" i="272"/>
  <c r="B355" i="272"/>
  <c r="F355" i="272"/>
  <c r="B356" i="272"/>
  <c r="F356" i="272"/>
  <c r="B357" i="272"/>
  <c r="F357" i="272"/>
  <c r="B358" i="272"/>
  <c r="F358" i="272"/>
  <c r="B359" i="272"/>
  <c r="B360" i="272"/>
  <c r="B361" i="272"/>
  <c r="B362" i="272"/>
  <c r="B363" i="272"/>
  <c r="B364" i="272"/>
  <c r="B365" i="272"/>
  <c r="B366" i="272"/>
  <c r="B367" i="272"/>
  <c r="B368" i="272"/>
  <c r="B369" i="272"/>
  <c r="B370" i="272"/>
  <c r="B371" i="272"/>
  <c r="B372" i="272"/>
  <c r="B373" i="272"/>
  <c r="B374" i="272"/>
  <c r="B375" i="272"/>
  <c r="B376" i="272"/>
  <c r="B377" i="272"/>
  <c r="B378" i="272"/>
  <c r="B379" i="272"/>
  <c r="B380" i="272"/>
  <c r="B381" i="272"/>
  <c r="B382" i="272"/>
  <c r="B383" i="272"/>
  <c r="B384" i="272"/>
  <c r="B385" i="272"/>
  <c r="F385" i="272"/>
  <c r="B386" i="272"/>
  <c r="F386" i="272"/>
  <c r="B387" i="272"/>
  <c r="F387" i="272"/>
  <c r="B388" i="272"/>
  <c r="F388" i="272"/>
  <c r="B389" i="272"/>
  <c r="F389" i="272"/>
  <c r="B390" i="272"/>
  <c r="F390" i="272"/>
  <c r="B391" i="272"/>
  <c r="F391" i="272"/>
  <c r="B392" i="272"/>
  <c r="F392" i="272"/>
  <c r="B393" i="272"/>
  <c r="F393" i="272"/>
  <c r="B394" i="272"/>
  <c r="F394" i="272"/>
  <c r="B395" i="272"/>
  <c r="F395" i="272"/>
  <c r="B396" i="272"/>
  <c r="F396" i="272"/>
  <c r="B397" i="272"/>
  <c r="F397" i="272"/>
  <c r="B398" i="272"/>
  <c r="F398" i="272"/>
  <c r="B399" i="272"/>
  <c r="F399" i="272"/>
  <c r="B400" i="272"/>
  <c r="F400" i="272"/>
  <c r="B401" i="272"/>
  <c r="F401" i="272"/>
  <c r="B402" i="272"/>
  <c r="B4" i="271"/>
  <c r="F4" i="271"/>
  <c r="B5" i="271"/>
  <c r="F5" i="271"/>
  <c r="B6" i="271"/>
  <c r="F6" i="271"/>
  <c r="B7" i="271"/>
  <c r="F7" i="271"/>
  <c r="B8" i="271"/>
  <c r="F8" i="271"/>
  <c r="B9" i="271"/>
  <c r="F9" i="271"/>
  <c r="B10" i="271"/>
  <c r="F10" i="271"/>
  <c r="B11" i="271"/>
  <c r="F11" i="271"/>
  <c r="B12" i="271"/>
  <c r="F12" i="271"/>
  <c r="B13" i="271"/>
  <c r="F13" i="271"/>
  <c r="B14" i="271"/>
  <c r="F14" i="271"/>
  <c r="B15" i="271"/>
  <c r="F15" i="271"/>
  <c r="B16" i="271"/>
  <c r="F16" i="271"/>
  <c r="B17" i="271"/>
  <c r="F17" i="271"/>
  <c r="B18" i="271"/>
  <c r="F18" i="271"/>
  <c r="B19" i="271"/>
  <c r="F19" i="271"/>
  <c r="B20" i="271"/>
  <c r="F20" i="271"/>
  <c r="B21" i="271"/>
  <c r="F21" i="271"/>
  <c r="B22" i="271"/>
  <c r="F22" i="271"/>
  <c r="B23" i="271"/>
  <c r="F23" i="271"/>
  <c r="B24" i="271"/>
  <c r="F24" i="271"/>
  <c r="B25" i="271"/>
  <c r="F25" i="271"/>
  <c r="B26" i="271"/>
  <c r="F26" i="271"/>
  <c r="B27" i="271"/>
  <c r="F27" i="271"/>
  <c r="B28" i="271"/>
  <c r="F28" i="271"/>
  <c r="B29" i="271"/>
  <c r="F29" i="271"/>
  <c r="B30" i="271"/>
  <c r="F30" i="271"/>
  <c r="B31" i="271"/>
  <c r="F31" i="271"/>
  <c r="B32" i="271"/>
  <c r="F32" i="271"/>
  <c r="B33" i="271"/>
  <c r="F33" i="271"/>
  <c r="B34" i="271"/>
  <c r="F34" i="271"/>
  <c r="B35" i="271"/>
  <c r="F35" i="271"/>
  <c r="B36" i="271"/>
  <c r="F36" i="271"/>
  <c r="B37" i="271"/>
  <c r="F37" i="271"/>
  <c r="B38" i="271"/>
  <c r="F38" i="271"/>
  <c r="B39" i="271"/>
  <c r="F39" i="271"/>
  <c r="B40" i="271"/>
  <c r="F40" i="271"/>
  <c r="B41" i="271"/>
  <c r="F41" i="271"/>
  <c r="B42" i="271"/>
  <c r="F42" i="271"/>
  <c r="B43" i="271"/>
  <c r="F43" i="271"/>
  <c r="B44" i="271"/>
  <c r="F44" i="271"/>
  <c r="B45" i="271"/>
  <c r="F45" i="271"/>
  <c r="B46" i="271"/>
  <c r="F46" i="271"/>
  <c r="B47" i="271"/>
  <c r="F47" i="271"/>
  <c r="B48" i="271"/>
  <c r="F48" i="271"/>
  <c r="B49" i="271"/>
  <c r="F49" i="271"/>
  <c r="B50" i="271"/>
  <c r="F50" i="271"/>
  <c r="B51" i="271"/>
  <c r="F51" i="271"/>
  <c r="B52" i="271"/>
  <c r="F52" i="271"/>
  <c r="B53" i="271"/>
  <c r="F53" i="271"/>
  <c r="B54" i="271"/>
  <c r="F54" i="271"/>
  <c r="B55" i="271"/>
  <c r="F55" i="271"/>
  <c r="B56" i="271"/>
  <c r="F56" i="271"/>
  <c r="B57" i="271"/>
  <c r="F57" i="271"/>
  <c r="B58" i="271"/>
  <c r="F58" i="271"/>
  <c r="B59" i="271"/>
  <c r="F59" i="271"/>
  <c r="B60" i="271"/>
  <c r="F60" i="271"/>
  <c r="B61" i="271"/>
  <c r="F61" i="271"/>
  <c r="B62" i="271"/>
  <c r="F62" i="271"/>
  <c r="B63" i="271"/>
  <c r="F63" i="271"/>
  <c r="B64" i="271"/>
  <c r="F64" i="271"/>
  <c r="B65" i="271"/>
  <c r="F65" i="271"/>
  <c r="B66" i="271"/>
  <c r="F66" i="271"/>
  <c r="B67" i="271"/>
  <c r="F67" i="271"/>
  <c r="B68" i="271"/>
  <c r="F68" i="271"/>
  <c r="B69" i="271"/>
  <c r="F69" i="271"/>
  <c r="B70" i="271"/>
  <c r="F70" i="271"/>
  <c r="B71" i="271"/>
  <c r="F71" i="271"/>
  <c r="B72" i="271"/>
  <c r="F72" i="271"/>
  <c r="B73" i="271"/>
  <c r="F73" i="271"/>
  <c r="B74" i="271"/>
  <c r="F74" i="271"/>
  <c r="B75" i="271"/>
  <c r="F75" i="271"/>
  <c r="B76" i="271"/>
  <c r="F76" i="271"/>
  <c r="B77" i="271"/>
  <c r="F77" i="271"/>
  <c r="B78" i="271"/>
  <c r="F78" i="271"/>
  <c r="B79" i="271"/>
  <c r="F79" i="271"/>
  <c r="B80" i="271"/>
  <c r="F80" i="271"/>
  <c r="B81" i="271"/>
  <c r="F81" i="271"/>
  <c r="B82" i="271"/>
  <c r="F82" i="271"/>
  <c r="B83" i="271"/>
  <c r="F83" i="271"/>
  <c r="B84" i="271"/>
  <c r="F84" i="271"/>
  <c r="B85" i="271"/>
  <c r="F85" i="271"/>
  <c r="B86" i="271"/>
  <c r="F86" i="271"/>
  <c r="B87" i="271"/>
  <c r="F87" i="271"/>
  <c r="B88" i="271"/>
  <c r="F88" i="271"/>
  <c r="B89" i="271"/>
  <c r="F89" i="271"/>
  <c r="B90" i="271"/>
  <c r="F90" i="271"/>
  <c r="B91" i="271"/>
  <c r="F91" i="271"/>
  <c r="B92" i="271"/>
  <c r="F92" i="271"/>
  <c r="B93" i="271"/>
  <c r="F93" i="271"/>
  <c r="B94" i="271"/>
  <c r="F94" i="271"/>
  <c r="B95" i="271"/>
  <c r="F95" i="271"/>
  <c r="B96" i="271"/>
  <c r="F96" i="271"/>
  <c r="B97" i="271"/>
  <c r="F97" i="271"/>
  <c r="B98" i="271"/>
  <c r="F98" i="271"/>
  <c r="B99" i="271"/>
  <c r="F99" i="271"/>
  <c r="B100" i="271"/>
  <c r="F100" i="271"/>
  <c r="B101" i="271"/>
  <c r="F101" i="271"/>
  <c r="B102" i="271"/>
  <c r="F102" i="271"/>
  <c r="B103" i="271"/>
  <c r="F103" i="271"/>
  <c r="B104" i="271"/>
  <c r="F104" i="271"/>
  <c r="B105" i="271"/>
  <c r="F105" i="271"/>
  <c r="B106" i="271"/>
  <c r="F106" i="271"/>
  <c r="B107" i="271"/>
  <c r="F107" i="271"/>
  <c r="B108" i="271"/>
  <c r="F108" i="271"/>
  <c r="B109" i="271"/>
  <c r="F109" i="271"/>
  <c r="B110" i="271"/>
  <c r="F110" i="271"/>
  <c r="B111" i="271"/>
  <c r="F111" i="271"/>
  <c r="B112" i="271"/>
  <c r="F112" i="271"/>
  <c r="B113" i="271"/>
  <c r="F113" i="271"/>
  <c r="B114" i="271"/>
  <c r="F114" i="271"/>
  <c r="B115" i="271"/>
  <c r="F115" i="271"/>
  <c r="B116" i="271"/>
  <c r="F116" i="271"/>
  <c r="B117" i="271"/>
  <c r="F117" i="271"/>
  <c r="B118" i="271"/>
  <c r="F118" i="271"/>
  <c r="B119" i="271"/>
  <c r="F119" i="271"/>
  <c r="B120" i="271"/>
  <c r="F120" i="271"/>
  <c r="B121" i="271"/>
  <c r="F121" i="271"/>
  <c r="B122" i="271"/>
  <c r="F122" i="271"/>
  <c r="B123" i="271"/>
  <c r="F123" i="271"/>
  <c r="B124" i="271"/>
  <c r="F124" i="271"/>
  <c r="B125" i="271"/>
  <c r="F125" i="271"/>
  <c r="B126" i="271"/>
  <c r="F126" i="271"/>
  <c r="B127" i="271"/>
  <c r="F127" i="271"/>
  <c r="B128" i="271"/>
  <c r="F128" i="271"/>
  <c r="B129" i="271"/>
  <c r="F129" i="271"/>
  <c r="B130" i="271"/>
  <c r="F130" i="271"/>
  <c r="B131" i="271"/>
  <c r="F131" i="271"/>
  <c r="B132" i="271"/>
  <c r="F132" i="271"/>
  <c r="B133" i="271"/>
  <c r="F133" i="271"/>
  <c r="B134" i="271"/>
  <c r="F134" i="271"/>
  <c r="B135" i="271"/>
  <c r="F135" i="271"/>
  <c r="B136" i="271"/>
  <c r="F136" i="271"/>
  <c r="B137" i="271"/>
  <c r="F137" i="271"/>
  <c r="B138" i="271"/>
  <c r="F138" i="271"/>
  <c r="B139" i="271"/>
  <c r="F139" i="271"/>
  <c r="B140" i="271"/>
  <c r="F140" i="271"/>
  <c r="B141" i="271"/>
  <c r="F141" i="271"/>
  <c r="B142" i="271"/>
  <c r="F142" i="271"/>
  <c r="B143" i="271"/>
  <c r="F143" i="271"/>
  <c r="B144" i="271"/>
  <c r="F144" i="271"/>
  <c r="B145" i="271"/>
  <c r="F145" i="271"/>
  <c r="B146" i="271"/>
  <c r="F146" i="271"/>
  <c r="B147" i="271"/>
  <c r="F147" i="271"/>
  <c r="B148" i="271"/>
  <c r="F148" i="271"/>
  <c r="B149" i="271"/>
  <c r="F149" i="271"/>
  <c r="B150" i="271"/>
  <c r="F150" i="271"/>
  <c r="B151" i="271"/>
  <c r="F151" i="271"/>
  <c r="B152" i="271"/>
  <c r="F152" i="271"/>
  <c r="B153" i="271"/>
  <c r="F153" i="271"/>
  <c r="B154" i="271"/>
  <c r="F154" i="271"/>
  <c r="B155" i="271"/>
  <c r="F155" i="271"/>
  <c r="B156" i="271"/>
  <c r="F156" i="271"/>
  <c r="B157" i="271"/>
  <c r="F157" i="271"/>
  <c r="B158" i="271"/>
  <c r="F158" i="271"/>
  <c r="B159" i="271"/>
  <c r="F159" i="271"/>
  <c r="B160" i="271"/>
  <c r="F160" i="271"/>
  <c r="B161" i="271"/>
  <c r="F161" i="271"/>
  <c r="B162" i="271"/>
  <c r="F162" i="271"/>
  <c r="B163" i="271"/>
  <c r="F163" i="271"/>
  <c r="B164" i="271"/>
  <c r="F164" i="271"/>
  <c r="B165" i="271"/>
  <c r="F165" i="271"/>
  <c r="B166" i="271"/>
  <c r="F166" i="271"/>
  <c r="B167" i="271"/>
  <c r="F167" i="271"/>
  <c r="B168" i="271"/>
  <c r="F168" i="271"/>
  <c r="B169" i="271"/>
  <c r="B170" i="271"/>
  <c r="F170" i="271"/>
  <c r="B171" i="271"/>
  <c r="F171" i="271"/>
  <c r="B172" i="271"/>
  <c r="F172" i="271"/>
  <c r="B4" i="302"/>
  <c r="F4" i="302"/>
  <c r="B5" i="302"/>
  <c r="F5" i="302"/>
  <c r="B6" i="302"/>
  <c r="F6" i="302"/>
  <c r="B7" i="302"/>
  <c r="F7" i="302"/>
  <c r="B8" i="302"/>
  <c r="F8" i="302"/>
  <c r="B9" i="302"/>
  <c r="F9" i="302"/>
  <c r="B10" i="302"/>
  <c r="F10" i="302"/>
  <c r="B11" i="302"/>
  <c r="F11" i="302"/>
  <c r="B12" i="302"/>
  <c r="F12" i="302"/>
  <c r="B13" i="302"/>
  <c r="F13" i="302"/>
  <c r="B14" i="302"/>
  <c r="F14" i="302"/>
  <c r="B15" i="302"/>
  <c r="F15" i="302"/>
  <c r="B16" i="302"/>
  <c r="F16" i="302"/>
  <c r="B17" i="302"/>
  <c r="F17" i="302"/>
  <c r="B18" i="302"/>
  <c r="F18" i="302"/>
  <c r="B19" i="302"/>
  <c r="F19" i="302"/>
  <c r="B20" i="302"/>
  <c r="B21" i="302"/>
  <c r="F21" i="302"/>
  <c r="B22" i="302"/>
  <c r="F22" i="302"/>
  <c r="B23" i="302"/>
  <c r="F23" i="302"/>
  <c r="B24" i="302"/>
  <c r="F24" i="302"/>
  <c r="B25" i="302"/>
  <c r="F25" i="302"/>
  <c r="B26" i="302"/>
  <c r="F26" i="302"/>
  <c r="B27" i="302"/>
  <c r="F27" i="302"/>
  <c r="B28" i="302"/>
  <c r="F28" i="302"/>
  <c r="B29" i="302"/>
  <c r="F29" i="302"/>
  <c r="B30" i="302"/>
  <c r="F30" i="302"/>
  <c r="B31" i="302"/>
  <c r="F31" i="302"/>
  <c r="B32" i="302"/>
  <c r="F32" i="302"/>
  <c r="B33" i="302"/>
  <c r="F33" i="302"/>
  <c r="B34" i="302"/>
  <c r="F34" i="302"/>
  <c r="B35" i="302"/>
  <c r="F35" i="302"/>
  <c r="B36" i="302"/>
  <c r="F36" i="302"/>
  <c r="B37" i="302"/>
  <c r="F37" i="302"/>
  <c r="B38" i="302"/>
  <c r="F38" i="302"/>
  <c r="B39" i="302"/>
  <c r="F39" i="302"/>
  <c r="B40" i="302"/>
  <c r="B41" i="302"/>
  <c r="F41" i="302"/>
  <c r="B42" i="302"/>
  <c r="F42" i="302"/>
  <c r="B43" i="302"/>
  <c r="F43" i="302"/>
  <c r="B44" i="302"/>
  <c r="F44" i="302"/>
  <c r="B45" i="302"/>
  <c r="F45" i="302"/>
  <c r="B46" i="302"/>
  <c r="F46" i="302"/>
  <c r="B47" i="302"/>
  <c r="F47" i="302"/>
  <c r="B48" i="302"/>
  <c r="B49" i="302"/>
  <c r="F49" i="302"/>
  <c r="B50" i="302"/>
  <c r="F50" i="302"/>
  <c r="B51" i="302"/>
  <c r="F51" i="302"/>
  <c r="B52" i="302"/>
  <c r="F52" i="302"/>
  <c r="B53" i="302"/>
  <c r="F53" i="302"/>
  <c r="B54" i="302"/>
  <c r="F54" i="302"/>
  <c r="B55" i="302"/>
  <c r="F55" i="302"/>
  <c r="B56" i="302"/>
  <c r="B57" i="302"/>
  <c r="F57" i="302"/>
  <c r="B58" i="302"/>
  <c r="F58" i="302"/>
  <c r="B59" i="302"/>
  <c r="F59" i="302"/>
  <c r="B60" i="302"/>
  <c r="F60" i="302"/>
  <c r="B61" i="302"/>
  <c r="F61" i="302"/>
  <c r="B62" i="302"/>
  <c r="F62" i="302"/>
  <c r="B63" i="302"/>
  <c r="F63" i="302"/>
  <c r="B64" i="302"/>
  <c r="B65" i="302"/>
  <c r="F65" i="302"/>
  <c r="B66" i="302"/>
  <c r="F66" i="302"/>
  <c r="B67" i="302"/>
  <c r="F67" i="302"/>
  <c r="B68" i="302"/>
  <c r="F68" i="302"/>
  <c r="B69" i="302"/>
  <c r="F69" i="302"/>
  <c r="B70" i="302"/>
  <c r="F70" i="302"/>
  <c r="B71" i="302"/>
  <c r="F71" i="302"/>
  <c r="B72" i="302"/>
  <c r="B73" i="302"/>
  <c r="F73" i="302"/>
  <c r="B74" i="302"/>
  <c r="F74" i="302"/>
  <c r="B75" i="302"/>
  <c r="F75" i="302"/>
  <c r="B76" i="302"/>
  <c r="F76" i="302"/>
  <c r="B77" i="302"/>
  <c r="F77" i="302"/>
  <c r="B78" i="302"/>
  <c r="F78" i="302"/>
  <c r="B79" i="302"/>
  <c r="F79" i="302"/>
  <c r="B80" i="302"/>
  <c r="B81" i="302"/>
  <c r="F81" i="302"/>
  <c r="B82" i="302"/>
  <c r="F82" i="302"/>
  <c r="B83" i="302"/>
  <c r="F83" i="302"/>
  <c r="B84" i="302"/>
  <c r="F84" i="302"/>
  <c r="B85" i="302"/>
  <c r="F85" i="302"/>
  <c r="B86" i="302"/>
  <c r="F86" i="302"/>
  <c r="B87" i="302"/>
  <c r="F87" i="302"/>
  <c r="B88" i="302"/>
  <c r="B89" i="302"/>
  <c r="F89" i="302"/>
  <c r="B90" i="302"/>
  <c r="F90" i="302"/>
  <c r="B91" i="302"/>
  <c r="F91" i="302"/>
  <c r="B92" i="302"/>
  <c r="F92" i="302"/>
  <c r="B93" i="302"/>
  <c r="F93" i="302"/>
  <c r="B94" i="302"/>
  <c r="F94" i="302"/>
  <c r="B95" i="302"/>
  <c r="F95" i="302"/>
  <c r="B96" i="302"/>
  <c r="B97" i="302"/>
  <c r="B98" i="302"/>
  <c r="B99" i="302"/>
  <c r="B100" i="302"/>
  <c r="B101" i="302"/>
  <c r="B102" i="302"/>
  <c r="B103" i="302"/>
  <c r="B104" i="302"/>
  <c r="B4" i="269"/>
  <c r="B5" i="269"/>
  <c r="B6" i="269"/>
  <c r="B7" i="269"/>
  <c r="B8" i="269"/>
  <c r="B9" i="269"/>
  <c r="B10" i="269"/>
  <c r="B11" i="269"/>
  <c r="B12" i="269"/>
  <c r="B13" i="269"/>
  <c r="B14" i="269"/>
  <c r="B15" i="269"/>
  <c r="B16" i="269"/>
  <c r="B17" i="269"/>
  <c r="B18" i="269"/>
  <c r="B19" i="269"/>
  <c r="B20" i="269"/>
  <c r="B21" i="269"/>
  <c r="B22" i="269"/>
  <c r="B23" i="269"/>
  <c r="B24" i="269"/>
  <c r="B25" i="269"/>
  <c r="B26" i="269"/>
  <c r="B27" i="269"/>
  <c r="B28" i="269"/>
  <c r="B29" i="269"/>
  <c r="B30" i="269"/>
  <c r="B31" i="269"/>
  <c r="B32" i="269"/>
  <c r="B33" i="269"/>
  <c r="B34" i="269"/>
  <c r="B35" i="269"/>
  <c r="B36" i="269"/>
  <c r="B37" i="269"/>
  <c r="B38" i="269"/>
  <c r="B39" i="269"/>
  <c r="B40" i="269"/>
  <c r="B41" i="269"/>
  <c r="B42" i="269"/>
  <c r="B43" i="269"/>
  <c r="B44" i="269"/>
  <c r="B45" i="269"/>
  <c r="B46" i="269"/>
  <c r="B47" i="269"/>
  <c r="B48" i="269"/>
  <c r="B49" i="269"/>
  <c r="B50" i="269"/>
  <c r="B51" i="269"/>
  <c r="B52" i="269"/>
  <c r="B53" i="269"/>
  <c r="B54" i="269"/>
  <c r="B55" i="269"/>
  <c r="B56" i="269"/>
  <c r="B57" i="269"/>
  <c r="B58" i="269"/>
  <c r="B59" i="269"/>
  <c r="B60" i="269"/>
  <c r="B61" i="269"/>
  <c r="B62" i="269"/>
  <c r="B63" i="269"/>
  <c r="B64" i="269"/>
  <c r="B65" i="269"/>
  <c r="B66" i="269"/>
  <c r="B67" i="269"/>
  <c r="B68" i="269"/>
  <c r="B69" i="269"/>
  <c r="B70" i="269"/>
  <c r="B71" i="269"/>
  <c r="B72" i="269"/>
  <c r="B73" i="269"/>
  <c r="B74" i="269"/>
  <c r="B75" i="269"/>
  <c r="B76" i="269"/>
  <c r="B77" i="269"/>
  <c r="B78" i="269"/>
  <c r="B79" i="269"/>
  <c r="B80" i="269"/>
  <c r="B81" i="269"/>
  <c r="B82" i="269"/>
  <c r="B83" i="269"/>
  <c r="B84" i="269"/>
  <c r="B85" i="269"/>
  <c r="B86" i="269"/>
  <c r="B87" i="269"/>
  <c r="B88" i="269"/>
  <c r="B89" i="269"/>
  <c r="B90" i="269"/>
  <c r="B91" i="269"/>
  <c r="B92" i="269"/>
  <c r="B93" i="269"/>
  <c r="B94" i="269"/>
  <c r="B95" i="269"/>
  <c r="B96" i="269"/>
  <c r="B97" i="269"/>
  <c r="B98" i="269"/>
  <c r="B99" i="269"/>
  <c r="B100" i="269"/>
  <c r="B101" i="269"/>
  <c r="B102" i="269"/>
  <c r="B103" i="269"/>
  <c r="B104" i="269"/>
  <c r="B105" i="269"/>
  <c r="B106" i="269"/>
  <c r="B107" i="269"/>
  <c r="B108" i="269"/>
  <c r="B109" i="269"/>
  <c r="B110" i="269"/>
  <c r="B111" i="269"/>
  <c r="B112" i="269"/>
  <c r="B113" i="269"/>
  <c r="B114" i="269"/>
  <c r="B115" i="269"/>
  <c r="B116" i="269"/>
  <c r="B117" i="269"/>
  <c r="B118" i="269"/>
  <c r="B119" i="269"/>
  <c r="B120" i="269"/>
  <c r="B121" i="269"/>
  <c r="B122" i="269"/>
  <c r="B123" i="269"/>
  <c r="B124" i="269"/>
  <c r="B125" i="269"/>
  <c r="B126" i="269"/>
  <c r="B127" i="269"/>
  <c r="B128" i="269"/>
  <c r="B129" i="269"/>
  <c r="B130" i="269"/>
  <c r="B131" i="269"/>
  <c r="B132" i="269"/>
  <c r="B133" i="269"/>
  <c r="B134" i="269"/>
  <c r="B135" i="269"/>
  <c r="B136" i="269"/>
  <c r="B137" i="269"/>
  <c r="B138" i="269"/>
  <c r="B139" i="269"/>
  <c r="B140" i="269"/>
  <c r="B141" i="269"/>
  <c r="B142" i="269"/>
  <c r="B143" i="269"/>
  <c r="B144" i="269"/>
  <c r="B145" i="269"/>
  <c r="B146" i="269"/>
  <c r="B147" i="269"/>
  <c r="B148" i="269"/>
  <c r="B149" i="269"/>
  <c r="B150" i="269"/>
  <c r="B151" i="269"/>
  <c r="B152" i="269"/>
  <c r="B153" i="269"/>
  <c r="B154" i="269"/>
  <c r="B155" i="269"/>
  <c r="B156" i="269"/>
  <c r="B157" i="269"/>
  <c r="B158" i="269"/>
  <c r="B159" i="269"/>
  <c r="B160" i="269"/>
  <c r="B161" i="269"/>
  <c r="B162" i="269"/>
  <c r="B163" i="269"/>
  <c r="B164" i="269"/>
  <c r="B165" i="269"/>
  <c r="B166" i="269"/>
  <c r="B167" i="269"/>
  <c r="B168" i="269"/>
  <c r="B169" i="269"/>
  <c r="B170" i="269"/>
  <c r="B171" i="269"/>
  <c r="B172" i="269"/>
  <c r="B173" i="269"/>
  <c r="B174" i="269"/>
  <c r="B175" i="269"/>
  <c r="B176" i="269"/>
  <c r="B177" i="269"/>
  <c r="B178" i="269"/>
  <c r="B179" i="269"/>
  <c r="B180" i="269"/>
  <c r="B181" i="269"/>
  <c r="B182" i="269"/>
  <c r="B183" i="269"/>
  <c r="B184" i="269"/>
  <c r="B185" i="269"/>
  <c r="B186" i="269"/>
  <c r="B187" i="269"/>
  <c r="B188" i="269"/>
  <c r="B189" i="269"/>
  <c r="B190" i="269"/>
  <c r="B191" i="269"/>
  <c r="B192" i="269"/>
  <c r="B193" i="269"/>
  <c r="B194" i="269"/>
  <c r="B195" i="269"/>
  <c r="B196" i="269"/>
  <c r="B197" i="269"/>
  <c r="B198" i="269"/>
  <c r="B199" i="269"/>
  <c r="B200" i="269"/>
  <c r="B201" i="269"/>
  <c r="B202" i="269"/>
  <c r="B203" i="269"/>
  <c r="B204" i="269"/>
  <c r="B205" i="269"/>
  <c r="B206" i="269"/>
  <c r="B207" i="269"/>
  <c r="B208" i="269"/>
  <c r="B209" i="269"/>
  <c r="B210" i="269"/>
  <c r="B211" i="269"/>
  <c r="B212" i="269"/>
  <c r="B213" i="269"/>
  <c r="B214" i="269"/>
  <c r="B215" i="269"/>
  <c r="B216" i="269"/>
  <c r="B217" i="269"/>
  <c r="B218" i="269"/>
  <c r="B219" i="269"/>
  <c r="B220" i="269"/>
  <c r="B221" i="269"/>
  <c r="B222" i="269"/>
  <c r="B223" i="269"/>
  <c r="B224" i="269"/>
  <c r="B225" i="269"/>
  <c r="B226" i="269"/>
  <c r="B227" i="269"/>
  <c r="B228" i="269"/>
  <c r="B229" i="269"/>
  <c r="B230" i="269"/>
  <c r="B231" i="269"/>
  <c r="B232" i="269"/>
  <c r="B233" i="269"/>
  <c r="B234" i="269"/>
  <c r="B235" i="269"/>
  <c r="B236" i="269"/>
  <c r="B237" i="269"/>
  <c r="B238" i="269"/>
  <c r="B239" i="269"/>
  <c r="B240" i="269"/>
  <c r="B241" i="269"/>
  <c r="B242" i="269"/>
  <c r="B243" i="269"/>
  <c r="B244" i="269"/>
  <c r="B245" i="269"/>
  <c r="B246" i="269"/>
  <c r="B247" i="269"/>
  <c r="B248" i="269"/>
  <c r="B249" i="269"/>
  <c r="B250" i="269"/>
  <c r="B251" i="269"/>
  <c r="B252" i="269"/>
  <c r="B253" i="269"/>
  <c r="B254" i="269"/>
  <c r="B255" i="269"/>
  <c r="B256" i="269"/>
  <c r="B257" i="269"/>
  <c r="B258" i="269"/>
  <c r="B259" i="269"/>
  <c r="B260" i="269"/>
  <c r="B261" i="269"/>
  <c r="B262" i="269"/>
  <c r="B263" i="269"/>
  <c r="B264" i="269"/>
  <c r="B265" i="269"/>
  <c r="B266" i="269"/>
  <c r="B267" i="269"/>
  <c r="B268" i="269"/>
  <c r="B269" i="269"/>
  <c r="B270" i="269"/>
  <c r="B271" i="269"/>
  <c r="B272" i="269"/>
  <c r="B273" i="269"/>
  <c r="B274" i="269"/>
  <c r="B275" i="269"/>
  <c r="B276" i="269"/>
  <c r="B277" i="269"/>
  <c r="B278" i="269"/>
  <c r="B279" i="269"/>
  <c r="B280" i="269"/>
  <c r="B281" i="269"/>
  <c r="B282" i="269"/>
  <c r="B283" i="269"/>
  <c r="B284" i="269"/>
  <c r="B285" i="269"/>
  <c r="B286" i="269"/>
  <c r="B287" i="269"/>
  <c r="B288" i="269"/>
  <c r="B289" i="269"/>
  <c r="B290" i="269"/>
  <c r="B291" i="269"/>
  <c r="F291" i="269"/>
  <c r="B292" i="269"/>
  <c r="F292" i="269"/>
  <c r="B293" i="269"/>
  <c r="F293" i="269"/>
  <c r="B294" i="269"/>
  <c r="F294" i="269"/>
  <c r="B295" i="269"/>
  <c r="F295" i="269"/>
  <c r="B296" i="269"/>
  <c r="B297" i="269"/>
  <c r="B298" i="269"/>
  <c r="B299" i="269"/>
  <c r="B300" i="269"/>
  <c r="B301" i="269"/>
  <c r="B302" i="269"/>
  <c r="B303" i="269"/>
  <c r="F303" i="269"/>
  <c r="B304" i="269"/>
  <c r="F304" i="269"/>
  <c r="B305" i="269"/>
  <c r="F305" i="269"/>
  <c r="B306" i="269"/>
  <c r="F306" i="269"/>
  <c r="B307" i="269"/>
  <c r="F307" i="269"/>
  <c r="B308" i="269"/>
  <c r="B309" i="269"/>
  <c r="B310" i="269"/>
  <c r="B311" i="269"/>
  <c r="B312" i="269"/>
  <c r="B313" i="269"/>
  <c r="B314" i="269"/>
  <c r="B315" i="269"/>
  <c r="F315" i="269"/>
  <c r="B316" i="269"/>
  <c r="F316" i="269"/>
  <c r="B317" i="269"/>
  <c r="F317" i="269"/>
  <c r="B318" i="269"/>
  <c r="F318" i="269"/>
  <c r="B319" i="269"/>
  <c r="F319" i="269"/>
  <c r="B320" i="269"/>
  <c r="B321" i="269"/>
  <c r="B322" i="269"/>
  <c r="B323" i="269"/>
  <c r="F323" i="269"/>
  <c r="B324" i="269"/>
  <c r="F324" i="269"/>
  <c r="B325" i="269"/>
  <c r="F325" i="269"/>
  <c r="B326" i="269"/>
  <c r="F326" i="269"/>
  <c r="B327" i="269"/>
  <c r="B328" i="269"/>
  <c r="B329" i="269"/>
  <c r="B330" i="269"/>
  <c r="B331" i="269"/>
  <c r="B332" i="269"/>
  <c r="B333" i="269"/>
  <c r="B334" i="269"/>
  <c r="B335" i="269"/>
  <c r="F335" i="269"/>
  <c r="B336" i="269"/>
  <c r="F336" i="269"/>
  <c r="B337" i="269"/>
  <c r="F337" i="269"/>
  <c r="B338" i="269"/>
  <c r="F338" i="269"/>
  <c r="B339" i="269"/>
  <c r="F339" i="269"/>
  <c r="B340" i="269"/>
  <c r="B341" i="269"/>
  <c r="B342" i="269"/>
  <c r="B343" i="269"/>
  <c r="B344" i="269"/>
  <c r="B345" i="269"/>
  <c r="B346" i="269"/>
  <c r="B347" i="269"/>
  <c r="F347" i="269"/>
  <c r="B348" i="269"/>
  <c r="F348" i="269"/>
  <c r="B349" i="269"/>
  <c r="F349" i="269"/>
  <c r="B350" i="269"/>
  <c r="F350" i="269"/>
  <c r="B351" i="269"/>
  <c r="F351" i="269"/>
  <c r="B352" i="269"/>
  <c r="B353" i="269"/>
  <c r="B354" i="269"/>
  <c r="B355" i="269"/>
  <c r="B356" i="269"/>
  <c r="B357" i="269"/>
  <c r="B358" i="269"/>
  <c r="B359" i="269"/>
  <c r="F359" i="269"/>
  <c r="B360" i="269"/>
  <c r="F360" i="269"/>
  <c r="B361" i="269"/>
  <c r="F361" i="269"/>
  <c r="B362" i="269"/>
  <c r="F362" i="269"/>
  <c r="B363" i="269"/>
  <c r="F363" i="269"/>
  <c r="B364" i="269"/>
  <c r="B365" i="269"/>
  <c r="F365" i="269"/>
  <c r="B366" i="269"/>
  <c r="F366" i="269"/>
  <c r="B367" i="269"/>
  <c r="F367" i="269"/>
  <c r="B368" i="269"/>
  <c r="F368" i="269"/>
  <c r="B369" i="269"/>
  <c r="F369" i="269"/>
  <c r="B370" i="269"/>
  <c r="B371" i="269"/>
  <c r="B372" i="269"/>
  <c r="B373" i="269"/>
  <c r="B374" i="269"/>
  <c r="B375" i="269"/>
  <c r="B376" i="269"/>
  <c r="B377" i="269"/>
  <c r="F377" i="269"/>
  <c r="B378" i="269"/>
  <c r="F378" i="269"/>
  <c r="B379" i="269"/>
  <c r="F379" i="269"/>
  <c r="B380" i="269"/>
  <c r="F380" i="269"/>
  <c r="B381" i="269"/>
  <c r="F381" i="269"/>
  <c r="B382" i="269"/>
  <c r="B383" i="269"/>
  <c r="F383" i="269"/>
  <c r="B384" i="269"/>
  <c r="F384" i="269"/>
  <c r="B385" i="269"/>
  <c r="F385" i="269"/>
  <c r="B386" i="269"/>
  <c r="F386" i="269"/>
  <c r="B387" i="269"/>
  <c r="F387" i="269"/>
  <c r="B388" i="269"/>
  <c r="B389" i="269"/>
  <c r="F389" i="269"/>
  <c r="B390" i="269"/>
  <c r="F390" i="269"/>
  <c r="B391" i="269"/>
  <c r="F391" i="269"/>
  <c r="B392" i="269"/>
  <c r="F392" i="269"/>
  <c r="B393" i="269"/>
  <c r="F393" i="269"/>
  <c r="B394" i="269"/>
  <c r="B395" i="269"/>
  <c r="F395" i="269"/>
  <c r="B396" i="269"/>
  <c r="F396" i="269"/>
  <c r="B397" i="269"/>
  <c r="F397" i="269"/>
  <c r="B398" i="269"/>
  <c r="F398" i="269"/>
  <c r="B399" i="269"/>
  <c r="F399" i="269"/>
  <c r="B400" i="269"/>
  <c r="B401" i="269"/>
  <c r="F401" i="269"/>
  <c r="B402" i="269"/>
  <c r="F402" i="269"/>
  <c r="B403" i="269"/>
  <c r="F403" i="269"/>
  <c r="B404" i="269"/>
  <c r="F404" i="269"/>
  <c r="B405" i="269"/>
  <c r="F405" i="269"/>
  <c r="B406" i="269"/>
  <c r="B407" i="269"/>
  <c r="B408" i="269"/>
  <c r="B409" i="269"/>
  <c r="B410" i="269"/>
  <c r="B411" i="269"/>
  <c r="B412" i="269"/>
  <c r="B413" i="269"/>
  <c r="B414" i="269"/>
  <c r="B415" i="269"/>
  <c r="F415" i="269"/>
  <c r="B416" i="269"/>
  <c r="F416" i="269"/>
  <c r="B417" i="269"/>
  <c r="F417" i="269"/>
  <c r="B418" i="269"/>
  <c r="F418" i="269"/>
  <c r="B419" i="269"/>
  <c r="F419" i="269"/>
  <c r="B420" i="269"/>
  <c r="F420" i="269"/>
  <c r="B421" i="269"/>
  <c r="F421" i="269"/>
  <c r="B422" i="269"/>
  <c r="F422" i="269"/>
  <c r="B423" i="269"/>
  <c r="B424" i="269"/>
  <c r="B425" i="269"/>
  <c r="B426" i="269"/>
  <c r="B427" i="269"/>
  <c r="B428" i="269"/>
  <c r="B429" i="269"/>
  <c r="B430" i="269"/>
  <c r="B431" i="269"/>
  <c r="B432" i="269"/>
  <c r="B433" i="269"/>
  <c r="F433" i="269"/>
  <c r="B434" i="269"/>
  <c r="F434" i="269"/>
  <c r="B435" i="269"/>
  <c r="F435" i="269"/>
  <c r="B436" i="269"/>
  <c r="F436" i="269"/>
  <c r="B437" i="269"/>
  <c r="F437" i="269"/>
  <c r="B438" i="269"/>
  <c r="F438" i="269"/>
  <c r="B439" i="269"/>
  <c r="F439" i="269"/>
  <c r="B440" i="269"/>
  <c r="F440" i="269"/>
  <c r="B441" i="269"/>
  <c r="B442" i="269"/>
  <c r="B443" i="269"/>
  <c r="B444" i="269"/>
  <c r="B445" i="269"/>
  <c r="B446" i="269"/>
  <c r="B447" i="269"/>
  <c r="B448" i="269"/>
  <c r="B449" i="269"/>
  <c r="B450" i="269"/>
  <c r="B451" i="269"/>
  <c r="F451" i="269"/>
  <c r="B452" i="269"/>
  <c r="F452" i="269"/>
  <c r="B453" i="269"/>
  <c r="F453" i="269"/>
  <c r="B454" i="269"/>
  <c r="F454" i="269"/>
  <c r="B455" i="269"/>
  <c r="F455" i="269"/>
  <c r="B456" i="269"/>
  <c r="F456" i="269"/>
  <c r="B457" i="269"/>
  <c r="F457" i="269"/>
  <c r="B458" i="269"/>
  <c r="F458" i="269"/>
  <c r="B459" i="269"/>
  <c r="B460" i="269"/>
  <c r="B461" i="269"/>
  <c r="B462" i="269"/>
  <c r="F462" i="269"/>
  <c r="B463" i="269"/>
  <c r="F463" i="269"/>
  <c r="B464" i="269"/>
  <c r="F464" i="269"/>
  <c r="B465" i="269"/>
  <c r="F465" i="269"/>
  <c r="B466" i="269"/>
  <c r="F466" i="269"/>
  <c r="B467" i="269"/>
  <c r="F467" i="269"/>
  <c r="B468" i="269"/>
  <c r="F468" i="269"/>
  <c r="B469" i="269"/>
  <c r="F469" i="269"/>
  <c r="B470" i="269"/>
  <c r="B471" i="269"/>
  <c r="B472" i="269"/>
  <c r="B473" i="269"/>
  <c r="B474" i="269"/>
  <c r="B475" i="269"/>
  <c r="B476" i="269"/>
  <c r="B477" i="269"/>
  <c r="B478" i="269"/>
  <c r="B479" i="269"/>
  <c r="B480" i="269"/>
  <c r="F480" i="269"/>
  <c r="B481" i="269"/>
  <c r="F481" i="269"/>
  <c r="B482" i="269"/>
  <c r="F482" i="269"/>
  <c r="B483" i="269"/>
  <c r="F483" i="269"/>
  <c r="B484" i="269"/>
  <c r="F484" i="269"/>
  <c r="B485" i="269"/>
  <c r="F485" i="269"/>
  <c r="B486" i="269"/>
  <c r="F486" i="269"/>
  <c r="B487" i="269"/>
  <c r="F487" i="269"/>
  <c r="B488" i="269"/>
  <c r="B489" i="269"/>
  <c r="B490" i="269"/>
  <c r="B491" i="269"/>
  <c r="B492" i="269"/>
  <c r="B493" i="269"/>
  <c r="B494" i="269"/>
  <c r="B495" i="269"/>
  <c r="B496" i="269"/>
  <c r="B497" i="269"/>
  <c r="B498" i="269"/>
  <c r="F498" i="269"/>
  <c r="B499" i="269"/>
  <c r="F499" i="269"/>
  <c r="B500" i="269"/>
  <c r="F500" i="269"/>
  <c r="B501" i="269"/>
  <c r="F501" i="269"/>
  <c r="B502" i="269"/>
  <c r="F502" i="269"/>
  <c r="B503" i="269"/>
  <c r="F503" i="269"/>
  <c r="B504" i="269"/>
  <c r="F504" i="269"/>
  <c r="B505" i="269"/>
  <c r="F505" i="269"/>
  <c r="B506" i="269"/>
  <c r="B507" i="269"/>
  <c r="B508" i="269"/>
  <c r="B509" i="269"/>
  <c r="B510" i="269"/>
  <c r="B511" i="269"/>
  <c r="B512" i="269"/>
  <c r="B513" i="269"/>
  <c r="B514" i="269"/>
  <c r="B515" i="269"/>
  <c r="B516" i="269"/>
  <c r="F516" i="269"/>
  <c r="B517" i="269"/>
  <c r="F517" i="269"/>
  <c r="B518" i="269"/>
  <c r="F518" i="269"/>
  <c r="B519" i="269"/>
  <c r="F519" i="269"/>
  <c r="B520" i="269"/>
  <c r="F520" i="269"/>
  <c r="B521" i="269"/>
  <c r="F521" i="269"/>
  <c r="B522" i="269"/>
  <c r="F522" i="269"/>
  <c r="B523" i="269"/>
  <c r="F523" i="269"/>
  <c r="B524" i="269"/>
  <c r="B525" i="269"/>
  <c r="F525" i="269"/>
  <c r="B526" i="269"/>
  <c r="F526" i="269"/>
  <c r="B527" i="269"/>
  <c r="F527" i="269"/>
  <c r="B528" i="269"/>
  <c r="F528" i="269"/>
  <c r="B529" i="269"/>
  <c r="F529" i="269"/>
  <c r="B530" i="269"/>
  <c r="F530" i="269"/>
  <c r="B531" i="269"/>
  <c r="F531" i="269"/>
  <c r="B532" i="269"/>
  <c r="F532" i="269"/>
  <c r="B533" i="269"/>
  <c r="B534" i="269"/>
  <c r="B535" i="269"/>
  <c r="B536" i="269"/>
  <c r="B537" i="269"/>
  <c r="B538" i="269"/>
  <c r="B539" i="269"/>
  <c r="B540" i="269"/>
  <c r="B541" i="269"/>
  <c r="B542" i="269"/>
  <c r="B543" i="269"/>
  <c r="F543" i="269"/>
  <c r="B544" i="269"/>
  <c r="F544" i="269"/>
  <c r="B545" i="269"/>
  <c r="F545" i="269"/>
  <c r="B546" i="269"/>
  <c r="F546" i="269"/>
  <c r="B547" i="269"/>
  <c r="F547" i="269"/>
  <c r="B548" i="269"/>
  <c r="F548" i="269"/>
  <c r="B549" i="269"/>
  <c r="F549" i="269"/>
  <c r="B550" i="269"/>
  <c r="F550" i="269"/>
  <c r="B551" i="269"/>
  <c r="B552" i="269"/>
  <c r="F552" i="269"/>
  <c r="B553" i="269"/>
  <c r="F553" i="269"/>
  <c r="B554" i="269"/>
  <c r="F554" i="269"/>
  <c r="B555" i="269"/>
  <c r="F555" i="269"/>
  <c r="B556" i="269"/>
  <c r="F556" i="269"/>
  <c r="B557" i="269"/>
  <c r="F557" i="269"/>
  <c r="B558" i="269"/>
  <c r="F558" i="269"/>
  <c r="B559" i="269"/>
  <c r="F559" i="269"/>
  <c r="B560" i="269"/>
  <c r="B561" i="269"/>
  <c r="F561" i="269"/>
  <c r="B562" i="269"/>
  <c r="F562" i="269"/>
  <c r="B563" i="269"/>
  <c r="F563" i="269"/>
  <c r="B564" i="269"/>
  <c r="F564" i="269"/>
  <c r="B565" i="269"/>
  <c r="F565" i="269"/>
  <c r="B566" i="269"/>
  <c r="F566" i="269"/>
  <c r="B567" i="269"/>
  <c r="F567" i="269"/>
  <c r="B568" i="269"/>
  <c r="F568" i="269"/>
  <c r="B569" i="269"/>
  <c r="B570" i="269"/>
  <c r="F570" i="269"/>
  <c r="B571" i="269"/>
  <c r="F571" i="269"/>
  <c r="B572" i="269"/>
  <c r="F572" i="269"/>
  <c r="B573" i="269"/>
  <c r="F573" i="269"/>
  <c r="B574" i="269"/>
  <c r="F574" i="269"/>
  <c r="B575" i="269"/>
  <c r="F575" i="269"/>
  <c r="B576" i="269"/>
  <c r="F576" i="269"/>
  <c r="B577" i="269"/>
  <c r="F577" i="269"/>
  <c r="B578" i="269"/>
  <c r="B579" i="269"/>
  <c r="F579" i="269"/>
  <c r="B580" i="269"/>
  <c r="F580" i="269"/>
  <c r="B581" i="269"/>
  <c r="F581" i="269"/>
  <c r="B582" i="269"/>
  <c r="F582" i="269"/>
  <c r="B583" i="269"/>
  <c r="F583" i="269"/>
  <c r="B584" i="269"/>
  <c r="F584" i="269"/>
  <c r="B585" i="269"/>
  <c r="F585" i="269"/>
  <c r="B586" i="269"/>
  <c r="F586" i="269"/>
  <c r="B587" i="269"/>
  <c r="B588" i="269"/>
  <c r="B589" i="269"/>
  <c r="B590" i="269"/>
  <c r="B591" i="269"/>
  <c r="B592" i="269"/>
  <c r="B593" i="269"/>
  <c r="B594" i="269"/>
  <c r="B595" i="269"/>
  <c r="B596" i="269"/>
  <c r="B597" i="269"/>
  <c r="B598" i="269"/>
  <c r="B599" i="269"/>
  <c r="B600" i="269"/>
  <c r="B601" i="269"/>
  <c r="B602" i="269"/>
  <c r="B603" i="269"/>
  <c r="F603" i="269"/>
  <c r="B604" i="269"/>
  <c r="F604" i="269"/>
  <c r="B605" i="269"/>
  <c r="F605" i="269"/>
  <c r="B606" i="269"/>
  <c r="B607" i="269"/>
  <c r="B608" i="269"/>
  <c r="B609" i="269"/>
  <c r="B610" i="269"/>
  <c r="B611" i="269"/>
  <c r="B612" i="269"/>
  <c r="B613" i="269"/>
  <c r="B614" i="269"/>
  <c r="B615" i="269"/>
  <c r="B616" i="269"/>
  <c r="B617" i="269"/>
  <c r="B618" i="269"/>
  <c r="F618" i="269"/>
  <c r="B619" i="269"/>
  <c r="F619" i="269"/>
  <c r="B620" i="269"/>
  <c r="F620" i="269"/>
  <c r="B621" i="269"/>
  <c r="F621" i="269"/>
  <c r="B622" i="269"/>
  <c r="F622" i="269"/>
  <c r="B623" i="269"/>
  <c r="F623" i="269"/>
  <c r="B624" i="269"/>
  <c r="F624" i="269"/>
  <c r="B625" i="269"/>
  <c r="F625" i="269"/>
  <c r="B626" i="269"/>
  <c r="F626" i="269"/>
  <c r="B627" i="269"/>
  <c r="B628" i="269"/>
  <c r="F628" i="269"/>
  <c r="B629" i="269"/>
  <c r="F629" i="269"/>
  <c r="B630" i="269"/>
  <c r="F630" i="269"/>
  <c r="B631" i="269"/>
  <c r="F631" i="269"/>
  <c r="B632" i="269"/>
  <c r="F632" i="269"/>
  <c r="B633" i="269"/>
  <c r="F633" i="269"/>
  <c r="B634" i="269"/>
  <c r="F634" i="269"/>
  <c r="B635" i="269"/>
  <c r="F635" i="269"/>
  <c r="B636" i="269"/>
  <c r="B637" i="269"/>
  <c r="F637" i="269"/>
  <c r="B638" i="269"/>
  <c r="F638" i="269"/>
  <c r="B639" i="269"/>
  <c r="F639" i="269"/>
  <c r="B640" i="269"/>
  <c r="F640" i="269"/>
  <c r="B641" i="269"/>
  <c r="F641" i="269"/>
  <c r="B642" i="269"/>
  <c r="F642" i="269"/>
  <c r="B643" i="269"/>
  <c r="F643" i="269"/>
  <c r="B644" i="269"/>
  <c r="F644" i="269"/>
  <c r="B645" i="269"/>
  <c r="B646" i="269"/>
  <c r="F646" i="269"/>
  <c r="B647" i="269"/>
  <c r="F647" i="269"/>
  <c r="B648" i="269"/>
  <c r="F648" i="269"/>
  <c r="B649" i="269"/>
  <c r="F649" i="269"/>
  <c r="B650" i="269"/>
  <c r="F650" i="269"/>
  <c r="B651" i="269"/>
  <c r="F651" i="269"/>
  <c r="B652" i="269"/>
  <c r="F652" i="269"/>
  <c r="B653" i="269"/>
  <c r="F653" i="269"/>
  <c r="B654" i="269"/>
  <c r="B655" i="269"/>
  <c r="F655" i="269"/>
  <c r="B656" i="269"/>
  <c r="F656" i="269"/>
  <c r="B657" i="269"/>
  <c r="F657" i="269"/>
  <c r="B658" i="269"/>
  <c r="F658" i="269"/>
  <c r="B659" i="269"/>
  <c r="F659" i="269"/>
  <c r="B660" i="269"/>
  <c r="F660" i="269"/>
  <c r="B661" i="269"/>
  <c r="F661" i="269"/>
  <c r="B662" i="269"/>
  <c r="F662" i="269"/>
  <c r="B663" i="269"/>
  <c r="B664" i="269"/>
  <c r="F664" i="269"/>
  <c r="B665" i="269"/>
  <c r="F665" i="269"/>
  <c r="B666" i="269"/>
  <c r="F666" i="269"/>
  <c r="B667" i="269"/>
  <c r="F667" i="269"/>
  <c r="B668" i="269"/>
  <c r="F668" i="269"/>
  <c r="B669" i="269"/>
  <c r="F669" i="269"/>
  <c r="B670" i="269"/>
  <c r="F670" i="269"/>
  <c r="B671" i="269"/>
  <c r="F671" i="269"/>
  <c r="B672" i="269"/>
  <c r="B673" i="269"/>
  <c r="F673" i="269"/>
  <c r="B674" i="269"/>
  <c r="F674" i="269"/>
  <c r="B675" i="269"/>
  <c r="F675" i="269"/>
  <c r="B676" i="269"/>
  <c r="F676" i="269"/>
  <c r="B677" i="269"/>
  <c r="F677" i="269"/>
  <c r="B678" i="269"/>
  <c r="F678" i="269"/>
  <c r="B679" i="269"/>
  <c r="F679" i="269"/>
  <c r="B680" i="269"/>
  <c r="F680" i="269"/>
  <c r="B681" i="269"/>
  <c r="B682" i="269"/>
  <c r="F682" i="269"/>
  <c r="B683" i="269"/>
  <c r="F683" i="269"/>
  <c r="B684" i="269"/>
  <c r="F684" i="269"/>
  <c r="B685" i="269"/>
  <c r="F685" i="269"/>
  <c r="B686" i="269"/>
  <c r="B687" i="269"/>
  <c r="B688" i="269"/>
  <c r="B689" i="269"/>
  <c r="B690" i="269"/>
  <c r="B691" i="269"/>
  <c r="B692" i="269"/>
  <c r="B693" i="269"/>
  <c r="F693" i="269"/>
  <c r="B694" i="269"/>
  <c r="F694" i="269"/>
  <c r="B695" i="269"/>
  <c r="F695" i="269"/>
  <c r="B696" i="269"/>
  <c r="F696" i="269"/>
  <c r="B697" i="269"/>
  <c r="B698" i="269"/>
  <c r="F698" i="269"/>
  <c r="B699" i="269"/>
  <c r="F699" i="269"/>
  <c r="B700" i="269"/>
  <c r="F700" i="269"/>
  <c r="B701" i="269"/>
  <c r="F701" i="269"/>
  <c r="B702" i="269"/>
  <c r="F702" i="269"/>
  <c r="B703" i="269"/>
  <c r="F703" i="269"/>
  <c r="B704" i="269"/>
  <c r="B705" i="269"/>
  <c r="F705" i="269"/>
  <c r="B706" i="269"/>
  <c r="F706" i="269"/>
  <c r="B707" i="269"/>
  <c r="F707" i="269"/>
  <c r="B708" i="269"/>
  <c r="F708" i="269"/>
  <c r="B709" i="269"/>
  <c r="F709" i="269"/>
  <c r="B710" i="269"/>
  <c r="F710" i="269"/>
  <c r="B711" i="269"/>
  <c r="B712" i="269"/>
  <c r="F712" i="269"/>
  <c r="B713" i="269"/>
  <c r="F713" i="269"/>
  <c r="B714" i="269"/>
  <c r="F714" i="269"/>
  <c r="B715" i="269"/>
  <c r="F715" i="269"/>
  <c r="B716" i="269"/>
  <c r="F716" i="269"/>
  <c r="B717" i="269"/>
  <c r="F717" i="269"/>
  <c r="B718" i="269"/>
  <c r="B719" i="269"/>
  <c r="F719" i="269"/>
  <c r="B720" i="269"/>
  <c r="F720" i="269"/>
  <c r="B721" i="269"/>
  <c r="B722" i="269"/>
  <c r="B723" i="269"/>
  <c r="B724" i="269"/>
  <c r="B725" i="269"/>
  <c r="B726" i="269"/>
  <c r="B727" i="269"/>
  <c r="B728" i="269"/>
  <c r="F728" i="269"/>
  <c r="B729" i="269"/>
  <c r="F729" i="269"/>
  <c r="B730" i="269"/>
  <c r="F730" i="269"/>
  <c r="B731" i="269"/>
  <c r="F731" i="269"/>
  <c r="B732" i="269"/>
  <c r="B733" i="269"/>
  <c r="F733" i="269"/>
  <c r="B734" i="269"/>
  <c r="F734" i="269"/>
  <c r="B735" i="269"/>
  <c r="F735" i="269"/>
  <c r="B736" i="269"/>
  <c r="F736" i="269"/>
  <c r="B737" i="269"/>
  <c r="F737" i="269"/>
  <c r="B738" i="269"/>
  <c r="F738" i="269"/>
  <c r="B739" i="269"/>
  <c r="B740" i="269"/>
  <c r="F740" i="269"/>
  <c r="B741" i="269"/>
  <c r="F741" i="269"/>
  <c r="B742" i="269"/>
  <c r="F742" i="269"/>
  <c r="B743" i="269"/>
  <c r="F743" i="269"/>
  <c r="B744" i="269"/>
  <c r="F744" i="269"/>
  <c r="B745" i="269"/>
  <c r="F745" i="269"/>
  <c r="B746" i="269"/>
  <c r="B747" i="269"/>
  <c r="F747" i="269"/>
  <c r="B748" i="269"/>
  <c r="F748" i="269"/>
  <c r="B749" i="269"/>
  <c r="F749" i="269"/>
  <c r="B750" i="269"/>
  <c r="F750" i="269"/>
  <c r="B751" i="269"/>
  <c r="F751" i="269"/>
  <c r="B752" i="269"/>
  <c r="F752" i="269"/>
  <c r="B753" i="269"/>
  <c r="B754" i="269"/>
  <c r="F754" i="269"/>
  <c r="B755" i="269"/>
  <c r="F755" i="269"/>
  <c r="B756" i="269"/>
  <c r="B757" i="269"/>
  <c r="B758" i="269"/>
  <c r="B759" i="269"/>
  <c r="B760" i="269"/>
  <c r="B761" i="269"/>
  <c r="B762" i="269"/>
  <c r="B763" i="269"/>
  <c r="F763" i="269"/>
  <c r="B764" i="269"/>
  <c r="F764" i="269"/>
  <c r="B765" i="269"/>
  <c r="F765" i="269"/>
  <c r="B766" i="269"/>
  <c r="F766" i="269"/>
  <c r="B767" i="269"/>
  <c r="B768" i="269"/>
  <c r="F768" i="269"/>
  <c r="B769" i="269"/>
  <c r="F769" i="269"/>
  <c r="B770" i="269"/>
  <c r="F770" i="269"/>
  <c r="B771" i="269"/>
  <c r="F771" i="269"/>
  <c r="B772" i="269"/>
  <c r="F772" i="269"/>
  <c r="B773" i="269"/>
  <c r="F773" i="269"/>
  <c r="B774" i="269"/>
  <c r="B775" i="269"/>
  <c r="F775" i="269"/>
  <c r="B776" i="269"/>
  <c r="F776" i="269"/>
  <c r="B777" i="269"/>
  <c r="F777" i="269"/>
  <c r="B778" i="269"/>
  <c r="F778" i="269"/>
  <c r="B779" i="269"/>
  <c r="F779" i="269"/>
  <c r="B780" i="269"/>
  <c r="F780" i="269"/>
  <c r="B781" i="269"/>
  <c r="B782" i="269"/>
  <c r="F782" i="269"/>
  <c r="B783" i="269"/>
  <c r="F783" i="269"/>
  <c r="B784" i="269"/>
  <c r="F784" i="269"/>
  <c r="B785" i="269"/>
  <c r="F785" i="269"/>
  <c r="B786" i="269"/>
  <c r="F786" i="269"/>
  <c r="B787" i="269"/>
  <c r="F787" i="269"/>
  <c r="B788" i="269"/>
  <c r="B789" i="269"/>
  <c r="F789" i="269"/>
  <c r="B790" i="269"/>
  <c r="F790" i="269"/>
  <c r="B791" i="269"/>
  <c r="F791" i="269"/>
  <c r="B792" i="269"/>
  <c r="F792" i="269"/>
  <c r="B793" i="269"/>
  <c r="F793" i="269"/>
  <c r="B794" i="269"/>
  <c r="F794" i="269"/>
  <c r="B795" i="269"/>
  <c r="B796" i="269"/>
  <c r="F796" i="269"/>
  <c r="B797" i="269"/>
  <c r="F797" i="269"/>
  <c r="B798" i="269"/>
  <c r="F798" i="269"/>
  <c r="B799" i="269"/>
  <c r="F799" i="269"/>
  <c r="B800" i="269"/>
  <c r="F800" i="269"/>
  <c r="B801" i="269"/>
  <c r="F801" i="269"/>
  <c r="B802" i="269"/>
  <c r="B803" i="269"/>
  <c r="F803" i="269"/>
  <c r="B804" i="269"/>
  <c r="F804" i="269"/>
  <c r="B805" i="269"/>
  <c r="F805" i="269"/>
  <c r="B806" i="269"/>
  <c r="F806" i="269"/>
  <c r="B807" i="269"/>
  <c r="F807" i="269"/>
  <c r="B808" i="269"/>
  <c r="F808" i="269"/>
  <c r="B809" i="269"/>
  <c r="B810" i="269"/>
  <c r="F810" i="269"/>
  <c r="B811" i="269"/>
  <c r="F811" i="269"/>
  <c r="B812" i="269"/>
  <c r="B813" i="269"/>
  <c r="B814" i="269"/>
  <c r="B815" i="269"/>
  <c r="B816" i="269"/>
  <c r="B817" i="269"/>
  <c r="B818" i="269"/>
  <c r="B819" i="269"/>
  <c r="F819" i="269"/>
  <c r="B820" i="269"/>
  <c r="F820" i="269"/>
  <c r="B821" i="269"/>
  <c r="F821" i="269"/>
  <c r="B822" i="269"/>
  <c r="F822" i="269"/>
  <c r="B823" i="269"/>
  <c r="B824" i="269"/>
  <c r="F824" i="269"/>
  <c r="B825" i="269"/>
  <c r="F825" i="269"/>
  <c r="B826" i="269"/>
  <c r="B827" i="269"/>
  <c r="B828" i="269"/>
  <c r="B829" i="269"/>
  <c r="B830" i="269"/>
  <c r="B831" i="269"/>
  <c r="B832" i="269"/>
  <c r="B833" i="269"/>
  <c r="F833" i="269"/>
  <c r="B834" i="269"/>
  <c r="F834" i="269"/>
  <c r="B835" i="269"/>
  <c r="F835" i="269"/>
  <c r="B836" i="269"/>
  <c r="F836" i="269"/>
  <c r="B837" i="269"/>
  <c r="F837" i="269"/>
  <c r="B838" i="269"/>
  <c r="B839" i="269"/>
  <c r="F839" i="269"/>
  <c r="B840" i="269"/>
  <c r="F840" i="269"/>
  <c r="B841" i="269"/>
  <c r="F841" i="269"/>
  <c r="B842" i="269"/>
  <c r="F842" i="269"/>
  <c r="B843" i="269"/>
  <c r="F843" i="269"/>
  <c r="B844" i="269"/>
  <c r="B845" i="269"/>
  <c r="F845" i="269"/>
  <c r="B846" i="269"/>
  <c r="F846" i="269"/>
  <c r="B847" i="269"/>
  <c r="F847" i="269"/>
  <c r="B848" i="269"/>
  <c r="F848" i="269"/>
  <c r="B849" i="269"/>
  <c r="F849" i="269"/>
  <c r="B850" i="269"/>
  <c r="B851" i="269"/>
  <c r="F851" i="269"/>
  <c r="B852" i="269"/>
  <c r="F852" i="269"/>
  <c r="B853" i="269"/>
  <c r="F853" i="269"/>
  <c r="B854" i="269"/>
  <c r="F854" i="269"/>
  <c r="B855" i="269"/>
  <c r="B856" i="269"/>
  <c r="B857" i="269"/>
  <c r="F857" i="269"/>
  <c r="B858" i="269"/>
  <c r="F858" i="269"/>
  <c r="B859" i="269"/>
  <c r="F859" i="269"/>
  <c r="B860" i="269"/>
  <c r="F860" i="269"/>
  <c r="B861" i="269"/>
  <c r="F861" i="269"/>
  <c r="B862" i="269"/>
  <c r="B863" i="269"/>
  <c r="F863" i="269"/>
  <c r="B864" i="269"/>
  <c r="F864" i="269"/>
  <c r="B865" i="269"/>
  <c r="F865" i="269"/>
  <c r="B866" i="269"/>
  <c r="F866" i="269"/>
  <c r="B867" i="269"/>
  <c r="B868" i="269"/>
  <c r="B869" i="269"/>
  <c r="F869" i="269"/>
  <c r="B870" i="269"/>
  <c r="F870" i="269"/>
  <c r="B871" i="269"/>
  <c r="F871" i="269"/>
  <c r="B872" i="269"/>
  <c r="F872" i="269"/>
  <c r="B873" i="269"/>
  <c r="F873" i="269"/>
  <c r="B874" i="269"/>
  <c r="B875" i="269"/>
  <c r="F875" i="269"/>
  <c r="B876" i="269"/>
  <c r="F876" i="269"/>
  <c r="B877" i="269"/>
  <c r="F877" i="269"/>
  <c r="B878" i="269"/>
  <c r="F878" i="269"/>
  <c r="B879" i="269"/>
  <c r="F879" i="269"/>
  <c r="B880" i="269"/>
  <c r="B881" i="269"/>
  <c r="F881" i="269"/>
  <c r="B882" i="269"/>
  <c r="F882" i="269"/>
  <c r="B883" i="269"/>
  <c r="F883" i="269"/>
  <c r="B884" i="269"/>
  <c r="F884" i="269"/>
  <c r="B885" i="269"/>
  <c r="F885" i="269"/>
  <c r="B886" i="269"/>
  <c r="B887" i="269"/>
  <c r="F887" i="269"/>
  <c r="B888" i="269"/>
  <c r="F888" i="269"/>
  <c r="B889" i="269"/>
  <c r="F889" i="269"/>
  <c r="B890" i="269"/>
  <c r="F890" i="269"/>
  <c r="B891" i="269"/>
  <c r="F891" i="269"/>
  <c r="B892" i="269"/>
  <c r="B893" i="269"/>
  <c r="F893" i="269"/>
  <c r="B894" i="269"/>
  <c r="F894" i="269"/>
  <c r="B895" i="269"/>
  <c r="F895" i="269"/>
  <c r="B896" i="269"/>
  <c r="F896" i="269"/>
  <c r="B897" i="269"/>
  <c r="F897" i="269"/>
  <c r="B898" i="269"/>
  <c r="B899" i="269"/>
  <c r="F899" i="269"/>
  <c r="B900" i="269"/>
  <c r="F900" i="269"/>
  <c r="B901" i="269"/>
  <c r="F901" i="269"/>
  <c r="B902" i="269"/>
  <c r="F902" i="269"/>
  <c r="B903" i="269"/>
  <c r="F903" i="269"/>
  <c r="B904" i="269"/>
  <c r="B905" i="269"/>
  <c r="F905" i="269"/>
  <c r="B906" i="269"/>
  <c r="F906" i="269"/>
  <c r="B907" i="269"/>
  <c r="F907" i="269"/>
  <c r="B908" i="269"/>
  <c r="F908" i="269"/>
  <c r="B909" i="269"/>
  <c r="F909" i="269"/>
  <c r="B910" i="269"/>
  <c r="B911" i="269"/>
  <c r="B912" i="269"/>
  <c r="B913" i="269"/>
  <c r="B914" i="269"/>
  <c r="B915" i="269"/>
  <c r="B916" i="269"/>
  <c r="B917" i="269"/>
  <c r="F917" i="269"/>
  <c r="B918" i="269"/>
  <c r="F918" i="269"/>
  <c r="B919" i="269"/>
  <c r="F919" i="269"/>
  <c r="B920" i="269"/>
  <c r="F920" i="269"/>
  <c r="B921" i="269"/>
  <c r="F921" i="269"/>
  <c r="B922" i="269"/>
  <c r="B923" i="269"/>
  <c r="F923" i="269"/>
  <c r="B924" i="269"/>
  <c r="F924" i="269"/>
  <c r="B925" i="269"/>
  <c r="F925" i="269"/>
  <c r="B926" i="269"/>
  <c r="F926" i="269"/>
  <c r="B927" i="269"/>
  <c r="F927" i="269"/>
  <c r="B928" i="269"/>
  <c r="B929" i="269"/>
  <c r="B930" i="269"/>
  <c r="B931" i="269"/>
  <c r="B932" i="269"/>
  <c r="B933" i="269"/>
  <c r="B934" i="269"/>
  <c r="B935" i="269"/>
  <c r="F935" i="269"/>
  <c r="B936" i="269"/>
  <c r="F936" i="269"/>
  <c r="B937" i="269"/>
  <c r="F937" i="269"/>
  <c r="B938" i="269"/>
  <c r="F938" i="269"/>
  <c r="B939" i="269"/>
  <c r="F939" i="269"/>
  <c r="B940" i="269"/>
  <c r="B941" i="269"/>
  <c r="F941" i="269"/>
  <c r="B942" i="269"/>
  <c r="F942" i="269"/>
  <c r="B943" i="269"/>
  <c r="F943" i="269"/>
  <c r="B944" i="269"/>
  <c r="F944" i="269"/>
  <c r="B945" i="269"/>
  <c r="F945" i="269"/>
  <c r="B946" i="269"/>
  <c r="F946" i="269"/>
  <c r="B947" i="269"/>
  <c r="F947" i="269"/>
  <c r="B948" i="269"/>
  <c r="F948" i="269"/>
  <c r="B949" i="269"/>
  <c r="B950" i="269"/>
  <c r="F950" i="269"/>
  <c r="B951" i="269"/>
  <c r="F951" i="269"/>
  <c r="B952" i="269"/>
  <c r="F952" i="269"/>
  <c r="B953" i="269"/>
  <c r="F953" i="269"/>
  <c r="B954" i="269"/>
  <c r="F954" i="269"/>
  <c r="B955" i="269"/>
  <c r="F955" i="269"/>
  <c r="B956" i="269"/>
  <c r="F956" i="269"/>
  <c r="B957" i="269"/>
  <c r="F957" i="269"/>
  <c r="B958" i="269"/>
  <c r="B959" i="269"/>
  <c r="F959" i="269"/>
  <c r="B960" i="269"/>
  <c r="F960" i="269"/>
  <c r="B961" i="269"/>
  <c r="F961" i="269"/>
  <c r="B962" i="269"/>
  <c r="F962" i="269"/>
  <c r="B963" i="269"/>
  <c r="F963" i="269"/>
  <c r="B964" i="269"/>
  <c r="F964" i="269"/>
  <c r="B965" i="269"/>
  <c r="F965" i="269"/>
  <c r="B966" i="269"/>
  <c r="F966" i="269"/>
  <c r="B967" i="269"/>
  <c r="B968" i="269"/>
  <c r="F968" i="269"/>
  <c r="B969" i="269"/>
  <c r="F969" i="269"/>
  <c r="B970" i="269"/>
  <c r="F970" i="269"/>
  <c r="B971" i="269"/>
  <c r="F971" i="269"/>
  <c r="B972" i="269"/>
  <c r="F972" i="269"/>
  <c r="B973" i="269"/>
  <c r="F973" i="269"/>
  <c r="B974" i="269"/>
  <c r="F974" i="269"/>
  <c r="B975" i="269"/>
  <c r="F975" i="269"/>
  <c r="B976" i="269"/>
  <c r="B977" i="269"/>
  <c r="F977" i="269"/>
  <c r="B978" i="269"/>
  <c r="F978" i="269"/>
  <c r="B979" i="269"/>
  <c r="F979" i="269"/>
  <c r="B980" i="269"/>
  <c r="F980" i="269"/>
  <c r="B981" i="269"/>
  <c r="F981" i="269"/>
  <c r="B982" i="269"/>
  <c r="F982" i="269"/>
  <c r="B983" i="269"/>
  <c r="F983" i="269"/>
  <c r="B984" i="269"/>
  <c r="F984" i="269"/>
  <c r="B985" i="269"/>
  <c r="B986" i="269"/>
  <c r="F986" i="269"/>
  <c r="B987" i="269"/>
  <c r="F987" i="269"/>
  <c r="B988" i="269"/>
  <c r="F988" i="269"/>
  <c r="B989" i="269"/>
  <c r="F989" i="269"/>
  <c r="B990" i="269"/>
  <c r="F990" i="269"/>
  <c r="B991" i="269"/>
  <c r="F991" i="269"/>
  <c r="B992" i="269"/>
  <c r="F992" i="269"/>
  <c r="B993" i="269"/>
  <c r="F993" i="269"/>
  <c r="B994" i="269"/>
  <c r="B995" i="269"/>
  <c r="F995" i="269"/>
  <c r="B996" i="269"/>
  <c r="F996" i="269"/>
  <c r="B997" i="269"/>
  <c r="F997" i="269"/>
  <c r="B998" i="269"/>
  <c r="F998" i="269"/>
  <c r="B999" i="269"/>
  <c r="F999" i="269"/>
  <c r="B1000" i="269"/>
  <c r="F1000" i="269"/>
  <c r="B1001" i="269"/>
  <c r="F1001" i="269"/>
  <c r="B1002" i="269"/>
  <c r="F1002" i="269"/>
  <c r="B1003" i="269"/>
  <c r="B1004" i="269"/>
  <c r="F1004" i="269"/>
  <c r="B1005" i="269"/>
  <c r="F1005" i="269"/>
  <c r="B1006" i="269"/>
  <c r="F1006" i="269"/>
  <c r="B1007" i="269"/>
  <c r="F1007" i="269"/>
  <c r="B1008" i="269"/>
  <c r="F1008" i="269"/>
  <c r="B1009" i="269"/>
  <c r="F1009" i="269"/>
  <c r="B1010" i="269"/>
  <c r="F1010" i="269"/>
  <c r="B1011" i="269"/>
  <c r="F1011" i="269"/>
  <c r="B1012" i="269"/>
  <c r="B1013" i="269"/>
  <c r="F1013" i="269"/>
  <c r="B1014" i="269"/>
  <c r="F1014" i="269"/>
  <c r="B1015" i="269"/>
  <c r="F1015" i="269"/>
  <c r="B1016" i="269"/>
  <c r="F1016" i="269"/>
  <c r="B1017" i="269"/>
  <c r="F1017" i="269"/>
  <c r="B1018" i="269"/>
  <c r="F1018" i="269"/>
  <c r="B1019" i="269"/>
  <c r="F1019" i="269"/>
  <c r="B1020" i="269"/>
  <c r="F1020" i="269"/>
  <c r="B1021" i="269"/>
  <c r="B1022" i="269"/>
  <c r="F1022" i="269"/>
  <c r="B1023" i="269"/>
  <c r="F1023" i="269"/>
  <c r="B1024" i="269"/>
  <c r="F1024" i="269"/>
  <c r="B1025" i="269"/>
  <c r="F1025" i="269"/>
  <c r="B1026" i="269"/>
  <c r="F1026" i="269"/>
  <c r="B1027" i="269"/>
  <c r="F1027" i="269"/>
  <c r="B1028" i="269"/>
  <c r="F1028" i="269"/>
  <c r="B1029" i="269"/>
  <c r="F1029" i="269"/>
  <c r="B1030" i="269"/>
  <c r="B1031" i="269"/>
  <c r="F1031" i="269"/>
  <c r="B1032" i="269"/>
  <c r="F1032" i="269"/>
  <c r="B1033" i="269"/>
  <c r="F1033" i="269"/>
  <c r="B1034" i="269"/>
  <c r="F1034" i="269"/>
  <c r="B1035" i="269"/>
  <c r="F1035" i="269"/>
  <c r="B1036" i="269"/>
  <c r="F1036" i="269"/>
  <c r="B1037" i="269"/>
  <c r="F1037" i="269"/>
  <c r="B1038" i="269"/>
  <c r="F1038" i="269"/>
  <c r="B1039" i="269"/>
  <c r="B1040" i="269"/>
  <c r="F1040" i="269"/>
  <c r="B1041" i="269"/>
  <c r="F1041" i="269"/>
  <c r="B1042" i="269"/>
  <c r="F1042" i="269"/>
  <c r="B1043" i="269"/>
  <c r="F1043" i="269"/>
  <c r="B1044" i="269"/>
  <c r="F1044" i="269"/>
  <c r="B1045" i="269"/>
  <c r="F1045" i="269"/>
  <c r="B1046" i="269"/>
  <c r="F1046" i="269"/>
  <c r="B1047" i="269"/>
  <c r="F1047" i="269"/>
  <c r="B1048" i="269"/>
  <c r="B1049" i="269"/>
  <c r="F1049" i="269"/>
  <c r="B1050" i="269"/>
  <c r="F1050" i="269"/>
  <c r="B1051" i="269"/>
  <c r="F1051" i="269"/>
  <c r="B1052" i="269"/>
  <c r="F1052" i="269"/>
  <c r="B1053" i="269"/>
  <c r="F1053" i="269"/>
  <c r="B1054" i="269"/>
  <c r="F1054" i="269"/>
  <c r="B1055" i="269"/>
  <c r="F1055" i="269"/>
  <c r="B1056" i="269"/>
  <c r="F1056" i="269"/>
  <c r="B1057" i="269"/>
  <c r="B1058" i="269"/>
  <c r="B1059" i="269"/>
  <c r="B1060" i="269"/>
  <c r="B1061" i="269"/>
  <c r="B1062" i="269"/>
  <c r="B1063" i="269"/>
  <c r="B1064" i="269"/>
  <c r="B1065" i="269"/>
  <c r="B1066" i="269"/>
  <c r="B1067" i="269"/>
  <c r="F1067" i="269"/>
  <c r="B1068" i="269"/>
  <c r="F1068" i="269"/>
  <c r="B1069" i="269"/>
  <c r="F1069" i="269"/>
  <c r="B1070" i="269"/>
  <c r="F1070" i="269"/>
  <c r="B1071" i="269"/>
  <c r="F1071" i="269"/>
  <c r="B1072" i="269"/>
  <c r="F1072" i="269"/>
  <c r="B1073" i="269"/>
  <c r="F1073" i="269"/>
  <c r="B1074" i="269"/>
  <c r="F1074" i="269"/>
  <c r="B1075" i="269"/>
  <c r="B1076" i="269"/>
  <c r="F1076" i="269"/>
  <c r="B1077" i="269"/>
  <c r="F1077" i="269"/>
  <c r="B1078" i="269"/>
  <c r="F1078" i="269"/>
  <c r="B1079" i="269"/>
  <c r="F1079" i="269"/>
  <c r="B1080" i="269"/>
  <c r="F1080" i="269"/>
  <c r="B1081" i="269"/>
  <c r="F1081" i="269"/>
  <c r="B1082" i="269"/>
  <c r="F1082" i="269"/>
  <c r="B1083" i="269"/>
  <c r="F1083" i="269"/>
  <c r="B1084" i="269"/>
  <c r="B1085" i="269"/>
  <c r="B1086" i="269"/>
  <c r="B1087" i="269"/>
  <c r="B1088" i="269"/>
  <c r="B1089" i="269"/>
  <c r="B1090" i="269"/>
  <c r="B1091" i="269"/>
  <c r="B1092" i="269"/>
  <c r="B1093" i="269"/>
  <c r="B1094" i="269"/>
  <c r="F1094" i="269"/>
  <c r="B1095" i="269"/>
  <c r="F1095" i="269"/>
  <c r="B1096" i="269"/>
  <c r="F1096" i="269"/>
  <c r="B1097" i="269"/>
  <c r="F1097" i="269"/>
  <c r="B1098" i="269"/>
  <c r="F1098" i="269"/>
  <c r="B1099" i="269"/>
  <c r="F1099" i="269"/>
  <c r="B1100" i="269"/>
  <c r="F1100" i="269"/>
  <c r="B1101" i="269"/>
  <c r="F1101" i="269"/>
  <c r="B1102" i="269"/>
  <c r="F1103" i="269"/>
  <c r="F1104" i="269"/>
  <c r="F1105" i="269"/>
  <c r="F1106" i="269"/>
  <c r="F1107" i="269"/>
  <c r="F1108" i="269"/>
  <c r="F1109" i="269"/>
  <c r="F1110" i="269"/>
  <c r="F1112" i="269"/>
  <c r="F1113" i="269"/>
  <c r="F1114" i="269"/>
  <c r="F1115" i="269"/>
  <c r="F1116" i="269"/>
  <c r="F1117" i="269"/>
  <c r="F1118" i="269"/>
  <c r="F1119" i="269"/>
  <c r="B1121" i="269"/>
  <c r="F1121" i="269"/>
  <c r="B1122" i="269"/>
  <c r="F1122" i="269"/>
  <c r="B1123" i="269"/>
  <c r="F1123" i="269"/>
  <c r="B1124" i="269"/>
  <c r="F1124" i="269"/>
  <c r="B1125" i="269"/>
  <c r="F1125" i="269"/>
  <c r="B1126" i="269"/>
  <c r="B1127" i="269"/>
  <c r="F1127" i="269"/>
  <c r="B1128" i="269"/>
  <c r="F1128" i="269"/>
  <c r="B1129" i="269"/>
  <c r="F1129" i="269"/>
  <c r="B1130" i="269"/>
  <c r="F1130" i="269"/>
  <c r="B1131" i="269"/>
  <c r="F1131" i="269"/>
  <c r="B1132" i="269"/>
  <c r="B1133" i="269"/>
  <c r="B1134" i="269"/>
  <c r="B1135" i="269"/>
  <c r="B1136" i="269"/>
  <c r="B1137" i="269"/>
  <c r="B1138" i="269"/>
  <c r="B1139" i="269"/>
  <c r="B1140" i="269"/>
  <c r="F1140" i="269"/>
  <c r="B1141" i="269"/>
  <c r="F1141" i="269"/>
  <c r="B1142" i="269"/>
  <c r="F1142" i="269"/>
  <c r="B1143" i="269"/>
  <c r="F1143" i="269"/>
  <c r="B1144" i="269"/>
  <c r="F1144" i="269"/>
  <c r="B1145" i="269"/>
  <c r="F1145" i="269"/>
  <c r="B1146" i="269"/>
  <c r="F1146" i="269"/>
  <c r="B1147" i="269"/>
  <c r="B1148" i="269"/>
  <c r="F1148" i="269"/>
  <c r="B1149" i="269"/>
  <c r="F1149" i="269"/>
  <c r="B1150" i="269"/>
  <c r="F1150" i="269"/>
  <c r="B1151" i="269"/>
  <c r="F1151" i="269"/>
  <c r="B1152" i="269"/>
  <c r="F1152" i="269"/>
  <c r="B1153" i="269"/>
  <c r="B1154" i="269"/>
  <c r="B1155" i="269"/>
  <c r="B1156" i="269"/>
  <c r="B1157" i="269"/>
  <c r="B1158" i="269"/>
  <c r="B1159" i="269"/>
  <c r="B1160" i="269"/>
  <c r="B1161" i="269"/>
  <c r="F1161" i="269"/>
  <c r="B1162" i="269"/>
  <c r="F1162" i="269"/>
  <c r="B1163" i="269"/>
  <c r="F1163" i="269"/>
  <c r="B1164" i="269"/>
  <c r="F1164" i="269"/>
  <c r="B1165" i="269"/>
  <c r="F1165" i="269"/>
  <c r="B1166" i="269"/>
  <c r="F1166" i="269"/>
  <c r="B1167" i="269"/>
  <c r="F1167" i="269"/>
  <c r="B1168" i="269"/>
  <c r="B1169" i="269"/>
  <c r="F1169" i="269"/>
  <c r="B1170" i="269"/>
  <c r="F1170" i="269"/>
  <c r="B1171" i="269"/>
  <c r="F1171" i="269"/>
  <c r="B1172" i="269"/>
  <c r="F1172" i="269"/>
  <c r="B1173" i="269"/>
  <c r="F1173" i="269"/>
  <c r="B1174" i="269"/>
  <c r="B1175" i="269"/>
  <c r="B1176" i="269"/>
  <c r="B1177" i="269"/>
  <c r="B1178" i="269"/>
  <c r="B1179" i="269"/>
  <c r="B1180" i="269"/>
  <c r="B1181" i="269"/>
  <c r="B1182" i="269"/>
  <c r="F1182" i="269"/>
  <c r="B1183" i="269"/>
  <c r="F1183" i="269"/>
  <c r="B1184" i="269"/>
  <c r="F1184" i="269"/>
  <c r="B1185" i="269"/>
  <c r="F1185" i="269"/>
  <c r="B1186" i="269"/>
  <c r="F1186" i="269"/>
  <c r="B1187" i="269"/>
  <c r="F1187" i="269"/>
  <c r="B1188" i="269"/>
  <c r="F1188" i="269"/>
  <c r="B1189" i="269"/>
  <c r="B1190" i="269"/>
  <c r="F1190" i="269"/>
  <c r="B1191" i="269"/>
  <c r="F1191" i="269"/>
  <c r="B1192" i="269"/>
  <c r="F1192" i="269"/>
  <c r="B1193" i="269"/>
  <c r="F1193" i="269"/>
  <c r="B1194" i="269"/>
  <c r="F1194" i="269"/>
  <c r="B1195" i="269"/>
  <c r="B1196" i="269"/>
  <c r="B1197" i="269"/>
  <c r="B1198" i="269"/>
  <c r="B1199" i="269"/>
  <c r="B1200" i="269"/>
  <c r="B1201" i="269"/>
  <c r="B1202" i="269"/>
  <c r="B1203" i="269"/>
  <c r="F1203" i="269"/>
  <c r="B1204" i="269"/>
  <c r="F1204" i="269"/>
  <c r="B1205" i="269"/>
  <c r="F1205" i="269"/>
  <c r="B1206" i="269"/>
  <c r="F1206" i="269"/>
  <c r="B1207" i="269"/>
  <c r="F1207" i="269"/>
  <c r="B1208" i="269"/>
  <c r="F1208" i="269"/>
  <c r="B1209" i="269"/>
  <c r="F1209" i="269"/>
  <c r="B1210" i="269"/>
  <c r="B1211" i="269"/>
  <c r="F1211" i="269"/>
  <c r="B1212" i="269"/>
  <c r="F1212" i="269"/>
  <c r="B1213" i="269"/>
  <c r="F1213" i="269"/>
  <c r="B1214" i="269"/>
  <c r="F1214" i="269"/>
  <c r="B1215" i="269"/>
  <c r="F1215" i="269"/>
  <c r="B1216" i="269"/>
  <c r="B1217" i="269"/>
  <c r="B1218" i="269"/>
  <c r="B1219" i="269"/>
  <c r="B1220" i="269"/>
  <c r="B1221" i="269"/>
  <c r="B1222" i="269"/>
  <c r="B1223" i="269"/>
  <c r="B1224" i="269"/>
  <c r="F1224" i="269"/>
  <c r="B1225" i="269"/>
  <c r="F1225" i="269"/>
  <c r="B1226" i="269"/>
  <c r="F1226" i="269"/>
  <c r="B1227" i="269"/>
  <c r="F1227" i="269"/>
  <c r="B1228" i="269"/>
  <c r="F1228" i="269"/>
  <c r="B1229" i="269"/>
  <c r="F1229" i="269"/>
  <c r="B1230" i="269"/>
  <c r="F1230" i="269"/>
  <c r="B1231" i="269"/>
  <c r="B1232" i="269"/>
  <c r="F1232" i="269"/>
  <c r="B1233" i="269"/>
  <c r="F1233" i="269"/>
  <c r="B1234" i="269"/>
  <c r="F1234" i="269"/>
  <c r="B1235" i="269"/>
  <c r="F1235" i="269"/>
  <c r="B1236" i="269"/>
  <c r="F1236" i="269"/>
  <c r="B1237" i="269"/>
  <c r="B1238" i="269"/>
  <c r="B1239" i="269"/>
  <c r="B1240" i="269"/>
  <c r="B1241" i="269"/>
  <c r="B1242" i="269"/>
  <c r="B1243" i="269"/>
  <c r="B1244" i="269"/>
  <c r="B1245" i="269"/>
  <c r="F1245" i="269"/>
  <c r="B1246" i="269"/>
  <c r="F1246" i="269"/>
  <c r="B1247" i="269"/>
  <c r="B1248" i="269"/>
  <c r="B1249" i="269"/>
  <c r="B1250" i="269"/>
  <c r="B1251" i="269"/>
  <c r="B1252" i="269"/>
  <c r="B1253" i="269"/>
  <c r="B1254" i="269"/>
  <c r="B1255" i="269"/>
  <c r="B1256" i="269"/>
  <c r="F1256" i="269"/>
  <c r="B1257" i="269"/>
  <c r="F1257" i="269"/>
  <c r="B1258" i="269"/>
  <c r="F1258" i="269"/>
  <c r="B1259" i="269"/>
  <c r="F1259" i="269"/>
  <c r="B1260" i="269"/>
  <c r="F1260" i="269"/>
  <c r="B1261" i="269"/>
  <c r="B1262" i="269"/>
  <c r="F1262" i="269"/>
  <c r="B1263" i="269"/>
  <c r="F1263" i="269"/>
  <c r="B1264" i="269"/>
  <c r="F1264" i="269"/>
  <c r="B1265" i="269"/>
  <c r="F1265" i="269"/>
  <c r="B1266" i="269"/>
  <c r="F1266" i="269"/>
  <c r="B1267" i="269"/>
  <c r="B1268" i="269"/>
  <c r="B1269" i="269"/>
  <c r="B1270" i="269"/>
  <c r="B1271" i="269"/>
  <c r="B1272" i="269"/>
  <c r="B1273" i="269"/>
  <c r="B1274" i="269"/>
  <c r="B1275" i="269"/>
  <c r="F1275" i="269"/>
  <c r="B1276" i="269"/>
  <c r="F1276" i="269"/>
  <c r="B1277" i="269"/>
  <c r="F1277" i="269"/>
  <c r="B1278" i="269"/>
  <c r="F1278" i="269"/>
  <c r="B1279" i="269"/>
  <c r="F1279" i="269"/>
  <c r="B1280" i="269"/>
  <c r="F1280" i="269"/>
  <c r="B1281" i="269"/>
  <c r="F1281" i="269"/>
  <c r="B1282" i="269"/>
  <c r="B1283" i="269"/>
  <c r="F1283" i="269"/>
  <c r="B1284" i="269"/>
  <c r="F1284" i="269"/>
  <c r="B1285" i="269"/>
  <c r="F1285" i="269"/>
  <c r="B1286" i="269"/>
  <c r="F1286" i="269"/>
  <c r="B1287" i="269"/>
  <c r="F1287" i="269"/>
  <c r="B1288" i="269"/>
  <c r="B1289" i="269"/>
  <c r="B1290" i="269"/>
  <c r="B1291" i="269"/>
  <c r="B1292" i="269"/>
  <c r="B1293" i="269"/>
  <c r="B1294" i="269"/>
  <c r="B1295" i="269"/>
  <c r="B1296" i="269"/>
  <c r="F1296" i="269"/>
  <c r="B1297" i="269"/>
  <c r="F1297" i="269"/>
  <c r="B1298" i="269"/>
  <c r="F1298" i="269"/>
  <c r="B1299" i="269"/>
  <c r="F1299" i="269"/>
  <c r="B1300" i="269"/>
  <c r="F1300" i="269"/>
  <c r="B1301" i="269"/>
  <c r="F1301" i="269"/>
  <c r="B1302" i="269"/>
  <c r="F1302" i="269"/>
  <c r="B1303" i="269"/>
  <c r="B1304" i="269"/>
  <c r="F1304" i="269"/>
  <c r="B1305" i="269"/>
  <c r="F1305" i="269"/>
  <c r="B1306" i="269"/>
  <c r="F1306" i="269"/>
  <c r="B1307" i="269"/>
  <c r="F1307" i="269"/>
  <c r="B1308" i="269"/>
  <c r="F1308" i="269"/>
  <c r="B1309" i="269"/>
  <c r="B1310" i="269"/>
  <c r="F1310" i="269"/>
  <c r="B1311" i="269"/>
  <c r="F1311" i="269"/>
  <c r="B1312" i="269"/>
  <c r="F1312" i="269"/>
  <c r="B1313" i="269"/>
  <c r="F1313" i="269"/>
  <c r="B1314" i="269"/>
  <c r="F1314" i="269"/>
  <c r="B1315" i="269"/>
  <c r="B1316" i="269"/>
  <c r="F1316" i="269"/>
  <c r="B1317" i="269"/>
  <c r="F1317" i="269"/>
  <c r="B1318" i="269"/>
  <c r="F1318" i="269"/>
  <c r="B1319" i="269"/>
  <c r="F1319" i="269"/>
  <c r="B1320" i="269"/>
  <c r="F1320" i="269"/>
  <c r="B1321" i="269"/>
  <c r="B1322" i="269"/>
  <c r="B1323" i="269"/>
  <c r="B1324" i="269"/>
  <c r="B1325" i="269"/>
  <c r="B1326" i="269"/>
  <c r="B1327" i="269"/>
  <c r="B1328" i="269"/>
  <c r="B1329" i="269"/>
  <c r="B1330" i="269"/>
  <c r="B1331" i="269"/>
  <c r="B1332" i="269"/>
  <c r="B1333" i="269"/>
  <c r="B1334" i="269"/>
  <c r="B1335" i="269"/>
  <c r="F1335" i="269"/>
  <c r="B1336" i="269"/>
  <c r="F1336" i="269"/>
  <c r="B1337" i="269"/>
  <c r="F1337" i="269"/>
  <c r="B1338" i="269"/>
  <c r="F1338" i="269"/>
  <c r="B1339" i="269"/>
  <c r="F1339" i="269"/>
  <c r="B1340" i="269"/>
  <c r="F1340" i="269"/>
  <c r="B1341" i="269"/>
  <c r="F1341" i="269"/>
  <c r="B1342" i="269"/>
  <c r="B1343" i="269"/>
  <c r="F1343" i="269"/>
  <c r="B1344" i="269"/>
  <c r="F1344" i="269"/>
  <c r="B1345" i="269"/>
  <c r="F1345" i="269"/>
  <c r="B1346" i="269"/>
  <c r="F1346" i="269"/>
  <c r="B1347" i="269"/>
  <c r="F1347" i="269"/>
  <c r="B1348" i="269"/>
  <c r="B1349" i="269"/>
  <c r="B1350" i="269"/>
  <c r="B1351" i="269"/>
  <c r="B1352" i="269"/>
  <c r="B1353" i="269"/>
  <c r="B1354" i="269"/>
  <c r="B1355" i="269"/>
  <c r="B1356" i="269"/>
  <c r="F1356" i="269"/>
  <c r="B1357" i="269"/>
  <c r="F1357" i="269"/>
  <c r="B1358" i="269"/>
  <c r="F1358" i="269"/>
  <c r="B1359" i="269"/>
  <c r="F1359" i="269"/>
  <c r="B1360" i="269"/>
  <c r="F1360" i="269"/>
  <c r="B1361" i="269"/>
  <c r="F1361" i="269"/>
  <c r="B1362" i="269"/>
  <c r="F1362" i="269"/>
  <c r="B1363" i="269"/>
  <c r="B1364" i="269"/>
  <c r="F1364" i="269"/>
  <c r="B1365" i="269"/>
  <c r="F1365" i="269"/>
  <c r="B1366" i="269"/>
  <c r="F1366" i="269"/>
  <c r="B1367" i="269"/>
  <c r="F1367" i="269"/>
  <c r="B1368" i="269"/>
  <c r="F1368" i="269"/>
  <c r="B1369" i="269"/>
  <c r="B1370" i="269"/>
  <c r="B1371" i="269"/>
  <c r="B1372" i="269"/>
  <c r="B1373" i="269"/>
  <c r="B1374" i="269"/>
  <c r="B1375" i="269"/>
  <c r="B1376" i="269"/>
  <c r="B1377" i="269"/>
  <c r="F1377" i="269"/>
  <c r="B1378" i="269"/>
  <c r="F1378" i="269"/>
  <c r="B1379" i="269"/>
  <c r="F1379" i="269"/>
  <c r="B1380" i="269"/>
  <c r="F1380" i="269"/>
  <c r="B1381" i="269"/>
  <c r="F1381" i="269"/>
  <c r="B1382" i="269"/>
  <c r="F1382" i="269"/>
  <c r="B1383" i="269"/>
  <c r="F1383" i="269"/>
  <c r="B1384" i="269"/>
  <c r="B1385" i="269"/>
  <c r="F1385" i="269"/>
  <c r="B1386" i="269"/>
  <c r="F1386" i="269"/>
  <c r="B1387" i="269"/>
  <c r="F1387" i="269"/>
  <c r="B1388" i="269"/>
  <c r="F1388" i="269"/>
  <c r="B1389" i="269"/>
  <c r="F1389" i="269"/>
  <c r="B1390" i="269"/>
  <c r="B1391" i="269"/>
  <c r="B1392" i="269"/>
  <c r="B1393" i="269"/>
  <c r="B1394" i="269"/>
  <c r="B1395" i="269"/>
  <c r="B1396" i="269"/>
  <c r="B1397" i="269"/>
  <c r="B1398" i="269"/>
  <c r="F1398" i="269"/>
  <c r="B1399" i="269"/>
  <c r="F1399" i="269"/>
  <c r="B1400" i="269"/>
  <c r="B1401" i="269"/>
  <c r="B1402" i="269"/>
  <c r="B1403" i="269"/>
  <c r="B1404" i="269"/>
  <c r="B1405" i="269"/>
  <c r="B1406" i="269"/>
  <c r="B1407" i="269"/>
  <c r="B1408" i="269"/>
  <c r="B1409" i="269"/>
  <c r="F1409" i="269"/>
  <c r="B1410" i="269"/>
  <c r="B1411" i="269"/>
  <c r="F1411" i="269"/>
  <c r="B1412" i="269"/>
  <c r="B1413" i="269"/>
  <c r="B1414" i="269"/>
  <c r="B1415" i="269"/>
  <c r="F1415" i="269"/>
  <c r="B1416" i="269"/>
  <c r="B1417" i="269"/>
  <c r="F1417" i="269"/>
  <c r="B1418" i="269"/>
  <c r="B1419" i="269"/>
  <c r="B1420" i="269"/>
  <c r="B1421" i="269"/>
  <c r="F1421" i="269"/>
  <c r="B1422" i="269"/>
  <c r="B1423" i="269"/>
  <c r="F1423" i="269"/>
  <c r="B1424" i="269"/>
  <c r="B1425" i="269"/>
  <c r="B1426" i="269"/>
  <c r="B1427" i="269"/>
  <c r="F1427" i="269"/>
  <c r="B1428" i="269"/>
  <c r="B1429" i="269"/>
  <c r="F1429" i="269"/>
  <c r="B1430" i="269"/>
  <c r="B1431" i="269"/>
  <c r="B1432" i="269"/>
  <c r="B1433" i="269"/>
  <c r="F1433" i="269"/>
  <c r="B1434" i="269"/>
  <c r="B1435" i="269"/>
  <c r="F1435" i="269"/>
  <c r="B1436" i="269"/>
  <c r="B1437" i="269"/>
  <c r="B1438" i="269"/>
  <c r="B1439" i="269"/>
  <c r="B1440" i="269"/>
  <c r="B1441" i="269"/>
  <c r="B1442" i="269"/>
  <c r="F1442" i="269"/>
  <c r="B1443" i="269"/>
  <c r="F1443" i="269"/>
  <c r="B1444" i="269"/>
  <c r="F1444" i="269"/>
  <c r="B1445" i="269"/>
  <c r="F1445" i="269"/>
  <c r="B1446" i="269"/>
  <c r="F1446" i="269"/>
  <c r="B1447" i="269"/>
  <c r="F1447" i="269"/>
  <c r="B1448" i="269"/>
  <c r="F1448" i="269"/>
  <c r="B1449" i="269"/>
  <c r="B1450" i="269"/>
  <c r="F1450" i="269"/>
  <c r="B1451" i="269"/>
  <c r="F1451" i="269"/>
  <c r="B1452" i="269"/>
  <c r="F1452" i="269"/>
  <c r="B1453" i="269"/>
  <c r="F1453" i="269"/>
  <c r="B1454" i="269"/>
  <c r="F1454" i="269"/>
  <c r="B1455" i="269"/>
  <c r="B1456" i="269"/>
  <c r="B1457" i="269"/>
  <c r="B1458" i="269"/>
  <c r="B1459" i="269"/>
  <c r="B1460" i="269"/>
  <c r="B1461" i="269"/>
  <c r="B1462" i="269"/>
  <c r="B1463" i="269"/>
  <c r="F1463" i="269"/>
  <c r="B1464" i="269"/>
  <c r="F1464" i="269"/>
  <c r="B1465" i="269"/>
  <c r="F1465" i="269"/>
  <c r="B1466" i="269"/>
  <c r="F1466" i="269"/>
  <c r="B1467" i="269"/>
  <c r="F1467" i="269"/>
  <c r="B1468" i="269"/>
  <c r="F1468" i="269"/>
  <c r="B1469" i="269"/>
  <c r="F1469" i="269"/>
  <c r="B1470" i="269"/>
  <c r="B1471" i="269"/>
  <c r="F1471" i="269"/>
  <c r="B1472" i="269"/>
  <c r="F1472" i="269"/>
  <c r="B1473" i="269"/>
  <c r="F1473" i="269"/>
  <c r="B1474" i="269"/>
  <c r="F1474" i="269"/>
  <c r="B1475" i="269"/>
  <c r="F1475" i="269"/>
  <c r="B1476" i="269"/>
  <c r="B1477" i="269"/>
  <c r="B1478" i="269"/>
  <c r="B1479" i="269"/>
  <c r="B1480" i="269"/>
  <c r="B1481" i="269"/>
  <c r="B1482" i="269"/>
  <c r="B1483" i="269"/>
  <c r="B1484" i="269"/>
  <c r="F1484" i="269"/>
  <c r="B1485" i="269"/>
  <c r="F1485" i="269"/>
  <c r="B1486" i="269"/>
  <c r="F1486" i="269"/>
  <c r="B1487" i="269"/>
  <c r="F1487" i="269"/>
  <c r="B1488" i="269"/>
  <c r="F1488" i="269"/>
  <c r="B1489" i="269"/>
  <c r="F1489" i="269"/>
  <c r="B1490" i="269"/>
  <c r="F1490" i="269"/>
  <c r="B1491" i="269"/>
  <c r="B1492" i="269"/>
  <c r="F1492" i="269"/>
  <c r="B1493" i="269"/>
  <c r="F1493" i="269"/>
  <c r="B1494" i="269"/>
  <c r="F1494" i="269"/>
  <c r="B1495" i="269"/>
  <c r="F1495" i="269"/>
  <c r="B1496" i="269"/>
  <c r="F1496" i="269"/>
  <c r="B1497" i="269"/>
  <c r="B1498" i="269"/>
  <c r="B1499" i="269"/>
  <c r="B1500" i="269"/>
  <c r="B1501" i="269"/>
  <c r="B1502" i="269"/>
  <c r="B1503" i="269"/>
  <c r="B1504" i="269"/>
  <c r="B1505" i="269"/>
  <c r="F1505" i="269"/>
  <c r="B1506" i="269"/>
  <c r="F1506" i="269"/>
  <c r="B1507" i="269"/>
  <c r="F1507" i="269"/>
  <c r="B1508" i="269"/>
  <c r="F1508" i="269"/>
  <c r="B1509" i="269"/>
  <c r="F1509" i="269"/>
  <c r="B1510" i="269"/>
  <c r="F1510" i="269"/>
  <c r="B1511" i="269"/>
  <c r="F1511" i="269"/>
  <c r="B1512" i="269"/>
  <c r="B1513" i="269"/>
  <c r="F1513" i="269"/>
  <c r="B1514" i="269"/>
  <c r="F1514" i="269"/>
  <c r="B1515" i="269"/>
  <c r="F1515" i="269"/>
  <c r="B1516" i="269"/>
  <c r="F1516" i="269"/>
  <c r="B1517" i="269"/>
  <c r="F1517" i="269"/>
  <c r="B1518" i="269"/>
  <c r="B1519" i="269"/>
  <c r="B1520" i="269"/>
  <c r="B1521" i="269"/>
  <c r="B1522" i="269"/>
  <c r="B1523" i="269"/>
  <c r="B1524" i="269"/>
  <c r="B1525" i="269"/>
  <c r="B1526" i="269"/>
  <c r="F1526" i="269"/>
  <c r="B1527" i="269"/>
  <c r="F1527" i="269"/>
  <c r="B1528" i="269"/>
  <c r="F1528" i="269"/>
  <c r="B1529" i="269"/>
  <c r="F1529" i="269"/>
  <c r="B1530" i="269"/>
  <c r="F1530" i="269"/>
  <c r="B1531" i="269"/>
  <c r="F1531" i="269"/>
  <c r="B1532" i="269"/>
  <c r="F1532" i="269"/>
  <c r="B1533" i="269"/>
  <c r="B1534" i="269"/>
  <c r="F1534" i="269"/>
  <c r="B1535" i="269"/>
  <c r="F1535" i="269"/>
  <c r="B1536" i="269"/>
  <c r="F1536" i="269"/>
  <c r="B1537" i="269"/>
  <c r="F1537" i="269"/>
  <c r="B1538" i="269"/>
  <c r="F1538" i="269"/>
  <c r="B1539" i="269"/>
  <c r="B1540" i="269"/>
  <c r="B1541" i="269"/>
  <c r="B1542" i="269"/>
  <c r="B1543" i="269"/>
  <c r="B1544" i="269"/>
  <c r="B1545" i="269"/>
  <c r="B1546" i="269"/>
  <c r="B1547" i="269"/>
  <c r="F1547" i="269"/>
  <c r="B1548" i="269"/>
  <c r="F1548" i="269"/>
  <c r="B1549" i="269"/>
  <c r="F1549" i="269"/>
  <c r="B1550" i="269"/>
  <c r="F1550" i="269"/>
  <c r="B1551" i="269"/>
  <c r="F1551" i="269"/>
  <c r="B1552" i="269"/>
  <c r="F1552" i="269"/>
  <c r="B1553" i="269"/>
  <c r="F1553" i="269"/>
  <c r="B1554" i="269"/>
  <c r="B1555" i="269"/>
  <c r="F1555" i="269"/>
  <c r="B1556" i="269"/>
  <c r="F1556" i="269"/>
  <c r="B1557" i="269"/>
  <c r="F1557" i="269"/>
  <c r="B1558" i="269"/>
  <c r="F1558" i="269"/>
  <c r="B1559" i="269"/>
  <c r="F1559" i="269"/>
  <c r="B1560" i="269"/>
  <c r="B1561" i="269"/>
  <c r="B1562" i="269"/>
  <c r="B1563" i="269"/>
  <c r="B1564" i="269"/>
  <c r="B1565" i="269"/>
  <c r="B1566" i="269"/>
  <c r="B1567" i="269"/>
  <c r="B1568" i="269"/>
  <c r="F1568" i="269"/>
  <c r="B1569" i="269"/>
  <c r="F1569" i="269"/>
  <c r="B1570" i="269"/>
  <c r="F1570" i="269"/>
  <c r="B1571" i="269"/>
  <c r="F1571" i="269"/>
  <c r="B1572" i="269"/>
  <c r="F1572" i="269"/>
  <c r="B1573" i="269"/>
  <c r="F1573" i="269"/>
  <c r="B1574" i="269"/>
  <c r="F1574" i="269"/>
  <c r="B1575" i="269"/>
  <c r="B1576" i="269"/>
  <c r="F1576" i="269"/>
  <c r="B1577" i="269"/>
  <c r="F1577" i="269"/>
  <c r="B1578" i="269"/>
  <c r="F1578" i="269"/>
  <c r="B1579" i="269"/>
  <c r="F1579" i="269"/>
  <c r="B1580" i="269"/>
  <c r="F1580" i="269"/>
  <c r="B1581" i="269"/>
  <c r="B1582" i="269"/>
  <c r="B1583" i="269"/>
  <c r="B1584" i="269"/>
  <c r="B1585" i="269"/>
  <c r="B1586" i="269"/>
  <c r="B1587" i="269"/>
  <c r="B1588" i="269"/>
  <c r="B1589" i="269"/>
  <c r="F1589" i="269"/>
  <c r="B1590" i="269"/>
  <c r="F1590" i="269"/>
  <c r="B1591" i="269"/>
  <c r="F1591" i="269"/>
  <c r="B1592" i="269"/>
  <c r="F1592" i="269"/>
  <c r="B1593" i="269"/>
  <c r="F1593" i="269"/>
  <c r="B1594" i="269"/>
  <c r="F1594" i="269"/>
  <c r="B1595" i="269"/>
  <c r="F1595" i="269"/>
  <c r="B1596" i="269"/>
  <c r="B1597" i="269"/>
  <c r="B1598" i="269"/>
  <c r="F1598" i="269"/>
  <c r="B1599" i="269"/>
  <c r="F1599" i="269"/>
  <c r="B1600" i="269"/>
  <c r="F1600" i="269"/>
  <c r="B1601" i="269"/>
  <c r="F1601" i="269"/>
  <c r="B1602" i="269"/>
  <c r="F1602" i="269"/>
  <c r="B1603" i="269"/>
  <c r="F1603" i="269"/>
  <c r="B1604" i="269"/>
  <c r="F1604" i="269"/>
  <c r="B1605" i="269"/>
  <c r="B1606" i="269"/>
  <c r="F1606" i="269"/>
  <c r="B1607" i="269"/>
  <c r="F1607" i="269"/>
  <c r="B1608" i="269"/>
  <c r="F1608" i="269"/>
  <c r="B1609" i="269"/>
  <c r="F1609" i="269"/>
  <c r="B1610" i="269"/>
  <c r="F1610" i="269"/>
  <c r="B1611" i="269"/>
  <c r="F1611" i="269"/>
  <c r="B1612" i="269"/>
  <c r="F1612" i="269"/>
  <c r="B1613" i="269"/>
  <c r="F1613" i="269"/>
  <c r="B1614" i="269"/>
  <c r="B1615" i="269"/>
  <c r="F1615" i="269"/>
  <c r="B1616" i="269"/>
  <c r="F1616" i="269"/>
  <c r="B1617" i="269"/>
  <c r="F1617" i="269"/>
  <c r="B1618" i="269"/>
  <c r="F1618" i="269"/>
  <c r="B1619" i="269"/>
  <c r="F1619" i="269"/>
  <c r="B1620" i="269"/>
  <c r="F1620" i="269"/>
  <c r="B1621" i="269"/>
  <c r="F1621" i="269"/>
  <c r="B1622" i="269"/>
  <c r="F1622" i="269"/>
  <c r="B1623" i="269"/>
  <c r="B1624" i="269"/>
  <c r="F1624" i="269"/>
  <c r="B1625" i="269"/>
  <c r="F1625" i="269"/>
  <c r="B1626" i="269"/>
  <c r="F1626" i="269"/>
  <c r="B1627" i="269"/>
  <c r="F1627" i="269"/>
  <c r="B1628" i="269"/>
  <c r="F1628" i="269"/>
  <c r="B1629" i="269"/>
  <c r="F1629" i="269"/>
  <c r="B1630" i="269"/>
  <c r="F1630" i="269"/>
  <c r="B1631" i="269"/>
  <c r="F1631" i="269"/>
  <c r="B1632" i="269"/>
  <c r="B1633" i="269"/>
  <c r="F1633" i="269"/>
  <c r="B1634" i="269"/>
  <c r="F1634" i="269"/>
  <c r="B1635" i="269"/>
  <c r="F1635" i="269"/>
  <c r="B1636" i="269"/>
  <c r="F1636" i="269"/>
  <c r="B1637" i="269"/>
  <c r="F1637" i="269"/>
  <c r="B1638" i="269"/>
  <c r="F1638" i="269"/>
  <c r="B1639" i="269"/>
  <c r="F1639" i="269"/>
  <c r="B1640" i="269"/>
  <c r="F1640" i="269"/>
  <c r="B1641" i="269"/>
  <c r="B1642" i="269"/>
  <c r="F1642" i="269"/>
  <c r="B1643" i="269"/>
  <c r="F1643" i="269"/>
  <c r="B1644" i="269"/>
  <c r="F1644" i="269"/>
  <c r="B1645" i="269"/>
  <c r="F1645" i="269"/>
  <c r="B1646" i="269"/>
  <c r="F1646" i="269"/>
  <c r="B1647" i="269"/>
  <c r="F1647" i="269"/>
  <c r="B1648" i="269"/>
  <c r="F1648" i="269"/>
  <c r="B1649" i="269"/>
  <c r="F1649" i="269"/>
  <c r="B1650" i="269"/>
  <c r="B1651" i="269"/>
  <c r="F1651" i="269"/>
  <c r="B1652" i="269"/>
  <c r="F1652" i="269"/>
  <c r="B1653" i="269"/>
  <c r="F1653" i="269"/>
  <c r="B1654" i="269"/>
  <c r="F1654" i="269"/>
  <c r="B1655" i="269"/>
  <c r="F1655" i="269"/>
  <c r="B1656" i="269"/>
  <c r="F1656" i="269"/>
  <c r="B1657" i="269"/>
  <c r="F1657" i="269"/>
  <c r="B1658" i="269"/>
  <c r="F1658" i="269"/>
  <c r="B1659" i="269"/>
  <c r="B1660" i="269"/>
  <c r="F1660" i="269"/>
  <c r="B1661" i="269"/>
  <c r="F1661" i="269"/>
  <c r="B1662" i="269"/>
  <c r="F1662" i="269"/>
  <c r="B1663" i="269"/>
  <c r="F1663" i="269"/>
  <c r="B1664" i="269"/>
  <c r="F1664" i="269"/>
  <c r="B1665" i="269"/>
  <c r="F1665" i="269"/>
  <c r="B1666" i="269"/>
  <c r="F1666" i="269"/>
  <c r="B1667" i="269"/>
  <c r="F1667" i="269"/>
  <c r="B1668" i="269"/>
  <c r="B1669" i="269"/>
  <c r="F1669" i="269"/>
  <c r="B1670" i="269"/>
  <c r="F1670" i="269"/>
  <c r="B1671" i="269"/>
  <c r="F1671" i="269"/>
  <c r="B1672" i="269"/>
  <c r="F1672" i="269"/>
  <c r="B1673" i="269"/>
  <c r="F1673" i="269"/>
  <c r="B1674" i="269"/>
  <c r="F1674" i="269"/>
  <c r="B1675" i="269"/>
  <c r="F1675" i="269"/>
  <c r="B1676" i="269"/>
  <c r="F1676" i="269"/>
  <c r="B1677" i="269"/>
  <c r="B1678" i="269"/>
  <c r="F1678" i="269"/>
  <c r="B1679" i="269"/>
  <c r="F1679" i="269"/>
  <c r="B1680" i="269"/>
  <c r="F1680" i="269"/>
  <c r="B1681" i="269"/>
  <c r="B1682" i="269"/>
  <c r="B1683" i="269"/>
  <c r="B1684" i="269"/>
  <c r="B1685" i="269"/>
  <c r="B1686" i="269"/>
  <c r="B1687" i="269"/>
  <c r="B1688" i="269"/>
  <c r="B1689" i="269"/>
  <c r="B1690" i="269"/>
  <c r="B1691" i="269"/>
  <c r="B1692" i="269"/>
  <c r="B1693" i="269"/>
  <c r="B1694" i="269"/>
  <c r="B1695" i="269"/>
  <c r="B1696" i="269"/>
  <c r="B1697" i="269"/>
  <c r="B1698" i="269"/>
  <c r="B1699" i="269"/>
  <c r="B1700" i="269"/>
  <c r="B1701" i="269"/>
  <c r="B1702" i="269"/>
  <c r="B1703" i="269"/>
  <c r="B1704" i="269"/>
  <c r="B1705" i="269"/>
  <c r="B1706" i="269"/>
  <c r="B1707" i="269"/>
  <c r="B1708" i="269"/>
  <c r="B1709" i="269"/>
  <c r="B1710" i="269"/>
  <c r="B1711" i="269"/>
  <c r="F1711" i="269"/>
  <c r="B1712" i="269"/>
  <c r="F1712" i="269"/>
  <c r="B1713" i="269"/>
  <c r="F1713" i="269"/>
  <c r="B1714" i="269"/>
  <c r="F1714" i="269"/>
  <c r="B1715" i="269"/>
  <c r="F1715" i="269"/>
  <c r="B1716" i="269"/>
  <c r="F1716" i="269"/>
  <c r="B1717" i="269"/>
  <c r="F1717" i="269"/>
  <c r="B1718" i="269"/>
  <c r="F1718" i="269"/>
  <c r="B1719" i="269"/>
  <c r="B1720" i="269"/>
  <c r="F1720" i="269"/>
  <c r="B1721" i="269"/>
  <c r="F1721" i="269"/>
  <c r="B1722" i="269"/>
  <c r="F1722" i="269"/>
  <c r="B1723" i="269"/>
  <c r="F1723" i="269"/>
  <c r="B1724" i="269"/>
  <c r="F1724" i="269"/>
  <c r="B1725" i="269"/>
  <c r="F1725" i="269"/>
  <c r="B1726" i="269"/>
  <c r="F1726" i="269"/>
  <c r="B1727" i="269"/>
  <c r="F1727" i="269"/>
  <c r="B1728" i="269"/>
  <c r="B1729" i="269"/>
  <c r="B1730" i="269"/>
  <c r="B1731" i="269"/>
  <c r="B1732" i="269"/>
  <c r="B1733" i="269"/>
  <c r="B1734" i="269"/>
  <c r="B1735" i="269"/>
  <c r="B1736" i="269"/>
  <c r="B1737" i="269"/>
  <c r="B1738" i="269"/>
  <c r="F1738" i="269"/>
  <c r="B1739" i="269"/>
  <c r="F1739" i="269"/>
  <c r="B1740" i="269"/>
  <c r="F1740" i="269"/>
  <c r="B1741" i="269"/>
  <c r="F1741" i="269"/>
  <c r="B1742" i="269"/>
  <c r="F1742" i="269"/>
  <c r="B1743" i="269"/>
  <c r="F1743" i="269"/>
  <c r="B1744" i="269"/>
  <c r="F1744" i="269"/>
  <c r="B1745" i="269"/>
  <c r="F1745" i="269"/>
  <c r="B1746" i="269"/>
  <c r="F1746" i="269"/>
  <c r="B1747" i="269"/>
  <c r="F1747" i="269"/>
  <c r="B1748" i="269"/>
  <c r="F1748" i="269"/>
  <c r="B1749" i="269"/>
  <c r="B1750" i="269"/>
  <c r="F1750" i="269"/>
  <c r="B1751" i="269"/>
  <c r="F1751" i="269"/>
  <c r="B1752" i="269"/>
  <c r="F1752" i="269"/>
  <c r="B1753" i="269"/>
  <c r="F1753" i="269"/>
  <c r="B1754" i="269"/>
  <c r="F1754" i="269"/>
  <c r="B1755" i="269"/>
  <c r="F1755" i="269"/>
  <c r="B1756" i="269"/>
  <c r="F1756" i="269"/>
  <c r="B1757" i="269"/>
  <c r="F1757" i="269"/>
  <c r="B1758" i="269"/>
  <c r="B1759" i="269"/>
  <c r="B1760" i="269"/>
  <c r="B1761" i="269"/>
  <c r="B1762" i="269"/>
  <c r="B1763" i="269"/>
  <c r="B1764" i="269"/>
  <c r="B1765" i="269"/>
  <c r="B1766" i="269"/>
  <c r="B1767" i="269"/>
  <c r="B1768" i="269"/>
  <c r="F1768" i="269"/>
  <c r="B1769" i="269"/>
  <c r="F1769" i="269"/>
  <c r="B1770" i="269"/>
  <c r="F1770" i="269"/>
  <c r="B1771" i="269"/>
  <c r="F1771" i="269"/>
  <c r="B1772" i="269"/>
  <c r="F1772" i="269"/>
  <c r="B1773" i="269"/>
  <c r="F1773" i="269"/>
  <c r="B1774" i="269"/>
  <c r="F1774" i="269"/>
  <c r="B1775" i="269"/>
  <c r="F1775" i="269"/>
  <c r="B1776" i="269"/>
  <c r="F1776" i="269"/>
  <c r="B1777" i="269"/>
  <c r="F1777" i="269"/>
  <c r="B1778" i="269"/>
  <c r="F1778" i="269"/>
  <c r="B1779" i="269"/>
  <c r="B1780" i="269"/>
  <c r="F1780" i="269"/>
  <c r="B1781" i="269"/>
  <c r="F1781" i="269"/>
  <c r="B1782" i="269"/>
  <c r="F1782" i="269"/>
  <c r="B1783" i="269"/>
  <c r="F1783" i="269"/>
  <c r="B1784" i="269"/>
  <c r="F1784" i="269"/>
  <c r="B1785" i="269"/>
  <c r="F1785" i="269"/>
  <c r="B1786" i="269"/>
  <c r="F1786" i="269"/>
  <c r="B1787" i="269"/>
  <c r="F1787" i="269"/>
  <c r="B1788" i="269"/>
  <c r="B1789" i="269"/>
  <c r="B1790" i="269"/>
  <c r="B1791" i="269"/>
  <c r="B1792" i="269"/>
  <c r="B1793" i="269"/>
  <c r="B1794" i="269"/>
  <c r="B1795" i="269"/>
  <c r="B1796" i="269"/>
  <c r="B1797" i="269"/>
  <c r="B1798" i="269"/>
  <c r="F1798" i="269"/>
  <c r="B1799" i="269"/>
  <c r="F1799" i="269"/>
  <c r="B1800" i="269"/>
  <c r="F1800" i="269"/>
  <c r="B1801" i="269"/>
  <c r="F1801" i="269"/>
  <c r="B1802" i="269"/>
  <c r="F1802" i="269"/>
  <c r="B1803" i="269"/>
  <c r="F1803" i="269"/>
  <c r="B1804" i="269"/>
  <c r="F1804" i="269"/>
  <c r="B1805" i="269"/>
  <c r="F1805" i="269"/>
  <c r="B1806" i="269"/>
  <c r="F1806" i="269"/>
  <c r="B1807" i="269"/>
  <c r="F1807" i="269"/>
  <c r="B1808" i="269"/>
  <c r="F1808" i="269"/>
  <c r="B1809" i="269"/>
  <c r="B1810" i="269"/>
  <c r="F1810" i="269"/>
  <c r="B1811" i="269"/>
  <c r="F1811" i="269"/>
  <c r="B1812" i="269"/>
  <c r="F1812" i="269"/>
  <c r="B1813" i="269"/>
  <c r="F1813" i="269"/>
  <c r="B1814" i="269"/>
  <c r="F1814" i="269"/>
  <c r="B1815" i="269"/>
  <c r="F1815" i="269"/>
  <c r="B1816" i="269"/>
  <c r="F1816" i="269"/>
  <c r="B1817" i="269"/>
  <c r="F1817" i="269"/>
  <c r="B1818" i="269"/>
  <c r="B1819" i="269"/>
  <c r="F1819" i="269"/>
  <c r="B1820" i="269"/>
  <c r="F1820" i="269"/>
  <c r="B1821" i="269"/>
  <c r="F1821" i="269"/>
  <c r="B1822" i="269"/>
  <c r="F1822" i="269"/>
  <c r="B1823" i="269"/>
  <c r="F1823" i="269"/>
  <c r="B1824" i="269"/>
  <c r="F1824" i="269"/>
  <c r="B1825" i="269"/>
  <c r="F1825" i="269"/>
  <c r="B1826" i="269"/>
  <c r="F1826" i="269"/>
  <c r="B1827" i="269"/>
  <c r="B1828" i="269"/>
  <c r="F1828" i="269"/>
  <c r="B1829" i="269"/>
  <c r="F1829" i="269"/>
  <c r="B1830" i="269"/>
  <c r="F1830" i="269"/>
  <c r="B1831" i="269"/>
  <c r="F1831" i="269"/>
  <c r="B1832" i="269"/>
  <c r="F1832" i="269"/>
  <c r="B1833" i="269"/>
  <c r="F1833" i="269"/>
  <c r="B1834" i="269"/>
  <c r="F1834" i="269"/>
  <c r="B1835" i="269"/>
  <c r="F1835" i="269"/>
  <c r="B1836" i="269"/>
  <c r="B1837" i="269"/>
  <c r="B1838" i="269"/>
  <c r="B1839" i="269"/>
  <c r="B1840" i="269"/>
  <c r="B1841" i="269"/>
  <c r="B1842" i="269"/>
  <c r="B1843" i="269"/>
  <c r="B1844" i="269"/>
  <c r="B1845" i="269"/>
  <c r="B1846" i="269"/>
  <c r="B1847" i="269"/>
  <c r="B1848" i="269"/>
  <c r="B1849" i="269"/>
  <c r="B1850" i="269"/>
  <c r="B1851" i="269"/>
  <c r="B1852" i="269"/>
  <c r="B1853" i="269"/>
  <c r="B1854" i="269"/>
  <c r="B1855" i="269"/>
  <c r="F1855" i="269"/>
  <c r="B1856" i="269"/>
  <c r="F1856" i="269"/>
  <c r="B1857" i="269"/>
  <c r="F1857" i="269"/>
  <c r="B1858" i="269"/>
  <c r="F1858" i="269"/>
  <c r="B1859" i="269"/>
  <c r="F1859" i="269"/>
  <c r="B1860" i="269"/>
  <c r="F1860" i="269"/>
  <c r="B1861" i="269"/>
  <c r="F1861" i="269"/>
  <c r="B1862" i="269"/>
  <c r="F1862" i="269"/>
  <c r="B1863" i="269"/>
  <c r="F1863" i="269"/>
  <c r="B1864" i="269"/>
  <c r="F1864" i="269"/>
  <c r="B1865" i="269"/>
  <c r="F1865" i="269"/>
  <c r="B1866" i="269"/>
  <c r="B1867" i="269"/>
  <c r="F1867" i="269"/>
  <c r="B1868" i="269"/>
  <c r="F1868" i="269"/>
  <c r="B1869" i="269"/>
  <c r="F1869" i="269"/>
  <c r="B1870" i="269"/>
  <c r="F1870" i="269"/>
  <c r="B1871" i="269"/>
  <c r="F1871" i="269"/>
  <c r="B1872" i="269"/>
  <c r="F1872" i="269"/>
  <c r="B1873" i="269"/>
  <c r="F1873" i="269"/>
  <c r="B1874" i="269"/>
  <c r="F1874" i="269"/>
  <c r="B1875" i="269"/>
  <c r="B1876" i="269"/>
  <c r="F1876" i="269"/>
  <c r="B1877" i="269"/>
  <c r="F1877" i="269"/>
  <c r="B1878" i="269"/>
  <c r="F1878" i="269"/>
  <c r="B1879" i="269"/>
  <c r="F1879" i="269"/>
  <c r="B1880" i="269"/>
  <c r="F1880" i="269"/>
  <c r="B1881" i="269"/>
  <c r="F1881" i="269"/>
  <c r="B1882" i="269"/>
  <c r="F1882" i="269"/>
  <c r="B1883" i="269"/>
  <c r="F1883" i="269"/>
  <c r="B1884" i="269"/>
  <c r="B1885" i="269"/>
  <c r="F1885" i="269"/>
  <c r="B1886" i="269"/>
  <c r="F1886" i="269"/>
  <c r="B1887" i="269"/>
  <c r="F1887" i="269"/>
  <c r="B1888" i="269"/>
  <c r="F1888" i="269"/>
  <c r="B1889" i="269"/>
  <c r="F1889" i="269"/>
  <c r="B1890" i="269"/>
  <c r="F1890" i="269"/>
  <c r="B1891" i="269"/>
  <c r="F1891" i="269"/>
  <c r="B1892" i="269"/>
  <c r="F1892" i="269"/>
  <c r="B1893" i="269"/>
  <c r="B1894" i="269"/>
  <c r="B1895" i="269"/>
  <c r="B1896" i="269"/>
  <c r="B1897" i="269"/>
  <c r="B1898" i="269"/>
  <c r="B1899" i="269"/>
  <c r="B1900" i="269"/>
  <c r="B1901" i="269"/>
  <c r="B1902" i="269"/>
  <c r="B1903" i="269"/>
  <c r="B1904" i="269"/>
  <c r="B1905" i="269"/>
  <c r="B1906" i="269"/>
  <c r="B1907" i="269"/>
  <c r="B1908" i="269"/>
  <c r="B1909" i="269"/>
  <c r="B1910" i="269"/>
  <c r="B1911" i="269"/>
  <c r="B1912" i="269"/>
  <c r="F1912" i="269"/>
  <c r="B1913" i="269"/>
  <c r="F1913" i="269"/>
  <c r="B1914" i="269"/>
  <c r="F1914" i="269"/>
  <c r="B1915" i="269"/>
  <c r="F1915" i="269"/>
  <c r="B1916" i="269"/>
  <c r="F1916" i="269"/>
  <c r="B1917" i="269"/>
  <c r="F1917" i="269"/>
  <c r="B1918" i="269"/>
  <c r="F1918" i="269"/>
  <c r="B1919" i="269"/>
  <c r="F1919" i="269"/>
  <c r="B1920" i="269"/>
  <c r="F1920" i="269"/>
  <c r="B1921" i="269"/>
  <c r="F1921" i="269"/>
  <c r="B1922" i="269"/>
  <c r="F1922" i="269"/>
  <c r="B1923" i="269"/>
  <c r="B1924" i="269"/>
  <c r="F1924" i="269"/>
  <c r="B1925" i="269"/>
  <c r="F1925" i="269"/>
  <c r="B1926" i="269"/>
  <c r="F1926" i="269"/>
  <c r="B1927" i="269"/>
  <c r="F1927" i="269"/>
  <c r="B1928" i="269"/>
  <c r="F1928" i="269"/>
  <c r="B1929" i="269"/>
  <c r="F1929" i="269"/>
  <c r="B1930" i="269"/>
  <c r="F1930" i="269"/>
  <c r="B1931" i="269"/>
  <c r="F1931" i="269"/>
  <c r="B1932" i="269"/>
  <c r="B1933" i="269"/>
  <c r="F1933" i="269"/>
  <c r="B1934" i="269"/>
  <c r="F1934" i="269"/>
  <c r="B1935" i="269"/>
  <c r="F1935" i="269"/>
  <c r="B1936" i="269"/>
  <c r="F1936" i="269"/>
  <c r="B1937" i="269"/>
  <c r="F1937" i="269"/>
  <c r="B1938" i="269"/>
  <c r="F1938" i="269"/>
  <c r="B1939" i="269"/>
  <c r="F1939" i="269"/>
  <c r="B1940" i="269"/>
  <c r="F1940" i="269"/>
  <c r="B1941" i="269"/>
  <c r="B1942" i="269"/>
  <c r="F1942" i="269"/>
  <c r="B1943" i="269"/>
  <c r="F1943" i="269"/>
  <c r="B1944" i="269"/>
  <c r="F1944" i="269"/>
  <c r="B1945" i="269"/>
  <c r="F1945" i="269"/>
  <c r="B1946" i="269"/>
  <c r="F1946" i="269"/>
  <c r="B1947" i="269"/>
  <c r="F1947" i="269"/>
  <c r="B1948" i="269"/>
  <c r="F1948" i="269"/>
  <c r="B1949" i="269"/>
  <c r="F1949" i="269"/>
  <c r="B1950" i="269"/>
  <c r="B1951" i="269"/>
  <c r="B1952" i="269"/>
  <c r="B1953" i="269"/>
  <c r="B1954" i="269"/>
  <c r="B1955" i="269"/>
  <c r="B1956" i="269"/>
  <c r="B1957" i="269"/>
  <c r="B1958" i="269"/>
  <c r="B1959" i="269"/>
  <c r="B1960" i="269"/>
  <c r="B1961" i="269"/>
  <c r="B1962" i="269"/>
  <c r="B1963" i="269"/>
  <c r="B1964" i="269"/>
  <c r="B1965" i="269"/>
  <c r="B1966" i="269"/>
  <c r="B1967" i="269"/>
  <c r="B1968" i="269"/>
  <c r="B1969" i="269"/>
  <c r="F1969" i="269"/>
  <c r="B1970" i="269"/>
  <c r="F1970" i="269"/>
  <c r="B1971" i="269"/>
  <c r="F1971" i="269"/>
  <c r="B1972" i="269"/>
  <c r="F1972" i="269"/>
  <c r="B1973" i="269"/>
  <c r="F1973" i="269"/>
  <c r="B1974" i="269"/>
  <c r="F1974" i="269"/>
  <c r="B1975" i="269"/>
  <c r="F1975" i="269"/>
  <c r="B1976" i="269"/>
  <c r="F1976" i="269"/>
  <c r="B1977" i="269"/>
  <c r="F1977" i="269"/>
  <c r="B1978" i="269"/>
  <c r="F1978" i="269"/>
  <c r="B1979" i="269"/>
  <c r="F1979" i="269"/>
  <c r="B1980" i="269"/>
  <c r="B1981" i="269"/>
  <c r="F1981" i="269"/>
  <c r="B1982" i="269"/>
  <c r="F1982" i="269"/>
  <c r="B1983" i="269"/>
  <c r="F1983" i="269"/>
  <c r="B1984" i="269"/>
  <c r="F1984" i="269"/>
  <c r="B1985" i="269"/>
  <c r="F1985" i="269"/>
  <c r="B1986" i="269"/>
  <c r="F1986" i="269"/>
  <c r="B1987" i="269"/>
  <c r="F1987" i="269"/>
  <c r="B1988" i="269"/>
  <c r="F1988" i="269"/>
  <c r="B1989" i="269"/>
  <c r="B1990" i="269"/>
  <c r="F1990" i="269"/>
  <c r="B1991" i="269"/>
  <c r="F1991" i="269"/>
  <c r="B1992" i="269"/>
  <c r="F1992" i="269"/>
  <c r="B1993" i="269"/>
  <c r="F1993" i="269"/>
  <c r="B1994" i="269"/>
  <c r="F1994" i="269"/>
  <c r="B1995" i="269"/>
  <c r="F1995" i="269"/>
  <c r="B1996" i="269"/>
  <c r="F1996" i="269"/>
  <c r="B1997" i="269"/>
  <c r="F1997" i="269"/>
  <c r="B1998" i="269"/>
  <c r="B1999" i="269"/>
  <c r="F1999" i="269"/>
  <c r="B2000" i="269"/>
  <c r="F2000" i="269"/>
  <c r="B2001" i="269"/>
  <c r="F2001" i="269"/>
  <c r="B2002" i="269"/>
  <c r="F2002" i="269"/>
  <c r="B2003" i="269"/>
  <c r="F2003" i="269"/>
  <c r="B2004" i="269"/>
  <c r="F2004" i="269"/>
  <c r="B2005" i="269"/>
  <c r="F2005" i="269"/>
  <c r="B2006" i="269"/>
  <c r="F2006" i="269"/>
  <c r="B2007" i="269"/>
  <c r="B2008" i="269"/>
  <c r="B2009" i="269"/>
  <c r="B2010" i="269"/>
  <c r="B2011" i="269"/>
  <c r="B2012" i="269"/>
  <c r="B2013" i="269"/>
  <c r="B2014" i="269"/>
  <c r="B2015" i="269"/>
  <c r="B2016" i="269"/>
  <c r="B2017" i="269"/>
  <c r="B2018" i="269"/>
  <c r="B2019" i="269"/>
  <c r="B2020" i="269"/>
  <c r="B2021" i="269"/>
  <c r="B2022" i="269"/>
  <c r="B2023" i="269"/>
  <c r="B2024" i="269"/>
  <c r="B2025" i="269"/>
  <c r="B2026" i="269"/>
  <c r="F2026" i="269"/>
  <c r="B2027" i="269"/>
  <c r="F2027" i="269"/>
  <c r="B2028" i="269"/>
  <c r="F2028" i="269"/>
  <c r="B2029" i="269"/>
  <c r="F2029" i="269"/>
  <c r="B2030" i="269"/>
  <c r="F2030" i="269"/>
  <c r="B2031" i="269"/>
  <c r="F2031" i="269"/>
  <c r="B2032" i="269"/>
  <c r="F2032" i="269"/>
  <c r="B2033" i="269"/>
  <c r="F2033" i="269"/>
  <c r="B2034" i="269"/>
  <c r="F2034" i="269"/>
  <c r="B2035" i="269"/>
  <c r="F2035" i="269"/>
  <c r="B2036" i="269"/>
  <c r="F2036" i="269"/>
  <c r="B2037" i="269"/>
  <c r="B2038" i="269"/>
  <c r="F2038" i="269"/>
  <c r="B2039" i="269"/>
  <c r="F2039" i="269"/>
  <c r="B2040" i="269"/>
  <c r="F2040" i="269"/>
  <c r="B2041" i="269"/>
  <c r="F2041" i="269"/>
  <c r="B2042" i="269"/>
  <c r="F2042" i="269"/>
  <c r="B2043" i="269"/>
  <c r="F2043" i="269"/>
  <c r="B2044" i="269"/>
  <c r="F2044" i="269"/>
  <c r="B2045" i="269"/>
  <c r="F2045" i="269"/>
  <c r="B2046" i="269"/>
  <c r="B2047" i="269"/>
  <c r="B2048" i="269"/>
  <c r="B2049" i="269"/>
  <c r="B2050" i="269"/>
  <c r="B2051" i="269"/>
  <c r="B2052" i="269"/>
  <c r="B2053" i="269"/>
  <c r="B2054" i="269"/>
  <c r="B2055" i="269"/>
  <c r="B2056" i="269"/>
  <c r="F2056" i="269"/>
  <c r="B2057" i="269"/>
  <c r="F2057" i="269"/>
  <c r="B2058" i="269"/>
  <c r="F2058" i="269"/>
  <c r="B2059" i="269"/>
  <c r="F2059" i="269"/>
  <c r="B2060" i="269"/>
  <c r="F2060" i="269"/>
  <c r="B2061" i="269"/>
  <c r="F2061" i="269"/>
  <c r="B2062" i="269"/>
  <c r="F2062" i="269"/>
  <c r="B2063" i="269"/>
  <c r="F2063" i="269"/>
  <c r="B2064" i="269"/>
  <c r="F2064" i="269"/>
  <c r="B2065" i="269"/>
  <c r="F2065" i="269"/>
  <c r="B2066" i="269"/>
  <c r="F2066" i="269"/>
  <c r="B2067" i="269"/>
  <c r="B2068" i="269"/>
  <c r="F2068" i="269"/>
  <c r="B2069" i="269"/>
  <c r="F2069" i="269"/>
  <c r="B2070" i="269"/>
  <c r="F2070" i="269"/>
  <c r="B2071" i="269"/>
  <c r="F2071" i="269"/>
  <c r="B2072" i="269"/>
  <c r="F2072" i="269"/>
  <c r="B2073" i="269"/>
  <c r="F2073" i="269"/>
  <c r="B2074" i="269"/>
  <c r="F2074" i="269"/>
  <c r="B2075" i="269"/>
  <c r="F2075" i="269"/>
  <c r="B2076" i="269"/>
  <c r="B2077" i="269"/>
  <c r="B2078" i="269"/>
  <c r="B2079" i="269"/>
  <c r="B2080" i="269"/>
  <c r="B2081" i="269"/>
  <c r="B2082" i="269"/>
  <c r="B2083" i="269"/>
  <c r="B2084" i="269"/>
  <c r="B2085" i="269"/>
  <c r="B2086" i="269"/>
  <c r="F2086" i="269"/>
  <c r="B2087" i="269"/>
  <c r="F2087" i="269"/>
  <c r="B2088" i="269"/>
  <c r="F2088" i="269"/>
  <c r="B2089" i="269"/>
  <c r="F2089" i="269"/>
  <c r="B2090" i="269"/>
  <c r="F2090" i="269"/>
  <c r="B2091" i="269"/>
  <c r="F2091" i="269"/>
  <c r="B2092" i="269"/>
  <c r="F2092" i="269"/>
  <c r="B2093" i="269"/>
  <c r="F2093" i="269"/>
  <c r="B2094" i="269"/>
  <c r="F2094" i="269"/>
  <c r="B2095" i="269"/>
  <c r="F2095" i="269"/>
  <c r="B2096" i="269"/>
  <c r="F2096" i="269"/>
  <c r="B2097" i="269"/>
  <c r="B2098" i="269"/>
  <c r="F2098" i="269"/>
  <c r="B2099" i="269"/>
  <c r="F2099" i="269"/>
  <c r="B2100" i="269"/>
  <c r="F2100" i="269"/>
  <c r="B2101" i="269"/>
  <c r="F2101" i="269"/>
  <c r="B2102" i="269"/>
  <c r="F2102" i="269"/>
  <c r="B2103" i="269"/>
  <c r="F2103" i="269"/>
  <c r="B2104" i="269"/>
  <c r="F2104" i="269"/>
  <c r="B2105" i="269"/>
  <c r="F2105" i="269"/>
  <c r="B2106" i="269"/>
  <c r="B2107" i="269"/>
  <c r="F2107" i="269"/>
  <c r="B2108" i="269"/>
  <c r="F2108" i="269"/>
  <c r="B2109" i="269"/>
  <c r="F2109" i="269"/>
  <c r="B2110" i="269"/>
  <c r="F2110" i="269"/>
  <c r="B2111" i="269"/>
  <c r="F2111" i="269"/>
  <c r="B2112" i="269"/>
  <c r="F2112" i="269"/>
  <c r="B2113" i="269"/>
  <c r="F2113" i="269"/>
  <c r="B2114" i="269"/>
  <c r="F2114" i="269"/>
  <c r="B2115" i="269"/>
  <c r="B2116" i="269"/>
  <c r="F2116" i="269"/>
  <c r="B2117" i="269"/>
  <c r="F2117" i="269"/>
  <c r="B2118" i="269"/>
  <c r="F2118" i="269"/>
  <c r="B2119" i="269"/>
  <c r="F2119" i="269"/>
  <c r="B2120" i="269"/>
  <c r="F2120" i="269"/>
  <c r="B2121" i="269"/>
  <c r="F2121" i="269"/>
  <c r="B2122" i="269"/>
  <c r="F2122" i="269"/>
  <c r="B2123" i="269"/>
  <c r="F2123" i="269"/>
  <c r="B2124" i="269"/>
  <c r="B2125" i="269"/>
  <c r="B2126" i="269"/>
  <c r="B2127" i="269"/>
  <c r="B2128" i="269"/>
  <c r="B2129" i="269"/>
  <c r="B2130" i="269"/>
  <c r="B2131" i="269"/>
  <c r="B2132" i="269"/>
  <c r="B2133" i="269"/>
  <c r="B2134" i="269"/>
  <c r="B2135" i="269"/>
  <c r="B2136" i="269"/>
  <c r="B2137" i="269"/>
  <c r="B2138" i="269"/>
  <c r="B2139" i="269"/>
  <c r="B2140" i="269"/>
  <c r="B2141" i="269"/>
  <c r="B2142" i="269"/>
  <c r="B2143" i="269"/>
  <c r="F2143" i="269"/>
  <c r="B2144" i="269"/>
  <c r="F2144" i="269"/>
  <c r="B2145" i="269"/>
  <c r="F2145" i="269"/>
  <c r="B2146" i="269"/>
  <c r="F2146" i="269"/>
  <c r="B2147" i="269"/>
  <c r="F2147" i="269"/>
  <c r="B2148" i="269"/>
  <c r="F2148" i="269"/>
  <c r="B2149" i="269"/>
  <c r="F2149" i="269"/>
  <c r="B2150" i="269"/>
  <c r="F2150" i="269"/>
  <c r="B2151" i="269"/>
  <c r="F2151" i="269"/>
  <c r="B2152" i="269"/>
  <c r="F2152" i="269"/>
  <c r="B2153" i="269"/>
  <c r="F2153" i="269"/>
  <c r="B2154" i="269"/>
  <c r="B2155" i="269"/>
  <c r="F2155" i="269"/>
  <c r="B2156" i="269"/>
  <c r="F2156" i="269"/>
  <c r="B2157" i="269"/>
  <c r="F2157" i="269"/>
  <c r="B2158" i="269"/>
  <c r="F2158" i="269"/>
  <c r="B2159" i="269"/>
  <c r="F2159" i="269"/>
  <c r="B2160" i="269"/>
  <c r="F2160" i="269"/>
  <c r="B2161" i="269"/>
  <c r="F2161" i="269"/>
  <c r="B2162" i="269"/>
  <c r="F2162" i="269"/>
  <c r="B2163" i="269"/>
  <c r="B2164" i="269"/>
  <c r="F2164" i="269"/>
  <c r="B2165" i="269"/>
  <c r="F2165" i="269"/>
  <c r="B2166" i="269"/>
  <c r="F2166" i="269"/>
  <c r="B2167" i="269"/>
  <c r="F2167" i="269"/>
  <c r="B2168" i="269"/>
  <c r="F2168" i="269"/>
  <c r="B2169" i="269"/>
  <c r="F2169" i="269"/>
  <c r="B2170" i="269"/>
  <c r="F2170" i="269"/>
  <c r="B2171" i="269"/>
  <c r="F2171" i="269"/>
  <c r="B2172" i="269"/>
  <c r="B2173" i="269"/>
  <c r="F2173" i="269"/>
  <c r="B2174" i="269"/>
  <c r="F2174" i="269"/>
  <c r="B2175" i="269"/>
  <c r="F2175" i="269"/>
  <c r="B2176" i="269"/>
  <c r="F2176" i="269"/>
  <c r="B2177" i="269"/>
  <c r="F2177" i="269"/>
  <c r="B2178" i="269"/>
  <c r="F2178" i="269"/>
  <c r="B2179" i="269"/>
  <c r="F2179" i="269"/>
  <c r="B2180" i="269"/>
  <c r="F2180" i="269"/>
  <c r="B2181" i="269"/>
  <c r="B2182" i="269"/>
  <c r="B2183" i="269"/>
  <c r="B2184" i="269"/>
  <c r="B2185" i="269"/>
  <c r="B2186" i="269"/>
  <c r="B2187" i="269"/>
  <c r="B2188" i="269"/>
  <c r="B2189" i="269"/>
  <c r="B2190" i="269"/>
  <c r="B2191" i="269"/>
  <c r="B2192" i="269"/>
  <c r="B2193" i="269"/>
  <c r="B2194" i="269"/>
  <c r="B2195" i="269"/>
  <c r="B2196" i="269"/>
  <c r="B2197" i="269"/>
  <c r="B2198" i="269"/>
  <c r="B2199" i="269"/>
  <c r="B2200" i="269"/>
  <c r="F2200" i="269"/>
  <c r="B2201" i="269"/>
  <c r="F2201" i="269"/>
  <c r="B2202" i="269"/>
  <c r="F2202" i="269"/>
  <c r="B2203" i="269"/>
  <c r="F2203" i="269"/>
  <c r="B2204" i="269"/>
  <c r="F2204" i="269"/>
  <c r="B2205" i="269"/>
  <c r="F2205" i="269"/>
  <c r="B2206" i="269"/>
  <c r="F2206" i="269"/>
  <c r="B2207" i="269"/>
  <c r="F2207" i="269"/>
  <c r="B2208" i="269"/>
  <c r="F2208" i="269"/>
  <c r="B2209" i="269"/>
  <c r="F2209" i="269"/>
  <c r="B2210" i="269"/>
  <c r="F2210" i="269"/>
  <c r="B2211" i="269"/>
  <c r="B2212" i="269"/>
  <c r="F2212" i="269"/>
  <c r="B2213" i="269"/>
  <c r="F2213" i="269"/>
  <c r="B2214" i="269"/>
  <c r="F2214" i="269"/>
  <c r="B2215" i="269"/>
  <c r="F2215" i="269"/>
  <c r="B2216" i="269"/>
  <c r="F2216" i="269"/>
  <c r="B2217" i="269"/>
  <c r="F2217" i="269"/>
  <c r="B2218" i="269"/>
  <c r="F2218" i="269"/>
  <c r="B2219" i="269"/>
  <c r="F2219" i="269"/>
  <c r="B2220" i="269"/>
  <c r="B2221" i="269"/>
  <c r="F2221" i="269"/>
  <c r="B2222" i="269"/>
  <c r="F2222" i="269"/>
  <c r="B2223" i="269"/>
  <c r="F2223" i="269"/>
  <c r="B2224" i="269"/>
  <c r="F2224" i="269"/>
  <c r="B2225" i="269"/>
  <c r="F2225" i="269"/>
  <c r="B2226" i="269"/>
  <c r="F2226" i="269"/>
  <c r="B2227" i="269"/>
  <c r="F2227" i="269"/>
  <c r="B2228" i="269"/>
  <c r="F2228" i="269"/>
  <c r="B2229" i="269"/>
  <c r="B2230" i="269"/>
  <c r="F2230" i="269"/>
  <c r="B2231" i="269"/>
  <c r="F2231" i="269"/>
  <c r="B2232" i="269"/>
  <c r="F2232" i="269"/>
  <c r="B2233" i="269"/>
  <c r="F2233" i="269"/>
  <c r="B2234" i="269"/>
  <c r="F2234" i="269"/>
  <c r="B2235" i="269"/>
  <c r="F2235" i="269"/>
  <c r="B2236" i="269"/>
  <c r="F2236" i="269"/>
  <c r="B2237" i="269"/>
  <c r="F2237" i="269"/>
  <c r="B2238" i="269"/>
  <c r="B2239" i="269"/>
  <c r="B2240" i="269"/>
  <c r="B2241" i="269"/>
  <c r="B2242" i="269"/>
  <c r="B2243" i="269"/>
  <c r="B2244" i="269"/>
  <c r="B2245" i="269"/>
  <c r="B2246" i="269"/>
  <c r="B2247" i="269"/>
  <c r="B2248" i="269"/>
  <c r="B2249" i="269"/>
  <c r="B2250" i="269"/>
  <c r="B2251" i="269"/>
  <c r="B2252" i="269"/>
  <c r="B2253" i="269"/>
  <c r="B2254" i="269"/>
  <c r="B2255" i="269"/>
  <c r="B2256" i="269"/>
  <c r="B2257" i="269"/>
  <c r="F2257" i="269"/>
  <c r="B2258" i="269"/>
  <c r="F2258" i="269"/>
  <c r="B2259" i="269"/>
  <c r="F2259" i="269"/>
  <c r="B2260" i="269"/>
  <c r="F2260" i="269"/>
  <c r="B2261" i="269"/>
  <c r="F2261" i="269"/>
  <c r="B2262" i="269"/>
  <c r="F2262" i="269"/>
  <c r="B2263" i="269"/>
  <c r="F2263" i="269"/>
  <c r="B2264" i="269"/>
  <c r="F2264" i="269"/>
  <c r="B2265" i="269"/>
  <c r="F2265" i="269"/>
  <c r="B2266" i="269"/>
  <c r="F2266" i="269"/>
  <c r="B2267" i="269"/>
  <c r="F2267" i="269"/>
  <c r="B2268" i="269"/>
  <c r="B2269" i="269"/>
  <c r="F2269" i="269"/>
  <c r="B2270" i="269"/>
  <c r="F2270" i="269"/>
  <c r="B2271" i="269"/>
  <c r="F2271" i="269"/>
  <c r="B2272" i="269"/>
  <c r="F2272" i="269"/>
  <c r="B2273" i="269"/>
  <c r="F2273" i="269"/>
  <c r="B2274" i="269"/>
  <c r="F2274" i="269"/>
  <c r="B2275" i="269"/>
  <c r="F2275" i="269"/>
  <c r="B2276" i="269"/>
  <c r="F2276" i="269"/>
  <c r="B2277" i="269"/>
  <c r="B2278" i="269"/>
  <c r="B2279" i="269"/>
  <c r="B2280" i="269"/>
  <c r="B2281" i="269"/>
  <c r="B2282" i="269"/>
  <c r="B2283" i="269"/>
  <c r="B2284" i="269"/>
  <c r="B2285" i="269"/>
  <c r="B2286" i="269"/>
  <c r="B2287" i="269"/>
  <c r="F2287" i="269"/>
  <c r="B2288" i="269"/>
  <c r="F2288" i="269"/>
  <c r="B2289" i="269"/>
  <c r="F2289" i="269"/>
  <c r="B2290" i="269"/>
  <c r="B2291" i="269"/>
  <c r="B2292" i="269"/>
  <c r="B2293" i="269"/>
  <c r="B2294" i="269"/>
  <c r="B2295" i="269"/>
  <c r="B2296" i="269"/>
  <c r="B2297" i="269"/>
  <c r="B2298" i="269"/>
  <c r="B2299" i="269"/>
  <c r="F2299" i="269"/>
  <c r="B2300" i="269"/>
  <c r="F2300" i="269"/>
  <c r="B2301" i="269"/>
  <c r="F2301" i="269"/>
  <c r="B2302" i="269"/>
  <c r="F2302" i="269"/>
  <c r="B2303" i="269"/>
  <c r="F2303" i="269"/>
  <c r="B2304" i="269"/>
  <c r="F2304" i="269"/>
  <c r="B2305" i="269"/>
  <c r="F2305" i="269"/>
  <c r="B2306" i="269"/>
  <c r="F2306" i="269"/>
  <c r="B2307" i="269"/>
  <c r="F2307" i="269"/>
  <c r="B2308" i="269"/>
  <c r="F2308" i="269"/>
  <c r="B2309" i="269"/>
  <c r="F2309" i="269"/>
  <c r="B2310" i="269"/>
  <c r="B2311" i="269"/>
  <c r="F2311" i="269"/>
  <c r="B2312" i="269"/>
  <c r="F2312" i="269"/>
  <c r="B2313" i="269"/>
  <c r="F2313" i="269"/>
  <c r="B2314" i="269"/>
  <c r="F2314" i="269"/>
  <c r="B2315" i="269"/>
  <c r="F2315" i="269"/>
  <c r="B2316" i="269"/>
  <c r="F2316" i="269"/>
  <c r="B2317" i="269"/>
  <c r="F2317" i="269"/>
  <c r="B2318" i="269"/>
  <c r="F2318" i="269"/>
  <c r="B2319" i="269"/>
  <c r="B2320" i="269"/>
  <c r="F2320" i="269"/>
  <c r="B2321" i="269"/>
  <c r="F2321" i="269"/>
  <c r="B2322" i="269"/>
  <c r="F2322" i="269"/>
  <c r="B2323" i="269"/>
  <c r="F2323" i="269"/>
  <c r="B2324" i="269"/>
  <c r="F2324" i="269"/>
  <c r="B2325" i="269"/>
  <c r="F2325" i="269"/>
  <c r="B2326" i="269"/>
  <c r="F2326" i="269"/>
  <c r="B2327" i="269"/>
  <c r="F2327" i="269"/>
  <c r="B2328" i="269"/>
  <c r="B2329" i="269"/>
  <c r="F2329" i="269"/>
  <c r="B2330" i="269"/>
  <c r="F2330" i="269"/>
  <c r="B2331" i="269"/>
  <c r="F2331" i="269"/>
  <c r="B2332" i="269"/>
  <c r="F2332" i="269"/>
  <c r="B2333" i="269"/>
  <c r="F2333" i="269"/>
  <c r="B2334" i="269"/>
  <c r="F2334" i="269"/>
  <c r="B2335" i="269"/>
  <c r="F2335" i="269"/>
  <c r="B2336" i="269"/>
  <c r="F2336" i="269"/>
  <c r="B2337" i="269"/>
  <c r="B2338" i="269"/>
  <c r="B2339" i="269"/>
  <c r="B2340" i="269"/>
  <c r="B2341" i="269"/>
  <c r="B2342" i="269"/>
  <c r="B2343" i="269"/>
  <c r="B2344" i="269"/>
  <c r="B2345" i="269"/>
  <c r="B2346" i="269"/>
  <c r="B2347" i="269"/>
  <c r="B2348" i="269"/>
  <c r="B2349" i="269"/>
  <c r="B2350" i="269"/>
  <c r="B2351" i="269"/>
  <c r="B2352" i="269"/>
  <c r="B2353" i="269"/>
  <c r="B2354" i="269"/>
  <c r="B2355" i="269"/>
  <c r="B2356" i="269"/>
  <c r="F2356" i="269"/>
  <c r="B2357" i="269"/>
  <c r="F2357" i="269"/>
  <c r="B2358" i="269"/>
  <c r="F2358" i="269"/>
  <c r="B2359" i="269"/>
  <c r="F2359" i="269"/>
  <c r="B2360" i="269"/>
  <c r="F2360" i="269"/>
  <c r="B2361" i="269"/>
  <c r="F2361" i="269"/>
  <c r="B2362" i="269"/>
  <c r="F2362" i="269"/>
  <c r="B2363" i="269"/>
  <c r="F2363" i="269"/>
  <c r="B2364" i="269"/>
  <c r="B2365" i="269"/>
  <c r="F2365" i="269"/>
  <c r="B2366" i="269"/>
  <c r="F2366" i="269"/>
  <c r="B2367" i="269"/>
  <c r="F2367" i="269"/>
  <c r="B2368" i="269"/>
  <c r="F2368" i="269"/>
  <c r="B2369" i="269"/>
  <c r="F2369" i="269"/>
  <c r="B2370" i="269"/>
  <c r="F2370" i="269"/>
  <c r="B2371" i="269"/>
  <c r="F2371" i="269"/>
  <c r="B2372" i="269"/>
  <c r="F2372" i="269"/>
  <c r="B2373" i="269"/>
  <c r="B2374" i="269"/>
  <c r="F2374" i="269"/>
  <c r="B2375" i="269"/>
  <c r="F2375" i="269"/>
  <c r="B2376" i="269"/>
  <c r="F2376" i="269"/>
  <c r="B2377" i="269"/>
  <c r="F2377" i="269"/>
  <c r="B2378" i="269"/>
  <c r="F2378" i="269"/>
  <c r="B2379" i="269"/>
  <c r="F2379" i="269"/>
  <c r="B2380" i="269"/>
  <c r="F2380" i="269"/>
  <c r="B2381" i="269"/>
  <c r="F2381" i="269"/>
  <c r="B2382" i="269"/>
  <c r="B2383" i="269"/>
  <c r="F2383" i="269"/>
  <c r="B2384" i="269"/>
  <c r="F2384" i="269"/>
  <c r="B2385" i="269"/>
  <c r="F2385" i="269"/>
  <c r="B2386" i="269"/>
  <c r="F2386" i="269"/>
  <c r="B2387" i="269"/>
  <c r="F2387" i="269"/>
  <c r="B2388" i="269"/>
  <c r="F2388" i="269"/>
  <c r="B2389" i="269"/>
  <c r="F2389" i="269"/>
  <c r="B2390" i="269"/>
  <c r="F2390" i="269"/>
  <c r="B2391" i="269"/>
  <c r="B2392" i="269"/>
  <c r="B2393" i="269"/>
  <c r="B2394" i="269"/>
  <c r="B2395" i="269"/>
  <c r="B2396" i="269"/>
  <c r="B2397" i="269"/>
  <c r="B2398" i="269"/>
  <c r="B2399" i="269"/>
  <c r="B2400" i="269"/>
  <c r="B2401" i="269"/>
  <c r="B2402" i="269"/>
  <c r="B2403" i="269"/>
  <c r="B2404" i="269"/>
  <c r="B2405" i="269"/>
  <c r="B2406" i="269"/>
  <c r="B2407" i="269"/>
  <c r="B2408" i="269"/>
  <c r="B2409" i="269"/>
  <c r="B2410" i="269"/>
  <c r="F2410" i="269"/>
  <c r="B2411" i="269"/>
  <c r="F2411" i="269"/>
  <c r="B2412" i="269"/>
  <c r="F2412" i="269"/>
  <c r="B2413" i="269"/>
  <c r="F2413" i="269"/>
  <c r="B2414" i="269"/>
  <c r="F2414" i="269"/>
  <c r="B2415" i="269"/>
  <c r="F2415" i="269"/>
  <c r="B2416" i="269"/>
  <c r="F2416" i="269"/>
  <c r="B2417" i="269"/>
  <c r="F2417" i="269"/>
  <c r="B2418" i="269"/>
  <c r="B2419" i="269"/>
  <c r="F2419" i="269"/>
  <c r="B2420" i="269"/>
  <c r="F2420" i="269"/>
  <c r="B2421" i="269"/>
  <c r="F2421" i="269"/>
  <c r="B2422" i="269"/>
  <c r="F2422" i="269"/>
  <c r="B2423" i="269"/>
  <c r="F2423" i="269"/>
  <c r="B2424" i="269"/>
  <c r="F2424" i="269"/>
  <c r="B2425" i="269"/>
  <c r="F2425" i="269"/>
  <c r="B2426" i="269"/>
  <c r="F2426" i="269"/>
  <c r="B2427" i="269"/>
  <c r="B2428" i="269"/>
  <c r="F2428" i="269"/>
  <c r="B2429" i="269"/>
  <c r="F2429" i="269"/>
  <c r="B2430" i="269"/>
  <c r="F2430" i="269"/>
  <c r="B2431" i="269"/>
  <c r="F2431" i="269"/>
  <c r="B2432" i="269"/>
  <c r="F2432" i="269"/>
  <c r="B2433" i="269"/>
  <c r="F2433" i="269"/>
  <c r="B2434" i="269"/>
  <c r="F2434" i="269"/>
  <c r="B2435" i="269"/>
  <c r="F2435" i="269"/>
  <c r="B2436" i="269"/>
  <c r="B2437" i="269"/>
  <c r="F2437" i="269"/>
  <c r="B2438" i="269"/>
  <c r="F2438" i="269"/>
  <c r="B2439" i="269"/>
  <c r="F2439" i="269"/>
  <c r="B2440" i="269"/>
  <c r="F2440" i="269"/>
  <c r="B2441" i="269"/>
  <c r="F2441" i="269"/>
  <c r="B2442" i="269"/>
  <c r="F2442" i="269"/>
  <c r="B2443" i="269"/>
  <c r="F2443" i="269"/>
  <c r="B2444" i="269"/>
  <c r="F2444" i="269"/>
  <c r="B2445" i="269"/>
  <c r="B2446" i="269"/>
  <c r="B2447" i="269"/>
  <c r="B2448" i="269"/>
  <c r="B2449" i="269"/>
  <c r="B2450" i="269"/>
  <c r="B2451" i="269"/>
  <c r="B2452" i="269"/>
  <c r="B2453" i="269"/>
  <c r="B2454" i="269"/>
  <c r="B2455" i="269"/>
  <c r="B2456" i="269"/>
  <c r="B2457" i="269"/>
  <c r="B2458" i="269"/>
  <c r="B2459" i="269"/>
  <c r="B2460" i="269"/>
  <c r="B2461" i="269"/>
  <c r="B2462" i="269"/>
  <c r="B2463" i="269"/>
  <c r="B2464" i="269"/>
  <c r="F2464" i="269"/>
  <c r="B2465" i="269"/>
  <c r="F2465" i="269"/>
  <c r="B2466" i="269"/>
  <c r="F2466" i="269"/>
  <c r="B2467" i="269"/>
  <c r="F2467" i="269"/>
  <c r="B2468" i="269"/>
  <c r="F2468" i="269"/>
  <c r="B2469" i="269"/>
  <c r="F2469" i="269"/>
  <c r="B2470" i="269"/>
  <c r="F2470" i="269"/>
  <c r="B2471" i="269"/>
  <c r="F2471" i="269"/>
  <c r="B2472" i="269"/>
  <c r="F2472" i="269"/>
  <c r="B2473" i="269"/>
  <c r="F2473" i="269"/>
  <c r="B2474" i="269"/>
  <c r="F2474" i="269"/>
  <c r="B2475" i="269"/>
  <c r="B2476" i="269"/>
  <c r="F2476" i="269"/>
  <c r="B2477" i="269"/>
  <c r="F2477" i="269"/>
  <c r="B2478" i="269"/>
  <c r="F2478" i="269"/>
  <c r="B2479" i="269"/>
  <c r="F2479" i="269"/>
  <c r="B2480" i="269"/>
  <c r="F2480" i="269"/>
  <c r="B2481" i="269"/>
  <c r="F2481" i="269"/>
  <c r="B2482" i="269"/>
  <c r="F2482" i="269"/>
  <c r="B2483" i="269"/>
  <c r="F2483" i="269"/>
  <c r="B2484" i="269"/>
  <c r="B2485" i="269"/>
  <c r="B2486" i="269"/>
  <c r="B2487" i="269"/>
  <c r="B2488" i="269"/>
  <c r="B2489" i="269"/>
  <c r="B2490" i="269"/>
  <c r="B2491" i="269"/>
  <c r="B2492" i="269"/>
  <c r="B2493" i="269"/>
  <c r="B2494" i="269"/>
  <c r="F2494" i="269"/>
  <c r="B2495" i="269"/>
  <c r="F2495" i="269"/>
  <c r="B2496" i="269"/>
  <c r="F2496" i="269"/>
  <c r="B2497" i="269"/>
  <c r="F2497" i="269"/>
  <c r="B2498" i="269"/>
  <c r="F2498" i="269"/>
  <c r="B2499" i="269"/>
  <c r="F2499" i="269"/>
  <c r="B2500" i="269"/>
  <c r="F2500" i="269"/>
  <c r="B2501" i="269"/>
  <c r="F2501" i="269"/>
  <c r="B2502" i="269"/>
  <c r="F2502" i="269"/>
  <c r="B2503" i="269"/>
  <c r="F2503" i="269"/>
  <c r="B2504" i="269"/>
  <c r="F2504" i="269"/>
  <c r="B2505" i="269"/>
  <c r="B2506" i="269"/>
  <c r="F2506" i="269"/>
  <c r="B2507" i="269"/>
  <c r="F2507" i="269"/>
  <c r="B2508" i="269"/>
  <c r="F2508" i="269"/>
  <c r="B2509" i="269"/>
  <c r="F2509" i="269"/>
  <c r="B2510" i="269"/>
  <c r="F2510" i="269"/>
  <c r="B2511" i="269"/>
  <c r="F2511" i="269"/>
  <c r="B2512" i="269"/>
  <c r="F2512" i="269"/>
  <c r="B2513" i="269"/>
  <c r="F2513" i="269"/>
  <c r="B2514" i="269"/>
  <c r="B2515" i="269"/>
  <c r="B2516" i="269"/>
  <c r="B2517" i="269"/>
  <c r="B2518" i="269"/>
  <c r="B2519" i="269"/>
  <c r="B2520" i="269"/>
  <c r="B2521" i="269"/>
  <c r="B2522" i="269"/>
  <c r="B2523" i="269"/>
  <c r="B2524" i="269"/>
  <c r="F2524" i="269"/>
  <c r="B2525" i="269"/>
  <c r="F2525" i="269"/>
  <c r="B2526" i="269"/>
  <c r="F2526" i="269"/>
  <c r="B2527" i="269"/>
  <c r="F2527" i="269"/>
  <c r="B2528" i="269"/>
  <c r="F2528" i="269"/>
  <c r="B2529" i="269"/>
  <c r="F2529" i="269"/>
  <c r="B2530" i="269"/>
  <c r="F2530" i="269"/>
  <c r="B2531" i="269"/>
  <c r="F2531" i="269"/>
  <c r="B2532" i="269"/>
  <c r="F2532" i="269"/>
  <c r="B2533" i="269"/>
  <c r="F2533" i="269"/>
  <c r="B2534" i="269"/>
  <c r="F2534" i="269"/>
  <c r="B2535" i="269"/>
  <c r="B2536" i="269"/>
  <c r="F2536" i="269"/>
  <c r="B2537" i="269"/>
  <c r="F2537" i="269"/>
  <c r="B2538" i="269"/>
  <c r="F2538" i="269"/>
  <c r="B2539" i="269"/>
  <c r="F2539" i="269"/>
  <c r="B2540" i="269"/>
  <c r="F2540" i="269"/>
  <c r="B2541" i="269"/>
  <c r="F2541" i="269"/>
  <c r="B2542" i="269"/>
  <c r="F2542" i="269"/>
  <c r="B2543" i="269"/>
  <c r="F2543" i="269"/>
  <c r="B2544" i="269"/>
  <c r="B2545" i="269"/>
  <c r="B2546" i="269"/>
  <c r="B2547" i="269"/>
  <c r="B2548" i="269"/>
  <c r="B2549" i="269"/>
  <c r="B2550" i="269"/>
  <c r="B2551" i="269"/>
  <c r="B2552" i="269"/>
  <c r="B2553" i="269"/>
  <c r="B2554" i="269"/>
  <c r="F2554" i="269"/>
  <c r="B2555" i="269"/>
  <c r="F2555" i="269"/>
  <c r="B2556" i="269"/>
  <c r="F2556" i="269"/>
  <c r="B2557" i="269"/>
  <c r="F2557" i="269"/>
  <c r="B2558" i="269"/>
  <c r="F2558" i="269"/>
  <c r="B2559" i="269"/>
  <c r="F2559" i="269"/>
  <c r="B2560" i="269"/>
  <c r="F2560" i="269"/>
  <c r="B2561" i="269"/>
  <c r="F2561" i="269"/>
  <c r="B2562" i="269"/>
  <c r="F2562" i="269"/>
  <c r="B2563" i="269"/>
  <c r="F2563" i="269"/>
  <c r="B2564" i="269"/>
  <c r="F2564" i="269"/>
  <c r="B2565" i="269"/>
  <c r="B2566" i="269"/>
  <c r="F2566" i="269"/>
  <c r="B2567" i="269"/>
  <c r="F2567" i="269"/>
  <c r="B2568" i="269"/>
  <c r="F2568" i="269"/>
  <c r="B2569" i="269"/>
  <c r="F2569" i="269"/>
  <c r="B2570" i="269"/>
  <c r="F2570" i="269"/>
  <c r="B2571" i="269"/>
  <c r="F2571" i="269"/>
  <c r="B2572" i="269"/>
  <c r="F2572" i="269"/>
  <c r="B2573" i="269"/>
  <c r="F2573" i="269"/>
  <c r="B2574" i="269"/>
  <c r="B2575" i="269"/>
  <c r="F2575" i="269"/>
  <c r="B2576" i="269"/>
  <c r="F2576" i="269"/>
  <c r="B2577" i="269"/>
  <c r="F2577" i="269"/>
  <c r="B2578" i="269"/>
  <c r="F2578" i="269"/>
  <c r="B2579" i="269"/>
  <c r="F2579" i="269"/>
  <c r="B2580" i="269"/>
  <c r="F2580" i="269"/>
  <c r="B2581" i="269"/>
  <c r="F2581" i="269"/>
  <c r="B2582" i="269"/>
  <c r="F2582" i="269"/>
  <c r="B2583" i="269"/>
  <c r="B2584" i="269"/>
  <c r="F2584" i="269"/>
  <c r="B2585" i="269"/>
  <c r="F2585" i="269"/>
  <c r="B2586" i="269"/>
  <c r="F2586" i="269"/>
  <c r="B2587" i="269"/>
  <c r="F2587" i="269"/>
  <c r="B2588" i="269"/>
  <c r="F2588" i="269"/>
  <c r="B2589" i="269"/>
  <c r="F2589" i="269"/>
  <c r="B2590" i="269"/>
  <c r="F2590" i="269"/>
  <c r="B2591" i="269"/>
  <c r="F2591" i="269"/>
  <c r="B2592" i="269"/>
  <c r="B2593" i="269"/>
  <c r="B2594" i="269"/>
  <c r="B2595" i="269"/>
  <c r="B2596" i="269"/>
  <c r="B2597" i="269"/>
  <c r="B2598" i="269"/>
  <c r="B2599" i="269"/>
  <c r="B2600" i="269"/>
  <c r="B2601" i="269"/>
  <c r="B2602" i="269"/>
  <c r="B2603" i="269"/>
  <c r="B2604" i="269"/>
  <c r="B2605" i="269"/>
  <c r="B2606" i="269"/>
  <c r="B2607" i="269"/>
  <c r="B2608" i="269"/>
  <c r="B2609" i="269"/>
  <c r="B2610" i="269"/>
  <c r="B2611" i="269"/>
  <c r="F2611" i="269"/>
  <c r="B2612" i="269"/>
  <c r="F2612" i="269"/>
  <c r="B2613" i="269"/>
  <c r="F2613" i="269"/>
  <c r="B2614" i="269"/>
  <c r="F2614" i="269"/>
  <c r="B2615" i="269"/>
  <c r="F2615" i="269"/>
  <c r="B2616" i="269"/>
  <c r="F2616" i="269"/>
  <c r="B2617" i="269"/>
  <c r="F2617" i="269"/>
  <c r="B2618" i="269"/>
  <c r="F2618" i="269"/>
  <c r="B2619" i="269"/>
  <c r="F2619" i="269"/>
  <c r="B2620" i="269"/>
  <c r="F2620" i="269"/>
  <c r="B2621" i="269"/>
  <c r="F2621" i="269"/>
  <c r="B2622" i="269"/>
  <c r="B2623" i="269"/>
  <c r="F2623" i="269"/>
  <c r="B2624" i="269"/>
  <c r="F2624" i="269"/>
  <c r="B2625" i="269"/>
  <c r="F2625" i="269"/>
  <c r="B2626" i="269"/>
  <c r="F2626" i="269"/>
  <c r="B2627" i="269"/>
  <c r="F2627" i="269"/>
  <c r="B2628" i="269"/>
  <c r="F2628" i="269"/>
  <c r="B2629" i="269"/>
  <c r="F2629" i="269"/>
  <c r="B2630" i="269"/>
  <c r="F2630" i="269"/>
  <c r="B2631" i="269"/>
  <c r="B2632" i="269"/>
  <c r="F2632" i="269"/>
  <c r="B2633" i="269"/>
  <c r="F2633" i="269"/>
  <c r="B2634" i="269"/>
  <c r="F2634" i="269"/>
  <c r="B2635" i="269"/>
  <c r="F2635" i="269"/>
  <c r="B2636" i="269"/>
  <c r="F2636" i="269"/>
  <c r="B2637" i="269"/>
  <c r="F2637" i="269"/>
  <c r="B2638" i="269"/>
  <c r="F2638" i="269"/>
  <c r="B2639" i="269"/>
  <c r="F2639" i="269"/>
  <c r="B2640" i="269"/>
  <c r="B2641" i="269"/>
  <c r="F2641" i="269"/>
  <c r="B2642" i="269"/>
  <c r="F2642" i="269"/>
  <c r="B2643" i="269"/>
  <c r="F2643" i="269"/>
  <c r="B2644" i="269"/>
  <c r="F2644" i="269"/>
  <c r="B2645" i="269"/>
  <c r="F2645" i="269"/>
  <c r="B2646" i="269"/>
  <c r="F2646" i="269"/>
  <c r="B2647" i="269"/>
  <c r="F2647" i="269"/>
  <c r="B2648" i="269"/>
  <c r="F2648" i="269"/>
  <c r="B2649" i="269"/>
  <c r="B2650" i="269"/>
  <c r="B2651" i="269"/>
  <c r="B2652" i="269"/>
  <c r="B2653" i="269"/>
  <c r="B2654" i="269"/>
  <c r="B2655" i="269"/>
  <c r="B2656" i="269"/>
  <c r="B2657" i="269"/>
  <c r="B2658" i="269"/>
  <c r="B2659" i="269"/>
  <c r="B2660" i="269"/>
  <c r="B2661" i="269"/>
  <c r="B2662" i="269"/>
  <c r="B2663" i="269"/>
  <c r="B2664" i="269"/>
  <c r="B2665" i="269"/>
  <c r="B2666" i="269"/>
  <c r="B2667" i="269"/>
  <c r="B2668" i="269"/>
  <c r="F2668" i="269"/>
  <c r="B2669" i="269"/>
  <c r="F2669" i="269"/>
  <c r="B2670" i="269"/>
  <c r="F2670" i="269"/>
  <c r="B2671" i="269"/>
  <c r="F2671" i="269"/>
  <c r="B2672" i="269"/>
  <c r="F2672" i="269"/>
  <c r="B2673" i="269"/>
  <c r="F2673" i="269"/>
  <c r="B2674" i="269"/>
  <c r="F2674" i="269"/>
  <c r="B2675" i="269"/>
  <c r="F2675" i="269"/>
  <c r="B2676" i="269"/>
  <c r="F2676" i="269"/>
  <c r="B2677" i="269"/>
  <c r="F2677" i="269"/>
  <c r="B2678" i="269"/>
  <c r="F2678" i="269"/>
  <c r="B2679" i="269"/>
  <c r="B2680" i="269"/>
  <c r="F2680" i="269"/>
  <c r="B2681" i="269"/>
  <c r="F2681" i="269"/>
  <c r="B2682" i="269"/>
  <c r="F2682" i="269"/>
  <c r="B2683" i="269"/>
  <c r="F2683" i="269"/>
  <c r="B2684" i="269"/>
  <c r="F2684" i="269"/>
  <c r="B2685" i="269"/>
  <c r="F2685" i="269"/>
  <c r="B2686" i="269"/>
  <c r="F2686" i="269"/>
  <c r="B2687" i="269"/>
  <c r="F2687" i="269"/>
  <c r="B2688" i="269"/>
  <c r="B2689" i="269"/>
  <c r="F2689" i="269"/>
  <c r="B2690" i="269"/>
  <c r="F2690" i="269"/>
  <c r="B2691" i="269"/>
  <c r="F2691" i="269"/>
  <c r="B2692" i="269"/>
  <c r="F2692" i="269"/>
  <c r="B2693" i="269"/>
  <c r="F2693" i="269"/>
  <c r="B2694" i="269"/>
  <c r="F2694" i="269"/>
  <c r="B2695" i="269"/>
  <c r="F2695" i="269"/>
  <c r="B2696" i="269"/>
  <c r="F2696" i="269"/>
  <c r="B2697" i="269"/>
  <c r="B2698" i="269"/>
  <c r="F2698" i="269"/>
  <c r="B2699" i="269"/>
  <c r="F2699" i="269"/>
  <c r="B2700" i="269"/>
  <c r="F2700" i="269"/>
  <c r="B2701" i="269"/>
  <c r="F2701" i="269"/>
  <c r="B2702" i="269"/>
  <c r="F2702" i="269"/>
  <c r="B2703" i="269"/>
  <c r="F2703" i="269"/>
  <c r="B2704" i="269"/>
  <c r="F2704" i="269"/>
  <c r="B2705" i="269"/>
  <c r="F2705" i="269"/>
  <c r="B2706" i="269"/>
  <c r="B2707" i="269"/>
  <c r="B2708" i="269"/>
  <c r="B2709" i="269"/>
  <c r="B2710" i="269"/>
  <c r="B2711" i="269"/>
  <c r="B2712" i="269"/>
  <c r="B2713" i="269"/>
  <c r="B2714" i="269"/>
  <c r="B2715" i="269"/>
  <c r="B2716" i="269"/>
  <c r="B2717" i="269"/>
  <c r="B2718" i="269"/>
  <c r="B2719" i="269"/>
  <c r="B2720" i="269"/>
  <c r="B2721" i="269"/>
  <c r="B2722" i="269"/>
  <c r="B2723" i="269"/>
  <c r="B2724" i="269"/>
  <c r="B2725" i="269"/>
  <c r="F2725" i="269"/>
  <c r="B2726" i="269"/>
  <c r="F2726" i="269"/>
  <c r="B2727" i="269"/>
  <c r="F2727" i="269"/>
  <c r="B2728" i="269"/>
  <c r="F2728" i="269"/>
  <c r="B2729" i="269"/>
  <c r="F2729" i="269"/>
  <c r="B2730" i="269"/>
  <c r="F2730" i="269"/>
  <c r="B2731" i="269"/>
  <c r="F2731" i="269"/>
  <c r="B2732" i="269"/>
  <c r="F2732" i="269"/>
  <c r="B2733" i="269"/>
  <c r="F2733" i="269"/>
  <c r="B2734" i="269"/>
  <c r="F2734" i="269"/>
  <c r="B2735" i="269"/>
  <c r="F2735" i="269"/>
  <c r="B2736" i="269"/>
  <c r="B2737" i="269"/>
  <c r="F2737" i="269"/>
  <c r="B2738" i="269"/>
  <c r="F2738" i="269"/>
  <c r="B2739" i="269"/>
  <c r="F2739" i="269"/>
  <c r="B2740" i="269"/>
  <c r="F2740" i="269"/>
  <c r="B2741" i="269"/>
  <c r="F2741" i="269"/>
  <c r="B2742" i="269"/>
  <c r="F2742" i="269"/>
  <c r="B2743" i="269"/>
  <c r="F2743" i="269"/>
  <c r="B2744" i="269"/>
  <c r="F2744" i="269"/>
  <c r="B2745" i="269"/>
  <c r="F2745" i="269"/>
  <c r="B2746" i="269"/>
  <c r="F2746" i="269"/>
  <c r="B2747" i="269"/>
  <c r="F2747" i="269"/>
  <c r="B2748" i="269"/>
  <c r="B2749" i="269"/>
  <c r="F2749" i="269"/>
  <c r="B2750" i="269"/>
  <c r="F2750" i="269"/>
  <c r="B2751" i="269"/>
  <c r="F2751" i="269"/>
  <c r="B2752" i="269"/>
  <c r="F2752" i="269"/>
  <c r="B2753" i="269"/>
  <c r="F2753" i="269"/>
  <c r="B2754" i="269"/>
  <c r="F2754" i="269"/>
  <c r="B2755" i="269"/>
  <c r="F2755" i="269"/>
  <c r="B2756" i="269"/>
  <c r="F2756" i="269"/>
  <c r="B2757" i="269"/>
  <c r="F2757" i="269"/>
  <c r="B2758" i="269"/>
  <c r="F2758" i="269"/>
  <c r="B2759" i="269"/>
  <c r="F2759" i="269"/>
  <c r="B2760" i="269"/>
  <c r="B2761" i="269"/>
  <c r="F2761" i="269"/>
  <c r="B2762" i="269"/>
  <c r="F2762" i="269"/>
  <c r="B2763" i="269"/>
  <c r="F2763" i="269"/>
  <c r="B2764" i="269"/>
  <c r="F2764" i="269"/>
  <c r="B2765" i="269"/>
  <c r="F2765" i="269"/>
  <c r="B2766" i="269"/>
  <c r="F2766" i="269"/>
  <c r="B2767" i="269"/>
  <c r="F2767" i="269"/>
  <c r="B2768" i="269"/>
  <c r="F2768" i="269"/>
  <c r="B2769" i="269"/>
  <c r="F2769" i="269"/>
  <c r="B2770" i="269"/>
  <c r="F2770" i="269"/>
  <c r="B2771" i="269"/>
  <c r="F2771" i="269"/>
  <c r="B2772" i="269"/>
  <c r="B2773" i="269"/>
  <c r="F2773" i="269"/>
  <c r="B2774" i="269"/>
  <c r="F2774" i="269"/>
  <c r="B2775" i="269"/>
  <c r="F2775" i="269"/>
  <c r="B2776" i="269"/>
  <c r="F2776" i="269"/>
  <c r="B2777" i="269"/>
  <c r="F2777" i="269"/>
  <c r="B2778" i="269"/>
  <c r="F2778" i="269"/>
  <c r="B2779" i="269"/>
  <c r="F2779" i="269"/>
  <c r="B2780" i="269"/>
  <c r="F2780" i="269"/>
  <c r="B2781" i="269"/>
  <c r="F2781" i="269"/>
  <c r="B2782" i="269"/>
  <c r="F2782" i="269"/>
  <c r="B2783" i="269"/>
  <c r="F2783" i="269"/>
  <c r="B2784" i="269"/>
  <c r="B2785" i="269"/>
  <c r="F2785" i="269"/>
  <c r="B2786" i="269"/>
  <c r="F2786" i="269"/>
  <c r="B2787" i="269"/>
  <c r="F2787" i="269"/>
  <c r="B2788" i="269"/>
  <c r="F2788" i="269"/>
  <c r="B2789" i="269"/>
  <c r="F2789" i="269"/>
  <c r="B2790" i="269"/>
  <c r="F2790" i="269"/>
  <c r="B2791" i="269"/>
  <c r="F2791" i="269"/>
  <c r="B2792" i="269"/>
  <c r="F2792" i="269"/>
  <c r="B2793" i="269"/>
  <c r="F2793" i="269"/>
  <c r="B2794" i="269"/>
  <c r="F2794" i="269"/>
  <c r="B2795" i="269"/>
  <c r="F2795" i="269"/>
  <c r="B2796" i="269"/>
  <c r="B2797" i="269"/>
  <c r="F2797" i="269"/>
  <c r="B2798" i="269"/>
  <c r="F2798" i="269"/>
  <c r="B2799" i="269"/>
  <c r="F2799" i="269"/>
  <c r="B2800" i="269"/>
  <c r="F2800" i="269"/>
  <c r="B2801" i="269"/>
  <c r="F2801" i="269"/>
  <c r="B2802" i="269"/>
  <c r="F2802" i="269"/>
  <c r="B2803" i="269"/>
  <c r="F2803" i="269"/>
  <c r="B2804" i="269"/>
  <c r="F2804" i="269"/>
  <c r="B2805" i="269"/>
  <c r="F2805" i="269"/>
  <c r="B2806" i="269"/>
  <c r="F2806" i="269"/>
  <c r="B2807" i="269"/>
  <c r="F2807" i="269"/>
  <c r="B2808" i="269"/>
  <c r="B2809" i="269"/>
  <c r="F2809" i="269"/>
  <c r="B2810" i="269"/>
  <c r="F2810" i="269"/>
  <c r="B2811" i="269"/>
  <c r="F2811" i="269"/>
  <c r="B2812" i="269"/>
  <c r="F2812" i="269"/>
  <c r="B2813" i="269"/>
  <c r="F2813" i="269"/>
  <c r="B2814" i="269"/>
  <c r="F2814" i="269"/>
  <c r="B2815" i="269"/>
  <c r="F2815" i="269"/>
  <c r="B2816" i="269"/>
  <c r="F2816" i="269"/>
  <c r="B2817" i="269"/>
  <c r="F2817" i="269"/>
  <c r="B2818" i="269"/>
  <c r="F2818" i="269"/>
  <c r="B2819" i="269"/>
  <c r="F2819" i="269"/>
  <c r="B2820" i="269"/>
  <c r="B2821" i="269"/>
  <c r="F2821" i="269"/>
  <c r="B2822" i="269"/>
  <c r="F2822" i="269"/>
  <c r="B2823" i="269"/>
  <c r="F2823" i="269"/>
  <c r="B2824" i="269"/>
  <c r="F2824" i="269"/>
  <c r="B2825" i="269"/>
  <c r="F2825" i="269"/>
  <c r="B2826" i="269"/>
  <c r="F2826" i="269"/>
  <c r="B2827" i="269"/>
  <c r="F2827" i="269"/>
  <c r="B2828" i="269"/>
  <c r="F2828" i="269"/>
  <c r="B2829" i="269"/>
  <c r="F2829" i="269"/>
  <c r="B2830" i="269"/>
  <c r="F2830" i="269"/>
  <c r="B2831" i="269"/>
  <c r="F2831" i="269"/>
  <c r="B2832" i="269"/>
  <c r="B2833" i="269"/>
  <c r="F2833" i="269"/>
  <c r="B2834" i="269"/>
  <c r="F2834" i="269"/>
  <c r="B2835" i="269"/>
  <c r="F2835" i="269"/>
  <c r="B2836" i="269"/>
  <c r="F2836" i="269"/>
  <c r="B2837" i="269"/>
  <c r="F2837" i="269"/>
  <c r="B2838" i="269"/>
  <c r="F2838" i="269"/>
  <c r="B2839" i="269"/>
  <c r="F2839" i="269"/>
  <c r="B2840" i="269"/>
  <c r="F2840" i="269"/>
  <c r="B2841" i="269"/>
  <c r="F2841" i="269"/>
  <c r="B2842" i="269"/>
  <c r="F2842" i="269"/>
  <c r="B2843" i="269"/>
  <c r="F2843" i="269"/>
  <c r="B2844" i="269"/>
  <c r="B2845" i="269"/>
  <c r="F2845" i="269"/>
  <c r="B2846" i="269"/>
  <c r="F2846" i="269"/>
  <c r="B2847" i="269"/>
  <c r="F2847" i="269"/>
  <c r="B2848" i="269"/>
  <c r="B2849" i="269"/>
  <c r="B2850" i="269"/>
  <c r="B2851" i="269"/>
  <c r="B2852" i="269"/>
  <c r="B2853" i="269"/>
  <c r="B2854" i="269"/>
  <c r="B2855" i="269"/>
  <c r="B2856" i="269"/>
  <c r="B2857" i="269"/>
  <c r="B2858" i="269"/>
  <c r="B2859" i="269"/>
  <c r="B2860" i="269"/>
  <c r="B2861" i="269"/>
  <c r="B2862" i="269"/>
  <c r="B2863" i="269"/>
  <c r="B2864" i="269"/>
  <c r="B2865" i="269"/>
  <c r="B2866" i="269"/>
  <c r="B2867" i="269"/>
  <c r="B2868" i="269"/>
  <c r="B2869" i="269"/>
  <c r="B2870" i="269"/>
  <c r="B2871" i="269"/>
  <c r="B2872" i="269"/>
  <c r="B2873" i="269"/>
  <c r="B2874" i="269"/>
  <c r="B2875" i="269"/>
  <c r="B2876" i="269"/>
  <c r="B2877" i="269"/>
  <c r="B2878" i="269"/>
  <c r="B2879" i="269"/>
  <c r="B2880" i="269"/>
  <c r="B2881" i="269"/>
  <c r="B2882" i="269"/>
  <c r="B2883" i="269"/>
  <c r="B2884" i="269"/>
  <c r="B2885" i="269"/>
  <c r="B2886" i="269"/>
  <c r="B2887" i="269"/>
  <c r="B2888" i="269"/>
  <c r="B2889" i="269"/>
  <c r="B2890" i="269"/>
  <c r="F2890" i="269"/>
  <c r="B2891" i="269"/>
  <c r="F2891" i="269"/>
  <c r="B2892" i="269"/>
  <c r="B2893" i="269"/>
  <c r="F2893" i="269"/>
  <c r="B2894" i="269"/>
  <c r="F2894" i="269"/>
  <c r="B2895" i="269"/>
  <c r="B2896" i="269"/>
  <c r="F2896" i="269"/>
  <c r="B2897" i="269"/>
  <c r="F2897" i="269"/>
  <c r="B2898" i="269"/>
  <c r="B2899" i="269"/>
  <c r="F2899" i="269"/>
  <c r="B2900" i="269"/>
  <c r="F2900" i="269"/>
  <c r="B2901" i="269"/>
  <c r="B2902" i="269"/>
  <c r="F2902" i="269"/>
  <c r="B2903" i="269"/>
  <c r="F2903" i="269"/>
  <c r="B2904" i="269"/>
  <c r="B2905" i="269"/>
  <c r="B2906" i="269"/>
  <c r="B2907" i="269"/>
  <c r="B2908" i="269"/>
  <c r="F2908" i="269"/>
  <c r="B2909" i="269"/>
  <c r="F2909" i="269"/>
  <c r="B2910" i="269"/>
  <c r="F2910" i="269"/>
  <c r="B2911" i="269"/>
  <c r="F2911" i="269"/>
  <c r="B2912" i="269"/>
  <c r="F2912" i="269"/>
  <c r="B2913" i="269"/>
  <c r="B2914" i="269"/>
  <c r="F2914" i="269"/>
  <c r="B2915" i="269"/>
  <c r="F2915" i="269"/>
  <c r="B2916" i="269"/>
  <c r="F2916" i="269"/>
  <c r="B2917" i="269"/>
  <c r="F2917" i="269"/>
  <c r="B2918" i="269"/>
  <c r="F2918" i="269"/>
  <c r="B2919" i="269"/>
  <c r="B2920" i="269"/>
  <c r="F2920" i="269"/>
  <c r="B2921" i="269"/>
  <c r="F2921" i="269"/>
  <c r="B2922" i="269"/>
  <c r="F2922" i="269"/>
  <c r="B2923" i="269"/>
  <c r="F2923" i="269"/>
  <c r="B2924" i="269"/>
  <c r="F2924" i="269"/>
  <c r="B2925" i="269"/>
  <c r="B2926" i="269"/>
  <c r="F2926" i="269"/>
  <c r="B2927" i="269"/>
  <c r="F2927" i="269"/>
  <c r="B2928" i="269"/>
  <c r="F2928" i="269"/>
  <c r="B2929" i="269"/>
  <c r="F2929" i="269"/>
  <c r="B2930" i="269"/>
  <c r="F2930" i="269"/>
  <c r="B2931" i="269"/>
  <c r="B2932" i="269"/>
  <c r="F2932" i="269"/>
  <c r="B2933" i="269"/>
  <c r="F2933" i="269"/>
  <c r="B2934" i="269"/>
  <c r="F2934" i="269"/>
  <c r="B2935" i="269"/>
  <c r="F2935" i="269"/>
  <c r="B2936" i="269"/>
  <c r="F2936" i="269"/>
  <c r="B2937" i="269"/>
  <c r="B2938" i="269"/>
  <c r="F2938" i="269"/>
  <c r="B2939" i="269"/>
  <c r="F2939" i="269"/>
  <c r="B2940" i="269"/>
  <c r="F2940" i="269"/>
  <c r="B2941" i="269"/>
  <c r="F2941" i="269"/>
  <c r="B2942" i="269"/>
  <c r="F2942" i="269"/>
  <c r="B2943" i="269"/>
  <c r="B2944" i="269"/>
  <c r="F2944" i="269"/>
  <c r="B2945" i="269"/>
  <c r="F2945" i="269"/>
  <c r="B2946" i="269"/>
  <c r="F2946" i="269"/>
  <c r="B2947" i="269"/>
  <c r="F2947" i="269"/>
  <c r="B2948" i="269"/>
  <c r="F2948" i="269"/>
  <c r="B2949" i="269"/>
  <c r="B2950" i="269"/>
  <c r="F2950" i="269"/>
  <c r="B2951" i="269"/>
  <c r="F2951" i="269"/>
  <c r="B2952" i="269"/>
  <c r="F2952" i="269"/>
  <c r="B2953" i="269"/>
  <c r="F2953" i="269"/>
  <c r="B2954" i="269"/>
  <c r="F2954" i="269"/>
  <c r="B2955" i="269"/>
  <c r="B2956" i="269"/>
  <c r="F2956" i="269"/>
  <c r="B2957" i="269"/>
  <c r="F2957" i="269"/>
  <c r="B2958" i="269"/>
  <c r="F2958" i="269"/>
  <c r="B2959" i="269"/>
  <c r="F2959" i="269"/>
  <c r="B2960" i="269"/>
  <c r="F2960" i="269"/>
  <c r="B2961" i="269"/>
  <c r="B2962" i="269"/>
  <c r="F2962" i="269"/>
  <c r="B2963" i="269"/>
  <c r="F2963" i="269"/>
  <c r="B2964" i="269"/>
  <c r="F2964" i="269"/>
  <c r="B2965" i="269"/>
  <c r="F2965" i="269"/>
  <c r="B2966" i="269"/>
  <c r="F2966" i="269"/>
  <c r="B2967" i="269"/>
  <c r="B2968" i="269"/>
  <c r="F2968" i="269"/>
  <c r="B2969" i="269"/>
  <c r="F2969" i="269"/>
  <c r="B2970" i="269"/>
  <c r="F2970" i="269"/>
  <c r="B2971" i="269"/>
  <c r="F2971" i="269"/>
  <c r="B2972" i="269"/>
  <c r="F2972" i="269"/>
  <c r="B2973" i="269"/>
  <c r="B2974" i="269"/>
  <c r="F2974" i="269"/>
  <c r="B2975" i="269"/>
  <c r="F2975" i="269"/>
  <c r="B2976" i="269"/>
  <c r="F2976" i="269"/>
  <c r="B2977" i="269"/>
  <c r="F2977" i="269"/>
  <c r="B2978" i="269"/>
  <c r="F2978" i="269"/>
  <c r="B2979" i="269"/>
  <c r="B2980" i="269"/>
  <c r="B2981" i="269"/>
  <c r="B2982" i="269"/>
  <c r="B2983" i="269"/>
  <c r="B2984" i="269"/>
  <c r="B2985" i="269"/>
  <c r="B2986" i="269"/>
  <c r="F2986" i="269"/>
  <c r="B2987" i="269"/>
  <c r="F2987" i="269"/>
  <c r="B2988" i="269"/>
  <c r="F2988" i="269"/>
  <c r="B2989" i="269"/>
  <c r="B2990" i="269"/>
  <c r="F2990" i="269"/>
  <c r="B2991" i="269"/>
  <c r="F2991" i="269"/>
  <c r="B2992" i="269"/>
  <c r="F2992" i="269"/>
  <c r="B2993" i="269"/>
  <c r="B2994" i="269"/>
  <c r="F2994" i="269"/>
  <c r="B2995" i="269"/>
  <c r="F2995" i="269"/>
  <c r="B2996" i="269"/>
  <c r="F2996" i="269"/>
  <c r="B2997" i="269"/>
  <c r="B2998" i="269"/>
  <c r="F2998" i="269"/>
  <c r="B2999" i="269"/>
  <c r="F2999" i="269"/>
  <c r="B3000" i="269"/>
  <c r="F3000" i="269"/>
  <c r="B3001" i="269"/>
  <c r="B3002" i="269"/>
  <c r="F3002" i="269"/>
  <c r="B3003" i="269"/>
  <c r="F3003" i="269"/>
  <c r="B3004" i="269"/>
  <c r="B3005" i="269"/>
  <c r="F3005" i="269"/>
  <c r="B3006" i="269"/>
  <c r="F3006" i="269"/>
  <c r="B3007" i="269"/>
  <c r="B3008" i="269"/>
  <c r="B3009" i="269"/>
  <c r="B3010" i="269"/>
  <c r="B3011" i="269"/>
  <c r="F3011" i="269"/>
  <c r="B3012" i="269"/>
  <c r="F3012" i="269"/>
  <c r="B3013" i="269"/>
  <c r="F3013" i="269"/>
  <c r="B3014" i="269"/>
  <c r="B3015" i="269"/>
  <c r="F3015" i="269"/>
  <c r="B3016" i="269"/>
  <c r="F3016" i="269"/>
  <c r="B3017" i="269"/>
  <c r="B3018" i="269"/>
  <c r="B3019" i="269"/>
  <c r="B3020" i="269"/>
  <c r="B3021" i="269"/>
  <c r="F3021" i="269"/>
  <c r="B3022" i="269"/>
  <c r="F3022" i="269"/>
  <c r="B3023" i="269"/>
  <c r="B3024" i="269"/>
  <c r="F3024" i="269"/>
  <c r="B3025" i="269"/>
  <c r="F3025" i="269"/>
  <c r="B3026" i="269"/>
  <c r="B3027" i="269"/>
  <c r="B3028" i="269"/>
  <c r="B3029" i="269"/>
  <c r="B3030" i="269"/>
  <c r="B3031" i="269"/>
  <c r="B3032" i="269"/>
  <c r="B3033" i="269"/>
  <c r="F3033" i="269"/>
  <c r="B3034" i="269"/>
  <c r="F3034" i="269"/>
  <c r="B3035" i="269"/>
  <c r="F3035" i="269"/>
  <c r="B3036" i="269"/>
  <c r="F3036" i="269"/>
  <c r="B3037" i="269"/>
  <c r="F3037" i="269"/>
  <c r="B3038" i="269"/>
  <c r="B3039" i="269"/>
  <c r="F3039" i="269"/>
  <c r="B3040" i="269"/>
  <c r="F3040" i="269"/>
  <c r="B3041" i="269"/>
  <c r="F3041" i="269"/>
  <c r="B3042" i="269"/>
  <c r="B3043" i="269"/>
  <c r="F3043" i="269"/>
  <c r="B3044" i="269"/>
  <c r="F3044" i="269"/>
  <c r="B3045" i="269"/>
  <c r="F3045" i="269"/>
  <c r="B3046" i="269"/>
  <c r="B3047" i="269"/>
  <c r="F3047" i="269"/>
  <c r="B3048" i="269"/>
  <c r="B3049" i="269"/>
  <c r="B3050" i="269"/>
  <c r="B3051" i="269"/>
  <c r="B3052" i="269"/>
  <c r="F3052" i="269"/>
  <c r="B3053" i="269"/>
  <c r="F3053" i="269"/>
  <c r="B3054" i="269"/>
  <c r="B3055" i="269"/>
  <c r="F3055" i="269"/>
  <c r="B3056" i="269"/>
  <c r="F3056" i="269"/>
  <c r="B3057" i="269"/>
  <c r="F3057" i="269"/>
  <c r="B3058" i="269"/>
  <c r="B3059" i="269"/>
  <c r="F3059" i="269"/>
  <c r="B3060" i="269"/>
  <c r="F3060" i="269"/>
  <c r="B3061" i="269"/>
  <c r="F3061" i="269"/>
  <c r="B3062" i="269"/>
  <c r="B3063" i="269"/>
  <c r="F3063" i="269"/>
  <c r="B3064" i="269"/>
  <c r="B3065" i="269"/>
  <c r="B3066" i="269"/>
  <c r="B3067" i="269"/>
  <c r="B3068" i="269"/>
  <c r="B3069" i="269"/>
  <c r="B3070" i="269"/>
  <c r="B3071" i="269"/>
  <c r="B3072" i="269"/>
  <c r="F3072" i="269"/>
  <c r="B3073" i="269"/>
  <c r="F3073" i="269"/>
  <c r="B3074" i="269"/>
  <c r="B3075" i="269"/>
  <c r="F3075" i="269"/>
  <c r="B3076" i="269"/>
  <c r="F3076" i="269"/>
  <c r="B3077" i="269"/>
  <c r="B3078" i="269"/>
  <c r="F3078" i="269"/>
  <c r="B3079" i="269"/>
  <c r="F3079" i="269"/>
  <c r="B3080" i="269"/>
  <c r="B3081" i="269"/>
  <c r="B3082" i="269"/>
  <c r="F3082" i="269"/>
  <c r="B3083" i="269"/>
  <c r="F3083" i="269"/>
  <c r="B3084" i="269"/>
  <c r="B3085" i="269"/>
  <c r="F3085" i="269"/>
  <c r="B3086" i="269"/>
  <c r="F3086" i="269"/>
  <c r="B3087" i="269"/>
  <c r="B3088" i="269"/>
  <c r="F3088" i="269"/>
  <c r="B3089" i="269"/>
  <c r="F3089" i="269"/>
  <c r="B3090" i="269"/>
  <c r="B3091" i="269"/>
  <c r="B3092" i="269"/>
  <c r="B3093" i="269"/>
  <c r="B3094" i="269"/>
  <c r="F3094" i="269"/>
  <c r="B3095" i="269"/>
  <c r="F3095" i="269"/>
  <c r="B3096" i="269"/>
  <c r="F3096" i="269"/>
  <c r="B3097" i="269"/>
  <c r="F3097" i="269"/>
  <c r="B3098" i="269"/>
  <c r="F3098" i="269"/>
  <c r="B3099" i="269"/>
  <c r="B3100" i="269"/>
  <c r="F3100" i="269"/>
  <c r="B3101" i="269"/>
  <c r="F3101" i="269"/>
  <c r="B3102" i="269"/>
  <c r="F3102" i="269"/>
  <c r="B3103" i="269"/>
  <c r="F3103" i="269"/>
  <c r="B3104" i="269"/>
  <c r="F3104" i="269"/>
  <c r="B3105" i="269"/>
  <c r="B3106" i="269"/>
  <c r="B3107" i="269"/>
  <c r="F3107" i="269"/>
  <c r="B3108" i="269"/>
  <c r="F3108" i="269"/>
  <c r="B3109" i="269"/>
  <c r="F3109" i="269"/>
  <c r="B3110" i="269"/>
  <c r="F3110" i="269"/>
  <c r="B3111" i="269"/>
  <c r="F3111" i="269"/>
  <c r="B3112" i="269"/>
  <c r="B3113" i="269"/>
  <c r="F3113" i="269"/>
  <c r="B3114" i="269"/>
  <c r="F3114" i="269"/>
  <c r="B3115" i="269"/>
  <c r="F3115" i="269"/>
  <c r="B3116" i="269"/>
  <c r="F3116" i="269"/>
  <c r="B3117" i="269"/>
  <c r="F3117" i="269"/>
  <c r="B3118" i="269"/>
  <c r="B3119" i="269"/>
  <c r="B3120" i="269"/>
  <c r="F3120" i="269"/>
  <c r="B3121" i="269"/>
  <c r="F3121" i="269"/>
  <c r="B3122" i="269"/>
  <c r="F3122" i="269"/>
  <c r="B3123" i="269"/>
  <c r="F3123" i="269"/>
  <c r="B3124" i="269"/>
  <c r="F3124" i="269"/>
  <c r="B3125" i="269"/>
  <c r="B3126" i="269"/>
  <c r="F3126" i="269"/>
  <c r="B3127" i="269"/>
  <c r="F3127" i="269"/>
  <c r="B3128" i="269"/>
  <c r="F3128" i="269"/>
  <c r="B3129" i="269"/>
  <c r="F3129" i="269"/>
  <c r="B3130" i="269"/>
  <c r="F3130" i="269"/>
  <c r="B3131" i="269"/>
  <c r="B3132" i="269"/>
  <c r="B3133" i="269"/>
  <c r="F3133" i="269"/>
  <c r="B3134" i="269"/>
  <c r="F3134" i="269"/>
  <c r="B3135" i="269"/>
  <c r="B3136" i="269"/>
  <c r="F3136" i="269"/>
  <c r="B3137" i="269"/>
  <c r="F3137" i="269"/>
  <c r="B3138" i="269"/>
  <c r="B3139" i="269"/>
  <c r="B3140" i="269"/>
  <c r="B3141" i="269"/>
  <c r="B3142" i="269"/>
  <c r="F3142" i="269"/>
  <c r="B3143" i="269"/>
  <c r="F3143" i="269"/>
  <c r="B3144" i="269"/>
  <c r="F3144" i="269"/>
  <c r="B3145" i="269"/>
  <c r="F3145" i="269"/>
  <c r="B3146" i="269"/>
  <c r="F3146" i="269"/>
  <c r="B3147" i="269"/>
  <c r="B3148" i="269"/>
  <c r="F3148" i="269"/>
  <c r="B3149" i="269"/>
  <c r="F3149" i="269"/>
  <c r="B3150" i="269"/>
  <c r="F3150" i="269"/>
  <c r="B3151" i="269"/>
  <c r="F3151" i="269"/>
  <c r="B3152" i="269"/>
  <c r="F3152" i="269"/>
  <c r="B3153" i="269"/>
  <c r="B3154" i="269"/>
  <c r="B3155" i="269"/>
  <c r="F3155" i="269"/>
  <c r="B3156" i="269"/>
  <c r="F3156" i="269"/>
  <c r="B3157" i="269"/>
  <c r="F3157" i="269"/>
  <c r="B3158" i="269"/>
  <c r="F3158" i="269"/>
  <c r="B3159" i="269"/>
  <c r="F3159" i="269"/>
  <c r="B3160" i="269"/>
  <c r="B3161" i="269"/>
  <c r="B3162" i="269"/>
  <c r="B3163" i="269"/>
  <c r="B3164" i="269"/>
  <c r="B3165" i="269"/>
  <c r="B3166" i="269"/>
  <c r="B3167" i="269"/>
  <c r="F3167" i="269"/>
  <c r="B3168" i="269"/>
  <c r="F3168" i="269"/>
  <c r="B3169" i="269"/>
  <c r="F3169" i="269"/>
  <c r="B3170" i="269"/>
  <c r="F3170" i="269"/>
  <c r="B3171" i="269"/>
  <c r="F3171" i="269"/>
  <c r="B3172" i="269"/>
  <c r="B3173" i="269"/>
  <c r="F3173" i="269"/>
  <c r="B3174" i="269"/>
  <c r="F3174" i="269"/>
  <c r="B3175" i="269"/>
  <c r="B3176" i="269"/>
  <c r="F3176" i="269"/>
  <c r="B3177" i="269"/>
  <c r="F3177" i="269"/>
  <c r="B3178" i="269"/>
  <c r="F3179" i="269"/>
  <c r="B3180" i="269"/>
  <c r="F3180" i="269"/>
  <c r="B3181" i="269"/>
  <c r="F3181" i="269"/>
  <c r="B3182" i="269"/>
  <c r="B3183" i="269"/>
  <c r="F3183" i="269"/>
  <c r="B3184" i="269"/>
  <c r="B3185" i="269"/>
  <c r="F3185" i="269"/>
  <c r="B3186" i="269"/>
  <c r="F3186" i="269"/>
  <c r="B3187" i="269"/>
  <c r="F3187" i="269"/>
  <c r="B3188" i="269"/>
  <c r="F3188" i="269"/>
  <c r="B3189" i="269"/>
  <c r="F3189" i="269"/>
  <c r="B3190" i="269"/>
  <c r="B3191" i="269"/>
  <c r="F3191" i="269"/>
  <c r="B3192" i="269"/>
  <c r="F3192" i="269"/>
  <c r="B3193" i="269"/>
  <c r="F3193" i="269"/>
  <c r="B3194" i="269"/>
  <c r="F3194" i="269"/>
  <c r="B3195" i="269"/>
  <c r="F3195" i="269"/>
  <c r="B3196" i="269"/>
  <c r="B3197" i="269"/>
  <c r="F3197" i="269"/>
  <c r="B3198" i="269"/>
  <c r="F3198" i="269"/>
  <c r="B3199" i="269"/>
  <c r="F3199" i="269"/>
  <c r="B3200" i="269"/>
  <c r="F3200" i="269"/>
  <c r="B3201" i="269"/>
  <c r="F3201" i="269"/>
  <c r="B3202" i="269"/>
  <c r="B3203" i="269"/>
  <c r="B3204" i="269"/>
  <c r="B3205" i="269"/>
  <c r="B3206" i="269"/>
  <c r="B3207" i="269"/>
  <c r="B3208" i="269"/>
  <c r="B3209" i="269"/>
  <c r="B3210" i="269"/>
  <c r="B3211" i="269"/>
  <c r="B3212" i="269"/>
  <c r="B3213" i="269"/>
  <c r="B3214" i="269"/>
  <c r="B3215" i="269"/>
  <c r="F3215" i="269"/>
  <c r="B3216" i="269"/>
  <c r="F3216" i="269"/>
  <c r="B3217" i="269"/>
  <c r="F3217" i="269"/>
  <c r="B3218" i="269"/>
  <c r="F3218" i="269"/>
  <c r="B3219" i="269"/>
  <c r="F3219" i="269"/>
  <c r="B3220" i="269"/>
  <c r="B3221" i="269"/>
  <c r="F3221" i="269"/>
  <c r="B3222" i="269"/>
  <c r="F3222" i="269"/>
  <c r="B3223" i="269"/>
  <c r="F3223" i="269"/>
  <c r="B3224" i="269"/>
  <c r="F3224" i="269"/>
  <c r="B3225" i="269"/>
  <c r="F3225" i="269"/>
  <c r="B3226" i="269"/>
  <c r="B3227" i="269"/>
  <c r="F3227" i="269"/>
  <c r="B3228" i="269"/>
  <c r="F3228" i="269"/>
  <c r="B3229" i="269"/>
  <c r="F3229" i="269"/>
  <c r="B3230" i="269"/>
  <c r="F3230" i="269"/>
  <c r="B3231" i="269"/>
  <c r="F3231" i="269"/>
  <c r="B3232" i="269"/>
  <c r="B3233" i="269"/>
  <c r="F3233" i="269"/>
  <c r="B3234" i="269"/>
  <c r="F3234" i="269"/>
  <c r="B3235" i="269"/>
  <c r="F3235" i="269"/>
  <c r="B3236" i="269"/>
  <c r="F3236" i="269"/>
  <c r="B3237" i="269"/>
  <c r="F3237" i="269"/>
  <c r="B3238" i="269"/>
  <c r="B3239" i="269"/>
  <c r="B3240" i="269"/>
  <c r="B3241" i="269"/>
  <c r="B3242" i="269"/>
  <c r="B3243" i="269"/>
  <c r="B3244" i="269"/>
  <c r="B3245" i="269"/>
  <c r="B3246" i="269"/>
  <c r="B3247" i="269"/>
  <c r="B3248" i="269"/>
  <c r="B3249" i="269"/>
  <c r="B3250" i="269"/>
  <c r="B3251" i="269"/>
  <c r="F3251" i="269"/>
  <c r="B3252" i="269"/>
  <c r="F3252" i="269"/>
  <c r="B3253" i="269"/>
  <c r="F3253" i="269"/>
  <c r="B3254" i="269"/>
  <c r="F3254" i="269"/>
  <c r="B3255" i="269"/>
  <c r="F3255" i="269"/>
  <c r="B3256" i="269"/>
  <c r="B3257" i="269"/>
  <c r="F3257" i="269"/>
  <c r="B3258" i="269"/>
  <c r="F3258" i="269"/>
  <c r="B3259" i="269"/>
  <c r="F3259" i="269"/>
  <c r="B3260" i="269"/>
  <c r="F3260" i="269"/>
  <c r="B3261" i="269"/>
  <c r="F3261" i="269"/>
  <c r="B3262" i="269"/>
  <c r="B3263" i="269"/>
  <c r="F3263" i="269"/>
  <c r="B3264" i="269"/>
  <c r="F3264" i="269"/>
  <c r="B3265" i="269"/>
  <c r="F3265" i="269"/>
  <c r="B3266" i="269"/>
  <c r="F3266" i="269"/>
  <c r="B3267" i="269"/>
  <c r="F3267" i="269"/>
  <c r="B3268" i="269"/>
  <c r="B3269" i="269"/>
  <c r="F3269" i="269"/>
  <c r="B3270" i="269"/>
  <c r="F3270" i="269"/>
  <c r="B3271" i="269"/>
  <c r="F3271" i="269"/>
  <c r="B3272" i="269"/>
  <c r="F3272" i="269"/>
  <c r="B3273" i="269"/>
  <c r="F3273" i="269"/>
  <c r="B3274" i="269"/>
  <c r="B3275" i="269"/>
  <c r="B3276" i="269"/>
  <c r="B3277" i="269"/>
  <c r="B3278" i="269"/>
  <c r="B3279" i="269"/>
  <c r="B3280" i="269"/>
  <c r="B3281" i="269"/>
  <c r="B3282" i="269"/>
  <c r="B3283" i="269"/>
  <c r="B3284" i="269"/>
  <c r="B3285" i="269"/>
  <c r="B3286" i="269"/>
  <c r="B3287" i="269"/>
  <c r="F3287" i="269"/>
  <c r="B3288" i="269"/>
  <c r="F3288" i="269"/>
  <c r="B3289" i="269"/>
  <c r="F3289" i="269"/>
  <c r="B3290" i="269"/>
  <c r="F3290" i="269"/>
  <c r="B3291" i="269"/>
  <c r="F3291" i="269"/>
  <c r="B3292" i="269"/>
  <c r="B3293" i="269"/>
  <c r="F3293" i="269"/>
  <c r="B3294" i="269"/>
  <c r="F3294" i="269"/>
  <c r="B3295" i="269"/>
  <c r="F3295" i="269"/>
  <c r="B3296" i="269"/>
  <c r="F3296" i="269"/>
  <c r="B3297" i="269"/>
  <c r="F3297" i="269"/>
  <c r="B3298" i="269"/>
  <c r="B3299" i="269"/>
  <c r="F3299" i="269"/>
  <c r="B3300" i="269"/>
  <c r="F3300" i="269"/>
  <c r="B3301" i="269"/>
  <c r="F3301" i="269"/>
  <c r="B3302" i="269"/>
  <c r="F3302" i="269"/>
  <c r="B3303" i="269"/>
  <c r="F3303" i="269"/>
  <c r="B3304" i="269"/>
  <c r="B3305" i="269"/>
  <c r="F3305" i="269"/>
  <c r="B3306" i="269"/>
  <c r="F3306" i="269"/>
  <c r="B3307" i="269"/>
  <c r="F3307" i="269"/>
  <c r="B3308" i="269"/>
  <c r="F3308" i="269"/>
  <c r="B3309" i="269"/>
  <c r="F3309" i="269"/>
  <c r="B3310" i="269"/>
  <c r="B3311" i="269"/>
  <c r="B3312" i="269"/>
  <c r="B3313" i="269"/>
  <c r="B3314" i="269"/>
  <c r="B3315" i="269"/>
  <c r="B3316" i="269"/>
  <c r="B3317" i="269"/>
  <c r="B3318" i="269"/>
  <c r="B3319" i="269"/>
  <c r="B3320" i="269"/>
  <c r="B3321" i="269"/>
  <c r="B3322" i="269"/>
  <c r="B3323" i="269"/>
  <c r="B3324" i="269"/>
  <c r="B3325" i="269"/>
  <c r="B3326" i="269"/>
  <c r="B3327" i="269"/>
  <c r="B3328" i="269"/>
  <c r="B3329" i="269"/>
  <c r="B3330" i="269"/>
  <c r="B3331" i="269"/>
  <c r="B3332" i="269"/>
  <c r="B3333" i="269"/>
  <c r="B3334" i="269"/>
  <c r="B3335" i="269"/>
  <c r="B3336" i="269"/>
  <c r="B3337" i="269"/>
  <c r="B3338" i="269"/>
  <c r="B3339" i="269"/>
  <c r="B3340" i="269"/>
  <c r="B3341" i="269"/>
  <c r="B3342" i="269"/>
  <c r="B3343" i="269"/>
  <c r="B3344" i="269"/>
  <c r="B3345" i="269"/>
  <c r="B3346" i="269"/>
  <c r="B3347" i="269"/>
  <c r="B3348" i="269"/>
  <c r="B3349" i="269"/>
  <c r="B3350" i="269"/>
  <c r="B3351" i="269"/>
  <c r="B3352" i="269"/>
  <c r="B3353" i="269"/>
  <c r="B3354" i="269"/>
  <c r="B3355" i="269"/>
  <c r="B3356" i="269"/>
  <c r="B3357" i="269"/>
  <c r="B3358" i="269"/>
  <c r="B3359" i="269"/>
  <c r="F3359" i="269"/>
  <c r="B3360" i="269"/>
  <c r="F3360" i="269"/>
  <c r="B3361" i="269"/>
  <c r="F3361" i="269"/>
  <c r="B3362" i="269"/>
  <c r="F3362" i="269"/>
  <c r="B3363" i="269"/>
  <c r="F3363" i="269"/>
  <c r="B3364" i="269"/>
  <c r="F3364" i="269"/>
  <c r="B3365" i="269"/>
  <c r="F3365" i="269"/>
  <c r="B3366" i="269"/>
  <c r="F3366" i="269"/>
  <c r="B3367" i="269"/>
  <c r="B3368" i="269"/>
  <c r="F3368" i="269"/>
  <c r="B3369" i="269"/>
  <c r="F3369" i="269"/>
  <c r="B3370" i="269"/>
  <c r="F3370" i="269"/>
  <c r="B3371" i="269"/>
  <c r="F3371" i="269"/>
  <c r="B3372" i="269"/>
  <c r="F3372" i="269"/>
  <c r="B3373" i="269"/>
  <c r="F3373" i="269"/>
  <c r="B3374" i="269"/>
  <c r="F3374" i="269"/>
  <c r="B3375" i="269"/>
  <c r="F3375" i="269"/>
  <c r="B3376" i="269"/>
  <c r="B3377" i="269"/>
  <c r="F3377" i="269"/>
  <c r="B3378" i="269"/>
  <c r="F3378" i="269"/>
  <c r="B3379" i="269"/>
  <c r="F3379" i="269"/>
  <c r="B3380" i="269"/>
  <c r="F3380" i="269"/>
  <c r="B3381" i="269"/>
  <c r="F3381" i="269"/>
  <c r="B3382" i="269"/>
  <c r="F3382" i="269"/>
  <c r="B3383" i="269"/>
  <c r="F3383" i="269"/>
  <c r="B3384" i="269"/>
  <c r="F3384" i="269"/>
  <c r="B3385" i="269"/>
  <c r="B3386" i="269"/>
  <c r="F3386" i="269"/>
  <c r="B3387" i="269"/>
  <c r="F3387" i="269"/>
  <c r="B3388" i="269"/>
  <c r="F3388" i="269"/>
  <c r="B3389" i="269"/>
  <c r="F3389" i="269"/>
  <c r="B3390" i="269"/>
  <c r="F3390" i="269"/>
  <c r="B3391" i="269"/>
  <c r="F3391" i="269"/>
  <c r="B3392" i="269"/>
  <c r="F3392" i="269"/>
  <c r="B3393" i="269"/>
  <c r="F3393" i="269"/>
  <c r="B3394" i="269"/>
  <c r="B3395" i="269"/>
  <c r="B3396" i="269"/>
  <c r="B3397" i="269"/>
  <c r="B3398" i="269"/>
  <c r="B3399" i="269"/>
  <c r="B3400" i="269"/>
  <c r="B3401" i="269"/>
  <c r="B3402" i="269"/>
  <c r="B3403" i="269"/>
  <c r="B3404" i="269"/>
  <c r="B3405" i="269"/>
  <c r="B3406" i="269"/>
  <c r="B3407" i="269"/>
  <c r="B3408" i="269"/>
  <c r="B3409" i="269"/>
  <c r="B3410" i="269"/>
  <c r="B3411" i="269"/>
  <c r="B3412" i="269"/>
  <c r="B3413" i="269"/>
  <c r="F3413" i="269"/>
  <c r="B3414" i="269"/>
  <c r="F3414" i="269"/>
  <c r="B3415" i="269"/>
  <c r="F3415" i="269"/>
  <c r="B3416" i="269"/>
  <c r="F3416" i="269"/>
  <c r="B3417" i="269"/>
  <c r="F3417" i="269"/>
  <c r="B3418" i="269"/>
  <c r="F3418" i="269"/>
  <c r="B3419" i="269"/>
  <c r="F3419" i="269"/>
  <c r="B3420" i="269"/>
  <c r="F3420" i="269"/>
  <c r="B3421" i="269"/>
  <c r="B3422" i="269"/>
  <c r="F3422" i="269"/>
  <c r="B3423" i="269"/>
  <c r="F3423" i="269"/>
  <c r="B3424" i="269"/>
  <c r="F3424" i="269"/>
  <c r="B3425" i="269"/>
  <c r="F3425" i="269"/>
  <c r="B3426" i="269"/>
  <c r="F3426" i="269"/>
  <c r="B3427" i="269"/>
  <c r="F3427" i="269"/>
  <c r="B3428" i="269"/>
  <c r="F3428" i="269"/>
  <c r="B3429" i="269"/>
  <c r="F3429" i="269"/>
  <c r="B3430" i="269"/>
  <c r="B3431" i="269"/>
  <c r="F3431" i="269"/>
  <c r="B3432" i="269"/>
  <c r="F3432" i="269"/>
  <c r="B3433" i="269"/>
  <c r="F3433" i="269"/>
  <c r="B3434" i="269"/>
  <c r="F3434" i="269"/>
  <c r="B3435" i="269"/>
  <c r="F3435" i="269"/>
  <c r="B3436" i="269"/>
  <c r="F3436" i="269"/>
  <c r="B3437" i="269"/>
  <c r="F3437" i="269"/>
  <c r="B3438" i="269"/>
  <c r="F3438" i="269"/>
  <c r="B3439" i="269"/>
  <c r="B3440" i="269"/>
  <c r="F3440" i="269"/>
  <c r="B3441" i="269"/>
  <c r="F3441" i="269"/>
  <c r="B3442" i="269"/>
  <c r="F3442" i="269"/>
  <c r="B3443" i="269"/>
  <c r="F3443" i="269"/>
  <c r="B3444" i="269"/>
  <c r="F3444" i="269"/>
  <c r="B3445" i="269"/>
  <c r="F3445" i="269"/>
  <c r="B3446" i="269"/>
  <c r="F3446" i="269"/>
  <c r="B3447" i="269"/>
  <c r="F3447" i="269"/>
  <c r="B3448" i="269"/>
  <c r="B3449" i="269"/>
  <c r="B3450" i="269"/>
  <c r="B3451" i="269"/>
  <c r="B3452" i="269"/>
  <c r="B3453" i="269"/>
  <c r="B3454" i="269"/>
  <c r="B3455" i="269"/>
  <c r="B3456" i="269"/>
  <c r="B3457" i="269"/>
  <c r="B3458" i="269"/>
  <c r="B3459" i="269"/>
  <c r="B3460" i="269"/>
  <c r="B3461" i="269"/>
  <c r="B3462" i="269"/>
  <c r="B3463" i="269"/>
  <c r="B3464" i="269"/>
  <c r="B3465" i="269"/>
  <c r="B3466" i="269"/>
  <c r="B3467" i="269"/>
  <c r="F3467" i="269"/>
  <c r="B3468" i="269"/>
  <c r="F3468" i="269"/>
  <c r="B3469" i="269"/>
  <c r="F3469" i="269"/>
  <c r="B3470" i="269"/>
  <c r="F3470" i="269"/>
  <c r="B3471" i="269"/>
  <c r="F3471" i="269"/>
  <c r="B3472" i="269"/>
  <c r="F3472" i="269"/>
  <c r="B3473" i="269"/>
  <c r="F3473" i="269"/>
  <c r="B3474" i="269"/>
  <c r="F3474" i="269"/>
  <c r="B3475" i="269"/>
  <c r="B3476" i="269"/>
  <c r="F3476" i="269"/>
  <c r="B3477" i="269"/>
  <c r="F3477" i="269"/>
  <c r="B3478" i="269"/>
  <c r="F3478" i="269"/>
  <c r="B3479" i="269"/>
  <c r="F3479" i="269"/>
  <c r="B3480" i="269"/>
  <c r="F3480" i="269"/>
  <c r="B3481" i="269"/>
  <c r="F3481" i="269"/>
  <c r="B3482" i="269"/>
  <c r="F3482" i="269"/>
  <c r="B3483" i="269"/>
  <c r="F3483" i="269"/>
  <c r="B3484" i="269"/>
  <c r="B3485" i="269"/>
  <c r="F3485" i="269"/>
  <c r="B3486" i="269"/>
  <c r="F3486" i="269"/>
  <c r="B3487" i="269"/>
  <c r="F3487" i="269"/>
  <c r="B3488" i="269"/>
  <c r="F3488" i="269"/>
  <c r="B3489" i="269"/>
  <c r="F3489" i="269"/>
  <c r="B3490" i="269"/>
  <c r="F3490" i="269"/>
  <c r="B3491" i="269"/>
  <c r="F3491" i="269"/>
  <c r="B3492" i="269"/>
  <c r="F3492" i="269"/>
  <c r="B3493" i="269"/>
  <c r="B3494" i="269"/>
  <c r="F3494" i="269"/>
  <c r="B3495" i="269"/>
  <c r="F3495" i="269"/>
  <c r="B3496" i="269"/>
  <c r="F3496" i="269"/>
  <c r="B3497" i="269"/>
  <c r="F3497" i="269"/>
  <c r="B3498" i="269"/>
  <c r="F3498" i="269"/>
  <c r="B3499" i="269"/>
  <c r="F3499" i="269"/>
  <c r="B3500" i="269"/>
  <c r="F3500" i="269"/>
  <c r="B3501" i="269"/>
  <c r="F3501" i="269"/>
  <c r="B3502" i="269"/>
  <c r="B3503" i="269"/>
  <c r="B3504" i="269"/>
  <c r="B3505" i="269"/>
  <c r="B3506" i="269"/>
  <c r="B3507" i="269"/>
  <c r="B3508" i="269"/>
  <c r="B3509" i="269"/>
  <c r="B3510" i="269"/>
  <c r="B3511" i="269"/>
  <c r="B3512" i="269"/>
  <c r="B3513" i="269"/>
  <c r="B3514" i="269"/>
  <c r="B3515" i="269"/>
  <c r="B3516" i="269"/>
  <c r="B3517" i="269"/>
  <c r="B3518" i="269"/>
  <c r="B3519" i="269"/>
  <c r="B3520" i="269"/>
  <c r="B3521" i="269"/>
  <c r="F3521" i="269"/>
  <c r="B3522" i="269"/>
  <c r="F3522" i="269"/>
  <c r="B3523" i="269"/>
  <c r="F3523" i="269"/>
  <c r="B3524" i="269"/>
  <c r="F3524" i="269"/>
  <c r="B3525" i="269"/>
  <c r="F3525" i="269"/>
  <c r="B3526" i="269"/>
  <c r="F3526" i="269"/>
  <c r="B3527" i="269"/>
  <c r="F3527" i="269"/>
  <c r="B3528" i="269"/>
  <c r="F3528" i="269"/>
  <c r="B3529" i="269"/>
  <c r="B3530" i="269"/>
  <c r="F3530" i="269"/>
  <c r="B3531" i="269"/>
  <c r="F3531" i="269"/>
  <c r="B3532" i="269"/>
  <c r="F3532" i="269"/>
  <c r="B3533" i="269"/>
  <c r="F3533" i="269"/>
  <c r="B3534" i="269"/>
  <c r="F3534" i="269"/>
  <c r="B3535" i="269"/>
  <c r="F3535" i="269"/>
  <c r="B3536" i="269"/>
  <c r="F3536" i="269"/>
  <c r="B3537" i="269"/>
  <c r="F3537" i="269"/>
  <c r="B3538" i="269"/>
  <c r="B3539" i="269"/>
  <c r="F3539" i="269"/>
  <c r="B3540" i="269"/>
  <c r="F3540" i="269"/>
  <c r="B3541" i="269"/>
  <c r="F3541" i="269"/>
  <c r="B3542" i="269"/>
  <c r="F3542" i="269"/>
  <c r="B3543" i="269"/>
  <c r="F3543" i="269"/>
  <c r="B3544" i="269"/>
  <c r="F3544" i="269"/>
  <c r="B3545" i="269"/>
  <c r="F3545" i="269"/>
  <c r="B3546" i="269"/>
  <c r="F3546" i="269"/>
  <c r="B3547" i="269"/>
  <c r="B3548" i="269"/>
  <c r="F3548" i="269"/>
  <c r="B3549" i="269"/>
  <c r="F3549" i="269"/>
  <c r="B3550" i="269"/>
  <c r="F3550" i="269"/>
  <c r="B3551" i="269"/>
  <c r="F3551" i="269"/>
  <c r="B3552" i="269"/>
  <c r="F3552" i="269"/>
  <c r="B3553" i="269"/>
  <c r="F3553" i="269"/>
  <c r="B3554" i="269"/>
  <c r="F3554" i="269"/>
  <c r="B3555" i="269"/>
  <c r="F3555" i="269"/>
  <c r="B3556" i="269"/>
  <c r="B3557" i="269"/>
  <c r="B3558" i="269"/>
  <c r="B3559" i="269"/>
  <c r="B3560" i="269"/>
  <c r="B3561" i="269"/>
  <c r="B3562" i="269"/>
  <c r="B3563" i="269"/>
  <c r="B3564" i="269"/>
  <c r="B3565" i="269"/>
  <c r="B3566" i="269"/>
  <c r="B3567" i="269"/>
  <c r="B3568" i="269"/>
  <c r="B3569" i="269"/>
  <c r="B3570" i="269"/>
  <c r="B3571" i="269"/>
  <c r="B3572" i="269"/>
  <c r="B3573" i="269"/>
  <c r="B3574" i="269"/>
  <c r="B3575" i="269"/>
  <c r="B3576" i="269"/>
  <c r="B3577" i="269"/>
  <c r="B3578" i="269"/>
  <c r="B3579" i="269"/>
  <c r="B3580" i="269"/>
  <c r="B3581" i="269"/>
  <c r="B3582" i="269"/>
  <c r="B3583" i="269"/>
  <c r="B3584" i="269"/>
  <c r="B3585" i="269"/>
  <c r="B3586" i="269"/>
  <c r="B3587" i="269"/>
  <c r="B3588" i="269"/>
  <c r="B3589" i="269"/>
  <c r="B3590" i="269"/>
  <c r="B3591" i="269"/>
  <c r="B3592" i="269"/>
  <c r="B3593" i="269"/>
  <c r="B3594" i="269"/>
  <c r="B3595" i="269"/>
  <c r="B3596" i="269"/>
  <c r="B3597" i="269"/>
  <c r="B3598" i="269"/>
  <c r="B3599" i="269"/>
  <c r="B3600" i="269"/>
  <c r="B3601" i="269"/>
  <c r="B3602" i="269"/>
  <c r="B3603" i="269"/>
  <c r="B3604" i="269"/>
  <c r="B3605" i="269"/>
  <c r="B3606" i="269"/>
  <c r="B3607" i="269"/>
  <c r="B3608" i="269"/>
  <c r="B3609" i="269"/>
  <c r="B3610" i="269"/>
  <c r="B3611" i="269"/>
  <c r="B3612" i="269"/>
  <c r="B3613" i="269"/>
  <c r="B3614" i="269"/>
  <c r="B3615" i="269"/>
  <c r="B3616" i="269"/>
  <c r="B3617" i="269"/>
  <c r="B3618" i="269"/>
  <c r="B3619" i="269"/>
  <c r="B3620" i="269"/>
  <c r="B3621" i="269"/>
  <c r="B3622" i="269"/>
  <c r="B3623" i="269"/>
  <c r="B3624" i="269"/>
  <c r="B3625" i="269"/>
  <c r="B3626" i="269"/>
  <c r="B3627" i="269"/>
  <c r="B3628" i="269"/>
  <c r="B3629" i="269"/>
  <c r="F3629" i="269"/>
  <c r="B3630" i="269"/>
  <c r="F3630" i="269"/>
  <c r="B3631" i="269"/>
  <c r="F3631" i="269"/>
  <c r="B3632" i="269"/>
  <c r="F3632" i="269"/>
  <c r="B3633" i="269"/>
  <c r="F3633" i="269"/>
  <c r="B3634" i="269"/>
  <c r="F3634" i="269"/>
  <c r="B3635" i="269"/>
  <c r="F3635" i="269"/>
  <c r="B3636" i="269"/>
  <c r="F3636" i="269"/>
  <c r="B3637" i="269"/>
  <c r="F3637" i="269"/>
  <c r="B3638" i="269"/>
  <c r="B3639" i="269"/>
  <c r="F3639" i="269"/>
  <c r="B3640" i="269"/>
  <c r="F3640" i="269"/>
  <c r="B3641" i="269"/>
  <c r="F3641" i="269"/>
  <c r="B3642" i="269"/>
  <c r="B3643" i="269"/>
  <c r="F3643" i="269"/>
  <c r="B3644" i="269"/>
  <c r="F3644" i="269"/>
  <c r="B3645" i="269"/>
  <c r="B3646" i="269"/>
  <c r="B3647" i="269"/>
  <c r="B3648" i="269"/>
  <c r="B3649" i="269"/>
  <c r="B3650" i="269"/>
  <c r="B3651" i="269"/>
  <c r="B3652" i="269"/>
  <c r="B3653" i="269"/>
  <c r="F3653" i="269"/>
  <c r="B3654" i="269"/>
  <c r="B3655" i="269"/>
  <c r="F3655" i="269"/>
  <c r="B3656" i="269"/>
  <c r="F3656" i="269"/>
  <c r="B3657" i="269"/>
  <c r="F3657" i="269"/>
  <c r="B3658" i="269"/>
  <c r="B3659" i="269"/>
  <c r="F3659" i="269"/>
  <c r="B3660" i="269"/>
  <c r="F3660" i="269"/>
  <c r="B3661" i="269"/>
  <c r="B3662" i="269"/>
  <c r="B3663" i="269"/>
  <c r="B3664" i="269"/>
  <c r="B3665" i="269"/>
  <c r="B3666" i="269"/>
  <c r="B3667" i="269"/>
  <c r="B3668" i="269"/>
  <c r="B3669" i="269"/>
  <c r="F3669" i="269"/>
  <c r="B3670" i="269"/>
  <c r="F3670" i="269"/>
  <c r="B3671" i="269"/>
  <c r="F3671" i="269"/>
  <c r="B3672" i="269"/>
  <c r="F3672" i="269"/>
  <c r="B3673" i="269"/>
  <c r="F3673" i="269"/>
  <c r="B3674" i="269"/>
  <c r="F3674" i="269"/>
  <c r="B3675" i="269"/>
  <c r="F3675" i="269"/>
  <c r="B3676" i="269"/>
  <c r="F3676" i="269"/>
  <c r="B3677" i="269"/>
  <c r="F3677" i="269"/>
  <c r="B3678" i="269"/>
  <c r="F3678" i="269"/>
  <c r="B3679" i="269"/>
  <c r="F3679" i="269"/>
  <c r="B3680" i="269"/>
  <c r="F3680" i="269"/>
  <c r="B3681" i="269"/>
  <c r="F3681" i="269"/>
  <c r="B3682" i="269"/>
  <c r="F3682" i="269"/>
  <c r="B3683" i="269"/>
  <c r="F3683" i="269"/>
  <c r="B3684" i="269"/>
  <c r="F3684" i="269"/>
  <c r="B3685" i="269"/>
  <c r="B3686" i="269"/>
  <c r="B3687" i="269"/>
  <c r="B3688" i="269"/>
  <c r="B3689" i="269"/>
  <c r="B3690" i="269"/>
  <c r="B3691" i="269"/>
  <c r="B3692" i="269"/>
  <c r="B3693" i="269"/>
  <c r="B3694" i="269"/>
  <c r="B3695" i="269"/>
  <c r="B3696" i="269"/>
  <c r="B3697" i="269"/>
  <c r="B3698" i="269"/>
  <c r="B3699" i="269"/>
  <c r="B3700" i="269"/>
  <c r="B3701" i="269"/>
  <c r="B3702" i="269"/>
  <c r="B3703" i="269"/>
  <c r="B3704" i="269"/>
  <c r="B3705" i="269"/>
  <c r="B3706" i="269"/>
  <c r="B3707" i="269"/>
  <c r="B3708" i="269"/>
  <c r="B3709" i="269"/>
  <c r="B3710" i="269"/>
  <c r="B3711" i="269"/>
  <c r="B3712" i="269"/>
  <c r="B3713" i="269"/>
  <c r="B3714" i="269"/>
  <c r="B3715" i="269"/>
  <c r="B3716" i="269"/>
  <c r="B3717" i="269"/>
  <c r="B3718" i="269"/>
  <c r="B3719" i="269"/>
  <c r="B3720" i="269"/>
  <c r="B3721" i="269"/>
  <c r="B3722" i="269"/>
  <c r="B3723" i="269"/>
  <c r="B3724" i="269"/>
  <c r="B3725" i="269"/>
  <c r="F3725" i="269"/>
  <c r="B3726" i="269"/>
  <c r="F3726" i="269"/>
  <c r="B3727" i="269"/>
  <c r="F3727" i="269"/>
  <c r="B3728" i="269"/>
  <c r="F3728" i="269"/>
  <c r="B3729" i="269"/>
  <c r="F3729" i="269"/>
  <c r="B3730" i="269"/>
  <c r="F3730" i="269"/>
  <c r="B3731" i="269"/>
  <c r="F3731" i="269"/>
  <c r="B3732" i="269"/>
  <c r="F3732" i="269"/>
  <c r="B3733" i="269"/>
  <c r="B3734" i="269"/>
  <c r="B3735" i="269"/>
  <c r="B3736" i="269"/>
  <c r="B3737" i="269"/>
  <c r="B3738" i="269"/>
  <c r="B3739" i="269"/>
  <c r="B3740" i="269"/>
  <c r="B4" i="268"/>
  <c r="B5" i="268"/>
  <c r="F5" i="268"/>
  <c r="B6" i="268"/>
  <c r="F6" i="268"/>
  <c r="B7" i="268"/>
  <c r="F7" i="268"/>
  <c r="B8" i="268"/>
  <c r="F8" i="268"/>
  <c r="B9" i="268"/>
  <c r="F9" i="268"/>
  <c r="B10" i="268"/>
  <c r="F10" i="268"/>
  <c r="B11" i="268"/>
  <c r="F11" i="268"/>
  <c r="B12" i="268"/>
  <c r="B13" i="268"/>
  <c r="B14" i="268"/>
  <c r="B15" i="268"/>
  <c r="B16" i="268"/>
  <c r="B17" i="268"/>
  <c r="F17" i="268"/>
  <c r="B18" i="268"/>
  <c r="F18" i="268"/>
  <c r="B19" i="268"/>
  <c r="F19" i="268"/>
  <c r="B20" i="268"/>
  <c r="B21" i="268"/>
  <c r="B22" i="268"/>
  <c r="B23" i="268"/>
  <c r="B24" i="268"/>
  <c r="B25" i="268"/>
  <c r="B26" i="268"/>
  <c r="B27" i="268"/>
  <c r="B28" i="268"/>
  <c r="B29" i="268"/>
  <c r="B30" i="268"/>
  <c r="B31" i="268"/>
  <c r="B32" i="268"/>
  <c r="B33" i="268"/>
  <c r="B34" i="268"/>
  <c r="B35" i="268"/>
  <c r="B36" i="268"/>
  <c r="B37" i="268"/>
  <c r="B38" i="268"/>
  <c r="B39" i="268"/>
  <c r="F39" i="268"/>
  <c r="B40" i="268"/>
  <c r="F40" i="268"/>
  <c r="B41" i="268"/>
  <c r="F41" i="268"/>
  <c r="B42" i="268"/>
  <c r="F42" i="268"/>
  <c r="B43" i="268"/>
  <c r="F43" i="268"/>
  <c r="B44" i="268"/>
  <c r="F44" i="268"/>
  <c r="B45" i="268"/>
  <c r="F45" i="268"/>
  <c r="B46" i="268"/>
  <c r="B47" i="268"/>
  <c r="B48" i="268"/>
  <c r="B49" i="268"/>
  <c r="B50" i="268"/>
  <c r="B51" i="268"/>
  <c r="B52" i="268"/>
  <c r="B53" i="268"/>
  <c r="B54" i="268"/>
  <c r="B55" i="268"/>
  <c r="F55" i="268"/>
  <c r="B56" i="268"/>
  <c r="F56" i="268"/>
  <c r="B57" i="268"/>
  <c r="F57" i="268"/>
  <c r="B58" i="268"/>
  <c r="F58" i="268"/>
  <c r="B59" i="268"/>
  <c r="F59" i="268"/>
  <c r="B60" i="268"/>
  <c r="F60" i="268"/>
  <c r="B61" i="268"/>
  <c r="F61" i="268"/>
  <c r="B62" i="268"/>
  <c r="F62" i="268"/>
  <c r="B63" i="268"/>
  <c r="F63" i="268"/>
  <c r="B64" i="268"/>
  <c r="F64" i="268"/>
  <c r="B65" i="268"/>
  <c r="F65" i="268"/>
  <c r="B66" i="268"/>
  <c r="F66" i="268"/>
  <c r="B67" i="268"/>
  <c r="F67" i="268"/>
  <c r="B68" i="268"/>
  <c r="F68" i="268"/>
  <c r="B69" i="268"/>
  <c r="F69" i="268"/>
  <c r="B70" i="268"/>
  <c r="F70" i="268"/>
  <c r="B71" i="268"/>
  <c r="F71" i="268"/>
  <c r="B72" i="268"/>
  <c r="F72" i="268"/>
  <c r="B73" i="268"/>
  <c r="F73" i="268"/>
  <c r="B74" i="268"/>
  <c r="F74" i="268"/>
  <c r="B75" i="268"/>
  <c r="F75" i="268"/>
  <c r="B76" i="268"/>
  <c r="B77" i="268"/>
  <c r="B78" i="268"/>
  <c r="F78" i="268"/>
  <c r="B79" i="268"/>
  <c r="F79" i="268"/>
  <c r="B80" i="268"/>
  <c r="F80" i="268"/>
  <c r="B81" i="268"/>
  <c r="B82" i="268"/>
  <c r="F82" i="268"/>
  <c r="B83" i="268"/>
  <c r="F83" i="268"/>
  <c r="B84" i="268"/>
  <c r="F84" i="268"/>
  <c r="B85" i="268"/>
  <c r="F85" i="268"/>
  <c r="B86" i="268"/>
  <c r="F86" i="268"/>
  <c r="B87" i="268"/>
  <c r="F87" i="268"/>
  <c r="B88" i="268"/>
  <c r="B89" i="268"/>
  <c r="F89" i="268"/>
  <c r="B90" i="268"/>
  <c r="F90" i="268"/>
  <c r="B91" i="268"/>
  <c r="F91" i="268"/>
  <c r="B92" i="268"/>
  <c r="B93" i="268"/>
  <c r="F93" i="268"/>
  <c r="B94" i="268"/>
  <c r="F94" i="268"/>
  <c r="B95" i="268"/>
  <c r="F95" i="268"/>
  <c r="B96" i="268"/>
  <c r="F96" i="268"/>
  <c r="B97" i="268"/>
  <c r="F97" i="268"/>
  <c r="B98" i="268"/>
  <c r="F98" i="268"/>
  <c r="B99" i="268"/>
  <c r="B100" i="268"/>
  <c r="F100" i="268"/>
  <c r="B101" i="268"/>
  <c r="F101" i="268"/>
  <c r="B102" i="268"/>
  <c r="B103" i="268"/>
  <c r="B104" i="268"/>
  <c r="B105" i="268"/>
  <c r="B106" i="268"/>
  <c r="B107" i="268"/>
  <c r="F107" i="268"/>
  <c r="B108" i="268"/>
  <c r="B109" i="268"/>
  <c r="F109" i="268"/>
  <c r="B110" i="268"/>
  <c r="B111" i="268"/>
  <c r="B112" i="268"/>
  <c r="F112" i="268"/>
  <c r="B113" i="268"/>
  <c r="B114" i="268"/>
  <c r="B115" i="268"/>
  <c r="B116" i="268"/>
  <c r="B117" i="268"/>
  <c r="B118" i="268"/>
  <c r="B119" i="268"/>
  <c r="B120" i="268"/>
  <c r="F120" i="268"/>
  <c r="B121" i="268"/>
  <c r="B122" i="268"/>
  <c r="B123" i="268"/>
  <c r="F123" i="268"/>
  <c r="B124" i="268"/>
  <c r="B125" i="268"/>
  <c r="B126" i="268"/>
  <c r="B127" i="268"/>
  <c r="B128" i="268"/>
  <c r="B129" i="268"/>
  <c r="B130" i="268"/>
  <c r="B131" i="268"/>
  <c r="F131" i="268"/>
  <c r="B132" i="268"/>
  <c r="B133" i="268"/>
  <c r="B134" i="268"/>
  <c r="F134" i="268"/>
  <c r="B135" i="268"/>
  <c r="B136" i="268"/>
  <c r="B137" i="268"/>
  <c r="B138" i="268"/>
  <c r="B139" i="268"/>
  <c r="F139" i="268"/>
  <c r="B140" i="268"/>
  <c r="B141" i="268"/>
  <c r="B142" i="268"/>
  <c r="B143" i="268"/>
  <c r="B144" i="268"/>
  <c r="F144" i="268"/>
  <c r="B145" i="268"/>
  <c r="B146" i="268"/>
  <c r="B147" i="268"/>
  <c r="B148" i="268"/>
  <c r="B149" i="268"/>
  <c r="F149" i="268"/>
  <c r="B150" i="268"/>
  <c r="B151" i="268"/>
  <c r="B152" i="268"/>
  <c r="B153" i="268"/>
  <c r="B154" i="268"/>
  <c r="B155" i="268"/>
  <c r="F155" i="268"/>
  <c r="B156" i="268"/>
  <c r="B157" i="268"/>
  <c r="F157" i="268"/>
  <c r="B158" i="268"/>
  <c r="B159" i="268"/>
  <c r="B160" i="268"/>
  <c r="F160" i="268"/>
  <c r="B161" i="268"/>
  <c r="B162" i="268"/>
  <c r="B163" i="268"/>
  <c r="B164" i="268"/>
  <c r="B165" i="268"/>
  <c r="B166" i="268"/>
  <c r="F166" i="268"/>
  <c r="B167" i="268"/>
  <c r="B168" i="268"/>
  <c r="F168" i="268"/>
  <c r="B169" i="268"/>
  <c r="B170" i="268"/>
  <c r="B171" i="268"/>
  <c r="F171" i="268"/>
  <c r="B172" i="268"/>
  <c r="B173" i="268"/>
  <c r="B174" i="268"/>
  <c r="B175" i="268"/>
  <c r="B176" i="268"/>
  <c r="B177" i="268"/>
  <c r="B178" i="268"/>
  <c r="B179" i="268"/>
  <c r="F179" i="268"/>
  <c r="B180" i="268"/>
  <c r="B181" i="268"/>
  <c r="B182" i="268"/>
  <c r="F182" i="268"/>
  <c r="B183" i="268"/>
  <c r="B184" i="268"/>
  <c r="F184" i="268"/>
  <c r="B185" i="268"/>
  <c r="B186" i="268"/>
  <c r="B187" i="268"/>
  <c r="F187" i="268"/>
  <c r="B188" i="268"/>
  <c r="B189" i="268"/>
  <c r="B190" i="268"/>
  <c r="B191" i="268"/>
  <c r="B192" i="268"/>
  <c r="B193" i="268"/>
  <c r="B194" i="268"/>
  <c r="B195" i="268"/>
  <c r="F195" i="268"/>
  <c r="B196" i="268"/>
  <c r="F196" i="268"/>
  <c r="B197" i="268"/>
  <c r="F197" i="268"/>
  <c r="B198" i="268"/>
  <c r="F198" i="268"/>
  <c r="B199" i="268"/>
  <c r="F199" i="268"/>
  <c r="B200" i="268"/>
  <c r="F200" i="268"/>
  <c r="B201" i="268"/>
  <c r="F201" i="268"/>
  <c r="B202" i="268"/>
  <c r="F202" i="268"/>
  <c r="B203" i="268"/>
  <c r="F203" i="268"/>
  <c r="B204" i="268"/>
  <c r="F204" i="268"/>
  <c r="B205" i="268"/>
  <c r="F205" i="268"/>
  <c r="B206" i="268"/>
  <c r="F206" i="268"/>
  <c r="B207" i="268"/>
  <c r="F207" i="268"/>
  <c r="B208" i="268"/>
  <c r="F208" i="268"/>
  <c r="B209" i="268"/>
  <c r="F209" i="268"/>
  <c r="B210" i="268"/>
  <c r="F210" i="268"/>
  <c r="B211" i="268"/>
  <c r="F211" i="268"/>
  <c r="B212" i="268"/>
  <c r="F212" i="268"/>
  <c r="B213" i="268"/>
  <c r="F213" i="268"/>
  <c r="B214" i="268"/>
  <c r="F214" i="268"/>
  <c r="B215" i="268"/>
  <c r="F215" i="268"/>
  <c r="B216" i="268"/>
  <c r="F216" i="268"/>
  <c r="B217" i="268"/>
  <c r="F217" i="268"/>
  <c r="B218" i="268"/>
  <c r="F218" i="268"/>
  <c r="B219" i="268"/>
  <c r="F219" i="268"/>
  <c r="B220" i="268"/>
  <c r="F220" i="268"/>
  <c r="B221" i="268"/>
  <c r="F221" i="268"/>
  <c r="B222" i="268"/>
  <c r="F222" i="268"/>
  <c r="B223" i="268"/>
  <c r="F223" i="268"/>
  <c r="B224" i="268"/>
  <c r="F224" i="268"/>
  <c r="B225" i="268"/>
  <c r="F225" i="268"/>
  <c r="B226" i="268"/>
  <c r="F226" i="268"/>
  <c r="B227" i="268"/>
  <c r="F227" i="268"/>
  <c r="B228" i="268"/>
  <c r="F228" i="268"/>
  <c r="B229" i="268"/>
  <c r="F229" i="268"/>
  <c r="B230" i="268"/>
  <c r="F230" i="268"/>
  <c r="B231" i="268"/>
  <c r="F231" i="268"/>
  <c r="B232" i="268"/>
  <c r="F232" i="268"/>
  <c r="B233" i="268"/>
  <c r="F233" i="268"/>
  <c r="B234" i="268"/>
  <c r="F234" i="268"/>
  <c r="B235" i="268"/>
  <c r="F235" i="268"/>
  <c r="B236" i="268"/>
  <c r="F236" i="268"/>
  <c r="B237" i="268"/>
  <c r="F237" i="268"/>
  <c r="B238" i="268"/>
  <c r="F238" i="268"/>
  <c r="B239" i="268"/>
  <c r="F239" i="268"/>
  <c r="B240" i="268"/>
  <c r="F240" i="268"/>
  <c r="B241" i="268"/>
  <c r="F241" i="268"/>
  <c r="B242" i="268"/>
  <c r="F242" i="268"/>
  <c r="B243" i="268"/>
  <c r="F243" i="268"/>
  <c r="B244" i="268"/>
  <c r="F244" i="268"/>
  <c r="B245" i="268"/>
  <c r="F245" i="268"/>
  <c r="B246" i="268"/>
  <c r="F246" i="268"/>
  <c r="B247" i="268"/>
  <c r="F247" i="268"/>
  <c r="B248" i="268"/>
  <c r="F248" i="268"/>
  <c r="B249" i="268"/>
  <c r="F249" i="268"/>
  <c r="B250" i="268"/>
  <c r="F250" i="268"/>
  <c r="B251" i="268"/>
  <c r="F251" i="268"/>
  <c r="B252" i="268"/>
  <c r="F252" i="268"/>
  <c r="B253" i="268"/>
  <c r="F253" i="268"/>
  <c r="B254" i="268"/>
  <c r="F254" i="268"/>
  <c r="B255" i="268"/>
  <c r="F255" i="268"/>
  <c r="B256" i="268"/>
  <c r="F256" i="268"/>
  <c r="B257" i="268"/>
  <c r="F257" i="268"/>
  <c r="B258" i="268"/>
  <c r="F258" i="268"/>
  <c r="B259" i="268"/>
  <c r="F259" i="268"/>
  <c r="B260" i="268"/>
  <c r="F260" i="268"/>
  <c r="B261" i="268"/>
  <c r="F261" i="268"/>
  <c r="B262" i="268"/>
  <c r="F262" i="268"/>
  <c r="B263" i="268"/>
  <c r="F263" i="268"/>
  <c r="B264" i="268"/>
  <c r="F264" i="268"/>
  <c r="B265" i="268"/>
  <c r="F265" i="268"/>
  <c r="B266" i="268"/>
  <c r="F266" i="268"/>
  <c r="B267" i="268"/>
  <c r="F267" i="268"/>
  <c r="B268" i="268"/>
  <c r="B269" i="268"/>
  <c r="B270" i="268"/>
  <c r="B271" i="268"/>
  <c r="F271" i="268"/>
  <c r="B272" i="268"/>
  <c r="F272" i="268"/>
  <c r="B273" i="268"/>
  <c r="F273" i="268"/>
  <c r="B274" i="268"/>
  <c r="F274" i="268"/>
  <c r="B275" i="268"/>
  <c r="F275" i="268"/>
  <c r="B276" i="268"/>
  <c r="F276" i="268"/>
  <c r="B277" i="268"/>
  <c r="F277" i="268"/>
  <c r="B278" i="268"/>
  <c r="F278" i="268"/>
  <c r="B279" i="268"/>
  <c r="F279" i="268"/>
  <c r="B280" i="268"/>
  <c r="F280" i="268"/>
  <c r="B281" i="268"/>
  <c r="F281" i="268"/>
  <c r="B282" i="268"/>
  <c r="F282" i="268"/>
  <c r="B283" i="268"/>
  <c r="F283" i="268"/>
  <c r="B284" i="268"/>
  <c r="F284" i="268"/>
  <c r="B285" i="268"/>
  <c r="F285" i="268"/>
  <c r="B286" i="268"/>
  <c r="F286" i="268"/>
  <c r="B287" i="268"/>
  <c r="F287" i="268"/>
  <c r="B288" i="268"/>
  <c r="F288" i="268"/>
  <c r="B289" i="268"/>
  <c r="B290" i="268"/>
  <c r="B291" i="268"/>
  <c r="F291" i="268"/>
  <c r="B292" i="268"/>
  <c r="F292" i="268"/>
  <c r="B293" i="268"/>
  <c r="F293" i="268"/>
  <c r="B294" i="268"/>
  <c r="B295" i="268"/>
  <c r="F295" i="268"/>
  <c r="B296" i="268"/>
  <c r="F296" i="268"/>
  <c r="B297" i="268"/>
  <c r="F297" i="268"/>
  <c r="B298" i="268"/>
  <c r="F298" i="268"/>
  <c r="B299" i="268"/>
  <c r="F299" i="268"/>
  <c r="B300" i="268"/>
  <c r="F300" i="268"/>
  <c r="B301" i="268"/>
  <c r="F301" i="268"/>
  <c r="B302" i="268"/>
  <c r="F302" i="268"/>
  <c r="B303" i="268"/>
  <c r="F303" i="268"/>
  <c r="B304" i="268"/>
  <c r="F304" i="268"/>
  <c r="B305" i="268"/>
  <c r="F305" i="268"/>
  <c r="B306" i="268"/>
  <c r="F306" i="268"/>
  <c r="B307" i="268"/>
  <c r="F307" i="268"/>
  <c r="B308" i="268"/>
  <c r="F308" i="268"/>
  <c r="B309" i="268"/>
  <c r="F309" i="268"/>
  <c r="B310" i="268"/>
  <c r="F310" i="268"/>
  <c r="B311" i="268"/>
  <c r="F311" i="268"/>
  <c r="B312" i="268"/>
  <c r="F312" i="268"/>
  <c r="B313" i="268"/>
  <c r="B314" i="268"/>
  <c r="B315" i="268"/>
  <c r="F315" i="268"/>
  <c r="B316" i="268"/>
  <c r="F316" i="268"/>
  <c r="B317" i="268"/>
  <c r="F317" i="268"/>
  <c r="B318" i="268"/>
  <c r="B319" i="268"/>
  <c r="F319" i="268"/>
  <c r="B320" i="268"/>
  <c r="F320" i="268"/>
  <c r="B321" i="268"/>
  <c r="F321" i="268"/>
  <c r="B322" i="268"/>
  <c r="F322" i="268"/>
  <c r="B323" i="268"/>
  <c r="F323" i="268"/>
  <c r="B324" i="268"/>
  <c r="F324" i="268"/>
  <c r="B325" i="268"/>
  <c r="F325" i="268"/>
  <c r="B326" i="268"/>
  <c r="F326" i="268"/>
  <c r="B327" i="268"/>
  <c r="F327" i="268"/>
  <c r="B328" i="268"/>
  <c r="F328" i="268"/>
  <c r="B329" i="268"/>
  <c r="F329" i="268"/>
  <c r="B330" i="268"/>
  <c r="F330" i="268"/>
  <c r="B331" i="268"/>
  <c r="F331" i="268"/>
  <c r="B332" i="268"/>
  <c r="F332" i="268"/>
  <c r="B333" i="268"/>
  <c r="F333" i="268"/>
  <c r="B334" i="268"/>
  <c r="F334" i="268"/>
  <c r="B335" i="268"/>
  <c r="F335" i="268"/>
  <c r="B336" i="268"/>
  <c r="F336" i="268"/>
  <c r="B337" i="268"/>
  <c r="F337" i="268"/>
  <c r="B338" i="268"/>
  <c r="F338" i="268"/>
  <c r="B339" i="268"/>
  <c r="F339" i="268"/>
  <c r="B340" i="268"/>
  <c r="F340" i="268"/>
  <c r="B341" i="268"/>
  <c r="F341" i="268"/>
  <c r="B342" i="268"/>
  <c r="F342" i="268"/>
  <c r="B343" i="268"/>
  <c r="F343" i="268"/>
  <c r="B344" i="268"/>
  <c r="F344" i="268"/>
  <c r="B345" i="268"/>
  <c r="F345" i="268"/>
  <c r="B346" i="268"/>
  <c r="F346" i="268"/>
  <c r="B347" i="268"/>
  <c r="F347" i="268"/>
  <c r="B348" i="268"/>
  <c r="F348" i="268"/>
  <c r="B349" i="268"/>
  <c r="F349" i="268"/>
  <c r="B350" i="268"/>
  <c r="F350" i="268"/>
  <c r="B351" i="268"/>
  <c r="F351" i="268"/>
  <c r="B352" i="268"/>
  <c r="F352" i="268"/>
  <c r="B353" i="268"/>
  <c r="F353" i="268"/>
  <c r="B354" i="268"/>
  <c r="F354" i="268"/>
  <c r="B355" i="268"/>
  <c r="F355" i="268"/>
  <c r="B356" i="268"/>
  <c r="F356" i="268"/>
  <c r="B357" i="268"/>
  <c r="F357" i="268"/>
  <c r="B358" i="268"/>
  <c r="F358" i="268"/>
  <c r="B359" i="268"/>
  <c r="F359" i="268"/>
  <c r="B360" i="268"/>
  <c r="F360" i="268"/>
  <c r="B361" i="268"/>
  <c r="B362" i="268"/>
  <c r="B363" i="268"/>
  <c r="F363" i="268"/>
  <c r="B364" i="268"/>
  <c r="F364" i="268"/>
  <c r="B365" i="268"/>
  <c r="F365" i="268"/>
  <c r="B366" i="268"/>
  <c r="B367" i="268"/>
  <c r="F367" i="268"/>
  <c r="B368" i="268"/>
  <c r="F368" i="268"/>
  <c r="B369" i="268"/>
  <c r="F369" i="268"/>
  <c r="B370" i="268"/>
  <c r="F370" i="268"/>
  <c r="B371" i="268"/>
  <c r="F371" i="268"/>
  <c r="B372" i="268"/>
  <c r="F372" i="268"/>
  <c r="B373" i="268"/>
  <c r="F373" i="268"/>
  <c r="B374" i="268"/>
  <c r="F374" i="268"/>
  <c r="B375" i="268"/>
  <c r="F375" i="268"/>
  <c r="B376" i="268"/>
  <c r="F376" i="268"/>
  <c r="B377" i="268"/>
  <c r="F377" i="268"/>
  <c r="B378" i="268"/>
  <c r="F378" i="268"/>
  <c r="B379" i="268"/>
  <c r="F379" i="268"/>
  <c r="B380" i="268"/>
  <c r="F380" i="268"/>
  <c r="B381" i="268"/>
  <c r="F381" i="268"/>
  <c r="B382" i="268"/>
  <c r="F382" i="268"/>
  <c r="B383" i="268"/>
  <c r="F383" i="268"/>
  <c r="B384" i="268"/>
  <c r="F384" i="268"/>
  <c r="B385" i="268"/>
  <c r="F385" i="268"/>
  <c r="B386" i="268"/>
  <c r="F386" i="268"/>
  <c r="B387" i="268"/>
  <c r="F387" i="268"/>
  <c r="B388" i="268"/>
  <c r="F388" i="268"/>
  <c r="B389" i="268"/>
  <c r="F389" i="268"/>
  <c r="B390" i="268"/>
  <c r="F390" i="268"/>
  <c r="B391" i="268"/>
  <c r="F391" i="268"/>
  <c r="B392" i="268"/>
  <c r="F392" i="268"/>
  <c r="B393" i="268"/>
  <c r="F393" i="268"/>
  <c r="B394" i="268"/>
  <c r="F394" i="268"/>
  <c r="B395" i="268"/>
  <c r="F395" i="268"/>
  <c r="B396" i="268"/>
  <c r="F396" i="268"/>
  <c r="B397" i="268"/>
  <c r="F397" i="268"/>
  <c r="B398" i="268"/>
  <c r="F398" i="268"/>
  <c r="B399" i="268"/>
  <c r="F399" i="268"/>
  <c r="B400" i="268"/>
  <c r="F400" i="268"/>
  <c r="B401" i="268"/>
  <c r="F401" i="268"/>
  <c r="B402" i="268"/>
  <c r="B403" i="268"/>
  <c r="F403" i="268"/>
  <c r="B404" i="268"/>
  <c r="F404" i="268"/>
  <c r="B405" i="268"/>
  <c r="F405" i="268"/>
  <c r="B406" i="268"/>
  <c r="B407" i="268"/>
  <c r="B408" i="268"/>
  <c r="B409" i="268"/>
  <c r="F409" i="268"/>
  <c r="B410" i="268"/>
  <c r="B411" i="268"/>
  <c r="F411" i="268"/>
  <c r="B412" i="268"/>
  <c r="F412" i="268"/>
  <c r="B413" i="268"/>
  <c r="F413" i="268"/>
  <c r="B414" i="268"/>
  <c r="B415" i="268"/>
  <c r="F415" i="268"/>
  <c r="B416" i="268"/>
  <c r="F416" i="268"/>
  <c r="B417" i="268"/>
  <c r="F417" i="268"/>
  <c r="B418" i="268"/>
  <c r="B419" i="268"/>
  <c r="F419" i="268"/>
  <c r="B420" i="268"/>
  <c r="F420" i="268"/>
  <c r="B421" i="268"/>
  <c r="F421" i="268"/>
  <c r="B422" i="268"/>
  <c r="B423" i="268"/>
  <c r="B424" i="268"/>
  <c r="B425" i="268"/>
  <c r="F425" i="268"/>
  <c r="B426" i="268"/>
  <c r="B427" i="268"/>
  <c r="F427" i="268"/>
  <c r="B428" i="268"/>
  <c r="F428" i="268"/>
  <c r="B429" i="268"/>
  <c r="F429" i="268"/>
  <c r="B430" i="268"/>
  <c r="F430" i="268"/>
  <c r="B431" i="268"/>
  <c r="F431" i="268"/>
  <c r="B432" i="268"/>
  <c r="F432" i="268"/>
  <c r="B433" i="268"/>
  <c r="B434" i="268"/>
  <c r="F434" i="268"/>
  <c r="B435" i="268"/>
  <c r="F435" i="268"/>
  <c r="B436" i="268"/>
  <c r="F436" i="268"/>
  <c r="B437" i="268"/>
  <c r="B438" i="268"/>
  <c r="F438" i="268"/>
  <c r="B439" i="268"/>
  <c r="F439" i="268"/>
  <c r="B440" i="268"/>
  <c r="F440" i="268"/>
  <c r="B441" i="268"/>
  <c r="B442" i="268"/>
  <c r="F442" i="268"/>
  <c r="B443" i="268"/>
  <c r="F443" i="268"/>
  <c r="B444" i="268"/>
  <c r="F444" i="268"/>
  <c r="B445" i="268"/>
  <c r="B446" i="268"/>
  <c r="F446" i="268"/>
  <c r="B447" i="268"/>
  <c r="F447" i="268"/>
  <c r="B448" i="268"/>
  <c r="F448" i="268"/>
  <c r="B449" i="268"/>
  <c r="B450" i="268"/>
  <c r="F450" i="268"/>
  <c r="B451" i="268"/>
  <c r="B452" i="268"/>
  <c r="F452" i="268"/>
  <c r="B453" i="268"/>
  <c r="B454" i="268"/>
  <c r="F454" i="268"/>
  <c r="B455" i="268"/>
  <c r="F455" i="268"/>
  <c r="B456" i="268"/>
  <c r="F456" i="268"/>
  <c r="B457" i="268"/>
  <c r="B458" i="268"/>
  <c r="F458" i="268"/>
  <c r="B459" i="268"/>
  <c r="B460" i="268"/>
  <c r="F460" i="268"/>
  <c r="B461" i="268"/>
  <c r="B462" i="268"/>
  <c r="F462" i="268"/>
  <c r="B463" i="268"/>
  <c r="F463" i="268"/>
  <c r="B464" i="268"/>
  <c r="F464" i="268"/>
  <c r="B465" i="268"/>
  <c r="B466" i="268"/>
  <c r="F466" i="268"/>
  <c r="B467" i="268"/>
  <c r="F467" i="268"/>
  <c r="B468" i="268"/>
  <c r="F468" i="268"/>
  <c r="B469" i="268"/>
  <c r="B470" i="268"/>
  <c r="F470" i="268"/>
  <c r="B471" i="268"/>
  <c r="F471" i="268"/>
  <c r="B472" i="268"/>
  <c r="F472" i="268"/>
  <c r="B473" i="268"/>
  <c r="B474" i="268"/>
  <c r="F474" i="268"/>
  <c r="B475" i="268"/>
  <c r="B476" i="268"/>
  <c r="F476" i="268"/>
  <c r="B477" i="268"/>
  <c r="B478" i="268"/>
  <c r="F478" i="268"/>
  <c r="B479" i="268"/>
  <c r="F479" i="268"/>
  <c r="B480" i="268"/>
  <c r="B481" i="268"/>
  <c r="F481" i="268"/>
  <c r="B482" i="268"/>
  <c r="F482" i="268"/>
  <c r="B483" i="268"/>
  <c r="F483" i="268"/>
  <c r="B484" i="268"/>
  <c r="B485" i="268"/>
  <c r="F485" i="268"/>
  <c r="B486" i="268"/>
  <c r="F486" i="268"/>
  <c r="B487" i="268"/>
  <c r="F487" i="268"/>
  <c r="B488" i="268"/>
  <c r="B489" i="268"/>
  <c r="F489" i="268"/>
  <c r="B490" i="268"/>
  <c r="F490" i="268"/>
  <c r="B491" i="268"/>
  <c r="F491" i="268"/>
  <c r="B492" i="268"/>
  <c r="B493" i="268"/>
  <c r="F493" i="268"/>
  <c r="B494" i="268"/>
  <c r="F494" i="268"/>
  <c r="B495" i="268"/>
  <c r="F495" i="268"/>
  <c r="B496" i="268"/>
  <c r="B497" i="268"/>
  <c r="F497" i="268"/>
  <c r="B498" i="268"/>
  <c r="B499" i="268"/>
  <c r="F499" i="268"/>
  <c r="B500" i="268"/>
  <c r="B501" i="268"/>
  <c r="F501" i="268"/>
  <c r="B502" i="268"/>
  <c r="F502" i="268"/>
  <c r="B503" i="268"/>
  <c r="F503" i="268"/>
  <c r="B504" i="268"/>
  <c r="B505" i="268"/>
  <c r="F505" i="268"/>
  <c r="B506" i="268"/>
  <c r="B507" i="268"/>
  <c r="F507" i="268"/>
  <c r="B508" i="268"/>
  <c r="B509" i="268"/>
  <c r="F509" i="268"/>
  <c r="B510" i="268"/>
  <c r="F510" i="268"/>
  <c r="B511" i="268"/>
  <c r="F511" i="268"/>
  <c r="B512" i="268"/>
  <c r="B513" i="268"/>
  <c r="F513" i="268"/>
  <c r="B514" i="268"/>
  <c r="F514" i="268"/>
  <c r="B515" i="268"/>
  <c r="F515" i="268"/>
  <c r="B516" i="268"/>
  <c r="B517" i="268"/>
  <c r="F517" i="268"/>
  <c r="B518" i="268"/>
  <c r="F518" i="268"/>
  <c r="B519" i="268"/>
  <c r="F519" i="268"/>
  <c r="B520" i="268"/>
  <c r="B521" i="268"/>
  <c r="F521" i="268"/>
  <c r="B522" i="268"/>
  <c r="B523" i="268"/>
  <c r="F523" i="268"/>
  <c r="B524" i="268"/>
  <c r="B525" i="268"/>
  <c r="F525" i="268"/>
  <c r="B526" i="268"/>
  <c r="F526" i="268"/>
  <c r="B527" i="268"/>
  <c r="B528" i="268"/>
  <c r="F528" i="268"/>
  <c r="B529" i="268"/>
  <c r="F529" i="268"/>
  <c r="B530" i="268"/>
  <c r="F530" i="268"/>
  <c r="B531" i="268"/>
  <c r="B532" i="268"/>
  <c r="B533" i="268"/>
  <c r="F533" i="268"/>
  <c r="B534" i="268"/>
  <c r="F534" i="268"/>
  <c r="B535" i="268"/>
  <c r="F535" i="268"/>
  <c r="B536" i="268"/>
  <c r="F536" i="268"/>
  <c r="B537" i="268"/>
  <c r="B538" i="268"/>
  <c r="B539" i="268"/>
  <c r="B540" i="268"/>
  <c r="B541" i="268"/>
  <c r="B542" i="268"/>
  <c r="F542" i="268"/>
  <c r="B543" i="268"/>
  <c r="F543" i="268"/>
  <c r="B544" i="268"/>
  <c r="F544" i="268"/>
  <c r="B545" i="268"/>
  <c r="B546" i="268"/>
  <c r="B547" i="268"/>
  <c r="B548" i="268"/>
  <c r="B549" i="268"/>
  <c r="B550" i="268"/>
  <c r="F550" i="268"/>
  <c r="B551" i="268"/>
  <c r="F551" i="268"/>
  <c r="B552" i="268"/>
  <c r="F552" i="268"/>
  <c r="B553" i="268"/>
  <c r="F553" i="268"/>
  <c r="B554" i="268"/>
  <c r="F554" i="268"/>
  <c r="B555" i="268"/>
  <c r="F555" i="268"/>
  <c r="B556" i="268"/>
  <c r="F556" i="268"/>
  <c r="B557" i="268"/>
  <c r="F557" i="268"/>
  <c r="B558" i="268"/>
  <c r="F558" i="268"/>
  <c r="B559" i="268"/>
  <c r="F559" i="268"/>
  <c r="B560" i="268"/>
  <c r="F560" i="268"/>
  <c r="B561" i="268"/>
  <c r="F561" i="268"/>
  <c r="B562" i="268"/>
  <c r="F562" i="268"/>
  <c r="B563" i="268"/>
  <c r="F563" i="268"/>
  <c r="B564" i="268"/>
  <c r="F564" i="268"/>
  <c r="B565" i="268"/>
  <c r="F565" i="268"/>
  <c r="B566" i="268"/>
  <c r="F566" i="268"/>
  <c r="B567" i="268"/>
  <c r="F567" i="268"/>
  <c r="B568" i="268"/>
  <c r="F568" i="268"/>
  <c r="B569" i="268"/>
  <c r="F569" i="268"/>
  <c r="B570" i="268"/>
  <c r="F570" i="268"/>
  <c r="B571" i="268"/>
  <c r="F571" i="268"/>
  <c r="B572" i="268"/>
  <c r="F572" i="268"/>
  <c r="B573" i="268"/>
  <c r="F573" i="268"/>
  <c r="B574" i="268"/>
  <c r="F574" i="268"/>
  <c r="B575" i="268"/>
  <c r="F575" i="268"/>
  <c r="B576" i="268"/>
  <c r="F576" i="268"/>
  <c r="B577" i="268"/>
  <c r="F577" i="268"/>
  <c r="B578" i="268"/>
  <c r="F578" i="268"/>
  <c r="B579" i="268"/>
  <c r="F579" i="268"/>
  <c r="B580" i="268"/>
  <c r="F580" i="268"/>
  <c r="B581" i="268"/>
  <c r="F581" i="268"/>
  <c r="B582" i="268"/>
  <c r="F582" i="268"/>
  <c r="B583" i="268"/>
  <c r="F583" i="268"/>
  <c r="B584" i="268"/>
  <c r="F584" i="268"/>
  <c r="B585" i="268"/>
  <c r="F585" i="268"/>
  <c r="B586" i="268"/>
  <c r="F586" i="268"/>
  <c r="B587" i="268"/>
  <c r="F587" i="268"/>
  <c r="B588" i="268"/>
  <c r="F588" i="268"/>
  <c r="B589" i="268"/>
  <c r="F589" i="268"/>
  <c r="B590" i="268"/>
  <c r="F590" i="268"/>
  <c r="B591" i="268"/>
  <c r="F591" i="268"/>
  <c r="B592" i="268"/>
  <c r="F592" i="268"/>
  <c r="B593" i="268"/>
  <c r="F593" i="268"/>
  <c r="B594" i="268"/>
  <c r="F594" i="268"/>
  <c r="B595" i="268"/>
  <c r="F595" i="268"/>
  <c r="B596" i="268"/>
  <c r="F596" i="268"/>
  <c r="B597" i="268"/>
  <c r="F597" i="268"/>
  <c r="B598" i="268"/>
  <c r="F598" i="268"/>
  <c r="B599" i="268"/>
  <c r="F599" i="268"/>
  <c r="B600" i="268"/>
  <c r="F600" i="268"/>
  <c r="B601" i="268"/>
  <c r="F601" i="268"/>
  <c r="B602" i="268"/>
  <c r="F602" i="268"/>
  <c r="B603" i="268"/>
  <c r="F603" i="268"/>
  <c r="B604" i="268"/>
  <c r="F604" i="268"/>
  <c r="B605" i="268"/>
  <c r="F605" i="268"/>
  <c r="B606" i="268"/>
  <c r="F606" i="268"/>
  <c r="B607" i="268"/>
  <c r="F607" i="268"/>
  <c r="B608" i="268"/>
  <c r="F608" i="268"/>
  <c r="B609" i="268"/>
  <c r="F609" i="268"/>
  <c r="B610" i="268"/>
  <c r="F610" i="268"/>
  <c r="B611" i="268"/>
  <c r="F611" i="268"/>
  <c r="B612" i="268"/>
  <c r="F612" i="268"/>
  <c r="B613" i="268"/>
  <c r="F613" i="268"/>
  <c r="B614" i="268"/>
  <c r="F614" i="268"/>
  <c r="B615" i="268"/>
  <c r="F615" i="268"/>
  <c r="B616" i="268"/>
  <c r="F616" i="268"/>
  <c r="B617" i="268"/>
  <c r="F617" i="268"/>
  <c r="B618" i="268"/>
  <c r="F618" i="268"/>
  <c r="B619" i="268"/>
  <c r="F619" i="268"/>
  <c r="B620" i="268"/>
  <c r="F620" i="268"/>
  <c r="B621" i="268"/>
  <c r="F621" i="268"/>
  <c r="B622" i="268"/>
  <c r="F622" i="268"/>
  <c r="B623" i="268"/>
  <c r="F623" i="268"/>
  <c r="B624" i="268"/>
  <c r="F624" i="268"/>
  <c r="B625" i="268"/>
  <c r="F625" i="268"/>
  <c r="B626" i="268"/>
  <c r="F626" i="268"/>
  <c r="B627" i="268"/>
  <c r="F627" i="268"/>
  <c r="B628" i="268"/>
  <c r="F628" i="268"/>
  <c r="B629" i="268"/>
  <c r="F629" i="268"/>
  <c r="B630" i="268"/>
  <c r="F630" i="268"/>
  <c r="B631" i="268"/>
  <c r="F631" i="268"/>
  <c r="B632" i="268"/>
  <c r="F632" i="268"/>
  <c r="B633" i="268"/>
  <c r="F633" i="268"/>
  <c r="B634" i="268"/>
  <c r="F634" i="268"/>
  <c r="B635" i="268"/>
  <c r="F635" i="268"/>
  <c r="B636" i="268"/>
  <c r="F636" i="268"/>
  <c r="B637" i="268"/>
  <c r="F637" i="268"/>
  <c r="B638" i="268"/>
  <c r="F638" i="268"/>
  <c r="B639" i="268"/>
  <c r="F639" i="268"/>
  <c r="B640" i="268"/>
  <c r="F640" i="268"/>
  <c r="B641" i="268"/>
  <c r="F641" i="268"/>
  <c r="B642" i="268"/>
  <c r="F642" i="268"/>
  <c r="B643" i="268"/>
  <c r="F643" i="268"/>
  <c r="B644" i="268"/>
  <c r="F644" i="268"/>
  <c r="B645" i="268"/>
  <c r="F645" i="268"/>
  <c r="B646" i="268"/>
  <c r="F646" i="268"/>
  <c r="B647" i="268"/>
  <c r="F647" i="268"/>
  <c r="B648" i="268"/>
  <c r="F648" i="268"/>
  <c r="B649" i="268"/>
  <c r="F649" i="268"/>
  <c r="B650" i="268"/>
  <c r="F650" i="268"/>
  <c r="B651" i="268"/>
  <c r="F651" i="268"/>
  <c r="B652" i="268"/>
  <c r="F652" i="268"/>
  <c r="B653" i="268"/>
  <c r="F653" i="268"/>
  <c r="B654" i="268"/>
  <c r="F654" i="268"/>
  <c r="B655" i="268"/>
  <c r="F655" i="268"/>
  <c r="B656" i="268"/>
  <c r="F656" i="268"/>
  <c r="B657" i="268"/>
  <c r="F657" i="268"/>
  <c r="B658" i="268"/>
  <c r="F658" i="268"/>
  <c r="B659" i="268"/>
  <c r="F659" i="268"/>
  <c r="B660" i="268"/>
  <c r="F660" i="268"/>
  <c r="B661" i="268"/>
  <c r="F661" i="268"/>
  <c r="B662" i="268"/>
  <c r="F662" i="268"/>
  <c r="B663" i="268"/>
  <c r="F663" i="268"/>
  <c r="B664" i="268"/>
  <c r="F664" i="268"/>
  <c r="B665" i="268"/>
  <c r="F665" i="268"/>
  <c r="B666" i="268"/>
  <c r="F666" i="268"/>
  <c r="B667" i="268"/>
  <c r="F667" i="268"/>
  <c r="B668" i="268"/>
  <c r="F668" i="268"/>
  <c r="B669" i="268"/>
  <c r="F669" i="268"/>
  <c r="B670" i="268"/>
  <c r="F670" i="268"/>
  <c r="B671" i="268"/>
  <c r="F671" i="268"/>
  <c r="B672" i="268"/>
  <c r="F672" i="268"/>
  <c r="B673" i="268"/>
  <c r="F673" i="268"/>
  <c r="B674" i="268"/>
  <c r="F674" i="268"/>
  <c r="B675" i="268"/>
  <c r="F675" i="268"/>
  <c r="B676" i="268"/>
  <c r="F676" i="268"/>
  <c r="B677" i="268"/>
  <c r="F677" i="268"/>
  <c r="B678" i="268"/>
  <c r="F678" i="268"/>
  <c r="B679" i="268"/>
  <c r="F679" i="268"/>
  <c r="B680" i="268"/>
  <c r="F680" i="268"/>
  <c r="B681" i="268"/>
  <c r="F681" i="268"/>
  <c r="B682" i="268"/>
  <c r="F682" i="268"/>
  <c r="B683" i="268"/>
  <c r="F683" i="268"/>
  <c r="B684" i="268"/>
  <c r="F684" i="268"/>
  <c r="B685" i="268"/>
  <c r="F685" i="268"/>
  <c r="B686" i="268"/>
  <c r="F686" i="268"/>
  <c r="B687" i="268"/>
  <c r="F687" i="268"/>
  <c r="B688" i="268"/>
  <c r="F688" i="268"/>
  <c r="B689" i="268"/>
  <c r="F689" i="268"/>
  <c r="B690" i="268"/>
  <c r="F690" i="268"/>
  <c r="B691" i="268"/>
  <c r="F691" i="268"/>
  <c r="B692" i="268"/>
  <c r="F692" i="268"/>
  <c r="B693" i="268"/>
  <c r="F693" i="268"/>
  <c r="B694" i="268"/>
  <c r="F694" i="268"/>
  <c r="B695" i="268"/>
  <c r="F695" i="268"/>
  <c r="B696" i="268"/>
  <c r="F696" i="268"/>
  <c r="B697" i="268"/>
  <c r="F697" i="268"/>
  <c r="B698" i="268"/>
  <c r="F698" i="268"/>
  <c r="B699" i="268"/>
  <c r="F699" i="268"/>
  <c r="B700" i="268"/>
  <c r="F700" i="268"/>
  <c r="B701" i="268"/>
  <c r="F701" i="268"/>
  <c r="B702" i="268"/>
  <c r="F702" i="268"/>
  <c r="B703" i="268"/>
  <c r="F703" i="268"/>
  <c r="B704" i="268"/>
  <c r="F704" i="268"/>
  <c r="B705" i="268"/>
  <c r="F705" i="268"/>
  <c r="B706" i="268"/>
  <c r="F706" i="268"/>
  <c r="B707" i="268"/>
  <c r="F707" i="268"/>
  <c r="B708" i="268"/>
  <c r="F708" i="268"/>
  <c r="B709" i="268"/>
  <c r="F709" i="268"/>
  <c r="B710" i="268"/>
  <c r="F710" i="268"/>
  <c r="B711" i="268"/>
  <c r="F711" i="268"/>
  <c r="B712" i="268"/>
  <c r="F712" i="268"/>
  <c r="B713" i="268"/>
  <c r="F713" i="268"/>
  <c r="B714" i="268"/>
  <c r="F714" i="268"/>
  <c r="B715" i="268"/>
  <c r="F715" i="268"/>
  <c r="B716" i="268"/>
  <c r="F716" i="268"/>
  <c r="B717" i="268"/>
  <c r="F717" i="268"/>
  <c r="B718" i="268"/>
  <c r="F718" i="268"/>
  <c r="B719" i="268"/>
  <c r="F719" i="268"/>
  <c r="B720" i="268"/>
  <c r="F720" i="268"/>
  <c r="B721" i="268"/>
  <c r="F721" i="268"/>
  <c r="B722" i="268"/>
  <c r="F722" i="268"/>
  <c r="B723" i="268"/>
  <c r="F723" i="268"/>
  <c r="B724" i="268"/>
  <c r="F724" i="268"/>
  <c r="B725" i="268"/>
  <c r="F725" i="268"/>
  <c r="B726" i="268"/>
  <c r="F726" i="268"/>
  <c r="B727" i="268"/>
  <c r="F727" i="268"/>
  <c r="B728" i="268"/>
  <c r="F728" i="268"/>
  <c r="B729" i="268"/>
  <c r="F729" i="268"/>
  <c r="B730" i="268"/>
  <c r="F730" i="268"/>
  <c r="B731" i="268"/>
  <c r="F731" i="268"/>
  <c r="B732" i="268"/>
  <c r="F732" i="268"/>
  <c r="B733" i="268"/>
  <c r="F733" i="268"/>
  <c r="B734" i="268"/>
  <c r="F734" i="268"/>
  <c r="B735" i="268"/>
  <c r="F735" i="268"/>
  <c r="B736" i="268"/>
  <c r="F736" i="268"/>
  <c r="B737" i="268"/>
  <c r="F737" i="268"/>
  <c r="B738" i="268"/>
  <c r="F738" i="268"/>
  <c r="B739" i="268"/>
  <c r="F739" i="268"/>
  <c r="B740" i="268"/>
  <c r="F740" i="268"/>
  <c r="B741" i="268"/>
  <c r="F741" i="268"/>
  <c r="B742" i="268"/>
  <c r="F742" i="268"/>
  <c r="B743" i="268"/>
  <c r="F743" i="268"/>
  <c r="B744" i="268"/>
  <c r="F744" i="268"/>
  <c r="B745" i="268"/>
  <c r="F745" i="268"/>
  <c r="B746" i="268"/>
  <c r="F746" i="268"/>
  <c r="B747" i="268"/>
  <c r="F747" i="268"/>
  <c r="B748" i="268"/>
  <c r="F748" i="268"/>
  <c r="B749" i="268"/>
  <c r="F749" i="268"/>
  <c r="B750" i="268"/>
  <c r="F750" i="268"/>
  <c r="B751" i="268"/>
  <c r="F751" i="268"/>
  <c r="B752" i="268"/>
  <c r="F752" i="268"/>
  <c r="B753" i="268"/>
  <c r="F753" i="268"/>
  <c r="B754" i="268"/>
  <c r="F754" i="268"/>
  <c r="B755" i="268"/>
  <c r="F755" i="268"/>
  <c r="B756" i="268"/>
  <c r="F756" i="268"/>
  <c r="B757" i="268"/>
  <c r="F757" i="268"/>
  <c r="B758" i="268"/>
  <c r="F758" i="268"/>
  <c r="B759" i="268"/>
  <c r="F759" i="268"/>
  <c r="B760" i="268"/>
  <c r="F760" i="268"/>
  <c r="B761" i="268"/>
  <c r="F761" i="268"/>
  <c r="B762" i="268"/>
  <c r="F762" i="268"/>
  <c r="B763" i="268"/>
  <c r="F763" i="268"/>
  <c r="B764" i="268"/>
  <c r="F764" i="268"/>
  <c r="B765" i="268"/>
  <c r="F765" i="268"/>
  <c r="B766" i="268"/>
  <c r="F766" i="268"/>
  <c r="B767" i="268"/>
  <c r="F767" i="268"/>
  <c r="B768" i="268"/>
  <c r="F768" i="268"/>
  <c r="B769" i="268"/>
  <c r="F769" i="268"/>
  <c r="B770" i="268"/>
  <c r="F770" i="268"/>
  <c r="B771" i="268"/>
  <c r="F771" i="268"/>
  <c r="B772" i="268"/>
  <c r="F772" i="268"/>
  <c r="B773" i="268"/>
  <c r="F773" i="268"/>
  <c r="B774" i="268"/>
  <c r="F774" i="268"/>
  <c r="B775" i="268"/>
  <c r="F775" i="268"/>
  <c r="B776" i="268"/>
  <c r="F776" i="268"/>
  <c r="B777" i="268"/>
  <c r="F777" i="268"/>
  <c r="B778" i="268"/>
  <c r="F778" i="268"/>
  <c r="B779" i="268"/>
  <c r="F779" i="268"/>
  <c r="B780" i="268"/>
  <c r="F780" i="268"/>
  <c r="B781" i="268"/>
  <c r="F781" i="268"/>
  <c r="B782" i="268"/>
  <c r="F782" i="268"/>
  <c r="B783" i="268"/>
  <c r="F783" i="268"/>
  <c r="B784" i="268"/>
  <c r="F784" i="268"/>
  <c r="B785" i="268"/>
  <c r="F785" i="268"/>
  <c r="B786" i="268"/>
  <c r="F786" i="268"/>
  <c r="B787" i="268"/>
  <c r="F787" i="268"/>
  <c r="B788" i="268"/>
  <c r="B789" i="268"/>
  <c r="F789" i="268"/>
  <c r="B790" i="268"/>
  <c r="F790" i="268"/>
  <c r="B791" i="268"/>
  <c r="F791" i="268"/>
  <c r="B792" i="268"/>
  <c r="B793" i="268"/>
  <c r="B794" i="268"/>
  <c r="B795" i="268"/>
  <c r="F795" i="268"/>
  <c r="B796" i="268"/>
  <c r="F796" i="268"/>
  <c r="B797" i="268"/>
  <c r="B798" i="268"/>
  <c r="B799" i="268"/>
  <c r="B800" i="268"/>
  <c r="B801" i="268"/>
  <c r="B802" i="268"/>
  <c r="B803" i="268"/>
  <c r="B804" i="268"/>
  <c r="F804" i="268"/>
  <c r="B805" i="268"/>
  <c r="F805" i="268"/>
  <c r="B806" i="268"/>
  <c r="F806" i="268"/>
  <c r="B807" i="268"/>
  <c r="F807" i="268"/>
  <c r="B808" i="268"/>
  <c r="B809" i="268"/>
  <c r="B810" i="268"/>
  <c r="F810" i="268"/>
  <c r="B811" i="268"/>
  <c r="F811" i="268"/>
  <c r="B812" i="268"/>
  <c r="B813" i="268"/>
  <c r="B814" i="268"/>
  <c r="B815" i="268"/>
  <c r="B816" i="268"/>
  <c r="B817" i="268"/>
  <c r="F817" i="268"/>
  <c r="B818" i="268"/>
  <c r="B819" i="268"/>
  <c r="F819" i="268"/>
  <c r="B820" i="268"/>
  <c r="F820" i="268"/>
  <c r="B821" i="268"/>
  <c r="F821" i="268"/>
  <c r="B822" i="268"/>
  <c r="B823" i="268"/>
  <c r="F823" i="268"/>
  <c r="B824" i="268"/>
  <c r="F824" i="268"/>
  <c r="B825" i="268"/>
  <c r="F825" i="268"/>
  <c r="B826" i="268"/>
  <c r="F826" i="268"/>
  <c r="B827" i="268"/>
  <c r="F827" i="268"/>
  <c r="B828" i="268"/>
  <c r="B829" i="268"/>
  <c r="F829" i="268"/>
  <c r="B830" i="268"/>
  <c r="F830" i="268"/>
  <c r="B831" i="268"/>
  <c r="F831" i="268"/>
  <c r="B832" i="268"/>
  <c r="F832" i="268"/>
  <c r="B833" i="268"/>
  <c r="F833" i="268"/>
  <c r="B834" i="268"/>
  <c r="F834" i="268"/>
  <c r="B835" i="268"/>
  <c r="F835" i="268"/>
  <c r="B836" i="268"/>
  <c r="F836" i="268"/>
  <c r="B837" i="268"/>
  <c r="F837" i="268"/>
  <c r="B838" i="268"/>
  <c r="F838" i="268"/>
  <c r="B839" i="268"/>
  <c r="F839" i="268"/>
  <c r="B840" i="268"/>
  <c r="F840" i="268"/>
  <c r="B841" i="268"/>
  <c r="F841" i="268"/>
  <c r="B842" i="268"/>
  <c r="B843" i="268"/>
  <c r="F843" i="268"/>
  <c r="B844" i="268"/>
  <c r="F844" i="268"/>
  <c r="B845" i="268"/>
  <c r="F845" i="268"/>
  <c r="B846" i="268"/>
  <c r="B847" i="268"/>
  <c r="B848" i="268"/>
  <c r="B849" i="268"/>
  <c r="B850" i="268"/>
  <c r="B851" i="268"/>
  <c r="B852" i="268"/>
  <c r="B853" i="268"/>
  <c r="B854" i="268"/>
  <c r="B855" i="268"/>
  <c r="F855" i="268"/>
  <c r="B856" i="268"/>
  <c r="F856" i="268"/>
  <c r="B857" i="268"/>
  <c r="F857" i="268"/>
  <c r="B858" i="268"/>
  <c r="B859" i="268"/>
  <c r="F859" i="268"/>
  <c r="B860" i="268"/>
  <c r="F860" i="268"/>
  <c r="B861" i="268"/>
  <c r="B862" i="268"/>
  <c r="B863" i="268"/>
  <c r="B864" i="268"/>
  <c r="F864" i="268"/>
  <c r="B865" i="268"/>
  <c r="F865" i="268"/>
  <c r="B866" i="268"/>
  <c r="F866" i="268"/>
  <c r="B867" i="268"/>
  <c r="B868" i="268"/>
  <c r="B869" i="268"/>
  <c r="B870" i="268"/>
  <c r="F870" i="268"/>
  <c r="B871" i="268"/>
  <c r="F871" i="268"/>
  <c r="B872" i="268"/>
  <c r="F872" i="268"/>
  <c r="B873" i="268"/>
  <c r="B874" i="268"/>
  <c r="B875" i="268"/>
  <c r="B876" i="268"/>
  <c r="F876" i="268"/>
  <c r="B877" i="268"/>
  <c r="F877" i="268"/>
  <c r="B878" i="268"/>
  <c r="F878" i="268"/>
  <c r="B879" i="268"/>
  <c r="F879" i="268"/>
  <c r="B880" i="268"/>
  <c r="F880" i="268"/>
  <c r="B881" i="268"/>
  <c r="F881" i="268"/>
  <c r="B882" i="268"/>
  <c r="F882" i="268"/>
  <c r="B883" i="268"/>
  <c r="F883" i="268"/>
  <c r="B884" i="268"/>
  <c r="F884" i="268"/>
  <c r="B885" i="268"/>
  <c r="F885" i="268"/>
  <c r="B886" i="268"/>
  <c r="F886" i="268"/>
  <c r="B887" i="268"/>
  <c r="F887" i="268"/>
  <c r="B888" i="268"/>
  <c r="F888" i="268"/>
  <c r="B889" i="268"/>
  <c r="F889" i="268"/>
  <c r="B890" i="268"/>
  <c r="F890" i="268"/>
  <c r="B891" i="268"/>
  <c r="F891" i="268"/>
  <c r="B892" i="268"/>
  <c r="F892" i="268"/>
  <c r="B893" i="268"/>
  <c r="F893" i="268"/>
  <c r="B894" i="268"/>
  <c r="F894" i="268"/>
  <c r="B895" i="268"/>
  <c r="F895" i="268"/>
  <c r="B896" i="268"/>
  <c r="F896" i="268"/>
  <c r="B897" i="268"/>
  <c r="F897" i="268"/>
  <c r="B898" i="268"/>
  <c r="F898" i="268"/>
  <c r="B899" i="268"/>
  <c r="F899" i="268"/>
  <c r="B900" i="268"/>
  <c r="F900" i="268"/>
  <c r="B901" i="268"/>
  <c r="F901" i="268"/>
  <c r="B902" i="268"/>
  <c r="F902" i="268"/>
  <c r="B903" i="268"/>
  <c r="F903" i="268"/>
  <c r="B904" i="268"/>
  <c r="F904" i="268"/>
  <c r="B905" i="268"/>
  <c r="F905" i="268"/>
  <c r="B906" i="268"/>
  <c r="F906" i="268"/>
  <c r="B907" i="268"/>
  <c r="F907" i="268"/>
  <c r="B908" i="268"/>
  <c r="F908" i="268"/>
  <c r="B909" i="268"/>
  <c r="F909" i="268"/>
  <c r="B910" i="268"/>
  <c r="F910" i="268"/>
  <c r="B911" i="268"/>
  <c r="F911" i="268"/>
  <c r="B912" i="268"/>
  <c r="F912" i="268"/>
  <c r="B913" i="268"/>
  <c r="F913" i="268"/>
  <c r="B914" i="268"/>
  <c r="F914" i="268"/>
  <c r="B915" i="268"/>
  <c r="F915" i="268"/>
  <c r="B916" i="268"/>
  <c r="F916" i="268"/>
  <c r="B917" i="268"/>
  <c r="F917" i="268"/>
  <c r="B918" i="268"/>
  <c r="F918" i="268"/>
  <c r="B919" i="268"/>
  <c r="F919" i="268"/>
  <c r="B920" i="268"/>
  <c r="F920" i="268"/>
  <c r="B921" i="268"/>
  <c r="F921" i="268"/>
  <c r="B922" i="268"/>
  <c r="F922" i="268"/>
  <c r="B923" i="268"/>
  <c r="F923" i="268"/>
  <c r="B924" i="268"/>
  <c r="F924" i="268"/>
  <c r="B925" i="268"/>
  <c r="F925" i="268"/>
  <c r="B926" i="268"/>
  <c r="F926" i="268"/>
  <c r="B927" i="268"/>
  <c r="F927" i="268"/>
  <c r="B928" i="268"/>
  <c r="F928" i="268"/>
  <c r="B929" i="268"/>
  <c r="F929" i="268"/>
  <c r="B930" i="268"/>
  <c r="F930" i="268"/>
  <c r="B931" i="268"/>
  <c r="F931" i="268"/>
  <c r="B932" i="268"/>
  <c r="F932" i="268"/>
  <c r="B933" i="268"/>
  <c r="F933" i="268"/>
  <c r="B934" i="268"/>
  <c r="F934" i="268"/>
  <c r="B935" i="268"/>
  <c r="F935" i="268"/>
  <c r="B936" i="268"/>
  <c r="F936" i="268"/>
  <c r="B937" i="268"/>
  <c r="F937" i="268"/>
  <c r="B938" i="268"/>
  <c r="F938" i="268"/>
  <c r="B939" i="268"/>
  <c r="F939" i="268"/>
  <c r="B940" i="268"/>
  <c r="F940" i="268"/>
  <c r="B941" i="268"/>
  <c r="F941" i="268"/>
  <c r="B942" i="268"/>
  <c r="F942" i="268"/>
  <c r="B943" i="268"/>
  <c r="F943" i="268"/>
  <c r="B944" i="268"/>
  <c r="F944" i="268"/>
  <c r="B945" i="268"/>
  <c r="F945" i="268"/>
  <c r="B946" i="268"/>
  <c r="F946" i="268"/>
  <c r="B947" i="268"/>
  <c r="F947" i="268"/>
  <c r="B948" i="268"/>
  <c r="F948" i="268"/>
  <c r="B949" i="268"/>
  <c r="F949" i="268"/>
  <c r="B950" i="268"/>
  <c r="F950" i="268"/>
  <c r="B951" i="268"/>
  <c r="F951" i="268"/>
  <c r="B952" i="268"/>
  <c r="F952" i="268"/>
  <c r="B953" i="268"/>
  <c r="F953" i="268"/>
  <c r="B954" i="268"/>
  <c r="F954" i="268"/>
  <c r="B955" i="268"/>
  <c r="F955" i="268"/>
  <c r="B956" i="268"/>
  <c r="F956" i="268"/>
  <c r="B957" i="268"/>
  <c r="F957" i="268"/>
  <c r="B958" i="268"/>
  <c r="F958" i="268"/>
  <c r="B959" i="268"/>
  <c r="F959" i="268"/>
  <c r="B960" i="268"/>
  <c r="F960" i="268"/>
  <c r="B961" i="268"/>
  <c r="F961" i="268"/>
  <c r="B962" i="268"/>
  <c r="F962" i="268"/>
  <c r="B963" i="268"/>
  <c r="F963" i="268"/>
  <c r="B964" i="268"/>
  <c r="F964" i="268"/>
  <c r="B965" i="268"/>
  <c r="F965" i="268"/>
  <c r="B966" i="268"/>
  <c r="F966" i="268"/>
  <c r="B967" i="268"/>
  <c r="F967" i="268"/>
  <c r="B968" i="268"/>
  <c r="F968" i="268"/>
  <c r="B969" i="268"/>
  <c r="F969" i="268"/>
  <c r="B970" i="268"/>
  <c r="F970" i="268"/>
  <c r="B971" i="268"/>
  <c r="F971" i="268"/>
  <c r="B972" i="268"/>
  <c r="F972" i="268"/>
  <c r="B973" i="268"/>
  <c r="F973" i="268"/>
  <c r="B974" i="268"/>
  <c r="F974" i="268"/>
  <c r="B975" i="268"/>
  <c r="F975" i="268"/>
  <c r="B976" i="268"/>
  <c r="F976" i="268"/>
  <c r="B977" i="268"/>
  <c r="F977" i="268"/>
  <c r="B978" i="268"/>
  <c r="F978" i="268"/>
  <c r="B979" i="268"/>
  <c r="F979" i="268"/>
  <c r="B980" i="268"/>
  <c r="F980" i="268"/>
  <c r="B981" i="268"/>
  <c r="F981" i="268"/>
  <c r="B982" i="268"/>
  <c r="F982" i="268"/>
  <c r="B983" i="268"/>
  <c r="F983" i="268"/>
  <c r="B984" i="268"/>
  <c r="F984" i="268"/>
  <c r="B985" i="268"/>
  <c r="F985" i="268"/>
  <c r="B986" i="268"/>
  <c r="F986" i="268"/>
  <c r="B987" i="268"/>
  <c r="F987" i="268"/>
  <c r="B988" i="268"/>
  <c r="F988" i="268"/>
  <c r="B989" i="268"/>
  <c r="F989" i="268"/>
  <c r="B990" i="268"/>
  <c r="F990" i="268"/>
  <c r="B991" i="268"/>
  <c r="F991" i="268"/>
  <c r="B992" i="268"/>
  <c r="F992" i="268"/>
  <c r="B993" i="268"/>
  <c r="F993" i="268"/>
  <c r="B994" i="268"/>
  <c r="F994" i="268"/>
  <c r="B995" i="268"/>
  <c r="F995" i="268"/>
  <c r="B996" i="268"/>
  <c r="F996" i="268"/>
  <c r="B997" i="268"/>
  <c r="F997" i="268"/>
  <c r="B998" i="268"/>
  <c r="F998" i="268"/>
  <c r="B999" i="268"/>
  <c r="F999" i="268"/>
  <c r="B1000" i="268"/>
  <c r="F1000" i="268"/>
  <c r="B1001" i="268"/>
  <c r="F1001" i="268"/>
  <c r="B1002" i="268"/>
  <c r="F1002" i="268"/>
  <c r="B1003" i="268"/>
  <c r="F1003" i="268"/>
  <c r="B1004" i="268"/>
  <c r="F1004" i="268"/>
  <c r="B1005" i="268"/>
  <c r="F1005" i="268"/>
  <c r="B4" i="299"/>
  <c r="F4" i="299"/>
  <c r="B5" i="299"/>
  <c r="F5" i="299"/>
  <c r="B6" i="299"/>
  <c r="F6" i="299"/>
  <c r="B7" i="299"/>
  <c r="B8" i="299"/>
  <c r="B9" i="299"/>
  <c r="F9" i="299"/>
  <c r="B10" i="299"/>
  <c r="F10" i="299"/>
  <c r="B11" i="299"/>
  <c r="F11" i="299"/>
  <c r="B12" i="299"/>
  <c r="B13" i="299"/>
  <c r="B14" i="299"/>
  <c r="F14" i="299"/>
  <c r="B15" i="299"/>
  <c r="F15" i="299"/>
  <c r="B16" i="299"/>
  <c r="F16" i="299"/>
  <c r="B17" i="299"/>
  <c r="B18" i="299"/>
  <c r="B19" i="299"/>
  <c r="B20" i="299"/>
  <c r="B21" i="299"/>
  <c r="B22" i="299"/>
  <c r="B23" i="299"/>
  <c r="B24" i="299"/>
  <c r="F24" i="299"/>
  <c r="B25" i="299"/>
  <c r="F25" i="299"/>
  <c r="B26" i="299"/>
  <c r="F26" i="299"/>
  <c r="B27" i="299"/>
  <c r="B28" i="299"/>
  <c r="B29" i="299"/>
  <c r="F29" i="299"/>
  <c r="B30" i="299"/>
  <c r="F30" i="299"/>
  <c r="B31" i="299"/>
  <c r="F31" i="299"/>
  <c r="B32" i="299"/>
  <c r="B33" i="299"/>
  <c r="B34" i="299"/>
  <c r="B35" i="299"/>
  <c r="B36" i="299"/>
  <c r="F36" i="299"/>
  <c r="B37" i="299"/>
  <c r="B38" i="299"/>
  <c r="B39" i="299"/>
  <c r="F39" i="299"/>
  <c r="B40" i="299"/>
  <c r="F40" i="299"/>
  <c r="B41" i="299"/>
  <c r="F41" i="299"/>
  <c r="B42" i="299"/>
  <c r="B43" i="299"/>
  <c r="B44" i="299"/>
  <c r="B45" i="299"/>
  <c r="B46" i="299"/>
  <c r="B47" i="299"/>
  <c r="B48" i="299"/>
  <c r="B49" i="299"/>
  <c r="F49" i="299"/>
  <c r="B50" i="299"/>
  <c r="F50" i="299"/>
  <c r="B51" i="299"/>
  <c r="F51" i="299"/>
  <c r="B52" i="299"/>
  <c r="B53" i="299"/>
  <c r="B54" i="299"/>
  <c r="B55" i="299"/>
  <c r="B56" i="299"/>
  <c r="B57" i="299"/>
  <c r="B58" i="299"/>
  <c r="B59" i="299"/>
  <c r="B60" i="299"/>
  <c r="B61" i="299"/>
  <c r="F61" i="299"/>
  <c r="B62" i="299"/>
  <c r="F62" i="299"/>
  <c r="B63" i="299"/>
  <c r="F63" i="299"/>
  <c r="B64" i="299"/>
  <c r="B65" i="299"/>
  <c r="B66" i="299"/>
  <c r="B67" i="299"/>
  <c r="B68" i="299"/>
  <c r="B69" i="299"/>
  <c r="B70" i="299"/>
  <c r="B71" i="299"/>
  <c r="F71" i="299"/>
  <c r="B72" i="299"/>
  <c r="F72" i="299"/>
  <c r="B73" i="299"/>
  <c r="F73" i="299"/>
  <c r="B74" i="299"/>
  <c r="B75" i="299"/>
  <c r="B76" i="299"/>
  <c r="F76" i="299"/>
  <c r="B77" i="299"/>
  <c r="F77" i="299"/>
  <c r="B78" i="299"/>
  <c r="F78" i="299"/>
  <c r="B79" i="299"/>
  <c r="B80" i="299"/>
  <c r="B81" i="299"/>
  <c r="F81" i="299"/>
  <c r="B82" i="299"/>
  <c r="F82" i="299"/>
  <c r="B83" i="299"/>
  <c r="F83" i="299"/>
  <c r="B84" i="299"/>
  <c r="B85" i="299"/>
  <c r="B86" i="299"/>
  <c r="B87" i="299"/>
  <c r="B88" i="299"/>
  <c r="B89" i="299"/>
  <c r="B90" i="299"/>
  <c r="B91" i="299"/>
  <c r="F91" i="299"/>
  <c r="B92" i="299"/>
  <c r="F92" i="299"/>
  <c r="B93" i="299"/>
  <c r="F93" i="299"/>
  <c r="B94" i="299"/>
  <c r="B95" i="299"/>
  <c r="F95" i="299"/>
  <c r="B96" i="299"/>
  <c r="F96" i="299"/>
  <c r="B97" i="299"/>
  <c r="F97" i="299"/>
  <c r="B98" i="299"/>
  <c r="B99" i="299"/>
  <c r="B100" i="299"/>
  <c r="F100" i="299"/>
  <c r="B101" i="299"/>
  <c r="F101" i="299"/>
  <c r="B102" i="299"/>
  <c r="F102" i="299"/>
  <c r="B103" i="299"/>
  <c r="B104" i="299"/>
  <c r="B105" i="299"/>
  <c r="B106" i="299"/>
  <c r="B107" i="299"/>
  <c r="B108" i="299"/>
  <c r="B109" i="299"/>
  <c r="B110" i="299"/>
  <c r="F110" i="299"/>
  <c r="B111" i="299"/>
  <c r="F111" i="299"/>
  <c r="B112" i="299"/>
  <c r="F112" i="299"/>
  <c r="B113" i="299"/>
  <c r="B114" i="299"/>
  <c r="B115" i="299"/>
  <c r="F115" i="299"/>
  <c r="B116" i="299"/>
  <c r="F116" i="299"/>
  <c r="B117" i="299"/>
  <c r="F117" i="299"/>
  <c r="B118" i="299"/>
  <c r="B119" i="299"/>
  <c r="B120" i="299"/>
  <c r="F120" i="299"/>
  <c r="B121" i="299"/>
  <c r="F121" i="299"/>
  <c r="B122" i="299"/>
  <c r="F122" i="299"/>
  <c r="B123" i="299"/>
  <c r="B124" i="299"/>
  <c r="B125" i="299"/>
  <c r="F125" i="299"/>
  <c r="B126" i="299"/>
  <c r="F126" i="299"/>
  <c r="B127" i="299"/>
  <c r="F127" i="299"/>
  <c r="B128" i="299"/>
  <c r="B129" i="299"/>
  <c r="B130" i="299"/>
  <c r="F130" i="299"/>
  <c r="B131" i="299"/>
  <c r="F131" i="299"/>
  <c r="B132" i="299"/>
  <c r="F132" i="299"/>
  <c r="B133" i="299"/>
  <c r="B134" i="299"/>
  <c r="B135" i="299"/>
  <c r="F135" i="299"/>
  <c r="B136" i="299"/>
  <c r="F136" i="299"/>
  <c r="B137" i="299"/>
  <c r="F137" i="299"/>
  <c r="B138" i="299"/>
  <c r="B139" i="299"/>
  <c r="B140" i="299"/>
  <c r="B141" i="299"/>
  <c r="B142" i="299"/>
  <c r="B143" i="299"/>
  <c r="B144" i="299"/>
  <c r="B145" i="299"/>
  <c r="F145" i="299"/>
  <c r="B146" i="299"/>
  <c r="F146" i="299"/>
  <c r="B147" i="299"/>
  <c r="F147" i="299"/>
  <c r="B148" i="299"/>
  <c r="B149" i="299"/>
  <c r="B150" i="299"/>
  <c r="F150" i="299"/>
  <c r="B151" i="299"/>
  <c r="F151" i="299"/>
  <c r="B152" i="299"/>
  <c r="F152" i="299"/>
  <c r="B153" i="299"/>
  <c r="B154" i="299"/>
  <c r="B155" i="299"/>
  <c r="F155" i="299"/>
  <c r="B156" i="299"/>
  <c r="F156" i="299"/>
  <c r="B157" i="299"/>
  <c r="F157" i="299"/>
  <c r="B158" i="299"/>
  <c r="B159" i="299"/>
  <c r="B160" i="299"/>
  <c r="F160" i="299"/>
  <c r="B161" i="299"/>
  <c r="F161" i="299"/>
  <c r="B162" i="299"/>
  <c r="F162" i="299"/>
  <c r="B163" i="299"/>
  <c r="B164" i="299"/>
  <c r="B165" i="299"/>
  <c r="B166" i="299"/>
  <c r="B167" i="299"/>
  <c r="B168" i="299"/>
  <c r="B169" i="299"/>
  <c r="B170" i="299"/>
  <c r="F170" i="299"/>
  <c r="B171" i="299"/>
  <c r="F171" i="299"/>
  <c r="B172" i="299"/>
  <c r="F172" i="299"/>
  <c r="B173" i="299"/>
  <c r="B174" i="299"/>
  <c r="B175" i="299"/>
  <c r="F175" i="299"/>
  <c r="B176" i="299"/>
  <c r="F176" i="299"/>
  <c r="B177" i="299"/>
  <c r="F177" i="299"/>
  <c r="B178" i="299"/>
  <c r="B179" i="299"/>
  <c r="B180" i="299"/>
  <c r="F180" i="299"/>
  <c r="B181" i="299"/>
  <c r="F181" i="299"/>
  <c r="B182" i="299"/>
  <c r="F182" i="299"/>
  <c r="B183" i="299"/>
  <c r="B184" i="299"/>
  <c r="B185" i="299"/>
  <c r="F185" i="299"/>
  <c r="B186" i="299"/>
  <c r="F186" i="299"/>
  <c r="B187" i="299"/>
  <c r="F187" i="299"/>
  <c r="B188" i="299"/>
  <c r="B189" i="299"/>
  <c r="B190" i="299"/>
  <c r="F190" i="299"/>
  <c r="B191" i="299"/>
  <c r="F191" i="299"/>
  <c r="B192" i="299"/>
  <c r="F192" i="299"/>
  <c r="B193" i="299"/>
  <c r="B194" i="299"/>
  <c r="B195" i="299"/>
  <c r="F195" i="299"/>
  <c r="B196" i="299"/>
  <c r="F196" i="299"/>
  <c r="B197" i="299"/>
  <c r="F197" i="299"/>
  <c r="B198" i="299"/>
  <c r="B199" i="299"/>
  <c r="B200" i="299"/>
  <c r="B201" i="299"/>
  <c r="B202" i="299"/>
  <c r="B203" i="299"/>
  <c r="B204" i="299"/>
  <c r="B205" i="299"/>
  <c r="B206" i="299"/>
  <c r="B207" i="299"/>
  <c r="B208" i="299"/>
  <c r="B209" i="299"/>
  <c r="B210" i="299"/>
  <c r="F210" i="299"/>
  <c r="B211" i="299"/>
  <c r="F211" i="299"/>
  <c r="B212" i="299"/>
  <c r="F212" i="299"/>
  <c r="B213" i="299"/>
  <c r="B214" i="299"/>
  <c r="B215" i="299"/>
  <c r="F215" i="299"/>
  <c r="B216" i="299"/>
  <c r="F216" i="299"/>
  <c r="B217" i="299"/>
  <c r="F217" i="299"/>
  <c r="B218" i="299"/>
  <c r="B219" i="299"/>
  <c r="B220" i="299"/>
  <c r="F220" i="299"/>
  <c r="B221" i="299"/>
  <c r="F221" i="299"/>
  <c r="B222" i="299"/>
  <c r="F222" i="299"/>
  <c r="B223" i="299"/>
  <c r="B224" i="299"/>
  <c r="B225" i="299"/>
  <c r="F225" i="299"/>
  <c r="B226" i="299"/>
  <c r="F226" i="299"/>
  <c r="B227" i="299"/>
  <c r="F227" i="299"/>
  <c r="B228" i="299"/>
  <c r="B229" i="299"/>
  <c r="B230" i="299"/>
  <c r="F230" i="299"/>
  <c r="B231" i="299"/>
  <c r="F231" i="299"/>
  <c r="B232" i="299"/>
  <c r="F232" i="299"/>
  <c r="B233" i="299"/>
  <c r="B234" i="299"/>
  <c r="B235" i="299"/>
  <c r="F235" i="299"/>
  <c r="B236" i="299"/>
  <c r="F236" i="299"/>
  <c r="B237" i="299"/>
  <c r="F237" i="299"/>
  <c r="B238" i="299"/>
  <c r="B239" i="299"/>
  <c r="B240" i="299"/>
  <c r="F240" i="299"/>
  <c r="B241" i="299"/>
  <c r="F241" i="299"/>
  <c r="B242" i="299"/>
  <c r="F242" i="299"/>
  <c r="B243" i="299"/>
  <c r="B244" i="299"/>
  <c r="B245" i="299"/>
  <c r="F245" i="299"/>
  <c r="B246" i="299"/>
  <c r="F246" i="299"/>
  <c r="B247" i="299"/>
  <c r="F247" i="299"/>
  <c r="B248" i="299"/>
  <c r="B249" i="299"/>
  <c r="B250" i="299"/>
  <c r="F250" i="299"/>
  <c r="B251" i="299"/>
  <c r="F251" i="299"/>
  <c r="B252" i="299"/>
  <c r="F252" i="299"/>
  <c r="B253" i="299"/>
  <c r="B254" i="299"/>
  <c r="B255" i="299"/>
  <c r="B256" i="299"/>
  <c r="B257" i="299"/>
  <c r="B258" i="299"/>
  <c r="B259" i="299"/>
  <c r="B260" i="299"/>
  <c r="B261" i="299"/>
  <c r="B262" i="299"/>
  <c r="B263" i="299"/>
  <c r="B264" i="299"/>
  <c r="B265" i="299"/>
  <c r="F265" i="299"/>
  <c r="B266" i="299"/>
  <c r="F266" i="299"/>
  <c r="B267" i="299"/>
  <c r="F267" i="299"/>
  <c r="B268" i="299"/>
  <c r="B269" i="299"/>
  <c r="B270" i="299"/>
  <c r="F270" i="299"/>
  <c r="B271" i="299"/>
  <c r="F271" i="299"/>
  <c r="B272" i="299"/>
  <c r="F272" i="299"/>
  <c r="B273" i="299"/>
  <c r="B274" i="299"/>
  <c r="B275" i="299"/>
  <c r="B276" i="299"/>
  <c r="B277" i="299"/>
  <c r="B278" i="299"/>
  <c r="B279" i="299"/>
  <c r="B280" i="299"/>
  <c r="B281" i="299"/>
  <c r="B282" i="299"/>
  <c r="F282" i="299"/>
  <c r="B283" i="299"/>
  <c r="F283" i="299"/>
  <c r="B284" i="299"/>
  <c r="F284" i="299"/>
  <c r="B285" i="299"/>
  <c r="B286" i="299"/>
  <c r="B287" i="299"/>
  <c r="F287" i="299"/>
  <c r="B288" i="299"/>
  <c r="F288" i="299"/>
  <c r="B289" i="299"/>
  <c r="F289" i="299"/>
  <c r="B290" i="299"/>
  <c r="B291" i="299"/>
  <c r="B292" i="299"/>
  <c r="F292" i="299"/>
  <c r="B293" i="299"/>
  <c r="F293" i="299"/>
  <c r="B294" i="299"/>
  <c r="F294" i="299"/>
  <c r="B295" i="299"/>
  <c r="B296" i="299"/>
  <c r="B297" i="299"/>
  <c r="F297" i="299"/>
  <c r="B298" i="299"/>
  <c r="F298" i="299"/>
  <c r="B299" i="299"/>
  <c r="F299" i="299"/>
  <c r="B300" i="299"/>
  <c r="B301" i="299"/>
  <c r="B302" i="299"/>
  <c r="F302" i="299"/>
  <c r="B303" i="299"/>
  <c r="F303" i="299"/>
  <c r="B304" i="299"/>
  <c r="F304" i="299"/>
  <c r="B305" i="299"/>
  <c r="B306" i="299"/>
  <c r="B307" i="299"/>
  <c r="F307" i="299"/>
  <c r="B308" i="299"/>
  <c r="F308" i="299"/>
  <c r="B309" i="299"/>
  <c r="F309" i="299"/>
  <c r="B310" i="299"/>
  <c r="B311" i="299"/>
  <c r="B312" i="299"/>
  <c r="B313" i="299"/>
  <c r="B314" i="299"/>
  <c r="B315" i="299"/>
  <c r="B316" i="299"/>
  <c r="B317" i="299"/>
  <c r="F317" i="299"/>
  <c r="B318" i="299"/>
  <c r="F318" i="299"/>
  <c r="B319" i="299"/>
  <c r="F319" i="299"/>
  <c r="B320" i="299"/>
  <c r="B321" i="299"/>
  <c r="B322" i="299"/>
  <c r="F322" i="299"/>
  <c r="B323" i="299"/>
  <c r="F323" i="299"/>
  <c r="B324" i="299"/>
  <c r="F324" i="299"/>
  <c r="B325" i="299"/>
  <c r="B326" i="299"/>
  <c r="B327" i="299"/>
  <c r="B328" i="299"/>
  <c r="B329" i="299"/>
  <c r="B330" i="299"/>
  <c r="B331" i="299"/>
  <c r="B332" i="299"/>
  <c r="F332" i="299"/>
  <c r="B333" i="299"/>
  <c r="F333" i="299"/>
  <c r="B334" i="299"/>
  <c r="F334" i="299"/>
  <c r="B335" i="299"/>
  <c r="B336" i="299"/>
  <c r="B337" i="299"/>
  <c r="F337" i="299"/>
  <c r="B338" i="299"/>
  <c r="F338" i="299"/>
  <c r="B339" i="299"/>
  <c r="F339" i="299"/>
  <c r="B340" i="299"/>
  <c r="B341" i="299"/>
  <c r="B342" i="299"/>
  <c r="F342" i="299"/>
  <c r="B343" i="299"/>
  <c r="F343" i="299"/>
  <c r="B344" i="299"/>
  <c r="F344" i="299"/>
  <c r="B345" i="299"/>
  <c r="B346" i="299"/>
  <c r="B347" i="299"/>
  <c r="F347" i="299"/>
  <c r="B348" i="299"/>
  <c r="F348" i="299"/>
  <c r="B349" i="299"/>
  <c r="F349" i="299"/>
  <c r="B350" i="299"/>
  <c r="B351" i="299"/>
  <c r="B352" i="299"/>
  <c r="B353" i="299"/>
  <c r="B354" i="299"/>
  <c r="B355" i="299"/>
  <c r="B356" i="299"/>
  <c r="B357" i="299"/>
  <c r="B358" i="299"/>
  <c r="B359" i="299"/>
  <c r="B360" i="299"/>
  <c r="B361" i="299"/>
  <c r="B362" i="299"/>
  <c r="F362" i="299"/>
  <c r="B363" i="299"/>
  <c r="F363" i="299"/>
  <c r="B364" i="299"/>
  <c r="F364" i="299"/>
  <c r="B365" i="299"/>
  <c r="B366" i="299"/>
  <c r="B367" i="299"/>
  <c r="F367" i="299"/>
  <c r="B368" i="299"/>
  <c r="F368" i="299"/>
  <c r="B369" i="299"/>
  <c r="F369" i="299"/>
  <c r="B370" i="299"/>
  <c r="B371" i="299"/>
  <c r="B372" i="299"/>
  <c r="F372" i="299"/>
  <c r="B373" i="299"/>
  <c r="F373" i="299"/>
  <c r="B374" i="299"/>
  <c r="F374" i="299"/>
  <c r="B375" i="299"/>
  <c r="B376" i="299"/>
  <c r="B377" i="299"/>
  <c r="B378" i="299"/>
  <c r="B379" i="299"/>
  <c r="B380" i="299"/>
  <c r="B381" i="299"/>
  <c r="B382" i="299"/>
  <c r="B383" i="299"/>
  <c r="B384" i="299"/>
  <c r="B385" i="299"/>
  <c r="B386" i="299"/>
  <c r="B387" i="299"/>
  <c r="F387" i="299"/>
  <c r="B388" i="299"/>
  <c r="F388" i="299"/>
  <c r="B389" i="299"/>
  <c r="F389" i="299"/>
  <c r="B390" i="299"/>
  <c r="F390" i="299"/>
  <c r="B391" i="299"/>
  <c r="B392" i="299"/>
  <c r="B393" i="299"/>
  <c r="F393" i="299"/>
  <c r="B394" i="299"/>
  <c r="F394" i="299"/>
  <c r="B395" i="299"/>
  <c r="B396" i="299"/>
  <c r="B397" i="299"/>
  <c r="F397" i="299"/>
  <c r="B398" i="299"/>
  <c r="F398" i="299"/>
  <c r="B399" i="299"/>
  <c r="F399" i="299"/>
  <c r="B400" i="299"/>
  <c r="F400" i="299"/>
  <c r="B401" i="299"/>
  <c r="F401" i="299"/>
  <c r="B402" i="299"/>
  <c r="B403" i="299"/>
  <c r="F403" i="299"/>
  <c r="B404" i="299"/>
  <c r="F404" i="299"/>
  <c r="B405" i="299"/>
  <c r="F405" i="299"/>
  <c r="B406" i="299"/>
  <c r="F406" i="299"/>
  <c r="B407" i="299"/>
  <c r="B408" i="299"/>
  <c r="F408" i="299"/>
  <c r="B409" i="299"/>
  <c r="F409" i="299"/>
  <c r="B410" i="299"/>
  <c r="F410" i="299"/>
  <c r="B411" i="299"/>
  <c r="F411" i="299"/>
  <c r="B412" i="299"/>
  <c r="F412" i="299"/>
  <c r="B413" i="299"/>
  <c r="F413" i="299"/>
  <c r="B414" i="299"/>
  <c r="F414" i="299"/>
  <c r="B415" i="299"/>
  <c r="F415" i="299"/>
  <c r="B416" i="299"/>
  <c r="F416" i="299"/>
  <c r="B417" i="299"/>
  <c r="F417" i="299"/>
  <c r="B418" i="299"/>
  <c r="F418" i="299"/>
  <c r="B419" i="299"/>
  <c r="F419" i="299"/>
  <c r="B420" i="299"/>
  <c r="F420" i="299"/>
  <c r="B421" i="299"/>
  <c r="F421" i="299"/>
  <c r="B422" i="299"/>
  <c r="F422" i="299"/>
  <c r="B423" i="299"/>
  <c r="B424" i="299"/>
  <c r="B425" i="299"/>
  <c r="B426" i="299"/>
  <c r="B427" i="299"/>
  <c r="B428" i="299"/>
  <c r="B429" i="299"/>
  <c r="B430" i="299"/>
  <c r="B431" i="299"/>
  <c r="B432" i="299"/>
  <c r="B433" i="299"/>
  <c r="B434" i="299"/>
  <c r="B435" i="299"/>
  <c r="B436" i="299"/>
  <c r="B437" i="299"/>
  <c r="B438" i="299"/>
  <c r="B439" i="299"/>
  <c r="B440" i="299"/>
  <c r="B441" i="299"/>
  <c r="B442" i="299"/>
  <c r="B443" i="299"/>
  <c r="B444" i="299"/>
  <c r="B445" i="299"/>
  <c r="B446" i="299"/>
  <c r="B447" i="299"/>
  <c r="B448" i="299"/>
  <c r="B449" i="299"/>
  <c r="B450" i="299"/>
  <c r="B451" i="299"/>
  <c r="B452" i="299"/>
  <c r="B453" i="299"/>
  <c r="B454" i="299"/>
  <c r="B455" i="299"/>
  <c r="B456" i="299"/>
  <c r="B457" i="299"/>
  <c r="B458" i="299"/>
  <c r="B459" i="299"/>
  <c r="B460" i="299"/>
  <c r="B461" i="299"/>
  <c r="B462" i="299"/>
  <c r="B463" i="299"/>
  <c r="B464" i="299"/>
  <c r="B465" i="299"/>
  <c r="B466" i="299"/>
  <c r="B467" i="299"/>
  <c r="B468" i="299"/>
  <c r="B469" i="299"/>
  <c r="B470" i="299"/>
  <c r="B471" i="299"/>
  <c r="B472" i="299"/>
  <c r="B473" i="299"/>
  <c r="B474" i="299"/>
  <c r="B475" i="299"/>
  <c r="B476" i="299"/>
  <c r="B477" i="299"/>
  <c r="B478" i="299"/>
  <c r="B479" i="299"/>
  <c r="B480" i="299"/>
  <c r="B481" i="299"/>
  <c r="B482" i="299"/>
  <c r="B483" i="299"/>
  <c r="B484" i="299"/>
  <c r="B485" i="299"/>
  <c r="B486" i="299"/>
  <c r="B487" i="299"/>
  <c r="B488" i="299"/>
  <c r="B489" i="299"/>
  <c r="B490" i="299"/>
  <c r="B491" i="299"/>
  <c r="B492" i="299"/>
  <c r="B493" i="299"/>
  <c r="B494" i="299"/>
  <c r="B495" i="299"/>
  <c r="B496" i="299"/>
  <c r="B497" i="299"/>
  <c r="B498" i="299"/>
  <c r="B499" i="299"/>
  <c r="B500" i="299"/>
  <c r="B501" i="299"/>
  <c r="B502" i="299"/>
  <c r="B503" i="299"/>
  <c r="B504" i="299"/>
  <c r="B505" i="299"/>
  <c r="B506" i="299"/>
  <c r="B507" i="299"/>
  <c r="B508" i="299"/>
  <c r="B509" i="299"/>
  <c r="B510" i="299"/>
  <c r="B511" i="299"/>
  <c r="B512" i="299"/>
  <c r="B513" i="299"/>
  <c r="B514" i="299"/>
  <c r="B515" i="299"/>
  <c r="B516" i="299"/>
  <c r="B517" i="299"/>
  <c r="B518" i="299"/>
  <c r="B519" i="299"/>
  <c r="B520" i="299"/>
  <c r="B521" i="299"/>
  <c r="B522" i="299"/>
  <c r="B523" i="299"/>
  <c r="B524" i="299"/>
  <c r="B525" i="299"/>
  <c r="B526" i="299"/>
  <c r="B527" i="299"/>
  <c r="B528" i="299"/>
  <c r="B529" i="299"/>
  <c r="B530" i="299"/>
  <c r="B531" i="299"/>
  <c r="B532" i="299"/>
  <c r="B533" i="299"/>
  <c r="B534" i="299"/>
  <c r="B535" i="299"/>
  <c r="B536" i="299"/>
  <c r="B537" i="299"/>
  <c r="B538" i="299"/>
  <c r="B539" i="299"/>
  <c r="B540" i="299"/>
  <c r="B541" i="299"/>
  <c r="B542" i="299"/>
  <c r="B543" i="299"/>
  <c r="B544" i="299"/>
  <c r="B545" i="299"/>
  <c r="B546" i="299"/>
  <c r="B547" i="299"/>
  <c r="B548" i="299"/>
  <c r="B549" i="299"/>
  <c r="B550" i="299"/>
  <c r="B551" i="299"/>
  <c r="B552" i="299"/>
  <c r="B553" i="299"/>
  <c r="B554" i="299"/>
  <c r="B555" i="299"/>
  <c r="B556" i="299"/>
  <c r="B557" i="299"/>
  <c r="B558" i="299"/>
  <c r="B559" i="299"/>
  <c r="B560" i="299"/>
  <c r="B561" i="299"/>
  <c r="B562" i="299"/>
  <c r="B563" i="299"/>
  <c r="B564" i="299"/>
  <c r="B565" i="299"/>
  <c r="B566" i="299"/>
  <c r="B567" i="299"/>
  <c r="B568" i="299"/>
  <c r="B569" i="299"/>
  <c r="B570" i="299"/>
  <c r="B571" i="299"/>
  <c r="B572" i="299"/>
  <c r="B573" i="299"/>
  <c r="B574" i="299"/>
  <c r="B575" i="299"/>
  <c r="B576" i="299"/>
  <c r="B577" i="299"/>
  <c r="B578" i="299"/>
  <c r="B579" i="299"/>
  <c r="B580" i="299"/>
  <c r="B581" i="299"/>
  <c r="B582" i="299"/>
  <c r="B583" i="299"/>
  <c r="B584" i="299"/>
  <c r="B585" i="299"/>
  <c r="B586" i="299"/>
  <c r="B587" i="299"/>
  <c r="B588" i="299"/>
  <c r="B589" i="299"/>
  <c r="B590" i="299"/>
  <c r="B591" i="299"/>
  <c r="B592" i="299"/>
  <c r="B593" i="299"/>
  <c r="B594" i="299"/>
  <c r="B595" i="299"/>
  <c r="B596" i="299"/>
  <c r="B597" i="299"/>
  <c r="B598" i="299"/>
  <c r="B599" i="299"/>
  <c r="B600" i="299"/>
  <c r="B601" i="299"/>
  <c r="B602" i="299"/>
  <c r="B603" i="299"/>
  <c r="B604" i="299"/>
  <c r="B605" i="299"/>
  <c r="B606" i="299"/>
  <c r="B607" i="299"/>
  <c r="B608" i="299"/>
  <c r="B609" i="299"/>
  <c r="B610" i="299"/>
  <c r="B611" i="299"/>
  <c r="B612" i="299"/>
  <c r="B613" i="299"/>
  <c r="B614" i="299"/>
  <c r="B615" i="299"/>
  <c r="B616" i="299"/>
  <c r="B617" i="299"/>
  <c r="B618" i="299"/>
  <c r="V15" i="288" l="1"/>
  <c r="C1" i="273"/>
  <c r="C1" i="307"/>
  <c r="C1" i="306"/>
  <c r="C1" i="302"/>
  <c r="C1" i="299"/>
  <c r="C1" i="271"/>
  <c r="C1" i="268"/>
  <c r="C1" i="272"/>
  <c r="C1" i="269"/>
  <c r="N74" i="235"/>
  <c r="F2640" i="269" s="1"/>
  <c r="B2" i="261"/>
  <c r="B2" i="259"/>
  <c r="B2" i="258"/>
  <c r="B2" i="257"/>
  <c r="B2" i="256"/>
  <c r="B2" i="284"/>
  <c r="B2" i="254"/>
  <c r="B2" i="253"/>
  <c r="B2" i="252"/>
  <c r="B2" i="251"/>
  <c r="B2" i="250"/>
  <c r="B2" i="285"/>
  <c r="B2" i="248"/>
  <c r="B2" i="247"/>
  <c r="B2" i="246"/>
  <c r="B2" i="245"/>
  <c r="B2" i="243"/>
  <c r="B2" i="242"/>
  <c r="B2" i="281"/>
  <c r="B2" i="280"/>
  <c r="B2" i="279"/>
  <c r="B2" i="240"/>
  <c r="B2" i="239"/>
  <c r="B2" i="238"/>
  <c r="B2" i="237"/>
  <c r="B2" i="236"/>
  <c r="B2" i="235"/>
  <c r="B2" i="234"/>
  <c r="B2" i="233"/>
  <c r="B2" i="232"/>
  <c r="B2" i="231"/>
  <c r="B2" i="230"/>
  <c r="B2" i="229"/>
  <c r="B2" i="228"/>
  <c r="B2" i="227"/>
  <c r="B2" i="226"/>
  <c r="B2" i="225"/>
  <c r="B2" i="293"/>
  <c r="B2" i="223"/>
  <c r="B2" i="221"/>
  <c r="B2" i="220"/>
  <c r="B2" i="219"/>
  <c r="B2" i="218"/>
  <c r="B2" i="217"/>
  <c r="B2" i="216"/>
  <c r="B2" i="215"/>
  <c r="B2" i="263"/>
  <c r="B2" i="262"/>
  <c r="B2" i="214"/>
  <c r="B2" i="213"/>
  <c r="B2" i="212"/>
  <c r="B2" i="211"/>
  <c r="B2" i="210"/>
  <c r="B2" i="209"/>
  <c r="B2" i="305"/>
  <c r="B2" i="206"/>
  <c r="B2" i="205"/>
  <c r="B2" i="204"/>
  <c r="B2" i="203"/>
  <c r="B2" i="202"/>
  <c r="E35" i="223" l="1"/>
  <c r="C35" i="223"/>
  <c r="CF10" i="251"/>
  <c r="CE10" i="251"/>
  <c r="CD10" i="251"/>
  <c r="CC10" i="251"/>
  <c r="CB10" i="251"/>
  <c r="CA10" i="251"/>
  <c r="BZ10" i="251"/>
  <c r="BY10" i="251"/>
  <c r="BX10" i="251"/>
  <c r="BW10" i="251"/>
  <c r="BV10" i="251"/>
  <c r="BU10" i="251"/>
  <c r="BT10" i="251"/>
  <c r="BS10" i="251"/>
  <c r="BR10" i="251"/>
  <c r="BQ10" i="251"/>
  <c r="BP10" i="251"/>
  <c r="BO10" i="251"/>
  <c r="BN10" i="251"/>
  <c r="BM10" i="251"/>
  <c r="BL10" i="251"/>
  <c r="BK10" i="251"/>
  <c r="BJ10" i="251"/>
  <c r="BI10" i="251"/>
  <c r="BH10" i="251"/>
  <c r="BG10" i="251"/>
  <c r="BF10" i="251"/>
  <c r="BE10" i="251"/>
  <c r="BD10" i="251"/>
  <c r="BC10" i="251"/>
  <c r="BB10" i="251"/>
  <c r="BA10" i="251"/>
  <c r="AZ10" i="251"/>
  <c r="AY10" i="251"/>
  <c r="AX10" i="251"/>
  <c r="AW10" i="251"/>
  <c r="AV10" i="251"/>
  <c r="AU10" i="251"/>
  <c r="AT10" i="251"/>
  <c r="AS10" i="251"/>
  <c r="AR10" i="251"/>
  <c r="AQ10" i="251"/>
  <c r="AP10" i="251"/>
  <c r="AO10" i="251"/>
  <c r="AN10" i="251"/>
  <c r="AM10" i="251"/>
  <c r="AL10" i="251"/>
  <c r="AK10" i="251"/>
  <c r="AJ10" i="251"/>
  <c r="AI10" i="251"/>
  <c r="AH10" i="251"/>
  <c r="AG10" i="251"/>
  <c r="AF10" i="251"/>
  <c r="AE10" i="251"/>
  <c r="AD10" i="251"/>
  <c r="AC10" i="251"/>
  <c r="AB10" i="251"/>
  <c r="AA10" i="251"/>
  <c r="Z10" i="251"/>
  <c r="Y10" i="251"/>
  <c r="X10" i="251"/>
  <c r="W10" i="251"/>
  <c r="V10" i="251"/>
  <c r="U10" i="251"/>
  <c r="T10" i="251"/>
  <c r="S10" i="251"/>
  <c r="R10" i="251"/>
  <c r="Q10" i="251"/>
  <c r="P10" i="251"/>
  <c r="O10" i="251"/>
  <c r="N10" i="251"/>
  <c r="M10" i="251"/>
  <c r="L10" i="251"/>
  <c r="K10" i="251"/>
  <c r="J10" i="251"/>
  <c r="I10" i="251"/>
  <c r="H10" i="251"/>
  <c r="G10" i="251"/>
  <c r="F10" i="251"/>
  <c r="M54" i="303" l="1"/>
  <c r="P40" i="303"/>
  <c r="O40" i="303"/>
  <c r="P39" i="303"/>
  <c r="O39" i="303"/>
  <c r="P38" i="303"/>
  <c r="O38" i="303"/>
  <c r="P32" i="303"/>
  <c r="O32" i="303"/>
  <c r="P31" i="303"/>
  <c r="O31" i="303"/>
  <c r="O19" i="303"/>
  <c r="P16" i="303"/>
  <c r="O16" i="303"/>
  <c r="P15" i="303"/>
  <c r="O15" i="303"/>
  <c r="P14" i="303"/>
  <c r="O14" i="303"/>
  <c r="P11" i="303"/>
  <c r="O11" i="303"/>
  <c r="P10" i="303"/>
  <c r="O10" i="303"/>
  <c r="P9" i="303"/>
  <c r="O9" i="303"/>
  <c r="M39" i="303" l="1"/>
  <c r="M38" i="303"/>
  <c r="M40" i="303"/>
  <c r="M9" i="303"/>
  <c r="M11" i="303"/>
  <c r="M15" i="303"/>
  <c r="M19" i="303"/>
  <c r="M32" i="303"/>
  <c r="M10" i="303"/>
  <c r="M14" i="303"/>
  <c r="M16" i="303"/>
  <c r="M31" i="303"/>
  <c r="M55" i="303"/>
  <c r="D92" i="79"/>
  <c r="H33" i="202"/>
  <c r="F94" i="299" s="1"/>
  <c r="F62" i="285"/>
  <c r="G62" i="285"/>
  <c r="H62" i="285"/>
  <c r="I62" i="285"/>
  <c r="J62" i="285"/>
  <c r="K62" i="285"/>
  <c r="M62" i="285"/>
  <c r="N62" i="285"/>
  <c r="O62" i="285"/>
  <c r="P62" i="285"/>
  <c r="Q62" i="285"/>
  <c r="R62" i="285"/>
  <c r="T62" i="285"/>
  <c r="U62" i="285"/>
  <c r="V62" i="285"/>
  <c r="W62" i="285"/>
  <c r="X62" i="285"/>
  <c r="Y62" i="285"/>
  <c r="AA62" i="285"/>
  <c r="AD62" i="285"/>
  <c r="AE62" i="285"/>
  <c r="K33" i="257" l="1"/>
  <c r="J33" i="257"/>
  <c r="I33" i="257"/>
  <c r="H33" i="257"/>
  <c r="G33" i="257"/>
  <c r="X33" i="257" s="1"/>
  <c r="F33" i="257"/>
  <c r="E33" i="257"/>
  <c r="BN620" i="293"/>
  <c r="AJ620" i="293" s="1"/>
  <c r="BB568" i="293"/>
  <c r="BB567" i="293"/>
  <c r="BB566" i="293"/>
  <c r="BB565" i="293"/>
  <c r="BB564" i="293"/>
  <c r="BB563" i="293"/>
  <c r="BB562" i="293"/>
  <c r="BB561" i="293"/>
  <c r="BB560" i="293"/>
  <c r="BB559" i="293"/>
  <c r="BB558" i="293"/>
  <c r="BB557" i="293"/>
  <c r="BB556" i="293"/>
  <c r="BB555" i="293"/>
  <c r="BB554" i="293"/>
  <c r="BB553" i="293"/>
  <c r="BB552" i="293"/>
  <c r="BB551" i="293"/>
  <c r="BB550" i="293"/>
  <c r="BB549" i="293"/>
  <c r="BB548" i="293"/>
  <c r="BB547" i="293"/>
  <c r="BB546" i="293"/>
  <c r="BB545" i="293"/>
  <c r="BB544" i="293"/>
  <c r="BB543" i="293"/>
  <c r="BB542" i="293"/>
  <c r="BB541" i="293"/>
  <c r="BB540" i="293"/>
  <c r="BB539" i="293"/>
  <c r="BB538" i="293"/>
  <c r="BB537" i="293"/>
  <c r="BB536" i="293"/>
  <c r="BB535" i="293"/>
  <c r="BB534" i="293"/>
  <c r="BB533" i="293"/>
  <c r="BB532" i="293"/>
  <c r="BB531" i="293"/>
  <c r="BB530" i="293"/>
  <c r="BB529" i="293"/>
  <c r="BB528" i="293"/>
  <c r="BB527" i="293"/>
  <c r="BB526" i="293"/>
  <c r="BB525" i="293"/>
  <c r="BB524" i="293"/>
  <c r="BB523" i="293"/>
  <c r="BB522" i="293"/>
  <c r="BB521" i="293"/>
  <c r="BB520" i="293"/>
  <c r="BB519" i="293"/>
  <c r="BB518" i="293"/>
  <c r="BB517" i="293"/>
  <c r="BB516" i="293"/>
  <c r="BB515" i="293"/>
  <c r="BB514" i="293"/>
  <c r="BB513" i="293"/>
  <c r="BB512" i="293"/>
  <c r="BB511" i="293"/>
  <c r="BB510" i="293"/>
  <c r="BB509" i="293"/>
  <c r="BB508" i="293"/>
  <c r="BB507" i="293"/>
  <c r="BB506" i="293"/>
  <c r="BB505" i="293"/>
  <c r="BB504" i="293"/>
  <c r="BB503" i="293"/>
  <c r="BB502" i="293"/>
  <c r="BB501" i="293"/>
  <c r="BB500" i="293"/>
  <c r="BB499" i="293"/>
  <c r="BB498" i="293"/>
  <c r="BB497" i="293"/>
  <c r="BB496" i="293"/>
  <c r="BB495" i="293"/>
  <c r="BB494" i="293"/>
  <c r="BB493" i="293"/>
  <c r="BB492" i="293"/>
  <c r="BB491" i="293"/>
  <c r="BB490" i="293"/>
  <c r="BB489" i="293"/>
  <c r="BB488" i="293"/>
  <c r="BB487" i="293"/>
  <c r="BB486" i="293"/>
  <c r="BB485" i="293"/>
  <c r="BB484" i="293"/>
  <c r="BB483" i="293"/>
  <c r="BB482" i="293"/>
  <c r="BB481" i="293"/>
  <c r="BB480" i="293"/>
  <c r="BB479" i="293"/>
  <c r="BB478" i="293"/>
  <c r="BB477" i="293"/>
  <c r="BB476" i="293"/>
  <c r="BB475" i="293"/>
  <c r="BB474" i="293"/>
  <c r="BB473" i="293"/>
  <c r="BB472" i="293"/>
  <c r="BB471" i="293"/>
  <c r="BB470" i="293"/>
  <c r="BB469" i="293"/>
  <c r="BB468" i="293"/>
  <c r="BA415" i="293"/>
  <c r="BA414" i="293"/>
  <c r="BA413" i="293"/>
  <c r="BA412" i="293"/>
  <c r="BA411" i="293"/>
  <c r="BA410" i="293"/>
  <c r="BA409" i="293"/>
  <c r="BA408" i="293"/>
  <c r="BA407" i="293"/>
  <c r="BA406" i="293"/>
  <c r="BA405" i="293"/>
  <c r="BA404" i="293"/>
  <c r="BA403" i="293"/>
  <c r="BA402" i="293"/>
  <c r="BA401" i="293"/>
  <c r="BA400" i="293"/>
  <c r="BA399" i="293"/>
  <c r="BA398" i="293"/>
  <c r="BA397" i="293"/>
  <c r="BA396" i="293"/>
  <c r="BA395" i="293"/>
  <c r="BA394" i="293"/>
  <c r="BA393" i="293"/>
  <c r="BA392" i="293"/>
  <c r="BA391" i="293"/>
  <c r="BA390" i="293"/>
  <c r="BA389" i="293"/>
  <c r="BA388" i="293"/>
  <c r="BA387" i="293"/>
  <c r="BA386" i="293"/>
  <c r="BA385" i="293"/>
  <c r="BA384" i="293"/>
  <c r="BA383" i="293"/>
  <c r="BA382" i="293"/>
  <c r="BA381" i="293"/>
  <c r="BA380" i="293"/>
  <c r="BA379" i="293"/>
  <c r="BA378" i="293"/>
  <c r="BA377" i="293"/>
  <c r="BA376" i="293"/>
  <c r="BA375" i="293"/>
  <c r="BA374" i="293"/>
  <c r="BA373" i="293"/>
  <c r="BA372" i="293"/>
  <c r="BA371" i="293"/>
  <c r="BA370" i="293"/>
  <c r="BA369" i="293"/>
  <c r="BA368" i="293"/>
  <c r="BA367" i="293"/>
  <c r="BA366" i="293"/>
  <c r="BA365" i="293"/>
  <c r="BA364" i="293"/>
  <c r="BA363" i="293"/>
  <c r="BA362" i="293"/>
  <c r="BA361" i="293"/>
  <c r="BA360" i="293"/>
  <c r="BA359" i="293"/>
  <c r="BA358" i="293"/>
  <c r="BA357" i="293"/>
  <c r="BA356" i="293"/>
  <c r="BA355" i="293"/>
  <c r="BA354" i="293"/>
  <c r="BA353" i="293"/>
  <c r="BA352" i="293"/>
  <c r="BA351" i="293"/>
  <c r="BA350" i="293"/>
  <c r="BA349" i="293"/>
  <c r="BA348" i="293"/>
  <c r="BA347" i="293"/>
  <c r="BA346" i="293"/>
  <c r="BA345" i="293"/>
  <c r="BA344" i="293"/>
  <c r="BA343" i="293"/>
  <c r="BA342" i="293"/>
  <c r="BA341" i="293"/>
  <c r="BA340" i="293"/>
  <c r="BA339" i="293"/>
  <c r="BA338" i="293"/>
  <c r="BA337" i="293"/>
  <c r="BA336" i="293"/>
  <c r="BA335" i="293"/>
  <c r="BA334" i="293"/>
  <c r="BA333" i="293"/>
  <c r="BA332" i="293"/>
  <c r="BA331" i="293"/>
  <c r="BA330" i="293"/>
  <c r="BA329" i="293"/>
  <c r="BA328" i="293"/>
  <c r="BA327" i="293"/>
  <c r="BA326" i="293"/>
  <c r="BA325" i="293"/>
  <c r="BA324" i="293"/>
  <c r="BA323" i="293"/>
  <c r="BA322" i="293"/>
  <c r="BA321" i="293"/>
  <c r="BA320" i="293"/>
  <c r="BA319" i="293"/>
  <c r="BA318" i="293"/>
  <c r="BA317" i="293"/>
  <c r="BA316" i="293"/>
  <c r="BA315" i="293"/>
  <c r="BE262" i="293"/>
  <c r="BD262" i="293"/>
  <c r="BE261" i="293"/>
  <c r="BD261" i="293"/>
  <c r="BE260" i="293"/>
  <c r="BD260" i="293"/>
  <c r="BE259" i="293"/>
  <c r="BD259" i="293"/>
  <c r="BE258" i="293"/>
  <c r="BD258" i="293"/>
  <c r="BE257" i="293"/>
  <c r="BD257" i="293"/>
  <c r="BE256" i="293"/>
  <c r="BD256" i="293"/>
  <c r="BE255" i="293"/>
  <c r="BD255" i="293"/>
  <c r="BE254" i="293"/>
  <c r="BD254" i="293"/>
  <c r="BE253" i="293"/>
  <c r="BD253" i="293"/>
  <c r="BE252" i="293"/>
  <c r="BD252" i="293"/>
  <c r="BE251" i="293"/>
  <c r="BD251" i="293"/>
  <c r="BE250" i="293"/>
  <c r="BD250" i="293"/>
  <c r="BE249" i="293"/>
  <c r="BD249" i="293"/>
  <c r="BE248" i="293"/>
  <c r="BD248" i="293"/>
  <c r="BE247" i="293"/>
  <c r="BD247" i="293"/>
  <c r="BE246" i="293"/>
  <c r="BD246" i="293"/>
  <c r="BE245" i="293"/>
  <c r="BD245" i="293"/>
  <c r="BE244" i="293"/>
  <c r="BD244" i="293"/>
  <c r="BE243" i="293"/>
  <c r="BD243" i="293"/>
  <c r="BE242" i="293"/>
  <c r="BD242" i="293"/>
  <c r="BE241" i="293"/>
  <c r="BD241" i="293"/>
  <c r="BE240" i="293"/>
  <c r="BD240" i="293"/>
  <c r="BE239" i="293"/>
  <c r="BD239" i="293"/>
  <c r="BE238" i="293"/>
  <c r="BD238" i="293"/>
  <c r="BE237" i="293"/>
  <c r="BD237" i="293"/>
  <c r="BE236" i="293"/>
  <c r="BD236" i="293"/>
  <c r="BE235" i="293"/>
  <c r="BD235" i="293"/>
  <c r="BE234" i="293"/>
  <c r="BD234" i="293"/>
  <c r="BE233" i="293"/>
  <c r="BD233" i="293"/>
  <c r="BE232" i="293"/>
  <c r="BD232" i="293"/>
  <c r="BE231" i="293"/>
  <c r="BD231" i="293"/>
  <c r="BE230" i="293"/>
  <c r="BD230" i="293"/>
  <c r="BE229" i="293"/>
  <c r="BD229" i="293"/>
  <c r="BE228" i="293"/>
  <c r="BD228" i="293"/>
  <c r="BE227" i="293"/>
  <c r="BD227" i="293"/>
  <c r="BE226" i="293"/>
  <c r="BD226" i="293"/>
  <c r="BE225" i="293"/>
  <c r="BD225" i="293"/>
  <c r="BE224" i="293"/>
  <c r="BD224" i="293"/>
  <c r="BE223" i="293"/>
  <c r="BD223" i="293"/>
  <c r="BE222" i="293"/>
  <c r="BD222" i="293"/>
  <c r="BE221" i="293"/>
  <c r="BD221" i="293"/>
  <c r="BE220" i="293"/>
  <c r="BD220" i="293"/>
  <c r="BE219" i="293"/>
  <c r="BD219" i="293"/>
  <c r="BE218" i="293"/>
  <c r="BD218" i="293"/>
  <c r="BE217" i="293"/>
  <c r="BD217" i="293"/>
  <c r="BE216" i="293"/>
  <c r="BD216" i="293"/>
  <c r="BE215" i="293"/>
  <c r="BD215" i="293"/>
  <c r="BE214" i="293"/>
  <c r="BD214" i="293"/>
  <c r="BE213" i="293"/>
  <c r="BD213" i="293"/>
  <c r="BE212" i="293"/>
  <c r="BD212" i="293"/>
  <c r="BE211" i="293"/>
  <c r="BD211" i="293"/>
  <c r="BE210" i="293"/>
  <c r="BD210" i="293"/>
  <c r="BE209" i="293"/>
  <c r="BD209" i="293"/>
  <c r="BE208" i="293"/>
  <c r="BD208" i="293"/>
  <c r="BE207" i="293"/>
  <c r="BD207" i="293"/>
  <c r="BE206" i="293"/>
  <c r="BD206" i="293"/>
  <c r="BE205" i="293"/>
  <c r="BD205" i="293"/>
  <c r="BE204" i="293"/>
  <c r="BD204" i="293"/>
  <c r="BE203" i="293"/>
  <c r="BD203" i="293"/>
  <c r="BE202" i="293"/>
  <c r="BD202" i="293"/>
  <c r="BE201" i="293"/>
  <c r="BD201" i="293"/>
  <c r="BE200" i="293"/>
  <c r="BD200" i="293"/>
  <c r="BE199" i="293"/>
  <c r="BD199" i="293"/>
  <c r="BE198" i="293"/>
  <c r="BD198" i="293"/>
  <c r="BE197" i="293"/>
  <c r="BD197" i="293"/>
  <c r="BE196" i="293"/>
  <c r="BD196" i="293"/>
  <c r="BE195" i="293"/>
  <c r="BD195" i="293"/>
  <c r="BE194" i="293"/>
  <c r="BD194" i="293"/>
  <c r="BE193" i="293"/>
  <c r="BD193" i="293"/>
  <c r="BE192" i="293"/>
  <c r="BD192" i="293"/>
  <c r="BE191" i="293"/>
  <c r="BD191" i="293"/>
  <c r="BE190" i="293"/>
  <c r="BD190" i="293"/>
  <c r="BE189" i="293"/>
  <c r="BD189" i="293"/>
  <c r="BE188" i="293"/>
  <c r="BD188" i="293"/>
  <c r="BE187" i="293"/>
  <c r="BD187" i="293"/>
  <c r="BE186" i="293"/>
  <c r="BD186" i="293"/>
  <c r="BE185" i="293"/>
  <c r="BD185" i="293"/>
  <c r="BE184" i="293"/>
  <c r="BD184" i="293"/>
  <c r="BE183" i="293"/>
  <c r="BD183" i="293"/>
  <c r="BE182" i="293"/>
  <c r="BD182" i="293"/>
  <c r="BE181" i="293"/>
  <c r="BD181" i="293"/>
  <c r="BE180" i="293"/>
  <c r="BD180" i="293"/>
  <c r="BE179" i="293"/>
  <c r="BD179" i="293"/>
  <c r="BE178" i="293"/>
  <c r="BD178" i="293"/>
  <c r="BE177" i="293"/>
  <c r="BD177" i="293"/>
  <c r="BE176" i="293"/>
  <c r="BD176" i="293"/>
  <c r="BE175" i="293"/>
  <c r="BD175" i="293"/>
  <c r="BE174" i="293"/>
  <c r="BD174" i="293"/>
  <c r="BE173" i="293"/>
  <c r="BD173" i="293"/>
  <c r="BE172" i="293"/>
  <c r="BD172" i="293"/>
  <c r="BE171" i="293"/>
  <c r="BD171" i="293"/>
  <c r="BE170" i="293"/>
  <c r="BD170" i="293"/>
  <c r="BE169" i="293"/>
  <c r="BD169" i="293"/>
  <c r="BE168" i="293"/>
  <c r="BD168" i="293"/>
  <c r="BE167" i="293"/>
  <c r="BD167" i="293"/>
  <c r="BE166" i="293"/>
  <c r="BD166" i="293"/>
  <c r="BE165" i="293"/>
  <c r="BD165" i="293"/>
  <c r="BE164" i="293"/>
  <c r="BD164" i="293"/>
  <c r="BE163" i="293"/>
  <c r="BD163" i="293"/>
  <c r="BE162" i="293"/>
  <c r="BD162" i="293"/>
  <c r="BN618" i="293"/>
  <c r="AJ618" i="293" s="1"/>
  <c r="BN617" i="293"/>
  <c r="BM617" i="293"/>
  <c r="BL617" i="293"/>
  <c r="BK617" i="293"/>
  <c r="BJ617" i="293"/>
  <c r="BI617" i="293"/>
  <c r="AY617" i="293"/>
  <c r="AX617" i="293"/>
  <c r="AW617" i="293"/>
  <c r="AV617" i="293"/>
  <c r="AU617" i="293"/>
  <c r="AT617" i="293"/>
  <c r="AS617" i="293"/>
  <c r="AR617" i="293"/>
  <c r="AQ617" i="293"/>
  <c r="AP617" i="293"/>
  <c r="AO617" i="293"/>
  <c r="AN617" i="293"/>
  <c r="AM617" i="293"/>
  <c r="AL617" i="293"/>
  <c r="BN616" i="293"/>
  <c r="BM616" i="293"/>
  <c r="BL616" i="293"/>
  <c r="BK616" i="293"/>
  <c r="BJ616" i="293"/>
  <c r="BI616" i="293"/>
  <c r="AY616" i="293"/>
  <c r="AX616" i="293"/>
  <c r="AW616" i="293"/>
  <c r="AV616" i="293"/>
  <c r="AU616" i="293"/>
  <c r="AT616" i="293"/>
  <c r="AS616" i="293"/>
  <c r="AR616" i="293"/>
  <c r="AQ616" i="293"/>
  <c r="AP616" i="293"/>
  <c r="AO616" i="293"/>
  <c r="AN616" i="293"/>
  <c r="AM616" i="293"/>
  <c r="AL616" i="293"/>
  <c r="BN615" i="293"/>
  <c r="BM615" i="293"/>
  <c r="BL615" i="293"/>
  <c r="BK615" i="293"/>
  <c r="BJ615" i="293"/>
  <c r="BI615" i="293"/>
  <c r="AY615" i="293"/>
  <c r="AX615" i="293"/>
  <c r="AW615" i="293"/>
  <c r="AV615" i="293"/>
  <c r="AU615" i="293"/>
  <c r="AT615" i="293"/>
  <c r="AS615" i="293"/>
  <c r="AR615" i="293"/>
  <c r="AQ615" i="293"/>
  <c r="AP615" i="293"/>
  <c r="AO615" i="293"/>
  <c r="AN615" i="293"/>
  <c r="AM615" i="293"/>
  <c r="AL615" i="293"/>
  <c r="BN614" i="293"/>
  <c r="BM614" i="293"/>
  <c r="BL614" i="293"/>
  <c r="BK614" i="293"/>
  <c r="BJ614" i="293"/>
  <c r="BI614" i="293"/>
  <c r="AY614" i="293"/>
  <c r="AX614" i="293"/>
  <c r="AW614" i="293"/>
  <c r="AV614" i="293"/>
  <c r="AU614" i="293"/>
  <c r="AT614" i="293"/>
  <c r="AS614" i="293"/>
  <c r="AR614" i="293"/>
  <c r="AQ614" i="293"/>
  <c r="AP614" i="293"/>
  <c r="AO614" i="293"/>
  <c r="AN614" i="293"/>
  <c r="AM614" i="293"/>
  <c r="AL614" i="293"/>
  <c r="BN613" i="293"/>
  <c r="BM613" i="293"/>
  <c r="BL613" i="293"/>
  <c r="BK613" i="293"/>
  <c r="BJ613" i="293"/>
  <c r="BI613" i="293"/>
  <c r="AY613" i="293"/>
  <c r="AX613" i="293"/>
  <c r="AW613" i="293"/>
  <c r="AV613" i="293"/>
  <c r="AU613" i="293"/>
  <c r="AT613" i="293"/>
  <c r="AS613" i="293"/>
  <c r="AR613" i="293"/>
  <c r="AQ613" i="293"/>
  <c r="AP613" i="293"/>
  <c r="AO613" i="293"/>
  <c r="AN613" i="293"/>
  <c r="AM613" i="293"/>
  <c r="AL613" i="293"/>
  <c r="BN612" i="293"/>
  <c r="BM612" i="293"/>
  <c r="BL612" i="293"/>
  <c r="BK612" i="293"/>
  <c r="BJ612" i="293"/>
  <c r="BI612" i="293"/>
  <c r="AY612" i="293"/>
  <c r="AX612" i="293"/>
  <c r="AW612" i="293"/>
  <c r="AV612" i="293"/>
  <c r="AU612" i="293"/>
  <c r="AT612" i="293"/>
  <c r="AS612" i="293"/>
  <c r="AR612" i="293"/>
  <c r="AQ612" i="293"/>
  <c r="AP612" i="293"/>
  <c r="AO612" i="293"/>
  <c r="AN612" i="293"/>
  <c r="AM612" i="293"/>
  <c r="AL612" i="293"/>
  <c r="BN611" i="293"/>
  <c r="BM611" i="293"/>
  <c r="BL611" i="293"/>
  <c r="BK611" i="293"/>
  <c r="BJ611" i="293"/>
  <c r="BI611" i="293"/>
  <c r="AY611" i="293"/>
  <c r="AX611" i="293"/>
  <c r="AW611" i="293"/>
  <c r="AV611" i="293"/>
  <c r="AU611" i="293"/>
  <c r="AT611" i="293"/>
  <c r="AS611" i="293"/>
  <c r="AR611" i="293"/>
  <c r="AQ611" i="293"/>
  <c r="AP611" i="293"/>
  <c r="AO611" i="293"/>
  <c r="AN611" i="293"/>
  <c r="AM611" i="293"/>
  <c r="AL611" i="293"/>
  <c r="BN610" i="293"/>
  <c r="BM610" i="293"/>
  <c r="BL610" i="293"/>
  <c r="BK610" i="293"/>
  <c r="BJ610" i="293"/>
  <c r="BI610" i="293"/>
  <c r="AY610" i="293"/>
  <c r="AX610" i="293"/>
  <c r="AW610" i="293"/>
  <c r="AV610" i="293"/>
  <c r="AU610" i="293"/>
  <c r="AT610" i="293"/>
  <c r="AS610" i="293"/>
  <c r="AR610" i="293"/>
  <c r="AQ610" i="293"/>
  <c r="AP610" i="293"/>
  <c r="AO610" i="293"/>
  <c r="AN610" i="293"/>
  <c r="AM610" i="293"/>
  <c r="AL610" i="293"/>
  <c r="BN609" i="293"/>
  <c r="BM609" i="293"/>
  <c r="BL609" i="293"/>
  <c r="BK609" i="293"/>
  <c r="BJ609" i="293"/>
  <c r="BI609" i="293"/>
  <c r="AY609" i="293"/>
  <c r="AX609" i="293"/>
  <c r="AW609" i="293"/>
  <c r="AV609" i="293"/>
  <c r="AU609" i="293"/>
  <c r="AT609" i="293"/>
  <c r="AS609" i="293"/>
  <c r="AR609" i="293"/>
  <c r="AQ609" i="293"/>
  <c r="AP609" i="293"/>
  <c r="AO609" i="293"/>
  <c r="AN609" i="293"/>
  <c r="AM609" i="293"/>
  <c r="AL609" i="293"/>
  <c r="BN608" i="293"/>
  <c r="BM608" i="293"/>
  <c r="BL608" i="293"/>
  <c r="BK608" i="293"/>
  <c r="BJ608" i="293"/>
  <c r="BI608" i="293"/>
  <c r="AY608" i="293"/>
  <c r="AX608" i="293"/>
  <c r="AW608" i="293"/>
  <c r="AV608" i="293"/>
  <c r="AU608" i="293"/>
  <c r="AT608" i="293"/>
  <c r="AS608" i="293"/>
  <c r="AR608" i="293"/>
  <c r="AQ608" i="293"/>
  <c r="AP608" i="293"/>
  <c r="AO608" i="293"/>
  <c r="AN608" i="293"/>
  <c r="AM608" i="293"/>
  <c r="AL608" i="293"/>
  <c r="BN607" i="293"/>
  <c r="BM607" i="293"/>
  <c r="BL607" i="293"/>
  <c r="BK607" i="293"/>
  <c r="BJ607" i="293"/>
  <c r="BI607" i="293"/>
  <c r="AY607" i="293"/>
  <c r="AX607" i="293"/>
  <c r="AW607" i="293"/>
  <c r="AV607" i="293"/>
  <c r="AU607" i="293"/>
  <c r="AT607" i="293"/>
  <c r="AS607" i="293"/>
  <c r="AR607" i="293"/>
  <c r="AQ607" i="293"/>
  <c r="AP607" i="293"/>
  <c r="AO607" i="293"/>
  <c r="AN607" i="293"/>
  <c r="AM607" i="293"/>
  <c r="AL607" i="293"/>
  <c r="BN606" i="293"/>
  <c r="BM606" i="293"/>
  <c r="BL606" i="293"/>
  <c r="BK606" i="293"/>
  <c r="BJ606" i="293"/>
  <c r="BI606" i="293"/>
  <c r="AY606" i="293"/>
  <c r="AX606" i="293"/>
  <c r="AW606" i="293"/>
  <c r="AV606" i="293"/>
  <c r="AU606" i="293"/>
  <c r="AT606" i="293"/>
  <c r="AS606" i="293"/>
  <c r="AR606" i="293"/>
  <c r="AQ606" i="293"/>
  <c r="AP606" i="293"/>
  <c r="AO606" i="293"/>
  <c r="AN606" i="293"/>
  <c r="AM606" i="293"/>
  <c r="AL606" i="293"/>
  <c r="BN605" i="293"/>
  <c r="BM605" i="293"/>
  <c r="BL605" i="293"/>
  <c r="BK605" i="293"/>
  <c r="BJ605" i="293"/>
  <c r="BI605" i="293"/>
  <c r="AY605" i="293"/>
  <c r="AX605" i="293"/>
  <c r="AW605" i="293"/>
  <c r="AV605" i="293"/>
  <c r="AU605" i="293"/>
  <c r="AT605" i="293"/>
  <c r="AS605" i="293"/>
  <c r="AR605" i="293"/>
  <c r="AQ605" i="293"/>
  <c r="AP605" i="293"/>
  <c r="AO605" i="293"/>
  <c r="AN605" i="293"/>
  <c r="AM605" i="293"/>
  <c r="AL605" i="293"/>
  <c r="BN604" i="293"/>
  <c r="BM604" i="293"/>
  <c r="BL604" i="293"/>
  <c r="BK604" i="293"/>
  <c r="BJ604" i="293"/>
  <c r="BI604" i="293"/>
  <c r="AY604" i="293"/>
  <c r="AX604" i="293"/>
  <c r="AW604" i="293"/>
  <c r="AV604" i="293"/>
  <c r="AU604" i="293"/>
  <c r="AT604" i="293"/>
  <c r="AS604" i="293"/>
  <c r="AR604" i="293"/>
  <c r="AQ604" i="293"/>
  <c r="AP604" i="293"/>
  <c r="AO604" i="293"/>
  <c r="AN604" i="293"/>
  <c r="AM604" i="293"/>
  <c r="AL604" i="293"/>
  <c r="BN603" i="293"/>
  <c r="BM603" i="293"/>
  <c r="BL603" i="293"/>
  <c r="BK603" i="293"/>
  <c r="BJ603" i="293"/>
  <c r="BI603" i="293"/>
  <c r="AY603" i="293"/>
  <c r="AX603" i="293"/>
  <c r="AW603" i="293"/>
  <c r="AV603" i="293"/>
  <c r="AU603" i="293"/>
  <c r="AT603" i="293"/>
  <c r="AS603" i="293"/>
  <c r="AR603" i="293"/>
  <c r="AQ603" i="293"/>
  <c r="AP603" i="293"/>
  <c r="AO603" i="293"/>
  <c r="AN603" i="293"/>
  <c r="AM603" i="293"/>
  <c r="AL603" i="293"/>
  <c r="BN602" i="293"/>
  <c r="BM602" i="293"/>
  <c r="BL602" i="293"/>
  <c r="BK602" i="293"/>
  <c r="BJ602" i="293"/>
  <c r="BI602" i="293"/>
  <c r="AY602" i="293"/>
  <c r="AX602" i="293"/>
  <c r="AW602" i="293"/>
  <c r="AV602" i="293"/>
  <c r="AU602" i="293"/>
  <c r="AT602" i="293"/>
  <c r="AS602" i="293"/>
  <c r="AR602" i="293"/>
  <c r="AQ602" i="293"/>
  <c r="AP602" i="293"/>
  <c r="AO602" i="293"/>
  <c r="AN602" i="293"/>
  <c r="AM602" i="293"/>
  <c r="AL602" i="293"/>
  <c r="BN601" i="293"/>
  <c r="BM601" i="293"/>
  <c r="BL601" i="293"/>
  <c r="BK601" i="293"/>
  <c r="BJ601" i="293"/>
  <c r="BI601" i="293"/>
  <c r="AY601" i="293"/>
  <c r="AX601" i="293"/>
  <c r="AW601" i="293"/>
  <c r="AV601" i="293"/>
  <c r="AU601" i="293"/>
  <c r="AT601" i="293"/>
  <c r="AS601" i="293"/>
  <c r="AR601" i="293"/>
  <c r="AQ601" i="293"/>
  <c r="AP601" i="293"/>
  <c r="AO601" i="293"/>
  <c r="AN601" i="293"/>
  <c r="AM601" i="293"/>
  <c r="AL601" i="293"/>
  <c r="BN600" i="293"/>
  <c r="BM600" i="293"/>
  <c r="BL600" i="293"/>
  <c r="BK600" i="293"/>
  <c r="BJ600" i="293"/>
  <c r="BI600" i="293"/>
  <c r="AY600" i="293"/>
  <c r="AX600" i="293"/>
  <c r="AW600" i="293"/>
  <c r="AV600" i="293"/>
  <c r="AU600" i="293"/>
  <c r="AT600" i="293"/>
  <c r="AS600" i="293"/>
  <c r="AR600" i="293"/>
  <c r="AQ600" i="293"/>
  <c r="AP600" i="293"/>
  <c r="AO600" i="293"/>
  <c r="AN600" i="293"/>
  <c r="AM600" i="293"/>
  <c r="AL600" i="293"/>
  <c r="BN599" i="293"/>
  <c r="BM599" i="293"/>
  <c r="BL599" i="293"/>
  <c r="BK599" i="293"/>
  <c r="BJ599" i="293"/>
  <c r="BI599" i="293"/>
  <c r="AY599" i="293"/>
  <c r="AX599" i="293"/>
  <c r="AW599" i="293"/>
  <c r="AV599" i="293"/>
  <c r="AU599" i="293"/>
  <c r="AT599" i="293"/>
  <c r="AS599" i="293"/>
  <c r="AR599" i="293"/>
  <c r="AQ599" i="293"/>
  <c r="AP599" i="293"/>
  <c r="AO599" i="293"/>
  <c r="AN599" i="293"/>
  <c r="AM599" i="293"/>
  <c r="AL599" i="293"/>
  <c r="BN598" i="293"/>
  <c r="BM598" i="293"/>
  <c r="BL598" i="293"/>
  <c r="BK598" i="293"/>
  <c r="BJ598" i="293"/>
  <c r="BI598" i="293"/>
  <c r="AY598" i="293"/>
  <c r="AX598" i="293"/>
  <c r="AW598" i="293"/>
  <c r="AV598" i="293"/>
  <c r="AU598" i="293"/>
  <c r="AT598" i="293"/>
  <c r="AS598" i="293"/>
  <c r="AR598" i="293"/>
  <c r="AQ598" i="293"/>
  <c r="AP598" i="293"/>
  <c r="AO598" i="293"/>
  <c r="AN598" i="293"/>
  <c r="AM598" i="293"/>
  <c r="AL598" i="293"/>
  <c r="BN597" i="293"/>
  <c r="BM597" i="293"/>
  <c r="BL597" i="293"/>
  <c r="BK597" i="293"/>
  <c r="BJ597" i="293"/>
  <c r="BI597" i="293"/>
  <c r="AY597" i="293"/>
  <c r="AX597" i="293"/>
  <c r="AW597" i="293"/>
  <c r="AV597" i="293"/>
  <c r="AU597" i="293"/>
  <c r="AT597" i="293"/>
  <c r="AS597" i="293"/>
  <c r="AR597" i="293"/>
  <c r="AQ597" i="293"/>
  <c r="AP597" i="293"/>
  <c r="AO597" i="293"/>
  <c r="AN597" i="293"/>
  <c r="AM597" i="293"/>
  <c r="AL597" i="293"/>
  <c r="BN596" i="293"/>
  <c r="BM596" i="293"/>
  <c r="BL596" i="293"/>
  <c r="BK596" i="293"/>
  <c r="BJ596" i="293"/>
  <c r="BI596" i="293"/>
  <c r="AY596" i="293"/>
  <c r="AX596" i="293"/>
  <c r="AW596" i="293"/>
  <c r="AV596" i="293"/>
  <c r="AU596" i="293"/>
  <c r="AT596" i="293"/>
  <c r="AS596" i="293"/>
  <c r="AR596" i="293"/>
  <c r="AQ596" i="293"/>
  <c r="AP596" i="293"/>
  <c r="AO596" i="293"/>
  <c r="AN596" i="293"/>
  <c r="AM596" i="293"/>
  <c r="AL596" i="293"/>
  <c r="BN595" i="293"/>
  <c r="BM595" i="293"/>
  <c r="BL595" i="293"/>
  <c r="BK595" i="293"/>
  <c r="BJ595" i="293"/>
  <c r="BI595" i="293"/>
  <c r="AY595" i="293"/>
  <c r="AX595" i="293"/>
  <c r="AW595" i="293"/>
  <c r="AV595" i="293"/>
  <c r="AU595" i="293"/>
  <c r="AT595" i="293"/>
  <c r="AS595" i="293"/>
  <c r="AR595" i="293"/>
  <c r="AQ595" i="293"/>
  <c r="AP595" i="293"/>
  <c r="AO595" i="293"/>
  <c r="AN595" i="293"/>
  <c r="AM595" i="293"/>
  <c r="AL595" i="293"/>
  <c r="BN594" i="293"/>
  <c r="BM594" i="293"/>
  <c r="BL594" i="293"/>
  <c r="BK594" i="293"/>
  <c r="BJ594" i="293"/>
  <c r="BI594" i="293"/>
  <c r="AY594" i="293"/>
  <c r="AX594" i="293"/>
  <c r="AW594" i="293"/>
  <c r="AV594" i="293"/>
  <c r="AU594" i="293"/>
  <c r="AT594" i="293"/>
  <c r="AS594" i="293"/>
  <c r="AR594" i="293"/>
  <c r="AQ594" i="293"/>
  <c r="AP594" i="293"/>
  <c r="AO594" i="293"/>
  <c r="AN594" i="293"/>
  <c r="AM594" i="293"/>
  <c r="AL594" i="293"/>
  <c r="BN593" i="293"/>
  <c r="BM593" i="293"/>
  <c r="BL593" i="293"/>
  <c r="BK593" i="293"/>
  <c r="BJ593" i="293"/>
  <c r="BI593" i="293"/>
  <c r="AY593" i="293"/>
  <c r="AX593" i="293"/>
  <c r="AW593" i="293"/>
  <c r="AV593" i="293"/>
  <c r="AU593" i="293"/>
  <c r="AT593" i="293"/>
  <c r="AS593" i="293"/>
  <c r="AR593" i="293"/>
  <c r="AQ593" i="293"/>
  <c r="AP593" i="293"/>
  <c r="AO593" i="293"/>
  <c r="AN593" i="293"/>
  <c r="AM593" i="293"/>
  <c r="AL593" i="293"/>
  <c r="BN592" i="293"/>
  <c r="BM592" i="293"/>
  <c r="BL592" i="293"/>
  <c r="BK592" i="293"/>
  <c r="BJ592" i="293"/>
  <c r="BI592" i="293"/>
  <c r="AY592" i="293"/>
  <c r="AX592" i="293"/>
  <c r="AW592" i="293"/>
  <c r="AV592" i="293"/>
  <c r="AU592" i="293"/>
  <c r="AT592" i="293"/>
  <c r="AS592" i="293"/>
  <c r="AR592" i="293"/>
  <c r="AQ592" i="293"/>
  <c r="AP592" i="293"/>
  <c r="AO592" i="293"/>
  <c r="AN592" i="293"/>
  <c r="AM592" i="293"/>
  <c r="AL592" i="293"/>
  <c r="BN591" i="293"/>
  <c r="BM591" i="293"/>
  <c r="BL591" i="293"/>
  <c r="BK591" i="293"/>
  <c r="BJ591" i="293"/>
  <c r="BI591" i="293"/>
  <c r="AY591" i="293"/>
  <c r="AX591" i="293"/>
  <c r="AW591" i="293"/>
  <c r="AV591" i="293"/>
  <c r="AU591" i="293"/>
  <c r="AT591" i="293"/>
  <c r="AS591" i="293"/>
  <c r="AR591" i="293"/>
  <c r="AQ591" i="293"/>
  <c r="AP591" i="293"/>
  <c r="AO591" i="293"/>
  <c r="AN591" i="293"/>
  <c r="AM591" i="293"/>
  <c r="AL591" i="293"/>
  <c r="BN590" i="293"/>
  <c r="BM590" i="293"/>
  <c r="BL590" i="293"/>
  <c r="BK590" i="293"/>
  <c r="BJ590" i="293"/>
  <c r="BI590" i="293"/>
  <c r="AY590" i="293"/>
  <c r="AX590" i="293"/>
  <c r="AW590" i="293"/>
  <c r="AV590" i="293"/>
  <c r="AU590" i="293"/>
  <c r="AT590" i="293"/>
  <c r="AS590" i="293"/>
  <c r="AR590" i="293"/>
  <c r="AQ590" i="293"/>
  <c r="AP590" i="293"/>
  <c r="AO590" i="293"/>
  <c r="AN590" i="293"/>
  <c r="AM590" i="293"/>
  <c r="AL590" i="293"/>
  <c r="BN589" i="293"/>
  <c r="BM589" i="293"/>
  <c r="BL589" i="293"/>
  <c r="BK589" i="293"/>
  <c r="BJ589" i="293"/>
  <c r="BI589" i="293"/>
  <c r="AY589" i="293"/>
  <c r="AX589" i="293"/>
  <c r="AW589" i="293"/>
  <c r="AV589" i="293"/>
  <c r="AU589" i="293"/>
  <c r="AT589" i="293"/>
  <c r="AS589" i="293"/>
  <c r="AR589" i="293"/>
  <c r="AQ589" i="293"/>
  <c r="AP589" i="293"/>
  <c r="AO589" i="293"/>
  <c r="AN589" i="293"/>
  <c r="AM589" i="293"/>
  <c r="AL589" i="293"/>
  <c r="BN588" i="293"/>
  <c r="BM588" i="293"/>
  <c r="BL588" i="293"/>
  <c r="BK588" i="293"/>
  <c r="BJ588" i="293"/>
  <c r="BI588" i="293"/>
  <c r="AY588" i="293"/>
  <c r="AX588" i="293"/>
  <c r="AW588" i="293"/>
  <c r="AV588" i="293"/>
  <c r="AU588" i="293"/>
  <c r="AT588" i="293"/>
  <c r="AS588" i="293"/>
  <c r="AR588" i="293"/>
  <c r="AQ588" i="293"/>
  <c r="AP588" i="293"/>
  <c r="AO588" i="293"/>
  <c r="AN588" i="293"/>
  <c r="AM588" i="293"/>
  <c r="AL588" i="293"/>
  <c r="BN587" i="293"/>
  <c r="BM587" i="293"/>
  <c r="BL587" i="293"/>
  <c r="BK587" i="293"/>
  <c r="BJ587" i="293"/>
  <c r="BI587" i="293"/>
  <c r="AY587" i="293"/>
  <c r="AX587" i="293"/>
  <c r="AW587" i="293"/>
  <c r="AV587" i="293"/>
  <c r="AU587" i="293"/>
  <c r="AT587" i="293"/>
  <c r="AS587" i="293"/>
  <c r="AR587" i="293"/>
  <c r="AQ587" i="293"/>
  <c r="AP587" i="293"/>
  <c r="AO587" i="293"/>
  <c r="AN587" i="293"/>
  <c r="AM587" i="293"/>
  <c r="AL587" i="293"/>
  <c r="BN586" i="293"/>
  <c r="BM586" i="293"/>
  <c r="BL586" i="293"/>
  <c r="BK586" i="293"/>
  <c r="BJ586" i="293"/>
  <c r="BI586" i="293"/>
  <c r="AY586" i="293"/>
  <c r="AX586" i="293"/>
  <c r="AW586" i="293"/>
  <c r="AV586" i="293"/>
  <c r="AU586" i="293"/>
  <c r="AT586" i="293"/>
  <c r="AS586" i="293"/>
  <c r="AR586" i="293"/>
  <c r="AQ586" i="293"/>
  <c r="AP586" i="293"/>
  <c r="AO586" i="293"/>
  <c r="AN586" i="293"/>
  <c r="AM586" i="293"/>
  <c r="AL586" i="293"/>
  <c r="BN585" i="293"/>
  <c r="BM585" i="293"/>
  <c r="BL585" i="293"/>
  <c r="BK585" i="293"/>
  <c r="BJ585" i="293"/>
  <c r="BI585" i="293"/>
  <c r="AY585" i="293"/>
  <c r="AX585" i="293"/>
  <c r="AW585" i="293"/>
  <c r="AV585" i="293"/>
  <c r="AU585" i="293"/>
  <c r="AT585" i="293"/>
  <c r="AS585" i="293"/>
  <c r="AR585" i="293"/>
  <c r="AQ585" i="293"/>
  <c r="AP585" i="293"/>
  <c r="AO585" i="293"/>
  <c r="AN585" i="293"/>
  <c r="AM585" i="293"/>
  <c r="AL585" i="293"/>
  <c r="BN584" i="293"/>
  <c r="BM584" i="293"/>
  <c r="BL584" i="293"/>
  <c r="BK584" i="293"/>
  <c r="BJ584" i="293"/>
  <c r="BI584" i="293"/>
  <c r="AY584" i="293"/>
  <c r="AX584" i="293"/>
  <c r="AW584" i="293"/>
  <c r="AV584" i="293"/>
  <c r="AU584" i="293"/>
  <c r="AT584" i="293"/>
  <c r="AS584" i="293"/>
  <c r="AR584" i="293"/>
  <c r="AQ584" i="293"/>
  <c r="AP584" i="293"/>
  <c r="AO584" i="293"/>
  <c r="AN584" i="293"/>
  <c r="AM584" i="293"/>
  <c r="AL584" i="293"/>
  <c r="BN583" i="293"/>
  <c r="BM583" i="293"/>
  <c r="BL583" i="293"/>
  <c r="BK583" i="293"/>
  <c r="BJ583" i="293"/>
  <c r="BI583" i="293"/>
  <c r="AY583" i="293"/>
  <c r="AX583" i="293"/>
  <c r="AW583" i="293"/>
  <c r="AV583" i="293"/>
  <c r="AU583" i="293"/>
  <c r="AT583" i="293"/>
  <c r="AS583" i="293"/>
  <c r="AR583" i="293"/>
  <c r="AQ583" i="293"/>
  <c r="AP583" i="293"/>
  <c r="AO583" i="293"/>
  <c r="AN583" i="293"/>
  <c r="AM583" i="293"/>
  <c r="AL583" i="293"/>
  <c r="BN582" i="293"/>
  <c r="BM582" i="293"/>
  <c r="BL582" i="293"/>
  <c r="BK582" i="293"/>
  <c r="BJ582" i="293"/>
  <c r="BI582" i="293"/>
  <c r="AY582" i="293"/>
  <c r="AX582" i="293"/>
  <c r="AW582" i="293"/>
  <c r="AV582" i="293"/>
  <c r="AU582" i="293"/>
  <c r="AT582" i="293"/>
  <c r="AS582" i="293"/>
  <c r="AR582" i="293"/>
  <c r="AQ582" i="293"/>
  <c r="AP582" i="293"/>
  <c r="AO582" i="293"/>
  <c r="AN582" i="293"/>
  <c r="AM582" i="293"/>
  <c r="AL582" i="293"/>
  <c r="BN581" i="293"/>
  <c r="BM581" i="293"/>
  <c r="BL581" i="293"/>
  <c r="BK581" i="293"/>
  <c r="BJ581" i="293"/>
  <c r="BI581" i="293"/>
  <c r="AY581" i="293"/>
  <c r="AX581" i="293"/>
  <c r="AW581" i="293"/>
  <c r="AV581" i="293"/>
  <c r="AU581" i="293"/>
  <c r="AT581" i="293"/>
  <c r="AS581" i="293"/>
  <c r="AR581" i="293"/>
  <c r="AQ581" i="293"/>
  <c r="AP581" i="293"/>
  <c r="AO581" i="293"/>
  <c r="AN581" i="293"/>
  <c r="AM581" i="293"/>
  <c r="AL581" i="293"/>
  <c r="BN580" i="293"/>
  <c r="BM580" i="293"/>
  <c r="BL580" i="293"/>
  <c r="BK580" i="293"/>
  <c r="BJ580" i="293"/>
  <c r="BI580" i="293"/>
  <c r="AY580" i="293"/>
  <c r="AX580" i="293"/>
  <c r="AW580" i="293"/>
  <c r="AV580" i="293"/>
  <c r="AU580" i="293"/>
  <c r="AT580" i="293"/>
  <c r="AS580" i="293"/>
  <c r="AR580" i="293"/>
  <c r="AQ580" i="293"/>
  <c r="AP580" i="293"/>
  <c r="AO580" i="293"/>
  <c r="AN580" i="293"/>
  <c r="AM580" i="293"/>
  <c r="AL580" i="293"/>
  <c r="BN579" i="293"/>
  <c r="BM579" i="293"/>
  <c r="BL579" i="293"/>
  <c r="BK579" i="293"/>
  <c r="BJ579" i="293"/>
  <c r="BI579" i="293"/>
  <c r="AY579" i="293"/>
  <c r="AX579" i="293"/>
  <c r="AW579" i="293"/>
  <c r="AV579" i="293"/>
  <c r="AU579" i="293"/>
  <c r="AT579" i="293"/>
  <c r="AS579" i="293"/>
  <c r="AR579" i="293"/>
  <c r="AQ579" i="293"/>
  <c r="AP579" i="293"/>
  <c r="AO579" i="293"/>
  <c r="AN579" i="293"/>
  <c r="AM579" i="293"/>
  <c r="AL579" i="293"/>
  <c r="BN578" i="293"/>
  <c r="BM578" i="293"/>
  <c r="BL578" i="293"/>
  <c r="BK578" i="293"/>
  <c r="BJ578" i="293"/>
  <c r="BI578" i="293"/>
  <c r="AY578" i="293"/>
  <c r="AX578" i="293"/>
  <c r="AW578" i="293"/>
  <c r="AV578" i="293"/>
  <c r="AU578" i="293"/>
  <c r="AT578" i="293"/>
  <c r="AS578" i="293"/>
  <c r="AR578" i="293"/>
  <c r="AQ578" i="293"/>
  <c r="AP578" i="293"/>
  <c r="AO578" i="293"/>
  <c r="AN578" i="293"/>
  <c r="AM578" i="293"/>
  <c r="AL578" i="293"/>
  <c r="BN577" i="293"/>
  <c r="BM577" i="293"/>
  <c r="BL577" i="293"/>
  <c r="BK577" i="293"/>
  <c r="BJ577" i="293"/>
  <c r="BI577" i="293"/>
  <c r="AY577" i="293"/>
  <c r="AX577" i="293"/>
  <c r="AW577" i="293"/>
  <c r="AV577" i="293"/>
  <c r="AU577" i="293"/>
  <c r="AT577" i="293"/>
  <c r="AS577" i="293"/>
  <c r="AR577" i="293"/>
  <c r="AQ577" i="293"/>
  <c r="AP577" i="293"/>
  <c r="AO577" i="293"/>
  <c r="AN577" i="293"/>
  <c r="AM577" i="293"/>
  <c r="AL577" i="293"/>
  <c r="BN576" i="293"/>
  <c r="BM576" i="293"/>
  <c r="BL576" i="293"/>
  <c r="BK576" i="293"/>
  <c r="BJ576" i="293"/>
  <c r="BI576" i="293"/>
  <c r="AY576" i="293"/>
  <c r="AX576" i="293"/>
  <c r="AW576" i="293"/>
  <c r="AV576" i="293"/>
  <c r="AU576" i="293"/>
  <c r="AT576" i="293"/>
  <c r="AS576" i="293"/>
  <c r="AR576" i="293"/>
  <c r="AQ576" i="293"/>
  <c r="AP576" i="293"/>
  <c r="AO576" i="293"/>
  <c r="AN576" i="293"/>
  <c r="AM576" i="293"/>
  <c r="AL576" i="293"/>
  <c r="BN575" i="293"/>
  <c r="BM575" i="293"/>
  <c r="BL575" i="293"/>
  <c r="BK575" i="293"/>
  <c r="BJ575" i="293"/>
  <c r="BI575" i="293"/>
  <c r="AY575" i="293"/>
  <c r="AX575" i="293"/>
  <c r="AW575" i="293"/>
  <c r="AV575" i="293"/>
  <c r="AU575" i="293"/>
  <c r="AT575" i="293"/>
  <c r="AS575" i="293"/>
  <c r="AR575" i="293"/>
  <c r="AQ575" i="293"/>
  <c r="AP575" i="293"/>
  <c r="AO575" i="293"/>
  <c r="AN575" i="293"/>
  <c r="AM575" i="293"/>
  <c r="AL575" i="293"/>
  <c r="BN574" i="293"/>
  <c r="BM574" i="293"/>
  <c r="BL574" i="293"/>
  <c r="BK574" i="293"/>
  <c r="BJ574" i="293"/>
  <c r="BI574" i="293"/>
  <c r="AY574" i="293"/>
  <c r="AX574" i="293"/>
  <c r="AW574" i="293"/>
  <c r="AV574" i="293"/>
  <c r="AU574" i="293"/>
  <c r="AT574" i="293"/>
  <c r="AS574" i="293"/>
  <c r="AR574" i="293"/>
  <c r="AQ574" i="293"/>
  <c r="AP574" i="293"/>
  <c r="AO574" i="293"/>
  <c r="AN574" i="293"/>
  <c r="AM574" i="293"/>
  <c r="AL574" i="293"/>
  <c r="BN573" i="293"/>
  <c r="BM573" i="293"/>
  <c r="BL573" i="293"/>
  <c r="BK573" i="293"/>
  <c r="BJ573" i="293"/>
  <c r="BI573" i="293"/>
  <c r="AY573" i="293"/>
  <c r="AX573" i="293"/>
  <c r="AW573" i="293"/>
  <c r="AV573" i="293"/>
  <c r="AU573" i="293"/>
  <c r="AT573" i="293"/>
  <c r="AS573" i="293"/>
  <c r="AR573" i="293"/>
  <c r="AQ573" i="293"/>
  <c r="AP573" i="293"/>
  <c r="AO573" i="293"/>
  <c r="AN573" i="293"/>
  <c r="AM573" i="293"/>
  <c r="AL573" i="293"/>
  <c r="BN572" i="293"/>
  <c r="BM572" i="293"/>
  <c r="BL572" i="293"/>
  <c r="BK572" i="293"/>
  <c r="BJ572" i="293"/>
  <c r="BI572" i="293"/>
  <c r="AY572" i="293"/>
  <c r="AX572" i="293"/>
  <c r="AW572" i="293"/>
  <c r="AV572" i="293"/>
  <c r="AU572" i="293"/>
  <c r="AT572" i="293"/>
  <c r="AS572" i="293"/>
  <c r="AR572" i="293"/>
  <c r="AQ572" i="293"/>
  <c r="AP572" i="293"/>
  <c r="AO572" i="293"/>
  <c r="AN572" i="293"/>
  <c r="AM572" i="293"/>
  <c r="AL572" i="293"/>
  <c r="BN571" i="293"/>
  <c r="BM571" i="293"/>
  <c r="BL571" i="293"/>
  <c r="BK571" i="293"/>
  <c r="BJ571" i="293"/>
  <c r="BI571" i="293"/>
  <c r="AY571" i="293"/>
  <c r="AX571" i="293"/>
  <c r="AW571" i="293"/>
  <c r="AV571" i="293"/>
  <c r="AU571" i="293"/>
  <c r="AT571" i="293"/>
  <c r="AS571" i="293"/>
  <c r="AR571" i="293"/>
  <c r="AQ571" i="293"/>
  <c r="AP571" i="293"/>
  <c r="AO571" i="293"/>
  <c r="AN571" i="293"/>
  <c r="AM571" i="293"/>
  <c r="AL571" i="293"/>
  <c r="BN570" i="293"/>
  <c r="BM570" i="293"/>
  <c r="BL570" i="293"/>
  <c r="BK570" i="293"/>
  <c r="BJ570" i="293"/>
  <c r="BI570" i="293"/>
  <c r="AY570" i="293"/>
  <c r="AX570" i="293"/>
  <c r="AW570" i="293"/>
  <c r="AV570" i="293"/>
  <c r="AU570" i="293"/>
  <c r="AT570" i="293"/>
  <c r="AS570" i="293"/>
  <c r="AR570" i="293"/>
  <c r="AQ570" i="293"/>
  <c r="AP570" i="293"/>
  <c r="AO570" i="293"/>
  <c r="AN570" i="293"/>
  <c r="AM570" i="293"/>
  <c r="AL570" i="293"/>
  <c r="BN569" i="293"/>
  <c r="BM569" i="293"/>
  <c r="BL569" i="293"/>
  <c r="BK569" i="293"/>
  <c r="BJ569" i="293"/>
  <c r="BI569" i="293"/>
  <c r="AY569" i="293"/>
  <c r="AX569" i="293"/>
  <c r="AW569" i="293"/>
  <c r="AV569" i="293"/>
  <c r="AU569" i="293"/>
  <c r="AT569" i="293"/>
  <c r="AS569" i="293"/>
  <c r="AR569" i="293"/>
  <c r="AQ569" i="293"/>
  <c r="AP569" i="293"/>
  <c r="AO569" i="293"/>
  <c r="AN569" i="293"/>
  <c r="AM569" i="293"/>
  <c r="AL569" i="293"/>
  <c r="BN568" i="293"/>
  <c r="BM568" i="293"/>
  <c r="BL568" i="293"/>
  <c r="BK568" i="293"/>
  <c r="BJ568" i="293"/>
  <c r="BI568" i="293"/>
  <c r="AY568" i="293"/>
  <c r="AX568" i="293"/>
  <c r="AW568" i="293"/>
  <c r="AV568" i="293"/>
  <c r="AU568" i="293"/>
  <c r="AT568" i="293"/>
  <c r="AS568" i="293"/>
  <c r="BN567" i="293"/>
  <c r="BM567" i="293"/>
  <c r="BL567" i="293"/>
  <c r="BK567" i="293"/>
  <c r="BJ567" i="293"/>
  <c r="BI567" i="293"/>
  <c r="AY567" i="293"/>
  <c r="AX567" i="293"/>
  <c r="AW567" i="293"/>
  <c r="AV567" i="293"/>
  <c r="AU567" i="293"/>
  <c r="AT567" i="293"/>
  <c r="AS567" i="293"/>
  <c r="BN566" i="293"/>
  <c r="BM566" i="293"/>
  <c r="BL566" i="293"/>
  <c r="BK566" i="293"/>
  <c r="BJ566" i="293"/>
  <c r="BI566" i="293"/>
  <c r="AY566" i="293"/>
  <c r="AX566" i="293"/>
  <c r="AW566" i="293"/>
  <c r="AV566" i="293"/>
  <c r="AU566" i="293"/>
  <c r="AT566" i="293"/>
  <c r="AS566" i="293"/>
  <c r="BN565" i="293"/>
  <c r="BM565" i="293"/>
  <c r="BL565" i="293"/>
  <c r="BK565" i="293"/>
  <c r="BJ565" i="293"/>
  <c r="BI565" i="293"/>
  <c r="AY565" i="293"/>
  <c r="AX565" i="293"/>
  <c r="AW565" i="293"/>
  <c r="AV565" i="293"/>
  <c r="AU565" i="293"/>
  <c r="AT565" i="293"/>
  <c r="AS565" i="293"/>
  <c r="BN564" i="293"/>
  <c r="BM564" i="293"/>
  <c r="BL564" i="293"/>
  <c r="BK564" i="293"/>
  <c r="BJ564" i="293"/>
  <c r="BI564" i="293"/>
  <c r="AY564" i="293"/>
  <c r="AX564" i="293"/>
  <c r="AW564" i="293"/>
  <c r="AV564" i="293"/>
  <c r="AU564" i="293"/>
  <c r="AT564" i="293"/>
  <c r="AS564" i="293"/>
  <c r="BN563" i="293"/>
  <c r="BM563" i="293"/>
  <c r="BL563" i="293"/>
  <c r="BK563" i="293"/>
  <c r="BJ563" i="293"/>
  <c r="BI563" i="293"/>
  <c r="AY563" i="293"/>
  <c r="AX563" i="293"/>
  <c r="AW563" i="293"/>
  <c r="AV563" i="293"/>
  <c r="AU563" i="293"/>
  <c r="AT563" i="293"/>
  <c r="AS563" i="293"/>
  <c r="BN562" i="293"/>
  <c r="BM562" i="293"/>
  <c r="BL562" i="293"/>
  <c r="BK562" i="293"/>
  <c r="BJ562" i="293"/>
  <c r="BI562" i="293"/>
  <c r="AY562" i="293"/>
  <c r="AX562" i="293"/>
  <c r="AW562" i="293"/>
  <c r="AV562" i="293"/>
  <c r="AU562" i="293"/>
  <c r="AT562" i="293"/>
  <c r="AS562" i="293"/>
  <c r="BN561" i="293"/>
  <c r="BM561" i="293"/>
  <c r="BL561" i="293"/>
  <c r="BK561" i="293"/>
  <c r="BJ561" i="293"/>
  <c r="BI561" i="293"/>
  <c r="AY561" i="293"/>
  <c r="AX561" i="293"/>
  <c r="AW561" i="293"/>
  <c r="AV561" i="293"/>
  <c r="AU561" i="293"/>
  <c r="AT561" i="293"/>
  <c r="AS561" i="293"/>
  <c r="BN560" i="293"/>
  <c r="BM560" i="293"/>
  <c r="BL560" i="293"/>
  <c r="BK560" i="293"/>
  <c r="BJ560" i="293"/>
  <c r="BI560" i="293"/>
  <c r="AY560" i="293"/>
  <c r="AX560" i="293"/>
  <c r="AW560" i="293"/>
  <c r="AV560" i="293"/>
  <c r="AU560" i="293"/>
  <c r="AT560" i="293"/>
  <c r="AS560" i="293"/>
  <c r="BN559" i="293"/>
  <c r="BM559" i="293"/>
  <c r="BL559" i="293"/>
  <c r="BK559" i="293"/>
  <c r="BJ559" i="293"/>
  <c r="BI559" i="293"/>
  <c r="AY559" i="293"/>
  <c r="AX559" i="293"/>
  <c r="AW559" i="293"/>
  <c r="AV559" i="293"/>
  <c r="AU559" i="293"/>
  <c r="AT559" i="293"/>
  <c r="AS559" i="293"/>
  <c r="BN558" i="293"/>
  <c r="BM558" i="293"/>
  <c r="BL558" i="293"/>
  <c r="BK558" i="293"/>
  <c r="BJ558" i="293"/>
  <c r="BI558" i="293"/>
  <c r="AY558" i="293"/>
  <c r="AX558" i="293"/>
  <c r="AW558" i="293"/>
  <c r="AV558" i="293"/>
  <c r="AU558" i="293"/>
  <c r="AT558" i="293"/>
  <c r="AS558" i="293"/>
  <c r="BN557" i="293"/>
  <c r="BM557" i="293"/>
  <c r="BL557" i="293"/>
  <c r="BK557" i="293"/>
  <c r="BJ557" i="293"/>
  <c r="BI557" i="293"/>
  <c r="AY557" i="293"/>
  <c r="AX557" i="293"/>
  <c r="AW557" i="293"/>
  <c r="AV557" i="293"/>
  <c r="AU557" i="293"/>
  <c r="AT557" i="293"/>
  <c r="AS557" i="293"/>
  <c r="BN556" i="293"/>
  <c r="BM556" i="293"/>
  <c r="BL556" i="293"/>
  <c r="BK556" i="293"/>
  <c r="BJ556" i="293"/>
  <c r="BI556" i="293"/>
  <c r="AY556" i="293"/>
  <c r="AX556" i="293"/>
  <c r="AW556" i="293"/>
  <c r="AV556" i="293"/>
  <c r="AU556" i="293"/>
  <c r="AT556" i="293"/>
  <c r="AS556" i="293"/>
  <c r="BN555" i="293"/>
  <c r="BM555" i="293"/>
  <c r="BL555" i="293"/>
  <c r="BK555" i="293"/>
  <c r="BJ555" i="293"/>
  <c r="BI555" i="293"/>
  <c r="AY555" i="293"/>
  <c r="AX555" i="293"/>
  <c r="AW555" i="293"/>
  <c r="AV555" i="293"/>
  <c r="AU555" i="293"/>
  <c r="AT555" i="293"/>
  <c r="AS555" i="293"/>
  <c r="BN554" i="293"/>
  <c r="BM554" i="293"/>
  <c r="BL554" i="293"/>
  <c r="BK554" i="293"/>
  <c r="BJ554" i="293"/>
  <c r="BI554" i="293"/>
  <c r="AY554" i="293"/>
  <c r="AX554" i="293"/>
  <c r="AW554" i="293"/>
  <c r="AV554" i="293"/>
  <c r="AU554" i="293"/>
  <c r="AT554" i="293"/>
  <c r="AS554" i="293"/>
  <c r="BN553" i="293"/>
  <c r="BM553" i="293"/>
  <c r="BL553" i="293"/>
  <c r="BK553" i="293"/>
  <c r="BJ553" i="293"/>
  <c r="BI553" i="293"/>
  <c r="AY553" i="293"/>
  <c r="AX553" i="293"/>
  <c r="AW553" i="293"/>
  <c r="AV553" i="293"/>
  <c r="AU553" i="293"/>
  <c r="AT553" i="293"/>
  <c r="AS553" i="293"/>
  <c r="BN552" i="293"/>
  <c r="BM552" i="293"/>
  <c r="BL552" i="293"/>
  <c r="BK552" i="293"/>
  <c r="BJ552" i="293"/>
  <c r="BI552" i="293"/>
  <c r="AY552" i="293"/>
  <c r="AX552" i="293"/>
  <c r="AW552" i="293"/>
  <c r="AV552" i="293"/>
  <c r="AU552" i="293"/>
  <c r="AT552" i="293"/>
  <c r="AS552" i="293"/>
  <c r="BN551" i="293"/>
  <c r="BM551" i="293"/>
  <c r="BL551" i="293"/>
  <c r="BK551" i="293"/>
  <c r="BJ551" i="293"/>
  <c r="BI551" i="293"/>
  <c r="AY551" i="293"/>
  <c r="AX551" i="293"/>
  <c r="AW551" i="293"/>
  <c r="AV551" i="293"/>
  <c r="AU551" i="293"/>
  <c r="AT551" i="293"/>
  <c r="AS551" i="293"/>
  <c r="BN550" i="293"/>
  <c r="BM550" i="293"/>
  <c r="BL550" i="293"/>
  <c r="BK550" i="293"/>
  <c r="BJ550" i="293"/>
  <c r="BI550" i="293"/>
  <c r="AY550" i="293"/>
  <c r="AX550" i="293"/>
  <c r="AW550" i="293"/>
  <c r="AV550" i="293"/>
  <c r="AU550" i="293"/>
  <c r="AT550" i="293"/>
  <c r="AS550" i="293"/>
  <c r="BN549" i="293"/>
  <c r="BM549" i="293"/>
  <c r="BL549" i="293"/>
  <c r="BK549" i="293"/>
  <c r="BJ549" i="293"/>
  <c r="BI549" i="293"/>
  <c r="AY549" i="293"/>
  <c r="AX549" i="293"/>
  <c r="AW549" i="293"/>
  <c r="AV549" i="293"/>
  <c r="AU549" i="293"/>
  <c r="AT549" i="293"/>
  <c r="AS549" i="293"/>
  <c r="BN548" i="293"/>
  <c r="BM548" i="293"/>
  <c r="BL548" i="293"/>
  <c r="BK548" i="293"/>
  <c r="BJ548" i="293"/>
  <c r="BI548" i="293"/>
  <c r="AY548" i="293"/>
  <c r="AX548" i="293"/>
  <c r="AW548" i="293"/>
  <c r="AV548" i="293"/>
  <c r="AU548" i="293"/>
  <c r="AT548" i="293"/>
  <c r="AS548" i="293"/>
  <c r="BN547" i="293"/>
  <c r="BM547" i="293"/>
  <c r="BL547" i="293"/>
  <c r="BK547" i="293"/>
  <c r="BJ547" i="293"/>
  <c r="BI547" i="293"/>
  <c r="AY547" i="293"/>
  <c r="AX547" i="293"/>
  <c r="AW547" i="293"/>
  <c r="AV547" i="293"/>
  <c r="AU547" i="293"/>
  <c r="AT547" i="293"/>
  <c r="AS547" i="293"/>
  <c r="BN546" i="293"/>
  <c r="BM546" i="293"/>
  <c r="BL546" i="293"/>
  <c r="BK546" i="293"/>
  <c r="BJ546" i="293"/>
  <c r="BI546" i="293"/>
  <c r="AY546" i="293"/>
  <c r="AX546" i="293"/>
  <c r="AW546" i="293"/>
  <c r="AV546" i="293"/>
  <c r="AU546" i="293"/>
  <c r="AT546" i="293"/>
  <c r="AS546" i="293"/>
  <c r="BN545" i="293"/>
  <c r="BM545" i="293"/>
  <c r="BL545" i="293"/>
  <c r="BK545" i="293"/>
  <c r="BJ545" i="293"/>
  <c r="BI545" i="293"/>
  <c r="AY545" i="293"/>
  <c r="AX545" i="293"/>
  <c r="AW545" i="293"/>
  <c r="AV545" i="293"/>
  <c r="AU545" i="293"/>
  <c r="AT545" i="293"/>
  <c r="AS545" i="293"/>
  <c r="BN544" i="293"/>
  <c r="BM544" i="293"/>
  <c r="BL544" i="293"/>
  <c r="BK544" i="293"/>
  <c r="BJ544" i="293"/>
  <c r="BI544" i="293"/>
  <c r="AY544" i="293"/>
  <c r="AX544" i="293"/>
  <c r="AW544" i="293"/>
  <c r="AV544" i="293"/>
  <c r="AU544" i="293"/>
  <c r="AT544" i="293"/>
  <c r="AS544" i="293"/>
  <c r="BN543" i="293"/>
  <c r="BM543" i="293"/>
  <c r="BL543" i="293"/>
  <c r="BK543" i="293"/>
  <c r="BJ543" i="293"/>
  <c r="BI543" i="293"/>
  <c r="AY543" i="293"/>
  <c r="AX543" i="293"/>
  <c r="AW543" i="293"/>
  <c r="AV543" i="293"/>
  <c r="AU543" i="293"/>
  <c r="AT543" i="293"/>
  <c r="AS543" i="293"/>
  <c r="BN542" i="293"/>
  <c r="BM542" i="293"/>
  <c r="BL542" i="293"/>
  <c r="BK542" i="293"/>
  <c r="BJ542" i="293"/>
  <c r="BI542" i="293"/>
  <c r="AY542" i="293"/>
  <c r="AX542" i="293"/>
  <c r="AW542" i="293"/>
  <c r="AV542" i="293"/>
  <c r="AU542" i="293"/>
  <c r="AT542" i="293"/>
  <c r="AS542" i="293"/>
  <c r="BN541" i="293"/>
  <c r="BM541" i="293"/>
  <c r="BL541" i="293"/>
  <c r="BK541" i="293"/>
  <c r="BJ541" i="293"/>
  <c r="BI541" i="293"/>
  <c r="AY541" i="293"/>
  <c r="AX541" i="293"/>
  <c r="AW541" i="293"/>
  <c r="AV541" i="293"/>
  <c r="AU541" i="293"/>
  <c r="AT541" i="293"/>
  <c r="AS541" i="293"/>
  <c r="BN540" i="293"/>
  <c r="BM540" i="293"/>
  <c r="BL540" i="293"/>
  <c r="BK540" i="293"/>
  <c r="BJ540" i="293"/>
  <c r="BI540" i="293"/>
  <c r="AY540" i="293"/>
  <c r="AX540" i="293"/>
  <c r="AW540" i="293"/>
  <c r="AV540" i="293"/>
  <c r="AU540" i="293"/>
  <c r="AT540" i="293"/>
  <c r="AS540" i="293"/>
  <c r="BN539" i="293"/>
  <c r="BM539" i="293"/>
  <c r="BL539" i="293"/>
  <c r="BK539" i="293"/>
  <c r="BJ539" i="293"/>
  <c r="BI539" i="293"/>
  <c r="AY539" i="293"/>
  <c r="AX539" i="293"/>
  <c r="AW539" i="293"/>
  <c r="AV539" i="293"/>
  <c r="AU539" i="293"/>
  <c r="AT539" i="293"/>
  <c r="AS539" i="293"/>
  <c r="BN538" i="293"/>
  <c r="BM538" i="293"/>
  <c r="BL538" i="293"/>
  <c r="BK538" i="293"/>
  <c r="BJ538" i="293"/>
  <c r="BI538" i="293"/>
  <c r="AY538" i="293"/>
  <c r="AX538" i="293"/>
  <c r="AW538" i="293"/>
  <c r="AV538" i="293"/>
  <c r="AU538" i="293"/>
  <c r="AT538" i="293"/>
  <c r="AS538" i="293"/>
  <c r="BN537" i="293"/>
  <c r="BM537" i="293"/>
  <c r="BL537" i="293"/>
  <c r="BK537" i="293"/>
  <c r="BJ537" i="293"/>
  <c r="BI537" i="293"/>
  <c r="AY537" i="293"/>
  <c r="AX537" i="293"/>
  <c r="AW537" i="293"/>
  <c r="AV537" i="293"/>
  <c r="AU537" i="293"/>
  <c r="AT537" i="293"/>
  <c r="AS537" i="293"/>
  <c r="BN536" i="293"/>
  <c r="BM536" i="293"/>
  <c r="BL536" i="293"/>
  <c r="BK536" i="293"/>
  <c r="BJ536" i="293"/>
  <c r="BI536" i="293"/>
  <c r="AY536" i="293"/>
  <c r="AX536" i="293"/>
  <c r="AW536" i="293"/>
  <c r="AV536" i="293"/>
  <c r="AU536" i="293"/>
  <c r="AT536" i="293"/>
  <c r="AS536" i="293"/>
  <c r="BN535" i="293"/>
  <c r="BM535" i="293"/>
  <c r="BL535" i="293"/>
  <c r="BK535" i="293"/>
  <c r="BJ535" i="293"/>
  <c r="BI535" i="293"/>
  <c r="AY535" i="293"/>
  <c r="AX535" i="293"/>
  <c r="AW535" i="293"/>
  <c r="AV535" i="293"/>
  <c r="AU535" i="293"/>
  <c r="AT535" i="293"/>
  <c r="AS535" i="293"/>
  <c r="BN534" i="293"/>
  <c r="BM534" i="293"/>
  <c r="BL534" i="293"/>
  <c r="BK534" i="293"/>
  <c r="BJ534" i="293"/>
  <c r="BI534" i="293"/>
  <c r="AY534" i="293"/>
  <c r="AX534" i="293"/>
  <c r="AW534" i="293"/>
  <c r="AV534" i="293"/>
  <c r="AU534" i="293"/>
  <c r="AT534" i="293"/>
  <c r="AS534" i="293"/>
  <c r="BN533" i="293"/>
  <c r="BM533" i="293"/>
  <c r="BL533" i="293"/>
  <c r="BK533" i="293"/>
  <c r="BJ533" i="293"/>
  <c r="BI533" i="293"/>
  <c r="AY533" i="293"/>
  <c r="AX533" i="293"/>
  <c r="AW533" i="293"/>
  <c r="AV533" i="293"/>
  <c r="AU533" i="293"/>
  <c r="AT533" i="293"/>
  <c r="AS533" i="293"/>
  <c r="BN532" i="293"/>
  <c r="BM532" i="293"/>
  <c r="BL532" i="293"/>
  <c r="BK532" i="293"/>
  <c r="BJ532" i="293"/>
  <c r="BI532" i="293"/>
  <c r="AY532" i="293"/>
  <c r="AX532" i="293"/>
  <c r="AW532" i="293"/>
  <c r="AV532" i="293"/>
  <c r="AU532" i="293"/>
  <c r="AT532" i="293"/>
  <c r="AS532" i="293"/>
  <c r="BN531" i="293"/>
  <c r="BM531" i="293"/>
  <c r="BL531" i="293"/>
  <c r="BK531" i="293"/>
  <c r="BJ531" i="293"/>
  <c r="BI531" i="293"/>
  <c r="AY531" i="293"/>
  <c r="AX531" i="293"/>
  <c r="AW531" i="293"/>
  <c r="AV531" i="293"/>
  <c r="AU531" i="293"/>
  <c r="AT531" i="293"/>
  <c r="AS531" i="293"/>
  <c r="BN530" i="293"/>
  <c r="BM530" i="293"/>
  <c r="BL530" i="293"/>
  <c r="BK530" i="293"/>
  <c r="BJ530" i="293"/>
  <c r="BI530" i="293"/>
  <c r="AY530" i="293"/>
  <c r="AX530" i="293"/>
  <c r="AW530" i="293"/>
  <c r="AV530" i="293"/>
  <c r="AU530" i="293"/>
  <c r="AT530" i="293"/>
  <c r="AS530" i="293"/>
  <c r="BN529" i="293"/>
  <c r="BM529" i="293"/>
  <c r="BL529" i="293"/>
  <c r="BK529" i="293"/>
  <c r="BJ529" i="293"/>
  <c r="BI529" i="293"/>
  <c r="AY529" i="293"/>
  <c r="AX529" i="293"/>
  <c r="AW529" i="293"/>
  <c r="AV529" i="293"/>
  <c r="AU529" i="293"/>
  <c r="AT529" i="293"/>
  <c r="AS529" i="293"/>
  <c r="BN528" i="293"/>
  <c r="BM528" i="293"/>
  <c r="BL528" i="293"/>
  <c r="BK528" i="293"/>
  <c r="BJ528" i="293"/>
  <c r="BI528" i="293"/>
  <c r="AY528" i="293"/>
  <c r="AX528" i="293"/>
  <c r="AW528" i="293"/>
  <c r="AV528" i="293"/>
  <c r="AU528" i="293"/>
  <c r="AT528" i="293"/>
  <c r="AS528" i="293"/>
  <c r="BN527" i="293"/>
  <c r="BM527" i="293"/>
  <c r="BL527" i="293"/>
  <c r="BK527" i="293"/>
  <c r="BJ527" i="293"/>
  <c r="BI527" i="293"/>
  <c r="AY527" i="293"/>
  <c r="AX527" i="293"/>
  <c r="AW527" i="293"/>
  <c r="AV527" i="293"/>
  <c r="AU527" i="293"/>
  <c r="AT527" i="293"/>
  <c r="AS527" i="293"/>
  <c r="BN526" i="293"/>
  <c r="BM526" i="293"/>
  <c r="BL526" i="293"/>
  <c r="BK526" i="293"/>
  <c r="BJ526" i="293"/>
  <c r="BI526" i="293"/>
  <c r="AY526" i="293"/>
  <c r="AX526" i="293"/>
  <c r="AW526" i="293"/>
  <c r="AV526" i="293"/>
  <c r="AU526" i="293"/>
  <c r="AT526" i="293"/>
  <c r="AS526" i="293"/>
  <c r="BN525" i="293"/>
  <c r="BM525" i="293"/>
  <c r="BL525" i="293"/>
  <c r="BK525" i="293"/>
  <c r="BJ525" i="293"/>
  <c r="BI525" i="293"/>
  <c r="AY525" i="293"/>
  <c r="AX525" i="293"/>
  <c r="AW525" i="293"/>
  <c r="AV525" i="293"/>
  <c r="AU525" i="293"/>
  <c r="AT525" i="293"/>
  <c r="AS525" i="293"/>
  <c r="BN524" i="293"/>
  <c r="BM524" i="293"/>
  <c r="BL524" i="293"/>
  <c r="BK524" i="293"/>
  <c r="BJ524" i="293"/>
  <c r="BI524" i="293"/>
  <c r="AY524" i="293"/>
  <c r="AX524" i="293"/>
  <c r="AW524" i="293"/>
  <c r="AV524" i="293"/>
  <c r="AU524" i="293"/>
  <c r="AT524" i="293"/>
  <c r="AS524" i="293"/>
  <c r="BN523" i="293"/>
  <c r="BM523" i="293"/>
  <c r="BL523" i="293"/>
  <c r="BK523" i="293"/>
  <c r="BJ523" i="293"/>
  <c r="BI523" i="293"/>
  <c r="AY523" i="293"/>
  <c r="AX523" i="293"/>
  <c r="AW523" i="293"/>
  <c r="AV523" i="293"/>
  <c r="AU523" i="293"/>
  <c r="AT523" i="293"/>
  <c r="AS523" i="293"/>
  <c r="BN522" i="293"/>
  <c r="BM522" i="293"/>
  <c r="BL522" i="293"/>
  <c r="BK522" i="293"/>
  <c r="BJ522" i="293"/>
  <c r="BI522" i="293"/>
  <c r="AY522" i="293"/>
  <c r="AX522" i="293"/>
  <c r="AW522" i="293"/>
  <c r="AV522" i="293"/>
  <c r="AU522" i="293"/>
  <c r="AT522" i="293"/>
  <c r="AS522" i="293"/>
  <c r="BN521" i="293"/>
  <c r="BM521" i="293"/>
  <c r="BL521" i="293"/>
  <c r="BK521" i="293"/>
  <c r="BJ521" i="293"/>
  <c r="BI521" i="293"/>
  <c r="AY521" i="293"/>
  <c r="AX521" i="293"/>
  <c r="AW521" i="293"/>
  <c r="AV521" i="293"/>
  <c r="AU521" i="293"/>
  <c r="AT521" i="293"/>
  <c r="AS521" i="293"/>
  <c r="BN520" i="293"/>
  <c r="BM520" i="293"/>
  <c r="BL520" i="293"/>
  <c r="BK520" i="293"/>
  <c r="BJ520" i="293"/>
  <c r="BI520" i="293"/>
  <c r="AY520" i="293"/>
  <c r="AX520" i="293"/>
  <c r="AW520" i="293"/>
  <c r="AV520" i="293"/>
  <c r="AU520" i="293"/>
  <c r="AT520" i="293"/>
  <c r="AS520" i="293"/>
  <c r="BN519" i="293"/>
  <c r="BM519" i="293"/>
  <c r="BL519" i="293"/>
  <c r="BK519" i="293"/>
  <c r="BJ519" i="293"/>
  <c r="BI519" i="293"/>
  <c r="AY519" i="293"/>
  <c r="AX519" i="293"/>
  <c r="AW519" i="293"/>
  <c r="AV519" i="293"/>
  <c r="AU519" i="293"/>
  <c r="AT519" i="293"/>
  <c r="AS519" i="293"/>
  <c r="BN518" i="293"/>
  <c r="BM518" i="293"/>
  <c r="BL518" i="293"/>
  <c r="BK518" i="293"/>
  <c r="BJ518" i="293"/>
  <c r="BI518" i="293"/>
  <c r="AY518" i="293"/>
  <c r="AX518" i="293"/>
  <c r="AW518" i="293"/>
  <c r="AV518" i="293"/>
  <c r="AU518" i="293"/>
  <c r="AT518" i="293"/>
  <c r="AS518" i="293"/>
  <c r="BN517" i="293"/>
  <c r="BM517" i="293"/>
  <c r="BL517" i="293"/>
  <c r="BK517" i="293"/>
  <c r="BJ517" i="293"/>
  <c r="BI517" i="293"/>
  <c r="AY517" i="293"/>
  <c r="AX517" i="293"/>
  <c r="AW517" i="293"/>
  <c r="AV517" i="293"/>
  <c r="AU517" i="293"/>
  <c r="AT517" i="293"/>
  <c r="AS517" i="293"/>
  <c r="BN516" i="293"/>
  <c r="BM516" i="293"/>
  <c r="BL516" i="293"/>
  <c r="BK516" i="293"/>
  <c r="BJ516" i="293"/>
  <c r="BI516" i="293"/>
  <c r="AY516" i="293"/>
  <c r="AX516" i="293"/>
  <c r="AW516" i="293"/>
  <c r="AV516" i="293"/>
  <c r="AU516" i="293"/>
  <c r="AT516" i="293"/>
  <c r="AS516" i="293"/>
  <c r="BN515" i="293"/>
  <c r="BM515" i="293"/>
  <c r="BL515" i="293"/>
  <c r="BK515" i="293"/>
  <c r="BJ515" i="293"/>
  <c r="BI515" i="293"/>
  <c r="AY515" i="293"/>
  <c r="AX515" i="293"/>
  <c r="AW515" i="293"/>
  <c r="AV515" i="293"/>
  <c r="AU515" i="293"/>
  <c r="AT515" i="293"/>
  <c r="AS515" i="293"/>
  <c r="BN514" i="293"/>
  <c r="BM514" i="293"/>
  <c r="BL514" i="293"/>
  <c r="BK514" i="293"/>
  <c r="BJ514" i="293"/>
  <c r="BI514" i="293"/>
  <c r="AY514" i="293"/>
  <c r="AX514" i="293"/>
  <c r="AW514" i="293"/>
  <c r="AV514" i="293"/>
  <c r="AU514" i="293"/>
  <c r="AT514" i="293"/>
  <c r="AS514" i="293"/>
  <c r="BN513" i="293"/>
  <c r="BM513" i="293"/>
  <c r="BL513" i="293"/>
  <c r="BK513" i="293"/>
  <c r="BJ513" i="293"/>
  <c r="BI513" i="293"/>
  <c r="AY513" i="293"/>
  <c r="AX513" i="293"/>
  <c r="AW513" i="293"/>
  <c r="AV513" i="293"/>
  <c r="AU513" i="293"/>
  <c r="AT513" i="293"/>
  <c r="AS513" i="293"/>
  <c r="BN512" i="293"/>
  <c r="BM512" i="293"/>
  <c r="BL512" i="293"/>
  <c r="BK512" i="293"/>
  <c r="BJ512" i="293"/>
  <c r="BI512" i="293"/>
  <c r="AY512" i="293"/>
  <c r="AX512" i="293"/>
  <c r="AW512" i="293"/>
  <c r="AV512" i="293"/>
  <c r="AU512" i="293"/>
  <c r="AT512" i="293"/>
  <c r="AS512" i="293"/>
  <c r="BN511" i="293"/>
  <c r="BM511" i="293"/>
  <c r="BL511" i="293"/>
  <c r="BK511" i="293"/>
  <c r="BJ511" i="293"/>
  <c r="BI511" i="293"/>
  <c r="AY511" i="293"/>
  <c r="AX511" i="293"/>
  <c r="AW511" i="293"/>
  <c r="AV511" i="293"/>
  <c r="AU511" i="293"/>
  <c r="AT511" i="293"/>
  <c r="AS511" i="293"/>
  <c r="BN510" i="293"/>
  <c r="BM510" i="293"/>
  <c r="BL510" i="293"/>
  <c r="BK510" i="293"/>
  <c r="BJ510" i="293"/>
  <c r="BI510" i="293"/>
  <c r="AY510" i="293"/>
  <c r="AX510" i="293"/>
  <c r="AW510" i="293"/>
  <c r="AV510" i="293"/>
  <c r="AU510" i="293"/>
  <c r="AT510" i="293"/>
  <c r="AS510" i="293"/>
  <c r="BN509" i="293"/>
  <c r="BM509" i="293"/>
  <c r="BL509" i="293"/>
  <c r="BK509" i="293"/>
  <c r="BJ509" i="293"/>
  <c r="BI509" i="293"/>
  <c r="AY509" i="293"/>
  <c r="AX509" i="293"/>
  <c r="AW509" i="293"/>
  <c r="AV509" i="293"/>
  <c r="AU509" i="293"/>
  <c r="AT509" i="293"/>
  <c r="AS509" i="293"/>
  <c r="BN508" i="293"/>
  <c r="BM508" i="293"/>
  <c r="BL508" i="293"/>
  <c r="BK508" i="293"/>
  <c r="BJ508" i="293"/>
  <c r="BI508" i="293"/>
  <c r="AY508" i="293"/>
  <c r="AX508" i="293"/>
  <c r="AW508" i="293"/>
  <c r="AV508" i="293"/>
  <c r="AU508" i="293"/>
  <c r="AT508" i="293"/>
  <c r="AS508" i="293"/>
  <c r="BN507" i="293"/>
  <c r="BM507" i="293"/>
  <c r="BL507" i="293"/>
  <c r="BK507" i="293"/>
  <c r="BJ507" i="293"/>
  <c r="BI507" i="293"/>
  <c r="AY507" i="293"/>
  <c r="AX507" i="293"/>
  <c r="AW507" i="293"/>
  <c r="AV507" i="293"/>
  <c r="AU507" i="293"/>
  <c r="AT507" i="293"/>
  <c r="AS507" i="293"/>
  <c r="BN506" i="293"/>
  <c r="BM506" i="293"/>
  <c r="BL506" i="293"/>
  <c r="BK506" i="293"/>
  <c r="BJ506" i="293"/>
  <c r="BI506" i="293"/>
  <c r="AY506" i="293"/>
  <c r="AX506" i="293"/>
  <c r="AW506" i="293"/>
  <c r="AV506" i="293"/>
  <c r="AU506" i="293"/>
  <c r="AT506" i="293"/>
  <c r="AS506" i="293"/>
  <c r="BN505" i="293"/>
  <c r="BM505" i="293"/>
  <c r="BL505" i="293"/>
  <c r="BK505" i="293"/>
  <c r="BJ505" i="293"/>
  <c r="BI505" i="293"/>
  <c r="AY505" i="293"/>
  <c r="AX505" i="293"/>
  <c r="AW505" i="293"/>
  <c r="AV505" i="293"/>
  <c r="AU505" i="293"/>
  <c r="AT505" i="293"/>
  <c r="AS505" i="293"/>
  <c r="BN504" i="293"/>
  <c r="BM504" i="293"/>
  <c r="BL504" i="293"/>
  <c r="BK504" i="293"/>
  <c r="BJ504" i="293"/>
  <c r="BI504" i="293"/>
  <c r="AY504" i="293"/>
  <c r="AX504" i="293"/>
  <c r="AW504" i="293"/>
  <c r="AV504" i="293"/>
  <c r="AU504" i="293"/>
  <c r="AT504" i="293"/>
  <c r="AS504" i="293"/>
  <c r="BN503" i="293"/>
  <c r="BM503" i="293"/>
  <c r="BL503" i="293"/>
  <c r="BK503" i="293"/>
  <c r="BJ503" i="293"/>
  <c r="BI503" i="293"/>
  <c r="AY503" i="293"/>
  <c r="AX503" i="293"/>
  <c r="AW503" i="293"/>
  <c r="AV503" i="293"/>
  <c r="AU503" i="293"/>
  <c r="AT503" i="293"/>
  <c r="AS503" i="293"/>
  <c r="BN502" i="293"/>
  <c r="BM502" i="293"/>
  <c r="BL502" i="293"/>
  <c r="BK502" i="293"/>
  <c r="BJ502" i="293"/>
  <c r="BI502" i="293"/>
  <c r="AY502" i="293"/>
  <c r="AX502" i="293"/>
  <c r="AW502" i="293"/>
  <c r="AV502" i="293"/>
  <c r="AU502" i="293"/>
  <c r="AT502" i="293"/>
  <c r="AS502" i="293"/>
  <c r="BN501" i="293"/>
  <c r="BM501" i="293"/>
  <c r="BL501" i="293"/>
  <c r="BK501" i="293"/>
  <c r="BJ501" i="293"/>
  <c r="BI501" i="293"/>
  <c r="AY501" i="293"/>
  <c r="AX501" i="293"/>
  <c r="AW501" i="293"/>
  <c r="AV501" i="293"/>
  <c r="AU501" i="293"/>
  <c r="AT501" i="293"/>
  <c r="AS501" i="293"/>
  <c r="BN500" i="293"/>
  <c r="BM500" i="293"/>
  <c r="BL500" i="293"/>
  <c r="BK500" i="293"/>
  <c r="BJ500" i="293"/>
  <c r="BI500" i="293"/>
  <c r="AY500" i="293"/>
  <c r="AX500" i="293"/>
  <c r="AW500" i="293"/>
  <c r="AV500" i="293"/>
  <c r="AU500" i="293"/>
  <c r="AT500" i="293"/>
  <c r="AS500" i="293"/>
  <c r="BN499" i="293"/>
  <c r="BM499" i="293"/>
  <c r="BL499" i="293"/>
  <c r="BK499" i="293"/>
  <c r="BJ499" i="293"/>
  <c r="BI499" i="293"/>
  <c r="AY499" i="293"/>
  <c r="AX499" i="293"/>
  <c r="AW499" i="293"/>
  <c r="AV499" i="293"/>
  <c r="AU499" i="293"/>
  <c r="AT499" i="293"/>
  <c r="AS499" i="293"/>
  <c r="BN498" i="293"/>
  <c r="BM498" i="293"/>
  <c r="BL498" i="293"/>
  <c r="BK498" i="293"/>
  <c r="BJ498" i="293"/>
  <c r="BI498" i="293"/>
  <c r="AY498" i="293"/>
  <c r="AX498" i="293"/>
  <c r="AW498" i="293"/>
  <c r="AV498" i="293"/>
  <c r="AU498" i="293"/>
  <c r="AT498" i="293"/>
  <c r="AS498" i="293"/>
  <c r="BN497" i="293"/>
  <c r="BM497" i="293"/>
  <c r="BL497" i="293"/>
  <c r="BK497" i="293"/>
  <c r="BJ497" i="293"/>
  <c r="BI497" i="293"/>
  <c r="AY497" i="293"/>
  <c r="AX497" i="293"/>
  <c r="AW497" i="293"/>
  <c r="AV497" i="293"/>
  <c r="AU497" i="293"/>
  <c r="AT497" i="293"/>
  <c r="AS497" i="293"/>
  <c r="BN496" i="293"/>
  <c r="BM496" i="293"/>
  <c r="BL496" i="293"/>
  <c r="BK496" i="293"/>
  <c r="BJ496" i="293"/>
  <c r="BI496" i="293"/>
  <c r="AY496" i="293"/>
  <c r="AX496" i="293"/>
  <c r="AW496" i="293"/>
  <c r="AV496" i="293"/>
  <c r="AU496" i="293"/>
  <c r="AT496" i="293"/>
  <c r="AS496" i="293"/>
  <c r="BN495" i="293"/>
  <c r="BM495" i="293"/>
  <c r="BL495" i="293"/>
  <c r="BK495" i="293"/>
  <c r="BJ495" i="293"/>
  <c r="BI495" i="293"/>
  <c r="AY495" i="293"/>
  <c r="AX495" i="293"/>
  <c r="AW495" i="293"/>
  <c r="AV495" i="293"/>
  <c r="AU495" i="293"/>
  <c r="AT495" i="293"/>
  <c r="AS495" i="293"/>
  <c r="BN494" i="293"/>
  <c r="BM494" i="293"/>
  <c r="BL494" i="293"/>
  <c r="BK494" i="293"/>
  <c r="BJ494" i="293"/>
  <c r="BI494" i="293"/>
  <c r="AY494" i="293"/>
  <c r="AX494" i="293"/>
  <c r="AW494" i="293"/>
  <c r="AV494" i="293"/>
  <c r="AU494" i="293"/>
  <c r="AT494" i="293"/>
  <c r="AS494" i="293"/>
  <c r="BN493" i="293"/>
  <c r="BM493" i="293"/>
  <c r="BL493" i="293"/>
  <c r="BK493" i="293"/>
  <c r="BJ493" i="293"/>
  <c r="BI493" i="293"/>
  <c r="AY493" i="293"/>
  <c r="AX493" i="293"/>
  <c r="AW493" i="293"/>
  <c r="AV493" i="293"/>
  <c r="AU493" i="293"/>
  <c r="AT493" i="293"/>
  <c r="AS493" i="293"/>
  <c r="BN492" i="293"/>
  <c r="BM492" i="293"/>
  <c r="BL492" i="293"/>
  <c r="BK492" i="293"/>
  <c r="BJ492" i="293"/>
  <c r="BI492" i="293"/>
  <c r="AY492" i="293"/>
  <c r="AX492" i="293"/>
  <c r="AW492" i="293"/>
  <c r="AV492" i="293"/>
  <c r="AU492" i="293"/>
  <c r="AT492" i="293"/>
  <c r="AS492" i="293"/>
  <c r="BN491" i="293"/>
  <c r="BM491" i="293"/>
  <c r="BL491" i="293"/>
  <c r="BK491" i="293"/>
  <c r="BJ491" i="293"/>
  <c r="BI491" i="293"/>
  <c r="AY491" i="293"/>
  <c r="AX491" i="293"/>
  <c r="AW491" i="293"/>
  <c r="AV491" i="293"/>
  <c r="AU491" i="293"/>
  <c r="AT491" i="293"/>
  <c r="AS491" i="293"/>
  <c r="BN490" i="293"/>
  <c r="BM490" i="293"/>
  <c r="BL490" i="293"/>
  <c r="BK490" i="293"/>
  <c r="BJ490" i="293"/>
  <c r="BI490" i="293"/>
  <c r="AY490" i="293"/>
  <c r="AX490" i="293"/>
  <c r="AW490" i="293"/>
  <c r="AV490" i="293"/>
  <c r="AU490" i="293"/>
  <c r="AT490" i="293"/>
  <c r="AS490" i="293"/>
  <c r="BN489" i="293"/>
  <c r="BM489" i="293"/>
  <c r="BL489" i="293"/>
  <c r="BK489" i="293"/>
  <c r="BJ489" i="293"/>
  <c r="BI489" i="293"/>
  <c r="AY489" i="293"/>
  <c r="AX489" i="293"/>
  <c r="AW489" i="293"/>
  <c r="AV489" i="293"/>
  <c r="AU489" i="293"/>
  <c r="AT489" i="293"/>
  <c r="AS489" i="293"/>
  <c r="BN488" i="293"/>
  <c r="BM488" i="293"/>
  <c r="BL488" i="293"/>
  <c r="BK488" i="293"/>
  <c r="BJ488" i="293"/>
  <c r="BI488" i="293"/>
  <c r="AY488" i="293"/>
  <c r="AX488" i="293"/>
  <c r="AW488" i="293"/>
  <c r="AV488" i="293"/>
  <c r="AU488" i="293"/>
  <c r="AT488" i="293"/>
  <c r="AS488" i="293"/>
  <c r="BN487" i="293"/>
  <c r="BM487" i="293"/>
  <c r="BL487" i="293"/>
  <c r="BK487" i="293"/>
  <c r="BJ487" i="293"/>
  <c r="BI487" i="293"/>
  <c r="AY487" i="293"/>
  <c r="AX487" i="293"/>
  <c r="AW487" i="293"/>
  <c r="AV487" i="293"/>
  <c r="AU487" i="293"/>
  <c r="AT487" i="293"/>
  <c r="AS487" i="293"/>
  <c r="BN486" i="293"/>
  <c r="BM486" i="293"/>
  <c r="BL486" i="293"/>
  <c r="BK486" i="293"/>
  <c r="BJ486" i="293"/>
  <c r="BI486" i="293"/>
  <c r="AY486" i="293"/>
  <c r="AX486" i="293"/>
  <c r="AW486" i="293"/>
  <c r="AV486" i="293"/>
  <c r="AU486" i="293"/>
  <c r="AT486" i="293"/>
  <c r="AS486" i="293"/>
  <c r="BN485" i="293"/>
  <c r="BM485" i="293"/>
  <c r="BL485" i="293"/>
  <c r="BK485" i="293"/>
  <c r="BJ485" i="293"/>
  <c r="BI485" i="293"/>
  <c r="AY485" i="293"/>
  <c r="AX485" i="293"/>
  <c r="AW485" i="293"/>
  <c r="AV485" i="293"/>
  <c r="AU485" i="293"/>
  <c r="AT485" i="293"/>
  <c r="AS485" i="293"/>
  <c r="BN484" i="293"/>
  <c r="BM484" i="293"/>
  <c r="BL484" i="293"/>
  <c r="BK484" i="293"/>
  <c r="BJ484" i="293"/>
  <c r="BI484" i="293"/>
  <c r="AY484" i="293"/>
  <c r="AX484" i="293"/>
  <c r="AW484" i="293"/>
  <c r="AV484" i="293"/>
  <c r="AU484" i="293"/>
  <c r="AT484" i="293"/>
  <c r="AS484" i="293"/>
  <c r="BN483" i="293"/>
  <c r="BM483" i="293"/>
  <c r="BL483" i="293"/>
  <c r="BK483" i="293"/>
  <c r="BJ483" i="293"/>
  <c r="BI483" i="293"/>
  <c r="AY483" i="293"/>
  <c r="AX483" i="293"/>
  <c r="AW483" i="293"/>
  <c r="AV483" i="293"/>
  <c r="AU483" i="293"/>
  <c r="AT483" i="293"/>
  <c r="AS483" i="293"/>
  <c r="BN482" i="293"/>
  <c r="BM482" i="293"/>
  <c r="BL482" i="293"/>
  <c r="BK482" i="293"/>
  <c r="BJ482" i="293"/>
  <c r="BI482" i="293"/>
  <c r="AY482" i="293"/>
  <c r="AX482" i="293"/>
  <c r="AW482" i="293"/>
  <c r="AV482" i="293"/>
  <c r="AU482" i="293"/>
  <c r="AT482" i="293"/>
  <c r="AS482" i="293"/>
  <c r="BN481" i="293"/>
  <c r="BM481" i="293"/>
  <c r="BL481" i="293"/>
  <c r="BK481" i="293"/>
  <c r="BJ481" i="293"/>
  <c r="BI481" i="293"/>
  <c r="AY481" i="293"/>
  <c r="AX481" i="293"/>
  <c r="AW481" i="293"/>
  <c r="AV481" i="293"/>
  <c r="AU481" i="293"/>
  <c r="AT481" i="293"/>
  <c r="AS481" i="293"/>
  <c r="BN480" i="293"/>
  <c r="BM480" i="293"/>
  <c r="BL480" i="293"/>
  <c r="BK480" i="293"/>
  <c r="BJ480" i="293"/>
  <c r="BI480" i="293"/>
  <c r="AY480" i="293"/>
  <c r="AX480" i="293"/>
  <c r="AW480" i="293"/>
  <c r="AV480" i="293"/>
  <c r="AU480" i="293"/>
  <c r="AT480" i="293"/>
  <c r="AS480" i="293"/>
  <c r="BN479" i="293"/>
  <c r="BM479" i="293"/>
  <c r="BL479" i="293"/>
  <c r="BK479" i="293"/>
  <c r="BJ479" i="293"/>
  <c r="BI479" i="293"/>
  <c r="AY479" i="293"/>
  <c r="AX479" i="293"/>
  <c r="AW479" i="293"/>
  <c r="AV479" i="293"/>
  <c r="AU479" i="293"/>
  <c r="AT479" i="293"/>
  <c r="AS479" i="293"/>
  <c r="BN478" i="293"/>
  <c r="BM478" i="293"/>
  <c r="BL478" i="293"/>
  <c r="BK478" i="293"/>
  <c r="BJ478" i="293"/>
  <c r="BI478" i="293"/>
  <c r="AY478" i="293"/>
  <c r="AX478" i="293"/>
  <c r="AW478" i="293"/>
  <c r="AV478" i="293"/>
  <c r="AU478" i="293"/>
  <c r="AT478" i="293"/>
  <c r="AS478" i="293"/>
  <c r="BN477" i="293"/>
  <c r="BM477" i="293"/>
  <c r="BL477" i="293"/>
  <c r="BK477" i="293"/>
  <c r="BJ477" i="293"/>
  <c r="BI477" i="293"/>
  <c r="AY477" i="293"/>
  <c r="AX477" i="293"/>
  <c r="AW477" i="293"/>
  <c r="AV477" i="293"/>
  <c r="AU477" i="293"/>
  <c r="AT477" i="293"/>
  <c r="AS477" i="293"/>
  <c r="BN476" i="293"/>
  <c r="BM476" i="293"/>
  <c r="BL476" i="293"/>
  <c r="BK476" i="293"/>
  <c r="BJ476" i="293"/>
  <c r="BI476" i="293"/>
  <c r="AY476" i="293"/>
  <c r="AX476" i="293"/>
  <c r="AW476" i="293"/>
  <c r="AV476" i="293"/>
  <c r="AU476" i="293"/>
  <c r="AT476" i="293"/>
  <c r="AS476" i="293"/>
  <c r="BN475" i="293"/>
  <c r="BM475" i="293"/>
  <c r="BL475" i="293"/>
  <c r="BK475" i="293"/>
  <c r="BJ475" i="293"/>
  <c r="BI475" i="293"/>
  <c r="AY475" i="293"/>
  <c r="AX475" i="293"/>
  <c r="AW475" i="293"/>
  <c r="AV475" i="293"/>
  <c r="AU475" i="293"/>
  <c r="AT475" i="293"/>
  <c r="AS475" i="293"/>
  <c r="BN474" i="293"/>
  <c r="BM474" i="293"/>
  <c r="BL474" i="293"/>
  <c r="BK474" i="293"/>
  <c r="BJ474" i="293"/>
  <c r="BI474" i="293"/>
  <c r="AY474" i="293"/>
  <c r="AX474" i="293"/>
  <c r="AW474" i="293"/>
  <c r="AV474" i="293"/>
  <c r="AU474" i="293"/>
  <c r="AT474" i="293"/>
  <c r="AS474" i="293"/>
  <c r="BN473" i="293"/>
  <c r="BM473" i="293"/>
  <c r="BL473" i="293"/>
  <c r="BK473" i="293"/>
  <c r="BJ473" i="293"/>
  <c r="BI473" i="293"/>
  <c r="AY473" i="293"/>
  <c r="AX473" i="293"/>
  <c r="AW473" i="293"/>
  <c r="AV473" i="293"/>
  <c r="AU473" i="293"/>
  <c r="AT473" i="293"/>
  <c r="AS473" i="293"/>
  <c r="BN472" i="293"/>
  <c r="BM472" i="293"/>
  <c r="BL472" i="293"/>
  <c r="BK472" i="293"/>
  <c r="BJ472" i="293"/>
  <c r="BI472" i="293"/>
  <c r="AY472" i="293"/>
  <c r="AX472" i="293"/>
  <c r="AW472" i="293"/>
  <c r="AV472" i="293"/>
  <c r="AU472" i="293"/>
  <c r="AT472" i="293"/>
  <c r="AS472" i="293"/>
  <c r="BN471" i="293"/>
  <c r="BM471" i="293"/>
  <c r="BL471" i="293"/>
  <c r="BK471" i="293"/>
  <c r="BJ471" i="293"/>
  <c r="BI471" i="293"/>
  <c r="AY471" i="293"/>
  <c r="AX471" i="293"/>
  <c r="AW471" i="293"/>
  <c r="AV471" i="293"/>
  <c r="AU471" i="293"/>
  <c r="AT471" i="293"/>
  <c r="AS471" i="293"/>
  <c r="BN470" i="293"/>
  <c r="BM470" i="293"/>
  <c r="BL470" i="293"/>
  <c r="BK470" i="293"/>
  <c r="BJ470" i="293"/>
  <c r="BI470" i="293"/>
  <c r="AY470" i="293"/>
  <c r="AX470" i="293"/>
  <c r="AW470" i="293"/>
  <c r="AV470" i="293"/>
  <c r="AU470" i="293"/>
  <c r="AT470" i="293"/>
  <c r="AS470" i="293"/>
  <c r="BN469" i="293"/>
  <c r="BM469" i="293"/>
  <c r="BL469" i="293"/>
  <c r="BK469" i="293"/>
  <c r="BJ469" i="293"/>
  <c r="BI469" i="293"/>
  <c r="AY469" i="293"/>
  <c r="AX469" i="293"/>
  <c r="AW469" i="293"/>
  <c r="AV469" i="293"/>
  <c r="AU469" i="293"/>
  <c r="AT469" i="293"/>
  <c r="AS469" i="293"/>
  <c r="BN468" i="293"/>
  <c r="BM468" i="293"/>
  <c r="BL468" i="293"/>
  <c r="BK468" i="293"/>
  <c r="BJ468" i="293"/>
  <c r="BI468" i="293"/>
  <c r="AY468" i="293"/>
  <c r="AX468" i="293"/>
  <c r="AW468" i="293"/>
  <c r="AV468" i="293"/>
  <c r="AU468" i="293"/>
  <c r="AT468" i="293"/>
  <c r="AS468" i="293"/>
  <c r="BN465" i="293"/>
  <c r="AJ465" i="293" s="1"/>
  <c r="BN464" i="293"/>
  <c r="BM464" i="293"/>
  <c r="BL464" i="293"/>
  <c r="BK464" i="293"/>
  <c r="BJ464" i="293"/>
  <c r="BI464" i="293"/>
  <c r="AY464" i="293"/>
  <c r="AX464" i="293"/>
  <c r="AW464" i="293"/>
  <c r="AV464" i="293"/>
  <c r="AU464" i="293"/>
  <c r="AT464" i="293"/>
  <c r="AS464" i="293"/>
  <c r="BN463" i="293"/>
  <c r="BM463" i="293"/>
  <c r="BL463" i="293"/>
  <c r="BK463" i="293"/>
  <c r="BJ463" i="293"/>
  <c r="BI463" i="293"/>
  <c r="AY463" i="293"/>
  <c r="AX463" i="293"/>
  <c r="AW463" i="293"/>
  <c r="AV463" i="293"/>
  <c r="AU463" i="293"/>
  <c r="AT463" i="293"/>
  <c r="AS463" i="293"/>
  <c r="BN462" i="293"/>
  <c r="BM462" i="293"/>
  <c r="BL462" i="293"/>
  <c r="BK462" i="293"/>
  <c r="BJ462" i="293"/>
  <c r="BI462" i="293"/>
  <c r="AY462" i="293"/>
  <c r="AX462" i="293"/>
  <c r="AW462" i="293"/>
  <c r="AV462" i="293"/>
  <c r="AU462" i="293"/>
  <c r="AT462" i="293"/>
  <c r="AS462" i="293"/>
  <c r="BN461" i="293"/>
  <c r="BM461" i="293"/>
  <c r="BL461" i="293"/>
  <c r="BK461" i="293"/>
  <c r="BJ461" i="293"/>
  <c r="BI461" i="293"/>
  <c r="AY461" i="293"/>
  <c r="AX461" i="293"/>
  <c r="AW461" i="293"/>
  <c r="AV461" i="293"/>
  <c r="AU461" i="293"/>
  <c r="AT461" i="293"/>
  <c r="AS461" i="293"/>
  <c r="BN460" i="293"/>
  <c r="BM460" i="293"/>
  <c r="BL460" i="293"/>
  <c r="BK460" i="293"/>
  <c r="BJ460" i="293"/>
  <c r="BI460" i="293"/>
  <c r="AY460" i="293"/>
  <c r="AX460" i="293"/>
  <c r="AW460" i="293"/>
  <c r="AV460" i="293"/>
  <c r="AU460" i="293"/>
  <c r="AT460" i="293"/>
  <c r="AS460" i="293"/>
  <c r="BN459" i="293"/>
  <c r="BM459" i="293"/>
  <c r="BL459" i="293"/>
  <c r="BK459" i="293"/>
  <c r="BJ459" i="293"/>
  <c r="BI459" i="293"/>
  <c r="AY459" i="293"/>
  <c r="AX459" i="293"/>
  <c r="AW459" i="293"/>
  <c r="AV459" i="293"/>
  <c r="AU459" i="293"/>
  <c r="AT459" i="293"/>
  <c r="AS459" i="293"/>
  <c r="BN458" i="293"/>
  <c r="BM458" i="293"/>
  <c r="BL458" i="293"/>
  <c r="BK458" i="293"/>
  <c r="BJ458" i="293"/>
  <c r="BI458" i="293"/>
  <c r="AY458" i="293"/>
  <c r="AX458" i="293"/>
  <c r="AW458" i="293"/>
  <c r="AV458" i="293"/>
  <c r="AU458" i="293"/>
  <c r="AT458" i="293"/>
  <c r="AS458" i="293"/>
  <c r="BN457" i="293"/>
  <c r="BM457" i="293"/>
  <c r="BL457" i="293"/>
  <c r="BK457" i="293"/>
  <c r="BJ457" i="293"/>
  <c r="BI457" i="293"/>
  <c r="AY457" i="293"/>
  <c r="AX457" i="293"/>
  <c r="AW457" i="293"/>
  <c r="AV457" i="293"/>
  <c r="AU457" i="293"/>
  <c r="AT457" i="293"/>
  <c r="AS457" i="293"/>
  <c r="BN456" i="293"/>
  <c r="BM456" i="293"/>
  <c r="BL456" i="293"/>
  <c r="BK456" i="293"/>
  <c r="BJ456" i="293"/>
  <c r="BI456" i="293"/>
  <c r="AY456" i="293"/>
  <c r="AX456" i="293"/>
  <c r="AW456" i="293"/>
  <c r="AV456" i="293"/>
  <c r="AU456" i="293"/>
  <c r="AT456" i="293"/>
  <c r="AS456" i="293"/>
  <c r="BN455" i="293"/>
  <c r="BM455" i="293"/>
  <c r="BL455" i="293"/>
  <c r="BK455" i="293"/>
  <c r="BJ455" i="293"/>
  <c r="BI455" i="293"/>
  <c r="AY455" i="293"/>
  <c r="AX455" i="293"/>
  <c r="AW455" i="293"/>
  <c r="AV455" i="293"/>
  <c r="AU455" i="293"/>
  <c r="AT455" i="293"/>
  <c r="AS455" i="293"/>
  <c r="BN454" i="293"/>
  <c r="BM454" i="293"/>
  <c r="BL454" i="293"/>
  <c r="BK454" i="293"/>
  <c r="BJ454" i="293"/>
  <c r="BI454" i="293"/>
  <c r="AY454" i="293"/>
  <c r="AX454" i="293"/>
  <c r="AW454" i="293"/>
  <c r="AV454" i="293"/>
  <c r="AU454" i="293"/>
  <c r="AT454" i="293"/>
  <c r="AS454" i="293"/>
  <c r="BN453" i="293"/>
  <c r="BM453" i="293"/>
  <c r="BL453" i="293"/>
  <c r="BK453" i="293"/>
  <c r="BJ453" i="293"/>
  <c r="BI453" i="293"/>
  <c r="AY453" i="293"/>
  <c r="AX453" i="293"/>
  <c r="AW453" i="293"/>
  <c r="AV453" i="293"/>
  <c r="AU453" i="293"/>
  <c r="AT453" i="293"/>
  <c r="AS453" i="293"/>
  <c r="BN452" i="293"/>
  <c r="BM452" i="293"/>
  <c r="BL452" i="293"/>
  <c r="BK452" i="293"/>
  <c r="BJ452" i="293"/>
  <c r="BI452" i="293"/>
  <c r="AY452" i="293"/>
  <c r="AX452" i="293"/>
  <c r="AW452" i="293"/>
  <c r="AV452" i="293"/>
  <c r="AU452" i="293"/>
  <c r="AT452" i="293"/>
  <c r="AS452" i="293"/>
  <c r="BN451" i="293"/>
  <c r="BM451" i="293"/>
  <c r="BL451" i="293"/>
  <c r="BK451" i="293"/>
  <c r="BJ451" i="293"/>
  <c r="BI451" i="293"/>
  <c r="AY451" i="293"/>
  <c r="AX451" i="293"/>
  <c r="AW451" i="293"/>
  <c r="AV451" i="293"/>
  <c r="AU451" i="293"/>
  <c r="AT451" i="293"/>
  <c r="AS451" i="293"/>
  <c r="BN450" i="293"/>
  <c r="BM450" i="293"/>
  <c r="BL450" i="293"/>
  <c r="BK450" i="293"/>
  <c r="BJ450" i="293"/>
  <c r="BI450" i="293"/>
  <c r="AY450" i="293"/>
  <c r="AX450" i="293"/>
  <c r="AW450" i="293"/>
  <c r="AV450" i="293"/>
  <c r="AU450" i="293"/>
  <c r="AT450" i="293"/>
  <c r="AS450" i="293"/>
  <c r="BN449" i="293"/>
  <c r="BM449" i="293"/>
  <c r="BL449" i="293"/>
  <c r="BK449" i="293"/>
  <c r="BJ449" i="293"/>
  <c r="BI449" i="293"/>
  <c r="AY449" i="293"/>
  <c r="AX449" i="293"/>
  <c r="AW449" i="293"/>
  <c r="AV449" i="293"/>
  <c r="AU449" i="293"/>
  <c r="AT449" i="293"/>
  <c r="AS449" i="293"/>
  <c r="BN448" i="293"/>
  <c r="BM448" i="293"/>
  <c r="BL448" i="293"/>
  <c r="BK448" i="293"/>
  <c r="BJ448" i="293"/>
  <c r="BI448" i="293"/>
  <c r="AY448" i="293"/>
  <c r="AX448" i="293"/>
  <c r="AW448" i="293"/>
  <c r="AV448" i="293"/>
  <c r="AU448" i="293"/>
  <c r="AT448" i="293"/>
  <c r="AS448" i="293"/>
  <c r="BN447" i="293"/>
  <c r="BM447" i="293"/>
  <c r="BL447" i="293"/>
  <c r="BK447" i="293"/>
  <c r="BJ447" i="293"/>
  <c r="BI447" i="293"/>
  <c r="AY447" i="293"/>
  <c r="AX447" i="293"/>
  <c r="AW447" i="293"/>
  <c r="AV447" i="293"/>
  <c r="AU447" i="293"/>
  <c r="AT447" i="293"/>
  <c r="AS447" i="293"/>
  <c r="BN446" i="293"/>
  <c r="BM446" i="293"/>
  <c r="BL446" i="293"/>
  <c r="BK446" i="293"/>
  <c r="BJ446" i="293"/>
  <c r="BI446" i="293"/>
  <c r="AY446" i="293"/>
  <c r="AX446" i="293"/>
  <c r="AW446" i="293"/>
  <c r="AV446" i="293"/>
  <c r="AU446" i="293"/>
  <c r="AT446" i="293"/>
  <c r="AS446" i="293"/>
  <c r="BN445" i="293"/>
  <c r="BM445" i="293"/>
  <c r="BL445" i="293"/>
  <c r="BK445" i="293"/>
  <c r="BJ445" i="293"/>
  <c r="BI445" i="293"/>
  <c r="AY445" i="293"/>
  <c r="AX445" i="293"/>
  <c r="AW445" i="293"/>
  <c r="AV445" i="293"/>
  <c r="AU445" i="293"/>
  <c r="AT445" i="293"/>
  <c r="AS445" i="293"/>
  <c r="BN444" i="293"/>
  <c r="BM444" i="293"/>
  <c r="BL444" i="293"/>
  <c r="BK444" i="293"/>
  <c r="BJ444" i="293"/>
  <c r="BI444" i="293"/>
  <c r="AY444" i="293"/>
  <c r="AX444" i="293"/>
  <c r="AW444" i="293"/>
  <c r="AV444" i="293"/>
  <c r="AU444" i="293"/>
  <c r="AT444" i="293"/>
  <c r="AS444" i="293"/>
  <c r="BN443" i="293"/>
  <c r="BM443" i="293"/>
  <c r="BL443" i="293"/>
  <c r="BK443" i="293"/>
  <c r="BJ443" i="293"/>
  <c r="BI443" i="293"/>
  <c r="AY443" i="293"/>
  <c r="AX443" i="293"/>
  <c r="AW443" i="293"/>
  <c r="AV443" i="293"/>
  <c r="AU443" i="293"/>
  <c r="AT443" i="293"/>
  <c r="AS443" i="293"/>
  <c r="BN442" i="293"/>
  <c r="BM442" i="293"/>
  <c r="BL442" i="293"/>
  <c r="BK442" i="293"/>
  <c r="BJ442" i="293"/>
  <c r="BI442" i="293"/>
  <c r="AY442" i="293"/>
  <c r="AX442" i="293"/>
  <c r="AW442" i="293"/>
  <c r="AV442" i="293"/>
  <c r="AU442" i="293"/>
  <c r="AT442" i="293"/>
  <c r="AS442" i="293"/>
  <c r="BN441" i="293"/>
  <c r="BM441" i="293"/>
  <c r="BL441" i="293"/>
  <c r="BK441" i="293"/>
  <c r="BJ441" i="293"/>
  <c r="BI441" i="293"/>
  <c r="AY441" i="293"/>
  <c r="AX441" i="293"/>
  <c r="AW441" i="293"/>
  <c r="AV441" i="293"/>
  <c r="AU441" i="293"/>
  <c r="AT441" i="293"/>
  <c r="AS441" i="293"/>
  <c r="BN440" i="293"/>
  <c r="BM440" i="293"/>
  <c r="BL440" i="293"/>
  <c r="BK440" i="293"/>
  <c r="BJ440" i="293"/>
  <c r="BI440" i="293"/>
  <c r="AY440" i="293"/>
  <c r="AX440" i="293"/>
  <c r="AW440" i="293"/>
  <c r="AV440" i="293"/>
  <c r="AU440" i="293"/>
  <c r="AT440" i="293"/>
  <c r="AS440" i="293"/>
  <c r="BN439" i="293"/>
  <c r="BM439" i="293"/>
  <c r="BL439" i="293"/>
  <c r="BK439" i="293"/>
  <c r="BJ439" i="293"/>
  <c r="BI439" i="293"/>
  <c r="AY439" i="293"/>
  <c r="AX439" i="293"/>
  <c r="AW439" i="293"/>
  <c r="AV439" i="293"/>
  <c r="AU439" i="293"/>
  <c r="AT439" i="293"/>
  <c r="AS439" i="293"/>
  <c r="BN438" i="293"/>
  <c r="BM438" i="293"/>
  <c r="BL438" i="293"/>
  <c r="BK438" i="293"/>
  <c r="BJ438" i="293"/>
  <c r="BI438" i="293"/>
  <c r="AY438" i="293"/>
  <c r="AX438" i="293"/>
  <c r="AW438" i="293"/>
  <c r="AV438" i="293"/>
  <c r="AU438" i="293"/>
  <c r="AT438" i="293"/>
  <c r="AS438" i="293"/>
  <c r="BN437" i="293"/>
  <c r="BM437" i="293"/>
  <c r="BL437" i="293"/>
  <c r="BK437" i="293"/>
  <c r="BJ437" i="293"/>
  <c r="BI437" i="293"/>
  <c r="AY437" i="293"/>
  <c r="AX437" i="293"/>
  <c r="AW437" i="293"/>
  <c r="AV437" i="293"/>
  <c r="AU437" i="293"/>
  <c r="AT437" i="293"/>
  <c r="AS437" i="293"/>
  <c r="BN436" i="293"/>
  <c r="BM436" i="293"/>
  <c r="BL436" i="293"/>
  <c r="BK436" i="293"/>
  <c r="BJ436" i="293"/>
  <c r="BI436" i="293"/>
  <c r="AY436" i="293"/>
  <c r="AX436" i="293"/>
  <c r="AW436" i="293"/>
  <c r="AV436" i="293"/>
  <c r="AU436" i="293"/>
  <c r="AT436" i="293"/>
  <c r="AS436" i="293"/>
  <c r="BN435" i="293"/>
  <c r="BM435" i="293"/>
  <c r="BL435" i="293"/>
  <c r="BK435" i="293"/>
  <c r="BJ435" i="293"/>
  <c r="BI435" i="293"/>
  <c r="AY435" i="293"/>
  <c r="AX435" i="293"/>
  <c r="AW435" i="293"/>
  <c r="AV435" i="293"/>
  <c r="AU435" i="293"/>
  <c r="AT435" i="293"/>
  <c r="AS435" i="293"/>
  <c r="BN434" i="293"/>
  <c r="BM434" i="293"/>
  <c r="BL434" i="293"/>
  <c r="BK434" i="293"/>
  <c r="BJ434" i="293"/>
  <c r="BI434" i="293"/>
  <c r="AY434" i="293"/>
  <c r="AX434" i="293"/>
  <c r="AW434" i="293"/>
  <c r="AV434" i="293"/>
  <c r="AU434" i="293"/>
  <c r="AT434" i="293"/>
  <c r="AS434" i="293"/>
  <c r="BN433" i="293"/>
  <c r="BM433" i="293"/>
  <c r="BL433" i="293"/>
  <c r="BK433" i="293"/>
  <c r="BJ433" i="293"/>
  <c r="BI433" i="293"/>
  <c r="AY433" i="293"/>
  <c r="AX433" i="293"/>
  <c r="AW433" i="293"/>
  <c r="AV433" i="293"/>
  <c r="AU433" i="293"/>
  <c r="AT433" i="293"/>
  <c r="AS433" i="293"/>
  <c r="BN432" i="293"/>
  <c r="BM432" i="293"/>
  <c r="BL432" i="293"/>
  <c r="BK432" i="293"/>
  <c r="BJ432" i="293"/>
  <c r="BI432" i="293"/>
  <c r="AY432" i="293"/>
  <c r="AX432" i="293"/>
  <c r="AW432" i="293"/>
  <c r="AV432" i="293"/>
  <c r="AU432" i="293"/>
  <c r="AT432" i="293"/>
  <c r="AS432" i="293"/>
  <c r="BN431" i="293"/>
  <c r="BM431" i="293"/>
  <c r="BL431" i="293"/>
  <c r="BK431" i="293"/>
  <c r="BJ431" i="293"/>
  <c r="BI431" i="293"/>
  <c r="AY431" i="293"/>
  <c r="AX431" i="293"/>
  <c r="AW431" i="293"/>
  <c r="AV431" i="293"/>
  <c r="AU431" i="293"/>
  <c r="AT431" i="293"/>
  <c r="AS431" i="293"/>
  <c r="BN430" i="293"/>
  <c r="BM430" i="293"/>
  <c r="BL430" i="293"/>
  <c r="BK430" i="293"/>
  <c r="BJ430" i="293"/>
  <c r="BI430" i="293"/>
  <c r="AY430" i="293"/>
  <c r="AX430" i="293"/>
  <c r="AW430" i="293"/>
  <c r="AV430" i="293"/>
  <c r="AU430" i="293"/>
  <c r="AT430" i="293"/>
  <c r="AS430" i="293"/>
  <c r="BN429" i="293"/>
  <c r="BM429" i="293"/>
  <c r="BL429" i="293"/>
  <c r="BK429" i="293"/>
  <c r="BJ429" i="293"/>
  <c r="BI429" i="293"/>
  <c r="AY429" i="293"/>
  <c r="AX429" i="293"/>
  <c r="AW429" i="293"/>
  <c r="AV429" i="293"/>
  <c r="AU429" i="293"/>
  <c r="AT429" i="293"/>
  <c r="AS429" i="293"/>
  <c r="BN428" i="293"/>
  <c r="BM428" i="293"/>
  <c r="BL428" i="293"/>
  <c r="BK428" i="293"/>
  <c r="BJ428" i="293"/>
  <c r="BI428" i="293"/>
  <c r="AY428" i="293"/>
  <c r="AX428" i="293"/>
  <c r="AW428" i="293"/>
  <c r="AV428" i="293"/>
  <c r="AU428" i="293"/>
  <c r="AT428" i="293"/>
  <c r="AS428" i="293"/>
  <c r="BN427" i="293"/>
  <c r="BM427" i="293"/>
  <c r="BL427" i="293"/>
  <c r="BK427" i="293"/>
  <c r="BJ427" i="293"/>
  <c r="BI427" i="293"/>
  <c r="AY427" i="293"/>
  <c r="AX427" i="293"/>
  <c r="AW427" i="293"/>
  <c r="AV427" i="293"/>
  <c r="AU427" i="293"/>
  <c r="AT427" i="293"/>
  <c r="AS427" i="293"/>
  <c r="BN426" i="293"/>
  <c r="BM426" i="293"/>
  <c r="BL426" i="293"/>
  <c r="BK426" i="293"/>
  <c r="BJ426" i="293"/>
  <c r="BI426" i="293"/>
  <c r="AY426" i="293"/>
  <c r="AX426" i="293"/>
  <c r="AW426" i="293"/>
  <c r="AV426" i="293"/>
  <c r="AU426" i="293"/>
  <c r="AT426" i="293"/>
  <c r="AS426" i="293"/>
  <c r="BN425" i="293"/>
  <c r="BM425" i="293"/>
  <c r="BL425" i="293"/>
  <c r="BK425" i="293"/>
  <c r="BJ425" i="293"/>
  <c r="BI425" i="293"/>
  <c r="AY425" i="293"/>
  <c r="AX425" i="293"/>
  <c r="AW425" i="293"/>
  <c r="AV425" i="293"/>
  <c r="AU425" i="293"/>
  <c r="AT425" i="293"/>
  <c r="AS425" i="293"/>
  <c r="BN424" i="293"/>
  <c r="BM424" i="293"/>
  <c r="BL424" i="293"/>
  <c r="BK424" i="293"/>
  <c r="BJ424" i="293"/>
  <c r="BI424" i="293"/>
  <c r="AY424" i="293"/>
  <c r="AX424" i="293"/>
  <c r="AW424" i="293"/>
  <c r="AV424" i="293"/>
  <c r="AU424" i="293"/>
  <c r="AT424" i="293"/>
  <c r="AS424" i="293"/>
  <c r="BN423" i="293"/>
  <c r="BM423" i="293"/>
  <c r="BL423" i="293"/>
  <c r="BK423" i="293"/>
  <c r="BJ423" i="293"/>
  <c r="BI423" i="293"/>
  <c r="AY423" i="293"/>
  <c r="AX423" i="293"/>
  <c r="AW423" i="293"/>
  <c r="AV423" i="293"/>
  <c r="AU423" i="293"/>
  <c r="AT423" i="293"/>
  <c r="AS423" i="293"/>
  <c r="BN422" i="293"/>
  <c r="BM422" i="293"/>
  <c r="BL422" i="293"/>
  <c r="BK422" i="293"/>
  <c r="BJ422" i="293"/>
  <c r="BI422" i="293"/>
  <c r="AY422" i="293"/>
  <c r="AX422" i="293"/>
  <c r="AW422" i="293"/>
  <c r="AV422" i="293"/>
  <c r="AU422" i="293"/>
  <c r="AT422" i="293"/>
  <c r="AS422" i="293"/>
  <c r="BN421" i="293"/>
  <c r="BM421" i="293"/>
  <c r="BL421" i="293"/>
  <c r="BK421" i="293"/>
  <c r="BJ421" i="293"/>
  <c r="BI421" i="293"/>
  <c r="AY421" i="293"/>
  <c r="AX421" i="293"/>
  <c r="AW421" i="293"/>
  <c r="AV421" i="293"/>
  <c r="AU421" i="293"/>
  <c r="AT421" i="293"/>
  <c r="AS421" i="293"/>
  <c r="BN420" i="293"/>
  <c r="BM420" i="293"/>
  <c r="BL420" i="293"/>
  <c r="BK420" i="293"/>
  <c r="BJ420" i="293"/>
  <c r="BI420" i="293"/>
  <c r="AY420" i="293"/>
  <c r="AX420" i="293"/>
  <c r="AW420" i="293"/>
  <c r="AV420" i="293"/>
  <c r="AU420" i="293"/>
  <c r="AT420" i="293"/>
  <c r="AS420" i="293"/>
  <c r="BN419" i="293"/>
  <c r="BM419" i="293"/>
  <c r="BL419" i="293"/>
  <c r="BK419" i="293"/>
  <c r="BJ419" i="293"/>
  <c r="BI419" i="293"/>
  <c r="AY419" i="293"/>
  <c r="AX419" i="293"/>
  <c r="AW419" i="293"/>
  <c r="AV419" i="293"/>
  <c r="AU419" i="293"/>
  <c r="AT419" i="293"/>
  <c r="AS419" i="293"/>
  <c r="BN418" i="293"/>
  <c r="BM418" i="293"/>
  <c r="BL418" i="293"/>
  <c r="BK418" i="293"/>
  <c r="BJ418" i="293"/>
  <c r="BI418" i="293"/>
  <c r="AY418" i="293"/>
  <c r="AX418" i="293"/>
  <c r="AW418" i="293"/>
  <c r="AV418" i="293"/>
  <c r="AU418" i="293"/>
  <c r="AT418" i="293"/>
  <c r="AS418" i="293"/>
  <c r="BN417" i="293"/>
  <c r="BM417" i="293"/>
  <c r="BL417" i="293"/>
  <c r="BK417" i="293"/>
  <c r="BJ417" i="293"/>
  <c r="BI417" i="293"/>
  <c r="AY417" i="293"/>
  <c r="AX417" i="293"/>
  <c r="AW417" i="293"/>
  <c r="AV417" i="293"/>
  <c r="AU417" i="293"/>
  <c r="AT417" i="293"/>
  <c r="AS417" i="293"/>
  <c r="BN416" i="293"/>
  <c r="BM416" i="293"/>
  <c r="BL416" i="293"/>
  <c r="BK416" i="293"/>
  <c r="BJ416" i="293"/>
  <c r="BI416" i="293"/>
  <c r="AY416" i="293"/>
  <c r="AX416" i="293"/>
  <c r="AW416" i="293"/>
  <c r="AV416" i="293"/>
  <c r="AU416" i="293"/>
  <c r="AT416" i="293"/>
  <c r="AS416" i="293"/>
  <c r="BN415" i="293"/>
  <c r="BM415" i="293"/>
  <c r="BL415" i="293"/>
  <c r="BK415" i="293"/>
  <c r="BJ415" i="293"/>
  <c r="BI415" i="293"/>
  <c r="AY415" i="293"/>
  <c r="AX415" i="293"/>
  <c r="AW415" i="293"/>
  <c r="AV415" i="293"/>
  <c r="AU415" i="293"/>
  <c r="AT415" i="293"/>
  <c r="AS415" i="293"/>
  <c r="BN414" i="293"/>
  <c r="BM414" i="293"/>
  <c r="BL414" i="293"/>
  <c r="BK414" i="293"/>
  <c r="BJ414" i="293"/>
  <c r="BI414" i="293"/>
  <c r="AY414" i="293"/>
  <c r="AX414" i="293"/>
  <c r="AW414" i="293"/>
  <c r="AV414" i="293"/>
  <c r="AU414" i="293"/>
  <c r="AT414" i="293"/>
  <c r="AS414" i="293"/>
  <c r="BN413" i="293"/>
  <c r="BM413" i="293"/>
  <c r="BL413" i="293"/>
  <c r="BK413" i="293"/>
  <c r="BJ413" i="293"/>
  <c r="BI413" i="293"/>
  <c r="AY413" i="293"/>
  <c r="AX413" i="293"/>
  <c r="AW413" i="293"/>
  <c r="AV413" i="293"/>
  <c r="AU413" i="293"/>
  <c r="AT413" i="293"/>
  <c r="AS413" i="293"/>
  <c r="BN412" i="293"/>
  <c r="BM412" i="293"/>
  <c r="BL412" i="293"/>
  <c r="BK412" i="293"/>
  <c r="BJ412" i="293"/>
  <c r="BI412" i="293"/>
  <c r="AY412" i="293"/>
  <c r="AX412" i="293"/>
  <c r="AW412" i="293"/>
  <c r="AV412" i="293"/>
  <c r="AU412" i="293"/>
  <c r="AT412" i="293"/>
  <c r="AS412" i="293"/>
  <c r="BN411" i="293"/>
  <c r="BM411" i="293"/>
  <c r="BL411" i="293"/>
  <c r="BK411" i="293"/>
  <c r="BJ411" i="293"/>
  <c r="BI411" i="293"/>
  <c r="AY411" i="293"/>
  <c r="AX411" i="293"/>
  <c r="AW411" i="293"/>
  <c r="AV411" i="293"/>
  <c r="AU411" i="293"/>
  <c r="AT411" i="293"/>
  <c r="AS411" i="293"/>
  <c r="BN410" i="293"/>
  <c r="BM410" i="293"/>
  <c r="BL410" i="293"/>
  <c r="BK410" i="293"/>
  <c r="BJ410" i="293"/>
  <c r="BI410" i="293"/>
  <c r="AY410" i="293"/>
  <c r="AX410" i="293"/>
  <c r="AW410" i="293"/>
  <c r="AV410" i="293"/>
  <c r="AU410" i="293"/>
  <c r="AT410" i="293"/>
  <c r="AS410" i="293"/>
  <c r="BN409" i="293"/>
  <c r="BM409" i="293"/>
  <c r="BL409" i="293"/>
  <c r="BK409" i="293"/>
  <c r="BJ409" i="293"/>
  <c r="BI409" i="293"/>
  <c r="AY409" i="293"/>
  <c r="AX409" i="293"/>
  <c r="AW409" i="293"/>
  <c r="AV409" i="293"/>
  <c r="AU409" i="293"/>
  <c r="AT409" i="293"/>
  <c r="AS409" i="293"/>
  <c r="BN408" i="293"/>
  <c r="BM408" i="293"/>
  <c r="BL408" i="293"/>
  <c r="BK408" i="293"/>
  <c r="BJ408" i="293"/>
  <c r="BI408" i="293"/>
  <c r="AY408" i="293"/>
  <c r="AX408" i="293"/>
  <c r="AW408" i="293"/>
  <c r="AV408" i="293"/>
  <c r="AU408" i="293"/>
  <c r="AT408" i="293"/>
  <c r="AS408" i="293"/>
  <c r="BN407" i="293"/>
  <c r="BM407" i="293"/>
  <c r="BL407" i="293"/>
  <c r="BK407" i="293"/>
  <c r="BJ407" i="293"/>
  <c r="BI407" i="293"/>
  <c r="AY407" i="293"/>
  <c r="AX407" i="293"/>
  <c r="AW407" i="293"/>
  <c r="AV407" i="293"/>
  <c r="AU407" i="293"/>
  <c r="AT407" i="293"/>
  <c r="AS407" i="293"/>
  <c r="BN406" i="293"/>
  <c r="BM406" i="293"/>
  <c r="BL406" i="293"/>
  <c r="BK406" i="293"/>
  <c r="BJ406" i="293"/>
  <c r="BI406" i="293"/>
  <c r="AY406" i="293"/>
  <c r="AX406" i="293"/>
  <c r="AW406" i="293"/>
  <c r="AV406" i="293"/>
  <c r="AU406" i="293"/>
  <c r="AT406" i="293"/>
  <c r="AS406" i="293"/>
  <c r="BN405" i="293"/>
  <c r="BM405" i="293"/>
  <c r="BL405" i="293"/>
  <c r="BK405" i="293"/>
  <c r="BJ405" i="293"/>
  <c r="BI405" i="293"/>
  <c r="AY405" i="293"/>
  <c r="AX405" i="293"/>
  <c r="AW405" i="293"/>
  <c r="AV405" i="293"/>
  <c r="AU405" i="293"/>
  <c r="AT405" i="293"/>
  <c r="AS405" i="293"/>
  <c r="BN404" i="293"/>
  <c r="BM404" i="293"/>
  <c r="BL404" i="293"/>
  <c r="BK404" i="293"/>
  <c r="BJ404" i="293"/>
  <c r="BI404" i="293"/>
  <c r="AY404" i="293"/>
  <c r="AX404" i="293"/>
  <c r="AW404" i="293"/>
  <c r="AV404" i="293"/>
  <c r="AU404" i="293"/>
  <c r="AT404" i="293"/>
  <c r="AS404" i="293"/>
  <c r="BN403" i="293"/>
  <c r="BM403" i="293"/>
  <c r="BL403" i="293"/>
  <c r="BK403" i="293"/>
  <c r="BJ403" i="293"/>
  <c r="BI403" i="293"/>
  <c r="AY403" i="293"/>
  <c r="AX403" i="293"/>
  <c r="AW403" i="293"/>
  <c r="AV403" i="293"/>
  <c r="AU403" i="293"/>
  <c r="AT403" i="293"/>
  <c r="AS403" i="293"/>
  <c r="BN402" i="293"/>
  <c r="BM402" i="293"/>
  <c r="BL402" i="293"/>
  <c r="BK402" i="293"/>
  <c r="BJ402" i="293"/>
  <c r="BI402" i="293"/>
  <c r="AY402" i="293"/>
  <c r="AX402" i="293"/>
  <c r="AW402" i="293"/>
  <c r="AV402" i="293"/>
  <c r="AU402" i="293"/>
  <c r="AT402" i="293"/>
  <c r="AS402" i="293"/>
  <c r="BN401" i="293"/>
  <c r="BM401" i="293"/>
  <c r="BL401" i="293"/>
  <c r="BK401" i="293"/>
  <c r="BJ401" i="293"/>
  <c r="BI401" i="293"/>
  <c r="AY401" i="293"/>
  <c r="AX401" i="293"/>
  <c r="AW401" i="293"/>
  <c r="AV401" i="293"/>
  <c r="AU401" i="293"/>
  <c r="AT401" i="293"/>
  <c r="AS401" i="293"/>
  <c r="BN400" i="293"/>
  <c r="BM400" i="293"/>
  <c r="BL400" i="293"/>
  <c r="BK400" i="293"/>
  <c r="BJ400" i="293"/>
  <c r="BI400" i="293"/>
  <c r="AY400" i="293"/>
  <c r="AX400" i="293"/>
  <c r="AW400" i="293"/>
  <c r="AV400" i="293"/>
  <c r="AU400" i="293"/>
  <c r="AT400" i="293"/>
  <c r="AS400" i="293"/>
  <c r="BN399" i="293"/>
  <c r="BM399" i="293"/>
  <c r="BL399" i="293"/>
  <c r="BK399" i="293"/>
  <c r="BJ399" i="293"/>
  <c r="BI399" i="293"/>
  <c r="AY399" i="293"/>
  <c r="AX399" i="293"/>
  <c r="AW399" i="293"/>
  <c r="AV399" i="293"/>
  <c r="AU399" i="293"/>
  <c r="AT399" i="293"/>
  <c r="AS399" i="293"/>
  <c r="BN398" i="293"/>
  <c r="BM398" i="293"/>
  <c r="BL398" i="293"/>
  <c r="BK398" i="293"/>
  <c r="BJ398" i="293"/>
  <c r="BI398" i="293"/>
  <c r="AY398" i="293"/>
  <c r="AX398" i="293"/>
  <c r="AW398" i="293"/>
  <c r="AV398" i="293"/>
  <c r="AU398" i="293"/>
  <c r="AT398" i="293"/>
  <c r="AS398" i="293"/>
  <c r="BN397" i="293"/>
  <c r="BM397" i="293"/>
  <c r="BL397" i="293"/>
  <c r="BK397" i="293"/>
  <c r="BJ397" i="293"/>
  <c r="BI397" i="293"/>
  <c r="AY397" i="293"/>
  <c r="AX397" i="293"/>
  <c r="AW397" i="293"/>
  <c r="AV397" i="293"/>
  <c r="AU397" i="293"/>
  <c r="AT397" i="293"/>
  <c r="AS397" i="293"/>
  <c r="BN396" i="293"/>
  <c r="BM396" i="293"/>
  <c r="BL396" i="293"/>
  <c r="BK396" i="293"/>
  <c r="BJ396" i="293"/>
  <c r="BI396" i="293"/>
  <c r="AY396" i="293"/>
  <c r="AX396" i="293"/>
  <c r="AW396" i="293"/>
  <c r="AV396" i="293"/>
  <c r="AU396" i="293"/>
  <c r="AT396" i="293"/>
  <c r="AS396" i="293"/>
  <c r="BN395" i="293"/>
  <c r="BM395" i="293"/>
  <c r="BL395" i="293"/>
  <c r="BK395" i="293"/>
  <c r="BJ395" i="293"/>
  <c r="BI395" i="293"/>
  <c r="AY395" i="293"/>
  <c r="AX395" i="293"/>
  <c r="AW395" i="293"/>
  <c r="AV395" i="293"/>
  <c r="AU395" i="293"/>
  <c r="AT395" i="293"/>
  <c r="AS395" i="293"/>
  <c r="BN394" i="293"/>
  <c r="BM394" i="293"/>
  <c r="BL394" i="293"/>
  <c r="BK394" i="293"/>
  <c r="BJ394" i="293"/>
  <c r="BI394" i="293"/>
  <c r="AY394" i="293"/>
  <c r="AX394" i="293"/>
  <c r="AW394" i="293"/>
  <c r="AV394" i="293"/>
  <c r="AU394" i="293"/>
  <c r="AT394" i="293"/>
  <c r="AS394" i="293"/>
  <c r="BN393" i="293"/>
  <c r="BM393" i="293"/>
  <c r="BL393" i="293"/>
  <c r="BK393" i="293"/>
  <c r="BJ393" i="293"/>
  <c r="BI393" i="293"/>
  <c r="AY393" i="293"/>
  <c r="AX393" i="293"/>
  <c r="AW393" i="293"/>
  <c r="AV393" i="293"/>
  <c r="AU393" i="293"/>
  <c r="AT393" i="293"/>
  <c r="AS393" i="293"/>
  <c r="BN392" i="293"/>
  <c r="BM392" i="293"/>
  <c r="BL392" i="293"/>
  <c r="BK392" i="293"/>
  <c r="BJ392" i="293"/>
  <c r="BI392" i="293"/>
  <c r="AY392" i="293"/>
  <c r="AX392" i="293"/>
  <c r="AW392" i="293"/>
  <c r="AV392" i="293"/>
  <c r="AU392" i="293"/>
  <c r="AT392" i="293"/>
  <c r="AS392" i="293"/>
  <c r="BN391" i="293"/>
  <c r="BM391" i="293"/>
  <c r="BL391" i="293"/>
  <c r="BK391" i="293"/>
  <c r="BJ391" i="293"/>
  <c r="BI391" i="293"/>
  <c r="AY391" i="293"/>
  <c r="AX391" i="293"/>
  <c r="AW391" i="293"/>
  <c r="AV391" i="293"/>
  <c r="AU391" i="293"/>
  <c r="AT391" i="293"/>
  <c r="AS391" i="293"/>
  <c r="BN390" i="293"/>
  <c r="BM390" i="293"/>
  <c r="BL390" i="293"/>
  <c r="BK390" i="293"/>
  <c r="BJ390" i="293"/>
  <c r="BI390" i="293"/>
  <c r="AY390" i="293"/>
  <c r="AX390" i="293"/>
  <c r="AW390" i="293"/>
  <c r="AV390" i="293"/>
  <c r="AU390" i="293"/>
  <c r="AT390" i="293"/>
  <c r="AS390" i="293"/>
  <c r="BN389" i="293"/>
  <c r="BM389" i="293"/>
  <c r="BL389" i="293"/>
  <c r="BK389" i="293"/>
  <c r="BJ389" i="293"/>
  <c r="BI389" i="293"/>
  <c r="AY389" i="293"/>
  <c r="AX389" i="293"/>
  <c r="AW389" i="293"/>
  <c r="AV389" i="293"/>
  <c r="AU389" i="293"/>
  <c r="AT389" i="293"/>
  <c r="AS389" i="293"/>
  <c r="BN388" i="293"/>
  <c r="BM388" i="293"/>
  <c r="BL388" i="293"/>
  <c r="BK388" i="293"/>
  <c r="BJ388" i="293"/>
  <c r="BI388" i="293"/>
  <c r="AY388" i="293"/>
  <c r="AX388" i="293"/>
  <c r="AW388" i="293"/>
  <c r="AV388" i="293"/>
  <c r="AU388" i="293"/>
  <c r="AT388" i="293"/>
  <c r="AS388" i="293"/>
  <c r="BN387" i="293"/>
  <c r="BM387" i="293"/>
  <c r="BL387" i="293"/>
  <c r="BK387" i="293"/>
  <c r="BJ387" i="293"/>
  <c r="BI387" i="293"/>
  <c r="AY387" i="293"/>
  <c r="AX387" i="293"/>
  <c r="AW387" i="293"/>
  <c r="AV387" i="293"/>
  <c r="AU387" i="293"/>
  <c r="AT387" i="293"/>
  <c r="AS387" i="293"/>
  <c r="BN386" i="293"/>
  <c r="BM386" i="293"/>
  <c r="BL386" i="293"/>
  <c r="BK386" i="293"/>
  <c r="BJ386" i="293"/>
  <c r="BI386" i="293"/>
  <c r="AY386" i="293"/>
  <c r="AX386" i="293"/>
  <c r="AW386" i="293"/>
  <c r="AV386" i="293"/>
  <c r="AU386" i="293"/>
  <c r="AT386" i="293"/>
  <c r="AS386" i="293"/>
  <c r="BN385" i="293"/>
  <c r="BM385" i="293"/>
  <c r="BL385" i="293"/>
  <c r="BK385" i="293"/>
  <c r="BJ385" i="293"/>
  <c r="BI385" i="293"/>
  <c r="AY385" i="293"/>
  <c r="AX385" i="293"/>
  <c r="AW385" i="293"/>
  <c r="AV385" i="293"/>
  <c r="AU385" i="293"/>
  <c r="AT385" i="293"/>
  <c r="AS385" i="293"/>
  <c r="BN384" i="293"/>
  <c r="BM384" i="293"/>
  <c r="BL384" i="293"/>
  <c r="BK384" i="293"/>
  <c r="BJ384" i="293"/>
  <c r="BI384" i="293"/>
  <c r="AY384" i="293"/>
  <c r="AX384" i="293"/>
  <c r="AW384" i="293"/>
  <c r="AV384" i="293"/>
  <c r="AU384" i="293"/>
  <c r="AT384" i="293"/>
  <c r="AS384" i="293"/>
  <c r="BN383" i="293"/>
  <c r="BM383" i="293"/>
  <c r="BL383" i="293"/>
  <c r="BK383" i="293"/>
  <c r="BJ383" i="293"/>
  <c r="BI383" i="293"/>
  <c r="AY383" i="293"/>
  <c r="AX383" i="293"/>
  <c r="AW383" i="293"/>
  <c r="AV383" i="293"/>
  <c r="AU383" i="293"/>
  <c r="AT383" i="293"/>
  <c r="AS383" i="293"/>
  <c r="BN382" i="293"/>
  <c r="BM382" i="293"/>
  <c r="BL382" i="293"/>
  <c r="BK382" i="293"/>
  <c r="BJ382" i="293"/>
  <c r="BI382" i="293"/>
  <c r="AY382" i="293"/>
  <c r="AX382" i="293"/>
  <c r="AW382" i="293"/>
  <c r="AV382" i="293"/>
  <c r="AU382" i="293"/>
  <c r="AT382" i="293"/>
  <c r="AS382" i="293"/>
  <c r="BN381" i="293"/>
  <c r="BM381" i="293"/>
  <c r="BL381" i="293"/>
  <c r="BK381" i="293"/>
  <c r="BJ381" i="293"/>
  <c r="BI381" i="293"/>
  <c r="AY381" i="293"/>
  <c r="AX381" i="293"/>
  <c r="AW381" i="293"/>
  <c r="AV381" i="293"/>
  <c r="AU381" i="293"/>
  <c r="AT381" i="293"/>
  <c r="AS381" i="293"/>
  <c r="BN380" i="293"/>
  <c r="BM380" i="293"/>
  <c r="BL380" i="293"/>
  <c r="BK380" i="293"/>
  <c r="BJ380" i="293"/>
  <c r="BI380" i="293"/>
  <c r="AY380" i="293"/>
  <c r="AX380" i="293"/>
  <c r="AW380" i="293"/>
  <c r="AV380" i="293"/>
  <c r="AU380" i="293"/>
  <c r="AT380" i="293"/>
  <c r="AS380" i="293"/>
  <c r="BN379" i="293"/>
  <c r="BM379" i="293"/>
  <c r="BL379" i="293"/>
  <c r="BK379" i="293"/>
  <c r="BJ379" i="293"/>
  <c r="BI379" i="293"/>
  <c r="AY379" i="293"/>
  <c r="AX379" i="293"/>
  <c r="AW379" i="293"/>
  <c r="AV379" i="293"/>
  <c r="AU379" i="293"/>
  <c r="AT379" i="293"/>
  <c r="AS379" i="293"/>
  <c r="BN378" i="293"/>
  <c r="BM378" i="293"/>
  <c r="BL378" i="293"/>
  <c r="BK378" i="293"/>
  <c r="BJ378" i="293"/>
  <c r="BI378" i="293"/>
  <c r="AY378" i="293"/>
  <c r="AX378" i="293"/>
  <c r="AW378" i="293"/>
  <c r="AV378" i="293"/>
  <c r="AU378" i="293"/>
  <c r="AT378" i="293"/>
  <c r="AS378" i="293"/>
  <c r="BN377" i="293"/>
  <c r="BM377" i="293"/>
  <c r="BL377" i="293"/>
  <c r="BK377" i="293"/>
  <c r="BJ377" i="293"/>
  <c r="BI377" i="293"/>
  <c r="AY377" i="293"/>
  <c r="AX377" i="293"/>
  <c r="AW377" i="293"/>
  <c r="AV377" i="293"/>
  <c r="AU377" i="293"/>
  <c r="AT377" i="293"/>
  <c r="AS377" i="293"/>
  <c r="BN376" i="293"/>
  <c r="BM376" i="293"/>
  <c r="BL376" i="293"/>
  <c r="BK376" i="293"/>
  <c r="BJ376" i="293"/>
  <c r="BI376" i="293"/>
  <c r="AY376" i="293"/>
  <c r="AX376" i="293"/>
  <c r="AW376" i="293"/>
  <c r="AV376" i="293"/>
  <c r="AU376" i="293"/>
  <c r="AT376" i="293"/>
  <c r="AS376" i="293"/>
  <c r="BN375" i="293"/>
  <c r="BM375" i="293"/>
  <c r="BL375" i="293"/>
  <c r="BK375" i="293"/>
  <c r="BJ375" i="293"/>
  <c r="BI375" i="293"/>
  <c r="AY375" i="293"/>
  <c r="AX375" i="293"/>
  <c r="AW375" i="293"/>
  <c r="AV375" i="293"/>
  <c r="AU375" i="293"/>
  <c r="AT375" i="293"/>
  <c r="AS375" i="293"/>
  <c r="BN374" i="293"/>
  <c r="BM374" i="293"/>
  <c r="BL374" i="293"/>
  <c r="BK374" i="293"/>
  <c r="BJ374" i="293"/>
  <c r="BI374" i="293"/>
  <c r="AY374" i="293"/>
  <c r="AX374" i="293"/>
  <c r="AW374" i="293"/>
  <c r="AV374" i="293"/>
  <c r="AU374" i="293"/>
  <c r="AT374" i="293"/>
  <c r="AS374" i="293"/>
  <c r="BN373" i="293"/>
  <c r="BM373" i="293"/>
  <c r="BL373" i="293"/>
  <c r="BK373" i="293"/>
  <c r="BJ373" i="293"/>
  <c r="BI373" i="293"/>
  <c r="AY373" i="293"/>
  <c r="AX373" i="293"/>
  <c r="AW373" i="293"/>
  <c r="AV373" i="293"/>
  <c r="AU373" i="293"/>
  <c r="AT373" i="293"/>
  <c r="AS373" i="293"/>
  <c r="BN372" i="293"/>
  <c r="BM372" i="293"/>
  <c r="BL372" i="293"/>
  <c r="BK372" i="293"/>
  <c r="BJ372" i="293"/>
  <c r="BI372" i="293"/>
  <c r="AY372" i="293"/>
  <c r="AX372" i="293"/>
  <c r="AW372" i="293"/>
  <c r="AV372" i="293"/>
  <c r="AU372" i="293"/>
  <c r="AT372" i="293"/>
  <c r="AS372" i="293"/>
  <c r="BN371" i="293"/>
  <c r="BM371" i="293"/>
  <c r="BL371" i="293"/>
  <c r="BK371" i="293"/>
  <c r="BJ371" i="293"/>
  <c r="BI371" i="293"/>
  <c r="AY371" i="293"/>
  <c r="AX371" i="293"/>
  <c r="AW371" i="293"/>
  <c r="AV371" i="293"/>
  <c r="AU371" i="293"/>
  <c r="AT371" i="293"/>
  <c r="AS371" i="293"/>
  <c r="BN370" i="293"/>
  <c r="BM370" i="293"/>
  <c r="BL370" i="293"/>
  <c r="BK370" i="293"/>
  <c r="BJ370" i="293"/>
  <c r="BI370" i="293"/>
  <c r="AY370" i="293"/>
  <c r="AX370" i="293"/>
  <c r="AW370" i="293"/>
  <c r="AV370" i="293"/>
  <c r="AU370" i="293"/>
  <c r="AT370" i="293"/>
  <c r="AS370" i="293"/>
  <c r="BN369" i="293"/>
  <c r="BM369" i="293"/>
  <c r="BL369" i="293"/>
  <c r="BK369" i="293"/>
  <c r="BJ369" i="293"/>
  <c r="BI369" i="293"/>
  <c r="AY369" i="293"/>
  <c r="AX369" i="293"/>
  <c r="AW369" i="293"/>
  <c r="AV369" i="293"/>
  <c r="AU369" i="293"/>
  <c r="AT369" i="293"/>
  <c r="AS369" i="293"/>
  <c r="BN368" i="293"/>
  <c r="BM368" i="293"/>
  <c r="BL368" i="293"/>
  <c r="BK368" i="293"/>
  <c r="BJ368" i="293"/>
  <c r="BI368" i="293"/>
  <c r="AY368" i="293"/>
  <c r="AX368" i="293"/>
  <c r="AW368" i="293"/>
  <c r="AV368" i="293"/>
  <c r="AU368" i="293"/>
  <c r="AT368" i="293"/>
  <c r="AS368" i="293"/>
  <c r="BN367" i="293"/>
  <c r="BM367" i="293"/>
  <c r="BL367" i="293"/>
  <c r="BK367" i="293"/>
  <c r="BJ367" i="293"/>
  <c r="BI367" i="293"/>
  <c r="AY367" i="293"/>
  <c r="AX367" i="293"/>
  <c r="AW367" i="293"/>
  <c r="AV367" i="293"/>
  <c r="AU367" i="293"/>
  <c r="AT367" i="293"/>
  <c r="AS367" i="293"/>
  <c r="BN366" i="293"/>
  <c r="BM366" i="293"/>
  <c r="BL366" i="293"/>
  <c r="BK366" i="293"/>
  <c r="BJ366" i="293"/>
  <c r="BI366" i="293"/>
  <c r="AY366" i="293"/>
  <c r="AX366" i="293"/>
  <c r="AW366" i="293"/>
  <c r="AV366" i="293"/>
  <c r="AU366" i="293"/>
  <c r="AT366" i="293"/>
  <c r="AS366" i="293"/>
  <c r="BN365" i="293"/>
  <c r="BM365" i="293"/>
  <c r="BL365" i="293"/>
  <c r="BK365" i="293"/>
  <c r="BJ365" i="293"/>
  <c r="BI365" i="293"/>
  <c r="AY365" i="293"/>
  <c r="AX365" i="293"/>
  <c r="AW365" i="293"/>
  <c r="AV365" i="293"/>
  <c r="AU365" i="293"/>
  <c r="AT365" i="293"/>
  <c r="AS365" i="293"/>
  <c r="BN364" i="293"/>
  <c r="BM364" i="293"/>
  <c r="BL364" i="293"/>
  <c r="BK364" i="293"/>
  <c r="BJ364" i="293"/>
  <c r="BI364" i="293"/>
  <c r="AY364" i="293"/>
  <c r="AX364" i="293"/>
  <c r="AW364" i="293"/>
  <c r="AV364" i="293"/>
  <c r="AU364" i="293"/>
  <c r="AT364" i="293"/>
  <c r="AS364" i="293"/>
  <c r="BN363" i="293"/>
  <c r="BM363" i="293"/>
  <c r="BL363" i="293"/>
  <c r="BK363" i="293"/>
  <c r="BJ363" i="293"/>
  <c r="BI363" i="293"/>
  <c r="AY363" i="293"/>
  <c r="AX363" i="293"/>
  <c r="AW363" i="293"/>
  <c r="AV363" i="293"/>
  <c r="AU363" i="293"/>
  <c r="AT363" i="293"/>
  <c r="AS363" i="293"/>
  <c r="BN362" i="293"/>
  <c r="BM362" i="293"/>
  <c r="BL362" i="293"/>
  <c r="BK362" i="293"/>
  <c r="BJ362" i="293"/>
  <c r="BI362" i="293"/>
  <c r="AY362" i="293"/>
  <c r="AX362" i="293"/>
  <c r="AW362" i="293"/>
  <c r="AV362" i="293"/>
  <c r="AU362" i="293"/>
  <c r="AT362" i="293"/>
  <c r="AS362" i="293"/>
  <c r="BN361" i="293"/>
  <c r="BM361" i="293"/>
  <c r="BL361" i="293"/>
  <c r="BK361" i="293"/>
  <c r="BJ361" i="293"/>
  <c r="BI361" i="293"/>
  <c r="AY361" i="293"/>
  <c r="AX361" i="293"/>
  <c r="AW361" i="293"/>
  <c r="AV361" i="293"/>
  <c r="AU361" i="293"/>
  <c r="AT361" i="293"/>
  <c r="AS361" i="293"/>
  <c r="BN360" i="293"/>
  <c r="BM360" i="293"/>
  <c r="BL360" i="293"/>
  <c r="BK360" i="293"/>
  <c r="BJ360" i="293"/>
  <c r="BI360" i="293"/>
  <c r="AY360" i="293"/>
  <c r="AX360" i="293"/>
  <c r="AW360" i="293"/>
  <c r="AV360" i="293"/>
  <c r="AU360" i="293"/>
  <c r="AT360" i="293"/>
  <c r="AS360" i="293"/>
  <c r="BN359" i="293"/>
  <c r="BM359" i="293"/>
  <c r="BL359" i="293"/>
  <c r="BK359" i="293"/>
  <c r="BJ359" i="293"/>
  <c r="BI359" i="293"/>
  <c r="AY359" i="293"/>
  <c r="AX359" i="293"/>
  <c r="AW359" i="293"/>
  <c r="AV359" i="293"/>
  <c r="AU359" i="293"/>
  <c r="AT359" i="293"/>
  <c r="AS359" i="293"/>
  <c r="BN358" i="293"/>
  <c r="BM358" i="293"/>
  <c r="BL358" i="293"/>
  <c r="BK358" i="293"/>
  <c r="BJ358" i="293"/>
  <c r="BI358" i="293"/>
  <c r="AY358" i="293"/>
  <c r="AX358" i="293"/>
  <c r="AW358" i="293"/>
  <c r="AV358" i="293"/>
  <c r="AU358" i="293"/>
  <c r="AT358" i="293"/>
  <c r="AS358" i="293"/>
  <c r="BN357" i="293"/>
  <c r="BM357" i="293"/>
  <c r="BL357" i="293"/>
  <c r="BK357" i="293"/>
  <c r="BJ357" i="293"/>
  <c r="BI357" i="293"/>
  <c r="AY357" i="293"/>
  <c r="AX357" i="293"/>
  <c r="AW357" i="293"/>
  <c r="AV357" i="293"/>
  <c r="AU357" i="293"/>
  <c r="AT357" i="293"/>
  <c r="AS357" i="293"/>
  <c r="BN356" i="293"/>
  <c r="BM356" i="293"/>
  <c r="BL356" i="293"/>
  <c r="BK356" i="293"/>
  <c r="BJ356" i="293"/>
  <c r="BI356" i="293"/>
  <c r="AY356" i="293"/>
  <c r="AX356" i="293"/>
  <c r="AW356" i="293"/>
  <c r="AV356" i="293"/>
  <c r="AU356" i="293"/>
  <c r="AT356" i="293"/>
  <c r="AS356" i="293"/>
  <c r="BN355" i="293"/>
  <c r="BM355" i="293"/>
  <c r="BL355" i="293"/>
  <c r="BK355" i="293"/>
  <c r="BJ355" i="293"/>
  <c r="BI355" i="293"/>
  <c r="AY355" i="293"/>
  <c r="AX355" i="293"/>
  <c r="AW355" i="293"/>
  <c r="AV355" i="293"/>
  <c r="AU355" i="293"/>
  <c r="AT355" i="293"/>
  <c r="AS355" i="293"/>
  <c r="BN354" i="293"/>
  <c r="BM354" i="293"/>
  <c r="BL354" i="293"/>
  <c r="BK354" i="293"/>
  <c r="BJ354" i="293"/>
  <c r="BI354" i="293"/>
  <c r="AY354" i="293"/>
  <c r="AX354" i="293"/>
  <c r="AW354" i="293"/>
  <c r="AV354" i="293"/>
  <c r="AU354" i="293"/>
  <c r="AT354" i="293"/>
  <c r="AS354" i="293"/>
  <c r="BN353" i="293"/>
  <c r="BM353" i="293"/>
  <c r="BL353" i="293"/>
  <c r="BK353" i="293"/>
  <c r="BJ353" i="293"/>
  <c r="BI353" i="293"/>
  <c r="AY353" i="293"/>
  <c r="AX353" i="293"/>
  <c r="AW353" i="293"/>
  <c r="AV353" i="293"/>
  <c r="AU353" i="293"/>
  <c r="AT353" i="293"/>
  <c r="AS353" i="293"/>
  <c r="BN352" i="293"/>
  <c r="BM352" i="293"/>
  <c r="BL352" i="293"/>
  <c r="BK352" i="293"/>
  <c r="BJ352" i="293"/>
  <c r="BI352" i="293"/>
  <c r="AY352" i="293"/>
  <c r="AX352" i="293"/>
  <c r="AW352" i="293"/>
  <c r="AV352" i="293"/>
  <c r="AU352" i="293"/>
  <c r="AT352" i="293"/>
  <c r="AS352" i="293"/>
  <c r="BN351" i="293"/>
  <c r="BM351" i="293"/>
  <c r="BL351" i="293"/>
  <c r="BK351" i="293"/>
  <c r="BJ351" i="293"/>
  <c r="BI351" i="293"/>
  <c r="AY351" i="293"/>
  <c r="AX351" i="293"/>
  <c r="AW351" i="293"/>
  <c r="AV351" i="293"/>
  <c r="AU351" i="293"/>
  <c r="AT351" i="293"/>
  <c r="AS351" i="293"/>
  <c r="BN350" i="293"/>
  <c r="BM350" i="293"/>
  <c r="BL350" i="293"/>
  <c r="BK350" i="293"/>
  <c r="BJ350" i="293"/>
  <c r="BI350" i="293"/>
  <c r="AY350" i="293"/>
  <c r="AX350" i="293"/>
  <c r="AW350" i="293"/>
  <c r="AV350" i="293"/>
  <c r="AU350" i="293"/>
  <c r="AT350" i="293"/>
  <c r="AS350" i="293"/>
  <c r="BN349" i="293"/>
  <c r="BM349" i="293"/>
  <c r="BL349" i="293"/>
  <c r="BK349" i="293"/>
  <c r="BJ349" i="293"/>
  <c r="BI349" i="293"/>
  <c r="AY349" i="293"/>
  <c r="AX349" i="293"/>
  <c r="AW349" i="293"/>
  <c r="AV349" i="293"/>
  <c r="AU349" i="293"/>
  <c r="AT349" i="293"/>
  <c r="AS349" i="293"/>
  <c r="BN348" i="293"/>
  <c r="BM348" i="293"/>
  <c r="BL348" i="293"/>
  <c r="BK348" i="293"/>
  <c r="BJ348" i="293"/>
  <c r="BI348" i="293"/>
  <c r="AY348" i="293"/>
  <c r="AX348" i="293"/>
  <c r="AW348" i="293"/>
  <c r="AV348" i="293"/>
  <c r="AU348" i="293"/>
  <c r="AT348" i="293"/>
  <c r="AS348" i="293"/>
  <c r="BN347" i="293"/>
  <c r="BM347" i="293"/>
  <c r="BL347" i="293"/>
  <c r="BK347" i="293"/>
  <c r="BJ347" i="293"/>
  <c r="BI347" i="293"/>
  <c r="AY347" i="293"/>
  <c r="AX347" i="293"/>
  <c r="AW347" i="293"/>
  <c r="AV347" i="293"/>
  <c r="AU347" i="293"/>
  <c r="AT347" i="293"/>
  <c r="AS347" i="293"/>
  <c r="BN346" i="293"/>
  <c r="BM346" i="293"/>
  <c r="BL346" i="293"/>
  <c r="BK346" i="293"/>
  <c r="BJ346" i="293"/>
  <c r="BI346" i="293"/>
  <c r="AY346" i="293"/>
  <c r="AX346" i="293"/>
  <c r="AW346" i="293"/>
  <c r="AV346" i="293"/>
  <c r="AU346" i="293"/>
  <c r="AT346" i="293"/>
  <c r="AS346" i="293"/>
  <c r="BN345" i="293"/>
  <c r="BM345" i="293"/>
  <c r="BL345" i="293"/>
  <c r="BK345" i="293"/>
  <c r="BJ345" i="293"/>
  <c r="BI345" i="293"/>
  <c r="AY345" i="293"/>
  <c r="AX345" i="293"/>
  <c r="AW345" i="293"/>
  <c r="AV345" i="293"/>
  <c r="AU345" i="293"/>
  <c r="AT345" i="293"/>
  <c r="AS345" i="293"/>
  <c r="BN344" i="293"/>
  <c r="BM344" i="293"/>
  <c r="BL344" i="293"/>
  <c r="BK344" i="293"/>
  <c r="BJ344" i="293"/>
  <c r="BI344" i="293"/>
  <c r="AY344" i="293"/>
  <c r="AX344" i="293"/>
  <c r="AW344" i="293"/>
  <c r="AV344" i="293"/>
  <c r="AU344" i="293"/>
  <c r="AT344" i="293"/>
  <c r="AS344" i="293"/>
  <c r="BN343" i="293"/>
  <c r="BM343" i="293"/>
  <c r="BL343" i="293"/>
  <c r="BK343" i="293"/>
  <c r="BJ343" i="293"/>
  <c r="BI343" i="293"/>
  <c r="AY343" i="293"/>
  <c r="AX343" i="293"/>
  <c r="AW343" i="293"/>
  <c r="AV343" i="293"/>
  <c r="AU343" i="293"/>
  <c r="AT343" i="293"/>
  <c r="AS343" i="293"/>
  <c r="BN342" i="293"/>
  <c r="BM342" i="293"/>
  <c r="BL342" i="293"/>
  <c r="BK342" i="293"/>
  <c r="BJ342" i="293"/>
  <c r="BI342" i="293"/>
  <c r="AY342" i="293"/>
  <c r="AX342" i="293"/>
  <c r="AW342" i="293"/>
  <c r="AV342" i="293"/>
  <c r="AU342" i="293"/>
  <c r="AT342" i="293"/>
  <c r="AS342" i="293"/>
  <c r="BN341" i="293"/>
  <c r="BM341" i="293"/>
  <c r="BL341" i="293"/>
  <c r="BK341" i="293"/>
  <c r="BJ341" i="293"/>
  <c r="BI341" i="293"/>
  <c r="AY341" i="293"/>
  <c r="AX341" i="293"/>
  <c r="AW341" i="293"/>
  <c r="AV341" i="293"/>
  <c r="AU341" i="293"/>
  <c r="AT341" i="293"/>
  <c r="AS341" i="293"/>
  <c r="BN340" i="293"/>
  <c r="BM340" i="293"/>
  <c r="BL340" i="293"/>
  <c r="BK340" i="293"/>
  <c r="BJ340" i="293"/>
  <c r="BI340" i="293"/>
  <c r="AY340" i="293"/>
  <c r="AX340" i="293"/>
  <c r="AW340" i="293"/>
  <c r="AV340" i="293"/>
  <c r="AU340" i="293"/>
  <c r="AT340" i="293"/>
  <c r="AS340" i="293"/>
  <c r="BN339" i="293"/>
  <c r="BM339" i="293"/>
  <c r="BL339" i="293"/>
  <c r="BK339" i="293"/>
  <c r="BJ339" i="293"/>
  <c r="BI339" i="293"/>
  <c r="AY339" i="293"/>
  <c r="AX339" i="293"/>
  <c r="AW339" i="293"/>
  <c r="AV339" i="293"/>
  <c r="AU339" i="293"/>
  <c r="AT339" i="293"/>
  <c r="AS339" i="293"/>
  <c r="BN338" i="293"/>
  <c r="BM338" i="293"/>
  <c r="BL338" i="293"/>
  <c r="BK338" i="293"/>
  <c r="BJ338" i="293"/>
  <c r="BI338" i="293"/>
  <c r="AY338" i="293"/>
  <c r="AX338" i="293"/>
  <c r="AW338" i="293"/>
  <c r="AV338" i="293"/>
  <c r="AU338" i="293"/>
  <c r="AT338" i="293"/>
  <c r="AS338" i="293"/>
  <c r="BN337" i="293"/>
  <c r="BM337" i="293"/>
  <c r="BL337" i="293"/>
  <c r="BK337" i="293"/>
  <c r="BJ337" i="293"/>
  <c r="BI337" i="293"/>
  <c r="AY337" i="293"/>
  <c r="AX337" i="293"/>
  <c r="AW337" i="293"/>
  <c r="AV337" i="293"/>
  <c r="AU337" i="293"/>
  <c r="AT337" i="293"/>
  <c r="AS337" i="293"/>
  <c r="BN336" i="293"/>
  <c r="BM336" i="293"/>
  <c r="BL336" i="293"/>
  <c r="BK336" i="293"/>
  <c r="BJ336" i="293"/>
  <c r="BI336" i="293"/>
  <c r="AY336" i="293"/>
  <c r="AX336" i="293"/>
  <c r="AW336" i="293"/>
  <c r="AV336" i="293"/>
  <c r="AU336" i="293"/>
  <c r="AT336" i="293"/>
  <c r="AS336" i="293"/>
  <c r="BN335" i="293"/>
  <c r="BM335" i="293"/>
  <c r="BL335" i="293"/>
  <c r="BK335" i="293"/>
  <c r="BJ335" i="293"/>
  <c r="BI335" i="293"/>
  <c r="AY335" i="293"/>
  <c r="AX335" i="293"/>
  <c r="AW335" i="293"/>
  <c r="AV335" i="293"/>
  <c r="AU335" i="293"/>
  <c r="AT335" i="293"/>
  <c r="AS335" i="293"/>
  <c r="BN334" i="293"/>
  <c r="BM334" i="293"/>
  <c r="BL334" i="293"/>
  <c r="BK334" i="293"/>
  <c r="BJ334" i="293"/>
  <c r="BI334" i="293"/>
  <c r="AY334" i="293"/>
  <c r="AX334" i="293"/>
  <c r="AW334" i="293"/>
  <c r="AV334" i="293"/>
  <c r="AU334" i="293"/>
  <c r="AT334" i="293"/>
  <c r="AS334" i="293"/>
  <c r="BN333" i="293"/>
  <c r="BM333" i="293"/>
  <c r="BL333" i="293"/>
  <c r="BK333" i="293"/>
  <c r="BJ333" i="293"/>
  <c r="BI333" i="293"/>
  <c r="AY333" i="293"/>
  <c r="AX333" i="293"/>
  <c r="AW333" i="293"/>
  <c r="AV333" i="293"/>
  <c r="AU333" i="293"/>
  <c r="AT333" i="293"/>
  <c r="AS333" i="293"/>
  <c r="BN332" i="293"/>
  <c r="BM332" i="293"/>
  <c r="BL332" i="293"/>
  <c r="BK332" i="293"/>
  <c r="BJ332" i="293"/>
  <c r="BI332" i="293"/>
  <c r="AY332" i="293"/>
  <c r="AX332" i="293"/>
  <c r="AW332" i="293"/>
  <c r="AV332" i="293"/>
  <c r="AU332" i="293"/>
  <c r="AT332" i="293"/>
  <c r="AS332" i="293"/>
  <c r="BN331" i="293"/>
  <c r="BM331" i="293"/>
  <c r="BL331" i="293"/>
  <c r="BK331" i="293"/>
  <c r="BJ331" i="293"/>
  <c r="BI331" i="293"/>
  <c r="AY331" i="293"/>
  <c r="AX331" i="293"/>
  <c r="AW331" i="293"/>
  <c r="AV331" i="293"/>
  <c r="AU331" i="293"/>
  <c r="AT331" i="293"/>
  <c r="AS331" i="293"/>
  <c r="BN330" i="293"/>
  <c r="BM330" i="293"/>
  <c r="BL330" i="293"/>
  <c r="BK330" i="293"/>
  <c r="BJ330" i="293"/>
  <c r="BI330" i="293"/>
  <c r="AY330" i="293"/>
  <c r="AX330" i="293"/>
  <c r="AW330" i="293"/>
  <c r="AV330" i="293"/>
  <c r="AU330" i="293"/>
  <c r="AT330" i="293"/>
  <c r="AS330" i="293"/>
  <c r="BN329" i="293"/>
  <c r="BM329" i="293"/>
  <c r="BL329" i="293"/>
  <c r="BK329" i="293"/>
  <c r="BJ329" i="293"/>
  <c r="BI329" i="293"/>
  <c r="AY329" i="293"/>
  <c r="AX329" i="293"/>
  <c r="AW329" i="293"/>
  <c r="AV329" i="293"/>
  <c r="AU329" i="293"/>
  <c r="AT329" i="293"/>
  <c r="AS329" i="293"/>
  <c r="BN328" i="293"/>
  <c r="BM328" i="293"/>
  <c r="BL328" i="293"/>
  <c r="BK328" i="293"/>
  <c r="BJ328" i="293"/>
  <c r="BI328" i="293"/>
  <c r="AY328" i="293"/>
  <c r="AX328" i="293"/>
  <c r="AW328" i="293"/>
  <c r="AV328" i="293"/>
  <c r="AU328" i="293"/>
  <c r="AT328" i="293"/>
  <c r="AS328" i="293"/>
  <c r="BN327" i="293"/>
  <c r="BM327" i="293"/>
  <c r="BL327" i="293"/>
  <c r="BK327" i="293"/>
  <c r="BJ327" i="293"/>
  <c r="BI327" i="293"/>
  <c r="AY327" i="293"/>
  <c r="AX327" i="293"/>
  <c r="AW327" i="293"/>
  <c r="AV327" i="293"/>
  <c r="AU327" i="293"/>
  <c r="AT327" i="293"/>
  <c r="AS327" i="293"/>
  <c r="BN326" i="293"/>
  <c r="BM326" i="293"/>
  <c r="BL326" i="293"/>
  <c r="BK326" i="293"/>
  <c r="BJ326" i="293"/>
  <c r="BI326" i="293"/>
  <c r="AY326" i="293"/>
  <c r="AX326" i="293"/>
  <c r="AW326" i="293"/>
  <c r="AV326" i="293"/>
  <c r="AU326" i="293"/>
  <c r="AT326" i="293"/>
  <c r="AS326" i="293"/>
  <c r="BN325" i="293"/>
  <c r="BM325" i="293"/>
  <c r="BL325" i="293"/>
  <c r="BK325" i="293"/>
  <c r="BJ325" i="293"/>
  <c r="BI325" i="293"/>
  <c r="AY325" i="293"/>
  <c r="AX325" i="293"/>
  <c r="AW325" i="293"/>
  <c r="AV325" i="293"/>
  <c r="AU325" i="293"/>
  <c r="AT325" i="293"/>
  <c r="AS325" i="293"/>
  <c r="BN324" i="293"/>
  <c r="BM324" i="293"/>
  <c r="BL324" i="293"/>
  <c r="BK324" i="293"/>
  <c r="BJ324" i="293"/>
  <c r="BI324" i="293"/>
  <c r="AY324" i="293"/>
  <c r="AX324" i="293"/>
  <c r="AW324" i="293"/>
  <c r="AV324" i="293"/>
  <c r="AU324" i="293"/>
  <c r="AT324" i="293"/>
  <c r="AS324" i="293"/>
  <c r="BN323" i="293"/>
  <c r="BM323" i="293"/>
  <c r="BL323" i="293"/>
  <c r="BK323" i="293"/>
  <c r="BJ323" i="293"/>
  <c r="BI323" i="293"/>
  <c r="AY323" i="293"/>
  <c r="AX323" i="293"/>
  <c r="AW323" i="293"/>
  <c r="AV323" i="293"/>
  <c r="AU323" i="293"/>
  <c r="AT323" i="293"/>
  <c r="AS323" i="293"/>
  <c r="BN322" i="293"/>
  <c r="BM322" i="293"/>
  <c r="BL322" i="293"/>
  <c r="BK322" i="293"/>
  <c r="BJ322" i="293"/>
  <c r="BI322" i="293"/>
  <c r="AY322" i="293"/>
  <c r="AX322" i="293"/>
  <c r="AW322" i="293"/>
  <c r="AV322" i="293"/>
  <c r="AU322" i="293"/>
  <c r="AT322" i="293"/>
  <c r="AS322" i="293"/>
  <c r="BN321" i="293"/>
  <c r="BM321" i="293"/>
  <c r="BL321" i="293"/>
  <c r="BK321" i="293"/>
  <c r="BJ321" i="293"/>
  <c r="BI321" i="293"/>
  <c r="AY321" i="293"/>
  <c r="AX321" i="293"/>
  <c r="AW321" i="293"/>
  <c r="AV321" i="293"/>
  <c r="AU321" i="293"/>
  <c r="AT321" i="293"/>
  <c r="AS321" i="293"/>
  <c r="BN320" i="293"/>
  <c r="BM320" i="293"/>
  <c r="BL320" i="293"/>
  <c r="BK320" i="293"/>
  <c r="BJ320" i="293"/>
  <c r="BI320" i="293"/>
  <c r="AY320" i="293"/>
  <c r="AX320" i="293"/>
  <c r="AW320" i="293"/>
  <c r="AV320" i="293"/>
  <c r="AU320" i="293"/>
  <c r="AT320" i="293"/>
  <c r="AS320" i="293"/>
  <c r="BN319" i="293"/>
  <c r="BM319" i="293"/>
  <c r="BL319" i="293"/>
  <c r="BK319" i="293"/>
  <c r="BJ319" i="293"/>
  <c r="BI319" i="293"/>
  <c r="AY319" i="293"/>
  <c r="AX319" i="293"/>
  <c r="AW319" i="293"/>
  <c r="AV319" i="293"/>
  <c r="AU319" i="293"/>
  <c r="AT319" i="293"/>
  <c r="AS319" i="293"/>
  <c r="BN318" i="293"/>
  <c r="BM318" i="293"/>
  <c r="BL318" i="293"/>
  <c r="BK318" i="293"/>
  <c r="BJ318" i="293"/>
  <c r="BI318" i="293"/>
  <c r="AY318" i="293"/>
  <c r="AX318" i="293"/>
  <c r="AW318" i="293"/>
  <c r="AV318" i="293"/>
  <c r="AU318" i="293"/>
  <c r="AT318" i="293"/>
  <c r="AS318" i="293"/>
  <c r="BN317" i="293"/>
  <c r="BM317" i="293"/>
  <c r="BL317" i="293"/>
  <c r="BK317" i="293"/>
  <c r="BJ317" i="293"/>
  <c r="BI317" i="293"/>
  <c r="AY317" i="293"/>
  <c r="AX317" i="293"/>
  <c r="AW317" i="293"/>
  <c r="AV317" i="293"/>
  <c r="AU317" i="293"/>
  <c r="AT317" i="293"/>
  <c r="AS317" i="293"/>
  <c r="BN316" i="293"/>
  <c r="BM316" i="293"/>
  <c r="BL316" i="293"/>
  <c r="BK316" i="293"/>
  <c r="BJ316" i="293"/>
  <c r="BI316" i="293"/>
  <c r="AY316" i="293"/>
  <c r="AX316" i="293"/>
  <c r="AW316" i="293"/>
  <c r="AV316" i="293"/>
  <c r="AU316" i="293"/>
  <c r="AT316" i="293"/>
  <c r="AS316" i="293"/>
  <c r="BN315" i="293"/>
  <c r="BM315" i="293"/>
  <c r="BL315" i="293"/>
  <c r="BK315" i="293"/>
  <c r="BJ315" i="293"/>
  <c r="BI315" i="293"/>
  <c r="AY315" i="293"/>
  <c r="AX315" i="293"/>
  <c r="AW315" i="293"/>
  <c r="AV315" i="293"/>
  <c r="AU315" i="293"/>
  <c r="AT315" i="293"/>
  <c r="AS315" i="293"/>
  <c r="BN312" i="293"/>
  <c r="AJ312" i="293" s="1"/>
  <c r="BN311" i="293"/>
  <c r="BM311" i="293"/>
  <c r="BL311" i="293"/>
  <c r="BK311" i="293"/>
  <c r="BJ311" i="293"/>
  <c r="BI311" i="293"/>
  <c r="AY311" i="293"/>
  <c r="AX311" i="293"/>
  <c r="AW311" i="293"/>
  <c r="AV311" i="293"/>
  <c r="AU311" i="293"/>
  <c r="AT311" i="293"/>
  <c r="AS311" i="293"/>
  <c r="BN310" i="293"/>
  <c r="BM310" i="293"/>
  <c r="BL310" i="293"/>
  <c r="BK310" i="293"/>
  <c r="BJ310" i="293"/>
  <c r="BI310" i="293"/>
  <c r="AY310" i="293"/>
  <c r="AX310" i="293"/>
  <c r="AW310" i="293"/>
  <c r="AV310" i="293"/>
  <c r="AU310" i="293"/>
  <c r="AT310" i="293"/>
  <c r="AS310" i="293"/>
  <c r="BN309" i="293"/>
  <c r="BM309" i="293"/>
  <c r="BL309" i="293"/>
  <c r="BK309" i="293"/>
  <c r="BJ309" i="293"/>
  <c r="BI309" i="293"/>
  <c r="AY309" i="293"/>
  <c r="AX309" i="293"/>
  <c r="AW309" i="293"/>
  <c r="AV309" i="293"/>
  <c r="AU309" i="293"/>
  <c r="AT309" i="293"/>
  <c r="AS309" i="293"/>
  <c r="BN308" i="293"/>
  <c r="BM308" i="293"/>
  <c r="BL308" i="293"/>
  <c r="BK308" i="293"/>
  <c r="BJ308" i="293"/>
  <c r="BI308" i="293"/>
  <c r="AY308" i="293"/>
  <c r="AX308" i="293"/>
  <c r="AW308" i="293"/>
  <c r="AV308" i="293"/>
  <c r="AU308" i="293"/>
  <c r="AT308" i="293"/>
  <c r="AS308" i="293"/>
  <c r="BN307" i="293"/>
  <c r="BM307" i="293"/>
  <c r="BL307" i="293"/>
  <c r="BK307" i="293"/>
  <c r="BJ307" i="293"/>
  <c r="BI307" i="293"/>
  <c r="AY307" i="293"/>
  <c r="AX307" i="293"/>
  <c r="AW307" i="293"/>
  <c r="AV307" i="293"/>
  <c r="AU307" i="293"/>
  <c r="AT307" i="293"/>
  <c r="AS307" i="293"/>
  <c r="BN306" i="293"/>
  <c r="BM306" i="293"/>
  <c r="BL306" i="293"/>
  <c r="BK306" i="293"/>
  <c r="BJ306" i="293"/>
  <c r="BI306" i="293"/>
  <c r="AY306" i="293"/>
  <c r="AX306" i="293"/>
  <c r="AW306" i="293"/>
  <c r="AV306" i="293"/>
  <c r="AU306" i="293"/>
  <c r="AT306" i="293"/>
  <c r="AS306" i="293"/>
  <c r="BN305" i="293"/>
  <c r="BM305" i="293"/>
  <c r="BL305" i="293"/>
  <c r="BK305" i="293"/>
  <c r="BJ305" i="293"/>
  <c r="BI305" i="293"/>
  <c r="AY305" i="293"/>
  <c r="AX305" i="293"/>
  <c r="AW305" i="293"/>
  <c r="AV305" i="293"/>
  <c r="AU305" i="293"/>
  <c r="AT305" i="293"/>
  <c r="AS305" i="293"/>
  <c r="BN304" i="293"/>
  <c r="BM304" i="293"/>
  <c r="BL304" i="293"/>
  <c r="BK304" i="293"/>
  <c r="BJ304" i="293"/>
  <c r="BI304" i="293"/>
  <c r="AY304" i="293"/>
  <c r="AX304" i="293"/>
  <c r="AW304" i="293"/>
  <c r="AV304" i="293"/>
  <c r="AU304" i="293"/>
  <c r="AT304" i="293"/>
  <c r="AS304" i="293"/>
  <c r="BN303" i="293"/>
  <c r="BM303" i="293"/>
  <c r="BL303" i="293"/>
  <c r="BK303" i="293"/>
  <c r="BJ303" i="293"/>
  <c r="BI303" i="293"/>
  <c r="AY303" i="293"/>
  <c r="AX303" i="293"/>
  <c r="AW303" i="293"/>
  <c r="AV303" i="293"/>
  <c r="AU303" i="293"/>
  <c r="AT303" i="293"/>
  <c r="AS303" i="293"/>
  <c r="BN302" i="293"/>
  <c r="BM302" i="293"/>
  <c r="BL302" i="293"/>
  <c r="BK302" i="293"/>
  <c r="BJ302" i="293"/>
  <c r="BI302" i="293"/>
  <c r="AY302" i="293"/>
  <c r="AX302" i="293"/>
  <c r="AW302" i="293"/>
  <c r="AV302" i="293"/>
  <c r="AU302" i="293"/>
  <c r="AT302" i="293"/>
  <c r="AS302" i="293"/>
  <c r="BN301" i="293"/>
  <c r="BM301" i="293"/>
  <c r="BL301" i="293"/>
  <c r="BK301" i="293"/>
  <c r="BJ301" i="293"/>
  <c r="BI301" i="293"/>
  <c r="AY301" i="293"/>
  <c r="AX301" i="293"/>
  <c r="AW301" i="293"/>
  <c r="AV301" i="293"/>
  <c r="AU301" i="293"/>
  <c r="AT301" i="293"/>
  <c r="AS301" i="293"/>
  <c r="BN300" i="293"/>
  <c r="BM300" i="293"/>
  <c r="BL300" i="293"/>
  <c r="BK300" i="293"/>
  <c r="BJ300" i="293"/>
  <c r="BI300" i="293"/>
  <c r="AY300" i="293"/>
  <c r="AX300" i="293"/>
  <c r="AW300" i="293"/>
  <c r="AV300" i="293"/>
  <c r="AU300" i="293"/>
  <c r="AT300" i="293"/>
  <c r="AS300" i="293"/>
  <c r="BN299" i="293"/>
  <c r="BM299" i="293"/>
  <c r="BL299" i="293"/>
  <c r="BK299" i="293"/>
  <c r="BJ299" i="293"/>
  <c r="BI299" i="293"/>
  <c r="AY299" i="293"/>
  <c r="AX299" i="293"/>
  <c r="AW299" i="293"/>
  <c r="AV299" i="293"/>
  <c r="AU299" i="293"/>
  <c r="AT299" i="293"/>
  <c r="AS299" i="293"/>
  <c r="BN298" i="293"/>
  <c r="BM298" i="293"/>
  <c r="BL298" i="293"/>
  <c r="BK298" i="293"/>
  <c r="BJ298" i="293"/>
  <c r="BI298" i="293"/>
  <c r="AY298" i="293"/>
  <c r="AX298" i="293"/>
  <c r="AW298" i="293"/>
  <c r="AV298" i="293"/>
  <c r="AU298" i="293"/>
  <c r="AT298" i="293"/>
  <c r="AS298" i="293"/>
  <c r="BN297" i="293"/>
  <c r="BM297" i="293"/>
  <c r="BL297" i="293"/>
  <c r="BK297" i="293"/>
  <c r="BJ297" i="293"/>
  <c r="BI297" i="293"/>
  <c r="AY297" i="293"/>
  <c r="AX297" i="293"/>
  <c r="AW297" i="293"/>
  <c r="AV297" i="293"/>
  <c r="AU297" i="293"/>
  <c r="AT297" i="293"/>
  <c r="AS297" i="293"/>
  <c r="BN296" i="293"/>
  <c r="BM296" i="293"/>
  <c r="BL296" i="293"/>
  <c r="BK296" i="293"/>
  <c r="BJ296" i="293"/>
  <c r="BI296" i="293"/>
  <c r="AY296" i="293"/>
  <c r="AX296" i="293"/>
  <c r="AW296" i="293"/>
  <c r="AV296" i="293"/>
  <c r="AU296" i="293"/>
  <c r="AT296" i="293"/>
  <c r="AS296" i="293"/>
  <c r="BN295" i="293"/>
  <c r="BM295" i="293"/>
  <c r="BL295" i="293"/>
  <c r="BK295" i="293"/>
  <c r="BJ295" i="293"/>
  <c r="BI295" i="293"/>
  <c r="AY295" i="293"/>
  <c r="AX295" i="293"/>
  <c r="AW295" i="293"/>
  <c r="AV295" i="293"/>
  <c r="AU295" i="293"/>
  <c r="AT295" i="293"/>
  <c r="AS295" i="293"/>
  <c r="BN294" i="293"/>
  <c r="BM294" i="293"/>
  <c r="BL294" i="293"/>
  <c r="BK294" i="293"/>
  <c r="BJ294" i="293"/>
  <c r="BI294" i="293"/>
  <c r="AY294" i="293"/>
  <c r="AX294" i="293"/>
  <c r="AW294" i="293"/>
  <c r="AV294" i="293"/>
  <c r="AU294" i="293"/>
  <c r="AT294" i="293"/>
  <c r="AS294" i="293"/>
  <c r="BN293" i="293"/>
  <c r="BM293" i="293"/>
  <c r="BL293" i="293"/>
  <c r="BK293" i="293"/>
  <c r="BJ293" i="293"/>
  <c r="BI293" i="293"/>
  <c r="AY293" i="293"/>
  <c r="AX293" i="293"/>
  <c r="AW293" i="293"/>
  <c r="AV293" i="293"/>
  <c r="AU293" i="293"/>
  <c r="AT293" i="293"/>
  <c r="AS293" i="293"/>
  <c r="BN292" i="293"/>
  <c r="BM292" i="293"/>
  <c r="BL292" i="293"/>
  <c r="BK292" i="293"/>
  <c r="BJ292" i="293"/>
  <c r="BI292" i="293"/>
  <c r="AY292" i="293"/>
  <c r="AX292" i="293"/>
  <c r="AW292" i="293"/>
  <c r="AV292" i="293"/>
  <c r="AU292" i="293"/>
  <c r="AT292" i="293"/>
  <c r="AS292" i="293"/>
  <c r="BN291" i="293"/>
  <c r="BM291" i="293"/>
  <c r="BL291" i="293"/>
  <c r="BK291" i="293"/>
  <c r="BJ291" i="293"/>
  <c r="BI291" i="293"/>
  <c r="AY291" i="293"/>
  <c r="AX291" i="293"/>
  <c r="AW291" i="293"/>
  <c r="AV291" i="293"/>
  <c r="AU291" i="293"/>
  <c r="AT291" i="293"/>
  <c r="AS291" i="293"/>
  <c r="BN290" i="293"/>
  <c r="BM290" i="293"/>
  <c r="BL290" i="293"/>
  <c r="BK290" i="293"/>
  <c r="BJ290" i="293"/>
  <c r="BI290" i="293"/>
  <c r="AY290" i="293"/>
  <c r="AX290" i="293"/>
  <c r="AW290" i="293"/>
  <c r="AV290" i="293"/>
  <c r="AU290" i="293"/>
  <c r="AT290" i="293"/>
  <c r="AS290" i="293"/>
  <c r="BN289" i="293"/>
  <c r="BM289" i="293"/>
  <c r="BL289" i="293"/>
  <c r="BK289" i="293"/>
  <c r="BJ289" i="293"/>
  <c r="BI289" i="293"/>
  <c r="AY289" i="293"/>
  <c r="AX289" i="293"/>
  <c r="AW289" i="293"/>
  <c r="AV289" i="293"/>
  <c r="AU289" i="293"/>
  <c r="AT289" i="293"/>
  <c r="AS289" i="293"/>
  <c r="BN288" i="293"/>
  <c r="BM288" i="293"/>
  <c r="BL288" i="293"/>
  <c r="BK288" i="293"/>
  <c r="BJ288" i="293"/>
  <c r="BI288" i="293"/>
  <c r="AY288" i="293"/>
  <c r="AX288" i="293"/>
  <c r="AW288" i="293"/>
  <c r="AV288" i="293"/>
  <c r="AU288" i="293"/>
  <c r="AT288" i="293"/>
  <c r="AS288" i="293"/>
  <c r="BN287" i="293"/>
  <c r="BM287" i="293"/>
  <c r="BL287" i="293"/>
  <c r="BK287" i="293"/>
  <c r="BJ287" i="293"/>
  <c r="BI287" i="293"/>
  <c r="AY287" i="293"/>
  <c r="AX287" i="293"/>
  <c r="AW287" i="293"/>
  <c r="AV287" i="293"/>
  <c r="AU287" i="293"/>
  <c r="AT287" i="293"/>
  <c r="AS287" i="293"/>
  <c r="BN286" i="293"/>
  <c r="BM286" i="293"/>
  <c r="BL286" i="293"/>
  <c r="BK286" i="293"/>
  <c r="BJ286" i="293"/>
  <c r="BI286" i="293"/>
  <c r="AY286" i="293"/>
  <c r="AX286" i="293"/>
  <c r="AW286" i="293"/>
  <c r="AV286" i="293"/>
  <c r="AU286" i="293"/>
  <c r="AT286" i="293"/>
  <c r="AS286" i="293"/>
  <c r="BN285" i="293"/>
  <c r="BM285" i="293"/>
  <c r="BL285" i="293"/>
  <c r="BK285" i="293"/>
  <c r="BJ285" i="293"/>
  <c r="BI285" i="293"/>
  <c r="AY285" i="293"/>
  <c r="AX285" i="293"/>
  <c r="AW285" i="293"/>
  <c r="AV285" i="293"/>
  <c r="AU285" i="293"/>
  <c r="AT285" i="293"/>
  <c r="AS285" i="293"/>
  <c r="BN284" i="293"/>
  <c r="BM284" i="293"/>
  <c r="BL284" i="293"/>
  <c r="BK284" i="293"/>
  <c r="BJ284" i="293"/>
  <c r="BI284" i="293"/>
  <c r="AY284" i="293"/>
  <c r="AX284" i="293"/>
  <c r="AW284" i="293"/>
  <c r="AV284" i="293"/>
  <c r="AU284" i="293"/>
  <c r="AT284" i="293"/>
  <c r="AS284" i="293"/>
  <c r="BN283" i="293"/>
  <c r="BM283" i="293"/>
  <c r="BL283" i="293"/>
  <c r="BK283" i="293"/>
  <c r="BJ283" i="293"/>
  <c r="BI283" i="293"/>
  <c r="AY283" i="293"/>
  <c r="AX283" i="293"/>
  <c r="AW283" i="293"/>
  <c r="AV283" i="293"/>
  <c r="AU283" i="293"/>
  <c r="AT283" i="293"/>
  <c r="AS283" i="293"/>
  <c r="BN282" i="293"/>
  <c r="BM282" i="293"/>
  <c r="BL282" i="293"/>
  <c r="BK282" i="293"/>
  <c r="BJ282" i="293"/>
  <c r="BI282" i="293"/>
  <c r="AY282" i="293"/>
  <c r="AX282" i="293"/>
  <c r="AW282" i="293"/>
  <c r="AV282" i="293"/>
  <c r="AU282" i="293"/>
  <c r="AT282" i="293"/>
  <c r="AS282" i="293"/>
  <c r="BN281" i="293"/>
  <c r="BM281" i="293"/>
  <c r="BL281" i="293"/>
  <c r="BK281" i="293"/>
  <c r="BJ281" i="293"/>
  <c r="BI281" i="293"/>
  <c r="AY281" i="293"/>
  <c r="AX281" i="293"/>
  <c r="AW281" i="293"/>
  <c r="AV281" i="293"/>
  <c r="AU281" i="293"/>
  <c r="AT281" i="293"/>
  <c r="AS281" i="293"/>
  <c r="BN280" i="293"/>
  <c r="BM280" i="293"/>
  <c r="BL280" i="293"/>
  <c r="BK280" i="293"/>
  <c r="BJ280" i="293"/>
  <c r="BI280" i="293"/>
  <c r="AY280" i="293"/>
  <c r="AX280" i="293"/>
  <c r="AW280" i="293"/>
  <c r="AV280" i="293"/>
  <c r="AU280" i="293"/>
  <c r="AT280" i="293"/>
  <c r="AS280" i="293"/>
  <c r="BN279" i="293"/>
  <c r="BM279" i="293"/>
  <c r="BL279" i="293"/>
  <c r="BK279" i="293"/>
  <c r="BJ279" i="293"/>
  <c r="BI279" i="293"/>
  <c r="AY279" i="293"/>
  <c r="AX279" i="293"/>
  <c r="AW279" i="293"/>
  <c r="AV279" i="293"/>
  <c r="AU279" i="293"/>
  <c r="AT279" i="293"/>
  <c r="AS279" i="293"/>
  <c r="BN278" i="293"/>
  <c r="BM278" i="293"/>
  <c r="BL278" i="293"/>
  <c r="BK278" i="293"/>
  <c r="BJ278" i="293"/>
  <c r="BI278" i="293"/>
  <c r="AY278" i="293"/>
  <c r="AX278" i="293"/>
  <c r="AW278" i="293"/>
  <c r="AV278" i="293"/>
  <c r="AU278" i="293"/>
  <c r="AT278" i="293"/>
  <c r="AS278" i="293"/>
  <c r="BN277" i="293"/>
  <c r="BM277" i="293"/>
  <c r="BL277" i="293"/>
  <c r="BK277" i="293"/>
  <c r="BJ277" i="293"/>
  <c r="BI277" i="293"/>
  <c r="AY277" i="293"/>
  <c r="AX277" i="293"/>
  <c r="AW277" i="293"/>
  <c r="AV277" i="293"/>
  <c r="AU277" i="293"/>
  <c r="AT277" i="293"/>
  <c r="AS277" i="293"/>
  <c r="BN276" i="293"/>
  <c r="BM276" i="293"/>
  <c r="BL276" i="293"/>
  <c r="BK276" i="293"/>
  <c r="BJ276" i="293"/>
  <c r="BI276" i="293"/>
  <c r="AY276" i="293"/>
  <c r="AX276" i="293"/>
  <c r="AW276" i="293"/>
  <c r="AV276" i="293"/>
  <c r="AU276" i="293"/>
  <c r="AT276" i="293"/>
  <c r="AS276" i="293"/>
  <c r="BN275" i="293"/>
  <c r="BM275" i="293"/>
  <c r="BL275" i="293"/>
  <c r="BK275" i="293"/>
  <c r="BJ275" i="293"/>
  <c r="BI275" i="293"/>
  <c r="AY275" i="293"/>
  <c r="AX275" i="293"/>
  <c r="AW275" i="293"/>
  <c r="AV275" i="293"/>
  <c r="AU275" i="293"/>
  <c r="AT275" i="293"/>
  <c r="AS275" i="293"/>
  <c r="BN274" i="293"/>
  <c r="BM274" i="293"/>
  <c r="BL274" i="293"/>
  <c r="BK274" i="293"/>
  <c r="BJ274" i="293"/>
  <c r="BI274" i="293"/>
  <c r="AY274" i="293"/>
  <c r="AX274" i="293"/>
  <c r="AW274" i="293"/>
  <c r="AV274" i="293"/>
  <c r="AU274" i="293"/>
  <c r="AT274" i="293"/>
  <c r="AS274" i="293"/>
  <c r="BN273" i="293"/>
  <c r="BM273" i="293"/>
  <c r="BL273" i="293"/>
  <c r="BK273" i="293"/>
  <c r="BJ273" i="293"/>
  <c r="BI273" i="293"/>
  <c r="AY273" i="293"/>
  <c r="AX273" i="293"/>
  <c r="AW273" i="293"/>
  <c r="AV273" i="293"/>
  <c r="AU273" i="293"/>
  <c r="AT273" i="293"/>
  <c r="AS273" i="293"/>
  <c r="BN272" i="293"/>
  <c r="BM272" i="293"/>
  <c r="BL272" i="293"/>
  <c r="BK272" i="293"/>
  <c r="BJ272" i="293"/>
  <c r="BI272" i="293"/>
  <c r="AY272" i="293"/>
  <c r="AX272" i="293"/>
  <c r="AW272" i="293"/>
  <c r="AV272" i="293"/>
  <c r="AU272" i="293"/>
  <c r="AT272" i="293"/>
  <c r="AS272" i="293"/>
  <c r="BN271" i="293"/>
  <c r="BM271" i="293"/>
  <c r="BL271" i="293"/>
  <c r="BK271" i="293"/>
  <c r="BJ271" i="293"/>
  <c r="BI271" i="293"/>
  <c r="AY271" i="293"/>
  <c r="AX271" i="293"/>
  <c r="AW271" i="293"/>
  <c r="AV271" i="293"/>
  <c r="AU271" i="293"/>
  <c r="AT271" i="293"/>
  <c r="AS271" i="293"/>
  <c r="BN270" i="293"/>
  <c r="BM270" i="293"/>
  <c r="BL270" i="293"/>
  <c r="BK270" i="293"/>
  <c r="BJ270" i="293"/>
  <c r="BI270" i="293"/>
  <c r="AY270" i="293"/>
  <c r="AX270" i="293"/>
  <c r="AW270" i="293"/>
  <c r="AV270" i="293"/>
  <c r="AU270" i="293"/>
  <c r="AT270" i="293"/>
  <c r="AS270" i="293"/>
  <c r="BN269" i="293"/>
  <c r="BM269" i="293"/>
  <c r="BL269" i="293"/>
  <c r="BK269" i="293"/>
  <c r="BJ269" i="293"/>
  <c r="BI269" i="293"/>
  <c r="AY269" i="293"/>
  <c r="AX269" i="293"/>
  <c r="AW269" i="293"/>
  <c r="AV269" i="293"/>
  <c r="AU269" i="293"/>
  <c r="AT269" i="293"/>
  <c r="AS269" i="293"/>
  <c r="BN268" i="293"/>
  <c r="BM268" i="293"/>
  <c r="BL268" i="293"/>
  <c r="BK268" i="293"/>
  <c r="BJ268" i="293"/>
  <c r="BI268" i="293"/>
  <c r="AY268" i="293"/>
  <c r="AX268" i="293"/>
  <c r="AW268" i="293"/>
  <c r="AV268" i="293"/>
  <c r="AU268" i="293"/>
  <c r="AT268" i="293"/>
  <c r="AS268" i="293"/>
  <c r="BN267" i="293"/>
  <c r="BM267" i="293"/>
  <c r="BL267" i="293"/>
  <c r="BK267" i="293"/>
  <c r="BJ267" i="293"/>
  <c r="BI267" i="293"/>
  <c r="AY267" i="293"/>
  <c r="AX267" i="293"/>
  <c r="AW267" i="293"/>
  <c r="AV267" i="293"/>
  <c r="AU267" i="293"/>
  <c r="AT267" i="293"/>
  <c r="AS267" i="293"/>
  <c r="BN266" i="293"/>
  <c r="BM266" i="293"/>
  <c r="BL266" i="293"/>
  <c r="BK266" i="293"/>
  <c r="BJ266" i="293"/>
  <c r="BI266" i="293"/>
  <c r="AY266" i="293"/>
  <c r="AX266" i="293"/>
  <c r="AW266" i="293"/>
  <c r="AV266" i="293"/>
  <c r="AU266" i="293"/>
  <c r="AT266" i="293"/>
  <c r="AS266" i="293"/>
  <c r="BN265" i="293"/>
  <c r="BM265" i="293"/>
  <c r="BL265" i="293"/>
  <c r="BK265" i="293"/>
  <c r="BJ265" i="293"/>
  <c r="BI265" i="293"/>
  <c r="AY265" i="293"/>
  <c r="AX265" i="293"/>
  <c r="AW265" i="293"/>
  <c r="AV265" i="293"/>
  <c r="AU265" i="293"/>
  <c r="AT265" i="293"/>
  <c r="AS265" i="293"/>
  <c r="BN264" i="293"/>
  <c r="BM264" i="293"/>
  <c r="BL264" i="293"/>
  <c r="BK264" i="293"/>
  <c r="BJ264" i="293"/>
  <c r="BI264" i="293"/>
  <c r="AY264" i="293"/>
  <c r="AX264" i="293"/>
  <c r="AW264" i="293"/>
  <c r="AV264" i="293"/>
  <c r="AU264" i="293"/>
  <c r="AT264" i="293"/>
  <c r="AS264" i="293"/>
  <c r="BN263" i="293"/>
  <c r="BM263" i="293"/>
  <c r="BL263" i="293"/>
  <c r="BK263" i="293"/>
  <c r="BJ263" i="293"/>
  <c r="BI263" i="293"/>
  <c r="AY263" i="293"/>
  <c r="AX263" i="293"/>
  <c r="AW263" i="293"/>
  <c r="AV263" i="293"/>
  <c r="AU263" i="293"/>
  <c r="AT263" i="293"/>
  <c r="AS263" i="293"/>
  <c r="BN262" i="293"/>
  <c r="BM262" i="293"/>
  <c r="BL262" i="293"/>
  <c r="BK262" i="293"/>
  <c r="BJ262" i="293"/>
  <c r="BI262" i="293"/>
  <c r="AY262" i="293"/>
  <c r="AX262" i="293"/>
  <c r="AW262" i="293"/>
  <c r="AV262" i="293"/>
  <c r="AU262" i="293"/>
  <c r="AT262" i="293"/>
  <c r="AS262" i="293"/>
  <c r="BN261" i="293"/>
  <c r="BM261" i="293"/>
  <c r="BL261" i="293"/>
  <c r="BK261" i="293"/>
  <c r="BJ261" i="293"/>
  <c r="BI261" i="293"/>
  <c r="AY261" i="293"/>
  <c r="AX261" i="293"/>
  <c r="AW261" i="293"/>
  <c r="AV261" i="293"/>
  <c r="AU261" i="293"/>
  <c r="AT261" i="293"/>
  <c r="AS261" i="293"/>
  <c r="BN260" i="293"/>
  <c r="BM260" i="293"/>
  <c r="BL260" i="293"/>
  <c r="BK260" i="293"/>
  <c r="BJ260" i="293"/>
  <c r="BI260" i="293"/>
  <c r="AY260" i="293"/>
  <c r="AX260" i="293"/>
  <c r="AW260" i="293"/>
  <c r="AV260" i="293"/>
  <c r="AU260" i="293"/>
  <c r="AT260" i="293"/>
  <c r="AS260" i="293"/>
  <c r="BN259" i="293"/>
  <c r="BM259" i="293"/>
  <c r="BL259" i="293"/>
  <c r="BK259" i="293"/>
  <c r="BJ259" i="293"/>
  <c r="BI259" i="293"/>
  <c r="AY259" i="293"/>
  <c r="AX259" i="293"/>
  <c r="AW259" i="293"/>
  <c r="AV259" i="293"/>
  <c r="AU259" i="293"/>
  <c r="AT259" i="293"/>
  <c r="AS259" i="293"/>
  <c r="BN258" i="293"/>
  <c r="BM258" i="293"/>
  <c r="BL258" i="293"/>
  <c r="BK258" i="293"/>
  <c r="BJ258" i="293"/>
  <c r="BI258" i="293"/>
  <c r="AY258" i="293"/>
  <c r="AX258" i="293"/>
  <c r="AW258" i="293"/>
  <c r="AV258" i="293"/>
  <c r="AU258" i="293"/>
  <c r="AT258" i="293"/>
  <c r="AS258" i="293"/>
  <c r="BN257" i="293"/>
  <c r="BM257" i="293"/>
  <c r="BL257" i="293"/>
  <c r="BK257" i="293"/>
  <c r="BJ257" i="293"/>
  <c r="BI257" i="293"/>
  <c r="AY257" i="293"/>
  <c r="AX257" i="293"/>
  <c r="AW257" i="293"/>
  <c r="AV257" i="293"/>
  <c r="AU257" i="293"/>
  <c r="AT257" i="293"/>
  <c r="AS257" i="293"/>
  <c r="BN256" i="293"/>
  <c r="BM256" i="293"/>
  <c r="BL256" i="293"/>
  <c r="BK256" i="293"/>
  <c r="BJ256" i="293"/>
  <c r="BI256" i="293"/>
  <c r="AY256" i="293"/>
  <c r="AX256" i="293"/>
  <c r="AW256" i="293"/>
  <c r="AV256" i="293"/>
  <c r="AU256" i="293"/>
  <c r="AT256" i="293"/>
  <c r="AS256" i="293"/>
  <c r="BN255" i="293"/>
  <c r="BM255" i="293"/>
  <c r="BL255" i="293"/>
  <c r="BK255" i="293"/>
  <c r="BJ255" i="293"/>
  <c r="BI255" i="293"/>
  <c r="AY255" i="293"/>
  <c r="AX255" i="293"/>
  <c r="AW255" i="293"/>
  <c r="AV255" i="293"/>
  <c r="AU255" i="293"/>
  <c r="AT255" i="293"/>
  <c r="AS255" i="293"/>
  <c r="BN254" i="293"/>
  <c r="BM254" i="293"/>
  <c r="BL254" i="293"/>
  <c r="BK254" i="293"/>
  <c r="BJ254" i="293"/>
  <c r="BI254" i="293"/>
  <c r="AY254" i="293"/>
  <c r="AX254" i="293"/>
  <c r="AW254" i="293"/>
  <c r="AV254" i="293"/>
  <c r="AU254" i="293"/>
  <c r="AT254" i="293"/>
  <c r="AS254" i="293"/>
  <c r="BN253" i="293"/>
  <c r="BM253" i="293"/>
  <c r="BL253" i="293"/>
  <c r="BK253" i="293"/>
  <c r="BJ253" i="293"/>
  <c r="BI253" i="293"/>
  <c r="AY253" i="293"/>
  <c r="AX253" i="293"/>
  <c r="AW253" i="293"/>
  <c r="AV253" i="293"/>
  <c r="AU253" i="293"/>
  <c r="AT253" i="293"/>
  <c r="AS253" i="293"/>
  <c r="BN252" i="293"/>
  <c r="BM252" i="293"/>
  <c r="BL252" i="293"/>
  <c r="BK252" i="293"/>
  <c r="BJ252" i="293"/>
  <c r="BI252" i="293"/>
  <c r="AY252" i="293"/>
  <c r="AX252" i="293"/>
  <c r="AW252" i="293"/>
  <c r="AV252" i="293"/>
  <c r="AU252" i="293"/>
  <c r="AT252" i="293"/>
  <c r="AS252" i="293"/>
  <c r="BN251" i="293"/>
  <c r="BM251" i="293"/>
  <c r="BL251" i="293"/>
  <c r="BK251" i="293"/>
  <c r="BJ251" i="293"/>
  <c r="BI251" i="293"/>
  <c r="AY251" i="293"/>
  <c r="AX251" i="293"/>
  <c r="AW251" i="293"/>
  <c r="AV251" i="293"/>
  <c r="AU251" i="293"/>
  <c r="AT251" i="293"/>
  <c r="AS251" i="293"/>
  <c r="BN250" i="293"/>
  <c r="BM250" i="293"/>
  <c r="BL250" i="293"/>
  <c r="BK250" i="293"/>
  <c r="BJ250" i="293"/>
  <c r="BI250" i="293"/>
  <c r="AY250" i="293"/>
  <c r="AX250" i="293"/>
  <c r="AW250" i="293"/>
  <c r="AV250" i="293"/>
  <c r="AU250" i="293"/>
  <c r="AT250" i="293"/>
  <c r="AS250" i="293"/>
  <c r="BN249" i="293"/>
  <c r="BM249" i="293"/>
  <c r="BL249" i="293"/>
  <c r="BK249" i="293"/>
  <c r="BJ249" i="293"/>
  <c r="BI249" i="293"/>
  <c r="AY249" i="293"/>
  <c r="AX249" i="293"/>
  <c r="AW249" i="293"/>
  <c r="AV249" i="293"/>
  <c r="AU249" i="293"/>
  <c r="AT249" i="293"/>
  <c r="AS249" i="293"/>
  <c r="BN248" i="293"/>
  <c r="BM248" i="293"/>
  <c r="BL248" i="293"/>
  <c r="BK248" i="293"/>
  <c r="BJ248" i="293"/>
  <c r="BI248" i="293"/>
  <c r="AY248" i="293"/>
  <c r="AX248" i="293"/>
  <c r="AW248" i="293"/>
  <c r="AV248" i="293"/>
  <c r="AU248" i="293"/>
  <c r="AT248" i="293"/>
  <c r="AS248" i="293"/>
  <c r="BN247" i="293"/>
  <c r="BM247" i="293"/>
  <c r="BL247" i="293"/>
  <c r="BK247" i="293"/>
  <c r="BJ247" i="293"/>
  <c r="BI247" i="293"/>
  <c r="AY247" i="293"/>
  <c r="AX247" i="293"/>
  <c r="AW247" i="293"/>
  <c r="AV247" i="293"/>
  <c r="AU247" i="293"/>
  <c r="AT247" i="293"/>
  <c r="AS247" i="293"/>
  <c r="BN246" i="293"/>
  <c r="BM246" i="293"/>
  <c r="BL246" i="293"/>
  <c r="BK246" i="293"/>
  <c r="BJ246" i="293"/>
  <c r="BI246" i="293"/>
  <c r="AY246" i="293"/>
  <c r="AX246" i="293"/>
  <c r="AW246" i="293"/>
  <c r="AV246" i="293"/>
  <c r="AU246" i="293"/>
  <c r="AT246" i="293"/>
  <c r="AS246" i="293"/>
  <c r="BN245" i="293"/>
  <c r="BM245" i="293"/>
  <c r="BL245" i="293"/>
  <c r="BK245" i="293"/>
  <c r="BJ245" i="293"/>
  <c r="BI245" i="293"/>
  <c r="AY245" i="293"/>
  <c r="AX245" i="293"/>
  <c r="AW245" i="293"/>
  <c r="AV245" i="293"/>
  <c r="AU245" i="293"/>
  <c r="AT245" i="293"/>
  <c r="AS245" i="293"/>
  <c r="BN244" i="293"/>
  <c r="BM244" i="293"/>
  <c r="BL244" i="293"/>
  <c r="BK244" i="293"/>
  <c r="BJ244" i="293"/>
  <c r="BI244" i="293"/>
  <c r="AY244" i="293"/>
  <c r="AX244" i="293"/>
  <c r="AW244" i="293"/>
  <c r="AV244" i="293"/>
  <c r="AU244" i="293"/>
  <c r="AT244" i="293"/>
  <c r="AS244" i="293"/>
  <c r="BN243" i="293"/>
  <c r="BM243" i="293"/>
  <c r="BL243" i="293"/>
  <c r="BK243" i="293"/>
  <c r="BJ243" i="293"/>
  <c r="BI243" i="293"/>
  <c r="AY243" i="293"/>
  <c r="AX243" i="293"/>
  <c r="AW243" i="293"/>
  <c r="AV243" i="293"/>
  <c r="AU243" i="293"/>
  <c r="AT243" i="293"/>
  <c r="AS243" i="293"/>
  <c r="BN242" i="293"/>
  <c r="BM242" i="293"/>
  <c r="BL242" i="293"/>
  <c r="BK242" i="293"/>
  <c r="BJ242" i="293"/>
  <c r="BI242" i="293"/>
  <c r="AY242" i="293"/>
  <c r="AX242" i="293"/>
  <c r="AW242" i="293"/>
  <c r="AV242" i="293"/>
  <c r="AU242" i="293"/>
  <c r="AT242" i="293"/>
  <c r="AS242" i="293"/>
  <c r="BN241" i="293"/>
  <c r="BM241" i="293"/>
  <c r="BL241" i="293"/>
  <c r="BK241" i="293"/>
  <c r="BJ241" i="293"/>
  <c r="BI241" i="293"/>
  <c r="AY241" i="293"/>
  <c r="AX241" i="293"/>
  <c r="AW241" i="293"/>
  <c r="AV241" i="293"/>
  <c r="AU241" i="293"/>
  <c r="AT241" i="293"/>
  <c r="AS241" i="293"/>
  <c r="BN240" i="293"/>
  <c r="BM240" i="293"/>
  <c r="BL240" i="293"/>
  <c r="BK240" i="293"/>
  <c r="BJ240" i="293"/>
  <c r="BI240" i="293"/>
  <c r="AY240" i="293"/>
  <c r="AX240" i="293"/>
  <c r="AW240" i="293"/>
  <c r="AV240" i="293"/>
  <c r="AU240" i="293"/>
  <c r="AT240" i="293"/>
  <c r="AS240" i="293"/>
  <c r="BN239" i="293"/>
  <c r="BM239" i="293"/>
  <c r="BL239" i="293"/>
  <c r="BK239" i="293"/>
  <c r="BJ239" i="293"/>
  <c r="BI239" i="293"/>
  <c r="AY239" i="293"/>
  <c r="AX239" i="293"/>
  <c r="AW239" i="293"/>
  <c r="AV239" i="293"/>
  <c r="AU239" i="293"/>
  <c r="AT239" i="293"/>
  <c r="AS239" i="293"/>
  <c r="BN238" i="293"/>
  <c r="BM238" i="293"/>
  <c r="BL238" i="293"/>
  <c r="BK238" i="293"/>
  <c r="BJ238" i="293"/>
  <c r="BI238" i="293"/>
  <c r="AY238" i="293"/>
  <c r="AX238" i="293"/>
  <c r="AW238" i="293"/>
  <c r="AV238" i="293"/>
  <c r="AU238" i="293"/>
  <c r="AT238" i="293"/>
  <c r="AS238" i="293"/>
  <c r="BN237" i="293"/>
  <c r="BM237" i="293"/>
  <c r="BL237" i="293"/>
  <c r="BK237" i="293"/>
  <c r="BJ237" i="293"/>
  <c r="BI237" i="293"/>
  <c r="AY237" i="293"/>
  <c r="AX237" i="293"/>
  <c r="AW237" i="293"/>
  <c r="AV237" i="293"/>
  <c r="AU237" i="293"/>
  <c r="AT237" i="293"/>
  <c r="AS237" i="293"/>
  <c r="BN236" i="293"/>
  <c r="BM236" i="293"/>
  <c r="BL236" i="293"/>
  <c r="BK236" i="293"/>
  <c r="BJ236" i="293"/>
  <c r="BI236" i="293"/>
  <c r="AY236" i="293"/>
  <c r="AX236" i="293"/>
  <c r="AW236" i="293"/>
  <c r="AV236" i="293"/>
  <c r="AU236" i="293"/>
  <c r="AT236" i="293"/>
  <c r="AS236" i="293"/>
  <c r="BN235" i="293"/>
  <c r="BM235" i="293"/>
  <c r="BL235" i="293"/>
  <c r="BK235" i="293"/>
  <c r="BJ235" i="293"/>
  <c r="BI235" i="293"/>
  <c r="AY235" i="293"/>
  <c r="AX235" i="293"/>
  <c r="AW235" i="293"/>
  <c r="AV235" i="293"/>
  <c r="AU235" i="293"/>
  <c r="AT235" i="293"/>
  <c r="AS235" i="293"/>
  <c r="BN234" i="293"/>
  <c r="BM234" i="293"/>
  <c r="BL234" i="293"/>
  <c r="BK234" i="293"/>
  <c r="BJ234" i="293"/>
  <c r="BI234" i="293"/>
  <c r="AY234" i="293"/>
  <c r="AX234" i="293"/>
  <c r="AW234" i="293"/>
  <c r="AV234" i="293"/>
  <c r="AU234" i="293"/>
  <c r="AT234" i="293"/>
  <c r="AS234" i="293"/>
  <c r="BN233" i="293"/>
  <c r="BM233" i="293"/>
  <c r="BL233" i="293"/>
  <c r="BK233" i="293"/>
  <c r="BJ233" i="293"/>
  <c r="BI233" i="293"/>
  <c r="AY233" i="293"/>
  <c r="AX233" i="293"/>
  <c r="AW233" i="293"/>
  <c r="AV233" i="293"/>
  <c r="AU233" i="293"/>
  <c r="AT233" i="293"/>
  <c r="AS233" i="293"/>
  <c r="BN232" i="293"/>
  <c r="BM232" i="293"/>
  <c r="BL232" i="293"/>
  <c r="BK232" i="293"/>
  <c r="BJ232" i="293"/>
  <c r="BI232" i="293"/>
  <c r="AY232" i="293"/>
  <c r="AX232" i="293"/>
  <c r="AW232" i="293"/>
  <c r="AV232" i="293"/>
  <c r="AU232" i="293"/>
  <c r="AT232" i="293"/>
  <c r="AS232" i="293"/>
  <c r="BN231" i="293"/>
  <c r="BM231" i="293"/>
  <c r="BL231" i="293"/>
  <c r="BK231" i="293"/>
  <c r="BJ231" i="293"/>
  <c r="BI231" i="293"/>
  <c r="AY231" i="293"/>
  <c r="AX231" i="293"/>
  <c r="AW231" i="293"/>
  <c r="AV231" i="293"/>
  <c r="AU231" i="293"/>
  <c r="AT231" i="293"/>
  <c r="AS231" i="293"/>
  <c r="BN230" i="293"/>
  <c r="BM230" i="293"/>
  <c r="BL230" i="293"/>
  <c r="BK230" i="293"/>
  <c r="BJ230" i="293"/>
  <c r="BI230" i="293"/>
  <c r="AY230" i="293"/>
  <c r="AX230" i="293"/>
  <c r="AW230" i="293"/>
  <c r="AV230" i="293"/>
  <c r="AU230" i="293"/>
  <c r="AT230" i="293"/>
  <c r="AS230" i="293"/>
  <c r="BN229" i="293"/>
  <c r="BM229" i="293"/>
  <c r="BL229" i="293"/>
  <c r="BK229" i="293"/>
  <c r="BJ229" i="293"/>
  <c r="BI229" i="293"/>
  <c r="AY229" i="293"/>
  <c r="AX229" i="293"/>
  <c r="AW229" i="293"/>
  <c r="AV229" i="293"/>
  <c r="AU229" i="293"/>
  <c r="AT229" i="293"/>
  <c r="AS229" i="293"/>
  <c r="BN228" i="293"/>
  <c r="BM228" i="293"/>
  <c r="BL228" i="293"/>
  <c r="BK228" i="293"/>
  <c r="BJ228" i="293"/>
  <c r="BI228" i="293"/>
  <c r="AY228" i="293"/>
  <c r="AX228" i="293"/>
  <c r="AW228" i="293"/>
  <c r="AV228" i="293"/>
  <c r="AU228" i="293"/>
  <c r="AT228" i="293"/>
  <c r="AS228" i="293"/>
  <c r="BN227" i="293"/>
  <c r="BM227" i="293"/>
  <c r="BL227" i="293"/>
  <c r="BK227" i="293"/>
  <c r="BJ227" i="293"/>
  <c r="BI227" i="293"/>
  <c r="AY227" i="293"/>
  <c r="AX227" i="293"/>
  <c r="AW227" i="293"/>
  <c r="AV227" i="293"/>
  <c r="AU227" i="293"/>
  <c r="AT227" i="293"/>
  <c r="AS227" i="293"/>
  <c r="BN226" i="293"/>
  <c r="BM226" i="293"/>
  <c r="BL226" i="293"/>
  <c r="BK226" i="293"/>
  <c r="BJ226" i="293"/>
  <c r="BI226" i="293"/>
  <c r="AY226" i="293"/>
  <c r="AX226" i="293"/>
  <c r="AW226" i="293"/>
  <c r="AV226" i="293"/>
  <c r="AU226" i="293"/>
  <c r="AT226" i="293"/>
  <c r="AS226" i="293"/>
  <c r="BN225" i="293"/>
  <c r="BM225" i="293"/>
  <c r="BL225" i="293"/>
  <c r="BK225" i="293"/>
  <c r="BJ225" i="293"/>
  <c r="BI225" i="293"/>
  <c r="AY225" i="293"/>
  <c r="AX225" i="293"/>
  <c r="AW225" i="293"/>
  <c r="AV225" i="293"/>
  <c r="AU225" i="293"/>
  <c r="AT225" i="293"/>
  <c r="AS225" i="293"/>
  <c r="BN224" i="293"/>
  <c r="BM224" i="293"/>
  <c r="BL224" i="293"/>
  <c r="BK224" i="293"/>
  <c r="BJ224" i="293"/>
  <c r="BI224" i="293"/>
  <c r="AY224" i="293"/>
  <c r="AX224" i="293"/>
  <c r="AW224" i="293"/>
  <c r="AV224" i="293"/>
  <c r="AU224" i="293"/>
  <c r="AT224" i="293"/>
  <c r="AS224" i="293"/>
  <c r="BN223" i="293"/>
  <c r="BM223" i="293"/>
  <c r="BL223" i="293"/>
  <c r="BK223" i="293"/>
  <c r="BJ223" i="293"/>
  <c r="BI223" i="293"/>
  <c r="AY223" i="293"/>
  <c r="AX223" i="293"/>
  <c r="AW223" i="293"/>
  <c r="AV223" i="293"/>
  <c r="AU223" i="293"/>
  <c r="AT223" i="293"/>
  <c r="AS223" i="293"/>
  <c r="BN222" i="293"/>
  <c r="BM222" i="293"/>
  <c r="BL222" i="293"/>
  <c r="BK222" i="293"/>
  <c r="BJ222" i="293"/>
  <c r="BI222" i="293"/>
  <c r="AY222" i="293"/>
  <c r="AX222" i="293"/>
  <c r="AW222" i="293"/>
  <c r="AV222" i="293"/>
  <c r="AU222" i="293"/>
  <c r="AT222" i="293"/>
  <c r="AS222" i="293"/>
  <c r="BN221" i="293"/>
  <c r="BM221" i="293"/>
  <c r="BL221" i="293"/>
  <c r="BK221" i="293"/>
  <c r="BJ221" i="293"/>
  <c r="BI221" i="293"/>
  <c r="AY221" i="293"/>
  <c r="AX221" i="293"/>
  <c r="AW221" i="293"/>
  <c r="AV221" i="293"/>
  <c r="AU221" i="293"/>
  <c r="AT221" i="293"/>
  <c r="AS221" i="293"/>
  <c r="BN220" i="293"/>
  <c r="BM220" i="293"/>
  <c r="BL220" i="293"/>
  <c r="BK220" i="293"/>
  <c r="BJ220" i="293"/>
  <c r="BI220" i="293"/>
  <c r="AY220" i="293"/>
  <c r="AX220" i="293"/>
  <c r="AW220" i="293"/>
  <c r="AV220" i="293"/>
  <c r="AU220" i="293"/>
  <c r="AT220" i="293"/>
  <c r="AS220" i="293"/>
  <c r="BN219" i="293"/>
  <c r="BM219" i="293"/>
  <c r="BL219" i="293"/>
  <c r="BK219" i="293"/>
  <c r="BJ219" i="293"/>
  <c r="BI219" i="293"/>
  <c r="AY219" i="293"/>
  <c r="AX219" i="293"/>
  <c r="AW219" i="293"/>
  <c r="AV219" i="293"/>
  <c r="AU219" i="293"/>
  <c r="AT219" i="293"/>
  <c r="AS219" i="293"/>
  <c r="BN218" i="293"/>
  <c r="BM218" i="293"/>
  <c r="BL218" i="293"/>
  <c r="BK218" i="293"/>
  <c r="BJ218" i="293"/>
  <c r="BI218" i="293"/>
  <c r="AY218" i="293"/>
  <c r="AX218" i="293"/>
  <c r="AW218" i="293"/>
  <c r="AV218" i="293"/>
  <c r="AU218" i="293"/>
  <c r="AT218" i="293"/>
  <c r="AS218" i="293"/>
  <c r="BN217" i="293"/>
  <c r="BM217" i="293"/>
  <c r="BL217" i="293"/>
  <c r="BK217" i="293"/>
  <c r="BJ217" i="293"/>
  <c r="BI217" i="293"/>
  <c r="AY217" i="293"/>
  <c r="AX217" i="293"/>
  <c r="AW217" i="293"/>
  <c r="AV217" i="293"/>
  <c r="AU217" i="293"/>
  <c r="AT217" i="293"/>
  <c r="AS217" i="293"/>
  <c r="BN216" i="293"/>
  <c r="BM216" i="293"/>
  <c r="BL216" i="293"/>
  <c r="BK216" i="293"/>
  <c r="BJ216" i="293"/>
  <c r="BI216" i="293"/>
  <c r="AY216" i="293"/>
  <c r="AX216" i="293"/>
  <c r="AW216" i="293"/>
  <c r="AV216" i="293"/>
  <c r="AU216" i="293"/>
  <c r="AT216" i="293"/>
  <c r="AS216" i="293"/>
  <c r="BN215" i="293"/>
  <c r="BM215" i="293"/>
  <c r="BL215" i="293"/>
  <c r="BK215" i="293"/>
  <c r="BJ215" i="293"/>
  <c r="BI215" i="293"/>
  <c r="AY215" i="293"/>
  <c r="AX215" i="293"/>
  <c r="AW215" i="293"/>
  <c r="AV215" i="293"/>
  <c r="AU215" i="293"/>
  <c r="AT215" i="293"/>
  <c r="AS215" i="293"/>
  <c r="BN214" i="293"/>
  <c r="BM214" i="293"/>
  <c r="BL214" i="293"/>
  <c r="BK214" i="293"/>
  <c r="BJ214" i="293"/>
  <c r="BI214" i="293"/>
  <c r="AY214" i="293"/>
  <c r="AX214" i="293"/>
  <c r="AW214" i="293"/>
  <c r="AV214" i="293"/>
  <c r="AU214" i="293"/>
  <c r="AT214" i="293"/>
  <c r="AS214" i="293"/>
  <c r="BN213" i="293"/>
  <c r="BM213" i="293"/>
  <c r="BL213" i="293"/>
  <c r="BK213" i="293"/>
  <c r="BJ213" i="293"/>
  <c r="BI213" i="293"/>
  <c r="AY213" i="293"/>
  <c r="AX213" i="293"/>
  <c r="AW213" i="293"/>
  <c r="AV213" i="293"/>
  <c r="AU213" i="293"/>
  <c r="AT213" i="293"/>
  <c r="AS213" i="293"/>
  <c r="BN212" i="293"/>
  <c r="BM212" i="293"/>
  <c r="BL212" i="293"/>
  <c r="BK212" i="293"/>
  <c r="BJ212" i="293"/>
  <c r="BI212" i="293"/>
  <c r="AY212" i="293"/>
  <c r="AX212" i="293"/>
  <c r="AW212" i="293"/>
  <c r="AV212" i="293"/>
  <c r="AU212" i="293"/>
  <c r="AT212" i="293"/>
  <c r="AS212" i="293"/>
  <c r="BN211" i="293"/>
  <c r="BM211" i="293"/>
  <c r="BL211" i="293"/>
  <c r="BK211" i="293"/>
  <c r="BJ211" i="293"/>
  <c r="BI211" i="293"/>
  <c r="AY211" i="293"/>
  <c r="AX211" i="293"/>
  <c r="AW211" i="293"/>
  <c r="AV211" i="293"/>
  <c r="AU211" i="293"/>
  <c r="AT211" i="293"/>
  <c r="AS211" i="293"/>
  <c r="BN210" i="293"/>
  <c r="BM210" i="293"/>
  <c r="BL210" i="293"/>
  <c r="BK210" i="293"/>
  <c r="BJ210" i="293"/>
  <c r="BI210" i="293"/>
  <c r="AY210" i="293"/>
  <c r="AX210" i="293"/>
  <c r="AW210" i="293"/>
  <c r="AV210" i="293"/>
  <c r="AU210" i="293"/>
  <c r="AT210" i="293"/>
  <c r="AS210" i="293"/>
  <c r="BN209" i="293"/>
  <c r="BM209" i="293"/>
  <c r="BL209" i="293"/>
  <c r="BK209" i="293"/>
  <c r="BJ209" i="293"/>
  <c r="BI209" i="293"/>
  <c r="AY209" i="293"/>
  <c r="AX209" i="293"/>
  <c r="AW209" i="293"/>
  <c r="AV209" i="293"/>
  <c r="AU209" i="293"/>
  <c r="AT209" i="293"/>
  <c r="AS209" i="293"/>
  <c r="BN208" i="293"/>
  <c r="BM208" i="293"/>
  <c r="BL208" i="293"/>
  <c r="BK208" i="293"/>
  <c r="BJ208" i="293"/>
  <c r="BI208" i="293"/>
  <c r="AY208" i="293"/>
  <c r="AX208" i="293"/>
  <c r="AW208" i="293"/>
  <c r="AV208" i="293"/>
  <c r="AU208" i="293"/>
  <c r="AT208" i="293"/>
  <c r="AS208" i="293"/>
  <c r="BN207" i="293"/>
  <c r="BM207" i="293"/>
  <c r="BL207" i="293"/>
  <c r="BK207" i="293"/>
  <c r="BJ207" i="293"/>
  <c r="BI207" i="293"/>
  <c r="AY207" i="293"/>
  <c r="AX207" i="293"/>
  <c r="AW207" i="293"/>
  <c r="AV207" i="293"/>
  <c r="AU207" i="293"/>
  <c r="AT207" i="293"/>
  <c r="AS207" i="293"/>
  <c r="BN206" i="293"/>
  <c r="BM206" i="293"/>
  <c r="BL206" i="293"/>
  <c r="BK206" i="293"/>
  <c r="BJ206" i="293"/>
  <c r="BI206" i="293"/>
  <c r="AY206" i="293"/>
  <c r="AX206" i="293"/>
  <c r="AW206" i="293"/>
  <c r="AV206" i="293"/>
  <c r="AU206" i="293"/>
  <c r="AT206" i="293"/>
  <c r="AS206" i="293"/>
  <c r="BN205" i="293"/>
  <c r="BM205" i="293"/>
  <c r="BL205" i="293"/>
  <c r="BK205" i="293"/>
  <c r="BJ205" i="293"/>
  <c r="BI205" i="293"/>
  <c r="AY205" i="293"/>
  <c r="AX205" i="293"/>
  <c r="AW205" i="293"/>
  <c r="AV205" i="293"/>
  <c r="AU205" i="293"/>
  <c r="AT205" i="293"/>
  <c r="AS205" i="293"/>
  <c r="BN204" i="293"/>
  <c r="BM204" i="293"/>
  <c r="BL204" i="293"/>
  <c r="BK204" i="293"/>
  <c r="BJ204" i="293"/>
  <c r="BI204" i="293"/>
  <c r="AY204" i="293"/>
  <c r="AX204" i="293"/>
  <c r="AW204" i="293"/>
  <c r="AV204" i="293"/>
  <c r="AU204" i="293"/>
  <c r="AT204" i="293"/>
  <c r="AS204" i="293"/>
  <c r="BN203" i="293"/>
  <c r="BM203" i="293"/>
  <c r="BL203" i="293"/>
  <c r="BK203" i="293"/>
  <c r="BJ203" i="293"/>
  <c r="BI203" i="293"/>
  <c r="AY203" i="293"/>
  <c r="AX203" i="293"/>
  <c r="AW203" i="293"/>
  <c r="AV203" i="293"/>
  <c r="AU203" i="293"/>
  <c r="AT203" i="293"/>
  <c r="AS203" i="293"/>
  <c r="BN202" i="293"/>
  <c r="BM202" i="293"/>
  <c r="BL202" i="293"/>
  <c r="BK202" i="293"/>
  <c r="BJ202" i="293"/>
  <c r="BI202" i="293"/>
  <c r="AY202" i="293"/>
  <c r="AX202" i="293"/>
  <c r="AW202" i="293"/>
  <c r="AV202" i="293"/>
  <c r="AU202" i="293"/>
  <c r="AT202" i="293"/>
  <c r="AS202" i="293"/>
  <c r="BN201" i="293"/>
  <c r="BM201" i="293"/>
  <c r="BL201" i="293"/>
  <c r="BK201" i="293"/>
  <c r="BJ201" i="293"/>
  <c r="BI201" i="293"/>
  <c r="AY201" i="293"/>
  <c r="AX201" i="293"/>
  <c r="AW201" i="293"/>
  <c r="AV201" i="293"/>
  <c r="AU201" i="293"/>
  <c r="AT201" i="293"/>
  <c r="AS201" i="293"/>
  <c r="BN200" i="293"/>
  <c r="BM200" i="293"/>
  <c r="BL200" i="293"/>
  <c r="BK200" i="293"/>
  <c r="BJ200" i="293"/>
  <c r="BI200" i="293"/>
  <c r="AY200" i="293"/>
  <c r="AX200" i="293"/>
  <c r="AW200" i="293"/>
  <c r="AV200" i="293"/>
  <c r="AU200" i="293"/>
  <c r="AT200" i="293"/>
  <c r="AS200" i="293"/>
  <c r="BN199" i="293"/>
  <c r="BM199" i="293"/>
  <c r="BL199" i="293"/>
  <c r="BK199" i="293"/>
  <c r="BJ199" i="293"/>
  <c r="BI199" i="293"/>
  <c r="AY199" i="293"/>
  <c r="AX199" i="293"/>
  <c r="AW199" i="293"/>
  <c r="AV199" i="293"/>
  <c r="AU199" i="293"/>
  <c r="AT199" i="293"/>
  <c r="AS199" i="293"/>
  <c r="BN198" i="293"/>
  <c r="BM198" i="293"/>
  <c r="BL198" i="293"/>
  <c r="BK198" i="293"/>
  <c r="BJ198" i="293"/>
  <c r="BI198" i="293"/>
  <c r="AY198" i="293"/>
  <c r="AX198" i="293"/>
  <c r="AW198" i="293"/>
  <c r="AV198" i="293"/>
  <c r="AU198" i="293"/>
  <c r="AT198" i="293"/>
  <c r="AS198" i="293"/>
  <c r="BN197" i="293"/>
  <c r="BM197" i="293"/>
  <c r="BL197" i="293"/>
  <c r="BK197" i="293"/>
  <c r="BJ197" i="293"/>
  <c r="BI197" i="293"/>
  <c r="AY197" i="293"/>
  <c r="AX197" i="293"/>
  <c r="AW197" i="293"/>
  <c r="AV197" i="293"/>
  <c r="AU197" i="293"/>
  <c r="AT197" i="293"/>
  <c r="AS197" i="293"/>
  <c r="BN196" i="293"/>
  <c r="BM196" i="293"/>
  <c r="BL196" i="293"/>
  <c r="BK196" i="293"/>
  <c r="BJ196" i="293"/>
  <c r="BI196" i="293"/>
  <c r="AY196" i="293"/>
  <c r="AX196" i="293"/>
  <c r="AW196" i="293"/>
  <c r="AV196" i="293"/>
  <c r="AU196" i="293"/>
  <c r="AT196" i="293"/>
  <c r="AS196" i="293"/>
  <c r="BN195" i="293"/>
  <c r="BM195" i="293"/>
  <c r="BL195" i="293"/>
  <c r="BK195" i="293"/>
  <c r="BJ195" i="293"/>
  <c r="BI195" i="293"/>
  <c r="AY195" i="293"/>
  <c r="AX195" i="293"/>
  <c r="AW195" i="293"/>
  <c r="AV195" i="293"/>
  <c r="AU195" i="293"/>
  <c r="AT195" i="293"/>
  <c r="AS195" i="293"/>
  <c r="BN194" i="293"/>
  <c r="BM194" i="293"/>
  <c r="BL194" i="293"/>
  <c r="BK194" i="293"/>
  <c r="BJ194" i="293"/>
  <c r="BI194" i="293"/>
  <c r="AY194" i="293"/>
  <c r="AX194" i="293"/>
  <c r="AW194" i="293"/>
  <c r="AV194" i="293"/>
  <c r="AU194" i="293"/>
  <c r="AT194" i="293"/>
  <c r="AS194" i="293"/>
  <c r="BN193" i="293"/>
  <c r="BM193" i="293"/>
  <c r="BL193" i="293"/>
  <c r="BK193" i="293"/>
  <c r="BJ193" i="293"/>
  <c r="BI193" i="293"/>
  <c r="AY193" i="293"/>
  <c r="AX193" i="293"/>
  <c r="AW193" i="293"/>
  <c r="AV193" i="293"/>
  <c r="AU193" i="293"/>
  <c r="AT193" i="293"/>
  <c r="AS193" i="293"/>
  <c r="BN192" i="293"/>
  <c r="BM192" i="293"/>
  <c r="BL192" i="293"/>
  <c r="BK192" i="293"/>
  <c r="BJ192" i="293"/>
  <c r="BI192" i="293"/>
  <c r="AY192" i="293"/>
  <c r="AX192" i="293"/>
  <c r="AW192" i="293"/>
  <c r="AV192" i="293"/>
  <c r="AU192" i="293"/>
  <c r="AT192" i="293"/>
  <c r="AS192" i="293"/>
  <c r="BN191" i="293"/>
  <c r="BM191" i="293"/>
  <c r="BL191" i="293"/>
  <c r="BK191" i="293"/>
  <c r="BJ191" i="293"/>
  <c r="BI191" i="293"/>
  <c r="AY191" i="293"/>
  <c r="AX191" i="293"/>
  <c r="AW191" i="293"/>
  <c r="AV191" i="293"/>
  <c r="AU191" i="293"/>
  <c r="AT191" i="293"/>
  <c r="AS191" i="293"/>
  <c r="BN190" i="293"/>
  <c r="BM190" i="293"/>
  <c r="BL190" i="293"/>
  <c r="BK190" i="293"/>
  <c r="BJ190" i="293"/>
  <c r="BI190" i="293"/>
  <c r="AY190" i="293"/>
  <c r="AX190" i="293"/>
  <c r="AW190" i="293"/>
  <c r="AV190" i="293"/>
  <c r="AU190" i="293"/>
  <c r="AT190" i="293"/>
  <c r="AS190" i="293"/>
  <c r="BN189" i="293"/>
  <c r="BM189" i="293"/>
  <c r="BL189" i="293"/>
  <c r="BK189" i="293"/>
  <c r="BJ189" i="293"/>
  <c r="BI189" i="293"/>
  <c r="AY189" i="293"/>
  <c r="AX189" i="293"/>
  <c r="AW189" i="293"/>
  <c r="AV189" i="293"/>
  <c r="AU189" i="293"/>
  <c r="AT189" i="293"/>
  <c r="AS189" i="293"/>
  <c r="BN188" i="293"/>
  <c r="BM188" i="293"/>
  <c r="BL188" i="293"/>
  <c r="BK188" i="293"/>
  <c r="BJ188" i="293"/>
  <c r="BI188" i="293"/>
  <c r="AY188" i="293"/>
  <c r="AX188" i="293"/>
  <c r="AW188" i="293"/>
  <c r="AV188" i="293"/>
  <c r="AU188" i="293"/>
  <c r="AT188" i="293"/>
  <c r="AS188" i="293"/>
  <c r="BN187" i="293"/>
  <c r="BM187" i="293"/>
  <c r="BL187" i="293"/>
  <c r="BK187" i="293"/>
  <c r="BJ187" i="293"/>
  <c r="BI187" i="293"/>
  <c r="AY187" i="293"/>
  <c r="AX187" i="293"/>
  <c r="AW187" i="293"/>
  <c r="AV187" i="293"/>
  <c r="AU187" i="293"/>
  <c r="AT187" i="293"/>
  <c r="AS187" i="293"/>
  <c r="BN186" i="293"/>
  <c r="BM186" i="293"/>
  <c r="BL186" i="293"/>
  <c r="BK186" i="293"/>
  <c r="BJ186" i="293"/>
  <c r="BI186" i="293"/>
  <c r="AY186" i="293"/>
  <c r="AX186" i="293"/>
  <c r="AW186" i="293"/>
  <c r="AV186" i="293"/>
  <c r="AU186" i="293"/>
  <c r="AT186" i="293"/>
  <c r="AS186" i="293"/>
  <c r="BN185" i="293"/>
  <c r="BM185" i="293"/>
  <c r="BL185" i="293"/>
  <c r="BK185" i="293"/>
  <c r="BJ185" i="293"/>
  <c r="BI185" i="293"/>
  <c r="AY185" i="293"/>
  <c r="AX185" i="293"/>
  <c r="AW185" i="293"/>
  <c r="AV185" i="293"/>
  <c r="AU185" i="293"/>
  <c r="AT185" i="293"/>
  <c r="AS185" i="293"/>
  <c r="BN184" i="293"/>
  <c r="BM184" i="293"/>
  <c r="BL184" i="293"/>
  <c r="BK184" i="293"/>
  <c r="BJ184" i="293"/>
  <c r="BI184" i="293"/>
  <c r="AY184" i="293"/>
  <c r="AX184" i="293"/>
  <c r="AW184" i="293"/>
  <c r="AV184" i="293"/>
  <c r="AU184" i="293"/>
  <c r="AT184" i="293"/>
  <c r="AS184" i="293"/>
  <c r="BN183" i="293"/>
  <c r="BM183" i="293"/>
  <c r="BL183" i="293"/>
  <c r="BK183" i="293"/>
  <c r="BJ183" i="293"/>
  <c r="BI183" i="293"/>
  <c r="AY183" i="293"/>
  <c r="AX183" i="293"/>
  <c r="AW183" i="293"/>
  <c r="AV183" i="293"/>
  <c r="AU183" i="293"/>
  <c r="AT183" i="293"/>
  <c r="AS183" i="293"/>
  <c r="BN182" i="293"/>
  <c r="BM182" i="293"/>
  <c r="BL182" i="293"/>
  <c r="BK182" i="293"/>
  <c r="BJ182" i="293"/>
  <c r="BI182" i="293"/>
  <c r="AY182" i="293"/>
  <c r="AX182" i="293"/>
  <c r="AW182" i="293"/>
  <c r="AV182" i="293"/>
  <c r="AU182" i="293"/>
  <c r="AT182" i="293"/>
  <c r="AS182" i="293"/>
  <c r="BN181" i="293"/>
  <c r="BM181" i="293"/>
  <c r="BL181" i="293"/>
  <c r="BK181" i="293"/>
  <c r="BJ181" i="293"/>
  <c r="BI181" i="293"/>
  <c r="AY181" i="293"/>
  <c r="AX181" i="293"/>
  <c r="AW181" i="293"/>
  <c r="AV181" i="293"/>
  <c r="AU181" i="293"/>
  <c r="AT181" i="293"/>
  <c r="AS181" i="293"/>
  <c r="BN180" i="293"/>
  <c r="BM180" i="293"/>
  <c r="BL180" i="293"/>
  <c r="BK180" i="293"/>
  <c r="BJ180" i="293"/>
  <c r="BI180" i="293"/>
  <c r="AY180" i="293"/>
  <c r="AX180" i="293"/>
  <c r="AW180" i="293"/>
  <c r="AV180" i="293"/>
  <c r="AU180" i="293"/>
  <c r="AT180" i="293"/>
  <c r="AS180" i="293"/>
  <c r="BN179" i="293"/>
  <c r="BM179" i="293"/>
  <c r="BL179" i="293"/>
  <c r="BK179" i="293"/>
  <c r="BJ179" i="293"/>
  <c r="BI179" i="293"/>
  <c r="AY179" i="293"/>
  <c r="AX179" i="293"/>
  <c r="AW179" i="293"/>
  <c r="AV179" i="293"/>
  <c r="AU179" i="293"/>
  <c r="AT179" i="293"/>
  <c r="AS179" i="293"/>
  <c r="BN178" i="293"/>
  <c r="BM178" i="293"/>
  <c r="BL178" i="293"/>
  <c r="BK178" i="293"/>
  <c r="BJ178" i="293"/>
  <c r="BI178" i="293"/>
  <c r="AY178" i="293"/>
  <c r="AX178" i="293"/>
  <c r="AW178" i="293"/>
  <c r="AV178" i="293"/>
  <c r="AU178" i="293"/>
  <c r="AT178" i="293"/>
  <c r="AS178" i="293"/>
  <c r="BN177" i="293"/>
  <c r="BM177" i="293"/>
  <c r="BL177" i="293"/>
  <c r="BK177" i="293"/>
  <c r="BJ177" i="293"/>
  <c r="BI177" i="293"/>
  <c r="AY177" i="293"/>
  <c r="AX177" i="293"/>
  <c r="AW177" i="293"/>
  <c r="AV177" i="293"/>
  <c r="AU177" i="293"/>
  <c r="AT177" i="293"/>
  <c r="AS177" i="293"/>
  <c r="BN176" i="293"/>
  <c r="BM176" i="293"/>
  <c r="BL176" i="293"/>
  <c r="BK176" i="293"/>
  <c r="BJ176" i="293"/>
  <c r="BI176" i="293"/>
  <c r="AY176" i="293"/>
  <c r="AX176" i="293"/>
  <c r="AW176" i="293"/>
  <c r="AV176" i="293"/>
  <c r="AU176" i="293"/>
  <c r="AT176" i="293"/>
  <c r="AS176" i="293"/>
  <c r="BN175" i="293"/>
  <c r="BM175" i="293"/>
  <c r="BL175" i="293"/>
  <c r="BK175" i="293"/>
  <c r="BJ175" i="293"/>
  <c r="BI175" i="293"/>
  <c r="AY175" i="293"/>
  <c r="AX175" i="293"/>
  <c r="AW175" i="293"/>
  <c r="AV175" i="293"/>
  <c r="AU175" i="293"/>
  <c r="AT175" i="293"/>
  <c r="AS175" i="293"/>
  <c r="BN174" i="293"/>
  <c r="BM174" i="293"/>
  <c r="BL174" i="293"/>
  <c r="BK174" i="293"/>
  <c r="BJ174" i="293"/>
  <c r="BI174" i="293"/>
  <c r="AY174" i="293"/>
  <c r="AX174" i="293"/>
  <c r="AW174" i="293"/>
  <c r="AV174" i="293"/>
  <c r="AU174" i="293"/>
  <c r="AT174" i="293"/>
  <c r="AS174" i="293"/>
  <c r="BN173" i="293"/>
  <c r="BM173" i="293"/>
  <c r="BL173" i="293"/>
  <c r="BK173" i="293"/>
  <c r="BJ173" i="293"/>
  <c r="BI173" i="293"/>
  <c r="AY173" i="293"/>
  <c r="AX173" i="293"/>
  <c r="AW173" i="293"/>
  <c r="AV173" i="293"/>
  <c r="AU173" i="293"/>
  <c r="AT173" i="293"/>
  <c r="AS173" i="293"/>
  <c r="BN172" i="293"/>
  <c r="BM172" i="293"/>
  <c r="BL172" i="293"/>
  <c r="BK172" i="293"/>
  <c r="BJ172" i="293"/>
  <c r="BI172" i="293"/>
  <c r="AY172" i="293"/>
  <c r="AX172" i="293"/>
  <c r="AW172" i="293"/>
  <c r="AV172" i="293"/>
  <c r="AU172" i="293"/>
  <c r="AT172" i="293"/>
  <c r="AS172" i="293"/>
  <c r="BN171" i="293"/>
  <c r="BM171" i="293"/>
  <c r="BL171" i="293"/>
  <c r="BK171" i="293"/>
  <c r="BJ171" i="293"/>
  <c r="BI171" i="293"/>
  <c r="AY171" i="293"/>
  <c r="AX171" i="293"/>
  <c r="AW171" i="293"/>
  <c r="AV171" i="293"/>
  <c r="AU171" i="293"/>
  <c r="AT171" i="293"/>
  <c r="AS171" i="293"/>
  <c r="BN170" i="293"/>
  <c r="BM170" i="293"/>
  <c r="BL170" i="293"/>
  <c r="BK170" i="293"/>
  <c r="BJ170" i="293"/>
  <c r="BI170" i="293"/>
  <c r="AY170" i="293"/>
  <c r="AX170" i="293"/>
  <c r="AW170" i="293"/>
  <c r="AV170" i="293"/>
  <c r="AU170" i="293"/>
  <c r="AT170" i="293"/>
  <c r="AS170" i="293"/>
  <c r="BN169" i="293"/>
  <c r="BM169" i="293"/>
  <c r="BL169" i="293"/>
  <c r="BK169" i="293"/>
  <c r="BJ169" i="293"/>
  <c r="BI169" i="293"/>
  <c r="AY169" i="293"/>
  <c r="AX169" i="293"/>
  <c r="AW169" i="293"/>
  <c r="AV169" i="293"/>
  <c r="AU169" i="293"/>
  <c r="AT169" i="293"/>
  <c r="AS169" i="293"/>
  <c r="BN168" i="293"/>
  <c r="BM168" i="293"/>
  <c r="BL168" i="293"/>
  <c r="BK168" i="293"/>
  <c r="BJ168" i="293"/>
  <c r="BI168" i="293"/>
  <c r="AY168" i="293"/>
  <c r="AX168" i="293"/>
  <c r="AW168" i="293"/>
  <c r="AV168" i="293"/>
  <c r="AU168" i="293"/>
  <c r="AT168" i="293"/>
  <c r="AS168" i="293"/>
  <c r="BN167" i="293"/>
  <c r="BM167" i="293"/>
  <c r="BL167" i="293"/>
  <c r="BK167" i="293"/>
  <c r="BJ167" i="293"/>
  <c r="BI167" i="293"/>
  <c r="AY167" i="293"/>
  <c r="AX167" i="293"/>
  <c r="AW167" i="293"/>
  <c r="AV167" i="293"/>
  <c r="AU167" i="293"/>
  <c r="AT167" i="293"/>
  <c r="AS167" i="293"/>
  <c r="BN166" i="293"/>
  <c r="BM166" i="293"/>
  <c r="BL166" i="293"/>
  <c r="BK166" i="293"/>
  <c r="BJ166" i="293"/>
  <c r="BI166" i="293"/>
  <c r="AY166" i="293"/>
  <c r="AX166" i="293"/>
  <c r="AW166" i="293"/>
  <c r="AV166" i="293"/>
  <c r="AU166" i="293"/>
  <c r="AT166" i="293"/>
  <c r="AS166" i="293"/>
  <c r="BN165" i="293"/>
  <c r="BM165" i="293"/>
  <c r="BL165" i="293"/>
  <c r="BK165" i="293"/>
  <c r="BJ165" i="293"/>
  <c r="BI165" i="293"/>
  <c r="AY165" i="293"/>
  <c r="AX165" i="293"/>
  <c r="AW165" i="293"/>
  <c r="AV165" i="293"/>
  <c r="AU165" i="293"/>
  <c r="AT165" i="293"/>
  <c r="AS165" i="293"/>
  <c r="BN164" i="293"/>
  <c r="BM164" i="293"/>
  <c r="BL164" i="293"/>
  <c r="BK164" i="293"/>
  <c r="BJ164" i="293"/>
  <c r="BI164" i="293"/>
  <c r="AY164" i="293"/>
  <c r="AX164" i="293"/>
  <c r="AW164" i="293"/>
  <c r="AV164" i="293"/>
  <c r="AU164" i="293"/>
  <c r="AT164" i="293"/>
  <c r="AS164" i="293"/>
  <c r="BN163" i="293"/>
  <c r="BM163" i="293"/>
  <c r="BL163" i="293"/>
  <c r="BK163" i="293"/>
  <c r="BJ163" i="293"/>
  <c r="BI163" i="293"/>
  <c r="AY163" i="293"/>
  <c r="AX163" i="293"/>
  <c r="AW163" i="293"/>
  <c r="AV163" i="293"/>
  <c r="AU163" i="293"/>
  <c r="AT163" i="293"/>
  <c r="AS163" i="293"/>
  <c r="BN162" i="293"/>
  <c r="BM162" i="293"/>
  <c r="BL162" i="293"/>
  <c r="BK162" i="293"/>
  <c r="BJ162" i="293"/>
  <c r="BI162" i="293"/>
  <c r="AY162" i="293"/>
  <c r="AX162" i="293"/>
  <c r="AW162" i="293"/>
  <c r="AV162" i="293"/>
  <c r="AU162" i="293"/>
  <c r="AT162" i="293"/>
  <c r="AS162" i="293"/>
  <c r="BN159" i="293"/>
  <c r="AJ159" i="293" s="1"/>
  <c r="BN109" i="293"/>
  <c r="BM109" i="293"/>
  <c r="BL109" i="293"/>
  <c r="BK109" i="293"/>
  <c r="BJ109" i="293"/>
  <c r="BI109" i="293"/>
  <c r="BF109" i="293"/>
  <c r="AY109" i="293"/>
  <c r="AX109" i="293"/>
  <c r="AW109" i="293"/>
  <c r="AV109" i="293"/>
  <c r="AU109" i="293"/>
  <c r="AT109" i="293"/>
  <c r="AS109" i="293"/>
  <c r="BN108" i="293"/>
  <c r="BM108" i="293"/>
  <c r="BL108" i="293"/>
  <c r="BK108" i="293"/>
  <c r="BJ108" i="293"/>
  <c r="BI108" i="293"/>
  <c r="BF108" i="293"/>
  <c r="AY108" i="293"/>
  <c r="AX108" i="293"/>
  <c r="AW108" i="293"/>
  <c r="AV108" i="293"/>
  <c r="AU108" i="293"/>
  <c r="AT108" i="293"/>
  <c r="AS108" i="293"/>
  <c r="BN107" i="293"/>
  <c r="BM107" i="293"/>
  <c r="BL107" i="293"/>
  <c r="BK107" i="293"/>
  <c r="BJ107" i="293"/>
  <c r="BI107" i="293"/>
  <c r="BF107" i="293"/>
  <c r="AY107" i="293"/>
  <c r="AX107" i="293"/>
  <c r="AW107" i="293"/>
  <c r="AV107" i="293"/>
  <c r="AU107" i="293"/>
  <c r="AT107" i="293"/>
  <c r="AS107" i="293"/>
  <c r="BN106" i="293"/>
  <c r="BM106" i="293"/>
  <c r="BL106" i="293"/>
  <c r="BK106" i="293"/>
  <c r="BJ106" i="293"/>
  <c r="BI106" i="293"/>
  <c r="BF106" i="293"/>
  <c r="AY106" i="293"/>
  <c r="AX106" i="293"/>
  <c r="AW106" i="293"/>
  <c r="AV106" i="293"/>
  <c r="AU106" i="293"/>
  <c r="AT106" i="293"/>
  <c r="AS106" i="293"/>
  <c r="BN105" i="293"/>
  <c r="BM105" i="293"/>
  <c r="BL105" i="293"/>
  <c r="BK105" i="293"/>
  <c r="BJ105" i="293"/>
  <c r="BI105" i="293"/>
  <c r="BF105" i="293"/>
  <c r="AY105" i="293"/>
  <c r="AX105" i="293"/>
  <c r="AW105" i="293"/>
  <c r="AV105" i="293"/>
  <c r="AU105" i="293"/>
  <c r="AT105" i="293"/>
  <c r="AS105" i="293"/>
  <c r="BN104" i="293"/>
  <c r="BM104" i="293"/>
  <c r="BL104" i="293"/>
  <c r="BK104" i="293"/>
  <c r="BJ104" i="293"/>
  <c r="BI104" i="293"/>
  <c r="BF104" i="293"/>
  <c r="AY104" i="293"/>
  <c r="AX104" i="293"/>
  <c r="AW104" i="293"/>
  <c r="AV104" i="293"/>
  <c r="AU104" i="293"/>
  <c r="AT104" i="293"/>
  <c r="AS104" i="293"/>
  <c r="BN103" i="293"/>
  <c r="BM103" i="293"/>
  <c r="BL103" i="293"/>
  <c r="BK103" i="293"/>
  <c r="BJ103" i="293"/>
  <c r="BI103" i="293"/>
  <c r="BF103" i="293"/>
  <c r="AY103" i="293"/>
  <c r="AX103" i="293"/>
  <c r="AW103" i="293"/>
  <c r="AV103" i="293"/>
  <c r="AU103" i="293"/>
  <c r="AT103" i="293"/>
  <c r="AS103" i="293"/>
  <c r="BN102" i="293"/>
  <c r="BM102" i="293"/>
  <c r="BL102" i="293"/>
  <c r="BK102" i="293"/>
  <c r="BJ102" i="293"/>
  <c r="BI102" i="293"/>
  <c r="BF102" i="293"/>
  <c r="AY102" i="293"/>
  <c r="AX102" i="293"/>
  <c r="AW102" i="293"/>
  <c r="AV102" i="293"/>
  <c r="AU102" i="293"/>
  <c r="AT102" i="293"/>
  <c r="AS102" i="293"/>
  <c r="BN101" i="293"/>
  <c r="BM101" i="293"/>
  <c r="BL101" i="293"/>
  <c r="BK101" i="293"/>
  <c r="BJ101" i="293"/>
  <c r="BI101" i="293"/>
  <c r="BF101" i="293"/>
  <c r="AY101" i="293"/>
  <c r="AX101" i="293"/>
  <c r="AW101" i="293"/>
  <c r="AV101" i="293"/>
  <c r="AU101" i="293"/>
  <c r="AT101" i="293"/>
  <c r="AS101" i="293"/>
  <c r="BN100" i="293"/>
  <c r="BM100" i="293"/>
  <c r="BL100" i="293"/>
  <c r="BK100" i="293"/>
  <c r="BJ100" i="293"/>
  <c r="BI100" i="293"/>
  <c r="BF100" i="293"/>
  <c r="AY100" i="293"/>
  <c r="AX100" i="293"/>
  <c r="AW100" i="293"/>
  <c r="AV100" i="293"/>
  <c r="AU100" i="293"/>
  <c r="AT100" i="293"/>
  <c r="AS100" i="293"/>
  <c r="BN99" i="293"/>
  <c r="BM99" i="293"/>
  <c r="BL99" i="293"/>
  <c r="BK99" i="293"/>
  <c r="BJ99" i="293"/>
  <c r="BI99" i="293"/>
  <c r="BF99" i="293"/>
  <c r="AY99" i="293"/>
  <c r="AX99" i="293"/>
  <c r="AW99" i="293"/>
  <c r="AV99" i="293"/>
  <c r="AU99" i="293"/>
  <c r="AT99" i="293"/>
  <c r="AS99" i="293"/>
  <c r="BN98" i="293"/>
  <c r="BM98" i="293"/>
  <c r="BL98" i="293"/>
  <c r="BK98" i="293"/>
  <c r="BJ98" i="293"/>
  <c r="BI98" i="293"/>
  <c r="BF98" i="293"/>
  <c r="AY98" i="293"/>
  <c r="AX98" i="293"/>
  <c r="AW98" i="293"/>
  <c r="AV98" i="293"/>
  <c r="AU98" i="293"/>
  <c r="AT98" i="293"/>
  <c r="AS98" i="293"/>
  <c r="BN97" i="293"/>
  <c r="BM97" i="293"/>
  <c r="BL97" i="293"/>
  <c r="BK97" i="293"/>
  <c r="BJ97" i="293"/>
  <c r="BI97" i="293"/>
  <c r="BF97" i="293"/>
  <c r="AY97" i="293"/>
  <c r="AX97" i="293"/>
  <c r="AW97" i="293"/>
  <c r="AV97" i="293"/>
  <c r="AU97" i="293"/>
  <c r="AT97" i="293"/>
  <c r="AS97" i="293"/>
  <c r="BN96" i="293"/>
  <c r="BM96" i="293"/>
  <c r="BL96" i="293"/>
  <c r="BK96" i="293"/>
  <c r="BJ96" i="293"/>
  <c r="BI96" i="293"/>
  <c r="BF96" i="293"/>
  <c r="AY96" i="293"/>
  <c r="AX96" i="293"/>
  <c r="AW96" i="293"/>
  <c r="AV96" i="293"/>
  <c r="AU96" i="293"/>
  <c r="AT96" i="293"/>
  <c r="AS96" i="293"/>
  <c r="BN95" i="293"/>
  <c r="BM95" i="293"/>
  <c r="BL95" i="293"/>
  <c r="BK95" i="293"/>
  <c r="BJ95" i="293"/>
  <c r="BI95" i="293"/>
  <c r="BF95" i="293"/>
  <c r="AY95" i="293"/>
  <c r="AX95" i="293"/>
  <c r="AW95" i="293"/>
  <c r="AV95" i="293"/>
  <c r="AU95" i="293"/>
  <c r="AT95" i="293"/>
  <c r="AS95" i="293"/>
  <c r="BN94" i="293"/>
  <c r="BM94" i="293"/>
  <c r="BL94" i="293"/>
  <c r="BK94" i="293"/>
  <c r="BJ94" i="293"/>
  <c r="BI94" i="293"/>
  <c r="BF94" i="293"/>
  <c r="AY94" i="293"/>
  <c r="AX94" i="293"/>
  <c r="AW94" i="293"/>
  <c r="AV94" i="293"/>
  <c r="AU94" i="293"/>
  <c r="AT94" i="293"/>
  <c r="AS94" i="293"/>
  <c r="BN93" i="293"/>
  <c r="BM93" i="293"/>
  <c r="BL93" i="293"/>
  <c r="BK93" i="293"/>
  <c r="BJ93" i="293"/>
  <c r="BI93" i="293"/>
  <c r="BF93" i="293"/>
  <c r="AY93" i="293"/>
  <c r="AX93" i="293"/>
  <c r="AW93" i="293"/>
  <c r="AV93" i="293"/>
  <c r="AU93" i="293"/>
  <c r="AT93" i="293"/>
  <c r="AS93" i="293"/>
  <c r="BN92" i="293"/>
  <c r="BM92" i="293"/>
  <c r="BL92" i="293"/>
  <c r="BK92" i="293"/>
  <c r="BJ92" i="293"/>
  <c r="BI92" i="293"/>
  <c r="BF92" i="293"/>
  <c r="AY92" i="293"/>
  <c r="AX92" i="293"/>
  <c r="AW92" i="293"/>
  <c r="AV92" i="293"/>
  <c r="AU92" i="293"/>
  <c r="AT92" i="293"/>
  <c r="AS92" i="293"/>
  <c r="BN91" i="293"/>
  <c r="BM91" i="293"/>
  <c r="BL91" i="293"/>
  <c r="BK91" i="293"/>
  <c r="BJ91" i="293"/>
  <c r="BI91" i="293"/>
  <c r="BF91" i="293"/>
  <c r="AY91" i="293"/>
  <c r="AX91" i="293"/>
  <c r="AW91" i="293"/>
  <c r="AV91" i="293"/>
  <c r="AU91" i="293"/>
  <c r="AT91" i="293"/>
  <c r="AS91" i="293"/>
  <c r="BN90" i="293"/>
  <c r="BM90" i="293"/>
  <c r="BL90" i="293"/>
  <c r="BK90" i="293"/>
  <c r="BJ90" i="293"/>
  <c r="BI90" i="293"/>
  <c r="BF90" i="293"/>
  <c r="AY90" i="293"/>
  <c r="AX90" i="293"/>
  <c r="AW90" i="293"/>
  <c r="AV90" i="293"/>
  <c r="AU90" i="293"/>
  <c r="AT90" i="293"/>
  <c r="AS90" i="293"/>
  <c r="BN89" i="293"/>
  <c r="BM89" i="293"/>
  <c r="BL89" i="293"/>
  <c r="BK89" i="293"/>
  <c r="BJ89" i="293"/>
  <c r="BI89" i="293"/>
  <c r="BF89" i="293"/>
  <c r="AY89" i="293"/>
  <c r="AX89" i="293"/>
  <c r="AW89" i="293"/>
  <c r="AV89" i="293"/>
  <c r="AU89" i="293"/>
  <c r="AT89" i="293"/>
  <c r="AS89" i="293"/>
  <c r="BN88" i="293"/>
  <c r="BM88" i="293"/>
  <c r="BL88" i="293"/>
  <c r="BK88" i="293"/>
  <c r="BJ88" i="293"/>
  <c r="BI88" i="293"/>
  <c r="BF88" i="293"/>
  <c r="AY88" i="293"/>
  <c r="AX88" i="293"/>
  <c r="AW88" i="293"/>
  <c r="AV88" i="293"/>
  <c r="AU88" i="293"/>
  <c r="AT88" i="293"/>
  <c r="AS88" i="293"/>
  <c r="BN87" i="293"/>
  <c r="BM87" i="293"/>
  <c r="BL87" i="293"/>
  <c r="BK87" i="293"/>
  <c r="BJ87" i="293"/>
  <c r="BI87" i="293"/>
  <c r="BF87" i="293"/>
  <c r="AY87" i="293"/>
  <c r="AX87" i="293"/>
  <c r="AW87" i="293"/>
  <c r="AV87" i="293"/>
  <c r="AU87" i="293"/>
  <c r="AT87" i="293"/>
  <c r="AS87" i="293"/>
  <c r="BN86" i="293"/>
  <c r="BM86" i="293"/>
  <c r="BL86" i="293"/>
  <c r="BK86" i="293"/>
  <c r="BJ86" i="293"/>
  <c r="BI86" i="293"/>
  <c r="BF86" i="293"/>
  <c r="AY86" i="293"/>
  <c r="AX86" i="293"/>
  <c r="AW86" i="293"/>
  <c r="AV86" i="293"/>
  <c r="AU86" i="293"/>
  <c r="AT86" i="293"/>
  <c r="AS86" i="293"/>
  <c r="BN85" i="293"/>
  <c r="BM85" i="293"/>
  <c r="BL85" i="293"/>
  <c r="BK85" i="293"/>
  <c r="BJ85" i="293"/>
  <c r="BI85" i="293"/>
  <c r="BF85" i="293"/>
  <c r="AY85" i="293"/>
  <c r="AX85" i="293"/>
  <c r="AW85" i="293"/>
  <c r="AV85" i="293"/>
  <c r="AU85" i="293"/>
  <c r="AT85" i="293"/>
  <c r="AS85" i="293"/>
  <c r="BN84" i="293"/>
  <c r="BM84" i="293"/>
  <c r="BL84" i="293"/>
  <c r="BK84" i="293"/>
  <c r="BJ84" i="293"/>
  <c r="BI84" i="293"/>
  <c r="BF84" i="293"/>
  <c r="AY84" i="293"/>
  <c r="AX84" i="293"/>
  <c r="AW84" i="293"/>
  <c r="AV84" i="293"/>
  <c r="AU84" i="293"/>
  <c r="AT84" i="293"/>
  <c r="AS84" i="293"/>
  <c r="BN83" i="293"/>
  <c r="BM83" i="293"/>
  <c r="BL83" i="293"/>
  <c r="BK83" i="293"/>
  <c r="BJ83" i="293"/>
  <c r="BI83" i="293"/>
  <c r="BF83" i="293"/>
  <c r="AY83" i="293"/>
  <c r="AX83" i="293"/>
  <c r="AW83" i="293"/>
  <c r="AV83" i="293"/>
  <c r="AU83" i="293"/>
  <c r="AT83" i="293"/>
  <c r="AS83" i="293"/>
  <c r="BN82" i="293"/>
  <c r="BM82" i="293"/>
  <c r="BL82" i="293"/>
  <c r="BK82" i="293"/>
  <c r="BJ82" i="293"/>
  <c r="BI82" i="293"/>
  <c r="BF82" i="293"/>
  <c r="AY82" i="293"/>
  <c r="AX82" i="293"/>
  <c r="AW82" i="293"/>
  <c r="AV82" i="293"/>
  <c r="AU82" i="293"/>
  <c r="AT82" i="293"/>
  <c r="AS82" i="293"/>
  <c r="BN81" i="293"/>
  <c r="BM81" i="293"/>
  <c r="BL81" i="293"/>
  <c r="BK81" i="293"/>
  <c r="BJ81" i="293"/>
  <c r="BI81" i="293"/>
  <c r="BF81" i="293"/>
  <c r="AY81" i="293"/>
  <c r="AX81" i="293"/>
  <c r="AW81" i="293"/>
  <c r="AV81" i="293"/>
  <c r="AU81" i="293"/>
  <c r="AT81" i="293"/>
  <c r="AS81" i="293"/>
  <c r="BN80" i="293"/>
  <c r="BM80" i="293"/>
  <c r="BL80" i="293"/>
  <c r="BK80" i="293"/>
  <c r="BJ80" i="293"/>
  <c r="BI80" i="293"/>
  <c r="BF80" i="293"/>
  <c r="AY80" i="293"/>
  <c r="AX80" i="293"/>
  <c r="AW80" i="293"/>
  <c r="AV80" i="293"/>
  <c r="AU80" i="293"/>
  <c r="AT80" i="293"/>
  <c r="AS80" i="293"/>
  <c r="BN79" i="293"/>
  <c r="BM79" i="293"/>
  <c r="BL79" i="293"/>
  <c r="BK79" i="293"/>
  <c r="BJ79" i="293"/>
  <c r="BI79" i="293"/>
  <c r="BF79" i="293"/>
  <c r="AY79" i="293"/>
  <c r="AX79" i="293"/>
  <c r="AW79" i="293"/>
  <c r="AV79" i="293"/>
  <c r="AU79" i="293"/>
  <c r="AT79" i="293"/>
  <c r="AS79" i="293"/>
  <c r="BN78" i="293"/>
  <c r="BM78" i="293"/>
  <c r="BL78" i="293"/>
  <c r="BK78" i="293"/>
  <c r="BJ78" i="293"/>
  <c r="BI78" i="293"/>
  <c r="BF78" i="293"/>
  <c r="AY78" i="293"/>
  <c r="AX78" i="293"/>
  <c r="AW78" i="293"/>
  <c r="AV78" i="293"/>
  <c r="AU78" i="293"/>
  <c r="AT78" i="293"/>
  <c r="AS78" i="293"/>
  <c r="BN77" i="293"/>
  <c r="BM77" i="293"/>
  <c r="BL77" i="293"/>
  <c r="BK77" i="293"/>
  <c r="BJ77" i="293"/>
  <c r="BI77" i="293"/>
  <c r="BF77" i="293"/>
  <c r="AY77" i="293"/>
  <c r="AX77" i="293"/>
  <c r="AW77" i="293"/>
  <c r="AV77" i="293"/>
  <c r="AU77" i="293"/>
  <c r="AT77" i="293"/>
  <c r="AS77" i="293"/>
  <c r="BN76" i="293"/>
  <c r="BM76" i="293"/>
  <c r="BL76" i="293"/>
  <c r="BK76" i="293"/>
  <c r="BJ76" i="293"/>
  <c r="BI76" i="293"/>
  <c r="BF76" i="293"/>
  <c r="AY76" i="293"/>
  <c r="AX76" i="293"/>
  <c r="AW76" i="293"/>
  <c r="AV76" i="293"/>
  <c r="AU76" i="293"/>
  <c r="AT76" i="293"/>
  <c r="AS76" i="293"/>
  <c r="BN75" i="293"/>
  <c r="BM75" i="293"/>
  <c r="BL75" i="293"/>
  <c r="BK75" i="293"/>
  <c r="BJ75" i="293"/>
  <c r="BI75" i="293"/>
  <c r="BF75" i="293"/>
  <c r="AY75" i="293"/>
  <c r="AX75" i="293"/>
  <c r="AW75" i="293"/>
  <c r="AV75" i="293"/>
  <c r="AU75" i="293"/>
  <c r="AT75" i="293"/>
  <c r="AS75" i="293"/>
  <c r="BN74" i="293"/>
  <c r="BM74" i="293"/>
  <c r="BL74" i="293"/>
  <c r="BK74" i="293"/>
  <c r="BJ74" i="293"/>
  <c r="BI74" i="293"/>
  <c r="BF74" i="293"/>
  <c r="AY74" i="293"/>
  <c r="AX74" i="293"/>
  <c r="AW74" i="293"/>
  <c r="AV74" i="293"/>
  <c r="AU74" i="293"/>
  <c r="AT74" i="293"/>
  <c r="AS74" i="293"/>
  <c r="BN73" i="293"/>
  <c r="BM73" i="293"/>
  <c r="BL73" i="293"/>
  <c r="BK73" i="293"/>
  <c r="BJ73" i="293"/>
  <c r="BI73" i="293"/>
  <c r="BF73" i="293"/>
  <c r="AY73" i="293"/>
  <c r="AX73" i="293"/>
  <c r="AW73" i="293"/>
  <c r="AV73" i="293"/>
  <c r="AU73" i="293"/>
  <c r="AT73" i="293"/>
  <c r="AS73" i="293"/>
  <c r="BN72" i="293"/>
  <c r="BM72" i="293"/>
  <c r="BL72" i="293"/>
  <c r="BK72" i="293"/>
  <c r="BJ72" i="293"/>
  <c r="BI72" i="293"/>
  <c r="BF72" i="293"/>
  <c r="AY72" i="293"/>
  <c r="AX72" i="293"/>
  <c r="AW72" i="293"/>
  <c r="AV72" i="293"/>
  <c r="AU72" i="293"/>
  <c r="AT72" i="293"/>
  <c r="AS72" i="293"/>
  <c r="BN71" i="293"/>
  <c r="BM71" i="293"/>
  <c r="BL71" i="293"/>
  <c r="BK71" i="293"/>
  <c r="BJ71" i="293"/>
  <c r="BI71" i="293"/>
  <c r="BF71" i="293"/>
  <c r="AY71" i="293"/>
  <c r="AX71" i="293"/>
  <c r="AW71" i="293"/>
  <c r="AV71" i="293"/>
  <c r="AU71" i="293"/>
  <c r="AT71" i="293"/>
  <c r="AS71" i="293"/>
  <c r="BN70" i="293"/>
  <c r="BM70" i="293"/>
  <c r="BL70" i="293"/>
  <c r="BK70" i="293"/>
  <c r="BJ70" i="293"/>
  <c r="BI70" i="293"/>
  <c r="BF70" i="293"/>
  <c r="AY70" i="293"/>
  <c r="AX70" i="293"/>
  <c r="AW70" i="293"/>
  <c r="AV70" i="293"/>
  <c r="AU70" i="293"/>
  <c r="AT70" i="293"/>
  <c r="AS70" i="293"/>
  <c r="BN69" i="293"/>
  <c r="BM69" i="293"/>
  <c r="BL69" i="293"/>
  <c r="BK69" i="293"/>
  <c r="BJ69" i="293"/>
  <c r="BI69" i="293"/>
  <c r="BF69" i="293"/>
  <c r="AY69" i="293"/>
  <c r="AX69" i="293"/>
  <c r="AW69" i="293"/>
  <c r="AV69" i="293"/>
  <c r="AU69" i="293"/>
  <c r="AT69" i="293"/>
  <c r="AS69" i="293"/>
  <c r="BN68" i="293"/>
  <c r="BM68" i="293"/>
  <c r="BL68" i="293"/>
  <c r="BK68" i="293"/>
  <c r="BJ68" i="293"/>
  <c r="BI68" i="293"/>
  <c r="BF68" i="293"/>
  <c r="AY68" i="293"/>
  <c r="AX68" i="293"/>
  <c r="AW68" i="293"/>
  <c r="AV68" i="293"/>
  <c r="AU68" i="293"/>
  <c r="AT68" i="293"/>
  <c r="AS68" i="293"/>
  <c r="BN67" i="293"/>
  <c r="BM67" i="293"/>
  <c r="BL67" i="293"/>
  <c r="BK67" i="293"/>
  <c r="BJ67" i="293"/>
  <c r="BI67" i="293"/>
  <c r="BF67" i="293"/>
  <c r="AY67" i="293"/>
  <c r="AX67" i="293"/>
  <c r="AW67" i="293"/>
  <c r="AV67" i="293"/>
  <c r="AU67" i="293"/>
  <c r="AT67" i="293"/>
  <c r="AS67" i="293"/>
  <c r="BN66" i="293"/>
  <c r="BM66" i="293"/>
  <c r="BL66" i="293"/>
  <c r="BK66" i="293"/>
  <c r="BJ66" i="293"/>
  <c r="BI66" i="293"/>
  <c r="BF66" i="293"/>
  <c r="AY66" i="293"/>
  <c r="AX66" i="293"/>
  <c r="AW66" i="293"/>
  <c r="AV66" i="293"/>
  <c r="AU66" i="293"/>
  <c r="AT66" i="293"/>
  <c r="AS66" i="293"/>
  <c r="BN65" i="293"/>
  <c r="BM65" i="293"/>
  <c r="BL65" i="293"/>
  <c r="BK65" i="293"/>
  <c r="BJ65" i="293"/>
  <c r="BI65" i="293"/>
  <c r="BF65" i="293"/>
  <c r="AY65" i="293"/>
  <c r="AX65" i="293"/>
  <c r="AW65" i="293"/>
  <c r="AV65" i="293"/>
  <c r="AU65" i="293"/>
  <c r="AT65" i="293"/>
  <c r="AS65" i="293"/>
  <c r="BN64" i="293"/>
  <c r="BM64" i="293"/>
  <c r="BL64" i="293"/>
  <c r="BK64" i="293"/>
  <c r="BJ64" i="293"/>
  <c r="BI64" i="293"/>
  <c r="BF64" i="293"/>
  <c r="AY64" i="293"/>
  <c r="AX64" i="293"/>
  <c r="AW64" i="293"/>
  <c r="AV64" i="293"/>
  <c r="AU64" i="293"/>
  <c r="AT64" i="293"/>
  <c r="AS64" i="293"/>
  <c r="BN63" i="293"/>
  <c r="BM63" i="293"/>
  <c r="BL63" i="293"/>
  <c r="BK63" i="293"/>
  <c r="BJ63" i="293"/>
  <c r="BI63" i="293"/>
  <c r="BF63" i="293"/>
  <c r="AY63" i="293"/>
  <c r="AX63" i="293"/>
  <c r="AW63" i="293"/>
  <c r="AV63" i="293"/>
  <c r="AU63" i="293"/>
  <c r="AT63" i="293"/>
  <c r="AS63" i="293"/>
  <c r="BN62" i="293"/>
  <c r="BM62" i="293"/>
  <c r="BL62" i="293"/>
  <c r="BK62" i="293"/>
  <c r="BJ62" i="293"/>
  <c r="BI62" i="293"/>
  <c r="BF62" i="293"/>
  <c r="AY62" i="293"/>
  <c r="AX62" i="293"/>
  <c r="AW62" i="293"/>
  <c r="AV62" i="293"/>
  <c r="AU62" i="293"/>
  <c r="AT62" i="293"/>
  <c r="AS62" i="293"/>
  <c r="BN61" i="293"/>
  <c r="BM61" i="293"/>
  <c r="BL61" i="293"/>
  <c r="BK61" i="293"/>
  <c r="BJ61" i="293"/>
  <c r="BI61" i="293"/>
  <c r="BF61" i="293"/>
  <c r="AY61" i="293"/>
  <c r="AX61" i="293"/>
  <c r="AW61" i="293"/>
  <c r="AV61" i="293"/>
  <c r="AU61" i="293"/>
  <c r="AT61" i="293"/>
  <c r="AS61" i="293"/>
  <c r="BN60" i="293"/>
  <c r="BM60" i="293"/>
  <c r="BL60" i="293"/>
  <c r="BK60" i="293"/>
  <c r="BJ60" i="293"/>
  <c r="BI60" i="293"/>
  <c r="BF60" i="293"/>
  <c r="AY60" i="293"/>
  <c r="AX60" i="293"/>
  <c r="AW60" i="293"/>
  <c r="AV60" i="293"/>
  <c r="AU60" i="293"/>
  <c r="AT60" i="293"/>
  <c r="AS60" i="293"/>
  <c r="BN59" i="293"/>
  <c r="BM59" i="293"/>
  <c r="BL59" i="293"/>
  <c r="BK59" i="293"/>
  <c r="BJ59" i="293"/>
  <c r="BI59" i="293"/>
  <c r="BF59" i="293"/>
  <c r="AY59" i="293"/>
  <c r="AX59" i="293"/>
  <c r="AW59" i="293"/>
  <c r="AV59" i="293"/>
  <c r="AU59" i="293"/>
  <c r="AT59" i="293"/>
  <c r="AS59" i="293"/>
  <c r="BN58" i="293"/>
  <c r="BM58" i="293"/>
  <c r="BL58" i="293"/>
  <c r="BK58" i="293"/>
  <c r="BJ58" i="293"/>
  <c r="BI58" i="293"/>
  <c r="BF58" i="293"/>
  <c r="AY58" i="293"/>
  <c r="AX58" i="293"/>
  <c r="AW58" i="293"/>
  <c r="AV58" i="293"/>
  <c r="AU58" i="293"/>
  <c r="AT58" i="293"/>
  <c r="AS58" i="293"/>
  <c r="BN57" i="293"/>
  <c r="BM57" i="293"/>
  <c r="BL57" i="293"/>
  <c r="BK57" i="293"/>
  <c r="BJ57" i="293"/>
  <c r="BI57" i="293"/>
  <c r="BF57" i="293"/>
  <c r="AY57" i="293"/>
  <c r="AX57" i="293"/>
  <c r="AW57" i="293"/>
  <c r="AV57" i="293"/>
  <c r="AU57" i="293"/>
  <c r="AT57" i="293"/>
  <c r="AS57" i="293"/>
  <c r="BN56" i="293"/>
  <c r="BM56" i="293"/>
  <c r="BL56" i="293"/>
  <c r="BK56" i="293"/>
  <c r="BJ56" i="293"/>
  <c r="BI56" i="293"/>
  <c r="BF56" i="293"/>
  <c r="AY56" i="293"/>
  <c r="AX56" i="293"/>
  <c r="AW56" i="293"/>
  <c r="AV56" i="293"/>
  <c r="AU56" i="293"/>
  <c r="AT56" i="293"/>
  <c r="AS56" i="293"/>
  <c r="BN55" i="293"/>
  <c r="BM55" i="293"/>
  <c r="BL55" i="293"/>
  <c r="BK55" i="293"/>
  <c r="BJ55" i="293"/>
  <c r="BI55" i="293"/>
  <c r="BF55" i="293"/>
  <c r="AY55" i="293"/>
  <c r="AX55" i="293"/>
  <c r="AW55" i="293"/>
  <c r="AV55" i="293"/>
  <c r="AU55" i="293"/>
  <c r="AT55" i="293"/>
  <c r="AS55" i="293"/>
  <c r="BN54" i="293"/>
  <c r="BM54" i="293"/>
  <c r="BL54" i="293"/>
  <c r="BK54" i="293"/>
  <c r="BJ54" i="293"/>
  <c r="BI54" i="293"/>
  <c r="BF54" i="293"/>
  <c r="AY54" i="293"/>
  <c r="AX54" i="293"/>
  <c r="AW54" i="293"/>
  <c r="AV54" i="293"/>
  <c r="AU54" i="293"/>
  <c r="AT54" i="293"/>
  <c r="AS54" i="293"/>
  <c r="BN53" i="293"/>
  <c r="BM53" i="293"/>
  <c r="BL53" i="293"/>
  <c r="BK53" i="293"/>
  <c r="BJ53" i="293"/>
  <c r="BI53" i="293"/>
  <c r="BF53" i="293"/>
  <c r="AY53" i="293"/>
  <c r="AX53" i="293"/>
  <c r="AW53" i="293"/>
  <c r="AV53" i="293"/>
  <c r="AU53" i="293"/>
  <c r="AT53" i="293"/>
  <c r="AS53" i="293"/>
  <c r="BN52" i="293"/>
  <c r="BM52" i="293"/>
  <c r="BL52" i="293"/>
  <c r="BK52" i="293"/>
  <c r="BJ52" i="293"/>
  <c r="BI52" i="293"/>
  <c r="BF52" i="293"/>
  <c r="AY52" i="293"/>
  <c r="AX52" i="293"/>
  <c r="AW52" i="293"/>
  <c r="AV52" i="293"/>
  <c r="AU52" i="293"/>
  <c r="AT52" i="293"/>
  <c r="AS52" i="293"/>
  <c r="BN51" i="293"/>
  <c r="BM51" i="293"/>
  <c r="BL51" i="293"/>
  <c r="BK51" i="293"/>
  <c r="BJ51" i="293"/>
  <c r="BI51" i="293"/>
  <c r="BF51" i="293"/>
  <c r="AY51" i="293"/>
  <c r="AX51" i="293"/>
  <c r="AW51" i="293"/>
  <c r="AV51" i="293"/>
  <c r="AU51" i="293"/>
  <c r="AT51" i="293"/>
  <c r="AS51" i="293"/>
  <c r="BN50" i="293"/>
  <c r="BM50" i="293"/>
  <c r="BL50" i="293"/>
  <c r="BK50" i="293"/>
  <c r="BJ50" i="293"/>
  <c r="BI50" i="293"/>
  <c r="BF50" i="293"/>
  <c r="AY50" i="293"/>
  <c r="AX50" i="293"/>
  <c r="AW50" i="293"/>
  <c r="AV50" i="293"/>
  <c r="AU50" i="293"/>
  <c r="AT50" i="293"/>
  <c r="AS50" i="293"/>
  <c r="BN49" i="293"/>
  <c r="BM49" i="293"/>
  <c r="BL49" i="293"/>
  <c r="BK49" i="293"/>
  <c r="BJ49" i="293"/>
  <c r="BI49" i="293"/>
  <c r="BF49" i="293"/>
  <c r="AY49" i="293"/>
  <c r="AX49" i="293"/>
  <c r="AW49" i="293"/>
  <c r="AV49" i="293"/>
  <c r="AU49" i="293"/>
  <c r="AT49" i="293"/>
  <c r="AS49" i="293"/>
  <c r="BN48" i="293"/>
  <c r="BM48" i="293"/>
  <c r="BL48" i="293"/>
  <c r="BK48" i="293"/>
  <c r="BJ48" i="293"/>
  <c r="BI48" i="293"/>
  <c r="BF48" i="293"/>
  <c r="AY48" i="293"/>
  <c r="AX48" i="293"/>
  <c r="AW48" i="293"/>
  <c r="AV48" i="293"/>
  <c r="AU48" i="293"/>
  <c r="AT48" i="293"/>
  <c r="AS48" i="293"/>
  <c r="BN47" i="293"/>
  <c r="BM47" i="293"/>
  <c r="BL47" i="293"/>
  <c r="BK47" i="293"/>
  <c r="BJ47" i="293"/>
  <c r="BI47" i="293"/>
  <c r="BF47" i="293"/>
  <c r="AY47" i="293"/>
  <c r="AX47" i="293"/>
  <c r="AW47" i="293"/>
  <c r="AV47" i="293"/>
  <c r="AU47" i="293"/>
  <c r="AT47" i="293"/>
  <c r="AS47" i="293"/>
  <c r="BN46" i="293"/>
  <c r="BM46" i="293"/>
  <c r="BL46" i="293"/>
  <c r="BK46" i="293"/>
  <c r="BJ46" i="293"/>
  <c r="BI46" i="293"/>
  <c r="BF46" i="293"/>
  <c r="AY46" i="293"/>
  <c r="AX46" i="293"/>
  <c r="AW46" i="293"/>
  <c r="AV46" i="293"/>
  <c r="AU46" i="293"/>
  <c r="AT46" i="293"/>
  <c r="AS46" i="293"/>
  <c r="BN45" i="293"/>
  <c r="BM45" i="293"/>
  <c r="BL45" i="293"/>
  <c r="BK45" i="293"/>
  <c r="BJ45" i="293"/>
  <c r="BI45" i="293"/>
  <c r="BF45" i="293"/>
  <c r="AY45" i="293"/>
  <c r="AX45" i="293"/>
  <c r="AW45" i="293"/>
  <c r="AV45" i="293"/>
  <c r="AU45" i="293"/>
  <c r="AT45" i="293"/>
  <c r="AS45" i="293"/>
  <c r="BN44" i="293"/>
  <c r="BM44" i="293"/>
  <c r="BL44" i="293"/>
  <c r="BK44" i="293"/>
  <c r="BJ44" i="293"/>
  <c r="BI44" i="293"/>
  <c r="BF44" i="293"/>
  <c r="AY44" i="293"/>
  <c r="AX44" i="293"/>
  <c r="AW44" i="293"/>
  <c r="AV44" i="293"/>
  <c r="AU44" i="293"/>
  <c r="AT44" i="293"/>
  <c r="AS44" i="293"/>
  <c r="BN43" i="293"/>
  <c r="BM43" i="293"/>
  <c r="BL43" i="293"/>
  <c r="BK43" i="293"/>
  <c r="BJ43" i="293"/>
  <c r="BI43" i="293"/>
  <c r="BF43" i="293"/>
  <c r="AY43" i="293"/>
  <c r="AX43" i="293"/>
  <c r="AW43" i="293"/>
  <c r="AV43" i="293"/>
  <c r="AU43" i="293"/>
  <c r="AT43" i="293"/>
  <c r="AS43" i="293"/>
  <c r="BN42" i="293"/>
  <c r="BM42" i="293"/>
  <c r="BL42" i="293"/>
  <c r="BK42" i="293"/>
  <c r="BJ42" i="293"/>
  <c r="BI42" i="293"/>
  <c r="BF42" i="293"/>
  <c r="AY42" i="293"/>
  <c r="AX42" i="293"/>
  <c r="AW42" i="293"/>
  <c r="AV42" i="293"/>
  <c r="AU42" i="293"/>
  <c r="AT42" i="293"/>
  <c r="AS42" i="293"/>
  <c r="BN41" i="293"/>
  <c r="BM41" i="293"/>
  <c r="BL41" i="293"/>
  <c r="BK41" i="293"/>
  <c r="BJ41" i="293"/>
  <c r="BI41" i="293"/>
  <c r="BF41" i="293"/>
  <c r="AY41" i="293"/>
  <c r="AX41" i="293"/>
  <c r="AW41" i="293"/>
  <c r="AV41" i="293"/>
  <c r="AU41" i="293"/>
  <c r="AT41" i="293"/>
  <c r="AS41" i="293"/>
  <c r="BN40" i="293"/>
  <c r="BM40" i="293"/>
  <c r="BL40" i="293"/>
  <c r="BK40" i="293"/>
  <c r="BJ40" i="293"/>
  <c r="BI40" i="293"/>
  <c r="BF40" i="293"/>
  <c r="AY40" i="293"/>
  <c r="AX40" i="293"/>
  <c r="AW40" i="293"/>
  <c r="AV40" i="293"/>
  <c r="AU40" i="293"/>
  <c r="AT40" i="293"/>
  <c r="AS40" i="293"/>
  <c r="BN39" i="293"/>
  <c r="BM39" i="293"/>
  <c r="BL39" i="293"/>
  <c r="BK39" i="293"/>
  <c r="BJ39" i="293"/>
  <c r="BI39" i="293"/>
  <c r="BF39" i="293"/>
  <c r="AY39" i="293"/>
  <c r="AX39" i="293"/>
  <c r="AW39" i="293"/>
  <c r="AV39" i="293"/>
  <c r="AU39" i="293"/>
  <c r="AT39" i="293"/>
  <c r="AS39" i="293"/>
  <c r="BN38" i="293"/>
  <c r="BM38" i="293"/>
  <c r="BL38" i="293"/>
  <c r="BK38" i="293"/>
  <c r="BJ38" i="293"/>
  <c r="BI38" i="293"/>
  <c r="BF38" i="293"/>
  <c r="AY38" i="293"/>
  <c r="AX38" i="293"/>
  <c r="AW38" i="293"/>
  <c r="AV38" i="293"/>
  <c r="AU38" i="293"/>
  <c r="AT38" i="293"/>
  <c r="AS38" i="293"/>
  <c r="BN37" i="293"/>
  <c r="BM37" i="293"/>
  <c r="BL37" i="293"/>
  <c r="BK37" i="293"/>
  <c r="BJ37" i="293"/>
  <c r="BI37" i="293"/>
  <c r="BF37" i="293"/>
  <c r="AY37" i="293"/>
  <c r="AX37" i="293"/>
  <c r="AW37" i="293"/>
  <c r="AV37" i="293"/>
  <c r="AU37" i="293"/>
  <c r="AT37" i="293"/>
  <c r="AS37" i="293"/>
  <c r="BN36" i="293"/>
  <c r="BM36" i="293"/>
  <c r="BL36" i="293"/>
  <c r="BK36" i="293"/>
  <c r="BJ36" i="293"/>
  <c r="BI36" i="293"/>
  <c r="BF36" i="293"/>
  <c r="AY36" i="293"/>
  <c r="AX36" i="293"/>
  <c r="AW36" i="293"/>
  <c r="AV36" i="293"/>
  <c r="AU36" i="293"/>
  <c r="AT36" i="293"/>
  <c r="AS36" i="293"/>
  <c r="BN35" i="293"/>
  <c r="BM35" i="293"/>
  <c r="BL35" i="293"/>
  <c r="BK35" i="293"/>
  <c r="BJ35" i="293"/>
  <c r="BI35" i="293"/>
  <c r="BF35" i="293"/>
  <c r="AY35" i="293"/>
  <c r="AX35" i="293"/>
  <c r="AW35" i="293"/>
  <c r="AV35" i="293"/>
  <c r="AU35" i="293"/>
  <c r="AT35" i="293"/>
  <c r="AS35" i="293"/>
  <c r="BN34" i="293"/>
  <c r="BM34" i="293"/>
  <c r="BL34" i="293"/>
  <c r="BK34" i="293"/>
  <c r="BJ34" i="293"/>
  <c r="BI34" i="293"/>
  <c r="BF34" i="293"/>
  <c r="AY34" i="293"/>
  <c r="AX34" i="293"/>
  <c r="AW34" i="293"/>
  <c r="AV34" i="293"/>
  <c r="AU34" i="293"/>
  <c r="AT34" i="293"/>
  <c r="AS34" i="293"/>
  <c r="BN33" i="293"/>
  <c r="BM33" i="293"/>
  <c r="BL33" i="293"/>
  <c r="BK33" i="293"/>
  <c r="BJ33" i="293"/>
  <c r="BI33" i="293"/>
  <c r="BF33" i="293"/>
  <c r="AY33" i="293"/>
  <c r="AX33" i="293"/>
  <c r="AW33" i="293"/>
  <c r="AV33" i="293"/>
  <c r="AU33" i="293"/>
  <c r="AT33" i="293"/>
  <c r="AS33" i="293"/>
  <c r="BN32" i="293"/>
  <c r="BM32" i="293"/>
  <c r="BL32" i="293"/>
  <c r="BK32" i="293"/>
  <c r="BJ32" i="293"/>
  <c r="BI32" i="293"/>
  <c r="BF32" i="293"/>
  <c r="AY32" i="293"/>
  <c r="AX32" i="293"/>
  <c r="AW32" i="293"/>
  <c r="AV32" i="293"/>
  <c r="AU32" i="293"/>
  <c r="AT32" i="293"/>
  <c r="AS32" i="293"/>
  <c r="BN31" i="293"/>
  <c r="BM31" i="293"/>
  <c r="BL31" i="293"/>
  <c r="BK31" i="293"/>
  <c r="BJ31" i="293"/>
  <c r="BI31" i="293"/>
  <c r="BF31" i="293"/>
  <c r="AY31" i="293"/>
  <c r="AX31" i="293"/>
  <c r="AW31" i="293"/>
  <c r="AV31" i="293"/>
  <c r="AU31" i="293"/>
  <c r="AT31" i="293"/>
  <c r="AS31" i="293"/>
  <c r="BN30" i="293"/>
  <c r="BM30" i="293"/>
  <c r="BL30" i="293"/>
  <c r="BK30" i="293"/>
  <c r="BJ30" i="293"/>
  <c r="BI30" i="293"/>
  <c r="BF30" i="293"/>
  <c r="AY30" i="293"/>
  <c r="AX30" i="293"/>
  <c r="AW30" i="293"/>
  <c r="AV30" i="293"/>
  <c r="AU30" i="293"/>
  <c r="AT30" i="293"/>
  <c r="AS30" i="293"/>
  <c r="BN29" i="293"/>
  <c r="BM29" i="293"/>
  <c r="BL29" i="293"/>
  <c r="BK29" i="293"/>
  <c r="BJ29" i="293"/>
  <c r="BI29" i="293"/>
  <c r="BF29" i="293"/>
  <c r="AY29" i="293"/>
  <c r="AX29" i="293"/>
  <c r="AW29" i="293"/>
  <c r="AV29" i="293"/>
  <c r="AU29" i="293"/>
  <c r="AT29" i="293"/>
  <c r="AS29" i="293"/>
  <c r="BN28" i="293"/>
  <c r="BM28" i="293"/>
  <c r="BL28" i="293"/>
  <c r="BK28" i="293"/>
  <c r="BJ28" i="293"/>
  <c r="BI28" i="293"/>
  <c r="BF28" i="293"/>
  <c r="AY28" i="293"/>
  <c r="AX28" i="293"/>
  <c r="AW28" i="293"/>
  <c r="AV28" i="293"/>
  <c r="AU28" i="293"/>
  <c r="AT28" i="293"/>
  <c r="AS28" i="293"/>
  <c r="BN27" i="293"/>
  <c r="BM27" i="293"/>
  <c r="BL27" i="293"/>
  <c r="BK27" i="293"/>
  <c r="BJ27" i="293"/>
  <c r="BI27" i="293"/>
  <c r="BF27" i="293"/>
  <c r="AY27" i="293"/>
  <c r="AX27" i="293"/>
  <c r="AW27" i="293"/>
  <c r="AV27" i="293"/>
  <c r="AU27" i="293"/>
  <c r="AT27" i="293"/>
  <c r="AS27" i="293"/>
  <c r="BN26" i="293"/>
  <c r="BM26" i="293"/>
  <c r="BL26" i="293"/>
  <c r="BK26" i="293"/>
  <c r="BJ26" i="293"/>
  <c r="BI26" i="293"/>
  <c r="BF26" i="293"/>
  <c r="AY26" i="293"/>
  <c r="AX26" i="293"/>
  <c r="AW26" i="293"/>
  <c r="AV26" i="293"/>
  <c r="AU26" i="293"/>
  <c r="AT26" i="293"/>
  <c r="AS26" i="293"/>
  <c r="BN25" i="293"/>
  <c r="BM25" i="293"/>
  <c r="BL25" i="293"/>
  <c r="BK25" i="293"/>
  <c r="BJ25" i="293"/>
  <c r="BI25" i="293"/>
  <c r="BF25" i="293"/>
  <c r="AY25" i="293"/>
  <c r="AX25" i="293"/>
  <c r="AW25" i="293"/>
  <c r="AV25" i="293"/>
  <c r="AU25" i="293"/>
  <c r="AT25" i="293"/>
  <c r="AS25" i="293"/>
  <c r="BN24" i="293"/>
  <c r="BM24" i="293"/>
  <c r="BL24" i="293"/>
  <c r="BK24" i="293"/>
  <c r="BJ24" i="293"/>
  <c r="BI24" i="293"/>
  <c r="BF24" i="293"/>
  <c r="AY24" i="293"/>
  <c r="AX24" i="293"/>
  <c r="AW24" i="293"/>
  <c r="AV24" i="293"/>
  <c r="AU24" i="293"/>
  <c r="AT24" i="293"/>
  <c r="AS24" i="293"/>
  <c r="BN23" i="293"/>
  <c r="BM23" i="293"/>
  <c r="BL23" i="293"/>
  <c r="BK23" i="293"/>
  <c r="BJ23" i="293"/>
  <c r="BI23" i="293"/>
  <c r="BF23" i="293"/>
  <c r="AY23" i="293"/>
  <c r="AX23" i="293"/>
  <c r="AW23" i="293"/>
  <c r="AV23" i="293"/>
  <c r="AU23" i="293"/>
  <c r="AT23" i="293"/>
  <c r="AS23" i="293"/>
  <c r="BN22" i="293"/>
  <c r="BM22" i="293"/>
  <c r="BL22" i="293"/>
  <c r="BK22" i="293"/>
  <c r="BJ22" i="293"/>
  <c r="BI22" i="293"/>
  <c r="BF22" i="293"/>
  <c r="AY22" i="293"/>
  <c r="AX22" i="293"/>
  <c r="AW22" i="293"/>
  <c r="AV22" i="293"/>
  <c r="AU22" i="293"/>
  <c r="AT22" i="293"/>
  <c r="AS22" i="293"/>
  <c r="BN21" i="293"/>
  <c r="BM21" i="293"/>
  <c r="BL21" i="293"/>
  <c r="BK21" i="293"/>
  <c r="BJ21" i="293"/>
  <c r="BI21" i="293"/>
  <c r="BF21" i="293"/>
  <c r="AY21" i="293"/>
  <c r="AX21" i="293"/>
  <c r="AW21" i="293"/>
  <c r="AV21" i="293"/>
  <c r="AU21" i="293"/>
  <c r="AT21" i="293"/>
  <c r="AS21" i="293"/>
  <c r="BN20" i="293"/>
  <c r="BM20" i="293"/>
  <c r="BL20" i="293"/>
  <c r="BK20" i="293"/>
  <c r="BJ20" i="293"/>
  <c r="BI20" i="293"/>
  <c r="BF20" i="293"/>
  <c r="AY20" i="293"/>
  <c r="AX20" i="293"/>
  <c r="AW20" i="293"/>
  <c r="AV20" i="293"/>
  <c r="AU20" i="293"/>
  <c r="AT20" i="293"/>
  <c r="AS20" i="293"/>
  <c r="BN19" i="293"/>
  <c r="BM19" i="293"/>
  <c r="BL19" i="293"/>
  <c r="BK19" i="293"/>
  <c r="BJ19" i="293"/>
  <c r="BI19" i="293"/>
  <c r="BF19" i="293"/>
  <c r="AY19" i="293"/>
  <c r="AX19" i="293"/>
  <c r="AW19" i="293"/>
  <c r="AV19" i="293"/>
  <c r="AU19" i="293"/>
  <c r="AT19" i="293"/>
  <c r="AS19" i="293"/>
  <c r="BN18" i="293"/>
  <c r="BM18" i="293"/>
  <c r="BL18" i="293"/>
  <c r="BK18" i="293"/>
  <c r="BJ18" i="293"/>
  <c r="BI18" i="293"/>
  <c r="BF18" i="293"/>
  <c r="AY18" i="293"/>
  <c r="AX18" i="293"/>
  <c r="AW18" i="293"/>
  <c r="AV18" i="293"/>
  <c r="AU18" i="293"/>
  <c r="AT18" i="293"/>
  <c r="AS18" i="293"/>
  <c r="BN17" i="293"/>
  <c r="BM17" i="293"/>
  <c r="BL17" i="293"/>
  <c r="BK17" i="293"/>
  <c r="BJ17" i="293"/>
  <c r="BI17" i="293"/>
  <c r="BF17" i="293"/>
  <c r="AY17" i="293"/>
  <c r="AX17" i="293"/>
  <c r="AW17" i="293"/>
  <c r="AV17" i="293"/>
  <c r="AU17" i="293"/>
  <c r="AT17" i="293"/>
  <c r="AS17" i="293"/>
  <c r="BN16" i="293"/>
  <c r="BM16" i="293"/>
  <c r="BL16" i="293"/>
  <c r="BK16" i="293"/>
  <c r="BJ16" i="293"/>
  <c r="BI16" i="293"/>
  <c r="BF16" i="293"/>
  <c r="AY16" i="293"/>
  <c r="AX16" i="293"/>
  <c r="AW16" i="293"/>
  <c r="AV16" i="293"/>
  <c r="AU16" i="293"/>
  <c r="AT16" i="293"/>
  <c r="AS16" i="293"/>
  <c r="BN15" i="293"/>
  <c r="BM15" i="293"/>
  <c r="BL15" i="293"/>
  <c r="BK15" i="293"/>
  <c r="BJ15" i="293"/>
  <c r="BI15" i="293"/>
  <c r="BF15" i="293"/>
  <c r="AY15" i="293"/>
  <c r="AX15" i="293"/>
  <c r="AW15" i="293"/>
  <c r="AV15" i="293"/>
  <c r="AU15" i="293"/>
  <c r="AT15" i="293"/>
  <c r="AS15" i="293"/>
  <c r="BN14" i="293"/>
  <c r="BM14" i="293"/>
  <c r="BL14" i="293"/>
  <c r="BK14" i="293"/>
  <c r="BJ14" i="293"/>
  <c r="BI14" i="293"/>
  <c r="BF14" i="293"/>
  <c r="AY14" i="293"/>
  <c r="AX14" i="293"/>
  <c r="AW14" i="293"/>
  <c r="AV14" i="293"/>
  <c r="AU14" i="293"/>
  <c r="AT14" i="293"/>
  <c r="AS14" i="293"/>
  <c r="BN13" i="293"/>
  <c r="BM13" i="293"/>
  <c r="BL13" i="293"/>
  <c r="BK13" i="293"/>
  <c r="BJ13" i="293"/>
  <c r="BI13" i="293"/>
  <c r="BF13" i="293"/>
  <c r="AY13" i="293"/>
  <c r="AX13" i="293"/>
  <c r="AW13" i="293"/>
  <c r="AV13" i="293"/>
  <c r="AU13" i="293"/>
  <c r="AT13" i="293"/>
  <c r="AS13" i="293"/>
  <c r="BN12" i="293"/>
  <c r="BM12" i="293"/>
  <c r="BL12" i="293"/>
  <c r="BK12" i="293"/>
  <c r="BJ12" i="293"/>
  <c r="BI12" i="293"/>
  <c r="BF12" i="293"/>
  <c r="AY12" i="293"/>
  <c r="AX12" i="293"/>
  <c r="AW12" i="293"/>
  <c r="AV12" i="293"/>
  <c r="AU12" i="293"/>
  <c r="AT12" i="293"/>
  <c r="AS12" i="293"/>
  <c r="BN11" i="293"/>
  <c r="BM11" i="293"/>
  <c r="BL11" i="293"/>
  <c r="BK11" i="293"/>
  <c r="BJ11" i="293"/>
  <c r="BI11" i="293"/>
  <c r="BF11" i="293"/>
  <c r="AY11" i="293"/>
  <c r="AX11" i="293"/>
  <c r="AW11" i="293"/>
  <c r="AV11" i="293"/>
  <c r="AU11" i="293"/>
  <c r="AT11" i="293"/>
  <c r="AS11" i="293"/>
  <c r="BN10" i="293"/>
  <c r="BM10" i="293"/>
  <c r="BL10" i="293"/>
  <c r="BK10" i="293"/>
  <c r="BJ10" i="293"/>
  <c r="BI10" i="293"/>
  <c r="BF10" i="293"/>
  <c r="AY10" i="293"/>
  <c r="AX10" i="293"/>
  <c r="AW10" i="293"/>
  <c r="AV10" i="293"/>
  <c r="AU10" i="293"/>
  <c r="AT10" i="293"/>
  <c r="AS10" i="293"/>
  <c r="BN9" i="293"/>
  <c r="BM9" i="293"/>
  <c r="BL9" i="293"/>
  <c r="BK9" i="293"/>
  <c r="BJ9" i="293"/>
  <c r="BI9" i="293"/>
  <c r="BF9" i="293"/>
  <c r="AY9" i="293"/>
  <c r="AX9" i="293"/>
  <c r="AW9" i="293"/>
  <c r="AV9" i="293"/>
  <c r="AU9" i="293"/>
  <c r="AT9" i="293"/>
  <c r="AS9" i="293"/>
  <c r="BN158" i="293"/>
  <c r="BM158" i="293"/>
  <c r="BL158" i="293"/>
  <c r="BK158" i="293"/>
  <c r="BJ158" i="293"/>
  <c r="BI158" i="293"/>
  <c r="BF158" i="293"/>
  <c r="AY158" i="293"/>
  <c r="AX158" i="293"/>
  <c r="AW158" i="293"/>
  <c r="AV158" i="293"/>
  <c r="AU158" i="293"/>
  <c r="AT158" i="293"/>
  <c r="AS158" i="293"/>
  <c r="BN157" i="293"/>
  <c r="BM157" i="293"/>
  <c r="BL157" i="293"/>
  <c r="BK157" i="293"/>
  <c r="BJ157" i="293"/>
  <c r="BI157" i="293"/>
  <c r="BF157" i="293"/>
  <c r="AY157" i="293"/>
  <c r="AX157" i="293"/>
  <c r="AW157" i="293"/>
  <c r="AV157" i="293"/>
  <c r="AU157" i="293"/>
  <c r="AT157" i="293"/>
  <c r="AS157" i="293"/>
  <c r="BN156" i="293"/>
  <c r="BM156" i="293"/>
  <c r="BL156" i="293"/>
  <c r="BK156" i="293"/>
  <c r="BJ156" i="293"/>
  <c r="BI156" i="293"/>
  <c r="BF156" i="293"/>
  <c r="AY156" i="293"/>
  <c r="AX156" i="293"/>
  <c r="AW156" i="293"/>
  <c r="AV156" i="293"/>
  <c r="AU156" i="293"/>
  <c r="AT156" i="293"/>
  <c r="AS156" i="293"/>
  <c r="BN155" i="293"/>
  <c r="BM155" i="293"/>
  <c r="BL155" i="293"/>
  <c r="BK155" i="293"/>
  <c r="BJ155" i="293"/>
  <c r="BI155" i="293"/>
  <c r="BF155" i="293"/>
  <c r="AY155" i="293"/>
  <c r="AX155" i="293"/>
  <c r="AW155" i="293"/>
  <c r="AV155" i="293"/>
  <c r="AU155" i="293"/>
  <c r="AT155" i="293"/>
  <c r="AS155" i="293"/>
  <c r="BN154" i="293"/>
  <c r="BM154" i="293"/>
  <c r="BL154" i="293"/>
  <c r="BK154" i="293"/>
  <c r="BJ154" i="293"/>
  <c r="BI154" i="293"/>
  <c r="BF154" i="293"/>
  <c r="AY154" i="293"/>
  <c r="AX154" i="293"/>
  <c r="AW154" i="293"/>
  <c r="AV154" i="293"/>
  <c r="AU154" i="293"/>
  <c r="AT154" i="293"/>
  <c r="AS154" i="293"/>
  <c r="BN153" i="293"/>
  <c r="BM153" i="293"/>
  <c r="BL153" i="293"/>
  <c r="BK153" i="293"/>
  <c r="BJ153" i="293"/>
  <c r="BI153" i="293"/>
  <c r="BF153" i="293"/>
  <c r="AY153" i="293"/>
  <c r="AX153" i="293"/>
  <c r="AW153" i="293"/>
  <c r="AV153" i="293"/>
  <c r="AU153" i="293"/>
  <c r="AT153" i="293"/>
  <c r="AS153" i="293"/>
  <c r="BN152" i="293"/>
  <c r="BM152" i="293"/>
  <c r="BL152" i="293"/>
  <c r="BK152" i="293"/>
  <c r="BJ152" i="293"/>
  <c r="BI152" i="293"/>
  <c r="BF152" i="293"/>
  <c r="AY152" i="293"/>
  <c r="AX152" i="293"/>
  <c r="AW152" i="293"/>
  <c r="AV152" i="293"/>
  <c r="AU152" i="293"/>
  <c r="AT152" i="293"/>
  <c r="AS152" i="293"/>
  <c r="BN151" i="293"/>
  <c r="BM151" i="293"/>
  <c r="BL151" i="293"/>
  <c r="BK151" i="293"/>
  <c r="BJ151" i="293"/>
  <c r="BI151" i="293"/>
  <c r="BF151" i="293"/>
  <c r="AY151" i="293"/>
  <c r="AX151" i="293"/>
  <c r="AW151" i="293"/>
  <c r="AV151" i="293"/>
  <c r="AU151" i="293"/>
  <c r="AT151" i="293"/>
  <c r="AS151" i="293"/>
  <c r="BN150" i="293"/>
  <c r="BM150" i="293"/>
  <c r="BL150" i="293"/>
  <c r="BK150" i="293"/>
  <c r="BJ150" i="293"/>
  <c r="BI150" i="293"/>
  <c r="BF150" i="293"/>
  <c r="AY150" i="293"/>
  <c r="AX150" i="293"/>
  <c r="AW150" i="293"/>
  <c r="AV150" i="293"/>
  <c r="AU150" i="293"/>
  <c r="AT150" i="293"/>
  <c r="AS150" i="293"/>
  <c r="BN149" i="293"/>
  <c r="BM149" i="293"/>
  <c r="BL149" i="293"/>
  <c r="BK149" i="293"/>
  <c r="BJ149" i="293"/>
  <c r="BI149" i="293"/>
  <c r="BF149" i="293"/>
  <c r="AY149" i="293"/>
  <c r="AX149" i="293"/>
  <c r="AW149" i="293"/>
  <c r="AV149" i="293"/>
  <c r="AU149" i="293"/>
  <c r="AT149" i="293"/>
  <c r="AS149" i="293"/>
  <c r="BN148" i="293"/>
  <c r="BM148" i="293"/>
  <c r="BL148" i="293"/>
  <c r="BK148" i="293"/>
  <c r="BJ148" i="293"/>
  <c r="BI148" i="293"/>
  <c r="BF148" i="293"/>
  <c r="AY148" i="293"/>
  <c r="AX148" i="293"/>
  <c r="AW148" i="293"/>
  <c r="AV148" i="293"/>
  <c r="AU148" i="293"/>
  <c r="AT148" i="293"/>
  <c r="AS148" i="293"/>
  <c r="BN147" i="293"/>
  <c r="BM147" i="293"/>
  <c r="BL147" i="293"/>
  <c r="BK147" i="293"/>
  <c r="BJ147" i="293"/>
  <c r="BI147" i="293"/>
  <c r="BF147" i="293"/>
  <c r="AY147" i="293"/>
  <c r="AX147" i="293"/>
  <c r="AW147" i="293"/>
  <c r="AV147" i="293"/>
  <c r="AU147" i="293"/>
  <c r="AT147" i="293"/>
  <c r="AS147" i="293"/>
  <c r="BN146" i="293"/>
  <c r="BM146" i="293"/>
  <c r="BL146" i="293"/>
  <c r="BK146" i="293"/>
  <c r="BJ146" i="293"/>
  <c r="BI146" i="293"/>
  <c r="BF146" i="293"/>
  <c r="AY146" i="293"/>
  <c r="AX146" i="293"/>
  <c r="AW146" i="293"/>
  <c r="AV146" i="293"/>
  <c r="AU146" i="293"/>
  <c r="AT146" i="293"/>
  <c r="AS146" i="293"/>
  <c r="BN145" i="293"/>
  <c r="BM145" i="293"/>
  <c r="BL145" i="293"/>
  <c r="BK145" i="293"/>
  <c r="BJ145" i="293"/>
  <c r="BI145" i="293"/>
  <c r="BF145" i="293"/>
  <c r="AY145" i="293"/>
  <c r="AX145" i="293"/>
  <c r="AW145" i="293"/>
  <c r="AV145" i="293"/>
  <c r="AU145" i="293"/>
  <c r="AT145" i="293"/>
  <c r="AS145" i="293"/>
  <c r="BN144" i="293"/>
  <c r="BM144" i="293"/>
  <c r="BL144" i="293"/>
  <c r="BK144" i="293"/>
  <c r="BJ144" i="293"/>
  <c r="BI144" i="293"/>
  <c r="BF144" i="293"/>
  <c r="AY144" i="293"/>
  <c r="AX144" i="293"/>
  <c r="AW144" i="293"/>
  <c r="AV144" i="293"/>
  <c r="AU144" i="293"/>
  <c r="AT144" i="293"/>
  <c r="AS144" i="293"/>
  <c r="BN143" i="293"/>
  <c r="BM143" i="293"/>
  <c r="BL143" i="293"/>
  <c r="BK143" i="293"/>
  <c r="BJ143" i="293"/>
  <c r="BI143" i="293"/>
  <c r="BF143" i="293"/>
  <c r="AY143" i="293"/>
  <c r="AX143" i="293"/>
  <c r="AW143" i="293"/>
  <c r="AV143" i="293"/>
  <c r="AU143" i="293"/>
  <c r="AT143" i="293"/>
  <c r="AS143" i="293"/>
  <c r="BN142" i="293"/>
  <c r="BM142" i="293"/>
  <c r="BL142" i="293"/>
  <c r="BK142" i="293"/>
  <c r="BJ142" i="293"/>
  <c r="BI142" i="293"/>
  <c r="BF142" i="293"/>
  <c r="AY142" i="293"/>
  <c r="AX142" i="293"/>
  <c r="AW142" i="293"/>
  <c r="AV142" i="293"/>
  <c r="AU142" i="293"/>
  <c r="AT142" i="293"/>
  <c r="AS142" i="293"/>
  <c r="BN141" i="293"/>
  <c r="BM141" i="293"/>
  <c r="BL141" i="293"/>
  <c r="BK141" i="293"/>
  <c r="BJ141" i="293"/>
  <c r="BI141" i="293"/>
  <c r="BF141" i="293"/>
  <c r="AY141" i="293"/>
  <c r="AX141" i="293"/>
  <c r="AW141" i="293"/>
  <c r="AV141" i="293"/>
  <c r="AU141" i="293"/>
  <c r="AT141" i="293"/>
  <c r="AS141" i="293"/>
  <c r="BN140" i="293"/>
  <c r="BM140" i="293"/>
  <c r="BL140" i="293"/>
  <c r="BK140" i="293"/>
  <c r="BJ140" i="293"/>
  <c r="BI140" i="293"/>
  <c r="BF140" i="293"/>
  <c r="AY140" i="293"/>
  <c r="AX140" i="293"/>
  <c r="AW140" i="293"/>
  <c r="AV140" i="293"/>
  <c r="AU140" i="293"/>
  <c r="AT140" i="293"/>
  <c r="AS140" i="293"/>
  <c r="BN139" i="293"/>
  <c r="BM139" i="293"/>
  <c r="BL139" i="293"/>
  <c r="BK139" i="293"/>
  <c r="BJ139" i="293"/>
  <c r="BI139" i="293"/>
  <c r="BF139" i="293"/>
  <c r="AY139" i="293"/>
  <c r="AX139" i="293"/>
  <c r="AW139" i="293"/>
  <c r="AV139" i="293"/>
  <c r="AU139" i="293"/>
  <c r="AT139" i="293"/>
  <c r="AS139" i="293"/>
  <c r="BN138" i="293"/>
  <c r="BM138" i="293"/>
  <c r="BL138" i="293"/>
  <c r="BK138" i="293"/>
  <c r="BJ138" i="293"/>
  <c r="BI138" i="293"/>
  <c r="BF138" i="293"/>
  <c r="AY138" i="293"/>
  <c r="AX138" i="293"/>
  <c r="AW138" i="293"/>
  <c r="AV138" i="293"/>
  <c r="AU138" i="293"/>
  <c r="AT138" i="293"/>
  <c r="AS138" i="293"/>
  <c r="BN137" i="293"/>
  <c r="BM137" i="293"/>
  <c r="BL137" i="293"/>
  <c r="BK137" i="293"/>
  <c r="BJ137" i="293"/>
  <c r="BI137" i="293"/>
  <c r="BF137" i="293"/>
  <c r="AY137" i="293"/>
  <c r="AX137" i="293"/>
  <c r="AW137" i="293"/>
  <c r="AV137" i="293"/>
  <c r="AU137" i="293"/>
  <c r="AT137" i="293"/>
  <c r="AS137" i="293"/>
  <c r="BN136" i="293"/>
  <c r="BM136" i="293"/>
  <c r="BL136" i="293"/>
  <c r="BK136" i="293"/>
  <c r="BJ136" i="293"/>
  <c r="BI136" i="293"/>
  <c r="BF136" i="293"/>
  <c r="AY136" i="293"/>
  <c r="AX136" i="293"/>
  <c r="AW136" i="293"/>
  <c r="AV136" i="293"/>
  <c r="AU136" i="293"/>
  <c r="AT136" i="293"/>
  <c r="AS136" i="293"/>
  <c r="BN135" i="293"/>
  <c r="BM135" i="293"/>
  <c r="BL135" i="293"/>
  <c r="BK135" i="293"/>
  <c r="BJ135" i="293"/>
  <c r="BI135" i="293"/>
  <c r="BF135" i="293"/>
  <c r="AY135" i="293"/>
  <c r="AX135" i="293"/>
  <c r="AW135" i="293"/>
  <c r="AV135" i="293"/>
  <c r="AU135" i="293"/>
  <c r="AT135" i="293"/>
  <c r="AS135" i="293"/>
  <c r="BN134" i="293"/>
  <c r="BM134" i="293"/>
  <c r="BL134" i="293"/>
  <c r="BK134" i="293"/>
  <c r="BJ134" i="293"/>
  <c r="BI134" i="293"/>
  <c r="BF134" i="293"/>
  <c r="AY134" i="293"/>
  <c r="AX134" i="293"/>
  <c r="AW134" i="293"/>
  <c r="AV134" i="293"/>
  <c r="AU134" i="293"/>
  <c r="AT134" i="293"/>
  <c r="AS134" i="293"/>
  <c r="BN133" i="293"/>
  <c r="BM133" i="293"/>
  <c r="BL133" i="293"/>
  <c r="BK133" i="293"/>
  <c r="BJ133" i="293"/>
  <c r="BI133" i="293"/>
  <c r="BF133" i="293"/>
  <c r="AY133" i="293"/>
  <c r="AX133" i="293"/>
  <c r="AW133" i="293"/>
  <c r="AV133" i="293"/>
  <c r="AU133" i="293"/>
  <c r="AT133" i="293"/>
  <c r="AS133" i="293"/>
  <c r="BN132" i="293"/>
  <c r="BM132" i="293"/>
  <c r="BL132" i="293"/>
  <c r="BK132" i="293"/>
  <c r="BJ132" i="293"/>
  <c r="BI132" i="293"/>
  <c r="BF132" i="293"/>
  <c r="AY132" i="293"/>
  <c r="AX132" i="293"/>
  <c r="AW132" i="293"/>
  <c r="AV132" i="293"/>
  <c r="AU132" i="293"/>
  <c r="AT132" i="293"/>
  <c r="AS132" i="293"/>
  <c r="BN131" i="293"/>
  <c r="BM131" i="293"/>
  <c r="BL131" i="293"/>
  <c r="BK131" i="293"/>
  <c r="BJ131" i="293"/>
  <c r="BI131" i="293"/>
  <c r="BF131" i="293"/>
  <c r="AY131" i="293"/>
  <c r="AX131" i="293"/>
  <c r="AW131" i="293"/>
  <c r="AV131" i="293"/>
  <c r="AU131" i="293"/>
  <c r="AT131" i="293"/>
  <c r="AS131" i="293"/>
  <c r="BN130" i="293"/>
  <c r="BM130" i="293"/>
  <c r="BL130" i="293"/>
  <c r="BK130" i="293"/>
  <c r="BJ130" i="293"/>
  <c r="BI130" i="293"/>
  <c r="BF130" i="293"/>
  <c r="AY130" i="293"/>
  <c r="AX130" i="293"/>
  <c r="AW130" i="293"/>
  <c r="AV130" i="293"/>
  <c r="AU130" i="293"/>
  <c r="AT130" i="293"/>
  <c r="AS130" i="293"/>
  <c r="BN129" i="293"/>
  <c r="BM129" i="293"/>
  <c r="BL129" i="293"/>
  <c r="BK129" i="293"/>
  <c r="BJ129" i="293"/>
  <c r="BI129" i="293"/>
  <c r="BF129" i="293"/>
  <c r="AY129" i="293"/>
  <c r="AX129" i="293"/>
  <c r="AW129" i="293"/>
  <c r="AV129" i="293"/>
  <c r="AU129" i="293"/>
  <c r="AT129" i="293"/>
  <c r="AS129" i="293"/>
  <c r="BN128" i="293"/>
  <c r="BM128" i="293"/>
  <c r="BL128" i="293"/>
  <c r="BK128" i="293"/>
  <c r="BJ128" i="293"/>
  <c r="BI128" i="293"/>
  <c r="BF128" i="293"/>
  <c r="AY128" i="293"/>
  <c r="AX128" i="293"/>
  <c r="AW128" i="293"/>
  <c r="AV128" i="293"/>
  <c r="AU128" i="293"/>
  <c r="AT128" i="293"/>
  <c r="AS128" i="293"/>
  <c r="BN127" i="293"/>
  <c r="BM127" i="293"/>
  <c r="BL127" i="293"/>
  <c r="BK127" i="293"/>
  <c r="BJ127" i="293"/>
  <c r="BI127" i="293"/>
  <c r="BF127" i="293"/>
  <c r="AY127" i="293"/>
  <c r="AX127" i="293"/>
  <c r="AW127" i="293"/>
  <c r="AV127" i="293"/>
  <c r="AU127" i="293"/>
  <c r="AT127" i="293"/>
  <c r="AS127" i="293"/>
  <c r="BN126" i="293"/>
  <c r="BM126" i="293"/>
  <c r="BL126" i="293"/>
  <c r="BK126" i="293"/>
  <c r="BJ126" i="293"/>
  <c r="BI126" i="293"/>
  <c r="BF126" i="293"/>
  <c r="AY126" i="293"/>
  <c r="AX126" i="293"/>
  <c r="AW126" i="293"/>
  <c r="AV126" i="293"/>
  <c r="AU126" i="293"/>
  <c r="AT126" i="293"/>
  <c r="AS126" i="293"/>
  <c r="BN125" i="293"/>
  <c r="BM125" i="293"/>
  <c r="BL125" i="293"/>
  <c r="BK125" i="293"/>
  <c r="BJ125" i="293"/>
  <c r="BI125" i="293"/>
  <c r="BF125" i="293"/>
  <c r="AY125" i="293"/>
  <c r="AX125" i="293"/>
  <c r="AW125" i="293"/>
  <c r="AV125" i="293"/>
  <c r="AU125" i="293"/>
  <c r="AT125" i="293"/>
  <c r="AS125" i="293"/>
  <c r="BN124" i="293"/>
  <c r="BM124" i="293"/>
  <c r="BL124" i="293"/>
  <c r="BK124" i="293"/>
  <c r="BJ124" i="293"/>
  <c r="BI124" i="293"/>
  <c r="BF124" i="293"/>
  <c r="AY124" i="293"/>
  <c r="AX124" i="293"/>
  <c r="AW124" i="293"/>
  <c r="AV124" i="293"/>
  <c r="AU124" i="293"/>
  <c r="AT124" i="293"/>
  <c r="AS124" i="293"/>
  <c r="BN123" i="293"/>
  <c r="BM123" i="293"/>
  <c r="BL123" i="293"/>
  <c r="BK123" i="293"/>
  <c r="BJ123" i="293"/>
  <c r="BI123" i="293"/>
  <c r="BF123" i="293"/>
  <c r="AY123" i="293"/>
  <c r="AX123" i="293"/>
  <c r="AW123" i="293"/>
  <c r="AV123" i="293"/>
  <c r="AU123" i="293"/>
  <c r="AT123" i="293"/>
  <c r="AS123" i="293"/>
  <c r="BN122" i="293"/>
  <c r="BM122" i="293"/>
  <c r="BL122" i="293"/>
  <c r="BK122" i="293"/>
  <c r="BJ122" i="293"/>
  <c r="BI122" i="293"/>
  <c r="BF122" i="293"/>
  <c r="AY122" i="293"/>
  <c r="AX122" i="293"/>
  <c r="AW122" i="293"/>
  <c r="AV122" i="293"/>
  <c r="AU122" i="293"/>
  <c r="AT122" i="293"/>
  <c r="AS122" i="293"/>
  <c r="BN121" i="293"/>
  <c r="BM121" i="293"/>
  <c r="BL121" i="293"/>
  <c r="BK121" i="293"/>
  <c r="BJ121" i="293"/>
  <c r="BI121" i="293"/>
  <c r="BF121" i="293"/>
  <c r="AY121" i="293"/>
  <c r="AX121" i="293"/>
  <c r="AW121" i="293"/>
  <c r="AV121" i="293"/>
  <c r="AU121" i="293"/>
  <c r="AT121" i="293"/>
  <c r="AS121" i="293"/>
  <c r="BN120" i="293"/>
  <c r="BM120" i="293"/>
  <c r="BL120" i="293"/>
  <c r="BK120" i="293"/>
  <c r="BJ120" i="293"/>
  <c r="BI120" i="293"/>
  <c r="BF120" i="293"/>
  <c r="AY120" i="293"/>
  <c r="AX120" i="293"/>
  <c r="AW120" i="293"/>
  <c r="AV120" i="293"/>
  <c r="AU120" i="293"/>
  <c r="AT120" i="293"/>
  <c r="AS120" i="293"/>
  <c r="BN119" i="293"/>
  <c r="BM119" i="293"/>
  <c r="BL119" i="293"/>
  <c r="BK119" i="293"/>
  <c r="BJ119" i="293"/>
  <c r="BI119" i="293"/>
  <c r="BF119" i="293"/>
  <c r="AY119" i="293"/>
  <c r="AX119" i="293"/>
  <c r="AW119" i="293"/>
  <c r="AV119" i="293"/>
  <c r="AU119" i="293"/>
  <c r="AT119" i="293"/>
  <c r="AS119" i="293"/>
  <c r="BN118" i="293"/>
  <c r="BM118" i="293"/>
  <c r="BL118" i="293"/>
  <c r="BK118" i="293"/>
  <c r="BJ118" i="293"/>
  <c r="BI118" i="293"/>
  <c r="BF118" i="293"/>
  <c r="AY118" i="293"/>
  <c r="AX118" i="293"/>
  <c r="AW118" i="293"/>
  <c r="AV118" i="293"/>
  <c r="AU118" i="293"/>
  <c r="AT118" i="293"/>
  <c r="AS118" i="293"/>
  <c r="BN117" i="293"/>
  <c r="BM117" i="293"/>
  <c r="BL117" i="293"/>
  <c r="BK117" i="293"/>
  <c r="BJ117" i="293"/>
  <c r="BI117" i="293"/>
  <c r="BF117" i="293"/>
  <c r="AY117" i="293"/>
  <c r="AX117" i="293"/>
  <c r="AW117" i="293"/>
  <c r="AV117" i="293"/>
  <c r="AU117" i="293"/>
  <c r="AT117" i="293"/>
  <c r="AS117" i="293"/>
  <c r="BN116" i="293"/>
  <c r="BM116" i="293"/>
  <c r="BL116" i="293"/>
  <c r="BK116" i="293"/>
  <c r="BJ116" i="293"/>
  <c r="BI116" i="293"/>
  <c r="BF116" i="293"/>
  <c r="AY116" i="293"/>
  <c r="AX116" i="293"/>
  <c r="AW116" i="293"/>
  <c r="AV116" i="293"/>
  <c r="AU116" i="293"/>
  <c r="AT116" i="293"/>
  <c r="AS116" i="293"/>
  <c r="BN115" i="293"/>
  <c r="BM115" i="293"/>
  <c r="BL115" i="293"/>
  <c r="BK115" i="293"/>
  <c r="BJ115" i="293"/>
  <c r="BI115" i="293"/>
  <c r="BF115" i="293"/>
  <c r="AY115" i="293"/>
  <c r="AX115" i="293"/>
  <c r="AW115" i="293"/>
  <c r="AV115" i="293"/>
  <c r="AU115" i="293"/>
  <c r="AT115" i="293"/>
  <c r="AS115" i="293"/>
  <c r="BN114" i="293"/>
  <c r="BM114" i="293"/>
  <c r="BL114" i="293"/>
  <c r="BK114" i="293"/>
  <c r="BJ114" i="293"/>
  <c r="BI114" i="293"/>
  <c r="BF114" i="293"/>
  <c r="AY114" i="293"/>
  <c r="AX114" i="293"/>
  <c r="AW114" i="293"/>
  <c r="AV114" i="293"/>
  <c r="AU114" i="293"/>
  <c r="AT114" i="293"/>
  <c r="AS114" i="293"/>
  <c r="BN113" i="293"/>
  <c r="BM113" i="293"/>
  <c r="BL113" i="293"/>
  <c r="BK113" i="293"/>
  <c r="BJ113" i="293"/>
  <c r="BI113" i="293"/>
  <c r="BF113" i="293"/>
  <c r="AY113" i="293"/>
  <c r="AX113" i="293"/>
  <c r="AW113" i="293"/>
  <c r="AV113" i="293"/>
  <c r="AU113" i="293"/>
  <c r="AT113" i="293"/>
  <c r="AS113" i="293"/>
  <c r="BN112" i="293"/>
  <c r="BM112" i="293"/>
  <c r="BL112" i="293"/>
  <c r="BK112" i="293"/>
  <c r="BJ112" i="293"/>
  <c r="BI112" i="293"/>
  <c r="BF112" i="293"/>
  <c r="AY112" i="293"/>
  <c r="AX112" i="293"/>
  <c r="AW112" i="293"/>
  <c r="AV112" i="293"/>
  <c r="AU112" i="293"/>
  <c r="AT112" i="293"/>
  <c r="AS112" i="293"/>
  <c r="BN111" i="293"/>
  <c r="BM111" i="293"/>
  <c r="BL111" i="293"/>
  <c r="BK111" i="293"/>
  <c r="BJ111" i="293"/>
  <c r="BI111" i="293"/>
  <c r="BF111" i="293"/>
  <c r="AY111" i="293"/>
  <c r="AX111" i="293"/>
  <c r="AW111" i="293"/>
  <c r="AV111" i="293"/>
  <c r="AU111" i="293"/>
  <c r="AT111" i="293"/>
  <c r="AS111" i="293"/>
  <c r="BN110" i="293"/>
  <c r="BM110" i="293"/>
  <c r="BL110" i="293"/>
  <c r="BK110" i="293"/>
  <c r="BJ110" i="293"/>
  <c r="BI110" i="293"/>
  <c r="BF110" i="293"/>
  <c r="AY110" i="293"/>
  <c r="AX110" i="293"/>
  <c r="AW110" i="293"/>
  <c r="AV110" i="293"/>
  <c r="AU110" i="293"/>
  <c r="AT110" i="293"/>
  <c r="AS110" i="293"/>
  <c r="W31" i="231"/>
  <c r="V31" i="231"/>
  <c r="U31" i="231"/>
  <c r="T31" i="231"/>
  <c r="W30" i="231"/>
  <c r="V30" i="231"/>
  <c r="U30" i="231"/>
  <c r="T30" i="231"/>
  <c r="W29" i="231"/>
  <c r="V29" i="231"/>
  <c r="U29" i="231"/>
  <c r="T29" i="231"/>
  <c r="W28" i="231"/>
  <c r="V28" i="231"/>
  <c r="U28" i="231"/>
  <c r="T28" i="231"/>
  <c r="AT17" i="253"/>
  <c r="AK17" i="253" s="1"/>
  <c r="S17" i="290"/>
  <c r="R17" i="290"/>
  <c r="S16" i="290"/>
  <c r="R16" i="290"/>
  <c r="S15" i="290"/>
  <c r="R15" i="290"/>
  <c r="S14" i="290"/>
  <c r="R14" i="290"/>
  <c r="S13" i="290"/>
  <c r="R13" i="290"/>
  <c r="S12" i="290"/>
  <c r="R12" i="290"/>
  <c r="S11" i="290"/>
  <c r="R11" i="290"/>
  <c r="S10" i="290"/>
  <c r="R10" i="290"/>
  <c r="AF24" i="289"/>
  <c r="AE24" i="289"/>
  <c r="AD24" i="289"/>
  <c r="AB24" i="289"/>
  <c r="Z24" i="289"/>
  <c r="Y16" i="289"/>
  <c r="T16" i="289" s="1"/>
  <c r="Z13" i="289"/>
  <c r="T13" i="289" s="1"/>
  <c r="Z12" i="289"/>
  <c r="T12" i="289" s="1"/>
  <c r="Z11" i="289"/>
  <c r="T11" i="289" s="1"/>
  <c r="Y17" i="288"/>
  <c r="X17" i="288"/>
  <c r="Y16" i="288"/>
  <c r="X16" i="288"/>
  <c r="P38" i="287"/>
  <c r="N38" i="287" s="1"/>
  <c r="P37" i="287"/>
  <c r="N37" i="287" s="1"/>
  <c r="P32" i="287"/>
  <c r="N32" i="287" s="1"/>
  <c r="R29" i="287"/>
  <c r="N29" i="287" s="1"/>
  <c r="R28" i="287"/>
  <c r="N28" i="287" s="1"/>
  <c r="R27" i="287"/>
  <c r="N27" i="287" s="1"/>
  <c r="R26" i="287"/>
  <c r="N26" i="287" s="1"/>
  <c r="R25" i="287"/>
  <c r="N25" i="287" s="1"/>
  <c r="R24" i="287"/>
  <c r="N24" i="287" s="1"/>
  <c r="R23" i="287"/>
  <c r="N23" i="287" s="1"/>
  <c r="R22" i="287"/>
  <c r="N22" i="287" s="1"/>
  <c r="R19" i="287"/>
  <c r="N19" i="287" s="1"/>
  <c r="R18" i="287"/>
  <c r="N18" i="287" s="1"/>
  <c r="R17" i="287"/>
  <c r="N17" i="287" s="1"/>
  <c r="R16" i="287"/>
  <c r="N16" i="287" s="1"/>
  <c r="P10" i="287"/>
  <c r="N10" i="287" s="1"/>
  <c r="T38" i="261"/>
  <c r="R38" i="261" s="1"/>
  <c r="AC34" i="261"/>
  <c r="AB34" i="261"/>
  <c r="AA34" i="261"/>
  <c r="Y34" i="261"/>
  <c r="X34" i="261"/>
  <c r="V34" i="261"/>
  <c r="U34" i="261"/>
  <c r="T34" i="261"/>
  <c r="AC33" i="261"/>
  <c r="AB33" i="261"/>
  <c r="AA33" i="261"/>
  <c r="Y33" i="261"/>
  <c r="X33" i="261"/>
  <c r="V33" i="261"/>
  <c r="U33" i="261"/>
  <c r="T33" i="261"/>
  <c r="AC32" i="261"/>
  <c r="AB32" i="261"/>
  <c r="AA32" i="261"/>
  <c r="Y32" i="261"/>
  <c r="X32" i="261"/>
  <c r="V32" i="261"/>
  <c r="U32" i="261"/>
  <c r="T32" i="261"/>
  <c r="AC31" i="261"/>
  <c r="AB31" i="261"/>
  <c r="AA31" i="261"/>
  <c r="Y31" i="261"/>
  <c r="X31" i="261"/>
  <c r="V31" i="261"/>
  <c r="U31" i="261"/>
  <c r="T31" i="261"/>
  <c r="AC30" i="261"/>
  <c r="AB30" i="261"/>
  <c r="AA30" i="261"/>
  <c r="Y30" i="261"/>
  <c r="X30" i="261"/>
  <c r="V30" i="261"/>
  <c r="U30" i="261"/>
  <c r="T30" i="261"/>
  <c r="AC29" i="261"/>
  <c r="AB29" i="261"/>
  <c r="AA29" i="261"/>
  <c r="Y29" i="261"/>
  <c r="X29" i="261"/>
  <c r="V29" i="261"/>
  <c r="U29" i="261"/>
  <c r="T29" i="261"/>
  <c r="AC28" i="261"/>
  <c r="AB28" i="261"/>
  <c r="AA28" i="261"/>
  <c r="Y28" i="261"/>
  <c r="X28" i="261"/>
  <c r="V28" i="261"/>
  <c r="U28" i="261"/>
  <c r="T28" i="261"/>
  <c r="AC27" i="261"/>
  <c r="AB27" i="261"/>
  <c r="AA27" i="261"/>
  <c r="Y27" i="261"/>
  <c r="X27" i="261"/>
  <c r="V27" i="261"/>
  <c r="U27" i="261"/>
  <c r="T27" i="261"/>
  <c r="AC26" i="261"/>
  <c r="AB26" i="261"/>
  <c r="AA26" i="261"/>
  <c r="Y26" i="261"/>
  <c r="X26" i="261"/>
  <c r="V26" i="261"/>
  <c r="U26" i="261"/>
  <c r="T26" i="261"/>
  <c r="AC25" i="261"/>
  <c r="AB25" i="261"/>
  <c r="AA25" i="261"/>
  <c r="Y25" i="261"/>
  <c r="X25" i="261"/>
  <c r="V25" i="261"/>
  <c r="U25" i="261"/>
  <c r="T25" i="261"/>
  <c r="AC24" i="261"/>
  <c r="AB24" i="261"/>
  <c r="AA24" i="261"/>
  <c r="Y24" i="261"/>
  <c r="X24" i="261"/>
  <c r="V24" i="261"/>
  <c r="U24" i="261"/>
  <c r="T24" i="261"/>
  <c r="AC23" i="261"/>
  <c r="AB23" i="261"/>
  <c r="AA23" i="261"/>
  <c r="Y23" i="261"/>
  <c r="X23" i="261"/>
  <c r="V23" i="261"/>
  <c r="U23" i="261"/>
  <c r="T23" i="261"/>
  <c r="AC22" i="261"/>
  <c r="AB22" i="261"/>
  <c r="AA22" i="261"/>
  <c r="Y22" i="261"/>
  <c r="X22" i="261"/>
  <c r="V22" i="261"/>
  <c r="U22" i="261"/>
  <c r="T22" i="261"/>
  <c r="AC21" i="261"/>
  <c r="AB21" i="261"/>
  <c r="AA21" i="261"/>
  <c r="Y21" i="261"/>
  <c r="X21" i="261"/>
  <c r="V21" i="261"/>
  <c r="U21" i="261"/>
  <c r="T21" i="261"/>
  <c r="AC20" i="261"/>
  <c r="AB20" i="261"/>
  <c r="AA20" i="261"/>
  <c r="Y20" i="261"/>
  <c r="X20" i="261"/>
  <c r="V20" i="261"/>
  <c r="U20" i="261"/>
  <c r="T20" i="261"/>
  <c r="V15" i="261"/>
  <c r="R15" i="261" s="1"/>
  <c r="V13" i="261"/>
  <c r="R13" i="261" s="1"/>
  <c r="V12" i="261"/>
  <c r="R12" i="261" s="1"/>
  <c r="V11" i="261"/>
  <c r="R11" i="261" s="1"/>
  <c r="P21" i="259"/>
  <c r="O21" i="259"/>
  <c r="P20" i="259"/>
  <c r="O20" i="259"/>
  <c r="M20" i="259" s="1"/>
  <c r="P19" i="259"/>
  <c r="O19" i="259"/>
  <c r="P18" i="259"/>
  <c r="O18" i="259"/>
  <c r="M18" i="259" s="1"/>
  <c r="P17" i="259"/>
  <c r="O17" i="259"/>
  <c r="P13" i="259"/>
  <c r="O13" i="259"/>
  <c r="M13" i="259" s="1"/>
  <c r="P12" i="259"/>
  <c r="O12" i="259"/>
  <c r="P11" i="259"/>
  <c r="O11" i="259"/>
  <c r="M11" i="259" s="1"/>
  <c r="P10" i="259"/>
  <c r="O10" i="259"/>
  <c r="P9" i="259"/>
  <c r="O9" i="259"/>
  <c r="M9" i="259" s="1"/>
  <c r="P8" i="259"/>
  <c r="U46" i="258"/>
  <c r="S46" i="258" s="1"/>
  <c r="AA42" i="258"/>
  <c r="Z42" i="258"/>
  <c r="Y42" i="258"/>
  <c r="W42" i="258"/>
  <c r="V42" i="258"/>
  <c r="U42" i="258"/>
  <c r="W41" i="258"/>
  <c r="V41" i="258"/>
  <c r="U41" i="258"/>
  <c r="W40" i="258"/>
  <c r="V40" i="258"/>
  <c r="U40" i="258"/>
  <c r="W39" i="258"/>
  <c r="V39" i="258"/>
  <c r="U39" i="258"/>
  <c r="W38" i="258"/>
  <c r="V38" i="258"/>
  <c r="U38" i="258"/>
  <c r="AA40" i="258"/>
  <c r="Z40" i="258"/>
  <c r="Y40" i="258"/>
  <c r="AA39" i="258"/>
  <c r="Z39" i="258"/>
  <c r="Y39" i="258"/>
  <c r="AA38" i="258"/>
  <c r="Z38" i="258"/>
  <c r="Y38" i="258"/>
  <c r="AB37" i="258"/>
  <c r="S37" i="258" s="1"/>
  <c r="U31" i="258"/>
  <c r="S31" i="258" s="1"/>
  <c r="U30" i="258"/>
  <c r="S30" i="258" s="1"/>
  <c r="U29" i="258"/>
  <c r="S29" i="258" s="1"/>
  <c r="U24" i="258"/>
  <c r="S24" i="258" s="1"/>
  <c r="U23" i="258"/>
  <c r="S23" i="258" s="1"/>
  <c r="U21" i="258"/>
  <c r="S21" i="258" s="1"/>
  <c r="U20" i="258"/>
  <c r="S20" i="258" s="1"/>
  <c r="U19" i="258"/>
  <c r="S19" i="258" s="1"/>
  <c r="U18" i="258"/>
  <c r="S18" i="258" s="1"/>
  <c r="U17" i="258"/>
  <c r="S17" i="258" s="1"/>
  <c r="W13" i="258"/>
  <c r="V13" i="258"/>
  <c r="U13" i="258"/>
  <c r="AA14" i="258"/>
  <c r="Z14" i="258"/>
  <c r="Y14" i="258"/>
  <c r="W14" i="258"/>
  <c r="V14" i="258"/>
  <c r="U14" i="258"/>
  <c r="AA12" i="258"/>
  <c r="Z12" i="258"/>
  <c r="Y12" i="258"/>
  <c r="W12" i="258"/>
  <c r="V12" i="258"/>
  <c r="U12" i="258"/>
  <c r="AA11" i="258"/>
  <c r="Z11" i="258"/>
  <c r="Y11" i="258"/>
  <c r="W11" i="258"/>
  <c r="V11" i="258"/>
  <c r="U11" i="258"/>
  <c r="W10" i="258"/>
  <c r="V10" i="258"/>
  <c r="U10" i="258"/>
  <c r="AA10" i="258"/>
  <c r="Z10" i="258"/>
  <c r="Y10" i="258"/>
  <c r="AA50" i="257"/>
  <c r="Z50" i="257"/>
  <c r="Y50" i="257"/>
  <c r="X50" i="257"/>
  <c r="W50" i="257"/>
  <c r="V50" i="257"/>
  <c r="AA48" i="257"/>
  <c r="Z48" i="257"/>
  <c r="Y48" i="257"/>
  <c r="X48" i="257"/>
  <c r="W48" i="257"/>
  <c r="V48" i="257"/>
  <c r="AA47" i="257"/>
  <c r="Z47" i="257"/>
  <c r="Y47" i="257"/>
  <c r="X47" i="257"/>
  <c r="W47" i="257"/>
  <c r="V47" i="257"/>
  <c r="AA46" i="257"/>
  <c r="Z46" i="257"/>
  <c r="Y46" i="257"/>
  <c r="X46" i="257"/>
  <c r="W46" i="257"/>
  <c r="V46" i="257"/>
  <c r="AA43" i="257"/>
  <c r="Z43" i="257"/>
  <c r="Y43" i="257"/>
  <c r="X43" i="257"/>
  <c r="W43" i="257"/>
  <c r="V43" i="257"/>
  <c r="AA42" i="257"/>
  <c r="Z42" i="257"/>
  <c r="Y42" i="257"/>
  <c r="X42" i="257"/>
  <c r="W42" i="257"/>
  <c r="V42" i="257"/>
  <c r="AA41" i="257"/>
  <c r="Z41" i="257"/>
  <c r="Y41" i="257"/>
  <c r="X41" i="257"/>
  <c r="W41" i="257"/>
  <c r="V41" i="257"/>
  <c r="AA40" i="257"/>
  <c r="Z40" i="257"/>
  <c r="Y40" i="257"/>
  <c r="X40" i="257"/>
  <c r="W40" i="257"/>
  <c r="V40" i="257"/>
  <c r="AB34" i="257"/>
  <c r="AA34" i="257"/>
  <c r="Z34" i="257"/>
  <c r="Y34" i="257"/>
  <c r="X34" i="257"/>
  <c r="W34" i="257"/>
  <c r="V34" i="257"/>
  <c r="AB33" i="257"/>
  <c r="AA33" i="257"/>
  <c r="W33" i="257"/>
  <c r="AB32" i="257"/>
  <c r="AA32" i="257"/>
  <c r="Z32" i="257"/>
  <c r="Y32" i="257"/>
  <c r="X32" i="257"/>
  <c r="W32" i="257"/>
  <c r="V32" i="257"/>
  <c r="AB31" i="257"/>
  <c r="AA31" i="257"/>
  <c r="Z31" i="257"/>
  <c r="Y31" i="257"/>
  <c r="X31" i="257"/>
  <c r="W31" i="257"/>
  <c r="V31" i="257"/>
  <c r="AB30" i="257"/>
  <c r="AA30" i="257"/>
  <c r="Z30" i="257"/>
  <c r="Y30" i="257"/>
  <c r="X30" i="257"/>
  <c r="W30" i="257"/>
  <c r="V30" i="257"/>
  <c r="AB27" i="257"/>
  <c r="AA27" i="257"/>
  <c r="Z27" i="257"/>
  <c r="Y27" i="257"/>
  <c r="X27" i="257"/>
  <c r="W27" i="257"/>
  <c r="V27" i="257"/>
  <c r="AB26" i="257"/>
  <c r="AA26" i="257"/>
  <c r="Z26" i="257"/>
  <c r="Y26" i="257"/>
  <c r="X26" i="257"/>
  <c r="W26" i="257"/>
  <c r="V26" i="257"/>
  <c r="AB25" i="257"/>
  <c r="AA25" i="257"/>
  <c r="Z25" i="257"/>
  <c r="Y25" i="257"/>
  <c r="X25" i="257"/>
  <c r="W25" i="257"/>
  <c r="V25" i="257"/>
  <c r="AB24" i="257"/>
  <c r="AA24" i="257"/>
  <c r="Z24" i="257"/>
  <c r="Y24" i="257"/>
  <c r="X24" i="257"/>
  <c r="W24" i="257"/>
  <c r="V24" i="257"/>
  <c r="X18" i="257"/>
  <c r="W18" i="257"/>
  <c r="V18" i="257"/>
  <c r="X16" i="257"/>
  <c r="W16" i="257"/>
  <c r="V16" i="257"/>
  <c r="X15" i="257"/>
  <c r="W15" i="257"/>
  <c r="V15" i="257"/>
  <c r="X14" i="257"/>
  <c r="W14" i="257"/>
  <c r="V14" i="257"/>
  <c r="X11" i="257"/>
  <c r="W11" i="257"/>
  <c r="V11" i="257"/>
  <c r="X10" i="257"/>
  <c r="W10" i="257"/>
  <c r="V10" i="257"/>
  <c r="X9" i="257"/>
  <c r="W9" i="257"/>
  <c r="V9" i="257"/>
  <c r="X8" i="257"/>
  <c r="W8" i="257"/>
  <c r="N31" i="256"/>
  <c r="L31" i="256" s="1"/>
  <c r="N30" i="256"/>
  <c r="L30" i="256" s="1"/>
  <c r="N27" i="256"/>
  <c r="L27" i="256" s="1"/>
  <c r="N26" i="256"/>
  <c r="L26" i="256" s="1"/>
  <c r="N25" i="256"/>
  <c r="L25" i="256" s="1"/>
  <c r="N23" i="256"/>
  <c r="L23" i="256" s="1"/>
  <c r="N20" i="256"/>
  <c r="L20" i="256" s="1"/>
  <c r="N19" i="256"/>
  <c r="L19" i="256" s="1"/>
  <c r="N18" i="256"/>
  <c r="L18" i="256" s="1"/>
  <c r="N15" i="256"/>
  <c r="L15" i="256" s="1"/>
  <c r="N14" i="256"/>
  <c r="L14" i="256" s="1"/>
  <c r="N12" i="256"/>
  <c r="L12" i="256" s="1"/>
  <c r="N10" i="256"/>
  <c r="L10" i="256" s="1"/>
  <c r="N8" i="256"/>
  <c r="L8" i="256" s="1"/>
  <c r="N16" i="254"/>
  <c r="L16" i="254" s="1"/>
  <c r="N15" i="254"/>
  <c r="L15" i="254" s="1"/>
  <c r="N12" i="254"/>
  <c r="L12" i="254" s="1"/>
  <c r="N11" i="254"/>
  <c r="L11" i="254" s="1"/>
  <c r="N10" i="254"/>
  <c r="L10" i="254" s="1"/>
  <c r="N9" i="254"/>
  <c r="L9" i="254" s="1"/>
  <c r="AM32" i="253"/>
  <c r="AK32" i="253" s="1"/>
  <c r="AM38" i="253"/>
  <c r="AK38" i="253" s="1"/>
  <c r="AM37" i="253"/>
  <c r="AK37" i="253" s="1"/>
  <c r="AM36" i="253"/>
  <c r="AK36" i="253" s="1"/>
  <c r="AM35" i="253"/>
  <c r="AK35" i="253" s="1"/>
  <c r="AM34" i="253"/>
  <c r="AK34" i="253" s="1"/>
  <c r="AM33" i="253"/>
  <c r="AK33" i="253" s="1"/>
  <c r="AM31" i="253"/>
  <c r="AK31" i="253" s="1"/>
  <c r="AM30" i="253"/>
  <c r="AK30" i="253" s="1"/>
  <c r="AM29" i="253"/>
  <c r="AK29" i="253" s="1"/>
  <c r="BK25" i="253"/>
  <c r="BJ25" i="253"/>
  <c r="BI25" i="253"/>
  <c r="BH25" i="253"/>
  <c r="BG25" i="253"/>
  <c r="BE25" i="253"/>
  <c r="BD25" i="253"/>
  <c r="BC25" i="253"/>
  <c r="BB25" i="253"/>
  <c r="BA25" i="253"/>
  <c r="AY25" i="253"/>
  <c r="AX25" i="253"/>
  <c r="AW25" i="253"/>
  <c r="AV25" i="253"/>
  <c r="AS25" i="253"/>
  <c r="AR25" i="253"/>
  <c r="AQ25" i="253"/>
  <c r="AP25" i="253"/>
  <c r="AO25" i="253"/>
  <c r="AN25" i="253"/>
  <c r="AM25" i="253"/>
  <c r="BK24" i="253"/>
  <c r="BJ24" i="253"/>
  <c r="BI24" i="253"/>
  <c r="BH24" i="253"/>
  <c r="BG24" i="253"/>
  <c r="BE24" i="253"/>
  <c r="BD24" i="253"/>
  <c r="BC24" i="253"/>
  <c r="BB24" i="253"/>
  <c r="BA24" i="253"/>
  <c r="AY24" i="253"/>
  <c r="AX24" i="253"/>
  <c r="AW24" i="253"/>
  <c r="AV24" i="253"/>
  <c r="AS24" i="253"/>
  <c r="AR24" i="253"/>
  <c r="AQ24" i="253"/>
  <c r="AP24" i="253"/>
  <c r="AO24" i="253"/>
  <c r="AN24" i="253"/>
  <c r="AM24" i="253"/>
  <c r="BK23" i="253"/>
  <c r="BJ23" i="253"/>
  <c r="BI23" i="253"/>
  <c r="BH23" i="253"/>
  <c r="BG23" i="253"/>
  <c r="BE23" i="253"/>
  <c r="BD23" i="253"/>
  <c r="BC23" i="253"/>
  <c r="BB23" i="253"/>
  <c r="BA23" i="253"/>
  <c r="AY23" i="253"/>
  <c r="AX23" i="253"/>
  <c r="AW23" i="253"/>
  <c r="AV23" i="253"/>
  <c r="AS23" i="253"/>
  <c r="AR23" i="253"/>
  <c r="AQ23" i="253"/>
  <c r="AP23" i="253"/>
  <c r="AO23" i="253"/>
  <c r="AN23" i="253"/>
  <c r="AM23" i="253"/>
  <c r="BK22" i="253"/>
  <c r="BJ22" i="253"/>
  <c r="BI22" i="253"/>
  <c r="BH22" i="253"/>
  <c r="BG22" i="253"/>
  <c r="BE22" i="253"/>
  <c r="BD22" i="253"/>
  <c r="BC22" i="253"/>
  <c r="BB22" i="253"/>
  <c r="BA22" i="253"/>
  <c r="AY22" i="253"/>
  <c r="AX22" i="253"/>
  <c r="AW22" i="253"/>
  <c r="AV22" i="253"/>
  <c r="AS22" i="253"/>
  <c r="AR22" i="253"/>
  <c r="AQ22" i="253"/>
  <c r="AP22" i="253"/>
  <c r="AO22" i="253"/>
  <c r="AN22" i="253"/>
  <c r="AM22" i="253"/>
  <c r="BK21" i="253"/>
  <c r="BJ21" i="253"/>
  <c r="BI21" i="253"/>
  <c r="BH21" i="253"/>
  <c r="BG21" i="253"/>
  <c r="BE21" i="253"/>
  <c r="BD21" i="253"/>
  <c r="BC21" i="253"/>
  <c r="BB21" i="253"/>
  <c r="BA21" i="253"/>
  <c r="AY21" i="253"/>
  <c r="AX21" i="253"/>
  <c r="AW21" i="253"/>
  <c r="AV21" i="253"/>
  <c r="AS21" i="253"/>
  <c r="AR21" i="253"/>
  <c r="AQ21" i="253"/>
  <c r="AP21" i="253"/>
  <c r="AO21" i="253"/>
  <c r="AN21" i="253"/>
  <c r="AM21" i="253"/>
  <c r="BK20" i="253"/>
  <c r="BJ20" i="253"/>
  <c r="BI20" i="253"/>
  <c r="BH20" i="253"/>
  <c r="BG20" i="253"/>
  <c r="BE20" i="253"/>
  <c r="BD20" i="253"/>
  <c r="BC20" i="253"/>
  <c r="BB20" i="253"/>
  <c r="BA20" i="253"/>
  <c r="AY20" i="253"/>
  <c r="AX20" i="253"/>
  <c r="AW20" i="253"/>
  <c r="AV20" i="253"/>
  <c r="AS20" i="253"/>
  <c r="AR20" i="253"/>
  <c r="AQ20" i="253"/>
  <c r="AP20" i="253"/>
  <c r="AO20" i="253"/>
  <c r="AN20" i="253"/>
  <c r="AM20" i="253"/>
  <c r="BK15" i="253"/>
  <c r="BJ15" i="253"/>
  <c r="BI15" i="253"/>
  <c r="BH15" i="253"/>
  <c r="BG15" i="253"/>
  <c r="BE15" i="253"/>
  <c r="BD15" i="253"/>
  <c r="BC15" i="253"/>
  <c r="BB15" i="253"/>
  <c r="BA15" i="253"/>
  <c r="AY15" i="253"/>
  <c r="AX15" i="253"/>
  <c r="AW15" i="253"/>
  <c r="AV15" i="253"/>
  <c r="AS15" i="253"/>
  <c r="AR15" i="253"/>
  <c r="AQ15" i="253"/>
  <c r="AP15" i="253"/>
  <c r="AO15" i="253"/>
  <c r="AN15" i="253"/>
  <c r="AM15" i="253"/>
  <c r="BK14" i="253"/>
  <c r="BJ14" i="253"/>
  <c r="BI14" i="253"/>
  <c r="BH14" i="253"/>
  <c r="BG14" i="253"/>
  <c r="BE14" i="253"/>
  <c r="BD14" i="253"/>
  <c r="BC14" i="253"/>
  <c r="BB14" i="253"/>
  <c r="BA14" i="253"/>
  <c r="AY14" i="253"/>
  <c r="AX14" i="253"/>
  <c r="AW14" i="253"/>
  <c r="AV14" i="253"/>
  <c r="AS14" i="253"/>
  <c r="AR14" i="253"/>
  <c r="AQ14" i="253"/>
  <c r="AP14" i="253"/>
  <c r="AO14" i="253"/>
  <c r="AN14" i="253"/>
  <c r="AM14" i="253"/>
  <c r="BK13" i="253"/>
  <c r="BJ13" i="253"/>
  <c r="BI13" i="253"/>
  <c r="BH13" i="253"/>
  <c r="BG13" i="253"/>
  <c r="BE13" i="253"/>
  <c r="BD13" i="253"/>
  <c r="BC13" i="253"/>
  <c r="BB13" i="253"/>
  <c r="BA13" i="253"/>
  <c r="AY13" i="253"/>
  <c r="AX13" i="253"/>
  <c r="AW13" i="253"/>
  <c r="AV13" i="253"/>
  <c r="AS13" i="253"/>
  <c r="AR13" i="253"/>
  <c r="AQ13" i="253"/>
  <c r="AP13" i="253"/>
  <c r="AO13" i="253"/>
  <c r="AN13" i="253"/>
  <c r="AM13" i="253"/>
  <c r="BK12" i="253"/>
  <c r="BJ12" i="253"/>
  <c r="BI12" i="253"/>
  <c r="BH12" i="253"/>
  <c r="BG12" i="253"/>
  <c r="BE12" i="253"/>
  <c r="BD12" i="253"/>
  <c r="BC12" i="253"/>
  <c r="BB12" i="253"/>
  <c r="BA12" i="253"/>
  <c r="AY12" i="253"/>
  <c r="AX12" i="253"/>
  <c r="AW12" i="253"/>
  <c r="AV12" i="253"/>
  <c r="AS12" i="253"/>
  <c r="AR12" i="253"/>
  <c r="AQ12" i="253"/>
  <c r="AP12" i="253"/>
  <c r="AO12" i="253"/>
  <c r="AN12" i="253"/>
  <c r="AM12" i="253"/>
  <c r="BK11" i="253"/>
  <c r="BJ11" i="253"/>
  <c r="BI11" i="253"/>
  <c r="BH11" i="253"/>
  <c r="BG11" i="253"/>
  <c r="BE11" i="253"/>
  <c r="BD11" i="253"/>
  <c r="BC11" i="253"/>
  <c r="BB11" i="253"/>
  <c r="BA11" i="253"/>
  <c r="AY11" i="253"/>
  <c r="AX11" i="253"/>
  <c r="AW11" i="253"/>
  <c r="AV11" i="253"/>
  <c r="AS11" i="253"/>
  <c r="AR11" i="253"/>
  <c r="AQ11" i="253"/>
  <c r="AP11" i="253"/>
  <c r="AO11" i="253"/>
  <c r="AN11" i="253"/>
  <c r="AM11" i="253"/>
  <c r="BK10" i="253"/>
  <c r="BJ10" i="253"/>
  <c r="BI10" i="253"/>
  <c r="BH10" i="253"/>
  <c r="BG10" i="253"/>
  <c r="BE10" i="253"/>
  <c r="BD10" i="253"/>
  <c r="BC10" i="253"/>
  <c r="BB10" i="253"/>
  <c r="BA10" i="253"/>
  <c r="AY10" i="253"/>
  <c r="AX10" i="253"/>
  <c r="AW10" i="253"/>
  <c r="AV10" i="253"/>
  <c r="AS10" i="253"/>
  <c r="AR10" i="253"/>
  <c r="AQ10" i="253"/>
  <c r="AP10" i="253"/>
  <c r="AO10" i="253"/>
  <c r="AN10" i="253"/>
  <c r="N29" i="252"/>
  <c r="L29" i="252" s="1"/>
  <c r="N27" i="252"/>
  <c r="L27" i="252" s="1"/>
  <c r="N26" i="252"/>
  <c r="L26" i="252" s="1"/>
  <c r="N25" i="252"/>
  <c r="L25" i="252" s="1"/>
  <c r="N24" i="252"/>
  <c r="L24" i="252" s="1"/>
  <c r="N23" i="252"/>
  <c r="L23" i="252" s="1"/>
  <c r="N22" i="252"/>
  <c r="L22" i="252" s="1"/>
  <c r="N21" i="252"/>
  <c r="L21" i="252" s="1"/>
  <c r="N20" i="252"/>
  <c r="L20" i="252" s="1"/>
  <c r="N19" i="252"/>
  <c r="L19" i="252" s="1"/>
  <c r="N18" i="252"/>
  <c r="L18" i="252" s="1"/>
  <c r="N17" i="252"/>
  <c r="L17" i="252" s="1"/>
  <c r="N16" i="252"/>
  <c r="L16" i="252" s="1"/>
  <c r="N15" i="252"/>
  <c r="L15" i="252" s="1"/>
  <c r="N14" i="252"/>
  <c r="L14" i="252" s="1"/>
  <c r="N13" i="252"/>
  <c r="L13" i="252" s="1"/>
  <c r="N12" i="252"/>
  <c r="L12" i="252" s="1"/>
  <c r="N11" i="252"/>
  <c r="L11" i="252" s="1"/>
  <c r="N10" i="252"/>
  <c r="L10" i="252" s="1"/>
  <c r="N9" i="252"/>
  <c r="L9" i="252" s="1"/>
  <c r="N13" i="250"/>
  <c r="L13" i="250" s="1"/>
  <c r="N12" i="250"/>
  <c r="L12" i="250" s="1"/>
  <c r="N11" i="250"/>
  <c r="L11" i="250" s="1"/>
  <c r="N10" i="250"/>
  <c r="L10" i="250" s="1"/>
  <c r="N9" i="250"/>
  <c r="L9" i="250" s="1"/>
  <c r="Q32" i="248"/>
  <c r="O32" i="248" s="1"/>
  <c r="Q31" i="248"/>
  <c r="O31" i="248" s="1"/>
  <c r="S28" i="248"/>
  <c r="O28" i="248" s="1"/>
  <c r="R27" i="248"/>
  <c r="Q27" i="248"/>
  <c r="O27" i="248" s="1"/>
  <c r="S24" i="248"/>
  <c r="R24" i="248"/>
  <c r="Q24" i="248"/>
  <c r="S23" i="248"/>
  <c r="R23" i="248"/>
  <c r="S22" i="248"/>
  <c r="R22" i="248"/>
  <c r="S21" i="248"/>
  <c r="R21" i="248"/>
  <c r="Q21" i="248"/>
  <c r="S20" i="248"/>
  <c r="R20" i="248"/>
  <c r="Q20" i="248"/>
  <c r="S19" i="248"/>
  <c r="R19" i="248"/>
  <c r="Q19" i="248"/>
  <c r="S18" i="248"/>
  <c r="R18" i="248"/>
  <c r="Q18" i="248"/>
  <c r="S17" i="248"/>
  <c r="R17" i="248"/>
  <c r="Q17" i="248"/>
  <c r="S16" i="248"/>
  <c r="R16" i="248"/>
  <c r="Q16" i="248"/>
  <c r="S15" i="248"/>
  <c r="R15" i="248"/>
  <c r="Q15" i="248"/>
  <c r="S12" i="248"/>
  <c r="R12" i="248"/>
  <c r="Q12" i="248"/>
  <c r="S11" i="248"/>
  <c r="R11" i="248"/>
  <c r="Q11" i="248"/>
  <c r="S10" i="248"/>
  <c r="R10" i="248"/>
  <c r="Q10" i="248"/>
  <c r="S9" i="248"/>
  <c r="R9" i="248"/>
  <c r="Q9" i="248"/>
  <c r="S8" i="248"/>
  <c r="R8" i="248"/>
  <c r="N36" i="247"/>
  <c r="L36" i="247" s="1"/>
  <c r="N35" i="247"/>
  <c r="L35" i="247" s="1"/>
  <c r="N34" i="247"/>
  <c r="L34" i="247" s="1"/>
  <c r="N33" i="247"/>
  <c r="L33" i="247" s="1"/>
  <c r="N30" i="247"/>
  <c r="L30" i="247" s="1"/>
  <c r="N29" i="247"/>
  <c r="L29" i="247" s="1"/>
  <c r="N28" i="247"/>
  <c r="L28" i="247" s="1"/>
  <c r="N27" i="247"/>
  <c r="L27" i="247" s="1"/>
  <c r="N26" i="247"/>
  <c r="L26" i="247" s="1"/>
  <c r="N25" i="247"/>
  <c r="L25" i="247" s="1"/>
  <c r="N24" i="247"/>
  <c r="L24" i="247" s="1"/>
  <c r="N23" i="247"/>
  <c r="L23" i="247" s="1"/>
  <c r="N20" i="247"/>
  <c r="L20" i="247" s="1"/>
  <c r="N19" i="247"/>
  <c r="L19" i="247" s="1"/>
  <c r="N18" i="247"/>
  <c r="L18" i="247" s="1"/>
  <c r="N15" i="247"/>
  <c r="L15" i="247" s="1"/>
  <c r="N14" i="247"/>
  <c r="L14" i="247" s="1"/>
  <c r="N13" i="247"/>
  <c r="L13" i="247" s="1"/>
  <c r="N12" i="247"/>
  <c r="L12" i="247" s="1"/>
  <c r="N11" i="247"/>
  <c r="L11" i="247" s="1"/>
  <c r="N10" i="247"/>
  <c r="L10" i="247" s="1"/>
  <c r="N9" i="247"/>
  <c r="L9" i="247" s="1"/>
  <c r="N39" i="246"/>
  <c r="L39" i="246" s="1"/>
  <c r="N38" i="246"/>
  <c r="L38" i="246" s="1"/>
  <c r="N37" i="246"/>
  <c r="L37" i="246" s="1"/>
  <c r="N36" i="246"/>
  <c r="L36" i="246" s="1"/>
  <c r="N35" i="246"/>
  <c r="L35" i="246" s="1"/>
  <c r="N34" i="246"/>
  <c r="L34" i="246" s="1"/>
  <c r="N33" i="246"/>
  <c r="L33" i="246" s="1"/>
  <c r="N32" i="246"/>
  <c r="L32" i="246" s="1"/>
  <c r="N31" i="246"/>
  <c r="L31" i="246" s="1"/>
  <c r="N30" i="246"/>
  <c r="L30" i="246" s="1"/>
  <c r="N29" i="246"/>
  <c r="L29" i="246" s="1"/>
  <c r="N28" i="246"/>
  <c r="L28" i="246" s="1"/>
  <c r="N27" i="246"/>
  <c r="L27" i="246" s="1"/>
  <c r="N26" i="246"/>
  <c r="L26" i="246" s="1"/>
  <c r="N25" i="246"/>
  <c r="L25" i="246" s="1"/>
  <c r="N24" i="246"/>
  <c r="L24" i="246" s="1"/>
  <c r="N23" i="246"/>
  <c r="L23" i="246" s="1"/>
  <c r="N22" i="246"/>
  <c r="L22" i="246" s="1"/>
  <c r="N21" i="246"/>
  <c r="L21" i="246" s="1"/>
  <c r="N20" i="246"/>
  <c r="L20" i="246" s="1"/>
  <c r="N19" i="246"/>
  <c r="L19" i="246" s="1"/>
  <c r="N18" i="246"/>
  <c r="L18" i="246" s="1"/>
  <c r="N17" i="246"/>
  <c r="L17" i="246" s="1"/>
  <c r="N16" i="246"/>
  <c r="L16" i="246" s="1"/>
  <c r="N15" i="246"/>
  <c r="L15" i="246" s="1"/>
  <c r="N14" i="246"/>
  <c r="L14" i="246" s="1"/>
  <c r="N13" i="246"/>
  <c r="L13" i="246" s="1"/>
  <c r="N12" i="246"/>
  <c r="L12" i="246" s="1"/>
  <c r="N11" i="246"/>
  <c r="L11" i="246" s="1"/>
  <c r="N10" i="246"/>
  <c r="L10" i="246" s="1"/>
  <c r="N9" i="246"/>
  <c r="L9" i="246" s="1"/>
  <c r="Q54" i="245"/>
  <c r="M54" i="245" s="1"/>
  <c r="Q53" i="245"/>
  <c r="M53" i="245" s="1"/>
  <c r="Q52" i="245"/>
  <c r="M52" i="245" s="1"/>
  <c r="Q51" i="245"/>
  <c r="M51" i="245" s="1"/>
  <c r="Q50" i="245"/>
  <c r="M50" i="245" s="1"/>
  <c r="Q49" i="245"/>
  <c r="M49" i="245" s="1"/>
  <c r="Q48" i="245"/>
  <c r="M48" i="245" s="1"/>
  <c r="Q47" i="245"/>
  <c r="M47" i="245" s="1"/>
  <c r="Q46" i="245"/>
  <c r="M46" i="245" s="1"/>
  <c r="P43" i="245"/>
  <c r="O43" i="245"/>
  <c r="P42" i="245"/>
  <c r="O42" i="245"/>
  <c r="P41" i="245"/>
  <c r="O41" i="245"/>
  <c r="P40" i="245"/>
  <c r="O40" i="245"/>
  <c r="P39" i="245"/>
  <c r="O39" i="245"/>
  <c r="P38" i="245"/>
  <c r="O38" i="245"/>
  <c r="P37" i="245"/>
  <c r="O37" i="245"/>
  <c r="P36" i="245"/>
  <c r="O36" i="245"/>
  <c r="R31" i="245"/>
  <c r="Q31" i="245"/>
  <c r="P31" i="245"/>
  <c r="O31" i="245"/>
  <c r="R30" i="245"/>
  <c r="Q30" i="245"/>
  <c r="P30" i="245"/>
  <c r="O30" i="245"/>
  <c r="R29" i="245"/>
  <c r="Q29" i="245"/>
  <c r="P29" i="245"/>
  <c r="O29" i="245"/>
  <c r="R28" i="245"/>
  <c r="Q28" i="245"/>
  <c r="P28" i="245"/>
  <c r="O28" i="245"/>
  <c r="R27" i="245"/>
  <c r="Q27" i="245"/>
  <c r="P27" i="245"/>
  <c r="O27" i="245"/>
  <c r="R26" i="245"/>
  <c r="Q26" i="245"/>
  <c r="P26" i="245"/>
  <c r="O26" i="245"/>
  <c r="R25" i="245"/>
  <c r="Q25" i="245"/>
  <c r="P25" i="245"/>
  <c r="O25" i="245"/>
  <c r="Q19" i="245"/>
  <c r="M19" i="245" s="1"/>
  <c r="Q18" i="245"/>
  <c r="M18" i="245" s="1"/>
  <c r="Q17" i="245"/>
  <c r="M17" i="245" s="1"/>
  <c r="Q16" i="245"/>
  <c r="M16" i="245" s="1"/>
  <c r="Q15" i="245"/>
  <c r="M15" i="245" s="1"/>
  <c r="Q14" i="245"/>
  <c r="M14" i="245" s="1"/>
  <c r="Q13" i="245"/>
  <c r="M13" i="245" s="1"/>
  <c r="Q12" i="245"/>
  <c r="M12" i="245" s="1"/>
  <c r="Q11" i="245"/>
  <c r="M11" i="245" s="1"/>
  <c r="Q10" i="245"/>
  <c r="M10" i="245" s="1"/>
  <c r="Q9" i="245"/>
  <c r="M9" i="245" s="1"/>
  <c r="AA17" i="243"/>
  <c r="Z17" i="243"/>
  <c r="Y17" i="243"/>
  <c r="X17" i="243"/>
  <c r="W17" i="243"/>
  <c r="V17" i="243"/>
  <c r="U17" i="243"/>
  <c r="AA16" i="243"/>
  <c r="Z16" i="243"/>
  <c r="Y16" i="243"/>
  <c r="X16" i="243"/>
  <c r="W16" i="243"/>
  <c r="V16" i="243"/>
  <c r="U16" i="243"/>
  <c r="AA15" i="243"/>
  <c r="Z15" i="243"/>
  <c r="Y15" i="243"/>
  <c r="X15" i="243"/>
  <c r="W15" i="243"/>
  <c r="V15" i="243"/>
  <c r="U15" i="243"/>
  <c r="AA14" i="243"/>
  <c r="Z14" i="243"/>
  <c r="Y14" i="243"/>
  <c r="X14" i="243"/>
  <c r="W14" i="243"/>
  <c r="V14" i="243"/>
  <c r="U14" i="243"/>
  <c r="AA11" i="243"/>
  <c r="Z11" i="243"/>
  <c r="Y11" i="243"/>
  <c r="X11" i="243"/>
  <c r="W11" i="243"/>
  <c r="V11" i="243"/>
  <c r="U11" i="243"/>
  <c r="AA10" i="243"/>
  <c r="Z10" i="243"/>
  <c r="Y10" i="243"/>
  <c r="X10" i="243"/>
  <c r="W10" i="243"/>
  <c r="V10" i="243"/>
  <c r="U10" i="243"/>
  <c r="AA9" i="243"/>
  <c r="Z9" i="243"/>
  <c r="Y9" i="243"/>
  <c r="X9" i="243"/>
  <c r="W9" i="243"/>
  <c r="V9" i="243"/>
  <c r="U9" i="243"/>
  <c r="AA8" i="243"/>
  <c r="Z8" i="243"/>
  <c r="Y8" i="243"/>
  <c r="X8" i="243"/>
  <c r="W8" i="243"/>
  <c r="V8" i="243"/>
  <c r="N36" i="242"/>
  <c r="L36" i="242" s="1"/>
  <c r="N35" i="242"/>
  <c r="L35" i="242" s="1"/>
  <c r="N34" i="242"/>
  <c r="L34" i="242" s="1"/>
  <c r="N33" i="242"/>
  <c r="L33" i="242" s="1"/>
  <c r="N32" i="242"/>
  <c r="L32" i="242" s="1"/>
  <c r="N31" i="242"/>
  <c r="L31" i="242" s="1"/>
  <c r="N30" i="242"/>
  <c r="L30" i="242" s="1"/>
  <c r="N29" i="242"/>
  <c r="L29" i="242" s="1"/>
  <c r="N28" i="242"/>
  <c r="L28" i="242" s="1"/>
  <c r="N27" i="242"/>
  <c r="L27" i="242" s="1"/>
  <c r="N26" i="242"/>
  <c r="L26" i="242" s="1"/>
  <c r="N23" i="242"/>
  <c r="L23" i="242" s="1"/>
  <c r="N22" i="242"/>
  <c r="L22" i="242" s="1"/>
  <c r="N21" i="242"/>
  <c r="L21" i="242" s="1"/>
  <c r="N20" i="242"/>
  <c r="L20" i="242" s="1"/>
  <c r="N19" i="242"/>
  <c r="L19" i="242" s="1"/>
  <c r="N18" i="242"/>
  <c r="L18" i="242" s="1"/>
  <c r="N17" i="242"/>
  <c r="L17" i="242" s="1"/>
  <c r="N16" i="242"/>
  <c r="L16" i="242" s="1"/>
  <c r="N15" i="242"/>
  <c r="L15" i="242" s="1"/>
  <c r="N14" i="242"/>
  <c r="L14" i="242" s="1"/>
  <c r="N13" i="242"/>
  <c r="L13" i="242" s="1"/>
  <c r="N12" i="242"/>
  <c r="L12" i="242" s="1"/>
  <c r="N11" i="242"/>
  <c r="L11" i="242" s="1"/>
  <c r="N10" i="242"/>
  <c r="L10" i="242" s="1"/>
  <c r="N9" i="242"/>
  <c r="L9" i="242" s="1"/>
  <c r="N8" i="242"/>
  <c r="AF22" i="281"/>
  <c r="AD22" i="281"/>
  <c r="AC22" i="281"/>
  <c r="AB22" i="281"/>
  <c r="AA22" i="281"/>
  <c r="Y22" i="281"/>
  <c r="X22" i="281"/>
  <c r="W22" i="281"/>
  <c r="AF15" i="281"/>
  <c r="AD15" i="281"/>
  <c r="AC15" i="281"/>
  <c r="AB15" i="281"/>
  <c r="AA15" i="281"/>
  <c r="Y15" i="281"/>
  <c r="X15" i="281"/>
  <c r="W15" i="281"/>
  <c r="AF14" i="281"/>
  <c r="AD14" i="281"/>
  <c r="AC14" i="281"/>
  <c r="AB14" i="281"/>
  <c r="AA14" i="281"/>
  <c r="Y14" i="281"/>
  <c r="X14" i="281"/>
  <c r="W14" i="281"/>
  <c r="AF12" i="281"/>
  <c r="AD12" i="281"/>
  <c r="AB12" i="281"/>
  <c r="AA12" i="281"/>
  <c r="Y12" i="281"/>
  <c r="W12" i="281"/>
  <c r="AF10" i="281"/>
  <c r="AD10" i="281"/>
  <c r="AB10" i="281"/>
  <c r="AA10" i="281"/>
  <c r="Y10" i="281"/>
  <c r="W10" i="281"/>
  <c r="AF9" i="281"/>
  <c r="AD9" i="281"/>
  <c r="AC9" i="281"/>
  <c r="AB9" i="281"/>
  <c r="AA9" i="281"/>
  <c r="Y9" i="281"/>
  <c r="X9" i="281"/>
  <c r="AV20" i="280"/>
  <c r="AU20" i="280"/>
  <c r="AT20" i="280"/>
  <c r="AS20" i="280"/>
  <c r="AR20" i="280"/>
  <c r="AQ20" i="280"/>
  <c r="AP20" i="280"/>
  <c r="AO20" i="280"/>
  <c r="AM20" i="280"/>
  <c r="AL20" i="280"/>
  <c r="AK20" i="280"/>
  <c r="AJ20" i="280"/>
  <c r="AI20" i="280"/>
  <c r="AH20" i="280"/>
  <c r="AG20" i="280"/>
  <c r="AF20" i="280"/>
  <c r="AV19" i="280"/>
  <c r="AU19" i="280"/>
  <c r="AT19" i="280"/>
  <c r="AS19" i="280"/>
  <c r="AR19" i="280"/>
  <c r="AQ19" i="280"/>
  <c r="AP19" i="280"/>
  <c r="AO19" i="280"/>
  <c r="AM19" i="280"/>
  <c r="AL19" i="280"/>
  <c r="AK19" i="280"/>
  <c r="AJ19" i="280"/>
  <c r="AI19" i="280"/>
  <c r="AH19" i="280"/>
  <c r="AG19" i="280"/>
  <c r="AF19" i="280"/>
  <c r="AV17" i="280"/>
  <c r="AU17" i="280"/>
  <c r="AT17" i="280"/>
  <c r="AS17" i="280"/>
  <c r="AR17" i="280"/>
  <c r="AQ17" i="280"/>
  <c r="AP17" i="280"/>
  <c r="AO17" i="280"/>
  <c r="AM17" i="280"/>
  <c r="AL17" i="280"/>
  <c r="AK17" i="280"/>
  <c r="AJ17" i="280"/>
  <c r="AI17" i="280"/>
  <c r="AH17" i="280"/>
  <c r="AG17" i="280"/>
  <c r="AF17" i="280"/>
  <c r="AV16" i="280"/>
  <c r="AU16" i="280"/>
  <c r="AT16" i="280"/>
  <c r="AS16" i="280"/>
  <c r="AR16" i="280"/>
  <c r="AQ16" i="280"/>
  <c r="AP16" i="280"/>
  <c r="AO16" i="280"/>
  <c r="AM16" i="280"/>
  <c r="AL16" i="280"/>
  <c r="AK16" i="280"/>
  <c r="AJ16" i="280"/>
  <c r="AI16" i="280"/>
  <c r="AH16" i="280"/>
  <c r="AG16" i="280"/>
  <c r="AF16" i="280"/>
  <c r="AV14" i="280"/>
  <c r="AU14" i="280"/>
  <c r="AT14" i="280"/>
  <c r="AS14" i="280"/>
  <c r="AR14" i="280"/>
  <c r="AQ14" i="280"/>
  <c r="AP14" i="280"/>
  <c r="AO14" i="280"/>
  <c r="AM14" i="280"/>
  <c r="AL14" i="280"/>
  <c r="AK14" i="280"/>
  <c r="AJ14" i="280"/>
  <c r="AI14" i="280"/>
  <c r="AH14" i="280"/>
  <c r="AG14" i="280"/>
  <c r="AF14" i="280"/>
  <c r="AV13" i="280"/>
  <c r="AU13" i="280"/>
  <c r="AT13" i="280"/>
  <c r="AS13" i="280"/>
  <c r="AR13" i="280"/>
  <c r="AQ13" i="280"/>
  <c r="AP13" i="280"/>
  <c r="AO13" i="280"/>
  <c r="AM13" i="280"/>
  <c r="AL13" i="280"/>
  <c r="AK13" i="280"/>
  <c r="AJ13" i="280"/>
  <c r="AI13" i="280"/>
  <c r="AH13" i="280"/>
  <c r="AG13" i="280"/>
  <c r="AF13" i="280"/>
  <c r="AV11" i="280"/>
  <c r="AU11" i="280"/>
  <c r="AT11" i="280"/>
  <c r="AS11" i="280"/>
  <c r="AR11" i="280"/>
  <c r="AQ11" i="280"/>
  <c r="AP11" i="280"/>
  <c r="AO11" i="280"/>
  <c r="AM11" i="280"/>
  <c r="AL11" i="280"/>
  <c r="AK11" i="280"/>
  <c r="AJ11" i="280"/>
  <c r="AI11" i="280"/>
  <c r="AH11" i="280"/>
  <c r="AG11" i="280"/>
  <c r="AF11" i="280"/>
  <c r="AV10" i="280"/>
  <c r="AU10" i="280"/>
  <c r="AT10" i="280"/>
  <c r="AS10" i="280"/>
  <c r="AR10" i="280"/>
  <c r="AQ10" i="280"/>
  <c r="AP10" i="280"/>
  <c r="AO10" i="280"/>
  <c r="AM10" i="280"/>
  <c r="AL10" i="280"/>
  <c r="AK10" i="280"/>
  <c r="AJ10" i="280"/>
  <c r="AI10" i="280"/>
  <c r="AH10" i="280"/>
  <c r="AG10" i="280"/>
  <c r="AF10" i="280"/>
  <c r="AJ20" i="279"/>
  <c r="AI20" i="279"/>
  <c r="AH20" i="279"/>
  <c r="AG20" i="279"/>
  <c r="AF20" i="279"/>
  <c r="AD20" i="279"/>
  <c r="AC20" i="279"/>
  <c r="AB20" i="279"/>
  <c r="AA20" i="279"/>
  <c r="Z20" i="279"/>
  <c r="AJ19" i="279"/>
  <c r="AI19" i="279"/>
  <c r="AH19" i="279"/>
  <c r="AG19" i="279"/>
  <c r="AF19" i="279"/>
  <c r="AD19" i="279"/>
  <c r="AC19" i="279"/>
  <c r="AB19" i="279"/>
  <c r="AA19" i="279"/>
  <c r="Z19" i="279"/>
  <c r="AJ17" i="279"/>
  <c r="AI17" i="279"/>
  <c r="AH17" i="279"/>
  <c r="AG17" i="279"/>
  <c r="AF17" i="279"/>
  <c r="AD17" i="279"/>
  <c r="AC17" i="279"/>
  <c r="AB17" i="279"/>
  <c r="AA17" i="279"/>
  <c r="Z17" i="279"/>
  <c r="AJ16" i="279"/>
  <c r="AI16" i="279"/>
  <c r="AH16" i="279"/>
  <c r="AG16" i="279"/>
  <c r="AF16" i="279"/>
  <c r="AD16" i="279"/>
  <c r="AC16" i="279"/>
  <c r="AB16" i="279"/>
  <c r="AA16" i="279"/>
  <c r="Z16" i="279"/>
  <c r="AJ14" i="279"/>
  <c r="AI14" i="279"/>
  <c r="AH14" i="279"/>
  <c r="AG14" i="279"/>
  <c r="AF14" i="279"/>
  <c r="AD14" i="279"/>
  <c r="AC14" i="279"/>
  <c r="AB14" i="279"/>
  <c r="AA14" i="279"/>
  <c r="Z14" i="279"/>
  <c r="AJ13" i="279"/>
  <c r="AI13" i="279"/>
  <c r="AH13" i="279"/>
  <c r="AG13" i="279"/>
  <c r="AF13" i="279"/>
  <c r="AD13" i="279"/>
  <c r="AC13" i="279"/>
  <c r="AB13" i="279"/>
  <c r="AA13" i="279"/>
  <c r="Z13" i="279"/>
  <c r="AJ11" i="279"/>
  <c r="AI11" i="279"/>
  <c r="AH11" i="279"/>
  <c r="AG11" i="279"/>
  <c r="AF11" i="279"/>
  <c r="AJ10" i="279"/>
  <c r="AI10" i="279"/>
  <c r="AH10" i="279"/>
  <c r="AG10" i="279"/>
  <c r="AF10" i="279"/>
  <c r="AD11" i="279"/>
  <c r="AC11" i="279"/>
  <c r="AB11" i="279"/>
  <c r="AA11" i="279"/>
  <c r="Z11" i="279"/>
  <c r="AD10" i="279"/>
  <c r="AB10" i="279"/>
  <c r="AA10" i="279"/>
  <c r="AD57" i="240"/>
  <c r="AC57" i="240"/>
  <c r="AD56" i="240"/>
  <c r="AC56" i="240"/>
  <c r="AD55" i="240"/>
  <c r="AC55" i="240"/>
  <c r="AD51" i="240"/>
  <c r="AA51" i="240" s="1"/>
  <c r="AD50" i="240"/>
  <c r="AC50" i="240"/>
  <c r="AN43" i="240"/>
  <c r="AP42" i="240"/>
  <c r="AO42" i="240"/>
  <c r="AH43" i="240"/>
  <c r="AG41" i="240"/>
  <c r="AF41" i="240"/>
  <c r="AE41" i="240"/>
  <c r="AD41" i="240"/>
  <c r="AC41" i="240"/>
  <c r="AM41" i="240"/>
  <c r="AL41" i="240"/>
  <c r="AK41" i="240"/>
  <c r="AJ41" i="240"/>
  <c r="AI41" i="240"/>
  <c r="AN39" i="240"/>
  <c r="AP38" i="240"/>
  <c r="AO38" i="240"/>
  <c r="AH39" i="240"/>
  <c r="AM37" i="240"/>
  <c r="AL37" i="240"/>
  <c r="AK37" i="240"/>
  <c r="AJ37" i="240"/>
  <c r="AI37" i="240"/>
  <c r="AM36" i="240"/>
  <c r="AL36" i="240"/>
  <c r="AK36" i="240"/>
  <c r="AJ36" i="240"/>
  <c r="AI36" i="240"/>
  <c r="AM35" i="240"/>
  <c r="AL35" i="240"/>
  <c r="AK35" i="240"/>
  <c r="AJ35" i="240"/>
  <c r="AI35" i="240"/>
  <c r="AG37" i="240"/>
  <c r="AF37" i="240"/>
  <c r="AE37" i="240"/>
  <c r="AD37" i="240"/>
  <c r="AC37" i="240"/>
  <c r="AG36" i="240"/>
  <c r="AF36" i="240"/>
  <c r="AE36" i="240"/>
  <c r="AD36" i="240"/>
  <c r="AC36" i="240"/>
  <c r="AG35" i="240"/>
  <c r="AF35" i="240"/>
  <c r="AE35" i="240"/>
  <c r="AD35" i="240"/>
  <c r="AC35" i="240"/>
  <c r="AH26" i="240"/>
  <c r="AG25" i="240"/>
  <c r="AF25" i="240"/>
  <c r="AE26" i="240"/>
  <c r="AD25" i="240"/>
  <c r="AC25" i="240"/>
  <c r="AH23" i="240"/>
  <c r="AE23" i="240"/>
  <c r="AG22" i="240"/>
  <c r="AF22" i="240"/>
  <c r="AD22" i="240"/>
  <c r="AC22" i="240"/>
  <c r="AF14" i="240"/>
  <c r="AD14" i="240"/>
  <c r="AC14" i="240"/>
  <c r="AF13" i="240"/>
  <c r="AD13" i="240"/>
  <c r="AC13" i="240"/>
  <c r="AF12" i="240"/>
  <c r="AD12" i="240"/>
  <c r="AC12" i="240"/>
  <c r="AF10" i="240"/>
  <c r="AF9" i="240"/>
  <c r="AF8" i="240"/>
  <c r="AD10" i="240"/>
  <c r="AC10" i="240"/>
  <c r="AD9" i="240"/>
  <c r="AC9" i="240"/>
  <c r="AD8" i="240"/>
  <c r="P27" i="239"/>
  <c r="N27" i="239" s="1"/>
  <c r="P26" i="239"/>
  <c r="N26" i="239" s="1"/>
  <c r="P23" i="239"/>
  <c r="N23" i="239" s="1"/>
  <c r="Q19" i="239"/>
  <c r="P19" i="239"/>
  <c r="Q18" i="239"/>
  <c r="P18" i="239"/>
  <c r="Q16" i="239"/>
  <c r="P16" i="239"/>
  <c r="Q15" i="239"/>
  <c r="P15" i="239"/>
  <c r="P12" i="239"/>
  <c r="N12" i="239" s="1"/>
  <c r="Q9" i="239"/>
  <c r="P9" i="239"/>
  <c r="Q8" i="239"/>
  <c r="S10" i="238"/>
  <c r="R10" i="238"/>
  <c r="Q10" i="238"/>
  <c r="S9" i="238"/>
  <c r="R9" i="238"/>
  <c r="Q9" i="238"/>
  <c r="S8" i="238"/>
  <c r="R8" i="238"/>
  <c r="W22" i="237"/>
  <c r="V22" i="237"/>
  <c r="U22" i="237"/>
  <c r="T22" i="237"/>
  <c r="S22" i="237"/>
  <c r="W21" i="237"/>
  <c r="V21" i="237"/>
  <c r="U21" i="237"/>
  <c r="T21" i="237"/>
  <c r="S21" i="237"/>
  <c r="W20" i="237"/>
  <c r="V20" i="237"/>
  <c r="U20" i="237"/>
  <c r="T20" i="237"/>
  <c r="S20" i="237"/>
  <c r="W19" i="237"/>
  <c r="V19" i="237"/>
  <c r="U19" i="237"/>
  <c r="T19" i="237"/>
  <c r="S19" i="237"/>
  <c r="W18" i="237"/>
  <c r="V18" i="237"/>
  <c r="U18" i="237"/>
  <c r="T18" i="237"/>
  <c r="S18" i="237"/>
  <c r="W14" i="237"/>
  <c r="V14" i="237"/>
  <c r="U14" i="237"/>
  <c r="T14" i="237"/>
  <c r="S14" i="237"/>
  <c r="W13" i="237"/>
  <c r="V13" i="237"/>
  <c r="U13" i="237"/>
  <c r="T13" i="237"/>
  <c r="S13" i="237"/>
  <c r="W12" i="237"/>
  <c r="V12" i="237"/>
  <c r="U12" i="237"/>
  <c r="T12" i="237"/>
  <c r="S12" i="237"/>
  <c r="W11" i="237"/>
  <c r="V11" i="237"/>
  <c r="U11" i="237"/>
  <c r="T11" i="237"/>
  <c r="S11" i="237"/>
  <c r="W10" i="237"/>
  <c r="V10" i="237"/>
  <c r="U10" i="237"/>
  <c r="T10" i="237"/>
  <c r="Q13" i="236"/>
  <c r="P13" i="236"/>
  <c r="Q12" i="236"/>
  <c r="P12" i="236"/>
  <c r="Q11" i="236"/>
  <c r="P11" i="236"/>
  <c r="Q10" i="236"/>
  <c r="P10" i="236"/>
  <c r="Q9" i="236"/>
  <c r="BC88" i="235"/>
  <c r="BB88" i="235"/>
  <c r="BA88" i="235"/>
  <c r="BC87" i="235"/>
  <c r="BB87" i="235"/>
  <c r="BA87" i="235"/>
  <c r="BC86" i="235"/>
  <c r="BB86" i="235"/>
  <c r="BA86" i="235"/>
  <c r="BC85" i="235"/>
  <c r="BB85" i="235"/>
  <c r="BA85" i="235"/>
  <c r="BC84" i="235"/>
  <c r="BB84" i="235"/>
  <c r="BA84" i="235"/>
  <c r="BC83" i="235"/>
  <c r="BB83" i="235"/>
  <c r="BA83" i="235"/>
  <c r="BC82" i="235"/>
  <c r="BB82" i="235"/>
  <c r="BA82" i="235"/>
  <c r="BC81" i="235"/>
  <c r="BB81" i="235"/>
  <c r="BA81" i="235"/>
  <c r="BC80" i="235"/>
  <c r="BB80" i="235"/>
  <c r="BA80" i="235"/>
  <c r="BC79" i="235"/>
  <c r="BB79" i="235"/>
  <c r="BA79" i="235"/>
  <c r="BC78" i="235"/>
  <c r="BB78" i="235"/>
  <c r="BA78" i="235"/>
  <c r="BC75" i="235"/>
  <c r="BB75" i="235"/>
  <c r="BA75" i="235"/>
  <c r="BC72" i="235"/>
  <c r="BB72" i="235"/>
  <c r="BA72" i="235"/>
  <c r="BC69" i="235"/>
  <c r="BB69" i="235"/>
  <c r="BA69" i="235"/>
  <c r="BC66" i="235"/>
  <c r="BB66" i="235"/>
  <c r="BA66" i="235"/>
  <c r="BC63" i="235"/>
  <c r="BB63" i="235"/>
  <c r="BA63" i="235"/>
  <c r="BC60" i="235"/>
  <c r="BB60" i="235"/>
  <c r="BA60" i="235"/>
  <c r="AP88" i="235"/>
  <c r="AO88" i="235"/>
  <c r="AN88" i="235"/>
  <c r="AM88" i="235"/>
  <c r="AL88" i="235"/>
  <c r="AK88" i="235"/>
  <c r="AJ88" i="235"/>
  <c r="AI88" i="235"/>
  <c r="AP87" i="235"/>
  <c r="AO87" i="235"/>
  <c r="AN87" i="235"/>
  <c r="AM87" i="235"/>
  <c r="AL87" i="235"/>
  <c r="AK87" i="235"/>
  <c r="AJ87" i="235"/>
  <c r="AI87" i="235"/>
  <c r="AP86" i="235"/>
  <c r="AO86" i="235"/>
  <c r="AN86" i="235"/>
  <c r="AM86" i="235"/>
  <c r="AL86" i="235"/>
  <c r="AK86" i="235"/>
  <c r="AJ86" i="235"/>
  <c r="AI86" i="235"/>
  <c r="AP85" i="235"/>
  <c r="AO85" i="235"/>
  <c r="AN85" i="235"/>
  <c r="AM85" i="235"/>
  <c r="AL85" i="235"/>
  <c r="AK85" i="235"/>
  <c r="AJ85" i="235"/>
  <c r="AI85" i="235"/>
  <c r="AP84" i="235"/>
  <c r="AO84" i="235"/>
  <c r="AN84" i="235"/>
  <c r="AM84" i="235"/>
  <c r="AL84" i="235"/>
  <c r="AK84" i="235"/>
  <c r="AJ84" i="235"/>
  <c r="AI84" i="235"/>
  <c r="AP83" i="235"/>
  <c r="AO83" i="235"/>
  <c r="AN83" i="235"/>
  <c r="AM83" i="235"/>
  <c r="AL83" i="235"/>
  <c r="AK83" i="235"/>
  <c r="AJ83" i="235"/>
  <c r="AI83" i="235"/>
  <c r="AP82" i="235"/>
  <c r="AO82" i="235"/>
  <c r="AN82" i="235"/>
  <c r="AM82" i="235"/>
  <c r="AL82" i="235"/>
  <c r="AK82" i="235"/>
  <c r="AJ82" i="235"/>
  <c r="AI82" i="235"/>
  <c r="AP81" i="235"/>
  <c r="AO81" i="235"/>
  <c r="AN81" i="235"/>
  <c r="AM81" i="235"/>
  <c r="AL81" i="235"/>
  <c r="AK81" i="235"/>
  <c r="AJ81" i="235"/>
  <c r="AI81" i="235"/>
  <c r="AP80" i="235"/>
  <c r="AO80" i="235"/>
  <c r="AN80" i="235"/>
  <c r="AM80" i="235"/>
  <c r="AL80" i="235"/>
  <c r="AK80" i="235"/>
  <c r="AJ80" i="235"/>
  <c r="AI80" i="235"/>
  <c r="AP79" i="235"/>
  <c r="AO79" i="235"/>
  <c r="AN79" i="235"/>
  <c r="AM79" i="235"/>
  <c r="AL79" i="235"/>
  <c r="AK79" i="235"/>
  <c r="AJ79" i="235"/>
  <c r="AI79" i="235"/>
  <c r="AY77" i="235"/>
  <c r="AX77" i="235"/>
  <c r="AW77" i="235"/>
  <c r="AV77" i="235"/>
  <c r="AU77" i="235"/>
  <c r="AT77" i="235"/>
  <c r="AS77" i="235"/>
  <c r="AR77" i="235"/>
  <c r="AY76" i="235"/>
  <c r="AX76" i="235"/>
  <c r="AW76" i="235"/>
  <c r="AV76" i="235"/>
  <c r="AU76" i="235"/>
  <c r="AT76" i="235"/>
  <c r="AS76" i="235"/>
  <c r="AR76" i="235"/>
  <c r="AY74" i="235"/>
  <c r="AX74" i="235"/>
  <c r="AW74" i="235"/>
  <c r="AV74" i="235"/>
  <c r="AU74" i="235"/>
  <c r="AT74" i="235"/>
  <c r="AS74" i="235"/>
  <c r="AR74" i="235"/>
  <c r="AY73" i="235"/>
  <c r="AX73" i="235"/>
  <c r="AW73" i="235"/>
  <c r="AV73" i="235"/>
  <c r="AU73" i="235"/>
  <c r="AT73" i="235"/>
  <c r="AS73" i="235"/>
  <c r="AR73" i="235"/>
  <c r="AY71" i="235"/>
  <c r="AX71" i="235"/>
  <c r="AW71" i="235"/>
  <c r="AV71" i="235"/>
  <c r="AU71" i="235"/>
  <c r="AT71" i="235"/>
  <c r="AS71" i="235"/>
  <c r="AR71" i="235"/>
  <c r="AY70" i="235"/>
  <c r="AX70" i="235"/>
  <c r="AW70" i="235"/>
  <c r="AV70" i="235"/>
  <c r="AU70" i="235"/>
  <c r="AT70" i="235"/>
  <c r="AS70" i="235"/>
  <c r="AR70" i="235"/>
  <c r="AP77" i="235"/>
  <c r="AO77" i="235"/>
  <c r="AN77" i="235"/>
  <c r="AM77" i="235"/>
  <c r="AL77" i="235"/>
  <c r="AK77" i="235"/>
  <c r="AJ77" i="235"/>
  <c r="AI77" i="235"/>
  <c r="AP76" i="235"/>
  <c r="AO76" i="235"/>
  <c r="AN76" i="235"/>
  <c r="AM76" i="235"/>
  <c r="AL76" i="235"/>
  <c r="AK76" i="235"/>
  <c r="AJ76" i="235"/>
  <c r="AI76" i="235"/>
  <c r="AP74" i="235"/>
  <c r="AO74" i="235"/>
  <c r="AN74" i="235"/>
  <c r="AM74" i="235"/>
  <c r="AL74" i="235"/>
  <c r="AK74" i="235"/>
  <c r="AJ74" i="235"/>
  <c r="AI74" i="235"/>
  <c r="AP73" i="235"/>
  <c r="AO73" i="235"/>
  <c r="AN73" i="235"/>
  <c r="AM73" i="235"/>
  <c r="AL73" i="235"/>
  <c r="AK73" i="235"/>
  <c r="AJ73" i="235"/>
  <c r="AI73" i="235"/>
  <c r="AP71" i="235"/>
  <c r="AO71" i="235"/>
  <c r="AN71" i="235"/>
  <c r="AM71" i="235"/>
  <c r="AL71" i="235"/>
  <c r="AK71" i="235"/>
  <c r="AJ71" i="235"/>
  <c r="AI71" i="235"/>
  <c r="AP70" i="235"/>
  <c r="AO70" i="235"/>
  <c r="AN70" i="235"/>
  <c r="AM70" i="235"/>
  <c r="AL70" i="235"/>
  <c r="AK70" i="235"/>
  <c r="AJ70" i="235"/>
  <c r="AI70" i="235"/>
  <c r="AP68" i="235"/>
  <c r="AO68" i="235"/>
  <c r="AN68" i="235"/>
  <c r="AM68" i="235"/>
  <c r="AL68" i="235"/>
  <c r="AK68" i="235"/>
  <c r="AJ68" i="235"/>
  <c r="AI68" i="235"/>
  <c r="AP67" i="235"/>
  <c r="AO67" i="235"/>
  <c r="AN67" i="235"/>
  <c r="AM67" i="235"/>
  <c r="AL67" i="235"/>
  <c r="AK67" i="235"/>
  <c r="AJ67" i="235"/>
  <c r="AI67" i="235"/>
  <c r="AP65" i="235"/>
  <c r="AO65" i="235"/>
  <c r="AN65" i="235"/>
  <c r="AM65" i="235"/>
  <c r="AL65" i="235"/>
  <c r="AK65" i="235"/>
  <c r="AJ65" i="235"/>
  <c r="AI65" i="235"/>
  <c r="AP64" i="235"/>
  <c r="AO64" i="235"/>
  <c r="AN64" i="235"/>
  <c r="AM64" i="235"/>
  <c r="AL64" i="235"/>
  <c r="AK64" i="235"/>
  <c r="AJ64" i="235"/>
  <c r="AI64" i="235"/>
  <c r="AP62" i="235"/>
  <c r="AO62" i="235"/>
  <c r="AN62" i="235"/>
  <c r="AM62" i="235"/>
  <c r="AL62" i="235"/>
  <c r="AK62" i="235"/>
  <c r="AJ62" i="235"/>
  <c r="AI62" i="235"/>
  <c r="AP61" i="235"/>
  <c r="AO61" i="235"/>
  <c r="AN61" i="235"/>
  <c r="AM61" i="235"/>
  <c r="AL61" i="235"/>
  <c r="AK61" i="235"/>
  <c r="AJ61" i="235"/>
  <c r="AI61" i="235"/>
  <c r="AY59" i="235"/>
  <c r="AX59" i="235"/>
  <c r="AW59" i="235"/>
  <c r="AV59" i="235"/>
  <c r="AU59" i="235"/>
  <c r="AT59" i="235"/>
  <c r="AS59" i="235"/>
  <c r="AR59" i="235"/>
  <c r="AP59" i="235"/>
  <c r="AO59" i="235"/>
  <c r="AN59" i="235"/>
  <c r="AM59" i="235"/>
  <c r="AL59" i="235"/>
  <c r="AK59" i="235"/>
  <c r="AJ59" i="235"/>
  <c r="AI59" i="235"/>
  <c r="AY58" i="235"/>
  <c r="AX58" i="235"/>
  <c r="AW58" i="235"/>
  <c r="AV58" i="235"/>
  <c r="AU58" i="235"/>
  <c r="AT58" i="235"/>
  <c r="AS58" i="235"/>
  <c r="AR58" i="235"/>
  <c r="AP58" i="235"/>
  <c r="AO58" i="235"/>
  <c r="AN58" i="235"/>
  <c r="AM58" i="235"/>
  <c r="AL58" i="235"/>
  <c r="AK58" i="235"/>
  <c r="AJ58" i="235"/>
  <c r="AI58" i="235"/>
  <c r="AY56" i="235"/>
  <c r="AX56" i="235"/>
  <c r="AW56" i="235"/>
  <c r="AV56" i="235"/>
  <c r="AU56" i="235"/>
  <c r="AT56" i="235"/>
  <c r="AS56" i="235"/>
  <c r="AR56" i="235"/>
  <c r="AP56" i="235"/>
  <c r="AO56" i="235"/>
  <c r="AN56" i="235"/>
  <c r="AM56" i="235"/>
  <c r="AL56" i="235"/>
  <c r="AK56" i="235"/>
  <c r="AJ56" i="235"/>
  <c r="AI56" i="235"/>
  <c r="AY55" i="235"/>
  <c r="AX55" i="235"/>
  <c r="AW55" i="235"/>
  <c r="AV55" i="235"/>
  <c r="AU55" i="235"/>
  <c r="AT55" i="235"/>
  <c r="AS55" i="235"/>
  <c r="AR55" i="235"/>
  <c r="AP55" i="235"/>
  <c r="AO55" i="235"/>
  <c r="AN55" i="235"/>
  <c r="AM55" i="235"/>
  <c r="AL55" i="235"/>
  <c r="AK55" i="235"/>
  <c r="AJ55" i="235"/>
  <c r="AI55" i="235"/>
  <c r="AY53" i="235"/>
  <c r="AX53" i="235"/>
  <c r="AW53" i="235"/>
  <c r="AV53" i="235"/>
  <c r="AU53" i="235"/>
  <c r="AT53" i="235"/>
  <c r="AS53" i="235"/>
  <c r="AR53" i="235"/>
  <c r="AY52" i="235"/>
  <c r="AX52" i="235"/>
  <c r="AW52" i="235"/>
  <c r="AV52" i="235"/>
  <c r="AU52" i="235"/>
  <c r="AT52" i="235"/>
  <c r="AS52" i="235"/>
  <c r="AR52" i="235"/>
  <c r="AP53" i="235"/>
  <c r="AO53" i="235"/>
  <c r="AN53" i="235"/>
  <c r="AM53" i="235"/>
  <c r="AL53" i="235"/>
  <c r="AK53" i="235"/>
  <c r="AJ53" i="235"/>
  <c r="AI53" i="235"/>
  <c r="AP52" i="235"/>
  <c r="AO52" i="235"/>
  <c r="AN52" i="235"/>
  <c r="AM52" i="235"/>
  <c r="AL52" i="235"/>
  <c r="AK52" i="235"/>
  <c r="AJ52" i="235"/>
  <c r="AI52" i="235"/>
  <c r="BC48" i="235"/>
  <c r="BB48" i="235"/>
  <c r="BA48" i="235"/>
  <c r="BC45" i="235"/>
  <c r="BB45" i="235"/>
  <c r="BA45" i="235"/>
  <c r="BC42" i="235"/>
  <c r="BB42" i="235"/>
  <c r="BA42" i="235"/>
  <c r="BC39" i="235"/>
  <c r="BB39" i="235"/>
  <c r="BA39" i="235"/>
  <c r="BC36" i="235"/>
  <c r="BB36" i="235"/>
  <c r="BA36" i="235"/>
  <c r="BC33" i="235"/>
  <c r="BB33" i="235"/>
  <c r="BA33" i="235"/>
  <c r="BC30" i="235"/>
  <c r="BB30" i="235"/>
  <c r="BA30" i="235"/>
  <c r="BC27" i="235"/>
  <c r="BB27" i="235"/>
  <c r="BA27" i="235"/>
  <c r="BC24" i="235"/>
  <c r="BB24" i="235"/>
  <c r="BA24" i="235"/>
  <c r="BC21" i="235"/>
  <c r="BB21" i="235"/>
  <c r="BA21" i="235"/>
  <c r="BC18" i="235"/>
  <c r="BB18" i="235"/>
  <c r="BA18" i="235"/>
  <c r="BC15" i="235"/>
  <c r="BB15" i="235"/>
  <c r="BA15" i="235"/>
  <c r="BC12" i="235"/>
  <c r="BB12" i="235"/>
  <c r="BA12" i="235"/>
  <c r="AY44" i="235"/>
  <c r="AX44" i="235"/>
  <c r="AW44" i="235"/>
  <c r="AV44" i="235"/>
  <c r="AU44" i="235"/>
  <c r="AT44" i="235"/>
  <c r="AS44" i="235"/>
  <c r="AR44" i="235"/>
  <c r="AY43" i="235"/>
  <c r="AX43" i="235"/>
  <c r="AW43" i="235"/>
  <c r="AV43" i="235"/>
  <c r="AU43" i="235"/>
  <c r="AT43" i="235"/>
  <c r="AS43" i="235"/>
  <c r="AR43" i="235"/>
  <c r="AY41" i="235"/>
  <c r="AX41" i="235"/>
  <c r="AW41" i="235"/>
  <c r="AV41" i="235"/>
  <c r="AU41" i="235"/>
  <c r="AT41" i="235"/>
  <c r="AS41" i="235"/>
  <c r="AR41" i="235"/>
  <c r="AY40" i="235"/>
  <c r="AX40" i="235"/>
  <c r="AW40" i="235"/>
  <c r="AV40" i="235"/>
  <c r="AU40" i="235"/>
  <c r="AT40" i="235"/>
  <c r="AS40" i="235"/>
  <c r="AR40" i="235"/>
  <c r="AY38" i="235"/>
  <c r="AX38" i="235"/>
  <c r="AW38" i="235"/>
  <c r="AV38" i="235"/>
  <c r="AU38" i="235"/>
  <c r="AT38" i="235"/>
  <c r="AS38" i="235"/>
  <c r="AR38" i="235"/>
  <c r="AY37" i="235"/>
  <c r="AX37" i="235"/>
  <c r="AW37" i="235"/>
  <c r="AV37" i="235"/>
  <c r="AU37" i="235"/>
  <c r="AT37" i="235"/>
  <c r="AS37" i="235"/>
  <c r="AR37" i="235"/>
  <c r="AY29" i="235"/>
  <c r="AX29" i="235"/>
  <c r="AW29" i="235"/>
  <c r="AV29" i="235"/>
  <c r="AU29" i="235"/>
  <c r="AT29" i="235"/>
  <c r="AS29" i="235"/>
  <c r="AR29" i="235"/>
  <c r="AY28" i="235"/>
  <c r="AX28" i="235"/>
  <c r="AW28" i="235"/>
  <c r="AV28" i="235"/>
  <c r="AU28" i="235"/>
  <c r="AT28" i="235"/>
  <c r="AS28" i="235"/>
  <c r="AR28" i="235"/>
  <c r="AY26" i="235"/>
  <c r="AX26" i="235"/>
  <c r="AW26" i="235"/>
  <c r="AV26" i="235"/>
  <c r="AU26" i="235"/>
  <c r="AT26" i="235"/>
  <c r="AS26" i="235"/>
  <c r="AR26" i="235"/>
  <c r="AY25" i="235"/>
  <c r="AX25" i="235"/>
  <c r="AW25" i="235"/>
  <c r="AV25" i="235"/>
  <c r="AU25" i="235"/>
  <c r="AT25" i="235"/>
  <c r="AS25" i="235"/>
  <c r="AR25" i="235"/>
  <c r="AY23" i="235"/>
  <c r="AX23" i="235"/>
  <c r="AW23" i="235"/>
  <c r="AV23" i="235"/>
  <c r="AU23" i="235"/>
  <c r="AT23" i="235"/>
  <c r="AS23" i="235"/>
  <c r="AR23" i="235"/>
  <c r="AY22" i="235"/>
  <c r="AX22" i="235"/>
  <c r="AW22" i="235"/>
  <c r="AV22" i="235"/>
  <c r="AU22" i="235"/>
  <c r="AT22" i="235"/>
  <c r="AS22" i="235"/>
  <c r="AR22" i="235"/>
  <c r="AY20" i="235"/>
  <c r="AX20" i="235"/>
  <c r="AW20" i="235"/>
  <c r="AV20" i="235"/>
  <c r="AU20" i="235"/>
  <c r="AT20" i="235"/>
  <c r="AS20" i="235"/>
  <c r="AR20" i="235"/>
  <c r="AY19" i="235"/>
  <c r="AX19" i="235"/>
  <c r="AW19" i="235"/>
  <c r="AV19" i="235"/>
  <c r="AU19" i="235"/>
  <c r="AT19" i="235"/>
  <c r="AS19" i="235"/>
  <c r="AR19" i="235"/>
  <c r="AP47" i="235"/>
  <c r="AO47" i="235"/>
  <c r="AN47" i="235"/>
  <c r="AM47" i="235"/>
  <c r="AL47" i="235"/>
  <c r="AK47" i="235"/>
  <c r="AJ47" i="235"/>
  <c r="AI47" i="235"/>
  <c r="AP46" i="235"/>
  <c r="AO46" i="235"/>
  <c r="AN46" i="235"/>
  <c r="AM46" i="235"/>
  <c r="AL46" i="235"/>
  <c r="AK46" i="235"/>
  <c r="AJ46" i="235"/>
  <c r="AI46" i="235"/>
  <c r="AP44" i="235"/>
  <c r="AO44" i="235"/>
  <c r="AN44" i="235"/>
  <c r="AM44" i="235"/>
  <c r="AL44" i="235"/>
  <c r="AK44" i="235"/>
  <c r="AJ44" i="235"/>
  <c r="AI44" i="235"/>
  <c r="AP43" i="235"/>
  <c r="AO43" i="235"/>
  <c r="AN43" i="235"/>
  <c r="AM43" i="235"/>
  <c r="AL43" i="235"/>
  <c r="AK43" i="235"/>
  <c r="AJ43" i="235"/>
  <c r="AI43" i="235"/>
  <c r="AP41" i="235"/>
  <c r="AO41" i="235"/>
  <c r="AN41" i="235"/>
  <c r="AM41" i="235"/>
  <c r="AL41" i="235"/>
  <c r="AK41" i="235"/>
  <c r="AJ41" i="235"/>
  <c r="AI41" i="235"/>
  <c r="AP40" i="235"/>
  <c r="AO40" i="235"/>
  <c r="AN40" i="235"/>
  <c r="AM40" i="235"/>
  <c r="AL40" i="235"/>
  <c r="AK40" i="235"/>
  <c r="AJ40" i="235"/>
  <c r="AI40" i="235"/>
  <c r="AP38" i="235"/>
  <c r="AO38" i="235"/>
  <c r="AN38" i="235"/>
  <c r="AM38" i="235"/>
  <c r="AL38" i="235"/>
  <c r="AK38" i="235"/>
  <c r="AJ38" i="235"/>
  <c r="AI38" i="235"/>
  <c r="AP37" i="235"/>
  <c r="AO37" i="235"/>
  <c r="AN37" i="235"/>
  <c r="AM37" i="235"/>
  <c r="AL37" i="235"/>
  <c r="AK37" i="235"/>
  <c r="AJ37" i="235"/>
  <c r="AI37" i="235"/>
  <c r="AP35" i="235"/>
  <c r="AO35" i="235"/>
  <c r="AN35" i="235"/>
  <c r="AM35" i="235"/>
  <c r="AL35" i="235"/>
  <c r="AK35" i="235"/>
  <c r="AJ35" i="235"/>
  <c r="AI35" i="235"/>
  <c r="AP34" i="235"/>
  <c r="AO34" i="235"/>
  <c r="AN34" i="235"/>
  <c r="AM34" i="235"/>
  <c r="AL34" i="235"/>
  <c r="AK34" i="235"/>
  <c r="AJ34" i="235"/>
  <c r="AI34" i="235"/>
  <c r="AP32" i="235"/>
  <c r="AO32" i="235"/>
  <c r="AN32" i="235"/>
  <c r="AM32" i="235"/>
  <c r="AL32" i="235"/>
  <c r="AK32" i="235"/>
  <c r="AJ32" i="235"/>
  <c r="AI32" i="235"/>
  <c r="AP31" i="235"/>
  <c r="AO31" i="235"/>
  <c r="AN31" i="235"/>
  <c r="AM31" i="235"/>
  <c r="AL31" i="235"/>
  <c r="AK31" i="235"/>
  <c r="AJ31" i="235"/>
  <c r="AI31" i="235"/>
  <c r="AP29" i="235"/>
  <c r="AO29" i="235"/>
  <c r="AN29" i="235"/>
  <c r="AM29" i="235"/>
  <c r="AL29" i="235"/>
  <c r="AK29" i="235"/>
  <c r="AJ29" i="235"/>
  <c r="AI29" i="235"/>
  <c r="AP28" i="235"/>
  <c r="AO28" i="235"/>
  <c r="AN28" i="235"/>
  <c r="AM28" i="235"/>
  <c r="AL28" i="235"/>
  <c r="AK28" i="235"/>
  <c r="AJ28" i="235"/>
  <c r="AI28" i="235"/>
  <c r="AP26" i="235"/>
  <c r="AO26" i="235"/>
  <c r="AN26" i="235"/>
  <c r="AM26" i="235"/>
  <c r="AL26" i="235"/>
  <c r="AK26" i="235"/>
  <c r="AJ26" i="235"/>
  <c r="AI26" i="235"/>
  <c r="AP25" i="235"/>
  <c r="AO25" i="235"/>
  <c r="AN25" i="235"/>
  <c r="AM25" i="235"/>
  <c r="AL25" i="235"/>
  <c r="AK25" i="235"/>
  <c r="AJ25" i="235"/>
  <c r="AI25" i="235"/>
  <c r="AP23" i="235"/>
  <c r="AO23" i="235"/>
  <c r="AN23" i="235"/>
  <c r="AM23" i="235"/>
  <c r="AL23" i="235"/>
  <c r="AK23" i="235"/>
  <c r="AJ23" i="235"/>
  <c r="AI23" i="235"/>
  <c r="AP22" i="235"/>
  <c r="AO22" i="235"/>
  <c r="AN22" i="235"/>
  <c r="AM22" i="235"/>
  <c r="AL22" i="235"/>
  <c r="AK22" i="235"/>
  <c r="AJ22" i="235"/>
  <c r="AI22" i="235"/>
  <c r="AP20" i="235"/>
  <c r="AO20" i="235"/>
  <c r="AN20" i="235"/>
  <c r="AM20" i="235"/>
  <c r="AL20" i="235"/>
  <c r="AK20" i="235"/>
  <c r="AJ20" i="235"/>
  <c r="AI20" i="235"/>
  <c r="AP19" i="235"/>
  <c r="AO19" i="235"/>
  <c r="AN19" i="235"/>
  <c r="AM19" i="235"/>
  <c r="AL19" i="235"/>
  <c r="AK19" i="235"/>
  <c r="AJ19" i="235"/>
  <c r="AI19" i="235"/>
  <c r="AP17" i="235"/>
  <c r="AO17" i="235"/>
  <c r="AN17" i="235"/>
  <c r="AM17" i="235"/>
  <c r="AL17" i="235"/>
  <c r="AK17" i="235"/>
  <c r="AJ17" i="235"/>
  <c r="AI17" i="235"/>
  <c r="AP16" i="235"/>
  <c r="AO16" i="235"/>
  <c r="AN16" i="235"/>
  <c r="AM16" i="235"/>
  <c r="AL16" i="235"/>
  <c r="AK16" i="235"/>
  <c r="AJ16" i="235"/>
  <c r="AI16" i="235"/>
  <c r="AP14" i="235"/>
  <c r="AO14" i="235"/>
  <c r="AN14" i="235"/>
  <c r="AM14" i="235"/>
  <c r="AL14" i="235"/>
  <c r="AK14" i="235"/>
  <c r="AJ14" i="235"/>
  <c r="AI14" i="235"/>
  <c r="AP13" i="235"/>
  <c r="AO13" i="235"/>
  <c r="AN13" i="235"/>
  <c r="AM13" i="235"/>
  <c r="AL13" i="235"/>
  <c r="AK13" i="235"/>
  <c r="AJ13" i="235"/>
  <c r="AI13" i="235"/>
  <c r="AP11" i="235"/>
  <c r="AO11" i="235"/>
  <c r="AN11" i="235"/>
  <c r="AM11" i="235"/>
  <c r="AL11" i="235"/>
  <c r="AK11" i="235"/>
  <c r="AJ11" i="235"/>
  <c r="AI11" i="235"/>
  <c r="AP10" i="235"/>
  <c r="AO10" i="235"/>
  <c r="AN10" i="235"/>
  <c r="AM10" i="235"/>
  <c r="AL10" i="235"/>
  <c r="AK10" i="235"/>
  <c r="AJ10" i="235"/>
  <c r="AQ100" i="234"/>
  <c r="AP100" i="234"/>
  <c r="AO100" i="234"/>
  <c r="AQ99" i="234"/>
  <c r="AP99" i="234"/>
  <c r="AO99" i="234"/>
  <c r="AQ98" i="234"/>
  <c r="AP98" i="234"/>
  <c r="AO98" i="234"/>
  <c r="AQ97" i="234"/>
  <c r="AP97" i="234"/>
  <c r="AO97" i="234"/>
  <c r="AQ96" i="234"/>
  <c r="AP96" i="234"/>
  <c r="AO96" i="234"/>
  <c r="AQ95" i="234"/>
  <c r="AP95" i="234"/>
  <c r="AO95" i="234"/>
  <c r="AQ94" i="234"/>
  <c r="AP94" i="234"/>
  <c r="AO94" i="234"/>
  <c r="AQ93" i="234"/>
  <c r="AP93" i="234"/>
  <c r="AO93" i="234"/>
  <c r="AQ92" i="234"/>
  <c r="AP92" i="234"/>
  <c r="AO92" i="234"/>
  <c r="AQ91" i="234"/>
  <c r="AP91" i="234"/>
  <c r="AQ90" i="234"/>
  <c r="AP90" i="234"/>
  <c r="AQ87" i="234"/>
  <c r="AP87" i="234"/>
  <c r="AQ84" i="234"/>
  <c r="AP84" i="234"/>
  <c r="AQ81" i="234"/>
  <c r="AP81" i="234"/>
  <c r="AQ78" i="234"/>
  <c r="AP78" i="234"/>
  <c r="AQ75" i="234"/>
  <c r="AP75" i="234"/>
  <c r="AQ72" i="234"/>
  <c r="AP72" i="234"/>
  <c r="AG100" i="234"/>
  <c r="AF100" i="234"/>
  <c r="AE100" i="234"/>
  <c r="AD100" i="234"/>
  <c r="AC100" i="234"/>
  <c r="AG99" i="234"/>
  <c r="AF99" i="234"/>
  <c r="AE99" i="234"/>
  <c r="AD99" i="234"/>
  <c r="AC99" i="234"/>
  <c r="AG98" i="234"/>
  <c r="AF98" i="234"/>
  <c r="AE98" i="234"/>
  <c r="AD98" i="234"/>
  <c r="AC98" i="234"/>
  <c r="AG97" i="234"/>
  <c r="AF97" i="234"/>
  <c r="AE97" i="234"/>
  <c r="AD97" i="234"/>
  <c r="AC97" i="234"/>
  <c r="AG96" i="234"/>
  <c r="AF96" i="234"/>
  <c r="AE96" i="234"/>
  <c r="AD96" i="234"/>
  <c r="AC96" i="234"/>
  <c r="AG95" i="234"/>
  <c r="AF95" i="234"/>
  <c r="AE95" i="234"/>
  <c r="AD95" i="234"/>
  <c r="AC95" i="234"/>
  <c r="AG94" i="234"/>
  <c r="AF94" i="234"/>
  <c r="AE94" i="234"/>
  <c r="AD94" i="234"/>
  <c r="AC94" i="234"/>
  <c r="AG93" i="234"/>
  <c r="AF93" i="234"/>
  <c r="AE93" i="234"/>
  <c r="AD93" i="234"/>
  <c r="AC93" i="234"/>
  <c r="AG92" i="234"/>
  <c r="AF92" i="234"/>
  <c r="AE92" i="234"/>
  <c r="AD92" i="234"/>
  <c r="AC92" i="234"/>
  <c r="AG91" i="234"/>
  <c r="AF91" i="234"/>
  <c r="AE91" i="234"/>
  <c r="AD91" i="234"/>
  <c r="AC91" i="234"/>
  <c r="AG89" i="234"/>
  <c r="AF89" i="234"/>
  <c r="AE89" i="234"/>
  <c r="AD89" i="234"/>
  <c r="AC89" i="234"/>
  <c r="AG88" i="234"/>
  <c r="AF88" i="234"/>
  <c r="AE88" i="234"/>
  <c r="AD88" i="234"/>
  <c r="AC88" i="234"/>
  <c r="AG86" i="234"/>
  <c r="AF86" i="234"/>
  <c r="AE86" i="234"/>
  <c r="AD86" i="234"/>
  <c r="AC86" i="234"/>
  <c r="AG85" i="234"/>
  <c r="AF85" i="234"/>
  <c r="AE85" i="234"/>
  <c r="AD85" i="234"/>
  <c r="AC85" i="234"/>
  <c r="AG83" i="234"/>
  <c r="AF83" i="234"/>
  <c r="AE83" i="234"/>
  <c r="AD83" i="234"/>
  <c r="AC83" i="234"/>
  <c r="AG82" i="234"/>
  <c r="AF82" i="234"/>
  <c r="AE82" i="234"/>
  <c r="AD82" i="234"/>
  <c r="AC82" i="234"/>
  <c r="AG80" i="234"/>
  <c r="AF80" i="234"/>
  <c r="AE80" i="234"/>
  <c r="AD80" i="234"/>
  <c r="AC80" i="234"/>
  <c r="AG79" i="234"/>
  <c r="AF79" i="234"/>
  <c r="AE79" i="234"/>
  <c r="AD79" i="234"/>
  <c r="AC79" i="234"/>
  <c r="AG77" i="234"/>
  <c r="AF77" i="234"/>
  <c r="AE77" i="234"/>
  <c r="AD77" i="234"/>
  <c r="AC77" i="234"/>
  <c r="AG76" i="234"/>
  <c r="AF76" i="234"/>
  <c r="AE76" i="234"/>
  <c r="AD76" i="234"/>
  <c r="AC76" i="234"/>
  <c r="AG74" i="234"/>
  <c r="AF74" i="234"/>
  <c r="AE74" i="234"/>
  <c r="AD74" i="234"/>
  <c r="AC74" i="234"/>
  <c r="AG73" i="234"/>
  <c r="AF73" i="234"/>
  <c r="AE73" i="234"/>
  <c r="AD73" i="234"/>
  <c r="AC73" i="234"/>
  <c r="AG71" i="234"/>
  <c r="AF71" i="234"/>
  <c r="AE71" i="234"/>
  <c r="AD71" i="234"/>
  <c r="AC71" i="234"/>
  <c r="AG70" i="234"/>
  <c r="AF70" i="234"/>
  <c r="AE70" i="234"/>
  <c r="AD70" i="234"/>
  <c r="AC70" i="234"/>
  <c r="AP67" i="234"/>
  <c r="AQ67" i="234"/>
  <c r="AG65" i="234"/>
  <c r="AA65" i="234" s="1"/>
  <c r="AG64" i="234"/>
  <c r="AA64" i="234" s="1"/>
  <c r="AG62" i="234"/>
  <c r="AA62" i="234" s="1"/>
  <c r="AG61" i="234"/>
  <c r="AA61" i="234" s="1"/>
  <c r="AG59" i="234"/>
  <c r="AA59" i="234" s="1"/>
  <c r="AG58" i="234"/>
  <c r="AA58" i="234" s="1"/>
  <c r="AG56" i="234"/>
  <c r="AA56" i="234" s="1"/>
  <c r="AG55" i="234"/>
  <c r="AA55" i="234" s="1"/>
  <c r="AG53" i="234"/>
  <c r="AA53" i="234" s="1"/>
  <c r="AG52" i="234"/>
  <c r="AA52" i="234" s="1"/>
  <c r="AQ48" i="234"/>
  <c r="AP48" i="234"/>
  <c r="AQ45" i="234"/>
  <c r="AP45" i="234"/>
  <c r="AQ42" i="234"/>
  <c r="AP42" i="234"/>
  <c r="AQ39" i="234"/>
  <c r="AP39" i="234"/>
  <c r="AQ36" i="234"/>
  <c r="AP36" i="234"/>
  <c r="AQ33" i="234"/>
  <c r="AP33" i="234"/>
  <c r="AG47" i="234"/>
  <c r="AF47" i="234"/>
  <c r="AE47" i="234"/>
  <c r="AD47" i="234"/>
  <c r="AC47" i="234"/>
  <c r="AG46" i="234"/>
  <c r="AF46" i="234"/>
  <c r="AE46" i="234"/>
  <c r="AD46" i="234"/>
  <c r="AC46" i="234"/>
  <c r="AG44" i="234"/>
  <c r="AF44" i="234"/>
  <c r="AE44" i="234"/>
  <c r="AD44" i="234"/>
  <c r="AC44" i="234"/>
  <c r="AG43" i="234"/>
  <c r="AF43" i="234"/>
  <c r="AE43" i="234"/>
  <c r="AD43" i="234"/>
  <c r="AC43" i="234"/>
  <c r="AG41" i="234"/>
  <c r="AF41" i="234"/>
  <c r="AE41" i="234"/>
  <c r="AD41" i="234"/>
  <c r="AC41" i="234"/>
  <c r="AG40" i="234"/>
  <c r="AF40" i="234"/>
  <c r="AE40" i="234"/>
  <c r="AD40" i="234"/>
  <c r="AC40" i="234"/>
  <c r="AM38" i="234"/>
  <c r="AL38" i="234"/>
  <c r="AK38" i="234"/>
  <c r="AJ38" i="234"/>
  <c r="AI38" i="234"/>
  <c r="AM37" i="234"/>
  <c r="AL37" i="234"/>
  <c r="AK37" i="234"/>
  <c r="AJ37" i="234"/>
  <c r="AI37" i="234"/>
  <c r="AG38" i="234"/>
  <c r="AF38" i="234"/>
  <c r="AE38" i="234"/>
  <c r="AD38" i="234"/>
  <c r="AC38" i="234"/>
  <c r="AG37" i="234"/>
  <c r="AF37" i="234"/>
  <c r="AE37" i="234"/>
  <c r="AD37" i="234"/>
  <c r="AC37" i="234"/>
  <c r="AG35" i="234"/>
  <c r="AF35" i="234"/>
  <c r="AE35" i="234"/>
  <c r="AD35" i="234"/>
  <c r="AC35" i="234"/>
  <c r="AG34" i="234"/>
  <c r="AF34" i="234"/>
  <c r="AE34" i="234"/>
  <c r="AD34" i="234"/>
  <c r="AC34" i="234"/>
  <c r="AG32" i="234"/>
  <c r="AF32" i="234"/>
  <c r="AE32" i="234"/>
  <c r="AD32" i="234"/>
  <c r="AC32" i="234"/>
  <c r="AG31" i="234"/>
  <c r="AF31" i="234"/>
  <c r="AE31" i="234"/>
  <c r="AD31" i="234"/>
  <c r="AC31" i="234"/>
  <c r="AQ27" i="234"/>
  <c r="AP27" i="234"/>
  <c r="AQ24" i="234"/>
  <c r="AP24" i="234"/>
  <c r="AQ21" i="234"/>
  <c r="AP21" i="234"/>
  <c r="AQ18" i="234"/>
  <c r="AP18" i="234"/>
  <c r="AQ15" i="234"/>
  <c r="AP15" i="234"/>
  <c r="AQ12" i="234"/>
  <c r="AP12" i="234"/>
  <c r="AG26" i="234"/>
  <c r="AF26" i="234"/>
  <c r="AE26" i="234"/>
  <c r="AD26" i="234"/>
  <c r="AC26" i="234"/>
  <c r="AG25" i="234"/>
  <c r="AF25" i="234"/>
  <c r="AE25" i="234"/>
  <c r="AD25" i="234"/>
  <c r="AC25" i="234"/>
  <c r="AG23" i="234"/>
  <c r="AF23" i="234"/>
  <c r="AE23" i="234"/>
  <c r="AD23" i="234"/>
  <c r="AC23" i="234"/>
  <c r="AG22" i="234"/>
  <c r="AF22" i="234"/>
  <c r="AE22" i="234"/>
  <c r="AD22" i="234"/>
  <c r="AC22" i="234"/>
  <c r="AG20" i="234"/>
  <c r="AF20" i="234"/>
  <c r="AE20" i="234"/>
  <c r="AD20" i="234"/>
  <c r="AC20" i="234"/>
  <c r="AG19" i="234"/>
  <c r="AF19" i="234"/>
  <c r="AE19" i="234"/>
  <c r="AD19" i="234"/>
  <c r="AC19" i="234"/>
  <c r="AG17" i="234"/>
  <c r="AF17" i="234"/>
  <c r="AE17" i="234"/>
  <c r="AD17" i="234"/>
  <c r="AC17" i="234"/>
  <c r="AG16" i="234"/>
  <c r="AF16" i="234"/>
  <c r="AE16" i="234"/>
  <c r="AD16" i="234"/>
  <c r="AC16" i="234"/>
  <c r="AG14" i="234"/>
  <c r="AF14" i="234"/>
  <c r="AE14" i="234"/>
  <c r="AD14" i="234"/>
  <c r="AC14" i="234"/>
  <c r="AG13" i="234"/>
  <c r="AF13" i="234"/>
  <c r="AE13" i="234"/>
  <c r="AD13" i="234"/>
  <c r="AC13" i="234"/>
  <c r="AG11" i="234"/>
  <c r="AF11" i="234"/>
  <c r="AE11" i="234"/>
  <c r="AD11" i="234"/>
  <c r="AC11" i="234"/>
  <c r="AG10" i="234"/>
  <c r="AF10" i="234"/>
  <c r="AE10" i="234"/>
  <c r="AD10" i="234"/>
  <c r="AC40" i="233"/>
  <c r="AB40" i="233"/>
  <c r="AA40" i="233"/>
  <c r="Z40" i="233"/>
  <c r="Y40" i="233"/>
  <c r="X40" i="233"/>
  <c r="W40" i="233"/>
  <c r="V40" i="233"/>
  <c r="AC39" i="233"/>
  <c r="AB39" i="233"/>
  <c r="AA39" i="233"/>
  <c r="Z39" i="233"/>
  <c r="Y39" i="233"/>
  <c r="X39" i="233"/>
  <c r="W39" i="233"/>
  <c r="V39" i="233"/>
  <c r="AC36" i="233"/>
  <c r="AB36" i="233"/>
  <c r="AA36" i="233"/>
  <c r="Z36" i="233"/>
  <c r="Y36" i="233"/>
  <c r="X36" i="233"/>
  <c r="W36" i="233"/>
  <c r="V36" i="233"/>
  <c r="AC32" i="233"/>
  <c r="AB32" i="233"/>
  <c r="AA32" i="233"/>
  <c r="Z32" i="233"/>
  <c r="Y32" i="233"/>
  <c r="X32" i="233"/>
  <c r="W32" i="233"/>
  <c r="V32" i="233"/>
  <c r="AC31" i="233"/>
  <c r="AB31" i="233"/>
  <c r="AA31" i="233"/>
  <c r="Z31" i="233"/>
  <c r="Y31" i="233"/>
  <c r="X31" i="233"/>
  <c r="W31" i="233"/>
  <c r="V31" i="233"/>
  <c r="AC26" i="233"/>
  <c r="AB26" i="233"/>
  <c r="AA26" i="233"/>
  <c r="Z26" i="233"/>
  <c r="Y26" i="233"/>
  <c r="X26" i="233"/>
  <c r="W26" i="233"/>
  <c r="V26" i="233"/>
  <c r="AC25" i="233"/>
  <c r="AB25" i="233"/>
  <c r="AA25" i="233"/>
  <c r="Z25" i="233"/>
  <c r="Y25" i="233"/>
  <c r="X25" i="233"/>
  <c r="W25" i="233"/>
  <c r="V25" i="233"/>
  <c r="AC24" i="233"/>
  <c r="AB24" i="233"/>
  <c r="AA24" i="233"/>
  <c r="Z24" i="233"/>
  <c r="Y24" i="233"/>
  <c r="X24" i="233"/>
  <c r="W24" i="233"/>
  <c r="V24" i="233"/>
  <c r="AC21" i="233"/>
  <c r="AB21" i="233"/>
  <c r="AA21" i="233"/>
  <c r="Z21" i="233"/>
  <c r="Y21" i="233"/>
  <c r="X21" i="233"/>
  <c r="W21" i="233"/>
  <c r="V21" i="233"/>
  <c r="AC20" i="233"/>
  <c r="AB20" i="233"/>
  <c r="AA20" i="233"/>
  <c r="Z20" i="233"/>
  <c r="Y20" i="233"/>
  <c r="X20" i="233"/>
  <c r="W20" i="233"/>
  <c r="V20" i="233"/>
  <c r="AC19" i="233"/>
  <c r="AB19" i="233"/>
  <c r="AA19" i="233"/>
  <c r="Z19" i="233"/>
  <c r="Y19" i="233"/>
  <c r="X19" i="233"/>
  <c r="W19" i="233"/>
  <c r="V19" i="233"/>
  <c r="AC16" i="233"/>
  <c r="AB16" i="233"/>
  <c r="AA16" i="233"/>
  <c r="Z16" i="233"/>
  <c r="Y16" i="233"/>
  <c r="X16" i="233"/>
  <c r="W16" i="233"/>
  <c r="V16" i="233"/>
  <c r="AC15" i="233"/>
  <c r="AB15" i="233"/>
  <c r="AA15" i="233"/>
  <c r="Z15" i="233"/>
  <c r="Y15" i="233"/>
  <c r="X15" i="233"/>
  <c r="W15" i="233"/>
  <c r="V15" i="233"/>
  <c r="AC14" i="233"/>
  <c r="AB14" i="233"/>
  <c r="AA14" i="233"/>
  <c r="Z14" i="233"/>
  <c r="Y14" i="233"/>
  <c r="X14" i="233"/>
  <c r="W14" i="233"/>
  <c r="V14" i="233"/>
  <c r="AC13" i="233"/>
  <c r="AB13" i="233"/>
  <c r="AA13" i="233"/>
  <c r="Z13" i="233"/>
  <c r="Y13" i="233"/>
  <c r="X13" i="233"/>
  <c r="W13" i="233"/>
  <c r="V13" i="233"/>
  <c r="AC12" i="233"/>
  <c r="AB12" i="233"/>
  <c r="AA12" i="233"/>
  <c r="Z12" i="233"/>
  <c r="Y12" i="233"/>
  <c r="X12" i="233"/>
  <c r="W12" i="233"/>
  <c r="V12" i="233"/>
  <c r="AC11" i="233"/>
  <c r="AB11" i="233"/>
  <c r="AA11" i="233"/>
  <c r="Z11" i="233"/>
  <c r="Y11" i="233"/>
  <c r="X11" i="233"/>
  <c r="W11" i="233"/>
  <c r="V11" i="233"/>
  <c r="AC10" i="233"/>
  <c r="AB10" i="233"/>
  <c r="AA10" i="233"/>
  <c r="Z10" i="233"/>
  <c r="Y10" i="233"/>
  <c r="X10" i="233"/>
  <c r="W10" i="233"/>
  <c r="W35" i="232"/>
  <c r="V35" i="232"/>
  <c r="U35" i="232"/>
  <c r="T35" i="232"/>
  <c r="S35" i="232"/>
  <c r="W31" i="232"/>
  <c r="V31" i="232"/>
  <c r="U31" i="232"/>
  <c r="T31" i="232"/>
  <c r="S31" i="232"/>
  <c r="W30" i="232"/>
  <c r="V30" i="232"/>
  <c r="U30" i="232"/>
  <c r="T30" i="232"/>
  <c r="S30" i="232"/>
  <c r="W25" i="232"/>
  <c r="V25" i="232"/>
  <c r="U25" i="232"/>
  <c r="T25" i="232"/>
  <c r="S25" i="232"/>
  <c r="W24" i="232"/>
  <c r="V24" i="232"/>
  <c r="U24" i="232"/>
  <c r="T24" i="232"/>
  <c r="S24" i="232"/>
  <c r="W23" i="232"/>
  <c r="V23" i="232"/>
  <c r="U23" i="232"/>
  <c r="T23" i="232"/>
  <c r="S23" i="232"/>
  <c r="W20" i="232"/>
  <c r="V20" i="232"/>
  <c r="U20" i="232"/>
  <c r="T20" i="232"/>
  <c r="S20" i="232"/>
  <c r="W19" i="232"/>
  <c r="V19" i="232"/>
  <c r="U19" i="232"/>
  <c r="T19" i="232"/>
  <c r="S19" i="232"/>
  <c r="W18" i="232"/>
  <c r="V18" i="232"/>
  <c r="U18" i="232"/>
  <c r="T18" i="232"/>
  <c r="S18" i="232"/>
  <c r="W15" i="232"/>
  <c r="V15" i="232"/>
  <c r="U15" i="232"/>
  <c r="T15" i="232"/>
  <c r="S15" i="232"/>
  <c r="V14" i="232"/>
  <c r="U14" i="232"/>
  <c r="T14" i="232"/>
  <c r="S14" i="232"/>
  <c r="W13" i="232"/>
  <c r="V13" i="232"/>
  <c r="U13" i="232"/>
  <c r="T13" i="232"/>
  <c r="S13" i="232"/>
  <c r="V12" i="232"/>
  <c r="U12" i="232"/>
  <c r="T12" i="232"/>
  <c r="S12" i="232"/>
  <c r="W11" i="232"/>
  <c r="V11" i="232"/>
  <c r="U11" i="232"/>
  <c r="T11" i="232"/>
  <c r="S11" i="232"/>
  <c r="W10" i="232"/>
  <c r="V10" i="232"/>
  <c r="U10" i="232"/>
  <c r="T10" i="232"/>
  <c r="S10" i="232"/>
  <c r="W9" i="232"/>
  <c r="V9" i="232"/>
  <c r="U9" i="232"/>
  <c r="T9" i="232"/>
  <c r="Z45" i="231"/>
  <c r="Y45" i="231"/>
  <c r="W45" i="231"/>
  <c r="V45" i="231"/>
  <c r="U45" i="231"/>
  <c r="T45" i="231"/>
  <c r="W41" i="231"/>
  <c r="V41" i="231"/>
  <c r="U41" i="231"/>
  <c r="T41" i="231"/>
  <c r="W40" i="231"/>
  <c r="V40" i="231"/>
  <c r="U40" i="231"/>
  <c r="T40" i="231"/>
  <c r="W39" i="231"/>
  <c r="V39" i="231"/>
  <c r="U39" i="231"/>
  <c r="T39" i="231"/>
  <c r="W38" i="231"/>
  <c r="V38" i="231"/>
  <c r="U38" i="231"/>
  <c r="T38" i="231"/>
  <c r="W37" i="231"/>
  <c r="V37" i="231"/>
  <c r="U37" i="231"/>
  <c r="T37" i="231"/>
  <c r="W36" i="231"/>
  <c r="V36" i="231"/>
  <c r="U36" i="231"/>
  <c r="T36" i="231"/>
  <c r="W35" i="231"/>
  <c r="V35" i="231"/>
  <c r="U35" i="231"/>
  <c r="T35" i="231"/>
  <c r="Z41" i="231"/>
  <c r="Y41" i="231"/>
  <c r="Z40" i="231"/>
  <c r="Y40" i="231"/>
  <c r="Z39" i="231"/>
  <c r="Y39" i="231"/>
  <c r="Z38" i="231"/>
  <c r="Y38" i="231"/>
  <c r="Z37" i="231"/>
  <c r="Y37" i="231"/>
  <c r="Z36" i="231"/>
  <c r="Y36" i="231"/>
  <c r="Z35" i="231"/>
  <c r="Y35" i="231"/>
  <c r="Z31" i="231"/>
  <c r="Y31" i="231"/>
  <c r="Z30" i="231"/>
  <c r="Y30" i="231"/>
  <c r="Z29" i="231"/>
  <c r="Y29" i="231"/>
  <c r="Z28" i="231"/>
  <c r="Y28" i="231"/>
  <c r="Z24" i="231"/>
  <c r="Y24" i="231"/>
  <c r="Z23" i="231"/>
  <c r="Y23" i="231"/>
  <c r="Z22" i="231"/>
  <c r="Y22" i="231"/>
  <c r="Z21" i="231"/>
  <c r="Y21" i="231"/>
  <c r="W24" i="231"/>
  <c r="V24" i="231"/>
  <c r="U24" i="231"/>
  <c r="T24" i="231"/>
  <c r="W23" i="231"/>
  <c r="V23" i="231"/>
  <c r="U23" i="231"/>
  <c r="T23" i="231"/>
  <c r="W22" i="231"/>
  <c r="V22" i="231"/>
  <c r="U22" i="231"/>
  <c r="T22" i="231"/>
  <c r="W21" i="231"/>
  <c r="V21" i="231"/>
  <c r="U21" i="231"/>
  <c r="T21" i="231"/>
  <c r="AB17" i="231"/>
  <c r="AA17" i="231"/>
  <c r="Z17" i="231"/>
  <c r="Y17" i="231"/>
  <c r="AB16" i="231"/>
  <c r="AA16" i="231"/>
  <c r="Z16" i="231"/>
  <c r="Y16" i="231"/>
  <c r="AB15" i="231"/>
  <c r="AA15" i="231"/>
  <c r="Z15" i="231"/>
  <c r="Y15" i="231"/>
  <c r="AB14" i="231"/>
  <c r="AA14" i="231"/>
  <c r="Z14" i="231"/>
  <c r="Y14" i="231"/>
  <c r="AB13" i="231"/>
  <c r="AA13" i="231"/>
  <c r="Z13" i="231"/>
  <c r="Y13" i="231"/>
  <c r="AB12" i="231"/>
  <c r="AA12" i="231"/>
  <c r="Z12" i="231"/>
  <c r="Y12" i="231"/>
  <c r="AB11" i="231"/>
  <c r="AA11" i="231"/>
  <c r="Z11" i="231"/>
  <c r="Y11" i="231"/>
  <c r="W17" i="231"/>
  <c r="V17" i="231"/>
  <c r="U17" i="231"/>
  <c r="T17" i="231"/>
  <c r="W16" i="231"/>
  <c r="V16" i="231"/>
  <c r="U16" i="231"/>
  <c r="T16" i="231"/>
  <c r="W15" i="231"/>
  <c r="V15" i="231"/>
  <c r="U15" i="231"/>
  <c r="T15" i="231"/>
  <c r="W14" i="231"/>
  <c r="V14" i="231"/>
  <c r="U14" i="231"/>
  <c r="T14" i="231"/>
  <c r="W13" i="231"/>
  <c r="V13" i="231"/>
  <c r="U13" i="231"/>
  <c r="T13" i="231"/>
  <c r="W12" i="231"/>
  <c r="V12" i="231"/>
  <c r="U12" i="231"/>
  <c r="T12" i="231"/>
  <c r="W11" i="231"/>
  <c r="V11" i="231"/>
  <c r="U11" i="231"/>
  <c r="O37" i="230"/>
  <c r="M37" i="230" s="1"/>
  <c r="O36" i="230"/>
  <c r="M36" i="230" s="1"/>
  <c r="O35" i="230"/>
  <c r="M35" i="230" s="1"/>
  <c r="O34" i="230"/>
  <c r="M34" i="230" s="1"/>
  <c r="O33" i="230"/>
  <c r="M33" i="230" s="1"/>
  <c r="AU33" i="229"/>
  <c r="AT33" i="229"/>
  <c r="AS33" i="229"/>
  <c r="AR33" i="229"/>
  <c r="AQ33" i="229"/>
  <c r="AP33" i="229"/>
  <c r="AO33" i="229"/>
  <c r="AN33" i="229"/>
  <c r="AL33" i="229"/>
  <c r="AK33" i="229"/>
  <c r="AJ33" i="229"/>
  <c r="AI33" i="229"/>
  <c r="AH33" i="229"/>
  <c r="AG33" i="229"/>
  <c r="AF33" i="229"/>
  <c r="AE33" i="229"/>
  <c r="AU32" i="229"/>
  <c r="AT32" i="229"/>
  <c r="AS32" i="229"/>
  <c r="AR32" i="229"/>
  <c r="AQ32" i="229"/>
  <c r="AP32" i="229"/>
  <c r="AO32" i="229"/>
  <c r="AN32" i="229"/>
  <c r="AL32" i="229"/>
  <c r="AK32" i="229"/>
  <c r="AJ32" i="229"/>
  <c r="AI32" i="229"/>
  <c r="AH32" i="229"/>
  <c r="AG32" i="229"/>
  <c r="AF32" i="229"/>
  <c r="AE32" i="229"/>
  <c r="AU31" i="229"/>
  <c r="AT31" i="229"/>
  <c r="AS31" i="229"/>
  <c r="AR31" i="229"/>
  <c r="AQ31" i="229"/>
  <c r="AP31" i="229"/>
  <c r="AO31" i="229"/>
  <c r="AN31" i="229"/>
  <c r="AL31" i="229"/>
  <c r="AK31" i="229"/>
  <c r="AJ31" i="229"/>
  <c r="AI31" i="229"/>
  <c r="AH31" i="229"/>
  <c r="AG31" i="229"/>
  <c r="AF31" i="229"/>
  <c r="AE31" i="229"/>
  <c r="AU30" i="229"/>
  <c r="AT30" i="229"/>
  <c r="AS30" i="229"/>
  <c r="AR30" i="229"/>
  <c r="AQ30" i="229"/>
  <c r="AP30" i="229"/>
  <c r="AO30" i="229"/>
  <c r="AN30" i="229"/>
  <c r="AL30" i="229"/>
  <c r="AK30" i="229"/>
  <c r="AJ30" i="229"/>
  <c r="AI30" i="229"/>
  <c r="AH30" i="229"/>
  <c r="AG30" i="229"/>
  <c r="AF30" i="229"/>
  <c r="AE30" i="229"/>
  <c r="AU29" i="229"/>
  <c r="AT29" i="229"/>
  <c r="AS29" i="229"/>
  <c r="AR29" i="229"/>
  <c r="AQ29" i="229"/>
  <c r="AP29" i="229"/>
  <c r="AO29" i="229"/>
  <c r="AN29" i="229"/>
  <c r="AL29" i="229"/>
  <c r="AK29" i="229"/>
  <c r="AJ29" i="229"/>
  <c r="AI29" i="229"/>
  <c r="AH29" i="229"/>
  <c r="AG29" i="229"/>
  <c r="AF29" i="229"/>
  <c r="AE29" i="229"/>
  <c r="AU28" i="229"/>
  <c r="AT28" i="229"/>
  <c r="AS28" i="229"/>
  <c r="AR28" i="229"/>
  <c r="AQ28" i="229"/>
  <c r="AP28" i="229"/>
  <c r="AO28" i="229"/>
  <c r="AN28" i="229"/>
  <c r="AL28" i="229"/>
  <c r="AK28" i="229"/>
  <c r="AJ28" i="229"/>
  <c r="AI28" i="229"/>
  <c r="AH28" i="229"/>
  <c r="AG28" i="229"/>
  <c r="AF28" i="229"/>
  <c r="AE28" i="229"/>
  <c r="AU27" i="229"/>
  <c r="AT27" i="229"/>
  <c r="AS27" i="229"/>
  <c r="AR27" i="229"/>
  <c r="AQ27" i="229"/>
  <c r="AP27" i="229"/>
  <c r="AO27" i="229"/>
  <c r="AN27" i="229"/>
  <c r="AL27" i="229"/>
  <c r="AK27" i="229"/>
  <c r="AJ27" i="229"/>
  <c r="AI27" i="229"/>
  <c r="AH27" i="229"/>
  <c r="AG27" i="229"/>
  <c r="AF27" i="229"/>
  <c r="AE27" i="229"/>
  <c r="AU26" i="229"/>
  <c r="AT26" i="229"/>
  <c r="AS26" i="229"/>
  <c r="AR26" i="229"/>
  <c r="AQ26" i="229"/>
  <c r="AP26" i="229"/>
  <c r="AO26" i="229"/>
  <c r="AN26" i="229"/>
  <c r="AL26" i="229"/>
  <c r="AK26" i="229"/>
  <c r="AJ26" i="229"/>
  <c r="AI26" i="229"/>
  <c r="AH26" i="229"/>
  <c r="AG26" i="229"/>
  <c r="AF26" i="229"/>
  <c r="AE26" i="229"/>
  <c r="AU25" i="229"/>
  <c r="AT25" i="229"/>
  <c r="AS25" i="229"/>
  <c r="AR25" i="229"/>
  <c r="AQ25" i="229"/>
  <c r="AP25" i="229"/>
  <c r="AO25" i="229"/>
  <c r="AN25" i="229"/>
  <c r="AL25" i="229"/>
  <c r="AK25" i="229"/>
  <c r="AJ25" i="229"/>
  <c r="AI25" i="229"/>
  <c r="AH25" i="229"/>
  <c r="AG25" i="229"/>
  <c r="AF25" i="229"/>
  <c r="AE25" i="229"/>
  <c r="AU24" i="229"/>
  <c r="AT24" i="229"/>
  <c r="AS24" i="229"/>
  <c r="AR24" i="229"/>
  <c r="AQ24" i="229"/>
  <c r="AP24" i="229"/>
  <c r="AO24" i="229"/>
  <c r="AN24" i="229"/>
  <c r="AL24" i="229"/>
  <c r="AK24" i="229"/>
  <c r="AJ24" i="229"/>
  <c r="AI24" i="229"/>
  <c r="AH24" i="229"/>
  <c r="AG24" i="229"/>
  <c r="AF24" i="229"/>
  <c r="AE24" i="229"/>
  <c r="AU20" i="229"/>
  <c r="AT20" i="229"/>
  <c r="AS20" i="229"/>
  <c r="AR20" i="229"/>
  <c r="AQ20" i="229"/>
  <c r="AP20" i="229"/>
  <c r="AO20" i="229"/>
  <c r="AN20" i="229"/>
  <c r="AL20" i="229"/>
  <c r="AK20" i="229"/>
  <c r="AJ20" i="229"/>
  <c r="AI20" i="229"/>
  <c r="AH20" i="229"/>
  <c r="AG20" i="229"/>
  <c r="AF20" i="229"/>
  <c r="AE20" i="229"/>
  <c r="AU19" i="229"/>
  <c r="AT19" i="229"/>
  <c r="AS19" i="229"/>
  <c r="AR19" i="229"/>
  <c r="AQ19" i="229"/>
  <c r="AP19" i="229"/>
  <c r="AO19" i="229"/>
  <c r="AN19" i="229"/>
  <c r="AL19" i="229"/>
  <c r="AK19" i="229"/>
  <c r="AJ19" i="229"/>
  <c r="AI19" i="229"/>
  <c r="AH19" i="229"/>
  <c r="AG19" i="229"/>
  <c r="AF19" i="229"/>
  <c r="AE19" i="229"/>
  <c r="AU18" i="229"/>
  <c r="AT18" i="229"/>
  <c r="AS18" i="229"/>
  <c r="AR18" i="229"/>
  <c r="AQ18" i="229"/>
  <c r="AP18" i="229"/>
  <c r="AO18" i="229"/>
  <c r="AN18" i="229"/>
  <c r="AL18" i="229"/>
  <c r="AK18" i="229"/>
  <c r="AJ18" i="229"/>
  <c r="AI18" i="229"/>
  <c r="AH18" i="229"/>
  <c r="AG18" i="229"/>
  <c r="AF18" i="229"/>
  <c r="AE18" i="229"/>
  <c r="AU17" i="229"/>
  <c r="AT17" i="229"/>
  <c r="AS17" i="229"/>
  <c r="AR17" i="229"/>
  <c r="AQ17" i="229"/>
  <c r="AP17" i="229"/>
  <c r="AO17" i="229"/>
  <c r="AN17" i="229"/>
  <c r="AL17" i="229"/>
  <c r="AK17" i="229"/>
  <c r="AJ17" i="229"/>
  <c r="AI17" i="229"/>
  <c r="AH17" i="229"/>
  <c r="AG17" i="229"/>
  <c r="AF17" i="229"/>
  <c r="AE17" i="229"/>
  <c r="AU16" i="229"/>
  <c r="AT16" i="229"/>
  <c r="AS16" i="229"/>
  <c r="AR16" i="229"/>
  <c r="AQ16" i="229"/>
  <c r="AP16" i="229"/>
  <c r="AO16" i="229"/>
  <c r="AN16" i="229"/>
  <c r="AL16" i="229"/>
  <c r="AK16" i="229"/>
  <c r="AJ16" i="229"/>
  <c r="AI16" i="229"/>
  <c r="AH16" i="229"/>
  <c r="AG16" i="229"/>
  <c r="AF16" i="229"/>
  <c r="AE16" i="229"/>
  <c r="AU15" i="229"/>
  <c r="AT15" i="229"/>
  <c r="AS15" i="229"/>
  <c r="AR15" i="229"/>
  <c r="AQ15" i="229"/>
  <c r="AP15" i="229"/>
  <c r="AO15" i="229"/>
  <c r="AN15" i="229"/>
  <c r="AL15" i="229"/>
  <c r="AK15" i="229"/>
  <c r="AJ15" i="229"/>
  <c r="AI15" i="229"/>
  <c r="AH15" i="229"/>
  <c r="AG15" i="229"/>
  <c r="AF15" i="229"/>
  <c r="AE15" i="229"/>
  <c r="AU14" i="229"/>
  <c r="AT14" i="229"/>
  <c r="AS14" i="229"/>
  <c r="AR14" i="229"/>
  <c r="AQ14" i="229"/>
  <c r="AP14" i="229"/>
  <c r="AO14" i="229"/>
  <c r="AN14" i="229"/>
  <c r="AL14" i="229"/>
  <c r="AK14" i="229"/>
  <c r="AJ14" i="229"/>
  <c r="AI14" i="229"/>
  <c r="AH14" i="229"/>
  <c r="AG14" i="229"/>
  <c r="AF14" i="229"/>
  <c r="AE14" i="229"/>
  <c r="AU13" i="229"/>
  <c r="AT13" i="229"/>
  <c r="AS13" i="229"/>
  <c r="AR13" i="229"/>
  <c r="AQ13" i="229"/>
  <c r="AP13" i="229"/>
  <c r="AO13" i="229"/>
  <c r="AN13" i="229"/>
  <c r="AL13" i="229"/>
  <c r="AK13" i="229"/>
  <c r="AJ13" i="229"/>
  <c r="AI13" i="229"/>
  <c r="AH13" i="229"/>
  <c r="AG13" i="229"/>
  <c r="AF13" i="229"/>
  <c r="AE13" i="229"/>
  <c r="AU12" i="229"/>
  <c r="AT12" i="229"/>
  <c r="AS12" i="229"/>
  <c r="AR12" i="229"/>
  <c r="AQ12" i="229"/>
  <c r="AP12" i="229"/>
  <c r="AO12" i="229"/>
  <c r="AN12" i="229"/>
  <c r="AL12" i="229"/>
  <c r="AK12" i="229"/>
  <c r="AJ12" i="229"/>
  <c r="AI12" i="229"/>
  <c r="AH12" i="229"/>
  <c r="AG12" i="229"/>
  <c r="AF12" i="229"/>
  <c r="AE12" i="229"/>
  <c r="AU11" i="229"/>
  <c r="AT11" i="229"/>
  <c r="AS11" i="229"/>
  <c r="AR11" i="229"/>
  <c r="AQ11" i="229"/>
  <c r="AP11" i="229"/>
  <c r="AO11" i="229"/>
  <c r="AN11" i="229"/>
  <c r="AL11" i="229"/>
  <c r="AK11" i="229"/>
  <c r="AJ11" i="229"/>
  <c r="AI11" i="229"/>
  <c r="AH11" i="229"/>
  <c r="AG11" i="229"/>
  <c r="AF11" i="229"/>
  <c r="AI32" i="228"/>
  <c r="AH32" i="228"/>
  <c r="AG32" i="228"/>
  <c r="AF32" i="228"/>
  <c r="AE32" i="228"/>
  <c r="AC32" i="228"/>
  <c r="AB32" i="228"/>
  <c r="AA32" i="228"/>
  <c r="Z32" i="228"/>
  <c r="Y32" i="228"/>
  <c r="AI31" i="228"/>
  <c r="AH31" i="228"/>
  <c r="AG31" i="228"/>
  <c r="AF31" i="228"/>
  <c r="AE31" i="228"/>
  <c r="AC31" i="228"/>
  <c r="AB31" i="228"/>
  <c r="AA31" i="228"/>
  <c r="Z31" i="228"/>
  <c r="Y31" i="228"/>
  <c r="AI30" i="228"/>
  <c r="AH30" i="228"/>
  <c r="AG30" i="228"/>
  <c r="AF30" i="228"/>
  <c r="AE30" i="228"/>
  <c r="AC30" i="228"/>
  <c r="AB30" i="228"/>
  <c r="AA30" i="228"/>
  <c r="Z30" i="228"/>
  <c r="Y30" i="228"/>
  <c r="AI29" i="228"/>
  <c r="AH29" i="228"/>
  <c r="AG29" i="228"/>
  <c r="AF29" i="228"/>
  <c r="AE29" i="228"/>
  <c r="AC29" i="228"/>
  <c r="AB29" i="228"/>
  <c r="AA29" i="228"/>
  <c r="Z29" i="228"/>
  <c r="Y29" i="228"/>
  <c r="AI28" i="228"/>
  <c r="AH28" i="228"/>
  <c r="AG28" i="228"/>
  <c r="AF28" i="228"/>
  <c r="AE28" i="228"/>
  <c r="AC28" i="228"/>
  <c r="AB28" i="228"/>
  <c r="AA28" i="228"/>
  <c r="Z28" i="228"/>
  <c r="Y28" i="228"/>
  <c r="AI27" i="228"/>
  <c r="AH27" i="228"/>
  <c r="AG27" i="228"/>
  <c r="AF27" i="228"/>
  <c r="AE27" i="228"/>
  <c r="AC27" i="228"/>
  <c r="AB27" i="228"/>
  <c r="AA27" i="228"/>
  <c r="Z27" i="228"/>
  <c r="Y27" i="228"/>
  <c r="AI26" i="228"/>
  <c r="AH26" i="228"/>
  <c r="AG26" i="228"/>
  <c r="AF26" i="228"/>
  <c r="AE26" i="228"/>
  <c r="AC26" i="228"/>
  <c r="AB26" i="228"/>
  <c r="AA26" i="228"/>
  <c r="Z26" i="228"/>
  <c r="Y26" i="228"/>
  <c r="AI25" i="228"/>
  <c r="AH25" i="228"/>
  <c r="AG25" i="228"/>
  <c r="AF25" i="228"/>
  <c r="AE25" i="228"/>
  <c r="AC25" i="228"/>
  <c r="AB25" i="228"/>
  <c r="AA25" i="228"/>
  <c r="Z25" i="228"/>
  <c r="Y25" i="228"/>
  <c r="AI24" i="228"/>
  <c r="AH24" i="228"/>
  <c r="AG24" i="228"/>
  <c r="AF24" i="228"/>
  <c r="AE24" i="228"/>
  <c r="AC24" i="228"/>
  <c r="AB24" i="228"/>
  <c r="AA24" i="228"/>
  <c r="Z24" i="228"/>
  <c r="Y24" i="228"/>
  <c r="AI23" i="228"/>
  <c r="AH23" i="228"/>
  <c r="AG23" i="228"/>
  <c r="AF23" i="228"/>
  <c r="AE23" i="228"/>
  <c r="AC23" i="228"/>
  <c r="AB23" i="228"/>
  <c r="AA23" i="228"/>
  <c r="Z23" i="228"/>
  <c r="Y23" i="228"/>
  <c r="AI19" i="228"/>
  <c r="AH19" i="228"/>
  <c r="AG19" i="228"/>
  <c r="AF19" i="228"/>
  <c r="AE19" i="228"/>
  <c r="AC19" i="228"/>
  <c r="AB19" i="228"/>
  <c r="AA19" i="228"/>
  <c r="Z19" i="228"/>
  <c r="Y19" i="228"/>
  <c r="AI18" i="228"/>
  <c r="AH18" i="228"/>
  <c r="AG18" i="228"/>
  <c r="AF18" i="228"/>
  <c r="AE18" i="228"/>
  <c r="AC18" i="228"/>
  <c r="AB18" i="228"/>
  <c r="AA18" i="228"/>
  <c r="Z18" i="228"/>
  <c r="Y18" i="228"/>
  <c r="AI17" i="228"/>
  <c r="AH17" i="228"/>
  <c r="AG17" i="228"/>
  <c r="AF17" i="228"/>
  <c r="AE17" i="228"/>
  <c r="AC17" i="228"/>
  <c r="AB17" i="228"/>
  <c r="AA17" i="228"/>
  <c r="Z17" i="228"/>
  <c r="Y17" i="228"/>
  <c r="AI16" i="228"/>
  <c r="AH16" i="228"/>
  <c r="AG16" i="228"/>
  <c r="AF16" i="228"/>
  <c r="AE16" i="228"/>
  <c r="AC16" i="228"/>
  <c r="AB16" i="228"/>
  <c r="AA16" i="228"/>
  <c r="Z16" i="228"/>
  <c r="Y16" i="228"/>
  <c r="AI15" i="228"/>
  <c r="AH15" i="228"/>
  <c r="AG15" i="228"/>
  <c r="AF15" i="228"/>
  <c r="AE15" i="228"/>
  <c r="AC15" i="228"/>
  <c r="AB15" i="228"/>
  <c r="AA15" i="228"/>
  <c r="Z15" i="228"/>
  <c r="Y15" i="228"/>
  <c r="AI14" i="228"/>
  <c r="AH14" i="228"/>
  <c r="AG14" i="228"/>
  <c r="AF14" i="228"/>
  <c r="AE14" i="228"/>
  <c r="AC14" i="228"/>
  <c r="AB14" i="228"/>
  <c r="AA14" i="228"/>
  <c r="Z14" i="228"/>
  <c r="Y14" i="228"/>
  <c r="AI13" i="228"/>
  <c r="AH13" i="228"/>
  <c r="AG13" i="228"/>
  <c r="AF13" i="228"/>
  <c r="AE13" i="228"/>
  <c r="AC13" i="228"/>
  <c r="AB13" i="228"/>
  <c r="AA13" i="228"/>
  <c r="Z13" i="228"/>
  <c r="Y13" i="228"/>
  <c r="AI12" i="228"/>
  <c r="AH12" i="228"/>
  <c r="AG12" i="228"/>
  <c r="AF12" i="228"/>
  <c r="AE12" i="228"/>
  <c r="AC12" i="228"/>
  <c r="AB12" i="228"/>
  <c r="AA12" i="228"/>
  <c r="Z12" i="228"/>
  <c r="Y12" i="228"/>
  <c r="AI11" i="228"/>
  <c r="AH11" i="228"/>
  <c r="AG11" i="228"/>
  <c r="AF11" i="228"/>
  <c r="AE11" i="228"/>
  <c r="AC11" i="228"/>
  <c r="AB11" i="228"/>
  <c r="AA11" i="228"/>
  <c r="Z11" i="228"/>
  <c r="Y11" i="228"/>
  <c r="AI10" i="228"/>
  <c r="AH10" i="228"/>
  <c r="AG10" i="228"/>
  <c r="AF10" i="228"/>
  <c r="AE10" i="228"/>
  <c r="AC10" i="228"/>
  <c r="AB10" i="228"/>
  <c r="AA10" i="228"/>
  <c r="Z10" i="228"/>
  <c r="AC45" i="227"/>
  <c r="AB45" i="227"/>
  <c r="AA45" i="227"/>
  <c r="Z45" i="227"/>
  <c r="Y45" i="227"/>
  <c r="X45" i="227"/>
  <c r="W45" i="227"/>
  <c r="V45" i="227"/>
  <c r="AC44" i="227"/>
  <c r="AB44" i="227"/>
  <c r="AA44" i="227"/>
  <c r="Z44" i="227"/>
  <c r="Y44" i="227"/>
  <c r="X44" i="227"/>
  <c r="W44" i="227"/>
  <c r="V44" i="227"/>
  <c r="AC43" i="227"/>
  <c r="AB43" i="227"/>
  <c r="AA43" i="227"/>
  <c r="Z43" i="227"/>
  <c r="Y43" i="227"/>
  <c r="X43" i="227"/>
  <c r="W43" i="227"/>
  <c r="V43" i="227"/>
  <c r="AC42" i="227"/>
  <c r="AB42" i="227"/>
  <c r="AA42" i="227"/>
  <c r="Z42" i="227"/>
  <c r="Y42" i="227"/>
  <c r="X42" i="227"/>
  <c r="W42" i="227"/>
  <c r="V42" i="227"/>
  <c r="AC41" i="227"/>
  <c r="AB41" i="227"/>
  <c r="AA41" i="227"/>
  <c r="Z41" i="227"/>
  <c r="Y41" i="227"/>
  <c r="X41" i="227"/>
  <c r="W41" i="227"/>
  <c r="V41" i="227"/>
  <c r="AC34" i="227"/>
  <c r="AB34" i="227"/>
  <c r="AA34" i="227"/>
  <c r="Z34" i="227"/>
  <c r="Y34" i="227"/>
  <c r="X34" i="227"/>
  <c r="W34" i="227"/>
  <c r="V34" i="227"/>
  <c r="AC33" i="227"/>
  <c r="AB33" i="227"/>
  <c r="AA33" i="227"/>
  <c r="Z33" i="227"/>
  <c r="Y33" i="227"/>
  <c r="X33" i="227"/>
  <c r="W33" i="227"/>
  <c r="V33" i="227"/>
  <c r="AC28" i="227"/>
  <c r="AB28" i="227"/>
  <c r="AA28" i="227"/>
  <c r="Z28" i="227"/>
  <c r="Y28" i="227"/>
  <c r="X28" i="227"/>
  <c r="W28" i="227"/>
  <c r="V28" i="227"/>
  <c r="AC24" i="227"/>
  <c r="AB24" i="227"/>
  <c r="AA24" i="227"/>
  <c r="Z24" i="227"/>
  <c r="Y24" i="227"/>
  <c r="X24" i="227"/>
  <c r="W24" i="227"/>
  <c r="V24" i="227"/>
  <c r="AC22" i="227"/>
  <c r="AB22" i="227"/>
  <c r="AA22" i="227"/>
  <c r="Z22" i="227"/>
  <c r="Y22" i="227"/>
  <c r="X22" i="227"/>
  <c r="W22" i="227"/>
  <c r="V22" i="227"/>
  <c r="AC17" i="227"/>
  <c r="AB17" i="227"/>
  <c r="AA17" i="227"/>
  <c r="Z17" i="227"/>
  <c r="Y17" i="227"/>
  <c r="X17" i="227"/>
  <c r="W17" i="227"/>
  <c r="V17" i="227"/>
  <c r="AC13" i="227"/>
  <c r="AB13" i="227"/>
  <c r="AA13" i="227"/>
  <c r="Z13" i="227"/>
  <c r="Y13" i="227"/>
  <c r="X13" i="227"/>
  <c r="W13" i="227"/>
  <c r="V13" i="227"/>
  <c r="AC11" i="227"/>
  <c r="AB11" i="227"/>
  <c r="AA11" i="227"/>
  <c r="Z11" i="227"/>
  <c r="Y11" i="227"/>
  <c r="X11" i="227"/>
  <c r="W11" i="227"/>
  <c r="W45" i="226"/>
  <c r="V45" i="226"/>
  <c r="U45" i="226"/>
  <c r="T45" i="226"/>
  <c r="S45" i="226"/>
  <c r="W44" i="226"/>
  <c r="V44" i="226"/>
  <c r="U44" i="226"/>
  <c r="T44" i="226"/>
  <c r="S44" i="226"/>
  <c r="W43" i="226"/>
  <c r="V43" i="226"/>
  <c r="U43" i="226"/>
  <c r="T43" i="226"/>
  <c r="S43" i="226"/>
  <c r="W42" i="226"/>
  <c r="V42" i="226"/>
  <c r="U42" i="226"/>
  <c r="T42" i="226"/>
  <c r="S42" i="226"/>
  <c r="W41" i="226"/>
  <c r="V41" i="226"/>
  <c r="U41" i="226"/>
  <c r="T41" i="226"/>
  <c r="S41" i="226"/>
  <c r="W34" i="226"/>
  <c r="V34" i="226"/>
  <c r="U34" i="226"/>
  <c r="T34" i="226"/>
  <c r="S34" i="226"/>
  <c r="W33" i="226"/>
  <c r="V33" i="226"/>
  <c r="U33" i="226"/>
  <c r="T33" i="226"/>
  <c r="S33" i="226"/>
  <c r="W28" i="226"/>
  <c r="V28" i="226"/>
  <c r="U28" i="226"/>
  <c r="T28" i="226"/>
  <c r="S28" i="226"/>
  <c r="W24" i="226"/>
  <c r="V24" i="226"/>
  <c r="U24" i="226"/>
  <c r="T24" i="226"/>
  <c r="S24" i="226"/>
  <c r="V22" i="226"/>
  <c r="U22" i="226"/>
  <c r="T22" i="226"/>
  <c r="S22" i="226"/>
  <c r="W17" i="226"/>
  <c r="V17" i="226"/>
  <c r="U17" i="226"/>
  <c r="T17" i="226"/>
  <c r="S17" i="226"/>
  <c r="W13" i="226"/>
  <c r="V13" i="226"/>
  <c r="U13" i="226"/>
  <c r="T13" i="226"/>
  <c r="S13" i="226"/>
  <c r="W11" i="226"/>
  <c r="V11" i="226"/>
  <c r="U11" i="226"/>
  <c r="T11" i="226"/>
  <c r="O66" i="223"/>
  <c r="N66" i="223"/>
  <c r="O65" i="223"/>
  <c r="N65" i="223"/>
  <c r="O64" i="223"/>
  <c r="N64" i="223"/>
  <c r="O63" i="223"/>
  <c r="N63" i="223"/>
  <c r="O62" i="223"/>
  <c r="N62" i="223"/>
  <c r="O61" i="223"/>
  <c r="N61" i="223"/>
  <c r="O60" i="223"/>
  <c r="N60" i="223"/>
  <c r="O59" i="223"/>
  <c r="N59" i="223"/>
  <c r="O58" i="223"/>
  <c r="N58" i="223"/>
  <c r="O57" i="223"/>
  <c r="N57" i="223"/>
  <c r="O56" i="223"/>
  <c r="N56" i="223"/>
  <c r="O55" i="223"/>
  <c r="N55" i="223"/>
  <c r="O54" i="223"/>
  <c r="N54" i="223"/>
  <c r="O53" i="223"/>
  <c r="N53" i="223"/>
  <c r="O52" i="223"/>
  <c r="N52" i="223"/>
  <c r="O51" i="223"/>
  <c r="N51" i="223"/>
  <c r="O50" i="223"/>
  <c r="N50" i="223"/>
  <c r="O49" i="223"/>
  <c r="N49" i="223"/>
  <c r="O48" i="223"/>
  <c r="N48" i="223"/>
  <c r="O47" i="223"/>
  <c r="N47" i="223"/>
  <c r="O46" i="223"/>
  <c r="N46" i="223"/>
  <c r="O45" i="223"/>
  <c r="N45" i="223"/>
  <c r="O44" i="223"/>
  <c r="N44" i="223"/>
  <c r="O43" i="223"/>
  <c r="N43" i="223"/>
  <c r="O42" i="223"/>
  <c r="N42" i="223"/>
  <c r="P34" i="223"/>
  <c r="O34" i="223"/>
  <c r="N34" i="223"/>
  <c r="P33" i="223"/>
  <c r="O33" i="223"/>
  <c r="N33" i="223"/>
  <c r="P32" i="223"/>
  <c r="O32" i="223"/>
  <c r="N32" i="223"/>
  <c r="P31" i="223"/>
  <c r="O31" i="223"/>
  <c r="N31" i="223"/>
  <c r="P30" i="223"/>
  <c r="O30" i="223"/>
  <c r="N30" i="223"/>
  <c r="P29" i="223"/>
  <c r="O29" i="223"/>
  <c r="N29" i="223"/>
  <c r="P28" i="223"/>
  <c r="O28" i="223"/>
  <c r="N28" i="223"/>
  <c r="P27" i="223"/>
  <c r="O27" i="223"/>
  <c r="N27" i="223"/>
  <c r="P26" i="223"/>
  <c r="O26" i="223"/>
  <c r="N26" i="223"/>
  <c r="P25" i="223"/>
  <c r="O25" i="223"/>
  <c r="N25" i="223"/>
  <c r="P24" i="223"/>
  <c r="O24" i="223"/>
  <c r="N24" i="223"/>
  <c r="P23" i="223"/>
  <c r="O23" i="223"/>
  <c r="N23" i="223"/>
  <c r="P22" i="223"/>
  <c r="O22" i="223"/>
  <c r="N22" i="223"/>
  <c r="P21" i="223"/>
  <c r="O21" i="223"/>
  <c r="N21" i="223"/>
  <c r="P20" i="223"/>
  <c r="O20" i="223"/>
  <c r="N20" i="223"/>
  <c r="P19" i="223"/>
  <c r="O19" i="223"/>
  <c r="N19" i="223"/>
  <c r="P18" i="223"/>
  <c r="O18" i="223"/>
  <c r="N18" i="223"/>
  <c r="P17" i="223"/>
  <c r="O17" i="223"/>
  <c r="N17" i="223"/>
  <c r="P16" i="223"/>
  <c r="O16" i="223"/>
  <c r="N16" i="223"/>
  <c r="P15" i="223"/>
  <c r="O15" i="223"/>
  <c r="N15" i="223"/>
  <c r="P14" i="223"/>
  <c r="O14" i="223"/>
  <c r="N14" i="223"/>
  <c r="P13" i="223"/>
  <c r="O13" i="223"/>
  <c r="N13" i="223"/>
  <c r="P12" i="223"/>
  <c r="O12" i="223"/>
  <c r="N12" i="223"/>
  <c r="P11" i="223"/>
  <c r="O11" i="223"/>
  <c r="N11" i="223"/>
  <c r="P10" i="223"/>
  <c r="AA28" i="221"/>
  <c r="Z28" i="221"/>
  <c r="Y28" i="221"/>
  <c r="X28" i="221"/>
  <c r="W28" i="221"/>
  <c r="V28" i="221"/>
  <c r="U28" i="221"/>
  <c r="AA27" i="221"/>
  <c r="Z27" i="221"/>
  <c r="Y27" i="221"/>
  <c r="X27" i="221"/>
  <c r="W27" i="221"/>
  <c r="V27" i="221"/>
  <c r="U27" i="221"/>
  <c r="AA19" i="221"/>
  <c r="Z19" i="221"/>
  <c r="Y19" i="221"/>
  <c r="X19" i="221"/>
  <c r="W19" i="221"/>
  <c r="V19" i="221"/>
  <c r="U19" i="221"/>
  <c r="AA18" i="221"/>
  <c r="Z18" i="221"/>
  <c r="Y18" i="221"/>
  <c r="X18" i="221"/>
  <c r="W18" i="221"/>
  <c r="V18" i="221"/>
  <c r="U18" i="221"/>
  <c r="AA17" i="221"/>
  <c r="Z17" i="221"/>
  <c r="Y17" i="221"/>
  <c r="X17" i="221"/>
  <c r="W17" i="221"/>
  <c r="V17" i="221"/>
  <c r="U17" i="221"/>
  <c r="AA16" i="221"/>
  <c r="Z16" i="221"/>
  <c r="Y16" i="221"/>
  <c r="X16" i="221"/>
  <c r="W16" i="221"/>
  <c r="V16" i="221"/>
  <c r="U16" i="221"/>
  <c r="AA12" i="221"/>
  <c r="AA11" i="221"/>
  <c r="AA10" i="221"/>
  <c r="AA9" i="221"/>
  <c r="AA8" i="221"/>
  <c r="Z12" i="221"/>
  <c r="Y12" i="221"/>
  <c r="X12" i="221"/>
  <c r="W12" i="221"/>
  <c r="V12" i="221"/>
  <c r="U12" i="221"/>
  <c r="Z11" i="221"/>
  <c r="Y11" i="221"/>
  <c r="X11" i="221"/>
  <c r="W11" i="221"/>
  <c r="V11" i="221"/>
  <c r="U11" i="221"/>
  <c r="Z10" i="221"/>
  <c r="Y10" i="221"/>
  <c r="X10" i="221"/>
  <c r="W10" i="221"/>
  <c r="V10" i="221"/>
  <c r="U10" i="221"/>
  <c r="Z9" i="221"/>
  <c r="Y9" i="221"/>
  <c r="X9" i="221"/>
  <c r="W9" i="221"/>
  <c r="V9" i="221"/>
  <c r="U9" i="221"/>
  <c r="Z8" i="221"/>
  <c r="Y8" i="221"/>
  <c r="X8" i="221"/>
  <c r="W8" i="221"/>
  <c r="V8" i="221"/>
  <c r="Q42" i="220"/>
  <c r="M42" i="220" s="1"/>
  <c r="Q41" i="220"/>
  <c r="M41" i="220" s="1"/>
  <c r="O35" i="220"/>
  <c r="M35" i="220" s="1"/>
  <c r="O34" i="220"/>
  <c r="M34" i="220" s="1"/>
  <c r="O33" i="220"/>
  <c r="M33" i="220" s="1"/>
  <c r="O27" i="220"/>
  <c r="M27" i="220" s="1"/>
  <c r="O26" i="220"/>
  <c r="M26" i="220" s="1"/>
  <c r="O25" i="220"/>
  <c r="M25" i="220" s="1"/>
  <c r="P17" i="220"/>
  <c r="M17" i="220" s="1"/>
  <c r="P16" i="220"/>
  <c r="M16" i="220" s="1"/>
  <c r="P12" i="220"/>
  <c r="M12" i="220" s="1"/>
  <c r="P11" i="220"/>
  <c r="M11" i="220" s="1"/>
  <c r="W16" i="219"/>
  <c r="V16" i="219"/>
  <c r="U16" i="219"/>
  <c r="T16" i="219"/>
  <c r="S16" i="219"/>
  <c r="W15" i="219"/>
  <c r="V15" i="219"/>
  <c r="U15" i="219"/>
  <c r="T15" i="219"/>
  <c r="S15" i="219"/>
  <c r="W14" i="219"/>
  <c r="V14" i="219"/>
  <c r="U14" i="219"/>
  <c r="T14" i="219"/>
  <c r="S14" i="219"/>
  <c r="W13" i="219"/>
  <c r="V13" i="219"/>
  <c r="U13" i="219"/>
  <c r="S13" i="219"/>
  <c r="W9" i="219"/>
  <c r="V9" i="219"/>
  <c r="U7" i="218"/>
  <c r="T7" i="218"/>
  <c r="S7" i="218"/>
  <c r="Q13" i="217"/>
  <c r="P13" i="217"/>
  <c r="Q9" i="217"/>
  <c r="P17" i="216"/>
  <c r="O17" i="216"/>
  <c r="P16" i="216"/>
  <c r="O16" i="216"/>
  <c r="P15" i="216"/>
  <c r="O15" i="216"/>
  <c r="P14" i="216"/>
  <c r="O14" i="216"/>
  <c r="P10" i="216"/>
  <c r="O10" i="216"/>
  <c r="P9" i="216"/>
  <c r="O9" i="216"/>
  <c r="P8" i="216"/>
  <c r="U44" i="215"/>
  <c r="Q44" i="215" s="1"/>
  <c r="U41" i="215"/>
  <c r="Q41" i="215" s="1"/>
  <c r="U40" i="215"/>
  <c r="Q40" i="215" s="1"/>
  <c r="U39" i="215"/>
  <c r="Q39" i="215" s="1"/>
  <c r="T35" i="215"/>
  <c r="S35" i="215"/>
  <c r="T34" i="215"/>
  <c r="S34" i="215"/>
  <c r="T33" i="215"/>
  <c r="S33" i="215"/>
  <c r="T27" i="215"/>
  <c r="S27" i="215"/>
  <c r="T26" i="215"/>
  <c r="S26" i="215"/>
  <c r="W22" i="215"/>
  <c r="V22" i="215"/>
  <c r="W21" i="215"/>
  <c r="V21" i="215"/>
  <c r="W20" i="215"/>
  <c r="V20" i="215"/>
  <c r="W19" i="215"/>
  <c r="V19" i="215"/>
  <c r="W18" i="215"/>
  <c r="V18" i="215"/>
  <c r="W17" i="215"/>
  <c r="V17" i="215"/>
  <c r="W16" i="215"/>
  <c r="V16" i="215"/>
  <c r="T22" i="215"/>
  <c r="S22" i="215"/>
  <c r="T21" i="215"/>
  <c r="S21" i="215"/>
  <c r="T20" i="215"/>
  <c r="S20" i="215"/>
  <c r="T19" i="215"/>
  <c r="S19" i="215"/>
  <c r="T18" i="215"/>
  <c r="S18" i="215"/>
  <c r="T17" i="215"/>
  <c r="S17" i="215"/>
  <c r="T16" i="215"/>
  <c r="S16" i="215"/>
  <c r="W10" i="215"/>
  <c r="V10" i="215"/>
  <c r="W9" i="215"/>
  <c r="V9" i="215"/>
  <c r="W8" i="215"/>
  <c r="V8" i="215"/>
  <c r="T10" i="215"/>
  <c r="S10" i="215"/>
  <c r="T9" i="215"/>
  <c r="S9" i="215"/>
  <c r="T8" i="215"/>
  <c r="X25" i="263"/>
  <c r="S25" i="263" s="1"/>
  <c r="X16" i="263"/>
  <c r="V16" i="263"/>
  <c r="U16" i="263"/>
  <c r="AD12" i="263"/>
  <c r="AC12" i="263"/>
  <c r="AD11" i="263"/>
  <c r="AC11" i="263"/>
  <c r="AD10" i="263"/>
  <c r="AC10" i="263"/>
  <c r="AA12" i="263"/>
  <c r="Z12" i="263"/>
  <c r="AA11" i="263"/>
  <c r="Z11" i="263"/>
  <c r="AA10" i="263"/>
  <c r="Z10" i="263"/>
  <c r="X12" i="263"/>
  <c r="X11" i="263"/>
  <c r="X10" i="263"/>
  <c r="V12" i="263"/>
  <c r="U12" i="263"/>
  <c r="V11" i="263"/>
  <c r="U11" i="263"/>
  <c r="V10" i="263"/>
  <c r="U29" i="262"/>
  <c r="S29" i="262" s="1"/>
  <c r="X20" i="262"/>
  <c r="V20" i="262"/>
  <c r="U20" i="262"/>
  <c r="V15" i="262"/>
  <c r="U15" i="262"/>
  <c r="X15" i="262"/>
  <c r="AA15" i="262"/>
  <c r="Z15" i="262"/>
  <c r="AC15" i="262"/>
  <c r="AD11" i="262"/>
  <c r="AC11" i="262"/>
  <c r="AD10" i="262"/>
  <c r="AC10" i="262"/>
  <c r="AA11" i="262"/>
  <c r="Z11" i="262"/>
  <c r="AA10" i="262"/>
  <c r="Z10" i="262"/>
  <c r="X11" i="262"/>
  <c r="X10" i="262"/>
  <c r="V11" i="262"/>
  <c r="U11" i="262"/>
  <c r="V10" i="262"/>
  <c r="N16" i="214"/>
  <c r="L16" i="214" s="1"/>
  <c r="S54" i="213"/>
  <c r="R54" i="213"/>
  <c r="Q54" i="213"/>
  <c r="S52" i="213"/>
  <c r="R52" i="213"/>
  <c r="Q52" i="213"/>
  <c r="R47" i="213"/>
  <c r="Q47" i="213"/>
  <c r="S44" i="213"/>
  <c r="R44" i="213"/>
  <c r="Q44" i="213"/>
  <c r="S43" i="213"/>
  <c r="R43" i="213"/>
  <c r="Q43" i="213"/>
  <c r="S42" i="213"/>
  <c r="R42" i="213"/>
  <c r="Q42" i="213"/>
  <c r="S40" i="213"/>
  <c r="R40" i="213"/>
  <c r="Q40" i="213"/>
  <c r="S38" i="213"/>
  <c r="R38" i="213"/>
  <c r="Q38" i="213"/>
  <c r="S37" i="213"/>
  <c r="R37" i="213"/>
  <c r="Q37" i="213"/>
  <c r="S36" i="213"/>
  <c r="R36" i="213"/>
  <c r="Q36" i="213"/>
  <c r="S35" i="213"/>
  <c r="R35" i="213"/>
  <c r="Q35" i="213"/>
  <c r="R32" i="213"/>
  <c r="Q32" i="213"/>
  <c r="S29" i="213"/>
  <c r="R29" i="213"/>
  <c r="Q29" i="213"/>
  <c r="S28" i="213"/>
  <c r="R28" i="213"/>
  <c r="Q28" i="213"/>
  <c r="S27" i="213"/>
  <c r="R27" i="213"/>
  <c r="Q27" i="213"/>
  <c r="S25" i="213"/>
  <c r="R25" i="213"/>
  <c r="Q25" i="213"/>
  <c r="S23" i="213"/>
  <c r="R23" i="213"/>
  <c r="Q23" i="213"/>
  <c r="S22" i="213"/>
  <c r="R22" i="213"/>
  <c r="Q22" i="213"/>
  <c r="S21" i="213"/>
  <c r="R21" i="213"/>
  <c r="Q21" i="213"/>
  <c r="S20" i="213"/>
  <c r="R20" i="213"/>
  <c r="Q20" i="213"/>
  <c r="S19" i="213"/>
  <c r="R19" i="213"/>
  <c r="Q19" i="213"/>
  <c r="R16" i="213"/>
  <c r="Q16" i="213"/>
  <c r="S13" i="213"/>
  <c r="R13" i="213"/>
  <c r="Q13" i="213"/>
  <c r="S12" i="213"/>
  <c r="R12" i="213"/>
  <c r="Q12" i="213"/>
  <c r="S11" i="213"/>
  <c r="R11" i="213"/>
  <c r="Q11" i="213"/>
  <c r="S9" i="213"/>
  <c r="R9" i="213"/>
  <c r="Q9" i="213"/>
  <c r="S8" i="213"/>
  <c r="R8" i="213"/>
  <c r="AA28" i="212"/>
  <c r="Z28" i="212"/>
  <c r="Y28" i="212"/>
  <c r="X28" i="212"/>
  <c r="W28" i="212"/>
  <c r="V28" i="212"/>
  <c r="U28" i="212"/>
  <c r="AA27" i="212"/>
  <c r="Z27" i="212"/>
  <c r="Y27" i="212"/>
  <c r="X27" i="212"/>
  <c r="W27" i="212"/>
  <c r="V27" i="212"/>
  <c r="U27" i="212"/>
  <c r="AA19" i="212"/>
  <c r="Z19" i="212"/>
  <c r="Y19" i="212"/>
  <c r="X19" i="212"/>
  <c r="W19" i="212"/>
  <c r="V19" i="212"/>
  <c r="U19" i="212"/>
  <c r="AA18" i="212"/>
  <c r="Z18" i="212"/>
  <c r="Y18" i="212"/>
  <c r="X18" i="212"/>
  <c r="W18" i="212"/>
  <c r="V18" i="212"/>
  <c r="U18" i="212"/>
  <c r="AA17" i="212"/>
  <c r="Z17" i="212"/>
  <c r="Y17" i="212"/>
  <c r="X17" i="212"/>
  <c r="W17" i="212"/>
  <c r="V17" i="212"/>
  <c r="U17" i="212"/>
  <c r="AA16" i="212"/>
  <c r="Z16" i="212"/>
  <c r="Y16" i="212"/>
  <c r="X16" i="212"/>
  <c r="W16" i="212"/>
  <c r="V16" i="212"/>
  <c r="U16" i="212"/>
  <c r="AA12" i="212"/>
  <c r="AA11" i="212"/>
  <c r="AA10" i="212"/>
  <c r="AA9" i="212"/>
  <c r="AA8" i="212"/>
  <c r="Z12" i="212"/>
  <c r="Y12" i="212"/>
  <c r="X12" i="212"/>
  <c r="W12" i="212"/>
  <c r="V12" i="212"/>
  <c r="U12" i="212"/>
  <c r="Z11" i="212"/>
  <c r="Y11" i="212"/>
  <c r="X11" i="212"/>
  <c r="W11" i="212"/>
  <c r="V11" i="212"/>
  <c r="U11" i="212"/>
  <c r="Z10" i="212"/>
  <c r="Y10" i="212"/>
  <c r="V10" i="212"/>
  <c r="U10" i="212"/>
  <c r="Z9" i="212"/>
  <c r="Y9" i="212"/>
  <c r="X9" i="212"/>
  <c r="W9" i="212"/>
  <c r="V9" i="212"/>
  <c r="U9" i="212"/>
  <c r="Z8" i="212"/>
  <c r="Y8" i="212"/>
  <c r="X8" i="212"/>
  <c r="W8" i="212"/>
  <c r="V8" i="212"/>
  <c r="P49" i="211"/>
  <c r="N49" i="211" s="1"/>
  <c r="P48" i="211"/>
  <c r="N48" i="211" s="1"/>
  <c r="P45" i="211"/>
  <c r="N45" i="211" s="1"/>
  <c r="P44" i="211"/>
  <c r="N44" i="211" s="1"/>
  <c r="Q41" i="211"/>
  <c r="P41" i="211"/>
  <c r="Q38" i="211"/>
  <c r="P38" i="211"/>
  <c r="Q33" i="211"/>
  <c r="P33" i="211"/>
  <c r="Q32" i="211"/>
  <c r="P32" i="211"/>
  <c r="Q27" i="211"/>
  <c r="P27" i="211"/>
  <c r="Q26" i="211"/>
  <c r="P26" i="211"/>
  <c r="Q25" i="211"/>
  <c r="P25" i="211"/>
  <c r="Q24" i="211"/>
  <c r="P24" i="211"/>
  <c r="Q21" i="211"/>
  <c r="P21" i="211"/>
  <c r="Q20" i="211"/>
  <c r="P20" i="211"/>
  <c r="Q19" i="211"/>
  <c r="P19" i="211"/>
  <c r="Q18" i="211"/>
  <c r="P18" i="211"/>
  <c r="Q14" i="211"/>
  <c r="P14" i="211"/>
  <c r="Q13" i="211"/>
  <c r="P13" i="211"/>
  <c r="Q12" i="211"/>
  <c r="N12" i="211" s="1"/>
  <c r="Q11" i="211"/>
  <c r="P11" i="211"/>
  <c r="Q10" i="211"/>
  <c r="P10" i="211"/>
  <c r="Q9" i="211"/>
  <c r="P9" i="211"/>
  <c r="Q8" i="211"/>
  <c r="W43" i="210"/>
  <c r="Q43" i="210" s="1"/>
  <c r="W42" i="210"/>
  <c r="Q42" i="210" s="1"/>
  <c r="W37" i="210"/>
  <c r="Q37" i="210" s="1"/>
  <c r="W33" i="210"/>
  <c r="Q33" i="210" s="1"/>
  <c r="W31" i="210"/>
  <c r="Q31" i="210" s="1"/>
  <c r="W30" i="210"/>
  <c r="Q30" i="210" s="1"/>
  <c r="W29" i="210"/>
  <c r="Q29" i="210" s="1"/>
  <c r="W26" i="210"/>
  <c r="Q26" i="210" s="1"/>
  <c r="W22" i="210"/>
  <c r="Q22" i="210" s="1"/>
  <c r="W20" i="210"/>
  <c r="Q20" i="210" s="1"/>
  <c r="W19" i="210"/>
  <c r="Q19" i="210" s="1"/>
  <c r="W15" i="210"/>
  <c r="Q15" i="210" s="1"/>
  <c r="W14" i="210"/>
  <c r="Q14" i="210" s="1"/>
  <c r="W13" i="210"/>
  <c r="Q13" i="210" s="1"/>
  <c r="W12" i="210"/>
  <c r="Q12" i="210" s="1"/>
  <c r="W11" i="210"/>
  <c r="Q11" i="210" s="1"/>
  <c r="W10" i="210"/>
  <c r="Q10" i="210" s="1"/>
  <c r="W9" i="210"/>
  <c r="Q9" i="210" s="1"/>
  <c r="AB22" i="209"/>
  <c r="S22" i="209" s="1"/>
  <c r="AA17" i="209"/>
  <c r="Z17" i="209"/>
  <c r="Y17" i="209"/>
  <c r="X17" i="209"/>
  <c r="W17" i="209"/>
  <c r="V17" i="209"/>
  <c r="U17" i="209"/>
  <c r="AA10" i="209"/>
  <c r="Z10" i="209"/>
  <c r="Y10" i="209"/>
  <c r="AA8" i="209"/>
  <c r="Z8" i="209"/>
  <c r="Y8" i="209"/>
  <c r="X8" i="209"/>
  <c r="W8" i="209"/>
  <c r="V8" i="209"/>
  <c r="U29" i="206"/>
  <c r="T29" i="206"/>
  <c r="S29" i="206"/>
  <c r="R29" i="206"/>
  <c r="U26" i="206"/>
  <c r="T26" i="206"/>
  <c r="S26" i="206"/>
  <c r="R26" i="206"/>
  <c r="U25" i="206"/>
  <c r="T25" i="206"/>
  <c r="S25" i="206"/>
  <c r="R25" i="206"/>
  <c r="U22" i="206"/>
  <c r="T22" i="206"/>
  <c r="S22" i="206"/>
  <c r="R22" i="206"/>
  <c r="U21" i="206"/>
  <c r="T21" i="206"/>
  <c r="S21" i="206"/>
  <c r="R21" i="206"/>
  <c r="V18" i="206"/>
  <c r="P18" i="206" s="1"/>
  <c r="V13" i="206"/>
  <c r="P13" i="206" s="1"/>
  <c r="V12" i="206"/>
  <c r="P12" i="206" s="1"/>
  <c r="U34" i="205"/>
  <c r="T34" i="205"/>
  <c r="S34" i="205"/>
  <c r="U33" i="205"/>
  <c r="T33" i="205"/>
  <c r="S33" i="205"/>
  <c r="U32" i="205"/>
  <c r="T32" i="205"/>
  <c r="S32" i="205"/>
  <c r="U26" i="205"/>
  <c r="T26" i="205"/>
  <c r="S26" i="205"/>
  <c r="U25" i="205"/>
  <c r="T25" i="205"/>
  <c r="S25" i="205"/>
  <c r="U24" i="205"/>
  <c r="T24" i="205"/>
  <c r="S24" i="205"/>
  <c r="U23" i="205"/>
  <c r="T23" i="205"/>
  <c r="S23" i="205"/>
  <c r="U19" i="205"/>
  <c r="T19" i="205"/>
  <c r="S19" i="205"/>
  <c r="U18" i="205"/>
  <c r="T18" i="205"/>
  <c r="S18" i="205"/>
  <c r="U16" i="205"/>
  <c r="T16" i="205"/>
  <c r="S16" i="205"/>
  <c r="U15" i="205"/>
  <c r="T15" i="205"/>
  <c r="S15" i="205"/>
  <c r="U14" i="205"/>
  <c r="T14" i="205"/>
  <c r="S14" i="205"/>
  <c r="U13" i="205"/>
  <c r="T13" i="205"/>
  <c r="S13" i="205"/>
  <c r="U12" i="205"/>
  <c r="T12" i="205"/>
  <c r="S12" i="205"/>
  <c r="U11" i="205"/>
  <c r="T11" i="205"/>
  <c r="U51" i="204"/>
  <c r="T51" i="204"/>
  <c r="S51" i="204"/>
  <c r="U50" i="204"/>
  <c r="T50" i="204"/>
  <c r="S50" i="204"/>
  <c r="U44" i="204"/>
  <c r="T44" i="204"/>
  <c r="S44" i="204"/>
  <c r="U43" i="204"/>
  <c r="T43" i="204"/>
  <c r="S43" i="204"/>
  <c r="U42" i="204"/>
  <c r="T42" i="204"/>
  <c r="S42" i="204"/>
  <c r="U41" i="204"/>
  <c r="T41" i="204"/>
  <c r="S41" i="204"/>
  <c r="U40" i="204"/>
  <c r="T40" i="204"/>
  <c r="S40" i="204"/>
  <c r="U39" i="204"/>
  <c r="T39" i="204"/>
  <c r="S39" i="204"/>
  <c r="U38" i="204"/>
  <c r="T38" i="204"/>
  <c r="S38" i="204"/>
  <c r="U37" i="204"/>
  <c r="T37" i="204"/>
  <c r="S37" i="204"/>
  <c r="U36" i="204"/>
  <c r="T36" i="204"/>
  <c r="S36" i="204"/>
  <c r="U30" i="204"/>
  <c r="T30" i="204"/>
  <c r="S30" i="204"/>
  <c r="U29" i="204"/>
  <c r="T29" i="204"/>
  <c r="S29" i="204"/>
  <c r="U28" i="204"/>
  <c r="T28" i="204"/>
  <c r="S28" i="204"/>
  <c r="U27" i="204"/>
  <c r="T27" i="204"/>
  <c r="S27" i="204"/>
  <c r="U26" i="204"/>
  <c r="T26" i="204"/>
  <c r="S26" i="204"/>
  <c r="U25" i="204"/>
  <c r="T25" i="204"/>
  <c r="S25" i="204"/>
  <c r="U21" i="204"/>
  <c r="T21" i="204"/>
  <c r="S21" i="204"/>
  <c r="U20" i="204"/>
  <c r="T20" i="204"/>
  <c r="S20" i="204"/>
  <c r="U19" i="204"/>
  <c r="T19" i="204"/>
  <c r="S19" i="204"/>
  <c r="U18" i="204"/>
  <c r="T18" i="204"/>
  <c r="S18" i="204"/>
  <c r="U14" i="204"/>
  <c r="T14" i="204"/>
  <c r="S14" i="204"/>
  <c r="U13" i="204"/>
  <c r="T13" i="204"/>
  <c r="S13" i="204"/>
  <c r="U12" i="204"/>
  <c r="T12" i="204"/>
  <c r="S12" i="204"/>
  <c r="U11" i="204"/>
  <c r="T11" i="204"/>
  <c r="S11" i="204"/>
  <c r="U10" i="204"/>
  <c r="T10" i="204"/>
  <c r="S10" i="204"/>
  <c r="U9" i="204"/>
  <c r="T9" i="204"/>
  <c r="U10" i="203"/>
  <c r="T10" i="203"/>
  <c r="S10" i="203"/>
  <c r="U9" i="203"/>
  <c r="T9" i="203"/>
  <c r="U32" i="202"/>
  <c r="Q32" i="202" s="1"/>
  <c r="U31" i="202"/>
  <c r="Q31" i="202" s="1"/>
  <c r="U30" i="202"/>
  <c r="Q30" i="202" s="1"/>
  <c r="U26" i="202"/>
  <c r="T26" i="202"/>
  <c r="S26" i="202"/>
  <c r="U25" i="202"/>
  <c r="T25" i="202"/>
  <c r="S25" i="202"/>
  <c r="U22" i="202"/>
  <c r="T22" i="202"/>
  <c r="S22" i="202"/>
  <c r="U20" i="202"/>
  <c r="T20" i="202"/>
  <c r="S20" i="202"/>
  <c r="U17" i="202"/>
  <c r="T17" i="202"/>
  <c r="S17" i="202"/>
  <c r="U15" i="202"/>
  <c r="T15" i="202"/>
  <c r="S15" i="202"/>
  <c r="U14" i="202"/>
  <c r="U13" i="202"/>
  <c r="T13" i="202"/>
  <c r="S13" i="202"/>
  <c r="U12" i="202"/>
  <c r="T12" i="202"/>
  <c r="S12" i="202"/>
  <c r="U10" i="202"/>
  <c r="T10" i="202"/>
  <c r="S10" i="202"/>
  <c r="U9" i="202"/>
  <c r="T9" i="202"/>
  <c r="S9" i="202"/>
  <c r="U8" i="202"/>
  <c r="T8" i="202"/>
  <c r="N14" i="211" l="1"/>
  <c r="N41" i="211"/>
  <c r="AA42" i="240"/>
  <c r="AA50" i="240"/>
  <c r="M38" i="245"/>
  <c r="O18" i="248"/>
  <c r="M36" i="245"/>
  <c r="M40" i="245"/>
  <c r="N21" i="211"/>
  <c r="N27" i="211"/>
  <c r="AJ568" i="293"/>
  <c r="H35" i="257"/>
  <c r="F138" i="273" s="1"/>
  <c r="F122" i="273"/>
  <c r="N19" i="211"/>
  <c r="N25" i="211"/>
  <c r="N33" i="211"/>
  <c r="I35" i="257"/>
  <c r="F139" i="273" s="1"/>
  <c r="F123" i="273"/>
  <c r="AC12" i="229"/>
  <c r="AC15" i="229"/>
  <c r="AC16" i="229"/>
  <c r="AC17" i="229"/>
  <c r="AC18" i="229"/>
  <c r="AC19" i="229"/>
  <c r="AC20" i="229"/>
  <c r="AC24" i="229"/>
  <c r="AC25" i="229"/>
  <c r="AC26" i="229"/>
  <c r="AC27" i="229"/>
  <c r="AC28" i="229"/>
  <c r="AC29" i="229"/>
  <c r="AC30" i="229"/>
  <c r="AC31" i="229"/>
  <c r="AC32" i="229"/>
  <c r="AC33" i="229"/>
  <c r="J35" i="257"/>
  <c r="F140" i="273" s="1"/>
  <c r="F124" i="273"/>
  <c r="AC14" i="229"/>
  <c r="L43" i="223"/>
  <c r="L47" i="223"/>
  <c r="L51" i="223"/>
  <c r="L55" i="223"/>
  <c r="L59" i="223"/>
  <c r="L63" i="223"/>
  <c r="K35" i="257"/>
  <c r="F141" i="273" s="1"/>
  <c r="F125" i="273"/>
  <c r="AC13" i="229"/>
  <c r="M42" i="245"/>
  <c r="O22" i="248"/>
  <c r="G35" i="257"/>
  <c r="F137" i="273" s="1"/>
  <c r="F121" i="273"/>
  <c r="E35" i="257"/>
  <c r="F135" i="273" s="1"/>
  <c r="F119" i="273"/>
  <c r="O47" i="213"/>
  <c r="F35" i="257"/>
  <c r="F136" i="273" s="1"/>
  <c r="F120" i="273"/>
  <c r="N11" i="236"/>
  <c r="Q9" i="202"/>
  <c r="AA9" i="240"/>
  <c r="N13" i="217"/>
  <c r="Q35" i="215"/>
  <c r="N19" i="239"/>
  <c r="AJ542" i="293"/>
  <c r="AJ546" i="293"/>
  <c r="AJ550" i="293"/>
  <c r="AJ560" i="293"/>
  <c r="AJ564" i="293"/>
  <c r="N18" i="211"/>
  <c r="N24" i="211"/>
  <c r="N32" i="211"/>
  <c r="O12" i="213"/>
  <c r="AJ554" i="293"/>
  <c r="Q22" i="202"/>
  <c r="AJ499" i="293"/>
  <c r="AL14" i="285"/>
  <c r="O12" i="248"/>
  <c r="O10" i="248"/>
  <c r="O11" i="248"/>
  <c r="O16" i="248"/>
  <c r="O17" i="248"/>
  <c r="O20" i="248"/>
  <c r="O21" i="248"/>
  <c r="O23" i="248"/>
  <c r="M37" i="245"/>
  <c r="M41" i="245"/>
  <c r="AA39" i="240"/>
  <c r="AA23" i="240"/>
  <c r="N13" i="236"/>
  <c r="AG12" i="235"/>
  <c r="AG24" i="235"/>
  <c r="AG36" i="235"/>
  <c r="AG69" i="235"/>
  <c r="R30" i="231"/>
  <c r="R14" i="231"/>
  <c r="R21" i="231"/>
  <c r="R45" i="231"/>
  <c r="W32" i="228"/>
  <c r="AJ491" i="293"/>
  <c r="AJ498" i="293"/>
  <c r="AJ487" i="293"/>
  <c r="AJ105" i="293"/>
  <c r="AJ37" i="293"/>
  <c r="AJ57" i="293"/>
  <c r="M10" i="216"/>
  <c r="M15" i="216"/>
  <c r="M17" i="216"/>
  <c r="O19" i="213"/>
  <c r="O23" i="213"/>
  <c r="O29" i="213"/>
  <c r="O36" i="213"/>
  <c r="O42" i="213"/>
  <c r="O52" i="213"/>
  <c r="O28" i="213"/>
  <c r="O35" i="213"/>
  <c r="O40" i="213"/>
  <c r="N26" i="211"/>
  <c r="N9" i="211"/>
  <c r="O9" i="213"/>
  <c r="O13" i="213"/>
  <c r="O21" i="213"/>
  <c r="R38" i="231"/>
  <c r="Q11" i="204"/>
  <c r="Q12" i="204"/>
  <c r="Q13" i="204"/>
  <c r="Q18" i="204"/>
  <c r="Q19" i="204"/>
  <c r="Q20" i="204"/>
  <c r="Q25" i="204"/>
  <c r="Q27" i="204"/>
  <c r="Q29" i="204"/>
  <c r="Q30" i="204"/>
  <c r="Q51" i="204"/>
  <c r="Q13" i="205"/>
  <c r="Q18" i="205"/>
  <c r="Q25" i="205"/>
  <c r="Q34" i="205"/>
  <c r="N10" i="211"/>
  <c r="O11" i="213"/>
  <c r="O22" i="213"/>
  <c r="W13" i="228"/>
  <c r="R15" i="231"/>
  <c r="R22" i="231"/>
  <c r="R35" i="231"/>
  <c r="R39" i="231"/>
  <c r="O24" i="248"/>
  <c r="Q10" i="204"/>
  <c r="Q14" i="204"/>
  <c r="Q21" i="204"/>
  <c r="Q28" i="204"/>
  <c r="Q37" i="204"/>
  <c r="Q41" i="204"/>
  <c r="Q50" i="204"/>
  <c r="Q16" i="205"/>
  <c r="Q24" i="205"/>
  <c r="N13" i="211"/>
  <c r="N20" i="211"/>
  <c r="N38" i="211"/>
  <c r="O16" i="213"/>
  <c r="S11" i="263"/>
  <c r="S12" i="263"/>
  <c r="S16" i="263"/>
  <c r="Q9" i="215"/>
  <c r="Q10" i="215"/>
  <c r="Q17" i="215"/>
  <c r="Q19" i="215"/>
  <c r="Q21" i="215"/>
  <c r="Q18" i="215"/>
  <c r="Q22" i="215"/>
  <c r="Q27" i="215"/>
  <c r="Q34" i="215"/>
  <c r="S11" i="221"/>
  <c r="S16" i="221"/>
  <c r="L11" i="223"/>
  <c r="L15" i="223"/>
  <c r="L19" i="223"/>
  <c r="L23" i="223"/>
  <c r="L27" i="223"/>
  <c r="L31" i="223"/>
  <c r="L42" i="223"/>
  <c r="L44" i="223"/>
  <c r="L46" i="223"/>
  <c r="L48" i="223"/>
  <c r="L50" i="223"/>
  <c r="L52" i="223"/>
  <c r="L54" i="223"/>
  <c r="L56" i="223"/>
  <c r="L58" i="223"/>
  <c r="L60" i="223"/>
  <c r="L62" i="223"/>
  <c r="L64" i="223"/>
  <c r="L66" i="223"/>
  <c r="Q11" i="237"/>
  <c r="Q14" i="237"/>
  <c r="Q18" i="237"/>
  <c r="Q21" i="237"/>
  <c r="Q22" i="237"/>
  <c r="AA25" i="240"/>
  <c r="CN13" i="251"/>
  <c r="CN14" i="251"/>
  <c r="CN15" i="251"/>
  <c r="CN16" i="251"/>
  <c r="CN17" i="251"/>
  <c r="CN19" i="251"/>
  <c r="CN22" i="251"/>
  <c r="CN23" i="251"/>
  <c r="CN24" i="251"/>
  <c r="CN26" i="251"/>
  <c r="AK14" i="253"/>
  <c r="AK22" i="253"/>
  <c r="S10" i="258"/>
  <c r="S42" i="258"/>
  <c r="AJ21" i="293"/>
  <c r="AJ33" i="293"/>
  <c r="AJ485" i="293"/>
  <c r="AJ489" i="293"/>
  <c r="AJ495" i="293"/>
  <c r="AJ538" i="293"/>
  <c r="O27" i="213"/>
  <c r="Q26" i="215"/>
  <c r="Q19" i="232"/>
  <c r="T12" i="233"/>
  <c r="T16" i="233"/>
  <c r="T24" i="233"/>
  <c r="T32" i="233"/>
  <c r="AA13" i="234"/>
  <c r="AA19" i="234"/>
  <c r="AA25" i="234"/>
  <c r="AA31" i="234"/>
  <c r="AA40" i="234"/>
  <c r="AA46" i="234"/>
  <c r="AA80" i="234"/>
  <c r="AA92" i="234"/>
  <c r="AA96" i="234"/>
  <c r="AA100" i="234"/>
  <c r="AG21" i="235"/>
  <c r="AG33" i="235"/>
  <c r="AG45" i="235"/>
  <c r="AG48" i="235"/>
  <c r="AG66" i="235"/>
  <c r="AG78" i="235"/>
  <c r="AA22" i="240"/>
  <c r="AA26" i="240"/>
  <c r="AA35" i="240"/>
  <c r="AA43" i="240"/>
  <c r="S9" i="243"/>
  <c r="S15" i="243"/>
  <c r="M25" i="245"/>
  <c r="M26" i="245"/>
  <c r="M27" i="245"/>
  <c r="M28" i="245"/>
  <c r="M29" i="245"/>
  <c r="M30" i="245"/>
  <c r="M31" i="245"/>
  <c r="O9" i="248"/>
  <c r="O15" i="248"/>
  <c r="O19" i="248"/>
  <c r="T9" i="257"/>
  <c r="T10" i="257"/>
  <c r="T14" i="257"/>
  <c r="T15" i="257"/>
  <c r="S13" i="258"/>
  <c r="R21" i="261"/>
  <c r="R22" i="261"/>
  <c r="R23" i="261"/>
  <c r="R25" i="261"/>
  <c r="R26" i="261"/>
  <c r="R27" i="261"/>
  <c r="R29" i="261"/>
  <c r="R30" i="261"/>
  <c r="R31" i="261"/>
  <c r="R33" i="261"/>
  <c r="R34" i="261"/>
  <c r="AJ13" i="293"/>
  <c r="AJ53" i="293"/>
  <c r="AJ85" i="293"/>
  <c r="AJ101" i="293"/>
  <c r="AJ470" i="293"/>
  <c r="AJ474" i="293"/>
  <c r="AJ478" i="293"/>
  <c r="AJ482" i="293"/>
  <c r="AJ493" i="293"/>
  <c r="AJ497" i="293"/>
  <c r="AJ503" i="293"/>
  <c r="AJ540" i="293"/>
  <c r="S20" i="262"/>
  <c r="M9" i="216"/>
  <c r="M16" i="216"/>
  <c r="M10" i="259"/>
  <c r="M12" i="259"/>
  <c r="M17" i="259"/>
  <c r="M19" i="259"/>
  <c r="M21" i="259"/>
  <c r="V16" i="288"/>
  <c r="AJ69" i="293"/>
  <c r="AJ77" i="293"/>
  <c r="AJ490" i="293"/>
  <c r="AJ501" i="293"/>
  <c r="Q25" i="202"/>
  <c r="Q10" i="202"/>
  <c r="Q15" i="202"/>
  <c r="Q13" i="202"/>
  <c r="Q20" i="202"/>
  <c r="T11" i="257"/>
  <c r="T18" i="257"/>
  <c r="T27" i="257"/>
  <c r="T34" i="257"/>
  <c r="T40" i="257"/>
  <c r="T46" i="257"/>
  <c r="R20" i="261"/>
  <c r="R24" i="261"/>
  <c r="R28" i="261"/>
  <c r="R32" i="261"/>
  <c r="Y33" i="257"/>
  <c r="T41" i="257"/>
  <c r="T43" i="257"/>
  <c r="T47" i="257"/>
  <c r="T50" i="257"/>
  <c r="S14" i="258"/>
  <c r="V33" i="257"/>
  <c r="Z33" i="257"/>
  <c r="T16" i="257"/>
  <c r="T24" i="257"/>
  <c r="T25" i="257"/>
  <c r="T26" i="257"/>
  <c r="T30" i="257"/>
  <c r="T31" i="257"/>
  <c r="T32" i="257"/>
  <c r="T42" i="257"/>
  <c r="T48" i="257"/>
  <c r="S11" i="258"/>
  <c r="S12" i="258"/>
  <c r="Q13" i="226"/>
  <c r="T17" i="227"/>
  <c r="T33" i="227"/>
  <c r="T43" i="227"/>
  <c r="W11" i="228"/>
  <c r="W15" i="228"/>
  <c r="W17" i="228"/>
  <c r="W19" i="228"/>
  <c r="W24" i="228"/>
  <c r="W26" i="228"/>
  <c r="W28" i="228"/>
  <c r="R36" i="231"/>
  <c r="R37" i="231"/>
  <c r="R40" i="231"/>
  <c r="R41" i="231"/>
  <c r="W14" i="228"/>
  <c r="W18" i="228"/>
  <c r="W25" i="228"/>
  <c r="W29" i="228"/>
  <c r="R12" i="231"/>
  <c r="R16" i="231"/>
  <c r="R23" i="231"/>
  <c r="T11" i="233"/>
  <c r="T13" i="233"/>
  <c r="T14" i="233"/>
  <c r="T15" i="233"/>
  <c r="L12" i="223"/>
  <c r="L16" i="223"/>
  <c r="L20" i="223"/>
  <c r="L24" i="223"/>
  <c r="L28" i="223"/>
  <c r="L32" i="223"/>
  <c r="R13" i="231"/>
  <c r="R17" i="231"/>
  <c r="R24" i="231"/>
  <c r="T19" i="233"/>
  <c r="T20" i="233"/>
  <c r="T21" i="233"/>
  <c r="T25" i="233"/>
  <c r="T26" i="233"/>
  <c r="T31" i="233"/>
  <c r="T36" i="233"/>
  <c r="T39" i="233"/>
  <c r="T40" i="233"/>
  <c r="AA11" i="234"/>
  <c r="AA14" i="234"/>
  <c r="AA17" i="234"/>
  <c r="AA22" i="234"/>
  <c r="AA23" i="234"/>
  <c r="AA26" i="234"/>
  <c r="AA35" i="234"/>
  <c r="AA37" i="234"/>
  <c r="AA41" i="234"/>
  <c r="AA44" i="234"/>
  <c r="AA70" i="234"/>
  <c r="AA73" i="234"/>
  <c r="AA74" i="234"/>
  <c r="AA79" i="234"/>
  <c r="AA82" i="234"/>
  <c r="AA85" i="234"/>
  <c r="AA86" i="234"/>
  <c r="AA94" i="234"/>
  <c r="AA95" i="234"/>
  <c r="AA98" i="234"/>
  <c r="AA99" i="234"/>
  <c r="AG11" i="235"/>
  <c r="AG13" i="235"/>
  <c r="AG14" i="235"/>
  <c r="AG17" i="235"/>
  <c r="AG19" i="235"/>
  <c r="AG22" i="235"/>
  <c r="AG23" i="235"/>
  <c r="AG25" i="235"/>
  <c r="AG26" i="235"/>
  <c r="AG29" i="235"/>
  <c r="AG31" i="235"/>
  <c r="AG34" i="235"/>
  <c r="AG35" i="235"/>
  <c r="AG37" i="235"/>
  <c r="AG38" i="235"/>
  <c r="AG41" i="235"/>
  <c r="AG43" i="235"/>
  <c r="AG46" i="235"/>
  <c r="AG47" i="235"/>
  <c r="N10" i="236"/>
  <c r="N12" i="236"/>
  <c r="Q13" i="237"/>
  <c r="Q20" i="237"/>
  <c r="O9" i="238"/>
  <c r="N16" i="239"/>
  <c r="AA12" i="240"/>
  <c r="AA13" i="240"/>
  <c r="AA36" i="240"/>
  <c r="AA37" i="240"/>
  <c r="AA38" i="240"/>
  <c r="AA41" i="240"/>
  <c r="AA55" i="240"/>
  <c r="AA57" i="240"/>
  <c r="D53" i="79"/>
  <c r="S10" i="243"/>
  <c r="S11" i="243"/>
  <c r="S14" i="243"/>
  <c r="S16" i="243"/>
  <c r="S17" i="243"/>
  <c r="CN12" i="251"/>
  <c r="D69" i="79"/>
  <c r="AL18" i="285"/>
  <c r="AL22" i="285"/>
  <c r="AL26" i="285"/>
  <c r="AL30" i="285"/>
  <c r="AL34" i="285"/>
  <c r="AL38" i="285"/>
  <c r="AL42" i="285"/>
  <c r="AL46" i="285"/>
  <c r="AL50" i="285"/>
  <c r="AL54" i="285"/>
  <c r="AL58" i="285"/>
  <c r="AK11" i="253"/>
  <c r="AK12" i="253"/>
  <c r="AK15" i="253"/>
  <c r="AK20" i="253"/>
  <c r="AK23" i="253"/>
  <c r="AK24" i="253"/>
  <c r="AJ9" i="293"/>
  <c r="AJ29" i="293"/>
  <c r="AJ49" i="293"/>
  <c r="AJ73" i="293"/>
  <c r="AJ97" i="293"/>
  <c r="AJ488" i="293"/>
  <c r="AJ496" i="293"/>
  <c r="AJ504" i="293"/>
  <c r="AJ509" i="293"/>
  <c r="AJ513" i="293"/>
  <c r="AJ517" i="293"/>
  <c r="AJ521" i="293"/>
  <c r="AJ525" i="293"/>
  <c r="AJ529" i="293"/>
  <c r="AJ533" i="293"/>
  <c r="AJ539" i="293"/>
  <c r="AJ545" i="293"/>
  <c r="AJ549" i="293"/>
  <c r="AJ553" i="293"/>
  <c r="AJ559" i="293"/>
  <c r="AJ563" i="293"/>
  <c r="AJ567" i="293"/>
  <c r="Q24" i="226"/>
  <c r="W12" i="228"/>
  <c r="W16" i="228"/>
  <c r="W23" i="228"/>
  <c r="W27" i="228"/>
  <c r="W31" i="228"/>
  <c r="AA20" i="234"/>
  <c r="AA32" i="234"/>
  <c r="AA38" i="234"/>
  <c r="AA47" i="234"/>
  <c r="AA76" i="234"/>
  <c r="AA88" i="234"/>
  <c r="AA93" i="234"/>
  <c r="AA97" i="234"/>
  <c r="AG18" i="235"/>
  <c r="AG30" i="235"/>
  <c r="AG42" i="235"/>
  <c r="AG63" i="235"/>
  <c r="AG75" i="235"/>
  <c r="Q12" i="237"/>
  <c r="Q19" i="237"/>
  <c r="N15" i="239"/>
  <c r="N18" i="239"/>
  <c r="AA14" i="240"/>
  <c r="AA56" i="240"/>
  <c r="AK13" i="253"/>
  <c r="AK21" i="253"/>
  <c r="AK25" i="253"/>
  <c r="R28" i="231"/>
  <c r="R29" i="231"/>
  <c r="R31" i="231"/>
  <c r="AJ25" i="293"/>
  <c r="AJ45" i="293"/>
  <c r="AJ65" i="293"/>
  <c r="AJ93" i="293"/>
  <c r="AJ468" i="293"/>
  <c r="AJ472" i="293"/>
  <c r="AJ476" i="293"/>
  <c r="AJ480" i="293"/>
  <c r="AJ486" i="293"/>
  <c r="AJ494" i="293"/>
  <c r="AJ502" i="293"/>
  <c r="AJ506" i="293"/>
  <c r="AJ510" i="293"/>
  <c r="AJ514" i="293"/>
  <c r="AJ518" i="293"/>
  <c r="AJ522" i="293"/>
  <c r="AJ526" i="293"/>
  <c r="AJ530" i="293"/>
  <c r="AJ534" i="293"/>
  <c r="AJ537" i="293"/>
  <c r="AJ544" i="293"/>
  <c r="AJ548" i="293"/>
  <c r="AJ552" i="293"/>
  <c r="AJ558" i="293"/>
  <c r="AJ562" i="293"/>
  <c r="AJ566" i="293"/>
  <c r="W30" i="228"/>
  <c r="Q10" i="232"/>
  <c r="Q11" i="232"/>
  <c r="Q13" i="232"/>
  <c r="Q15" i="232"/>
  <c r="Q18" i="232"/>
  <c r="Q20" i="232"/>
  <c r="Q23" i="232"/>
  <c r="Q24" i="232"/>
  <c r="Q25" i="232"/>
  <c r="Q30" i="232"/>
  <c r="Q31" i="232"/>
  <c r="Q35" i="232"/>
  <c r="AA16" i="234"/>
  <c r="AA34" i="234"/>
  <c r="AA43" i="234"/>
  <c r="AA71" i="234"/>
  <c r="AA77" i="234"/>
  <c r="AA83" i="234"/>
  <c r="AA89" i="234"/>
  <c r="AG16" i="235"/>
  <c r="AG20" i="235"/>
  <c r="AG28" i="235"/>
  <c r="AG32" i="235"/>
  <c r="AG40" i="235"/>
  <c r="AG44" i="235"/>
  <c r="AG15" i="235"/>
  <c r="AG27" i="235"/>
  <c r="AG39" i="235"/>
  <c r="AG52" i="235"/>
  <c r="AG53" i="235"/>
  <c r="AG55" i="235"/>
  <c r="AG56" i="235"/>
  <c r="AG58" i="235"/>
  <c r="AG59" i="235"/>
  <c r="AG61" i="235"/>
  <c r="AG62" i="235"/>
  <c r="AG64" i="235"/>
  <c r="AG65" i="235"/>
  <c r="AG67" i="235"/>
  <c r="AG68" i="235"/>
  <c r="AG70" i="235"/>
  <c r="AG71" i="235"/>
  <c r="AG73" i="235"/>
  <c r="AG74" i="235"/>
  <c r="AG76" i="235"/>
  <c r="AG77" i="235"/>
  <c r="AG79" i="235"/>
  <c r="AG80" i="235"/>
  <c r="AG81" i="235"/>
  <c r="AG82" i="235"/>
  <c r="AG83" i="235"/>
  <c r="AG84" i="235"/>
  <c r="AG85" i="235"/>
  <c r="AG86" i="235"/>
  <c r="AG87" i="235"/>
  <c r="AG88" i="235"/>
  <c r="AG60" i="235"/>
  <c r="AG72" i="235"/>
  <c r="O10" i="238"/>
  <c r="N9" i="239"/>
  <c r="AA10" i="240"/>
  <c r="D57" i="79"/>
  <c r="M39" i="245"/>
  <c r="M43" i="245"/>
  <c r="AJ17" i="293"/>
  <c r="AJ41" i="293"/>
  <c r="AJ61" i="293"/>
  <c r="AJ81" i="293"/>
  <c r="AJ469" i="293"/>
  <c r="AJ473" i="293"/>
  <c r="AJ477" i="293"/>
  <c r="AJ481" i="293"/>
  <c r="AJ484" i="293"/>
  <c r="AJ492" i="293"/>
  <c r="AJ500" i="293"/>
  <c r="AJ507" i="293"/>
  <c r="AJ511" i="293"/>
  <c r="AJ515" i="293"/>
  <c r="AJ519" i="293"/>
  <c r="AJ523" i="293"/>
  <c r="AJ527" i="293"/>
  <c r="AJ531" i="293"/>
  <c r="AJ535" i="293"/>
  <c r="AJ543" i="293"/>
  <c r="AJ547" i="293"/>
  <c r="AJ551" i="293"/>
  <c r="AJ555" i="293"/>
  <c r="AJ561" i="293"/>
  <c r="AJ565" i="293"/>
  <c r="S15" i="262"/>
  <c r="Q14" i="219"/>
  <c r="Q15" i="219"/>
  <c r="Q16" i="219"/>
  <c r="S9" i="221"/>
  <c r="S10" i="221"/>
  <c r="S12" i="221"/>
  <c r="S19" i="221"/>
  <c r="S27" i="221"/>
  <c r="M14" i="216"/>
  <c r="S11" i="212"/>
  <c r="S16" i="212"/>
  <c r="S18" i="212"/>
  <c r="S27" i="212"/>
  <c r="O54" i="213"/>
  <c r="Q16" i="215"/>
  <c r="Q20" i="215"/>
  <c r="N11" i="211"/>
  <c r="S12" i="212"/>
  <c r="S19" i="212"/>
  <c r="O20" i="213"/>
  <c r="O25" i="213"/>
  <c r="O32" i="213"/>
  <c r="O37" i="213"/>
  <c r="O38" i="213"/>
  <c r="O43" i="213"/>
  <c r="O44" i="213"/>
  <c r="Q33" i="215"/>
  <c r="Q38" i="204"/>
  <c r="Q42" i="204"/>
  <c r="Q43" i="204"/>
  <c r="P25" i="206"/>
  <c r="P26" i="206"/>
  <c r="Q12" i="202"/>
  <c r="Q17" i="202"/>
  <c r="Q26" i="202"/>
  <c r="Q36" i="204"/>
  <c r="Q40" i="204"/>
  <c r="Q44" i="204"/>
  <c r="Q26" i="204"/>
  <c r="Q39" i="204"/>
  <c r="Q12" i="205"/>
  <c r="Q14" i="205"/>
  <c r="Q15" i="205"/>
  <c r="Q19" i="205"/>
  <c r="Q23" i="205"/>
  <c r="Q26" i="205"/>
  <c r="Q32" i="205"/>
  <c r="Q33" i="205"/>
  <c r="P21" i="206"/>
  <c r="P29" i="206"/>
  <c r="S40" i="258"/>
  <c r="S38" i="258"/>
  <c r="S39" i="258"/>
  <c r="S41" i="258"/>
  <c r="Q28" i="226"/>
  <c r="X14" i="279"/>
  <c r="X20" i="279"/>
  <c r="AL13" i="285"/>
  <c r="AL17" i="285"/>
  <c r="AL21" i="285"/>
  <c r="AL25" i="285"/>
  <c r="AL29" i="285"/>
  <c r="AL33" i="285"/>
  <c r="AL37" i="285"/>
  <c r="AL41" i="285"/>
  <c r="AL45" i="285"/>
  <c r="AL49" i="285"/>
  <c r="AL53" i="285"/>
  <c r="AL57" i="285"/>
  <c r="AL61" i="285"/>
  <c r="X11" i="279"/>
  <c r="X16" i="279"/>
  <c r="X17" i="279"/>
  <c r="U14" i="281"/>
  <c r="U15" i="281"/>
  <c r="U22" i="281"/>
  <c r="AL16" i="285"/>
  <c r="AL20" i="285"/>
  <c r="AL24" i="285"/>
  <c r="AL28" i="285"/>
  <c r="AL32" i="285"/>
  <c r="AL36" i="285"/>
  <c r="AL40" i="285"/>
  <c r="AL44" i="285"/>
  <c r="AL48" i="285"/>
  <c r="AL52" i="285"/>
  <c r="AL56" i="285"/>
  <c r="AL60" i="285"/>
  <c r="X13" i="279"/>
  <c r="X19" i="279"/>
  <c r="AD10" i="280"/>
  <c r="AD11" i="280"/>
  <c r="AD13" i="280"/>
  <c r="AD14" i="280"/>
  <c r="AD16" i="280"/>
  <c r="AD17" i="280"/>
  <c r="AD19" i="280"/>
  <c r="AD20" i="280"/>
  <c r="AL15" i="285"/>
  <c r="AL19" i="285"/>
  <c r="AL23" i="285"/>
  <c r="AL27" i="285"/>
  <c r="AL31" i="285"/>
  <c r="AL35" i="285"/>
  <c r="AL39" i="285"/>
  <c r="AL43" i="285"/>
  <c r="AL47" i="285"/>
  <c r="AL51" i="285"/>
  <c r="AL55" i="285"/>
  <c r="AL59" i="285"/>
  <c r="T24" i="289"/>
  <c r="AJ508" i="293"/>
  <c r="AJ512" i="293"/>
  <c r="AJ516" i="293"/>
  <c r="AJ520" i="293"/>
  <c r="AJ524" i="293"/>
  <c r="AJ528" i="293"/>
  <c r="AJ532" i="293"/>
  <c r="AJ109" i="293"/>
  <c r="AJ471" i="293"/>
  <c r="AJ475" i="293"/>
  <c r="AJ479" i="293"/>
  <c r="V17" i="288"/>
  <c r="N14" i="290"/>
  <c r="N11" i="290"/>
  <c r="N12" i="290"/>
  <c r="N13" i="290"/>
  <c r="N15" i="290"/>
  <c r="N16" i="290"/>
  <c r="N17" i="290"/>
  <c r="AJ505" i="293"/>
  <c r="AJ536" i="293"/>
  <c r="AJ541" i="293"/>
  <c r="AJ556" i="293"/>
  <c r="AJ557" i="293"/>
  <c r="AJ483" i="293"/>
  <c r="Q41" i="226"/>
  <c r="Q45" i="226"/>
  <c r="Q42" i="226"/>
  <c r="T33" i="257"/>
  <c r="AJ89" i="293"/>
  <c r="AJ10" i="293"/>
  <c r="AJ14" i="293"/>
  <c r="AJ18" i="293"/>
  <c r="AJ22" i="293"/>
  <c r="AJ26" i="293"/>
  <c r="AJ30" i="293"/>
  <c r="AJ34" i="293"/>
  <c r="AJ38" i="293"/>
  <c r="AJ42" i="293"/>
  <c r="AJ46" i="293"/>
  <c r="AJ50" i="293"/>
  <c r="AJ54" i="293"/>
  <c r="AJ58" i="293"/>
  <c r="AJ62" i="293"/>
  <c r="AJ66" i="293"/>
  <c r="AJ70" i="293"/>
  <c r="AJ74" i="293"/>
  <c r="AJ78" i="293"/>
  <c r="AJ82" i="293"/>
  <c r="AJ86" i="293"/>
  <c r="AJ90" i="293"/>
  <c r="AJ94" i="293"/>
  <c r="AJ98" i="293"/>
  <c r="AJ102" i="293"/>
  <c r="AJ106" i="293"/>
  <c r="AJ11" i="293"/>
  <c r="AJ15" i="293"/>
  <c r="AJ19" i="293"/>
  <c r="AJ23" i="293"/>
  <c r="AJ27" i="293"/>
  <c r="AJ31" i="293"/>
  <c r="AJ35" i="293"/>
  <c r="AJ39" i="293"/>
  <c r="AJ43" i="293"/>
  <c r="AJ47" i="293"/>
  <c r="AJ51" i="293"/>
  <c r="AJ55" i="293"/>
  <c r="AJ59" i="293"/>
  <c r="AJ63" i="293"/>
  <c r="AJ67" i="293"/>
  <c r="AJ71" i="293"/>
  <c r="AJ75" i="293"/>
  <c r="AJ79" i="293"/>
  <c r="AJ83" i="293"/>
  <c r="AJ87" i="293"/>
  <c r="AJ91" i="293"/>
  <c r="AJ95" i="293"/>
  <c r="AJ99" i="293"/>
  <c r="AJ103" i="293"/>
  <c r="AJ107" i="293"/>
  <c r="AJ162" i="293"/>
  <c r="AJ163" i="293"/>
  <c r="AJ164" i="293"/>
  <c r="AJ165" i="293"/>
  <c r="AJ166" i="293"/>
  <c r="AJ167" i="293"/>
  <c r="AJ168" i="293"/>
  <c r="AJ169" i="293"/>
  <c r="AJ170" i="293"/>
  <c r="AJ171" i="293"/>
  <c r="AJ172" i="293"/>
  <c r="AJ173" i="293"/>
  <c r="AJ174" i="293"/>
  <c r="AJ175" i="293"/>
  <c r="AJ176" i="293"/>
  <c r="AJ177" i="293"/>
  <c r="AJ178" i="293"/>
  <c r="AJ179" i="293"/>
  <c r="AJ180" i="293"/>
  <c r="AJ181" i="293"/>
  <c r="AJ182" i="293"/>
  <c r="AJ183" i="293"/>
  <c r="AJ184" i="293"/>
  <c r="AJ185" i="293"/>
  <c r="AJ186" i="293"/>
  <c r="AJ187" i="293"/>
  <c r="AJ188" i="293"/>
  <c r="AJ189" i="293"/>
  <c r="AJ190" i="293"/>
  <c r="AJ191" i="293"/>
  <c r="AJ192" i="293"/>
  <c r="AJ193" i="293"/>
  <c r="AJ194" i="293"/>
  <c r="AJ195" i="293"/>
  <c r="AJ196" i="293"/>
  <c r="AJ197" i="293"/>
  <c r="AJ198" i="293"/>
  <c r="AJ199" i="293"/>
  <c r="AJ200" i="293"/>
  <c r="AJ201" i="293"/>
  <c r="AJ202" i="293"/>
  <c r="AJ203" i="293"/>
  <c r="AJ204" i="293"/>
  <c r="AJ205" i="293"/>
  <c r="AJ206" i="293"/>
  <c r="AJ207" i="293"/>
  <c r="AJ208" i="293"/>
  <c r="AJ209" i="293"/>
  <c r="AJ210" i="293"/>
  <c r="AJ211" i="293"/>
  <c r="AJ212" i="293"/>
  <c r="AJ213" i="293"/>
  <c r="AJ214" i="293"/>
  <c r="AJ215" i="293"/>
  <c r="AJ216" i="293"/>
  <c r="AJ217" i="293"/>
  <c r="AJ218" i="293"/>
  <c r="AJ219" i="293"/>
  <c r="AJ220" i="293"/>
  <c r="AJ221" i="293"/>
  <c r="AJ222" i="293"/>
  <c r="AJ223" i="293"/>
  <c r="AJ224" i="293"/>
  <c r="AJ225" i="293"/>
  <c r="AJ226" i="293"/>
  <c r="AJ12" i="293"/>
  <c r="AJ16" i="293"/>
  <c r="AJ20" i="293"/>
  <c r="AJ24" i="293"/>
  <c r="AJ28" i="293"/>
  <c r="AJ32" i="293"/>
  <c r="AJ36" i="293"/>
  <c r="AJ40" i="293"/>
  <c r="AJ44" i="293"/>
  <c r="AJ48" i="293"/>
  <c r="AJ52" i="293"/>
  <c r="AJ56" i="293"/>
  <c r="AJ60" i="293"/>
  <c r="AJ64" i="293"/>
  <c r="AJ68" i="293"/>
  <c r="AJ72" i="293"/>
  <c r="AJ76" i="293"/>
  <c r="AJ80" i="293"/>
  <c r="AJ84" i="293"/>
  <c r="AJ88" i="293"/>
  <c r="AJ92" i="293"/>
  <c r="AJ96" i="293"/>
  <c r="AJ100" i="293"/>
  <c r="AJ104" i="293"/>
  <c r="AJ108" i="293"/>
  <c r="AJ227" i="293"/>
  <c r="AJ228" i="293"/>
  <c r="AJ229" i="293"/>
  <c r="AJ230" i="293"/>
  <c r="AJ231" i="293"/>
  <c r="AJ232" i="293"/>
  <c r="AJ233" i="293"/>
  <c r="AJ234" i="293"/>
  <c r="AJ235" i="293"/>
  <c r="AJ236" i="293"/>
  <c r="AJ237" i="293"/>
  <c r="AJ238" i="293"/>
  <c r="AJ239" i="293"/>
  <c r="AJ240" i="293"/>
  <c r="AJ241" i="293"/>
  <c r="AJ242" i="293"/>
  <c r="AJ243" i="293"/>
  <c r="AJ244" i="293"/>
  <c r="AJ245" i="293"/>
  <c r="AJ246" i="293"/>
  <c r="AJ247" i="293"/>
  <c r="AJ248" i="293"/>
  <c r="AJ249" i="293"/>
  <c r="AJ250" i="293"/>
  <c r="AJ251" i="293"/>
  <c r="AJ252" i="293"/>
  <c r="AJ253" i="293"/>
  <c r="AJ254" i="293"/>
  <c r="AJ255" i="293"/>
  <c r="AJ256" i="293"/>
  <c r="AJ257" i="293"/>
  <c r="AJ258" i="293"/>
  <c r="AJ259" i="293"/>
  <c r="AJ260" i="293"/>
  <c r="AJ261" i="293"/>
  <c r="AJ262" i="293"/>
  <c r="AJ315" i="293"/>
  <c r="AJ316" i="293"/>
  <c r="AJ317" i="293"/>
  <c r="AJ318" i="293"/>
  <c r="AJ319" i="293"/>
  <c r="AJ320" i="293"/>
  <c r="AJ321" i="293"/>
  <c r="AJ322" i="293"/>
  <c r="AJ323" i="293"/>
  <c r="AJ324" i="293"/>
  <c r="AJ325" i="293"/>
  <c r="AJ326" i="293"/>
  <c r="AJ327" i="293"/>
  <c r="AJ328" i="293"/>
  <c r="AJ329" i="293"/>
  <c r="AJ330" i="293"/>
  <c r="AJ331" i="293"/>
  <c r="AJ332" i="293"/>
  <c r="AJ333" i="293"/>
  <c r="AJ334" i="293"/>
  <c r="AJ335" i="293"/>
  <c r="AJ336" i="293"/>
  <c r="AJ337" i="293"/>
  <c r="AJ338" i="293"/>
  <c r="AJ339" i="293"/>
  <c r="AJ340" i="293"/>
  <c r="AJ341" i="293"/>
  <c r="AJ342" i="293"/>
  <c r="AJ343" i="293"/>
  <c r="AJ344" i="293"/>
  <c r="AJ345" i="293"/>
  <c r="AJ346" i="293"/>
  <c r="AJ347" i="293"/>
  <c r="AJ348" i="293"/>
  <c r="AJ349" i="293"/>
  <c r="AJ350" i="293"/>
  <c r="AJ351" i="293"/>
  <c r="AJ352" i="293"/>
  <c r="AJ353" i="293"/>
  <c r="AJ354" i="293"/>
  <c r="AJ355" i="293"/>
  <c r="AJ356" i="293"/>
  <c r="AJ357" i="293"/>
  <c r="AJ358" i="293"/>
  <c r="AJ359" i="293"/>
  <c r="AJ360" i="293"/>
  <c r="AJ361" i="293"/>
  <c r="AJ362" i="293"/>
  <c r="AJ363" i="293"/>
  <c r="AJ364" i="293"/>
  <c r="AJ365" i="293"/>
  <c r="AJ366" i="293"/>
  <c r="AJ367" i="293"/>
  <c r="AJ368" i="293"/>
  <c r="AJ369" i="293"/>
  <c r="AJ370" i="293"/>
  <c r="AJ371" i="293"/>
  <c r="AJ372" i="293"/>
  <c r="AJ373" i="293"/>
  <c r="AJ374" i="293"/>
  <c r="AJ375" i="293"/>
  <c r="AJ376" i="293"/>
  <c r="AJ377" i="293"/>
  <c r="AJ378" i="293"/>
  <c r="AJ379" i="293"/>
  <c r="AJ380" i="293"/>
  <c r="AJ381" i="293"/>
  <c r="AJ382" i="293"/>
  <c r="AJ383" i="293"/>
  <c r="AJ384" i="293"/>
  <c r="AJ385" i="293"/>
  <c r="AJ386" i="293"/>
  <c r="AJ387" i="293"/>
  <c r="AJ388" i="293"/>
  <c r="AJ389" i="293"/>
  <c r="AJ390" i="293"/>
  <c r="AJ391" i="293"/>
  <c r="AJ392" i="293"/>
  <c r="AJ393" i="293"/>
  <c r="AJ394" i="293"/>
  <c r="AJ395" i="293"/>
  <c r="AJ396" i="293"/>
  <c r="AJ397" i="293"/>
  <c r="AJ398" i="293"/>
  <c r="AJ399" i="293"/>
  <c r="AJ400" i="293"/>
  <c r="AJ401" i="293"/>
  <c r="AJ402" i="293"/>
  <c r="AJ403" i="293"/>
  <c r="AJ404" i="293"/>
  <c r="AJ405" i="293"/>
  <c r="AJ406" i="293"/>
  <c r="AJ407" i="293"/>
  <c r="AJ408" i="293"/>
  <c r="AJ409" i="293"/>
  <c r="AJ410" i="293"/>
  <c r="AJ411" i="293"/>
  <c r="AJ412" i="293"/>
  <c r="AJ413" i="293"/>
  <c r="AJ414" i="293"/>
  <c r="AJ415" i="293"/>
  <c r="P22" i="206"/>
  <c r="S17" i="209"/>
  <c r="S18" i="221"/>
  <c r="L14" i="223"/>
  <c r="L18" i="223"/>
  <c r="L22" i="223"/>
  <c r="L26" i="223"/>
  <c r="L30" i="223"/>
  <c r="L34" i="223"/>
  <c r="Q17" i="226"/>
  <c r="Q33" i="226"/>
  <c r="Q43" i="226"/>
  <c r="S9" i="212"/>
  <c r="S17" i="212"/>
  <c r="S28" i="212"/>
  <c r="S11" i="262"/>
  <c r="Q9" i="219"/>
  <c r="S17" i="221"/>
  <c r="S28" i="221"/>
  <c r="L13" i="223"/>
  <c r="L17" i="223"/>
  <c r="L21" i="223"/>
  <c r="L25" i="223"/>
  <c r="L29" i="223"/>
  <c r="L33" i="223"/>
  <c r="L45" i="223"/>
  <c r="L49" i="223"/>
  <c r="L53" i="223"/>
  <c r="L57" i="223"/>
  <c r="L61" i="223"/>
  <c r="L65" i="223"/>
  <c r="Q34" i="226"/>
  <c r="Q44" i="226"/>
  <c r="T13" i="227"/>
  <c r="T22" i="227"/>
  <c r="T24" i="227"/>
  <c r="T28" i="227"/>
  <c r="T34" i="227"/>
  <c r="T41" i="227"/>
  <c r="T42" i="227"/>
  <c r="T44" i="227"/>
  <c r="T45" i="227"/>
  <c r="I49" i="257"/>
  <c r="F196" i="273" s="1"/>
  <c r="H10" i="238"/>
  <c r="F2997" i="269" s="1"/>
  <c r="I51" i="257" l="1"/>
  <c r="F210" i="273" s="1"/>
  <c r="J105" i="234" l="1"/>
  <c r="F1700" i="269" s="1"/>
  <c r="J104" i="234"/>
  <c r="F1694" i="269" s="1"/>
  <c r="G105" i="234"/>
  <c r="F1697" i="269" s="1"/>
  <c r="F104" i="234"/>
  <c r="F1690" i="269" s="1"/>
  <c r="S101" i="234"/>
  <c r="F1688" i="269" s="1"/>
  <c r="T101" i="234"/>
  <c r="F1689" i="269" s="1"/>
  <c r="K91" i="234"/>
  <c r="I90" i="234"/>
  <c r="F1585" i="269" s="1"/>
  <c r="G87" i="234"/>
  <c r="F1562" i="269" s="1"/>
  <c r="F84" i="234"/>
  <c r="F1540" i="269" s="1"/>
  <c r="G78" i="234"/>
  <c r="F1499" i="269" s="1"/>
  <c r="J72" i="234"/>
  <c r="F1460" i="269" s="1"/>
  <c r="J66" i="234"/>
  <c r="F1437" i="269" s="1"/>
  <c r="J63" i="234"/>
  <c r="F1431" i="269" s="1"/>
  <c r="K55" i="234"/>
  <c r="F1416" i="269" s="1"/>
  <c r="K56" i="234"/>
  <c r="F1418" i="269" s="1"/>
  <c r="K58" i="234"/>
  <c r="F1422" i="269" s="1"/>
  <c r="K59" i="234"/>
  <c r="F1424" i="269" s="1"/>
  <c r="K61" i="234"/>
  <c r="F1428" i="269" s="1"/>
  <c r="K62" i="234"/>
  <c r="F1430" i="269" s="1"/>
  <c r="K64" i="234"/>
  <c r="F1434" i="269" s="1"/>
  <c r="K65" i="234"/>
  <c r="F1436" i="269" s="1"/>
  <c r="K53" i="234"/>
  <c r="F1412" i="269" s="1"/>
  <c r="K52" i="234"/>
  <c r="F1410" i="269" s="1"/>
  <c r="J60" i="234"/>
  <c r="F1425" i="269" s="1"/>
  <c r="J57" i="234"/>
  <c r="F1419" i="269" s="1"/>
  <c r="J54" i="234"/>
  <c r="F1413" i="269" s="1"/>
  <c r="S49" i="234"/>
  <c r="F1407" i="269" s="1"/>
  <c r="T49" i="234"/>
  <c r="F1408" i="269" s="1"/>
  <c r="T28" i="234"/>
  <c r="F1255" i="269" s="1"/>
  <c r="S28" i="234"/>
  <c r="F1254" i="269" s="1"/>
  <c r="K40" i="234"/>
  <c r="F1342" i="269" s="1"/>
  <c r="Q37" i="234"/>
  <c r="F1309" i="269" s="1"/>
  <c r="L39" i="234"/>
  <c r="F1328" i="269" s="1"/>
  <c r="H48" i="234"/>
  <c r="F1393" i="269" s="1"/>
  <c r="F45" i="234"/>
  <c r="F1370" i="269" s="1"/>
  <c r="G42" i="234"/>
  <c r="F1350" i="269" s="1"/>
  <c r="H39" i="234"/>
  <c r="F1324" i="269" s="1"/>
  <c r="I36" i="234"/>
  <c r="F1292" i="269" s="1"/>
  <c r="J33" i="234"/>
  <c r="F1272" i="269" s="1"/>
  <c r="K25" i="234"/>
  <c r="F1231" i="269" s="1"/>
  <c r="I27" i="234"/>
  <c r="F1241" i="269" s="1"/>
  <c r="H24" i="234"/>
  <c r="F1219" i="269" s="1"/>
  <c r="G21" i="234"/>
  <c r="F1197" i="269" s="1"/>
  <c r="F18" i="234"/>
  <c r="F1175" i="269" s="1"/>
  <c r="I12" i="234"/>
  <c r="F1136" i="269" s="1"/>
  <c r="F12" i="234"/>
  <c r="F1133" i="269" s="1"/>
  <c r="F1596" i="269" l="1"/>
  <c r="K66" i="234"/>
  <c r="F1438" i="269" s="1"/>
  <c r="K60" i="234"/>
  <c r="F1426" i="269" s="1"/>
  <c r="K63" i="234"/>
  <c r="F1432" i="269" s="1"/>
  <c r="K57" i="234"/>
  <c r="F1420" i="269" s="1"/>
  <c r="K54" i="234"/>
  <c r="F1414" i="269" s="1"/>
  <c r="J67" i="234"/>
  <c r="F1439" i="269" s="1"/>
  <c r="T106" i="234"/>
  <c r="F1710" i="269" s="1"/>
  <c r="S106" i="234"/>
  <c r="F1709" i="269" s="1"/>
  <c r="F1597" i="269" l="1"/>
  <c r="AO91" i="234"/>
  <c r="AA91" i="234" s="1"/>
  <c r="K67" i="234"/>
  <c r="G27" i="248"/>
  <c r="F169" i="271" s="1"/>
  <c r="E11" i="281"/>
  <c r="K23" i="280"/>
  <c r="F3598" i="269" s="1"/>
  <c r="T23" i="280"/>
  <c r="F3607" i="269" s="1"/>
  <c r="T22" i="280"/>
  <c r="F3589" i="269" s="1"/>
  <c r="R22" i="280"/>
  <c r="F3587" i="269" s="1"/>
  <c r="F22" i="280"/>
  <c r="F3575" i="269" s="1"/>
  <c r="F21" i="280"/>
  <c r="F3557" i="269" s="1"/>
  <c r="F15" i="279"/>
  <c r="F3239" i="269" s="1"/>
  <c r="F21" i="279"/>
  <c r="F3311" i="269" s="1"/>
  <c r="F23" i="279"/>
  <c r="F3335" i="269" s="1"/>
  <c r="F22" i="279"/>
  <c r="F3323" i="269" s="1"/>
  <c r="F1440" i="269" l="1"/>
  <c r="F3645" i="269"/>
  <c r="E13" i="281"/>
  <c r="F24" i="279"/>
  <c r="F3347" i="269" s="1"/>
  <c r="S38" i="240"/>
  <c r="F3135" i="269" s="1"/>
  <c r="P41" i="240"/>
  <c r="F3153" i="269" s="1"/>
  <c r="J41" i="240"/>
  <c r="F3147" i="269" s="1"/>
  <c r="P36" i="240"/>
  <c r="F3118" i="269" s="1"/>
  <c r="P37" i="240"/>
  <c r="F3131" i="269" s="1"/>
  <c r="P35" i="240"/>
  <c r="F3105" i="269" s="1"/>
  <c r="J36" i="240"/>
  <c r="F3112" i="269" s="1"/>
  <c r="J37" i="240"/>
  <c r="F3125" i="269" s="1"/>
  <c r="J35" i="240"/>
  <c r="F3099" i="269" s="1"/>
  <c r="J25" i="240"/>
  <c r="F3087" i="269" s="1"/>
  <c r="G25" i="240"/>
  <c r="F3084" i="269" s="1"/>
  <c r="J22" i="240"/>
  <c r="F3077" i="269" s="1"/>
  <c r="G22" i="240"/>
  <c r="F3074" i="269" s="1"/>
  <c r="F1441" i="269" l="1"/>
  <c r="AO67" i="234"/>
  <c r="AA67" i="234" s="1"/>
  <c r="E17" i="281"/>
  <c r="E16" i="281"/>
  <c r="F3661" i="269"/>
  <c r="G27" i="240"/>
  <c r="F3090" i="269" s="1"/>
  <c r="J27" i="240"/>
  <c r="F3091" i="269" s="1"/>
  <c r="G24" i="240"/>
  <c r="F3080" i="269" s="1"/>
  <c r="T35" i="240"/>
  <c r="F3106" i="269" s="1"/>
  <c r="P40" i="240"/>
  <c r="F3140" i="269" s="1"/>
  <c r="T38" i="240"/>
  <c r="J24" i="240"/>
  <c r="F3081" i="269" s="1"/>
  <c r="J40" i="240"/>
  <c r="T42" i="240"/>
  <c r="T36" i="240"/>
  <c r="F3119" i="269" s="1"/>
  <c r="J44" i="240"/>
  <c r="F3161" i="269" s="1"/>
  <c r="T41" i="240"/>
  <c r="T37" i="240"/>
  <c r="E21" i="281" l="1"/>
  <c r="E18" i="281"/>
  <c r="F3685" i="269"/>
  <c r="E19" i="281"/>
  <c r="F3693" i="269"/>
  <c r="F3154" i="269"/>
  <c r="F3132" i="269"/>
  <c r="F3139" i="269"/>
  <c r="J28" i="240"/>
  <c r="F3093" i="269" s="1"/>
  <c r="G28" i="240"/>
  <c r="F3092" i="269" s="1"/>
  <c r="J45" i="240"/>
  <c r="F3164" i="269" s="1"/>
  <c r="E24" i="242"/>
  <c r="F20" i="302" s="1"/>
  <c r="Y89" i="235"/>
  <c r="F2858" i="269" s="1"/>
  <c r="Z89" i="235"/>
  <c r="F2859" i="269" s="1"/>
  <c r="X89" i="235"/>
  <c r="F2857" i="269" s="1"/>
  <c r="I21" i="226"/>
  <c r="E21" i="226"/>
  <c r="E30" i="210" s="1"/>
  <c r="F10" i="226"/>
  <c r="I10" i="226"/>
  <c r="F186" i="268"/>
  <c r="F180" i="268"/>
  <c r="F133" i="268"/>
  <c r="F132" i="268"/>
  <c r="L35" i="261"/>
  <c r="K35" i="261"/>
  <c r="J35" i="261"/>
  <c r="H35" i="261"/>
  <c r="G35" i="261"/>
  <c r="E35" i="261"/>
  <c r="D35" i="261"/>
  <c r="C35" i="261"/>
  <c r="F181" i="268"/>
  <c r="F185" i="268"/>
  <c r="F169" i="268"/>
  <c r="F170" i="268"/>
  <c r="F158" i="268"/>
  <c r="F159" i="268"/>
  <c r="F121" i="268"/>
  <c r="F122" i="268"/>
  <c r="F3709" i="269" l="1"/>
  <c r="F3701" i="269"/>
  <c r="F3717" i="269"/>
  <c r="E23" i="281"/>
  <c r="Y94" i="235"/>
  <c r="F2888" i="269" s="1"/>
  <c r="X94" i="235"/>
  <c r="F2887" i="269" s="1"/>
  <c r="Z94" i="235"/>
  <c r="F2889" i="269" s="1"/>
  <c r="F35" i="261"/>
  <c r="I35" i="261"/>
  <c r="L28" i="233"/>
  <c r="F1065" i="269" s="1"/>
  <c r="K28" i="233"/>
  <c r="F1064" i="269" s="1"/>
  <c r="J28" i="233"/>
  <c r="F1063" i="269" s="1"/>
  <c r="I28" i="233"/>
  <c r="F1062" i="269" s="1"/>
  <c r="H28" i="233"/>
  <c r="F1061" i="269" s="1"/>
  <c r="G28" i="233"/>
  <c r="F1060" i="269" s="1"/>
  <c r="F28" i="233"/>
  <c r="F1059" i="269" s="1"/>
  <c r="E28" i="233"/>
  <c r="F1058" i="269" s="1"/>
  <c r="C42" i="231"/>
  <c r="F812" i="269" s="1"/>
  <c r="C32" i="231"/>
  <c r="F756" i="269" s="1"/>
  <c r="C25" i="231"/>
  <c r="F721" i="269" s="1"/>
  <c r="G45" i="231"/>
  <c r="F823" i="269" s="1"/>
  <c r="G41" i="231"/>
  <c r="F809" i="269" s="1"/>
  <c r="G40" i="231"/>
  <c r="F802" i="269" s="1"/>
  <c r="G39" i="231"/>
  <c r="F795" i="269" s="1"/>
  <c r="G38" i="231"/>
  <c r="F788" i="269" s="1"/>
  <c r="G37" i="231"/>
  <c r="F781" i="269" s="1"/>
  <c r="G36" i="231"/>
  <c r="F774" i="269" s="1"/>
  <c r="G35" i="231"/>
  <c r="F767" i="269" s="1"/>
  <c r="G31" i="231"/>
  <c r="F753" i="269" s="1"/>
  <c r="G30" i="231"/>
  <c r="F746" i="269" s="1"/>
  <c r="G29" i="231"/>
  <c r="F739" i="269" s="1"/>
  <c r="G28" i="231"/>
  <c r="F732" i="269" s="1"/>
  <c r="G24" i="231"/>
  <c r="F718" i="269" s="1"/>
  <c r="G23" i="231"/>
  <c r="F711" i="269" s="1"/>
  <c r="G22" i="231"/>
  <c r="F704" i="269" s="1"/>
  <c r="G21" i="231"/>
  <c r="F697" i="269" s="1"/>
  <c r="G17" i="231"/>
  <c r="F681" i="269" s="1"/>
  <c r="G16" i="231"/>
  <c r="F672" i="269" s="1"/>
  <c r="G15" i="231"/>
  <c r="F663" i="269" s="1"/>
  <c r="G14" i="231"/>
  <c r="F654" i="269" s="1"/>
  <c r="G13" i="231"/>
  <c r="F645" i="269" s="1"/>
  <c r="G12" i="231"/>
  <c r="F636" i="269" s="1"/>
  <c r="G11" i="231"/>
  <c r="F627" i="269" s="1"/>
  <c r="F3733" i="269" l="1"/>
  <c r="F686" i="269"/>
  <c r="C47" i="231"/>
  <c r="F826" i="269" s="1"/>
  <c r="E9" i="227"/>
  <c r="F9" i="227"/>
  <c r="G9" i="227"/>
  <c r="H9" i="227"/>
  <c r="I9" i="227"/>
  <c r="J9" i="227"/>
  <c r="K9" i="227"/>
  <c r="L9" i="227"/>
  <c r="AD618" i="293" l="1"/>
  <c r="AC618" i="293"/>
  <c r="AB618" i="293"/>
  <c r="P618" i="293"/>
  <c r="O618" i="293"/>
  <c r="N618" i="293"/>
  <c r="Y617" i="293"/>
  <c r="W617" i="293"/>
  <c r="X617" i="293" s="1"/>
  <c r="Q617" i="293"/>
  <c r="Y616" i="293"/>
  <c r="W616" i="293"/>
  <c r="X616" i="293" s="1"/>
  <c r="Q616" i="293"/>
  <c r="Y615" i="293"/>
  <c r="W615" i="293"/>
  <c r="X615" i="293" s="1"/>
  <c r="Q615" i="293"/>
  <c r="Y614" i="293"/>
  <c r="W614" i="293"/>
  <c r="X614" i="293" s="1"/>
  <c r="Q614" i="293"/>
  <c r="Y613" i="293"/>
  <c r="W613" i="293"/>
  <c r="X613" i="293" s="1"/>
  <c r="Q613" i="293"/>
  <c r="Y612" i="293"/>
  <c r="W612" i="293"/>
  <c r="X612" i="293" s="1"/>
  <c r="Q612" i="293"/>
  <c r="Y611" i="293"/>
  <c r="W611" i="293"/>
  <c r="X611" i="293" s="1"/>
  <c r="Q611" i="293"/>
  <c r="Y610" i="293"/>
  <c r="W610" i="293"/>
  <c r="X610" i="293" s="1"/>
  <c r="Q610" i="293"/>
  <c r="Y609" i="293"/>
  <c r="W609" i="293"/>
  <c r="X609" i="293" s="1"/>
  <c r="Q609" i="293"/>
  <c r="Y608" i="293"/>
  <c r="W608" i="293"/>
  <c r="X608" i="293" s="1"/>
  <c r="Q608" i="293"/>
  <c r="Y607" i="293"/>
  <c r="W607" i="293"/>
  <c r="X607" i="293" s="1"/>
  <c r="Q607" i="293"/>
  <c r="Y606" i="293"/>
  <c r="W606" i="293"/>
  <c r="X606" i="293" s="1"/>
  <c r="Q606" i="293"/>
  <c r="Y605" i="293"/>
  <c r="W605" i="293"/>
  <c r="X605" i="293" s="1"/>
  <c r="Q605" i="293"/>
  <c r="Y604" i="293"/>
  <c r="W604" i="293"/>
  <c r="X604" i="293" s="1"/>
  <c r="Q604" i="293"/>
  <c r="Y603" i="293"/>
  <c r="W603" i="293"/>
  <c r="X603" i="293" s="1"/>
  <c r="Q603" i="293"/>
  <c r="Y602" i="293"/>
  <c r="W602" i="293"/>
  <c r="X602" i="293" s="1"/>
  <c r="Q602" i="293"/>
  <c r="Y601" i="293"/>
  <c r="W601" i="293"/>
  <c r="X601" i="293" s="1"/>
  <c r="Q601" i="293"/>
  <c r="Y600" i="293"/>
  <c r="W600" i="293"/>
  <c r="X600" i="293" s="1"/>
  <c r="Q600" i="293"/>
  <c r="Y599" i="293"/>
  <c r="W599" i="293"/>
  <c r="X599" i="293" s="1"/>
  <c r="Q599" i="293"/>
  <c r="Y598" i="293"/>
  <c r="W598" i="293"/>
  <c r="X598" i="293" s="1"/>
  <c r="Q598" i="293"/>
  <c r="Y597" i="293"/>
  <c r="W597" i="293"/>
  <c r="X597" i="293" s="1"/>
  <c r="Q597" i="293"/>
  <c r="Y596" i="293"/>
  <c r="W596" i="293"/>
  <c r="X596" i="293" s="1"/>
  <c r="Q596" i="293"/>
  <c r="Y595" i="293"/>
  <c r="W595" i="293"/>
  <c r="X595" i="293" s="1"/>
  <c r="Q595" i="293"/>
  <c r="Y594" i="293"/>
  <c r="W594" i="293"/>
  <c r="X594" i="293" s="1"/>
  <c r="Q594" i="293"/>
  <c r="Y593" i="293"/>
  <c r="W593" i="293"/>
  <c r="X593" i="293" s="1"/>
  <c r="Q593" i="293"/>
  <c r="Y592" i="293"/>
  <c r="W592" i="293"/>
  <c r="X592" i="293" s="1"/>
  <c r="Q592" i="293"/>
  <c r="Y591" i="293"/>
  <c r="W591" i="293"/>
  <c r="X591" i="293" s="1"/>
  <c r="Q591" i="293"/>
  <c r="Y590" i="293"/>
  <c r="W590" i="293"/>
  <c r="X590" i="293" s="1"/>
  <c r="Q590" i="293"/>
  <c r="Y589" i="293"/>
  <c r="W589" i="293"/>
  <c r="X589" i="293" s="1"/>
  <c r="Q589" i="293"/>
  <c r="Y588" i="293"/>
  <c r="W588" i="293"/>
  <c r="X588" i="293" s="1"/>
  <c r="Q588" i="293"/>
  <c r="Y587" i="293"/>
  <c r="W587" i="293"/>
  <c r="X587" i="293" s="1"/>
  <c r="Q587" i="293"/>
  <c r="Y586" i="293"/>
  <c r="W586" i="293"/>
  <c r="X586" i="293" s="1"/>
  <c r="Q586" i="293"/>
  <c r="Y585" i="293"/>
  <c r="W585" i="293"/>
  <c r="X585" i="293" s="1"/>
  <c r="Q585" i="293"/>
  <c r="Y584" i="293"/>
  <c r="W584" i="293"/>
  <c r="X584" i="293" s="1"/>
  <c r="Q584" i="293"/>
  <c r="Y583" i="293"/>
  <c r="W583" i="293"/>
  <c r="X583" i="293" s="1"/>
  <c r="Q583" i="293"/>
  <c r="Y582" i="293"/>
  <c r="W582" i="293"/>
  <c r="X582" i="293" s="1"/>
  <c r="Q582" i="293"/>
  <c r="Y581" i="293"/>
  <c r="W581" i="293"/>
  <c r="X581" i="293" s="1"/>
  <c r="Q581" i="293"/>
  <c r="Y580" i="293"/>
  <c r="W580" i="293"/>
  <c r="X580" i="293" s="1"/>
  <c r="Q580" i="293"/>
  <c r="Y579" i="293"/>
  <c r="W579" i="293"/>
  <c r="X579" i="293" s="1"/>
  <c r="Q579" i="293"/>
  <c r="Y578" i="293"/>
  <c r="W578" i="293"/>
  <c r="X578" i="293" s="1"/>
  <c r="Q578" i="293"/>
  <c r="Y577" i="293"/>
  <c r="W577" i="293"/>
  <c r="X577" i="293" s="1"/>
  <c r="Q577" i="293"/>
  <c r="Y576" i="293"/>
  <c r="W576" i="293"/>
  <c r="X576" i="293" s="1"/>
  <c r="Q576" i="293"/>
  <c r="Y575" i="293"/>
  <c r="W575" i="293"/>
  <c r="X575" i="293" s="1"/>
  <c r="Q575" i="293"/>
  <c r="Y574" i="293"/>
  <c r="W574" i="293"/>
  <c r="X574" i="293" s="1"/>
  <c r="Q574" i="293"/>
  <c r="Y573" i="293"/>
  <c r="W573" i="293"/>
  <c r="X573" i="293" s="1"/>
  <c r="Q573" i="293"/>
  <c r="Y572" i="293"/>
  <c r="W572" i="293"/>
  <c r="X572" i="293" s="1"/>
  <c r="Q572" i="293"/>
  <c r="Y571" i="293"/>
  <c r="W571" i="293"/>
  <c r="X571" i="293" s="1"/>
  <c r="Q571" i="293"/>
  <c r="Y570" i="293"/>
  <c r="W570" i="293"/>
  <c r="X570" i="293" s="1"/>
  <c r="Q570" i="293"/>
  <c r="Y569" i="293"/>
  <c r="W569" i="293"/>
  <c r="X569" i="293" s="1"/>
  <c r="Q569" i="293"/>
  <c r="Y568" i="293"/>
  <c r="W568" i="293"/>
  <c r="X568" i="293" s="1"/>
  <c r="Q568" i="293"/>
  <c r="Y567" i="293"/>
  <c r="W567" i="293"/>
  <c r="Q567" i="293"/>
  <c r="Y566" i="293"/>
  <c r="W566" i="293"/>
  <c r="Q566" i="293"/>
  <c r="Y565" i="293"/>
  <c r="W565" i="293"/>
  <c r="Q565" i="293"/>
  <c r="Y564" i="293"/>
  <c r="W564" i="293"/>
  <c r="Q564" i="293"/>
  <c r="Y563" i="293"/>
  <c r="W563" i="293"/>
  <c r="Q563" i="293"/>
  <c r="Y562" i="293"/>
  <c r="W562" i="293"/>
  <c r="Q562" i="293"/>
  <c r="Y561" i="293"/>
  <c r="W561" i="293"/>
  <c r="Q561" i="293"/>
  <c r="Y560" i="293"/>
  <c r="W560" i="293"/>
  <c r="Q560" i="293"/>
  <c r="Y559" i="293"/>
  <c r="W559" i="293"/>
  <c r="Q559" i="293"/>
  <c r="Y558" i="293"/>
  <c r="W558" i="293"/>
  <c r="Q558" i="293"/>
  <c r="Y557" i="293"/>
  <c r="W557" i="293"/>
  <c r="Q557" i="293"/>
  <c r="Y556" i="293"/>
  <c r="W556" i="293"/>
  <c r="Q556" i="293"/>
  <c r="Y555" i="293"/>
  <c r="W555" i="293"/>
  <c r="Q555" i="293"/>
  <c r="Y554" i="293"/>
  <c r="W554" i="293"/>
  <c r="Q554" i="293"/>
  <c r="Y553" i="293"/>
  <c r="W553" i="293"/>
  <c r="Q553" i="293"/>
  <c r="Y552" i="293"/>
  <c r="W552" i="293"/>
  <c r="Q552" i="293"/>
  <c r="Y551" i="293"/>
  <c r="W551" i="293"/>
  <c r="Q551" i="293"/>
  <c r="Y550" i="293"/>
  <c r="W550" i="293"/>
  <c r="Q550" i="293"/>
  <c r="Y549" i="293"/>
  <c r="W549" i="293"/>
  <c r="Q549" i="293"/>
  <c r="Y548" i="293"/>
  <c r="W548" i="293"/>
  <c r="Q548" i="293"/>
  <c r="Y547" i="293"/>
  <c r="W547" i="293"/>
  <c r="Q547" i="293"/>
  <c r="Y546" i="293"/>
  <c r="W546" i="293"/>
  <c r="Q546" i="293"/>
  <c r="Y545" i="293"/>
  <c r="W545" i="293"/>
  <c r="Q545" i="293"/>
  <c r="Y544" i="293"/>
  <c r="W544" i="293"/>
  <c r="Q544" i="293"/>
  <c r="Y543" i="293"/>
  <c r="W543" i="293"/>
  <c r="Q543" i="293"/>
  <c r="Y542" i="293"/>
  <c r="W542" i="293"/>
  <c r="Q542" i="293"/>
  <c r="Y541" i="293"/>
  <c r="W541" i="293"/>
  <c r="Q541" i="293"/>
  <c r="Y540" i="293"/>
  <c r="W540" i="293"/>
  <c r="Q540" i="293"/>
  <c r="Y539" i="293"/>
  <c r="W539" i="293"/>
  <c r="Q539" i="293"/>
  <c r="Y538" i="293"/>
  <c r="W538" i="293"/>
  <c r="Q538" i="293"/>
  <c r="Y537" i="293"/>
  <c r="W537" i="293"/>
  <c r="Q537" i="293"/>
  <c r="Y536" i="293"/>
  <c r="W536" i="293"/>
  <c r="Q536" i="293"/>
  <c r="Y535" i="293"/>
  <c r="W535" i="293"/>
  <c r="Q535" i="293"/>
  <c r="Y534" i="293"/>
  <c r="W534" i="293"/>
  <c r="Q534" i="293"/>
  <c r="Y533" i="293"/>
  <c r="W533" i="293"/>
  <c r="Q533" i="293"/>
  <c r="Y532" i="293"/>
  <c r="W532" i="293"/>
  <c r="Q532" i="293"/>
  <c r="Y531" i="293"/>
  <c r="W531" i="293"/>
  <c r="Q531" i="293"/>
  <c r="Y530" i="293"/>
  <c r="W530" i="293"/>
  <c r="Q530" i="293"/>
  <c r="Y529" i="293"/>
  <c r="W529" i="293"/>
  <c r="Q529" i="293"/>
  <c r="Y528" i="293"/>
  <c r="W528" i="293"/>
  <c r="Q528" i="293"/>
  <c r="Y527" i="293"/>
  <c r="W527" i="293"/>
  <c r="Q527" i="293"/>
  <c r="Y526" i="293"/>
  <c r="W526" i="293"/>
  <c r="Q526" i="293"/>
  <c r="Y525" i="293"/>
  <c r="W525" i="293"/>
  <c r="Q525" i="293"/>
  <c r="Y524" i="293"/>
  <c r="W524" i="293"/>
  <c r="Q524" i="293"/>
  <c r="Y523" i="293"/>
  <c r="W523" i="293"/>
  <c r="Q523" i="293"/>
  <c r="Y522" i="293"/>
  <c r="W522" i="293"/>
  <c r="Q522" i="293"/>
  <c r="Y521" i="293"/>
  <c r="W521" i="293"/>
  <c r="Q521" i="293"/>
  <c r="Y520" i="293"/>
  <c r="W520" i="293"/>
  <c r="Q520" i="293"/>
  <c r="Y519" i="293"/>
  <c r="W519" i="293"/>
  <c r="Q519" i="293"/>
  <c r="Y518" i="293"/>
  <c r="W518" i="293"/>
  <c r="X518" i="293" s="1"/>
  <c r="Q518" i="293"/>
  <c r="Y517" i="293"/>
  <c r="W517" i="293"/>
  <c r="X517" i="293" s="1"/>
  <c r="Q517" i="293"/>
  <c r="Y516" i="293"/>
  <c r="W516" i="293"/>
  <c r="X516" i="293" s="1"/>
  <c r="Q516" i="293"/>
  <c r="Y515" i="293"/>
  <c r="W515" i="293"/>
  <c r="X515" i="293" s="1"/>
  <c r="Q515" i="293"/>
  <c r="Y514" i="293"/>
  <c r="W514" i="293"/>
  <c r="X514" i="293" s="1"/>
  <c r="Q514" i="293"/>
  <c r="Y513" i="293"/>
  <c r="W513" i="293"/>
  <c r="X513" i="293" s="1"/>
  <c r="Q513" i="293"/>
  <c r="Y512" i="293"/>
  <c r="W512" i="293"/>
  <c r="X512" i="293" s="1"/>
  <c r="Q512" i="293"/>
  <c r="Y511" i="293"/>
  <c r="W511" i="293"/>
  <c r="X511" i="293" s="1"/>
  <c r="Q511" i="293"/>
  <c r="Y510" i="293"/>
  <c r="W510" i="293"/>
  <c r="X510" i="293" s="1"/>
  <c r="Q510" i="293"/>
  <c r="Y509" i="293"/>
  <c r="W509" i="293"/>
  <c r="X509" i="293" s="1"/>
  <c r="Q509" i="293"/>
  <c r="Y508" i="293"/>
  <c r="W508" i="293"/>
  <c r="X508" i="293" s="1"/>
  <c r="Q508" i="293"/>
  <c r="Y507" i="293"/>
  <c r="W507" i="293"/>
  <c r="X507" i="293" s="1"/>
  <c r="Q507" i="293"/>
  <c r="Y506" i="293"/>
  <c r="W506" i="293"/>
  <c r="X506" i="293" s="1"/>
  <c r="Q506" i="293"/>
  <c r="Y505" i="293"/>
  <c r="W505" i="293"/>
  <c r="X505" i="293" s="1"/>
  <c r="Q505" i="293"/>
  <c r="Y504" i="293"/>
  <c r="W504" i="293"/>
  <c r="X504" i="293" s="1"/>
  <c r="Q504" i="293"/>
  <c r="Y503" i="293"/>
  <c r="W503" i="293"/>
  <c r="X503" i="293" s="1"/>
  <c r="Q503" i="293"/>
  <c r="Y502" i="293"/>
  <c r="W502" i="293"/>
  <c r="X502" i="293" s="1"/>
  <c r="Q502" i="293"/>
  <c r="Y501" i="293"/>
  <c r="W501" i="293"/>
  <c r="X501" i="293" s="1"/>
  <c r="Q501" i="293"/>
  <c r="Y500" i="293"/>
  <c r="W500" i="293"/>
  <c r="X500" i="293" s="1"/>
  <c r="Q500" i="293"/>
  <c r="Y499" i="293"/>
  <c r="W499" i="293"/>
  <c r="X499" i="293" s="1"/>
  <c r="Q499" i="293"/>
  <c r="Y498" i="293"/>
  <c r="W498" i="293"/>
  <c r="X498" i="293" s="1"/>
  <c r="Q498" i="293"/>
  <c r="Y497" i="293"/>
  <c r="W497" i="293"/>
  <c r="X497" i="293" s="1"/>
  <c r="Q497" i="293"/>
  <c r="Y496" i="293"/>
  <c r="W496" i="293"/>
  <c r="X496" i="293" s="1"/>
  <c r="Q496" i="293"/>
  <c r="Y495" i="293"/>
  <c r="W495" i="293"/>
  <c r="X495" i="293" s="1"/>
  <c r="Q495" i="293"/>
  <c r="Y494" i="293"/>
  <c r="W494" i="293"/>
  <c r="X494" i="293" s="1"/>
  <c r="Q494" i="293"/>
  <c r="Y493" i="293"/>
  <c r="W493" i="293"/>
  <c r="X493" i="293" s="1"/>
  <c r="Q493" i="293"/>
  <c r="Y492" i="293"/>
  <c r="W492" i="293"/>
  <c r="X492" i="293" s="1"/>
  <c r="Q492" i="293"/>
  <c r="Y491" i="293"/>
  <c r="W491" i="293"/>
  <c r="X491" i="293" s="1"/>
  <c r="Q491" i="293"/>
  <c r="Y490" i="293"/>
  <c r="W490" i="293"/>
  <c r="X490" i="293" s="1"/>
  <c r="Q490" i="293"/>
  <c r="Y489" i="293"/>
  <c r="W489" i="293"/>
  <c r="X489" i="293" s="1"/>
  <c r="Q489" i="293"/>
  <c r="Y488" i="293"/>
  <c r="W488" i="293"/>
  <c r="X488" i="293" s="1"/>
  <c r="Q488" i="293"/>
  <c r="Y487" i="293"/>
  <c r="W487" i="293"/>
  <c r="X487" i="293" s="1"/>
  <c r="Q487" i="293"/>
  <c r="Y486" i="293"/>
  <c r="W486" i="293"/>
  <c r="X486" i="293" s="1"/>
  <c r="Q486" i="293"/>
  <c r="Y485" i="293"/>
  <c r="W485" i="293"/>
  <c r="X485" i="293" s="1"/>
  <c r="Q485" i="293"/>
  <c r="Y484" i="293"/>
  <c r="W484" i="293"/>
  <c r="X484" i="293" s="1"/>
  <c r="Q484" i="293"/>
  <c r="Y483" i="293"/>
  <c r="W483" i="293"/>
  <c r="X483" i="293" s="1"/>
  <c r="Q483" i="293"/>
  <c r="Y482" i="293"/>
  <c r="W482" i="293"/>
  <c r="X482" i="293" s="1"/>
  <c r="Q482" i="293"/>
  <c r="Y481" i="293"/>
  <c r="W481" i="293"/>
  <c r="X481" i="293" s="1"/>
  <c r="Q481" i="293"/>
  <c r="Y480" i="293"/>
  <c r="W480" i="293"/>
  <c r="X480" i="293" s="1"/>
  <c r="Q480" i="293"/>
  <c r="Y479" i="293"/>
  <c r="W479" i="293"/>
  <c r="X479" i="293" s="1"/>
  <c r="Q479" i="293"/>
  <c r="Y478" i="293"/>
  <c r="W478" i="293"/>
  <c r="X478" i="293" s="1"/>
  <c r="Q478" i="293"/>
  <c r="Y477" i="293"/>
  <c r="W477" i="293"/>
  <c r="X477" i="293" s="1"/>
  <c r="Q477" i="293"/>
  <c r="Y476" i="293"/>
  <c r="W476" i="293"/>
  <c r="X476" i="293" s="1"/>
  <c r="Q476" i="293"/>
  <c r="Y475" i="293"/>
  <c r="W475" i="293"/>
  <c r="X475" i="293" s="1"/>
  <c r="Q475" i="293"/>
  <c r="Y474" i="293"/>
  <c r="W474" i="293"/>
  <c r="X474" i="293" s="1"/>
  <c r="Q474" i="293"/>
  <c r="Y473" i="293"/>
  <c r="W473" i="293"/>
  <c r="X473" i="293" s="1"/>
  <c r="Q473" i="293"/>
  <c r="Y472" i="293"/>
  <c r="W472" i="293"/>
  <c r="X472" i="293" s="1"/>
  <c r="Q472" i="293"/>
  <c r="Y471" i="293"/>
  <c r="W471" i="293"/>
  <c r="X471" i="293" s="1"/>
  <c r="Q471" i="293"/>
  <c r="Y470" i="293"/>
  <c r="W470" i="293"/>
  <c r="X470" i="293" s="1"/>
  <c r="Q470" i="293"/>
  <c r="Y469" i="293"/>
  <c r="W469" i="293"/>
  <c r="X469" i="293" s="1"/>
  <c r="Q469" i="293"/>
  <c r="Y468" i="293"/>
  <c r="W468" i="293"/>
  <c r="X468" i="293" s="1"/>
  <c r="Q468" i="293"/>
  <c r="AD465" i="293"/>
  <c r="AC465" i="293"/>
  <c r="AB465" i="293"/>
  <c r="P465" i="293"/>
  <c r="O465" i="293"/>
  <c r="N465" i="293"/>
  <c r="Y464" i="293"/>
  <c r="W464" i="293"/>
  <c r="X464" i="293" s="1"/>
  <c r="Q464" i="293"/>
  <c r="Y463" i="293"/>
  <c r="W463" i="293"/>
  <c r="X463" i="293" s="1"/>
  <c r="Q463" i="293"/>
  <c r="Y462" i="293"/>
  <c r="W462" i="293"/>
  <c r="X462" i="293" s="1"/>
  <c r="Q462" i="293"/>
  <c r="Y461" i="293"/>
  <c r="W461" i="293"/>
  <c r="X461" i="293" s="1"/>
  <c r="Q461" i="293"/>
  <c r="Y460" i="293"/>
  <c r="W460" i="293"/>
  <c r="X460" i="293" s="1"/>
  <c r="Q460" i="293"/>
  <c r="Y459" i="293"/>
  <c r="W459" i="293"/>
  <c r="X459" i="293" s="1"/>
  <c r="Q459" i="293"/>
  <c r="Y458" i="293"/>
  <c r="W458" i="293"/>
  <c r="X458" i="293" s="1"/>
  <c r="Q458" i="293"/>
  <c r="Y457" i="293"/>
  <c r="W457" i="293"/>
  <c r="X457" i="293" s="1"/>
  <c r="Q457" i="293"/>
  <c r="Y456" i="293"/>
  <c r="W456" i="293"/>
  <c r="X456" i="293" s="1"/>
  <c r="Q456" i="293"/>
  <c r="Y455" i="293"/>
  <c r="W455" i="293"/>
  <c r="X455" i="293" s="1"/>
  <c r="Q455" i="293"/>
  <c r="Y454" i="293"/>
  <c r="W454" i="293"/>
  <c r="X454" i="293" s="1"/>
  <c r="Q454" i="293"/>
  <c r="Y453" i="293"/>
  <c r="W453" i="293"/>
  <c r="X453" i="293" s="1"/>
  <c r="Q453" i="293"/>
  <c r="Y452" i="293"/>
  <c r="W452" i="293"/>
  <c r="X452" i="293" s="1"/>
  <c r="Q452" i="293"/>
  <c r="Y451" i="293"/>
  <c r="W451" i="293"/>
  <c r="X451" i="293" s="1"/>
  <c r="Q451" i="293"/>
  <c r="Y450" i="293"/>
  <c r="W450" i="293"/>
  <c r="X450" i="293" s="1"/>
  <c r="Q450" i="293"/>
  <c r="Y449" i="293"/>
  <c r="W449" i="293"/>
  <c r="X449" i="293" s="1"/>
  <c r="Q449" i="293"/>
  <c r="Y448" i="293"/>
  <c r="W448" i="293"/>
  <c r="X448" i="293" s="1"/>
  <c r="Q448" i="293"/>
  <c r="Y447" i="293"/>
  <c r="W447" i="293"/>
  <c r="X447" i="293" s="1"/>
  <c r="Q447" i="293"/>
  <c r="Y446" i="293"/>
  <c r="W446" i="293"/>
  <c r="X446" i="293" s="1"/>
  <c r="Q446" i="293"/>
  <c r="Y445" i="293"/>
  <c r="W445" i="293"/>
  <c r="X445" i="293" s="1"/>
  <c r="Q445" i="293"/>
  <c r="Y444" i="293"/>
  <c r="W444" i="293"/>
  <c r="X444" i="293" s="1"/>
  <c r="Q444" i="293"/>
  <c r="Y443" i="293"/>
  <c r="W443" i="293"/>
  <c r="X443" i="293" s="1"/>
  <c r="Q443" i="293"/>
  <c r="Y442" i="293"/>
  <c r="W442" i="293"/>
  <c r="X442" i="293" s="1"/>
  <c r="Q442" i="293"/>
  <c r="Y441" i="293"/>
  <c r="W441" i="293"/>
  <c r="X441" i="293" s="1"/>
  <c r="Q441" i="293"/>
  <c r="Y440" i="293"/>
  <c r="W440" i="293"/>
  <c r="X440" i="293" s="1"/>
  <c r="Q440" i="293"/>
  <c r="Y439" i="293"/>
  <c r="W439" i="293"/>
  <c r="X439" i="293" s="1"/>
  <c r="Q439" i="293"/>
  <c r="Y438" i="293"/>
  <c r="W438" i="293"/>
  <c r="X438" i="293" s="1"/>
  <c r="Q438" i="293"/>
  <c r="Y437" i="293"/>
  <c r="W437" i="293"/>
  <c r="X437" i="293" s="1"/>
  <c r="Q437" i="293"/>
  <c r="Y436" i="293"/>
  <c r="W436" i="293"/>
  <c r="X436" i="293" s="1"/>
  <c r="Q436" i="293"/>
  <c r="Y435" i="293"/>
  <c r="W435" i="293"/>
  <c r="X435" i="293" s="1"/>
  <c r="Q435" i="293"/>
  <c r="Y434" i="293"/>
  <c r="W434" i="293"/>
  <c r="X434" i="293" s="1"/>
  <c r="Q434" i="293"/>
  <c r="Y433" i="293"/>
  <c r="W433" i="293"/>
  <c r="X433" i="293" s="1"/>
  <c r="Q433" i="293"/>
  <c r="Y432" i="293"/>
  <c r="W432" i="293"/>
  <c r="X432" i="293" s="1"/>
  <c r="Q432" i="293"/>
  <c r="Y431" i="293"/>
  <c r="W431" i="293"/>
  <c r="X431" i="293" s="1"/>
  <c r="Q431" i="293"/>
  <c r="Y430" i="293"/>
  <c r="W430" i="293"/>
  <c r="X430" i="293" s="1"/>
  <c r="Q430" i="293"/>
  <c r="Y429" i="293"/>
  <c r="W429" i="293"/>
  <c r="X429" i="293" s="1"/>
  <c r="Q429" i="293"/>
  <c r="Y428" i="293"/>
  <c r="W428" i="293"/>
  <c r="X428" i="293" s="1"/>
  <c r="Q428" i="293"/>
  <c r="Y427" i="293"/>
  <c r="W427" i="293"/>
  <c r="X427" i="293" s="1"/>
  <c r="Q427" i="293"/>
  <c r="Y426" i="293"/>
  <c r="W426" i="293"/>
  <c r="X426" i="293" s="1"/>
  <c r="Q426" i="293"/>
  <c r="Y425" i="293"/>
  <c r="W425" i="293"/>
  <c r="X425" i="293" s="1"/>
  <c r="Q425" i="293"/>
  <c r="Y424" i="293"/>
  <c r="W424" i="293"/>
  <c r="X424" i="293" s="1"/>
  <c r="Q424" i="293"/>
  <c r="Y423" i="293"/>
  <c r="W423" i="293"/>
  <c r="X423" i="293" s="1"/>
  <c r="Q423" i="293"/>
  <c r="Y422" i="293"/>
  <c r="W422" i="293"/>
  <c r="X422" i="293" s="1"/>
  <c r="Q422" i="293"/>
  <c r="Y421" i="293"/>
  <c r="W421" i="293"/>
  <c r="X421" i="293" s="1"/>
  <c r="Q421" i="293"/>
  <c r="Y420" i="293"/>
  <c r="W420" i="293"/>
  <c r="X420" i="293" s="1"/>
  <c r="Q420" i="293"/>
  <c r="Y419" i="293"/>
  <c r="W419" i="293"/>
  <c r="X419" i="293" s="1"/>
  <c r="Q419" i="293"/>
  <c r="Y418" i="293"/>
  <c r="W418" i="293"/>
  <c r="X418" i="293" s="1"/>
  <c r="Q418" i="293"/>
  <c r="Y417" i="293"/>
  <c r="W417" i="293"/>
  <c r="X417" i="293" s="1"/>
  <c r="Q417" i="293"/>
  <c r="Y416" i="293"/>
  <c r="W416" i="293"/>
  <c r="X416" i="293" s="1"/>
  <c r="Q416" i="293"/>
  <c r="Y415" i="293"/>
  <c r="W415" i="293"/>
  <c r="X415" i="293" s="1"/>
  <c r="Q415" i="293"/>
  <c r="Y414" i="293"/>
  <c r="W414" i="293"/>
  <c r="Q414" i="293"/>
  <c r="Y413" i="293"/>
  <c r="W413" i="293"/>
  <c r="Q413" i="293"/>
  <c r="Y412" i="293"/>
  <c r="W412" i="293"/>
  <c r="Q412" i="293"/>
  <c r="Y411" i="293"/>
  <c r="W411" i="293"/>
  <c r="Q411" i="293"/>
  <c r="Y410" i="293"/>
  <c r="W410" i="293"/>
  <c r="Q410" i="293"/>
  <c r="Y409" i="293"/>
  <c r="W409" i="293"/>
  <c r="Q409" i="293"/>
  <c r="Y408" i="293"/>
  <c r="W408" i="293"/>
  <c r="Q408" i="293"/>
  <c r="Y407" i="293"/>
  <c r="W407" i="293"/>
  <c r="Q407" i="293"/>
  <c r="Y406" i="293"/>
  <c r="W406" i="293"/>
  <c r="Q406" i="293"/>
  <c r="Y405" i="293"/>
  <c r="W405" i="293"/>
  <c r="Q405" i="293"/>
  <c r="Y404" i="293"/>
  <c r="W404" i="293"/>
  <c r="Q404" i="293"/>
  <c r="Y403" i="293"/>
  <c r="W403" i="293"/>
  <c r="Q403" i="293"/>
  <c r="Y402" i="293"/>
  <c r="W402" i="293"/>
  <c r="Q402" i="293"/>
  <c r="Y401" i="293"/>
  <c r="W401" i="293"/>
  <c r="Q401" i="293"/>
  <c r="Y400" i="293"/>
  <c r="W400" i="293"/>
  <c r="Q400" i="293"/>
  <c r="Y399" i="293"/>
  <c r="W399" i="293"/>
  <c r="Q399" i="293"/>
  <c r="Y398" i="293"/>
  <c r="W398" i="293"/>
  <c r="Q398" i="293"/>
  <c r="Y397" i="293"/>
  <c r="W397" i="293"/>
  <c r="Q397" i="293"/>
  <c r="Y396" i="293"/>
  <c r="W396" i="293"/>
  <c r="Q396" i="293"/>
  <c r="Y395" i="293"/>
  <c r="W395" i="293"/>
  <c r="Q395" i="293"/>
  <c r="Y394" i="293"/>
  <c r="W394" i="293"/>
  <c r="Q394" i="293"/>
  <c r="Y393" i="293"/>
  <c r="W393" i="293"/>
  <c r="Q393" i="293"/>
  <c r="Y392" i="293"/>
  <c r="W392" i="293"/>
  <c r="Q392" i="293"/>
  <c r="Y391" i="293"/>
  <c r="W391" i="293"/>
  <c r="Q391" i="293"/>
  <c r="Y390" i="293"/>
  <c r="W390" i="293"/>
  <c r="Q390" i="293"/>
  <c r="Y389" i="293"/>
  <c r="W389" i="293"/>
  <c r="Q389" i="293"/>
  <c r="Y388" i="293"/>
  <c r="W388" i="293"/>
  <c r="Q388" i="293"/>
  <c r="Y387" i="293"/>
  <c r="W387" i="293"/>
  <c r="Q387" i="293"/>
  <c r="Y386" i="293"/>
  <c r="W386" i="293"/>
  <c r="Q386" i="293"/>
  <c r="Y385" i="293"/>
  <c r="W385" i="293"/>
  <c r="Q385" i="293"/>
  <c r="Y384" i="293"/>
  <c r="W384" i="293"/>
  <c r="Q384" i="293"/>
  <c r="Y383" i="293"/>
  <c r="W383" i="293"/>
  <c r="Q383" i="293"/>
  <c r="Y382" i="293"/>
  <c r="W382" i="293"/>
  <c r="Q382" i="293"/>
  <c r="Y381" i="293"/>
  <c r="W381" i="293"/>
  <c r="Q381" i="293"/>
  <c r="Y380" i="293"/>
  <c r="W380" i="293"/>
  <c r="Q380" i="293"/>
  <c r="Y379" i="293"/>
  <c r="W379" i="293"/>
  <c r="Q379" i="293"/>
  <c r="Y378" i="293"/>
  <c r="W378" i="293"/>
  <c r="Q378" i="293"/>
  <c r="Y377" i="293"/>
  <c r="W377" i="293"/>
  <c r="Q377" i="293"/>
  <c r="Y376" i="293"/>
  <c r="W376" i="293"/>
  <c r="Q376" i="293"/>
  <c r="Y375" i="293"/>
  <c r="W375" i="293"/>
  <c r="Q375" i="293"/>
  <c r="Y374" i="293"/>
  <c r="W374" i="293"/>
  <c r="Q374" i="293"/>
  <c r="Y373" i="293"/>
  <c r="W373" i="293"/>
  <c r="Q373" i="293"/>
  <c r="Y372" i="293"/>
  <c r="W372" i="293"/>
  <c r="Q372" i="293"/>
  <c r="Y371" i="293"/>
  <c r="W371" i="293"/>
  <c r="Q371" i="293"/>
  <c r="Y370" i="293"/>
  <c r="W370" i="293"/>
  <c r="Q370" i="293"/>
  <c r="Y369" i="293"/>
  <c r="W369" i="293"/>
  <c r="Q369" i="293"/>
  <c r="Y368" i="293"/>
  <c r="W368" i="293"/>
  <c r="Q368" i="293"/>
  <c r="Y367" i="293"/>
  <c r="W367" i="293"/>
  <c r="Q367" i="293"/>
  <c r="Y366" i="293"/>
  <c r="W366" i="293"/>
  <c r="Q366" i="293"/>
  <c r="Y365" i="293"/>
  <c r="W365" i="293"/>
  <c r="X365" i="293" s="1"/>
  <c r="Q365" i="293"/>
  <c r="Y364" i="293"/>
  <c r="W364" i="293"/>
  <c r="X364" i="293" s="1"/>
  <c r="Q364" i="293"/>
  <c r="Y363" i="293"/>
  <c r="W363" i="293"/>
  <c r="X363" i="293" s="1"/>
  <c r="Q363" i="293"/>
  <c r="Y362" i="293"/>
  <c r="W362" i="293"/>
  <c r="X362" i="293" s="1"/>
  <c r="Q362" i="293"/>
  <c r="Y361" i="293"/>
  <c r="W361" i="293"/>
  <c r="X361" i="293" s="1"/>
  <c r="Q361" i="293"/>
  <c r="Y360" i="293"/>
  <c r="W360" i="293"/>
  <c r="X360" i="293" s="1"/>
  <c r="Q360" i="293"/>
  <c r="Y359" i="293"/>
  <c r="W359" i="293"/>
  <c r="X359" i="293" s="1"/>
  <c r="Q359" i="293"/>
  <c r="Y358" i="293"/>
  <c r="W358" i="293"/>
  <c r="X358" i="293" s="1"/>
  <c r="Q358" i="293"/>
  <c r="Y357" i="293"/>
  <c r="W357" i="293"/>
  <c r="X357" i="293" s="1"/>
  <c r="Q357" i="293"/>
  <c r="Y356" i="293"/>
  <c r="W356" i="293"/>
  <c r="X356" i="293" s="1"/>
  <c r="Q356" i="293"/>
  <c r="Y355" i="293"/>
  <c r="W355" i="293"/>
  <c r="X355" i="293" s="1"/>
  <c r="Q355" i="293"/>
  <c r="Y354" i="293"/>
  <c r="W354" i="293"/>
  <c r="X354" i="293" s="1"/>
  <c r="Q354" i="293"/>
  <c r="Y353" i="293"/>
  <c r="W353" i="293"/>
  <c r="X353" i="293" s="1"/>
  <c r="Q353" i="293"/>
  <c r="Y352" i="293"/>
  <c r="W352" i="293"/>
  <c r="X352" i="293" s="1"/>
  <c r="Q352" i="293"/>
  <c r="Y351" i="293"/>
  <c r="W351" i="293"/>
  <c r="X351" i="293" s="1"/>
  <c r="Q351" i="293"/>
  <c r="Y350" i="293"/>
  <c r="W350" i="293"/>
  <c r="X350" i="293" s="1"/>
  <c r="Q350" i="293"/>
  <c r="Y349" i="293"/>
  <c r="W349" i="293"/>
  <c r="X349" i="293" s="1"/>
  <c r="Q349" i="293"/>
  <c r="Y348" i="293"/>
  <c r="W348" i="293"/>
  <c r="X348" i="293" s="1"/>
  <c r="Q348" i="293"/>
  <c r="Y347" i="293"/>
  <c r="W347" i="293"/>
  <c r="X347" i="293" s="1"/>
  <c r="Q347" i="293"/>
  <c r="Y346" i="293"/>
  <c r="W346" i="293"/>
  <c r="X346" i="293" s="1"/>
  <c r="Q346" i="293"/>
  <c r="Y345" i="293"/>
  <c r="W345" i="293"/>
  <c r="X345" i="293" s="1"/>
  <c r="Q345" i="293"/>
  <c r="Y344" i="293"/>
  <c r="W344" i="293"/>
  <c r="X344" i="293" s="1"/>
  <c r="Q344" i="293"/>
  <c r="Y343" i="293"/>
  <c r="W343" i="293"/>
  <c r="X343" i="293" s="1"/>
  <c r="Q343" i="293"/>
  <c r="Y342" i="293"/>
  <c r="W342" i="293"/>
  <c r="X342" i="293" s="1"/>
  <c r="Q342" i="293"/>
  <c r="Y341" i="293"/>
  <c r="W341" i="293"/>
  <c r="X341" i="293" s="1"/>
  <c r="Q341" i="293"/>
  <c r="Y340" i="293"/>
  <c r="W340" i="293"/>
  <c r="X340" i="293" s="1"/>
  <c r="Q340" i="293"/>
  <c r="Y339" i="293"/>
  <c r="W339" i="293"/>
  <c r="X339" i="293" s="1"/>
  <c r="Q339" i="293"/>
  <c r="Y338" i="293"/>
  <c r="W338" i="293"/>
  <c r="X338" i="293" s="1"/>
  <c r="Q338" i="293"/>
  <c r="Y337" i="293"/>
  <c r="W337" i="293"/>
  <c r="X337" i="293" s="1"/>
  <c r="Q337" i="293"/>
  <c r="Y336" i="293"/>
  <c r="W336" i="293"/>
  <c r="X336" i="293" s="1"/>
  <c r="Q336" i="293"/>
  <c r="Y335" i="293"/>
  <c r="W335" i="293"/>
  <c r="X335" i="293" s="1"/>
  <c r="Q335" i="293"/>
  <c r="Y334" i="293"/>
  <c r="W334" i="293"/>
  <c r="X334" i="293" s="1"/>
  <c r="Q334" i="293"/>
  <c r="Y333" i="293"/>
  <c r="W333" i="293"/>
  <c r="X333" i="293" s="1"/>
  <c r="Q333" i="293"/>
  <c r="Y332" i="293"/>
  <c r="W332" i="293"/>
  <c r="X332" i="293" s="1"/>
  <c r="Q332" i="293"/>
  <c r="Y331" i="293"/>
  <c r="W331" i="293"/>
  <c r="X331" i="293" s="1"/>
  <c r="Q331" i="293"/>
  <c r="Y330" i="293"/>
  <c r="W330" i="293"/>
  <c r="X330" i="293" s="1"/>
  <c r="Q330" i="293"/>
  <c r="Y329" i="293"/>
  <c r="W329" i="293"/>
  <c r="X329" i="293" s="1"/>
  <c r="Q329" i="293"/>
  <c r="Y328" i="293"/>
  <c r="W328" i="293"/>
  <c r="X328" i="293" s="1"/>
  <c r="Q328" i="293"/>
  <c r="Y327" i="293"/>
  <c r="W327" i="293"/>
  <c r="X327" i="293" s="1"/>
  <c r="Q327" i="293"/>
  <c r="Y326" i="293"/>
  <c r="W326" i="293"/>
  <c r="X326" i="293" s="1"/>
  <c r="Q326" i="293"/>
  <c r="Y325" i="293"/>
  <c r="W325" i="293"/>
  <c r="X325" i="293" s="1"/>
  <c r="Q325" i="293"/>
  <c r="Y324" i="293"/>
  <c r="W324" i="293"/>
  <c r="X324" i="293" s="1"/>
  <c r="Q324" i="293"/>
  <c r="Y323" i="293"/>
  <c r="W323" i="293"/>
  <c r="X323" i="293" s="1"/>
  <c r="Q323" i="293"/>
  <c r="Y322" i="293"/>
  <c r="W322" i="293"/>
  <c r="X322" i="293" s="1"/>
  <c r="Q322" i="293"/>
  <c r="Y321" i="293"/>
  <c r="W321" i="293"/>
  <c r="X321" i="293" s="1"/>
  <c r="Q321" i="293"/>
  <c r="Y320" i="293"/>
  <c r="W320" i="293"/>
  <c r="X320" i="293" s="1"/>
  <c r="Q320" i="293"/>
  <c r="Y319" i="293"/>
  <c r="W319" i="293"/>
  <c r="X319" i="293" s="1"/>
  <c r="Q319" i="293"/>
  <c r="Y318" i="293"/>
  <c r="W318" i="293"/>
  <c r="X318" i="293" s="1"/>
  <c r="Q318" i="293"/>
  <c r="Y317" i="293"/>
  <c r="W317" i="293"/>
  <c r="X317" i="293" s="1"/>
  <c r="Q317" i="293"/>
  <c r="Y316" i="293"/>
  <c r="W316" i="293"/>
  <c r="X316" i="293" s="1"/>
  <c r="Q316" i="293"/>
  <c r="Y315" i="293"/>
  <c r="W315" i="293"/>
  <c r="X315" i="293" s="1"/>
  <c r="Q315" i="293"/>
  <c r="AD312" i="293"/>
  <c r="AC312" i="293"/>
  <c r="AB312" i="293"/>
  <c r="P312" i="293"/>
  <c r="O312" i="293"/>
  <c r="N312" i="293"/>
  <c r="W311" i="293"/>
  <c r="R311" i="293" s="1"/>
  <c r="Q311" i="293"/>
  <c r="W310" i="293"/>
  <c r="S310" i="293" s="1"/>
  <c r="Q310" i="293"/>
  <c r="W309" i="293"/>
  <c r="R309" i="293" s="1"/>
  <c r="Q309" i="293"/>
  <c r="W308" i="293"/>
  <c r="S308" i="293" s="1"/>
  <c r="Q308" i="293"/>
  <c r="W307" i="293"/>
  <c r="R307" i="293" s="1"/>
  <c r="Q307" i="293"/>
  <c r="W306" i="293"/>
  <c r="X306" i="293" s="1"/>
  <c r="Y306" i="293" s="1"/>
  <c r="Q306" i="293"/>
  <c r="W305" i="293"/>
  <c r="R305" i="293" s="1"/>
  <c r="Q305" i="293"/>
  <c r="W304" i="293"/>
  <c r="S304" i="293" s="1"/>
  <c r="Q304" i="293"/>
  <c r="W303" i="293"/>
  <c r="R303" i="293" s="1"/>
  <c r="Q303" i="293"/>
  <c r="W302" i="293"/>
  <c r="R302" i="293" s="1"/>
  <c r="Q302" i="293"/>
  <c r="W301" i="293"/>
  <c r="R301" i="293" s="1"/>
  <c r="Q301" i="293"/>
  <c r="W300" i="293"/>
  <c r="R300" i="293" s="1"/>
  <c r="Q300" i="293"/>
  <c r="W299" i="293"/>
  <c r="R299" i="293" s="1"/>
  <c r="Q299" i="293"/>
  <c r="W298" i="293"/>
  <c r="R298" i="293" s="1"/>
  <c r="Q298" i="293"/>
  <c r="W297" i="293"/>
  <c r="R297" i="293" s="1"/>
  <c r="Q297" i="293"/>
  <c r="W296" i="293"/>
  <c r="R296" i="293" s="1"/>
  <c r="Q296" i="293"/>
  <c r="W295" i="293"/>
  <c r="R295" i="293" s="1"/>
  <c r="Q295" i="293"/>
  <c r="W294" i="293"/>
  <c r="R294" i="293" s="1"/>
  <c r="Q294" i="293"/>
  <c r="W293" i="293"/>
  <c r="R293" i="293" s="1"/>
  <c r="Q293" i="293"/>
  <c r="W292" i="293"/>
  <c r="R292" i="293" s="1"/>
  <c r="Q292" i="293"/>
  <c r="W291" i="293"/>
  <c r="R291" i="293" s="1"/>
  <c r="Q291" i="293"/>
  <c r="W290" i="293"/>
  <c r="R290" i="293" s="1"/>
  <c r="Q290" i="293"/>
  <c r="W289" i="293"/>
  <c r="R289" i="293" s="1"/>
  <c r="Q289" i="293"/>
  <c r="W288" i="293"/>
  <c r="R288" i="293" s="1"/>
  <c r="Q288" i="293"/>
  <c r="W287" i="293"/>
  <c r="R287" i="293" s="1"/>
  <c r="Q287" i="293"/>
  <c r="W286" i="293"/>
  <c r="R286" i="293" s="1"/>
  <c r="Q286" i="293"/>
  <c r="W285" i="293"/>
  <c r="R285" i="293" s="1"/>
  <c r="Q285" i="293"/>
  <c r="W284" i="293"/>
  <c r="R284" i="293" s="1"/>
  <c r="Q284" i="293"/>
  <c r="W283" i="293"/>
  <c r="R283" i="293" s="1"/>
  <c r="Q283" i="293"/>
  <c r="W282" i="293"/>
  <c r="R282" i="293" s="1"/>
  <c r="Q282" i="293"/>
  <c r="W281" i="293"/>
  <c r="R281" i="293" s="1"/>
  <c r="Q281" i="293"/>
  <c r="W280" i="293"/>
  <c r="R280" i="293" s="1"/>
  <c r="Q280" i="293"/>
  <c r="W279" i="293"/>
  <c r="R279" i="293" s="1"/>
  <c r="Q279" i="293"/>
  <c r="W278" i="293"/>
  <c r="R278" i="293" s="1"/>
  <c r="Q278" i="293"/>
  <c r="W277" i="293"/>
  <c r="R277" i="293" s="1"/>
  <c r="Q277" i="293"/>
  <c r="W276" i="293"/>
  <c r="R276" i="293" s="1"/>
  <c r="Q276" i="293"/>
  <c r="W275" i="293"/>
  <c r="R275" i="293" s="1"/>
  <c r="Q275" i="293"/>
  <c r="W274" i="293"/>
  <c r="R274" i="293" s="1"/>
  <c r="Q274" i="293"/>
  <c r="W273" i="293"/>
  <c r="R273" i="293" s="1"/>
  <c r="Q273" i="293"/>
  <c r="W272" i="293"/>
  <c r="R272" i="293" s="1"/>
  <c r="Q272" i="293"/>
  <c r="W271" i="293"/>
  <c r="R271" i="293" s="1"/>
  <c r="Q271" i="293"/>
  <c r="W270" i="293"/>
  <c r="R270" i="293" s="1"/>
  <c r="Q270" i="293"/>
  <c r="W269" i="293"/>
  <c r="R269" i="293" s="1"/>
  <c r="Q269" i="293"/>
  <c r="W268" i="293"/>
  <c r="R268" i="293" s="1"/>
  <c r="Q268" i="293"/>
  <c r="W267" i="293"/>
  <c r="R267" i="293" s="1"/>
  <c r="Q267" i="293"/>
  <c r="W266" i="293"/>
  <c r="R266" i="293" s="1"/>
  <c r="Q266" i="293"/>
  <c r="W265" i="293"/>
  <c r="R265" i="293" s="1"/>
  <c r="Q265" i="293"/>
  <c r="W264" i="293"/>
  <c r="R264" i="293" s="1"/>
  <c r="Q264" i="293"/>
  <c r="W263" i="293"/>
  <c r="R263" i="293" s="1"/>
  <c r="Q263" i="293"/>
  <c r="W262" i="293"/>
  <c r="R262" i="293" s="1"/>
  <c r="Q262" i="293"/>
  <c r="W261" i="293"/>
  <c r="Q261" i="293"/>
  <c r="W260" i="293"/>
  <c r="Q260" i="293"/>
  <c r="W259" i="293"/>
  <c r="Q259" i="293"/>
  <c r="W258" i="293"/>
  <c r="Q258" i="293"/>
  <c r="W257" i="293"/>
  <c r="Q257" i="293"/>
  <c r="W256" i="293"/>
  <c r="Q256" i="293"/>
  <c r="W255" i="293"/>
  <c r="Q255" i="293"/>
  <c r="W254" i="293"/>
  <c r="Q254" i="293"/>
  <c r="W253" i="293"/>
  <c r="Q253" i="293"/>
  <c r="W252" i="293"/>
  <c r="Q252" i="293"/>
  <c r="W251" i="293"/>
  <c r="Q251" i="293"/>
  <c r="W250" i="293"/>
  <c r="Q250" i="293"/>
  <c r="W249" i="293"/>
  <c r="Q249" i="293"/>
  <c r="W248" i="293"/>
  <c r="Q248" i="293"/>
  <c r="W247" i="293"/>
  <c r="Q247" i="293"/>
  <c r="W246" i="293"/>
  <c r="Q246" i="293"/>
  <c r="W245" i="293"/>
  <c r="Q245" i="293"/>
  <c r="W244" i="293"/>
  <c r="Q244" i="293"/>
  <c r="W243" i="293"/>
  <c r="Q243" i="293"/>
  <c r="W242" i="293"/>
  <c r="Q242" i="293"/>
  <c r="W241" i="293"/>
  <c r="Q241" i="293"/>
  <c r="W240" i="293"/>
  <c r="Q240" i="293"/>
  <c r="W239" i="293"/>
  <c r="Q239" i="293"/>
  <c r="W238" i="293"/>
  <c r="Q238" i="293"/>
  <c r="W237" i="293"/>
  <c r="Q237" i="293"/>
  <c r="W236" i="293"/>
  <c r="Q236" i="293"/>
  <c r="W235" i="293"/>
  <c r="Q235" i="293"/>
  <c r="W234" i="293"/>
  <c r="Q234" i="293"/>
  <c r="W233" i="293"/>
  <c r="Q233" i="293"/>
  <c r="W232" i="293"/>
  <c r="Q232" i="293"/>
  <c r="W231" i="293"/>
  <c r="Q231" i="293"/>
  <c r="W230" i="293"/>
  <c r="Q230" i="293"/>
  <c r="W229" i="293"/>
  <c r="Q229" i="293"/>
  <c r="W228" i="293"/>
  <c r="Q228" i="293"/>
  <c r="W227" i="293"/>
  <c r="Q227" i="293"/>
  <c r="W226" i="293"/>
  <c r="Q226" i="293"/>
  <c r="W225" i="293"/>
  <c r="Q225" i="293"/>
  <c r="W224" i="293"/>
  <c r="Q224" i="293"/>
  <c r="W223" i="293"/>
  <c r="Q223" i="293"/>
  <c r="W222" i="293"/>
  <c r="Q222" i="293"/>
  <c r="W221" i="293"/>
  <c r="Q221" i="293"/>
  <c r="W220" i="293"/>
  <c r="Q220" i="293"/>
  <c r="W219" i="293"/>
  <c r="Q219" i="293"/>
  <c r="W218" i="293"/>
  <c r="Q218" i="293"/>
  <c r="W217" i="293"/>
  <c r="Q217" i="293"/>
  <c r="W216" i="293"/>
  <c r="Q216" i="293"/>
  <c r="W215" i="293"/>
  <c r="Q215" i="293"/>
  <c r="W214" i="293"/>
  <c r="Q214" i="293"/>
  <c r="W213" i="293"/>
  <c r="Q213" i="293"/>
  <c r="W212" i="293"/>
  <c r="S212" i="293" s="1"/>
  <c r="Q212" i="293"/>
  <c r="W211" i="293"/>
  <c r="X211" i="293" s="1"/>
  <c r="Y211" i="293" s="1"/>
  <c r="Q211" i="293"/>
  <c r="W210" i="293"/>
  <c r="S210" i="293" s="1"/>
  <c r="Q210" i="293"/>
  <c r="W209" i="293"/>
  <c r="X209" i="293" s="1"/>
  <c r="Y209" i="293" s="1"/>
  <c r="Q209" i="293"/>
  <c r="W208" i="293"/>
  <c r="S208" i="293" s="1"/>
  <c r="Q208" i="293"/>
  <c r="W207" i="293"/>
  <c r="X207" i="293" s="1"/>
  <c r="Y207" i="293" s="1"/>
  <c r="Q207" i="293"/>
  <c r="W206" i="293"/>
  <c r="S206" i="293" s="1"/>
  <c r="Q206" i="293"/>
  <c r="W205" i="293"/>
  <c r="X205" i="293" s="1"/>
  <c r="Y205" i="293" s="1"/>
  <c r="Q205" i="293"/>
  <c r="W204" i="293"/>
  <c r="S204" i="293" s="1"/>
  <c r="Q204" i="293"/>
  <c r="W203" i="293"/>
  <c r="X203" i="293" s="1"/>
  <c r="Y203" i="293" s="1"/>
  <c r="Q203" i="293"/>
  <c r="W202" i="293"/>
  <c r="S202" i="293" s="1"/>
  <c r="Q202" i="293"/>
  <c r="W201" i="293"/>
  <c r="X201" i="293" s="1"/>
  <c r="Y201" i="293" s="1"/>
  <c r="Q201" i="293"/>
  <c r="W200" i="293"/>
  <c r="S200" i="293" s="1"/>
  <c r="Q200" i="293"/>
  <c r="W199" i="293"/>
  <c r="X199" i="293" s="1"/>
  <c r="Y199" i="293" s="1"/>
  <c r="Q199" i="293"/>
  <c r="W198" i="293"/>
  <c r="S198" i="293" s="1"/>
  <c r="Q198" i="293"/>
  <c r="W197" i="293"/>
  <c r="X197" i="293" s="1"/>
  <c r="Y197" i="293" s="1"/>
  <c r="Q197" i="293"/>
  <c r="W196" i="293"/>
  <c r="S196" i="293" s="1"/>
  <c r="Q196" i="293"/>
  <c r="W195" i="293"/>
  <c r="X195" i="293" s="1"/>
  <c r="Y195" i="293" s="1"/>
  <c r="Q195" i="293"/>
  <c r="W194" i="293"/>
  <c r="S194" i="293" s="1"/>
  <c r="Q194" i="293"/>
  <c r="W193" i="293"/>
  <c r="X193" i="293" s="1"/>
  <c r="Y193" i="293" s="1"/>
  <c r="Q193" i="293"/>
  <c r="W192" i="293"/>
  <c r="S192" i="293" s="1"/>
  <c r="Q192" i="293"/>
  <c r="W191" i="293"/>
  <c r="X191" i="293" s="1"/>
  <c r="Y191" i="293" s="1"/>
  <c r="Q191" i="293"/>
  <c r="W190" i="293"/>
  <c r="S190" i="293" s="1"/>
  <c r="Q190" i="293"/>
  <c r="W189" i="293"/>
  <c r="X189" i="293" s="1"/>
  <c r="Y189" i="293" s="1"/>
  <c r="Q189" i="293"/>
  <c r="W188" i="293"/>
  <c r="S188" i="293" s="1"/>
  <c r="Q188" i="293"/>
  <c r="W187" i="293"/>
  <c r="X187" i="293" s="1"/>
  <c r="Y187" i="293" s="1"/>
  <c r="Q187" i="293"/>
  <c r="W186" i="293"/>
  <c r="S186" i="293" s="1"/>
  <c r="Q186" i="293"/>
  <c r="W185" i="293"/>
  <c r="X185" i="293" s="1"/>
  <c r="Y185" i="293" s="1"/>
  <c r="Q185" i="293"/>
  <c r="W184" i="293"/>
  <c r="S184" i="293" s="1"/>
  <c r="Q184" i="293"/>
  <c r="W183" i="293"/>
  <c r="X183" i="293" s="1"/>
  <c r="Y183" i="293" s="1"/>
  <c r="Q183" i="293"/>
  <c r="W182" i="293"/>
  <c r="S182" i="293" s="1"/>
  <c r="Q182" i="293"/>
  <c r="W181" i="293"/>
  <c r="X181" i="293" s="1"/>
  <c r="Y181" i="293" s="1"/>
  <c r="Q181" i="293"/>
  <c r="W180" i="293"/>
  <c r="S180" i="293" s="1"/>
  <c r="Q180" i="293"/>
  <c r="W179" i="293"/>
  <c r="X179" i="293" s="1"/>
  <c r="Y179" i="293" s="1"/>
  <c r="Q179" i="293"/>
  <c r="W178" i="293"/>
  <c r="S178" i="293" s="1"/>
  <c r="Q178" i="293"/>
  <c r="W177" i="293"/>
  <c r="X177" i="293" s="1"/>
  <c r="Y177" i="293" s="1"/>
  <c r="Q177" i="293"/>
  <c r="W176" i="293"/>
  <c r="S176" i="293" s="1"/>
  <c r="Q176" i="293"/>
  <c r="W175" i="293"/>
  <c r="X175" i="293" s="1"/>
  <c r="Y175" i="293" s="1"/>
  <c r="Q175" i="293"/>
  <c r="W174" i="293"/>
  <c r="S174" i="293" s="1"/>
  <c r="Q174" i="293"/>
  <c r="W173" i="293"/>
  <c r="X173" i="293" s="1"/>
  <c r="Y173" i="293" s="1"/>
  <c r="Q173" i="293"/>
  <c r="W172" i="293"/>
  <c r="S172" i="293" s="1"/>
  <c r="Q172" i="293"/>
  <c r="W171" i="293"/>
  <c r="X171" i="293" s="1"/>
  <c r="Y171" i="293" s="1"/>
  <c r="Q171" i="293"/>
  <c r="W170" i="293"/>
  <c r="S170" i="293" s="1"/>
  <c r="Q170" i="293"/>
  <c r="W169" i="293"/>
  <c r="X169" i="293" s="1"/>
  <c r="Y169" i="293" s="1"/>
  <c r="Q169" i="293"/>
  <c r="W168" i="293"/>
  <c r="S168" i="293" s="1"/>
  <c r="Q168" i="293"/>
  <c r="W167" i="293"/>
  <c r="X167" i="293" s="1"/>
  <c r="Y167" i="293" s="1"/>
  <c r="Q167" i="293"/>
  <c r="W166" i="293"/>
  <c r="S166" i="293" s="1"/>
  <c r="Q166" i="293"/>
  <c r="W165" i="293"/>
  <c r="X165" i="293" s="1"/>
  <c r="Y165" i="293" s="1"/>
  <c r="Q165" i="293"/>
  <c r="W164" i="293"/>
  <c r="S164" i="293" s="1"/>
  <c r="Q164" i="293"/>
  <c r="W163" i="293"/>
  <c r="X163" i="293" s="1"/>
  <c r="Y163" i="293" s="1"/>
  <c r="Q163" i="293"/>
  <c r="W162" i="293"/>
  <c r="S162" i="293" s="1"/>
  <c r="Q162" i="293"/>
  <c r="AD159" i="293"/>
  <c r="AC159" i="293"/>
  <c r="AB159" i="293"/>
  <c r="P159" i="293"/>
  <c r="O159" i="293"/>
  <c r="N159" i="293"/>
  <c r="X158" i="293"/>
  <c r="Y158" i="293" s="1"/>
  <c r="S158" i="293"/>
  <c r="R158" i="293"/>
  <c r="Q158" i="293"/>
  <c r="X157" i="293"/>
  <c r="Y157" i="293" s="1"/>
  <c r="S157" i="293"/>
  <c r="R157" i="293"/>
  <c r="Q157" i="293"/>
  <c r="X156" i="293"/>
  <c r="Y156" i="293" s="1"/>
  <c r="S156" i="293"/>
  <c r="R156" i="293"/>
  <c r="Q156" i="293"/>
  <c r="X155" i="293"/>
  <c r="Y155" i="293" s="1"/>
  <c r="S155" i="293"/>
  <c r="R155" i="293"/>
  <c r="Q155" i="293"/>
  <c r="X154" i="293"/>
  <c r="Y154" i="293" s="1"/>
  <c r="S154" i="293"/>
  <c r="R154" i="293"/>
  <c r="Q154" i="293"/>
  <c r="X153" i="293"/>
  <c r="Y153" i="293" s="1"/>
  <c r="S153" i="293"/>
  <c r="R153" i="293"/>
  <c r="Q153" i="293"/>
  <c r="X152" i="293"/>
  <c r="Y152" i="293" s="1"/>
  <c r="S152" i="293"/>
  <c r="R152" i="293"/>
  <c r="Q152" i="293"/>
  <c r="X151" i="293"/>
  <c r="Y151" i="293" s="1"/>
  <c r="S151" i="293"/>
  <c r="R151" i="293"/>
  <c r="Q151" i="293"/>
  <c r="X150" i="293"/>
  <c r="Y150" i="293" s="1"/>
  <c r="S150" i="293"/>
  <c r="R150" i="293"/>
  <c r="Q150" i="293"/>
  <c r="X149" i="293"/>
  <c r="Y149" i="293" s="1"/>
  <c r="S149" i="293"/>
  <c r="R149" i="293"/>
  <c r="Q149" i="293"/>
  <c r="X148" i="293"/>
  <c r="Y148" i="293" s="1"/>
  <c r="S148" i="293"/>
  <c r="R148" i="293"/>
  <c r="Q148" i="293"/>
  <c r="X147" i="293"/>
  <c r="Y147" i="293" s="1"/>
  <c r="S147" i="293"/>
  <c r="R147" i="293"/>
  <c r="Q147" i="293"/>
  <c r="X146" i="293"/>
  <c r="Y146" i="293" s="1"/>
  <c r="S146" i="293"/>
  <c r="R146" i="293"/>
  <c r="Q146" i="293"/>
  <c r="X145" i="293"/>
  <c r="Y145" i="293" s="1"/>
  <c r="S145" i="293"/>
  <c r="R145" i="293"/>
  <c r="Q145" i="293"/>
  <c r="X144" i="293"/>
  <c r="Y144" i="293" s="1"/>
  <c r="S144" i="293"/>
  <c r="R144" i="293"/>
  <c r="Q144" i="293"/>
  <c r="X143" i="293"/>
  <c r="Y143" i="293" s="1"/>
  <c r="S143" i="293"/>
  <c r="R143" i="293"/>
  <c r="Q143" i="293"/>
  <c r="X142" i="293"/>
  <c r="Y142" i="293" s="1"/>
  <c r="S142" i="293"/>
  <c r="R142" i="293"/>
  <c r="Q142" i="293"/>
  <c r="X141" i="293"/>
  <c r="Y141" i="293" s="1"/>
  <c r="S141" i="293"/>
  <c r="R141" i="293"/>
  <c r="Q141" i="293"/>
  <c r="X140" i="293"/>
  <c r="Y140" i="293" s="1"/>
  <c r="S140" i="293"/>
  <c r="R140" i="293"/>
  <c r="Q140" i="293"/>
  <c r="X139" i="293"/>
  <c r="Y139" i="293" s="1"/>
  <c r="S139" i="293"/>
  <c r="R139" i="293"/>
  <c r="Q139" i="293"/>
  <c r="X138" i="293"/>
  <c r="Y138" i="293" s="1"/>
  <c r="S138" i="293"/>
  <c r="R138" i="293"/>
  <c r="Q138" i="293"/>
  <c r="X137" i="293"/>
  <c r="Y137" i="293" s="1"/>
  <c r="S137" i="293"/>
  <c r="R137" i="293"/>
  <c r="Q137" i="293"/>
  <c r="X136" i="293"/>
  <c r="Y136" i="293" s="1"/>
  <c r="S136" i="293"/>
  <c r="R136" i="293"/>
  <c r="Q136" i="293"/>
  <c r="X135" i="293"/>
  <c r="Y135" i="293" s="1"/>
  <c r="S135" i="293"/>
  <c r="R135" i="293"/>
  <c r="Q135" i="293"/>
  <c r="X134" i="293"/>
  <c r="Y134" i="293" s="1"/>
  <c r="S134" i="293"/>
  <c r="R134" i="293"/>
  <c r="Q134" i="293"/>
  <c r="X133" i="293"/>
  <c r="Y133" i="293" s="1"/>
  <c r="S133" i="293"/>
  <c r="R133" i="293"/>
  <c r="Q133" i="293"/>
  <c r="X132" i="293"/>
  <c r="Y132" i="293" s="1"/>
  <c r="S132" i="293"/>
  <c r="R132" i="293"/>
  <c r="Q132" i="293"/>
  <c r="X131" i="293"/>
  <c r="Y131" i="293" s="1"/>
  <c r="S131" i="293"/>
  <c r="R131" i="293"/>
  <c r="Q131" i="293"/>
  <c r="X130" i="293"/>
  <c r="Y130" i="293" s="1"/>
  <c r="S130" i="293"/>
  <c r="R130" i="293"/>
  <c r="Q130" i="293"/>
  <c r="X129" i="293"/>
  <c r="Y129" i="293" s="1"/>
  <c r="S129" i="293"/>
  <c r="R129" i="293"/>
  <c r="Q129" i="293"/>
  <c r="X128" i="293"/>
  <c r="Y128" i="293" s="1"/>
  <c r="S128" i="293"/>
  <c r="R128" i="293"/>
  <c r="Q128" i="293"/>
  <c r="X127" i="293"/>
  <c r="Y127" i="293" s="1"/>
  <c r="S127" i="293"/>
  <c r="R127" i="293"/>
  <c r="Q127" i="293"/>
  <c r="X126" i="293"/>
  <c r="Y126" i="293" s="1"/>
  <c r="S126" i="293"/>
  <c r="R126" i="293"/>
  <c r="Q126" i="293"/>
  <c r="X125" i="293"/>
  <c r="Y125" i="293" s="1"/>
  <c r="S125" i="293"/>
  <c r="R125" i="293"/>
  <c r="Q125" i="293"/>
  <c r="X124" i="293"/>
  <c r="Y124" i="293" s="1"/>
  <c r="S124" i="293"/>
  <c r="R124" i="293"/>
  <c r="Q124" i="293"/>
  <c r="X123" i="293"/>
  <c r="Y123" i="293" s="1"/>
  <c r="S123" i="293"/>
  <c r="R123" i="293"/>
  <c r="Q123" i="293"/>
  <c r="X122" i="293"/>
  <c r="Y122" i="293" s="1"/>
  <c r="S122" i="293"/>
  <c r="R122" i="293"/>
  <c r="Q122" i="293"/>
  <c r="X121" i="293"/>
  <c r="Y121" i="293" s="1"/>
  <c r="S121" i="293"/>
  <c r="R121" i="293"/>
  <c r="Q121" i="293"/>
  <c r="X120" i="293"/>
  <c r="Y120" i="293" s="1"/>
  <c r="S120" i="293"/>
  <c r="R120" i="293"/>
  <c r="Q120" i="293"/>
  <c r="X119" i="293"/>
  <c r="Y119" i="293" s="1"/>
  <c r="S119" i="293"/>
  <c r="R119" i="293"/>
  <c r="Q119" i="293"/>
  <c r="X118" i="293"/>
  <c r="Y118" i="293" s="1"/>
  <c r="S118" i="293"/>
  <c r="R118" i="293"/>
  <c r="Q118" i="293"/>
  <c r="X117" i="293"/>
  <c r="Y117" i="293" s="1"/>
  <c r="S117" i="293"/>
  <c r="R117" i="293"/>
  <c r="Q117" i="293"/>
  <c r="X116" i="293"/>
  <c r="Y116" i="293" s="1"/>
  <c r="S116" i="293"/>
  <c r="R116" i="293"/>
  <c r="Q116" i="293"/>
  <c r="X115" i="293"/>
  <c r="Y115" i="293" s="1"/>
  <c r="S115" i="293"/>
  <c r="R115" i="293"/>
  <c r="Q115" i="293"/>
  <c r="X114" i="293"/>
  <c r="Y114" i="293" s="1"/>
  <c r="S114" i="293"/>
  <c r="R114" i="293"/>
  <c r="Q114" i="293"/>
  <c r="X113" i="293"/>
  <c r="Y113" i="293" s="1"/>
  <c r="S113" i="293"/>
  <c r="R113" i="293"/>
  <c r="Q113" i="293"/>
  <c r="X112" i="293"/>
  <c r="Y112" i="293" s="1"/>
  <c r="S112" i="293"/>
  <c r="R112" i="293"/>
  <c r="Q112" i="293"/>
  <c r="X111" i="293"/>
  <c r="Y111" i="293" s="1"/>
  <c r="S111" i="293"/>
  <c r="R111" i="293"/>
  <c r="Q111" i="293"/>
  <c r="X110" i="293"/>
  <c r="Y110" i="293" s="1"/>
  <c r="S110" i="293"/>
  <c r="R110" i="293"/>
  <c r="Q110" i="293"/>
  <c r="X109" i="293"/>
  <c r="Y109" i="293" s="1"/>
  <c r="S109" i="293"/>
  <c r="R109" i="293"/>
  <c r="Q109" i="293"/>
  <c r="X108" i="293"/>
  <c r="Y108" i="293" s="1"/>
  <c r="S108" i="293"/>
  <c r="R108" i="293"/>
  <c r="Q108" i="293"/>
  <c r="X107" i="293"/>
  <c r="Y107" i="293" s="1"/>
  <c r="S107" i="293"/>
  <c r="R107" i="293"/>
  <c r="Q107" i="293"/>
  <c r="X106" i="293"/>
  <c r="Y106" i="293" s="1"/>
  <c r="S106" i="293"/>
  <c r="R106" i="293"/>
  <c r="Q106" i="293"/>
  <c r="X105" i="293"/>
  <c r="Y105" i="293" s="1"/>
  <c r="S105" i="293"/>
  <c r="R105" i="293"/>
  <c r="Q105" i="293"/>
  <c r="X104" i="293"/>
  <c r="Y104" i="293" s="1"/>
  <c r="S104" i="293"/>
  <c r="R104" i="293"/>
  <c r="Q104" i="293"/>
  <c r="X103" i="293"/>
  <c r="Y103" i="293" s="1"/>
  <c r="S103" i="293"/>
  <c r="R103" i="293"/>
  <c r="Q103" i="293"/>
  <c r="X102" i="293"/>
  <c r="Y102" i="293" s="1"/>
  <c r="S102" i="293"/>
  <c r="R102" i="293"/>
  <c r="Q102" i="293"/>
  <c r="X101" i="293"/>
  <c r="Y101" i="293" s="1"/>
  <c r="S101" i="293"/>
  <c r="R101" i="293"/>
  <c r="Q101" i="293"/>
  <c r="X100" i="293"/>
  <c r="Y100" i="293" s="1"/>
  <c r="S100" i="293"/>
  <c r="R100" i="293"/>
  <c r="Q100" i="293"/>
  <c r="X99" i="293"/>
  <c r="Y99" i="293" s="1"/>
  <c r="S99" i="293"/>
  <c r="R99" i="293"/>
  <c r="Q99" i="293"/>
  <c r="X98" i="293"/>
  <c r="Y98" i="293" s="1"/>
  <c r="S98" i="293"/>
  <c r="R98" i="293"/>
  <c r="Q98" i="293"/>
  <c r="X97" i="293"/>
  <c r="Y97" i="293" s="1"/>
  <c r="S97" i="293"/>
  <c r="R97" i="293"/>
  <c r="Q97" i="293"/>
  <c r="X96" i="293"/>
  <c r="Y96" i="293" s="1"/>
  <c r="S96" i="293"/>
  <c r="R96" i="293"/>
  <c r="Q96" i="293"/>
  <c r="X95" i="293"/>
  <c r="Y95" i="293" s="1"/>
  <c r="S95" i="293"/>
  <c r="R95" i="293"/>
  <c r="Q95" i="293"/>
  <c r="X94" i="293"/>
  <c r="Y94" i="293" s="1"/>
  <c r="S94" i="293"/>
  <c r="R94" i="293"/>
  <c r="Q94" i="293"/>
  <c r="X93" i="293"/>
  <c r="Y93" i="293" s="1"/>
  <c r="S93" i="293"/>
  <c r="R93" i="293"/>
  <c r="Q93" i="293"/>
  <c r="X92" i="293"/>
  <c r="Y92" i="293" s="1"/>
  <c r="S92" i="293"/>
  <c r="R92" i="293"/>
  <c r="Q92" i="293"/>
  <c r="X91" i="293"/>
  <c r="Y91" i="293" s="1"/>
  <c r="S91" i="293"/>
  <c r="R91" i="293"/>
  <c r="Q91" i="293"/>
  <c r="X90" i="293"/>
  <c r="Y90" i="293" s="1"/>
  <c r="S90" i="293"/>
  <c r="R90" i="293"/>
  <c r="Q90" i="293"/>
  <c r="X89" i="293"/>
  <c r="Y89" i="293" s="1"/>
  <c r="S89" i="293"/>
  <c r="R89" i="293"/>
  <c r="Q89" i="293"/>
  <c r="X88" i="293"/>
  <c r="Y88" i="293" s="1"/>
  <c r="S88" i="293"/>
  <c r="R88" i="293"/>
  <c r="Q88" i="293"/>
  <c r="X87" i="293"/>
  <c r="Y87" i="293" s="1"/>
  <c r="S87" i="293"/>
  <c r="R87" i="293"/>
  <c r="Q87" i="293"/>
  <c r="X86" i="293"/>
  <c r="Y86" i="293" s="1"/>
  <c r="S86" i="293"/>
  <c r="R86" i="293"/>
  <c r="Q86" i="293"/>
  <c r="X85" i="293"/>
  <c r="Y85" i="293" s="1"/>
  <c r="S85" i="293"/>
  <c r="R85" i="293"/>
  <c r="Q85" i="293"/>
  <c r="X84" i="293"/>
  <c r="Y84" i="293" s="1"/>
  <c r="S84" i="293"/>
  <c r="R84" i="293"/>
  <c r="Q84" i="293"/>
  <c r="X83" i="293"/>
  <c r="Y83" i="293" s="1"/>
  <c r="S83" i="293"/>
  <c r="R83" i="293"/>
  <c r="Q83" i="293"/>
  <c r="X82" i="293"/>
  <c r="Y82" i="293" s="1"/>
  <c r="S82" i="293"/>
  <c r="R82" i="293"/>
  <c r="Q82" i="293"/>
  <c r="X81" i="293"/>
  <c r="Y81" i="293" s="1"/>
  <c r="S81" i="293"/>
  <c r="R81" i="293"/>
  <c r="Q81" i="293"/>
  <c r="X80" i="293"/>
  <c r="Y80" i="293" s="1"/>
  <c r="S80" i="293"/>
  <c r="R80" i="293"/>
  <c r="Q80" i="293"/>
  <c r="X79" i="293"/>
  <c r="Y79" i="293" s="1"/>
  <c r="S79" i="293"/>
  <c r="R79" i="293"/>
  <c r="Q79" i="293"/>
  <c r="X78" i="293"/>
  <c r="Y78" i="293" s="1"/>
  <c r="S78" i="293"/>
  <c r="R78" i="293"/>
  <c r="Q78" i="293"/>
  <c r="X77" i="293"/>
  <c r="Y77" i="293" s="1"/>
  <c r="S77" i="293"/>
  <c r="R77" i="293"/>
  <c r="Q77" i="293"/>
  <c r="X76" i="293"/>
  <c r="Y76" i="293" s="1"/>
  <c r="S76" i="293"/>
  <c r="R76" i="293"/>
  <c r="Q76" i="293"/>
  <c r="X75" i="293"/>
  <c r="Y75" i="293" s="1"/>
  <c r="S75" i="293"/>
  <c r="R75" i="293"/>
  <c r="Q75" i="293"/>
  <c r="X74" i="293"/>
  <c r="Y74" i="293" s="1"/>
  <c r="S74" i="293"/>
  <c r="R74" i="293"/>
  <c r="Q74" i="293"/>
  <c r="X73" i="293"/>
  <c r="Y73" i="293" s="1"/>
  <c r="S73" i="293"/>
  <c r="R73" i="293"/>
  <c r="Q73" i="293"/>
  <c r="X72" i="293"/>
  <c r="Y72" i="293" s="1"/>
  <c r="S72" i="293"/>
  <c r="R72" i="293"/>
  <c r="Q72" i="293"/>
  <c r="X71" i="293"/>
  <c r="Y71" i="293" s="1"/>
  <c r="S71" i="293"/>
  <c r="R71" i="293"/>
  <c r="Q71" i="293"/>
  <c r="X70" i="293"/>
  <c r="Y70" i="293" s="1"/>
  <c r="S70" i="293"/>
  <c r="R70" i="293"/>
  <c r="Q70" i="293"/>
  <c r="X69" i="293"/>
  <c r="Y69" i="293" s="1"/>
  <c r="S69" i="293"/>
  <c r="R69" i="293"/>
  <c r="Q69" i="293"/>
  <c r="X68" i="293"/>
  <c r="Y68" i="293" s="1"/>
  <c r="S68" i="293"/>
  <c r="R68" i="293"/>
  <c r="Q68" i="293"/>
  <c r="X67" i="293"/>
  <c r="Y67" i="293" s="1"/>
  <c r="S67" i="293"/>
  <c r="R67" i="293"/>
  <c r="Q67" i="293"/>
  <c r="X66" i="293"/>
  <c r="Y66" i="293" s="1"/>
  <c r="S66" i="293"/>
  <c r="R66" i="293"/>
  <c r="Q66" i="293"/>
  <c r="X65" i="293"/>
  <c r="Y65" i="293" s="1"/>
  <c r="S65" i="293"/>
  <c r="R65" i="293"/>
  <c r="Q65" i="293"/>
  <c r="X64" i="293"/>
  <c r="Y64" i="293" s="1"/>
  <c r="S64" i="293"/>
  <c r="R64" i="293"/>
  <c r="Q64" i="293"/>
  <c r="X63" i="293"/>
  <c r="Y63" i="293" s="1"/>
  <c r="S63" i="293"/>
  <c r="R63" i="293"/>
  <c r="Q63" i="293"/>
  <c r="X62" i="293"/>
  <c r="Y62" i="293" s="1"/>
  <c r="S62" i="293"/>
  <c r="R62" i="293"/>
  <c r="Q62" i="293"/>
  <c r="X61" i="293"/>
  <c r="Y61" i="293" s="1"/>
  <c r="S61" i="293"/>
  <c r="R61" i="293"/>
  <c r="Q61" i="293"/>
  <c r="X60" i="293"/>
  <c r="Y60" i="293" s="1"/>
  <c r="S60" i="293"/>
  <c r="R60" i="293"/>
  <c r="Q60" i="293"/>
  <c r="X59" i="293"/>
  <c r="Y59" i="293" s="1"/>
  <c r="S59" i="293"/>
  <c r="R59" i="293"/>
  <c r="Q59" i="293"/>
  <c r="X58" i="293"/>
  <c r="Y58" i="293" s="1"/>
  <c r="S58" i="293"/>
  <c r="R58" i="293"/>
  <c r="Q58" i="293"/>
  <c r="X57" i="293"/>
  <c r="Y57" i="293" s="1"/>
  <c r="S57" i="293"/>
  <c r="R57" i="293"/>
  <c r="Q57" i="293"/>
  <c r="X56" i="293"/>
  <c r="Y56" i="293" s="1"/>
  <c r="S56" i="293"/>
  <c r="R56" i="293"/>
  <c r="Q56" i="293"/>
  <c r="X55" i="293"/>
  <c r="Y55" i="293" s="1"/>
  <c r="S55" i="293"/>
  <c r="R55" i="293"/>
  <c r="Q55" i="293"/>
  <c r="X54" i="293"/>
  <c r="Y54" i="293" s="1"/>
  <c r="S54" i="293"/>
  <c r="R54" i="293"/>
  <c r="Q54" i="293"/>
  <c r="X53" i="293"/>
  <c r="Y53" i="293" s="1"/>
  <c r="S53" i="293"/>
  <c r="R53" i="293"/>
  <c r="Q53" i="293"/>
  <c r="X52" i="293"/>
  <c r="Y52" i="293" s="1"/>
  <c r="S52" i="293"/>
  <c r="R52" i="293"/>
  <c r="Q52" i="293"/>
  <c r="X51" i="293"/>
  <c r="Y51" i="293" s="1"/>
  <c r="S51" i="293"/>
  <c r="R51" i="293"/>
  <c r="Q51" i="293"/>
  <c r="X50" i="293"/>
  <c r="Y50" i="293" s="1"/>
  <c r="S50" i="293"/>
  <c r="R50" i="293"/>
  <c r="Q50" i="293"/>
  <c r="X49" i="293"/>
  <c r="Y49" i="293" s="1"/>
  <c r="S49" i="293"/>
  <c r="R49" i="293"/>
  <c r="Q49" i="293"/>
  <c r="X48" i="293"/>
  <c r="Y48" i="293" s="1"/>
  <c r="S48" i="293"/>
  <c r="R48" i="293"/>
  <c r="Q48" i="293"/>
  <c r="X47" i="293"/>
  <c r="Y47" i="293" s="1"/>
  <c r="S47" i="293"/>
  <c r="R47" i="293"/>
  <c r="Q47" i="293"/>
  <c r="X46" i="293"/>
  <c r="Y46" i="293" s="1"/>
  <c r="S46" i="293"/>
  <c r="R46" i="293"/>
  <c r="Q46" i="293"/>
  <c r="X45" i="293"/>
  <c r="Y45" i="293" s="1"/>
  <c r="S45" i="293"/>
  <c r="R45" i="293"/>
  <c r="Q45" i="293"/>
  <c r="X44" i="293"/>
  <c r="Y44" i="293" s="1"/>
  <c r="S44" i="293"/>
  <c r="R44" i="293"/>
  <c r="Q44" i="293"/>
  <c r="X43" i="293"/>
  <c r="Y43" i="293" s="1"/>
  <c r="S43" i="293"/>
  <c r="R43" i="293"/>
  <c r="Q43" i="293"/>
  <c r="X42" i="293"/>
  <c r="Y42" i="293" s="1"/>
  <c r="S42" i="293"/>
  <c r="R42" i="293"/>
  <c r="Q42" i="293"/>
  <c r="X41" i="293"/>
  <c r="Y41" i="293" s="1"/>
  <c r="S41" i="293"/>
  <c r="R41" i="293"/>
  <c r="Q41" i="293"/>
  <c r="X40" i="293"/>
  <c r="Y40" i="293" s="1"/>
  <c r="S40" i="293"/>
  <c r="R40" i="293"/>
  <c r="Q40" i="293"/>
  <c r="X39" i="293"/>
  <c r="Y39" i="293" s="1"/>
  <c r="S39" i="293"/>
  <c r="R39" i="293"/>
  <c r="Q39" i="293"/>
  <c r="X38" i="293"/>
  <c r="Y38" i="293" s="1"/>
  <c r="S38" i="293"/>
  <c r="R38" i="293"/>
  <c r="Q38" i="293"/>
  <c r="X37" i="293"/>
  <c r="Y37" i="293" s="1"/>
  <c r="S37" i="293"/>
  <c r="R37" i="293"/>
  <c r="Q37" i="293"/>
  <c r="X36" i="293"/>
  <c r="Y36" i="293" s="1"/>
  <c r="S36" i="293"/>
  <c r="R36" i="293"/>
  <c r="Q36" i="293"/>
  <c r="X35" i="293"/>
  <c r="Y35" i="293" s="1"/>
  <c r="S35" i="293"/>
  <c r="R35" i="293"/>
  <c r="Q35" i="293"/>
  <c r="X34" i="293"/>
  <c r="Y34" i="293" s="1"/>
  <c r="S34" i="293"/>
  <c r="R34" i="293"/>
  <c r="Q34" i="293"/>
  <c r="X33" i="293"/>
  <c r="Y33" i="293" s="1"/>
  <c r="S33" i="293"/>
  <c r="R33" i="293"/>
  <c r="Q33" i="293"/>
  <c r="X32" i="293"/>
  <c r="Y32" i="293" s="1"/>
  <c r="S32" i="293"/>
  <c r="R32" i="293"/>
  <c r="Q32" i="293"/>
  <c r="X31" i="293"/>
  <c r="Y31" i="293" s="1"/>
  <c r="S31" i="293"/>
  <c r="R31" i="293"/>
  <c r="Q31" i="293"/>
  <c r="X30" i="293"/>
  <c r="Y30" i="293" s="1"/>
  <c r="S30" i="293"/>
  <c r="R30" i="293"/>
  <c r="Q30" i="293"/>
  <c r="X29" i="293"/>
  <c r="Y29" i="293" s="1"/>
  <c r="S29" i="293"/>
  <c r="R29" i="293"/>
  <c r="Q29" i="293"/>
  <c r="X28" i="293"/>
  <c r="Y28" i="293" s="1"/>
  <c r="S28" i="293"/>
  <c r="R28" i="293"/>
  <c r="Q28" i="293"/>
  <c r="X27" i="293"/>
  <c r="Y27" i="293" s="1"/>
  <c r="S27" i="293"/>
  <c r="R27" i="293"/>
  <c r="Q27" i="293"/>
  <c r="X26" i="293"/>
  <c r="Y26" i="293" s="1"/>
  <c r="S26" i="293"/>
  <c r="R26" i="293"/>
  <c r="Q26" i="293"/>
  <c r="X25" i="293"/>
  <c r="Y25" i="293" s="1"/>
  <c r="S25" i="293"/>
  <c r="R25" i="293"/>
  <c r="Q25" i="293"/>
  <c r="X24" i="293"/>
  <c r="Y24" i="293" s="1"/>
  <c r="S24" i="293"/>
  <c r="R24" i="293"/>
  <c r="Q24" i="293"/>
  <c r="X23" i="293"/>
  <c r="Y23" i="293" s="1"/>
  <c r="S23" i="293"/>
  <c r="R23" i="293"/>
  <c r="Q23" i="293"/>
  <c r="X22" i="293"/>
  <c r="Y22" i="293" s="1"/>
  <c r="S22" i="293"/>
  <c r="R22" i="293"/>
  <c r="Q22" i="293"/>
  <c r="X21" i="293"/>
  <c r="Y21" i="293" s="1"/>
  <c r="S21" i="293"/>
  <c r="R21" i="293"/>
  <c r="Q21" i="293"/>
  <c r="X20" i="293"/>
  <c r="Y20" i="293" s="1"/>
  <c r="S20" i="293"/>
  <c r="R20" i="293"/>
  <c r="Q20" i="293"/>
  <c r="X19" i="293"/>
  <c r="Y19" i="293" s="1"/>
  <c r="S19" i="293"/>
  <c r="R19" i="293"/>
  <c r="Q19" i="293"/>
  <c r="X18" i="293"/>
  <c r="Y18" i="293" s="1"/>
  <c r="S18" i="293"/>
  <c r="R18" i="293"/>
  <c r="Q18" i="293"/>
  <c r="X17" i="293"/>
  <c r="Y17" i="293" s="1"/>
  <c r="S17" i="293"/>
  <c r="R17" i="293"/>
  <c r="Q17" i="293"/>
  <c r="X16" i="293"/>
  <c r="Y16" i="293" s="1"/>
  <c r="S16" i="293"/>
  <c r="R16" i="293"/>
  <c r="Q16" i="293"/>
  <c r="X15" i="293"/>
  <c r="Y15" i="293" s="1"/>
  <c r="S15" i="293"/>
  <c r="R15" i="293"/>
  <c r="Q15" i="293"/>
  <c r="X14" i="293"/>
  <c r="Y14" i="293" s="1"/>
  <c r="S14" i="293"/>
  <c r="R14" i="293"/>
  <c r="Q14" i="293"/>
  <c r="X13" i="293"/>
  <c r="Y13" i="293" s="1"/>
  <c r="S13" i="293"/>
  <c r="R13" i="293"/>
  <c r="Q13" i="293"/>
  <c r="X12" i="293"/>
  <c r="Y12" i="293" s="1"/>
  <c r="S12" i="293"/>
  <c r="R12" i="293"/>
  <c r="Q12" i="293"/>
  <c r="X11" i="293"/>
  <c r="Y11" i="293" s="1"/>
  <c r="S11" i="293"/>
  <c r="R11" i="293"/>
  <c r="Q11" i="293"/>
  <c r="X10" i="293"/>
  <c r="S10" i="293"/>
  <c r="R10" i="293"/>
  <c r="Q10" i="293"/>
  <c r="X9" i="293"/>
  <c r="Y9" i="293" s="1"/>
  <c r="S9" i="293"/>
  <c r="R9" i="293"/>
  <c r="Q9" i="293"/>
  <c r="AD620" i="293" l="1"/>
  <c r="N620" i="293"/>
  <c r="AC620" i="293"/>
  <c r="X213" i="293"/>
  <c r="Y213" i="293" s="1"/>
  <c r="BF263" i="293"/>
  <c r="X215" i="293"/>
  <c r="Y215" i="293" s="1"/>
  <c r="BF265" i="293"/>
  <c r="AJ265" i="293" s="1"/>
  <c r="X217" i="293"/>
  <c r="Y217" i="293" s="1"/>
  <c r="BF267" i="293"/>
  <c r="AJ267" i="293" s="1"/>
  <c r="X219" i="293"/>
  <c r="Y219" i="293" s="1"/>
  <c r="BF269" i="293"/>
  <c r="AJ269" i="293" s="1"/>
  <c r="X221" i="293"/>
  <c r="Y221" i="293" s="1"/>
  <c r="BF271" i="293"/>
  <c r="AJ271" i="293" s="1"/>
  <c r="X223" i="293"/>
  <c r="Y223" i="293" s="1"/>
  <c r="BF273" i="293"/>
  <c r="AJ273" i="293" s="1"/>
  <c r="X225" i="293"/>
  <c r="Y225" i="293" s="1"/>
  <c r="BF275" i="293"/>
  <c r="AJ275" i="293" s="1"/>
  <c r="X227" i="293"/>
  <c r="Y227" i="293" s="1"/>
  <c r="BF277" i="293"/>
  <c r="AJ277" i="293" s="1"/>
  <c r="X229" i="293"/>
  <c r="Y229" i="293" s="1"/>
  <c r="BF279" i="293"/>
  <c r="AJ279" i="293" s="1"/>
  <c r="X231" i="293"/>
  <c r="Y231" i="293" s="1"/>
  <c r="BF281" i="293"/>
  <c r="AJ281" i="293" s="1"/>
  <c r="X233" i="293"/>
  <c r="Y233" i="293" s="1"/>
  <c r="BF283" i="293"/>
  <c r="AJ283" i="293" s="1"/>
  <c r="X235" i="293"/>
  <c r="Y235" i="293" s="1"/>
  <c r="BF285" i="293"/>
  <c r="AJ285" i="293" s="1"/>
  <c r="X237" i="293"/>
  <c r="Y237" i="293" s="1"/>
  <c r="BF287" i="293"/>
  <c r="AJ287" i="293" s="1"/>
  <c r="X239" i="293"/>
  <c r="Y239" i="293" s="1"/>
  <c r="BF289" i="293"/>
  <c r="AJ289" i="293" s="1"/>
  <c r="X241" i="293"/>
  <c r="Y241" i="293" s="1"/>
  <c r="BF291" i="293"/>
  <c r="AJ291" i="293" s="1"/>
  <c r="X243" i="293"/>
  <c r="Y243" i="293" s="1"/>
  <c r="BF293" i="293"/>
  <c r="AJ293" i="293" s="1"/>
  <c r="R245" i="293"/>
  <c r="BF295" i="293"/>
  <c r="AJ295" i="293" s="1"/>
  <c r="R247" i="293"/>
  <c r="BF297" i="293"/>
  <c r="AJ297" i="293" s="1"/>
  <c r="R249" i="293"/>
  <c r="BF299" i="293"/>
  <c r="AJ299" i="293" s="1"/>
  <c r="R251" i="293"/>
  <c r="BF301" i="293"/>
  <c r="AJ301" i="293" s="1"/>
  <c r="R253" i="293"/>
  <c r="BF303" i="293"/>
  <c r="AJ303" i="293" s="1"/>
  <c r="R255" i="293"/>
  <c r="BF305" i="293"/>
  <c r="AJ305" i="293" s="1"/>
  <c r="R257" i="293"/>
  <c r="BF307" i="293"/>
  <c r="AJ307" i="293" s="1"/>
  <c r="R259" i="293"/>
  <c r="BF309" i="293"/>
  <c r="AJ309" i="293" s="1"/>
  <c r="R261" i="293"/>
  <c r="BF311" i="293"/>
  <c r="AJ311" i="293" s="1"/>
  <c r="S307" i="293"/>
  <c r="X368" i="293"/>
  <c r="BF418" i="293"/>
  <c r="AJ418" i="293" s="1"/>
  <c r="X372" i="293"/>
  <c r="BF422" i="293"/>
  <c r="AJ422" i="293" s="1"/>
  <c r="X376" i="293"/>
  <c r="BF426" i="293"/>
  <c r="AJ426" i="293" s="1"/>
  <c r="X380" i="293"/>
  <c r="BF430" i="293"/>
  <c r="AJ430" i="293" s="1"/>
  <c r="X384" i="293"/>
  <c r="BF434" i="293"/>
  <c r="AJ434" i="293" s="1"/>
  <c r="X388" i="293"/>
  <c r="BF438" i="293"/>
  <c r="AJ438" i="293" s="1"/>
  <c r="X392" i="293"/>
  <c r="BF442" i="293"/>
  <c r="AJ442" i="293" s="1"/>
  <c r="X396" i="293"/>
  <c r="BF446" i="293"/>
  <c r="AJ446" i="293" s="1"/>
  <c r="X400" i="293"/>
  <c r="BF450" i="293"/>
  <c r="AJ450" i="293" s="1"/>
  <c r="X404" i="293"/>
  <c r="BF454" i="293"/>
  <c r="AJ454" i="293" s="1"/>
  <c r="X408" i="293"/>
  <c r="BF458" i="293"/>
  <c r="AJ458" i="293" s="1"/>
  <c r="X412" i="293"/>
  <c r="BF462" i="293"/>
  <c r="AJ462" i="293" s="1"/>
  <c r="X521" i="293"/>
  <c r="BF571" i="293"/>
  <c r="AJ571" i="293" s="1"/>
  <c r="X525" i="293"/>
  <c r="BF575" i="293"/>
  <c r="AJ575" i="293" s="1"/>
  <c r="X529" i="293"/>
  <c r="BF579" i="293"/>
  <c r="AJ579" i="293" s="1"/>
  <c r="X533" i="293"/>
  <c r="BF583" i="293"/>
  <c r="AJ583" i="293" s="1"/>
  <c r="X537" i="293"/>
  <c r="BF587" i="293"/>
  <c r="AJ587" i="293" s="1"/>
  <c r="X541" i="293"/>
  <c r="BF591" i="293"/>
  <c r="AJ591" i="293" s="1"/>
  <c r="X545" i="293"/>
  <c r="BF595" i="293"/>
  <c r="AJ595" i="293" s="1"/>
  <c r="X549" i="293"/>
  <c r="BF599" i="293"/>
  <c r="AJ599" i="293" s="1"/>
  <c r="X553" i="293"/>
  <c r="BF603" i="293"/>
  <c r="AJ603" i="293" s="1"/>
  <c r="X557" i="293"/>
  <c r="BF607" i="293"/>
  <c r="AJ607" i="293" s="1"/>
  <c r="X561" i="293"/>
  <c r="BF611" i="293"/>
  <c r="AJ611" i="293" s="1"/>
  <c r="X565" i="293"/>
  <c r="BF615" i="293"/>
  <c r="AJ615" i="293" s="1"/>
  <c r="X367" i="293"/>
  <c r="BF417" i="293"/>
  <c r="AJ417" i="293" s="1"/>
  <c r="X375" i="293"/>
  <c r="BF425" i="293"/>
  <c r="AJ425" i="293" s="1"/>
  <c r="X383" i="293"/>
  <c r="BF433" i="293"/>
  <c r="AJ433" i="293" s="1"/>
  <c r="X391" i="293"/>
  <c r="BF441" i="293"/>
  <c r="AJ441" i="293" s="1"/>
  <c r="X399" i="293"/>
  <c r="BF449" i="293"/>
  <c r="AJ449" i="293" s="1"/>
  <c r="X407" i="293"/>
  <c r="BF457" i="293"/>
  <c r="AJ457" i="293" s="1"/>
  <c r="X520" i="293"/>
  <c r="BF570" i="293"/>
  <c r="AJ570" i="293" s="1"/>
  <c r="X524" i="293"/>
  <c r="BF574" i="293"/>
  <c r="AJ574" i="293" s="1"/>
  <c r="X528" i="293"/>
  <c r="BF578" i="293"/>
  <c r="AJ578" i="293" s="1"/>
  <c r="X532" i="293"/>
  <c r="BF582" i="293"/>
  <c r="AJ582" i="293" s="1"/>
  <c r="X536" i="293"/>
  <c r="BF586" i="293"/>
  <c r="AJ586" i="293" s="1"/>
  <c r="X540" i="293"/>
  <c r="BF590" i="293"/>
  <c r="AJ590" i="293" s="1"/>
  <c r="X544" i="293"/>
  <c r="BF594" i="293"/>
  <c r="AJ594" i="293" s="1"/>
  <c r="X548" i="293"/>
  <c r="BF598" i="293"/>
  <c r="AJ598" i="293" s="1"/>
  <c r="X552" i="293"/>
  <c r="BF602" i="293"/>
  <c r="AJ602" i="293" s="1"/>
  <c r="X556" i="293"/>
  <c r="BF606" i="293"/>
  <c r="AJ606" i="293" s="1"/>
  <c r="X560" i="293"/>
  <c r="BF610" i="293"/>
  <c r="AJ610" i="293" s="1"/>
  <c r="X564" i="293"/>
  <c r="BF614" i="293"/>
  <c r="AJ614" i="293" s="1"/>
  <c r="X371" i="293"/>
  <c r="BF421" i="293"/>
  <c r="AJ421" i="293" s="1"/>
  <c r="X379" i="293"/>
  <c r="BF429" i="293"/>
  <c r="AJ429" i="293" s="1"/>
  <c r="X387" i="293"/>
  <c r="BF437" i="293"/>
  <c r="AJ437" i="293" s="1"/>
  <c r="X395" i="293"/>
  <c r="BF445" i="293"/>
  <c r="AJ445" i="293" s="1"/>
  <c r="X403" i="293"/>
  <c r="BF453" i="293"/>
  <c r="AJ453" i="293" s="1"/>
  <c r="X411" i="293"/>
  <c r="BF461" i="293"/>
  <c r="AJ461" i="293" s="1"/>
  <c r="S214" i="293"/>
  <c r="BF264" i="293"/>
  <c r="AJ264" i="293" s="1"/>
  <c r="S216" i="293"/>
  <c r="BF266" i="293"/>
  <c r="AJ266" i="293" s="1"/>
  <c r="S218" i="293"/>
  <c r="BF268" i="293"/>
  <c r="AJ268" i="293" s="1"/>
  <c r="S220" i="293"/>
  <c r="BF270" i="293"/>
  <c r="AJ270" i="293" s="1"/>
  <c r="S222" i="293"/>
  <c r="BF272" i="293"/>
  <c r="AJ272" i="293" s="1"/>
  <c r="S224" i="293"/>
  <c r="BF274" i="293"/>
  <c r="AJ274" i="293" s="1"/>
  <c r="S226" i="293"/>
  <c r="BF276" i="293"/>
  <c r="AJ276" i="293" s="1"/>
  <c r="S228" i="293"/>
  <c r="BF278" i="293"/>
  <c r="AJ278" i="293" s="1"/>
  <c r="S230" i="293"/>
  <c r="BF280" i="293"/>
  <c r="AJ280" i="293" s="1"/>
  <c r="S232" i="293"/>
  <c r="BF282" i="293"/>
  <c r="AJ282" i="293" s="1"/>
  <c r="S234" i="293"/>
  <c r="BF284" i="293"/>
  <c r="AJ284" i="293" s="1"/>
  <c r="S236" i="293"/>
  <c r="BF286" i="293"/>
  <c r="AJ286" i="293" s="1"/>
  <c r="S238" i="293"/>
  <c r="BF288" i="293"/>
  <c r="AJ288" i="293" s="1"/>
  <c r="S240" i="293"/>
  <c r="BF290" i="293"/>
  <c r="AJ290" i="293" s="1"/>
  <c r="S242" i="293"/>
  <c r="BF292" i="293"/>
  <c r="AJ292" i="293" s="1"/>
  <c r="R244" i="293"/>
  <c r="BF294" i="293"/>
  <c r="AJ294" i="293" s="1"/>
  <c r="R246" i="293"/>
  <c r="BF296" i="293"/>
  <c r="AJ296" i="293" s="1"/>
  <c r="R248" i="293"/>
  <c r="BF298" i="293"/>
  <c r="AJ298" i="293" s="1"/>
  <c r="R250" i="293"/>
  <c r="BF300" i="293"/>
  <c r="AJ300" i="293" s="1"/>
  <c r="R252" i="293"/>
  <c r="BF302" i="293"/>
  <c r="AJ302" i="293" s="1"/>
  <c r="R254" i="293"/>
  <c r="BF304" i="293"/>
  <c r="AJ304" i="293" s="1"/>
  <c r="R256" i="293"/>
  <c r="BF306" i="293"/>
  <c r="AJ306" i="293" s="1"/>
  <c r="R258" i="293"/>
  <c r="BF308" i="293"/>
  <c r="AJ308" i="293" s="1"/>
  <c r="R260" i="293"/>
  <c r="BF310" i="293"/>
  <c r="AJ310" i="293" s="1"/>
  <c r="X366" i="293"/>
  <c r="BF416" i="293"/>
  <c r="AJ416" i="293" s="1"/>
  <c r="X370" i="293"/>
  <c r="BF420" i="293"/>
  <c r="AJ420" i="293" s="1"/>
  <c r="X374" i="293"/>
  <c r="BF424" i="293"/>
  <c r="AJ424" i="293" s="1"/>
  <c r="X378" i="293"/>
  <c r="BF428" i="293"/>
  <c r="AJ428" i="293" s="1"/>
  <c r="X382" i="293"/>
  <c r="BF432" i="293"/>
  <c r="AJ432" i="293" s="1"/>
  <c r="X386" i="293"/>
  <c r="BF436" i="293"/>
  <c r="AJ436" i="293" s="1"/>
  <c r="X390" i="293"/>
  <c r="BF440" i="293"/>
  <c r="AJ440" i="293" s="1"/>
  <c r="X394" i="293"/>
  <c r="BF444" i="293"/>
  <c r="AJ444" i="293" s="1"/>
  <c r="X398" i="293"/>
  <c r="BF448" i="293"/>
  <c r="AJ448" i="293" s="1"/>
  <c r="X402" i="293"/>
  <c r="BF452" i="293"/>
  <c r="AJ452" i="293" s="1"/>
  <c r="X406" i="293"/>
  <c r="BF456" i="293"/>
  <c r="AJ456" i="293" s="1"/>
  <c r="X410" i="293"/>
  <c r="BF460" i="293"/>
  <c r="AJ460" i="293" s="1"/>
  <c r="X414" i="293"/>
  <c r="BF464" i="293"/>
  <c r="AJ464" i="293" s="1"/>
  <c r="X519" i="293"/>
  <c r="BF569" i="293"/>
  <c r="AJ569" i="293" s="1"/>
  <c r="X523" i="293"/>
  <c r="BF573" i="293"/>
  <c r="AJ573" i="293" s="1"/>
  <c r="X527" i="293"/>
  <c r="BF577" i="293"/>
  <c r="AJ577" i="293" s="1"/>
  <c r="X531" i="293"/>
  <c r="BF581" i="293"/>
  <c r="AJ581" i="293" s="1"/>
  <c r="X535" i="293"/>
  <c r="BF585" i="293"/>
  <c r="AJ585" i="293" s="1"/>
  <c r="X539" i="293"/>
  <c r="BF589" i="293"/>
  <c r="AJ589" i="293" s="1"/>
  <c r="X543" i="293"/>
  <c r="BF593" i="293"/>
  <c r="AJ593" i="293" s="1"/>
  <c r="X547" i="293"/>
  <c r="BF597" i="293"/>
  <c r="AJ597" i="293" s="1"/>
  <c r="X551" i="293"/>
  <c r="BF601" i="293"/>
  <c r="AJ601" i="293" s="1"/>
  <c r="X555" i="293"/>
  <c r="BF605" i="293"/>
  <c r="AJ605" i="293" s="1"/>
  <c r="X559" i="293"/>
  <c r="BF609" i="293"/>
  <c r="AJ609" i="293" s="1"/>
  <c r="X563" i="293"/>
  <c r="BF613" i="293"/>
  <c r="AJ613" i="293" s="1"/>
  <c r="X567" i="293"/>
  <c r="BF617" i="293"/>
  <c r="AJ617" i="293" s="1"/>
  <c r="X369" i="293"/>
  <c r="BF419" i="293"/>
  <c r="AJ419" i="293" s="1"/>
  <c r="X373" i="293"/>
  <c r="BF423" i="293"/>
  <c r="AJ423" i="293" s="1"/>
  <c r="X377" i="293"/>
  <c r="BF427" i="293"/>
  <c r="AJ427" i="293" s="1"/>
  <c r="X381" i="293"/>
  <c r="BF431" i="293"/>
  <c r="AJ431" i="293" s="1"/>
  <c r="X385" i="293"/>
  <c r="BF435" i="293"/>
  <c r="AJ435" i="293" s="1"/>
  <c r="X389" i="293"/>
  <c r="BF439" i="293"/>
  <c r="AJ439" i="293" s="1"/>
  <c r="X393" i="293"/>
  <c r="BF443" i="293"/>
  <c r="AJ443" i="293" s="1"/>
  <c r="X397" i="293"/>
  <c r="BF447" i="293"/>
  <c r="AJ447" i="293" s="1"/>
  <c r="X401" i="293"/>
  <c r="BF451" i="293"/>
  <c r="AJ451" i="293" s="1"/>
  <c r="X405" i="293"/>
  <c r="BF455" i="293"/>
  <c r="AJ455" i="293" s="1"/>
  <c r="X409" i="293"/>
  <c r="BF459" i="293"/>
  <c r="AJ459" i="293" s="1"/>
  <c r="X413" i="293"/>
  <c r="BF463" i="293"/>
  <c r="AJ463" i="293" s="1"/>
  <c r="X522" i="293"/>
  <c r="BF572" i="293"/>
  <c r="AJ572" i="293" s="1"/>
  <c r="X526" i="293"/>
  <c r="BF576" i="293"/>
  <c r="AJ576" i="293" s="1"/>
  <c r="X530" i="293"/>
  <c r="BF580" i="293"/>
  <c r="AJ580" i="293" s="1"/>
  <c r="X534" i="293"/>
  <c r="BF584" i="293"/>
  <c r="AJ584" i="293" s="1"/>
  <c r="X538" i="293"/>
  <c r="BF588" i="293"/>
  <c r="AJ588" i="293" s="1"/>
  <c r="X542" i="293"/>
  <c r="BF592" i="293"/>
  <c r="AJ592" i="293" s="1"/>
  <c r="X546" i="293"/>
  <c r="BF596" i="293"/>
  <c r="AJ596" i="293" s="1"/>
  <c r="X550" i="293"/>
  <c r="BF600" i="293"/>
  <c r="AJ600" i="293" s="1"/>
  <c r="X554" i="293"/>
  <c r="BF604" i="293"/>
  <c r="AJ604" i="293" s="1"/>
  <c r="X558" i="293"/>
  <c r="BF608" i="293"/>
  <c r="AJ608" i="293" s="1"/>
  <c r="X562" i="293"/>
  <c r="BF612" i="293"/>
  <c r="AJ612" i="293" s="1"/>
  <c r="X566" i="293"/>
  <c r="BF616" i="293"/>
  <c r="AJ616" i="293" s="1"/>
  <c r="R197" i="293"/>
  <c r="R202" i="293"/>
  <c r="R200" i="293"/>
  <c r="X202" i="293"/>
  <c r="Y202" i="293" s="1"/>
  <c r="R212" i="293"/>
  <c r="R164" i="293"/>
  <c r="S179" i="293"/>
  <c r="X307" i="293"/>
  <c r="Y307" i="293" s="1"/>
  <c r="S177" i="293"/>
  <c r="S183" i="293"/>
  <c r="R198" i="293"/>
  <c r="R236" i="293"/>
  <c r="R181" i="293"/>
  <c r="R204" i="293"/>
  <c r="S211" i="293"/>
  <c r="S181" i="293"/>
  <c r="R234" i="293"/>
  <c r="S237" i="293"/>
  <c r="X204" i="293"/>
  <c r="Y204" i="293" s="1"/>
  <c r="S219" i="293"/>
  <c r="R173" i="293"/>
  <c r="X210" i="293"/>
  <c r="Y210" i="293" s="1"/>
  <c r="S217" i="293"/>
  <c r="R220" i="293"/>
  <c r="R201" i="293"/>
  <c r="X308" i="293"/>
  <c r="Y308" i="293" s="1"/>
  <c r="S171" i="293"/>
  <c r="S201" i="293"/>
  <c r="S203" i="293"/>
  <c r="R205" i="293"/>
  <c r="R178" i="293"/>
  <c r="S303" i="293"/>
  <c r="R169" i="293"/>
  <c r="S163" i="293"/>
  <c r="S169" i="293"/>
  <c r="R210" i="293"/>
  <c r="R241" i="293"/>
  <c r="R180" i="293"/>
  <c r="S185" i="293"/>
  <c r="S187" i="293"/>
  <c r="S193" i="293"/>
  <c r="R225" i="293"/>
  <c r="R238" i="293"/>
  <c r="R304" i="293"/>
  <c r="S311" i="293"/>
  <c r="R165" i="293"/>
  <c r="R168" i="293"/>
  <c r="R170" i="293"/>
  <c r="R172" i="293"/>
  <c r="X180" i="293"/>
  <c r="Y180" i="293" s="1"/>
  <c r="X304" i="293"/>
  <c r="Y304" i="293" s="1"/>
  <c r="X170" i="293"/>
  <c r="Y170" i="293" s="1"/>
  <c r="X172" i="293"/>
  <c r="Y172" i="293" s="1"/>
  <c r="X178" i="293"/>
  <c r="Y178" i="293" s="1"/>
  <c r="R196" i="293"/>
  <c r="S209" i="293"/>
  <c r="S239" i="293"/>
  <c r="R166" i="293"/>
  <c r="R186" i="293"/>
  <c r="R188" i="293"/>
  <c r="R194" i="293"/>
  <c r="R221" i="293"/>
  <c r="R224" i="293"/>
  <c r="X305" i="293"/>
  <c r="Y305" i="293" s="1"/>
  <c r="X186" i="293"/>
  <c r="Y186" i="293" s="1"/>
  <c r="X188" i="293"/>
  <c r="Y188" i="293" s="1"/>
  <c r="X224" i="293"/>
  <c r="Y224" i="293" s="1"/>
  <c r="R308" i="293"/>
  <c r="R162" i="293"/>
  <c r="R185" i="293"/>
  <c r="S195" i="293"/>
  <c r="X212" i="293"/>
  <c r="Y212" i="293" s="1"/>
  <c r="R222" i="293"/>
  <c r="R240" i="293"/>
  <c r="S306" i="293"/>
  <c r="X310" i="293"/>
  <c r="Y310" i="293" s="1"/>
  <c r="X159" i="293"/>
  <c r="S173" i="293"/>
  <c r="S175" i="293"/>
  <c r="R177" i="293"/>
  <c r="X182" i="293"/>
  <c r="Y182" i="293" s="1"/>
  <c r="X184" i="293"/>
  <c r="Y184" i="293" s="1"/>
  <c r="R190" i="293"/>
  <c r="R192" i="293"/>
  <c r="S205" i="293"/>
  <c r="S207" i="293"/>
  <c r="R209" i="293"/>
  <c r="X226" i="293"/>
  <c r="Y226" i="293" s="1"/>
  <c r="S233" i="293"/>
  <c r="R306" i="293"/>
  <c r="S309" i="293"/>
  <c r="Q159" i="293"/>
  <c r="X190" i="293"/>
  <c r="Y190" i="293" s="1"/>
  <c r="X192" i="293"/>
  <c r="Y192" i="293" s="1"/>
  <c r="X242" i="293"/>
  <c r="Y242" i="293" s="1"/>
  <c r="X309" i="293"/>
  <c r="Y309" i="293" s="1"/>
  <c r="X162" i="293"/>
  <c r="Y162" i="293" s="1"/>
  <c r="X164" i="293"/>
  <c r="Y164" i="293" s="1"/>
  <c r="R189" i="293"/>
  <c r="X194" i="293"/>
  <c r="Y194" i="293" s="1"/>
  <c r="X196" i="293"/>
  <c r="Y196" i="293" s="1"/>
  <c r="X238" i="293"/>
  <c r="Y238" i="293" s="1"/>
  <c r="X240" i="293"/>
  <c r="Y240" i="293" s="1"/>
  <c r="Q618" i="293"/>
  <c r="X166" i="293"/>
  <c r="Y166" i="293" s="1"/>
  <c r="X168" i="293"/>
  <c r="Y168" i="293" s="1"/>
  <c r="R174" i="293"/>
  <c r="R176" i="293"/>
  <c r="S189" i="293"/>
  <c r="S191" i="293"/>
  <c r="R193" i="293"/>
  <c r="X198" i="293"/>
  <c r="Y198" i="293" s="1"/>
  <c r="X200" i="293"/>
  <c r="Y200" i="293" s="1"/>
  <c r="R206" i="293"/>
  <c r="R208" i="293"/>
  <c r="R218" i="293"/>
  <c r="S223" i="293"/>
  <c r="R237" i="293"/>
  <c r="X303" i="293"/>
  <c r="Y303" i="293" s="1"/>
  <c r="S305" i="293"/>
  <c r="R310" i="293"/>
  <c r="X311" i="293"/>
  <c r="Y311" i="293" s="1"/>
  <c r="S165" i="293"/>
  <c r="S167" i="293"/>
  <c r="X174" i="293"/>
  <c r="Y174" i="293" s="1"/>
  <c r="X176" i="293"/>
  <c r="Y176" i="293" s="1"/>
  <c r="R182" i="293"/>
  <c r="R184" i="293"/>
  <c r="S197" i="293"/>
  <c r="S199" i="293"/>
  <c r="X206" i="293"/>
  <c r="Y206" i="293" s="1"/>
  <c r="X208" i="293"/>
  <c r="Y208" i="293" s="1"/>
  <c r="S221" i="293"/>
  <c r="X228" i="293"/>
  <c r="Y228" i="293" s="1"/>
  <c r="S235" i="293"/>
  <c r="P620" i="293"/>
  <c r="X214" i="293"/>
  <c r="Y214" i="293" s="1"/>
  <c r="X216" i="293"/>
  <c r="Y216" i="293" s="1"/>
  <c r="AB620" i="293"/>
  <c r="R213" i="293"/>
  <c r="X218" i="293"/>
  <c r="Y218" i="293" s="1"/>
  <c r="X220" i="293"/>
  <c r="Y220" i="293" s="1"/>
  <c r="S225" i="293"/>
  <c r="R226" i="293"/>
  <c r="S227" i="293"/>
  <c r="R228" i="293"/>
  <c r="R229" i="293"/>
  <c r="X234" i="293"/>
  <c r="Y234" i="293" s="1"/>
  <c r="X236" i="293"/>
  <c r="Y236" i="293" s="1"/>
  <c r="S241" i="293"/>
  <c r="R242" i="293"/>
  <c r="S243" i="293"/>
  <c r="Q312" i="293"/>
  <c r="X230" i="293"/>
  <c r="Y230" i="293" s="1"/>
  <c r="X232" i="293"/>
  <c r="Y232" i="293" s="1"/>
  <c r="S213" i="293"/>
  <c r="R214" i="293"/>
  <c r="S215" i="293"/>
  <c r="R216" i="293"/>
  <c r="R217" i="293"/>
  <c r="X222" i="293"/>
  <c r="Y222" i="293" s="1"/>
  <c r="S229" i="293"/>
  <c r="R230" i="293"/>
  <c r="S231" i="293"/>
  <c r="R232" i="293"/>
  <c r="R233" i="293"/>
  <c r="Y10" i="293"/>
  <c r="Y159" i="293" s="1"/>
  <c r="S244" i="293"/>
  <c r="X244" i="293"/>
  <c r="Y244" i="293" s="1"/>
  <c r="X245" i="293"/>
  <c r="Y245" i="293" s="1"/>
  <c r="S245" i="293"/>
  <c r="S246" i="293"/>
  <c r="X246" i="293"/>
  <c r="Y246" i="293" s="1"/>
  <c r="X247" i="293"/>
  <c r="Y247" i="293" s="1"/>
  <c r="S247" i="293"/>
  <c r="S248" i="293"/>
  <c r="X248" i="293"/>
  <c r="Y248" i="293" s="1"/>
  <c r="X249" i="293"/>
  <c r="Y249" i="293" s="1"/>
  <c r="S249" i="293"/>
  <c r="S250" i="293"/>
  <c r="X250" i="293"/>
  <c r="Y250" i="293" s="1"/>
  <c r="X251" i="293"/>
  <c r="Y251" i="293" s="1"/>
  <c r="S251" i="293"/>
  <c r="S252" i="293"/>
  <c r="X252" i="293"/>
  <c r="Y252" i="293" s="1"/>
  <c r="X253" i="293"/>
  <c r="Y253" i="293" s="1"/>
  <c r="S253" i="293"/>
  <c r="S254" i="293"/>
  <c r="X254" i="293"/>
  <c r="Y254" i="293" s="1"/>
  <c r="X255" i="293"/>
  <c r="Y255" i="293" s="1"/>
  <c r="S255" i="293"/>
  <c r="S256" i="293"/>
  <c r="X256" i="293"/>
  <c r="Y256" i="293" s="1"/>
  <c r="X257" i="293"/>
  <c r="Y257" i="293" s="1"/>
  <c r="S257" i="293"/>
  <c r="S258" i="293"/>
  <c r="X258" i="293"/>
  <c r="Y258" i="293" s="1"/>
  <c r="X259" i="293"/>
  <c r="Y259" i="293" s="1"/>
  <c r="S259" i="293"/>
  <c r="S260" i="293"/>
  <c r="X260" i="293"/>
  <c r="Y260" i="293" s="1"/>
  <c r="X261" i="293"/>
  <c r="Y261" i="293" s="1"/>
  <c r="S261" i="293"/>
  <c r="S262" i="293"/>
  <c r="X262" i="293"/>
  <c r="Y262" i="293" s="1"/>
  <c r="X263" i="293"/>
  <c r="Y263" i="293" s="1"/>
  <c r="S263" i="293"/>
  <c r="S264" i="293"/>
  <c r="X264" i="293"/>
  <c r="Y264" i="293" s="1"/>
  <c r="X265" i="293"/>
  <c r="Y265" i="293" s="1"/>
  <c r="S265" i="293"/>
  <c r="S266" i="293"/>
  <c r="X266" i="293"/>
  <c r="Y266" i="293" s="1"/>
  <c r="X267" i="293"/>
  <c r="Y267" i="293" s="1"/>
  <c r="S267" i="293"/>
  <c r="S268" i="293"/>
  <c r="X268" i="293"/>
  <c r="Y268" i="293" s="1"/>
  <c r="X269" i="293"/>
  <c r="Y269" i="293" s="1"/>
  <c r="S269" i="293"/>
  <c r="S270" i="293"/>
  <c r="X270" i="293"/>
  <c r="Y270" i="293" s="1"/>
  <c r="X271" i="293"/>
  <c r="Y271" i="293" s="1"/>
  <c r="S271" i="293"/>
  <c r="S272" i="293"/>
  <c r="X272" i="293"/>
  <c r="Y272" i="293" s="1"/>
  <c r="X273" i="293"/>
  <c r="Y273" i="293" s="1"/>
  <c r="S273" i="293"/>
  <c r="S274" i="293"/>
  <c r="X274" i="293"/>
  <c r="Y274" i="293" s="1"/>
  <c r="X275" i="293"/>
  <c r="Y275" i="293" s="1"/>
  <c r="S275" i="293"/>
  <c r="S276" i="293"/>
  <c r="X276" i="293"/>
  <c r="Y276" i="293" s="1"/>
  <c r="X277" i="293"/>
  <c r="Y277" i="293" s="1"/>
  <c r="S277" i="293"/>
  <c r="S278" i="293"/>
  <c r="X278" i="293"/>
  <c r="Y278" i="293" s="1"/>
  <c r="X279" i="293"/>
  <c r="Y279" i="293" s="1"/>
  <c r="S279" i="293"/>
  <c r="S280" i="293"/>
  <c r="X280" i="293"/>
  <c r="Y280" i="293" s="1"/>
  <c r="X281" i="293"/>
  <c r="Y281" i="293" s="1"/>
  <c r="S281" i="293"/>
  <c r="S282" i="293"/>
  <c r="X282" i="293"/>
  <c r="Y282" i="293" s="1"/>
  <c r="X283" i="293"/>
  <c r="Y283" i="293" s="1"/>
  <c r="S283" i="293"/>
  <c r="S284" i="293"/>
  <c r="X284" i="293"/>
  <c r="Y284" i="293" s="1"/>
  <c r="X285" i="293"/>
  <c r="Y285" i="293" s="1"/>
  <c r="S285" i="293"/>
  <c r="S286" i="293"/>
  <c r="X286" i="293"/>
  <c r="Y286" i="293" s="1"/>
  <c r="X287" i="293"/>
  <c r="Y287" i="293" s="1"/>
  <c r="S287" i="293"/>
  <c r="S288" i="293"/>
  <c r="X288" i="293"/>
  <c r="Y288" i="293" s="1"/>
  <c r="X289" i="293"/>
  <c r="Y289" i="293" s="1"/>
  <c r="S289" i="293"/>
  <c r="S290" i="293"/>
  <c r="X290" i="293"/>
  <c r="Y290" i="293" s="1"/>
  <c r="X291" i="293"/>
  <c r="Y291" i="293" s="1"/>
  <c r="S291" i="293"/>
  <c r="S292" i="293"/>
  <c r="X292" i="293"/>
  <c r="Y292" i="293" s="1"/>
  <c r="X293" i="293"/>
  <c r="Y293" i="293" s="1"/>
  <c r="S293" i="293"/>
  <c r="S294" i="293"/>
  <c r="X294" i="293"/>
  <c r="Y294" i="293" s="1"/>
  <c r="X295" i="293"/>
  <c r="Y295" i="293" s="1"/>
  <c r="S295" i="293"/>
  <c r="S296" i="293"/>
  <c r="X296" i="293"/>
  <c r="Y296" i="293" s="1"/>
  <c r="X297" i="293"/>
  <c r="Y297" i="293" s="1"/>
  <c r="S297" i="293"/>
  <c r="S298" i="293"/>
  <c r="X298" i="293"/>
  <c r="Y298" i="293" s="1"/>
  <c r="X299" i="293"/>
  <c r="Y299" i="293" s="1"/>
  <c r="S299" i="293"/>
  <c r="S300" i="293"/>
  <c r="X300" i="293"/>
  <c r="Y300" i="293" s="1"/>
  <c r="X301" i="293"/>
  <c r="Y301" i="293" s="1"/>
  <c r="S301" i="293"/>
  <c r="S302" i="293"/>
  <c r="X302" i="293"/>
  <c r="Y302" i="293" s="1"/>
  <c r="O620" i="293"/>
  <c r="C634" i="293" s="1"/>
  <c r="R163" i="293"/>
  <c r="R167" i="293"/>
  <c r="R171" i="293"/>
  <c r="R175" i="293"/>
  <c r="R179" i="293"/>
  <c r="R183" i="293"/>
  <c r="R187" i="293"/>
  <c r="R191" i="293"/>
  <c r="R195" i="293"/>
  <c r="R199" i="293"/>
  <c r="R203" i="293"/>
  <c r="R207" i="293"/>
  <c r="R211" i="293"/>
  <c r="R215" i="293"/>
  <c r="R219" i="293"/>
  <c r="R223" i="293"/>
  <c r="R227" i="293"/>
  <c r="R231" i="293"/>
  <c r="R235" i="293"/>
  <c r="R239" i="293"/>
  <c r="R243" i="293"/>
  <c r="Y465" i="293"/>
  <c r="Q465" i="293"/>
  <c r="Y618" i="293"/>
  <c r="X618" i="293" l="1"/>
  <c r="C637" i="293"/>
  <c r="C638" i="293"/>
  <c r="C636" i="293"/>
  <c r="C635" i="293"/>
  <c r="AJ263" i="293"/>
  <c r="D35" i="79"/>
  <c r="X465" i="293"/>
  <c r="Q620" i="293"/>
  <c r="C640" i="293" s="1"/>
  <c r="X312" i="293"/>
  <c r="Y312" i="293"/>
  <c r="Y620" i="293" s="1"/>
  <c r="C631" i="293" s="1"/>
  <c r="L42" i="258"/>
  <c r="F297" i="273" s="1"/>
  <c r="L40" i="258"/>
  <c r="F285" i="273" s="1"/>
  <c r="L39" i="258"/>
  <c r="F277" i="273" s="1"/>
  <c r="L38" i="258"/>
  <c r="F269" i="273" s="1"/>
  <c r="H42" i="258"/>
  <c r="F293" i="273" s="1"/>
  <c r="H41" i="258"/>
  <c r="F289" i="273" s="1"/>
  <c r="H40" i="258"/>
  <c r="F281" i="273" s="1"/>
  <c r="H39" i="258"/>
  <c r="F273" i="273" s="1"/>
  <c r="H38" i="258"/>
  <c r="F265" i="273" s="1"/>
  <c r="Z10" i="279"/>
  <c r="X620" i="293" l="1"/>
  <c r="C630" i="293" s="1"/>
  <c r="C639" i="293"/>
  <c r="S209" i="284" l="1"/>
  <c r="R209" i="284"/>
  <c r="Q209" i="284"/>
  <c r="P209" i="284"/>
  <c r="O209" i="284"/>
  <c r="N209" i="284"/>
  <c r="M209" i="284"/>
  <c r="K209" i="284"/>
  <c r="J209" i="284"/>
  <c r="I209" i="284"/>
  <c r="H209" i="284"/>
  <c r="G209" i="284"/>
  <c r="F209" i="284"/>
  <c r="E209" i="284"/>
  <c r="G11" i="281"/>
  <c r="F3647" i="269" s="1"/>
  <c r="L11" i="281"/>
  <c r="F3651" i="269" s="1"/>
  <c r="J11" i="281"/>
  <c r="I11" i="281"/>
  <c r="F3648" i="269" s="1"/>
  <c r="N11" i="281"/>
  <c r="F3652" i="269" s="1"/>
  <c r="J12" i="280"/>
  <c r="F3399" i="269" s="1"/>
  <c r="M40" i="233"/>
  <c r="F1120" i="269" s="1"/>
  <c r="M39" i="233"/>
  <c r="F1111" i="269" s="1"/>
  <c r="F3649" i="269" l="1"/>
  <c r="G13" i="281"/>
  <c r="L13" i="281"/>
  <c r="N13" i="281"/>
  <c r="I13" i="281"/>
  <c r="J13" i="281"/>
  <c r="AO40" i="233"/>
  <c r="B1120" i="269" s="1"/>
  <c r="AN40" i="233"/>
  <c r="B1119" i="269" s="1"/>
  <c r="AM40" i="233"/>
  <c r="B1118" i="269" s="1"/>
  <c r="AL40" i="233"/>
  <c r="B1117" i="269" s="1"/>
  <c r="AK40" i="233"/>
  <c r="B1116" i="269" s="1"/>
  <c r="AJ40" i="233"/>
  <c r="B1115" i="269" s="1"/>
  <c r="AI40" i="233"/>
  <c r="B1114" i="269" s="1"/>
  <c r="AH40" i="233"/>
  <c r="B1113" i="269" s="1"/>
  <c r="AG40" i="233"/>
  <c r="B1112" i="269" s="1"/>
  <c r="AO39" i="233"/>
  <c r="B1111" i="269" s="1"/>
  <c r="AN39" i="233"/>
  <c r="B1110" i="269" s="1"/>
  <c r="AM39" i="233"/>
  <c r="B1109" i="269" s="1"/>
  <c r="AL39" i="233"/>
  <c r="B1108" i="269" s="1"/>
  <c r="AK39" i="233"/>
  <c r="B1107" i="269" s="1"/>
  <c r="AJ39" i="233"/>
  <c r="B1106" i="269" s="1"/>
  <c r="AI39" i="233"/>
  <c r="B1105" i="269" s="1"/>
  <c r="AH39" i="233"/>
  <c r="B1104" i="269" s="1"/>
  <c r="AG39" i="233"/>
  <c r="B1103" i="269" s="1"/>
  <c r="N16" i="281" l="1"/>
  <c r="N17" i="281"/>
  <c r="L16" i="281"/>
  <c r="L17" i="281"/>
  <c r="J17" i="281"/>
  <c r="J16" i="281"/>
  <c r="I16" i="281"/>
  <c r="I17" i="281"/>
  <c r="G16" i="281"/>
  <c r="G17" i="281"/>
  <c r="F3668" i="269"/>
  <c r="F3667" i="269"/>
  <c r="F3664" i="269"/>
  <c r="F3665" i="269"/>
  <c r="F3663" i="269"/>
  <c r="N21" i="281" l="1"/>
  <c r="F3724" i="269" s="1"/>
  <c r="L21" i="281"/>
  <c r="F3723" i="269" s="1"/>
  <c r="J21" i="281"/>
  <c r="N18" i="281"/>
  <c r="F3708" i="269" s="1"/>
  <c r="F3692" i="269"/>
  <c r="N19" i="281"/>
  <c r="F3716" i="269" s="1"/>
  <c r="F3700" i="269"/>
  <c r="J19" i="281"/>
  <c r="F3697" i="269"/>
  <c r="J18" i="281"/>
  <c r="F3689" i="269"/>
  <c r="L19" i="281"/>
  <c r="F3715" i="269" s="1"/>
  <c r="F3699" i="269"/>
  <c r="I19" i="281"/>
  <c r="F3712" i="269" s="1"/>
  <c r="F3696" i="269"/>
  <c r="I21" i="281"/>
  <c r="F3720" i="269" s="1"/>
  <c r="I18" i="281"/>
  <c r="F3704" i="269" s="1"/>
  <c r="F3688" i="269"/>
  <c r="L18" i="281"/>
  <c r="F3707" i="269" s="1"/>
  <c r="F3691" i="269"/>
  <c r="G18" i="281"/>
  <c r="F3703" i="269" s="1"/>
  <c r="F3687" i="269"/>
  <c r="G21" i="281"/>
  <c r="F3719" i="269" s="1"/>
  <c r="G19" i="281"/>
  <c r="F3711" i="269" s="1"/>
  <c r="F3695" i="269"/>
  <c r="F3705" i="269" l="1"/>
  <c r="F3713" i="269"/>
  <c r="F3721" i="269"/>
  <c r="N23" i="281"/>
  <c r="L23" i="281"/>
  <c r="J23" i="281"/>
  <c r="I23" i="281"/>
  <c r="F3736" i="269" s="1"/>
  <c r="G23" i="281"/>
  <c r="F3735" i="269" s="1"/>
  <c r="L45" i="225" l="1"/>
  <c r="F3740" i="269"/>
  <c r="F3739" i="269"/>
  <c r="N45" i="225"/>
  <c r="F3737" i="269"/>
  <c r="J45" i="225"/>
  <c r="AL12" i="285"/>
  <c r="D65" i="79"/>
  <c r="Z10" i="289" l="1"/>
  <c r="Z10" i="288"/>
  <c r="P9" i="287"/>
  <c r="V8" i="261"/>
  <c r="L8" i="242"/>
  <c r="W9" i="281"/>
  <c r="P9" i="236"/>
  <c r="D47" i="79" s="1"/>
  <c r="AI10" i="235"/>
  <c r="D46" i="79" s="1"/>
  <c r="T11" i="231"/>
  <c r="D42" i="79" s="1"/>
  <c r="V11" i="227"/>
  <c r="D38" i="79" s="1"/>
  <c r="S11" i="226"/>
  <c r="U8" i="221"/>
  <c r="D31" i="79" s="1"/>
  <c r="U8" i="212"/>
  <c r="N10" i="290" l="1"/>
  <c r="D88" i="79"/>
  <c r="N9" i="287"/>
  <c r="D85" i="79"/>
  <c r="T10" i="289"/>
  <c r="D87" i="79"/>
  <c r="R8" i="261"/>
  <c r="V10" i="288"/>
  <c r="D86" i="79"/>
  <c r="T11" i="227"/>
  <c r="U9" i="281"/>
  <c r="W8" i="210"/>
  <c r="D18" i="79" s="1"/>
  <c r="AA42" i="291" l="1"/>
  <c r="AA43" i="291"/>
  <c r="AA44" i="291"/>
  <c r="AA45" i="291"/>
  <c r="AA46" i="291"/>
  <c r="AA47" i="291"/>
  <c r="AA48" i="291"/>
  <c r="AA49" i="291"/>
  <c r="AA50" i="291"/>
  <c r="AA51" i="291"/>
  <c r="AA52" i="291"/>
  <c r="AA53" i="291"/>
  <c r="AA54" i="291"/>
  <c r="AA55" i="291"/>
  <c r="AA56" i="291"/>
  <c r="AA57" i="291"/>
  <c r="AA58" i="291"/>
  <c r="AA59" i="291"/>
  <c r="AA60" i="291"/>
  <c r="AA61" i="291"/>
  <c r="AA62" i="291"/>
  <c r="AA63" i="291"/>
  <c r="AA64" i="291"/>
  <c r="AA65" i="291"/>
  <c r="AA66" i="291"/>
  <c r="AA67" i="291"/>
  <c r="AA68" i="291"/>
  <c r="AA69" i="291"/>
  <c r="AA70" i="291"/>
  <c r="AA71" i="291"/>
  <c r="AA72" i="291"/>
  <c r="AA73" i="291"/>
  <c r="AA74" i="291"/>
  <c r="AA75" i="291"/>
  <c r="AA76" i="291"/>
  <c r="AA77" i="291"/>
  <c r="AA78" i="291"/>
  <c r="AA79" i="291"/>
  <c r="AA80" i="291"/>
  <c r="AA81" i="291"/>
  <c r="AA82" i="291"/>
  <c r="AA83" i="291"/>
  <c r="AA84" i="291"/>
  <c r="AA85" i="291"/>
  <c r="AA86" i="291"/>
  <c r="AA87" i="291"/>
  <c r="AA88" i="291"/>
  <c r="AA89" i="291"/>
  <c r="AA90" i="291"/>
  <c r="AA91" i="291"/>
  <c r="AA92" i="291"/>
  <c r="AA93" i="291"/>
  <c r="AA94" i="291"/>
  <c r="AA95" i="291"/>
  <c r="AA96" i="291"/>
  <c r="AA97" i="291"/>
  <c r="AA98" i="291"/>
  <c r="AA99" i="291"/>
  <c r="AA100" i="291"/>
  <c r="AA101" i="291"/>
  <c r="AA102" i="291"/>
  <c r="AA103" i="291"/>
  <c r="AA104" i="291"/>
  <c r="AA105" i="291"/>
  <c r="AA106" i="291"/>
  <c r="AA107" i="291"/>
  <c r="AA108" i="291"/>
  <c r="AA109" i="291"/>
  <c r="AA110" i="291"/>
  <c r="AA111" i="291"/>
  <c r="AA112" i="291"/>
  <c r="AA113" i="291"/>
  <c r="AA114" i="291"/>
  <c r="AA115" i="291"/>
  <c r="AA116" i="291"/>
  <c r="AA117" i="291"/>
  <c r="AA118" i="291"/>
  <c r="AA119" i="291"/>
  <c r="AA120" i="291"/>
  <c r="AA121" i="291"/>
  <c r="AA122" i="291"/>
  <c r="AA123" i="291"/>
  <c r="AA124" i="291"/>
  <c r="AA125" i="291"/>
  <c r="AA126" i="291"/>
  <c r="AA127" i="291"/>
  <c r="AA128" i="291"/>
  <c r="AA129" i="291"/>
  <c r="AA130" i="291"/>
  <c r="AA131" i="291"/>
  <c r="AA132" i="291"/>
  <c r="AA133" i="291"/>
  <c r="AA134" i="291"/>
  <c r="AA135" i="291"/>
  <c r="AA136" i="291"/>
  <c r="AA137" i="291"/>
  <c r="AA138" i="291"/>
  <c r="AA139" i="291"/>
  <c r="AA140" i="291"/>
  <c r="AA141" i="291"/>
  <c r="AA142" i="291"/>
  <c r="AA143" i="291"/>
  <c r="AA144" i="291"/>
  <c r="AA145" i="291"/>
  <c r="AA146" i="291"/>
  <c r="AA147" i="291"/>
  <c r="AA148" i="291"/>
  <c r="AA149" i="291"/>
  <c r="AA150" i="291"/>
  <c r="AA151" i="291"/>
  <c r="AA152" i="291"/>
  <c r="AA153" i="291"/>
  <c r="AA154" i="291"/>
  <c r="AA155" i="291"/>
  <c r="AA156" i="291"/>
  <c r="AA157" i="291"/>
  <c r="AA158" i="291"/>
  <c r="AA159" i="291"/>
  <c r="AA160" i="291"/>
  <c r="AA161" i="291"/>
  <c r="AA162" i="291"/>
  <c r="AA163" i="291"/>
  <c r="AA164" i="291"/>
  <c r="AA165" i="291"/>
  <c r="AA166" i="291"/>
  <c r="AA167" i="291"/>
  <c r="AA168" i="291"/>
  <c r="AA169" i="291"/>
  <c r="AA170" i="291"/>
  <c r="AA171" i="291"/>
  <c r="AA172" i="291"/>
  <c r="AA173" i="291"/>
  <c r="AA174" i="291"/>
  <c r="AA175" i="291"/>
  <c r="AA176" i="291"/>
  <c r="AA177" i="291"/>
  <c r="AA178" i="291"/>
  <c r="AA179" i="291"/>
  <c r="AA180" i="291"/>
  <c r="AA181" i="291"/>
  <c r="AA182" i="291"/>
  <c r="AA183" i="291"/>
  <c r="AA184" i="291"/>
  <c r="AA185" i="291"/>
  <c r="AA41" i="291"/>
  <c r="AA40" i="291"/>
  <c r="AA39" i="291"/>
  <c r="AA38" i="291"/>
  <c r="AA37" i="291"/>
  <c r="AA36" i="291"/>
  <c r="AA35" i="291"/>
  <c r="AA34" i="291"/>
  <c r="AA33" i="291"/>
  <c r="AA32" i="291"/>
  <c r="AA31" i="291"/>
  <c r="AA30" i="291"/>
  <c r="AA29" i="291"/>
  <c r="AA28" i="291"/>
  <c r="AA27" i="291"/>
  <c r="AA26" i="291"/>
  <c r="AA25" i="291"/>
  <c r="AA24" i="291"/>
  <c r="AA23" i="291"/>
  <c r="AA22" i="291"/>
  <c r="AA16" i="291"/>
  <c r="AA15" i="291"/>
  <c r="AA14" i="291"/>
  <c r="AA13" i="291"/>
  <c r="AA12" i="291"/>
  <c r="AA11" i="291"/>
  <c r="AA10" i="291"/>
  <c r="AA9" i="291"/>
  <c r="S185" i="291"/>
  <c r="P185" i="291"/>
  <c r="M185" i="291"/>
  <c r="S184" i="291"/>
  <c r="P184" i="291"/>
  <c r="M184" i="291"/>
  <c r="D184" i="291"/>
  <c r="S183" i="291"/>
  <c r="P183" i="291"/>
  <c r="M183" i="291"/>
  <c r="V175" i="291"/>
  <c r="S175" i="291"/>
  <c r="P175" i="291"/>
  <c r="M175" i="291"/>
  <c r="V174" i="291"/>
  <c r="S174" i="291"/>
  <c r="P174" i="291"/>
  <c r="M174" i="291"/>
  <c r="S161" i="291"/>
  <c r="P161" i="291"/>
  <c r="M161" i="291"/>
  <c r="G160" i="291"/>
  <c r="G159" i="291"/>
  <c r="S158" i="291"/>
  <c r="P158" i="291"/>
  <c r="M158" i="291"/>
  <c r="G157" i="291"/>
  <c r="S147" i="291"/>
  <c r="P147" i="291"/>
  <c r="M147" i="291"/>
  <c r="G146" i="291"/>
  <c r="D146" i="291"/>
  <c r="S145" i="291"/>
  <c r="P145" i="291"/>
  <c r="M145" i="291"/>
  <c r="D145" i="291"/>
  <c r="S144" i="291"/>
  <c r="P144" i="291"/>
  <c r="M144" i="291"/>
  <c r="D144" i="291"/>
  <c r="S143" i="291"/>
  <c r="P143" i="291"/>
  <c r="M143" i="291"/>
  <c r="D143" i="291"/>
  <c r="S135" i="291"/>
  <c r="P135" i="291"/>
  <c r="M135" i="291"/>
  <c r="S134" i="291"/>
  <c r="P134" i="291"/>
  <c r="M134" i="291"/>
  <c r="S128" i="291"/>
  <c r="P128" i="291"/>
  <c r="M128" i="291"/>
  <c r="S127" i="291"/>
  <c r="P127" i="291"/>
  <c r="M127" i="291"/>
  <c r="S126" i="291"/>
  <c r="P126" i="291"/>
  <c r="M126" i="291"/>
  <c r="S125" i="291"/>
  <c r="P125" i="291"/>
  <c r="M125" i="291"/>
  <c r="S124" i="291"/>
  <c r="P124" i="291"/>
  <c r="M124" i="291"/>
  <c r="S123" i="291"/>
  <c r="P123" i="291"/>
  <c r="M123" i="291"/>
  <c r="S122" i="291"/>
  <c r="P122" i="291"/>
  <c r="M122" i="291"/>
  <c r="D122" i="291"/>
  <c r="S121" i="291"/>
  <c r="P121" i="291"/>
  <c r="M121" i="291"/>
  <c r="D121" i="291"/>
  <c r="S120" i="291"/>
  <c r="P120" i="291"/>
  <c r="M120" i="291"/>
  <c r="D120" i="291"/>
  <c r="S119" i="291"/>
  <c r="P119" i="291"/>
  <c r="M119" i="291"/>
  <c r="D119" i="291"/>
  <c r="S112" i="291"/>
  <c r="P112" i="291"/>
  <c r="M112" i="291"/>
  <c r="D112" i="291"/>
  <c r="S111" i="291"/>
  <c r="P111" i="291"/>
  <c r="M111" i="291"/>
  <c r="D111" i="291"/>
  <c r="S110" i="291"/>
  <c r="P110" i="291"/>
  <c r="M110" i="291"/>
  <c r="D110" i="291"/>
  <c r="S109" i="291"/>
  <c r="P109" i="291"/>
  <c r="M109" i="291"/>
  <c r="D109" i="291"/>
  <c r="S108" i="291"/>
  <c r="P108" i="291"/>
  <c r="M108" i="291"/>
  <c r="D108" i="291"/>
  <c r="S107" i="291"/>
  <c r="P107" i="291"/>
  <c r="M107" i="291"/>
  <c r="D107" i="291"/>
  <c r="V101" i="291"/>
  <c r="S101" i="291"/>
  <c r="P101" i="291"/>
  <c r="M101" i="291"/>
  <c r="S95" i="291"/>
  <c r="P95" i="291"/>
  <c r="M95" i="291"/>
  <c r="D95" i="291"/>
  <c r="S94" i="291"/>
  <c r="P94" i="291"/>
  <c r="M94" i="291"/>
  <c r="D94" i="291"/>
  <c r="S86" i="291"/>
  <c r="P86" i="291"/>
  <c r="M86" i="291"/>
  <c r="S73" i="291"/>
  <c r="P73" i="291"/>
  <c r="M73" i="291"/>
  <c r="D73" i="291"/>
  <c r="S65" i="291"/>
  <c r="P65" i="291"/>
  <c r="M65" i="291"/>
  <c r="S64" i="291"/>
  <c r="P64" i="291"/>
  <c r="M64" i="291"/>
  <c r="S57" i="291"/>
  <c r="P57" i="291"/>
  <c r="M57" i="291"/>
  <c r="D57" i="291"/>
  <c r="S56" i="291"/>
  <c r="P56" i="291"/>
  <c r="M56" i="291"/>
  <c r="D56" i="291"/>
  <c r="S55" i="291"/>
  <c r="P55" i="291"/>
  <c r="M55" i="291"/>
  <c r="D55" i="291"/>
  <c r="S48" i="291"/>
  <c r="P48" i="291"/>
  <c r="M48" i="291"/>
  <c r="S47" i="291"/>
  <c r="P47" i="291"/>
  <c r="M47" i="291"/>
  <c r="S46" i="291"/>
  <c r="P46" i="291"/>
  <c r="M46" i="291"/>
  <c r="S45" i="291"/>
  <c r="P45" i="291"/>
  <c r="M45" i="291"/>
  <c r="S44" i="291"/>
  <c r="P44" i="291"/>
  <c r="M44" i="291"/>
  <c r="S43" i="291"/>
  <c r="P43" i="291"/>
  <c r="M43" i="291"/>
  <c r="S42" i="291"/>
  <c r="P42" i="291"/>
  <c r="M42" i="291"/>
  <c r="S41" i="291"/>
  <c r="P41" i="291"/>
  <c r="M41" i="291"/>
  <c r="S40" i="291"/>
  <c r="P40" i="291"/>
  <c r="M40" i="291"/>
  <c r="S39" i="291"/>
  <c r="P39" i="291"/>
  <c r="M39" i="291"/>
  <c r="S38" i="291"/>
  <c r="P38" i="291"/>
  <c r="M38" i="291"/>
  <c r="S37" i="291"/>
  <c r="P37" i="291"/>
  <c r="M37" i="291"/>
  <c r="S28" i="291"/>
  <c r="P28" i="291"/>
  <c r="M28" i="291"/>
  <c r="S21" i="291"/>
  <c r="P21" i="291"/>
  <c r="M21" i="291"/>
  <c r="S20" i="291"/>
  <c r="P20" i="291"/>
  <c r="M20" i="291"/>
  <c r="D20" i="291"/>
  <c r="S19" i="291"/>
  <c r="P19" i="291"/>
  <c r="M19" i="291"/>
  <c r="D19" i="291"/>
  <c r="S18" i="291"/>
  <c r="P18" i="291"/>
  <c r="M18" i="291"/>
  <c r="D18" i="291"/>
  <c r="S17" i="291"/>
  <c r="P17" i="291"/>
  <c r="M17" i="291"/>
  <c r="D17" i="291"/>
  <c r="S16" i="291"/>
  <c r="P16" i="291"/>
  <c r="M16" i="291"/>
  <c r="D16" i="291"/>
  <c r="S15" i="291"/>
  <c r="P15" i="291"/>
  <c r="M15" i="291"/>
  <c r="D15" i="291"/>
  <c r="S14" i="291"/>
  <c r="P14" i="291"/>
  <c r="M14" i="291"/>
  <c r="D14" i="291"/>
  <c r="S13" i="291"/>
  <c r="P13" i="291"/>
  <c r="M13" i="291"/>
  <c r="D13" i="291"/>
  <c r="P146" i="291" l="1"/>
  <c r="J146" i="291"/>
  <c r="M157" i="291"/>
  <c r="J157" i="291"/>
  <c r="S159" i="291"/>
  <c r="J159" i="291"/>
  <c r="S160" i="291"/>
  <c r="J160" i="291"/>
  <c r="M160" i="291"/>
  <c r="M159" i="291"/>
  <c r="P159" i="291"/>
  <c r="P157" i="291"/>
  <c r="S146" i="291"/>
  <c r="S157" i="291"/>
  <c r="M146" i="291"/>
  <c r="P160" i="291"/>
  <c r="I7" i="218" l="1"/>
  <c r="F808" i="268" s="1"/>
  <c r="Q35" i="247" l="1"/>
  <c r="W20" i="280" l="1"/>
  <c r="F3556" i="269" s="1"/>
  <c r="W19" i="280"/>
  <c r="F3538" i="269" s="1"/>
  <c r="W17" i="280"/>
  <c r="F3502" i="269" s="1"/>
  <c r="W16" i="280"/>
  <c r="F3484" i="269" s="1"/>
  <c r="W14" i="280"/>
  <c r="F3448" i="269" s="1"/>
  <c r="W13" i="280"/>
  <c r="F3430" i="269" s="1"/>
  <c r="W11" i="280"/>
  <c r="F3394" i="269" s="1"/>
  <c r="W10" i="280"/>
  <c r="F3376" i="269" s="1"/>
  <c r="N20" i="280"/>
  <c r="F3547" i="269" s="1"/>
  <c r="N19" i="280"/>
  <c r="F3529" i="269" s="1"/>
  <c r="N17" i="280"/>
  <c r="F3493" i="269" s="1"/>
  <c r="N16" i="280"/>
  <c r="F3475" i="269" s="1"/>
  <c r="N14" i="280"/>
  <c r="F3439" i="269" s="1"/>
  <c r="N13" i="280"/>
  <c r="F3421" i="269" s="1"/>
  <c r="N11" i="280"/>
  <c r="F3385" i="269" s="1"/>
  <c r="N10" i="280"/>
  <c r="F3367" i="269" s="1"/>
  <c r="V23" i="280"/>
  <c r="F3609" i="269" s="1"/>
  <c r="U23" i="280"/>
  <c r="F3608" i="269" s="1"/>
  <c r="S23" i="280"/>
  <c r="F3606" i="269" s="1"/>
  <c r="R23" i="280"/>
  <c r="F3605" i="269" s="1"/>
  <c r="Q23" i="280"/>
  <c r="F3604" i="269" s="1"/>
  <c r="P23" i="280"/>
  <c r="F3603" i="269" s="1"/>
  <c r="O23" i="280"/>
  <c r="F3602" i="269" s="1"/>
  <c r="M23" i="280"/>
  <c r="F3600" i="269" s="1"/>
  <c r="L23" i="280"/>
  <c r="F3599" i="269" s="1"/>
  <c r="J23" i="280"/>
  <c r="F3597" i="269" s="1"/>
  <c r="I23" i="280"/>
  <c r="F3596" i="269" s="1"/>
  <c r="H23" i="280"/>
  <c r="F3595" i="269" s="1"/>
  <c r="G23" i="280"/>
  <c r="F3594" i="269" s="1"/>
  <c r="V22" i="280"/>
  <c r="F3591" i="269" s="1"/>
  <c r="U22" i="280"/>
  <c r="F3590" i="269" s="1"/>
  <c r="S22" i="280"/>
  <c r="F3588" i="269" s="1"/>
  <c r="Q22" i="280"/>
  <c r="F3586" i="269" s="1"/>
  <c r="P22" i="280"/>
  <c r="F3585" i="269" s="1"/>
  <c r="O22" i="280"/>
  <c r="F3584" i="269" s="1"/>
  <c r="M22" i="280"/>
  <c r="F3582" i="269" s="1"/>
  <c r="L22" i="280"/>
  <c r="F3581" i="269" s="1"/>
  <c r="K22" i="280"/>
  <c r="F3580" i="269" s="1"/>
  <c r="J22" i="280"/>
  <c r="F3579" i="269" s="1"/>
  <c r="I22" i="280"/>
  <c r="F3578" i="269" s="1"/>
  <c r="H22" i="280"/>
  <c r="F3577" i="269" s="1"/>
  <c r="G22" i="280"/>
  <c r="F3576" i="269" s="1"/>
  <c r="V21" i="280"/>
  <c r="F3573" i="269" s="1"/>
  <c r="U21" i="280"/>
  <c r="F3572" i="269" s="1"/>
  <c r="T21" i="280"/>
  <c r="F3571" i="269" s="1"/>
  <c r="S21" i="280"/>
  <c r="F3570" i="269" s="1"/>
  <c r="R21" i="280"/>
  <c r="F3569" i="269" s="1"/>
  <c r="Q21" i="280"/>
  <c r="F3568" i="269" s="1"/>
  <c r="P21" i="280"/>
  <c r="F3567" i="269" s="1"/>
  <c r="O21" i="280"/>
  <c r="F3566" i="269" s="1"/>
  <c r="M21" i="280"/>
  <c r="F3564" i="269" s="1"/>
  <c r="L21" i="280"/>
  <c r="F3563" i="269" s="1"/>
  <c r="K21" i="280"/>
  <c r="F3562" i="269" s="1"/>
  <c r="J21" i="280"/>
  <c r="F3561" i="269" s="1"/>
  <c r="I21" i="280"/>
  <c r="F3560" i="269" s="1"/>
  <c r="H21" i="280"/>
  <c r="F3559" i="269" s="1"/>
  <c r="G21" i="280"/>
  <c r="F3558" i="269" s="1"/>
  <c r="V18" i="280"/>
  <c r="F3519" i="269" s="1"/>
  <c r="U18" i="280"/>
  <c r="F3518" i="269" s="1"/>
  <c r="T18" i="280"/>
  <c r="F3517" i="269" s="1"/>
  <c r="S18" i="280"/>
  <c r="F3516" i="269" s="1"/>
  <c r="R18" i="280"/>
  <c r="F3515" i="269" s="1"/>
  <c r="Q18" i="280"/>
  <c r="F3514" i="269" s="1"/>
  <c r="P18" i="280"/>
  <c r="F3513" i="269" s="1"/>
  <c r="O18" i="280"/>
  <c r="F3512" i="269" s="1"/>
  <c r="M18" i="280"/>
  <c r="F3510" i="269" s="1"/>
  <c r="L18" i="280"/>
  <c r="F3509" i="269" s="1"/>
  <c r="K18" i="280"/>
  <c r="F3508" i="269" s="1"/>
  <c r="J18" i="280"/>
  <c r="F3507" i="269" s="1"/>
  <c r="I18" i="280"/>
  <c r="F3506" i="269" s="1"/>
  <c r="H18" i="280"/>
  <c r="F3505" i="269" s="1"/>
  <c r="G18" i="280"/>
  <c r="F3504" i="269" s="1"/>
  <c r="V15" i="280"/>
  <c r="F3465" i="269" s="1"/>
  <c r="U15" i="280"/>
  <c r="F3464" i="269" s="1"/>
  <c r="T15" i="280"/>
  <c r="F3463" i="269" s="1"/>
  <c r="S15" i="280"/>
  <c r="F3462" i="269" s="1"/>
  <c r="R15" i="280"/>
  <c r="F3461" i="269" s="1"/>
  <c r="Q15" i="280"/>
  <c r="F3460" i="269" s="1"/>
  <c r="P15" i="280"/>
  <c r="F3459" i="269" s="1"/>
  <c r="O15" i="280"/>
  <c r="F3458" i="269" s="1"/>
  <c r="M15" i="280"/>
  <c r="F3456" i="269" s="1"/>
  <c r="L15" i="280"/>
  <c r="F3455" i="269" s="1"/>
  <c r="K15" i="280"/>
  <c r="F3454" i="269" s="1"/>
  <c r="J15" i="280"/>
  <c r="F3453" i="269" s="1"/>
  <c r="I15" i="280"/>
  <c r="F3452" i="269" s="1"/>
  <c r="H15" i="280"/>
  <c r="F3451" i="269" s="1"/>
  <c r="G15" i="280"/>
  <c r="F3450" i="269" s="1"/>
  <c r="V12" i="280"/>
  <c r="F3411" i="269" s="1"/>
  <c r="U12" i="280"/>
  <c r="F3410" i="269" s="1"/>
  <c r="T12" i="280"/>
  <c r="F3409" i="269" s="1"/>
  <c r="S12" i="280"/>
  <c r="F3408" i="269" s="1"/>
  <c r="R12" i="280"/>
  <c r="F3407" i="269" s="1"/>
  <c r="Q12" i="280"/>
  <c r="F3406" i="269" s="1"/>
  <c r="P12" i="280"/>
  <c r="F3405" i="269" s="1"/>
  <c r="O12" i="280"/>
  <c r="F3404" i="269" s="1"/>
  <c r="M12" i="280"/>
  <c r="F3402" i="269" s="1"/>
  <c r="L12" i="280"/>
  <c r="F3401" i="269" s="1"/>
  <c r="K12" i="280"/>
  <c r="F3400" i="269" s="1"/>
  <c r="I12" i="280"/>
  <c r="F3398" i="269" s="1"/>
  <c r="H12" i="280"/>
  <c r="F3397" i="269" s="1"/>
  <c r="G12" i="280"/>
  <c r="F3396" i="269" s="1"/>
  <c r="F23" i="280"/>
  <c r="F3593" i="269" s="1"/>
  <c r="F18" i="280"/>
  <c r="F3503" i="269" s="1"/>
  <c r="F15" i="280"/>
  <c r="F3449" i="269" s="1"/>
  <c r="F12" i="280"/>
  <c r="F3395" i="269" s="1"/>
  <c r="P23" i="279"/>
  <c r="F3345" i="269" s="1"/>
  <c r="O23" i="279"/>
  <c r="F3344" i="269" s="1"/>
  <c r="N23" i="279"/>
  <c r="F3343" i="269" s="1"/>
  <c r="M23" i="279"/>
  <c r="F3342" i="269" s="1"/>
  <c r="L23" i="279"/>
  <c r="F3341" i="269" s="1"/>
  <c r="P22" i="279"/>
  <c r="F3333" i="269" s="1"/>
  <c r="O22" i="279"/>
  <c r="F3332" i="269" s="1"/>
  <c r="N22" i="279"/>
  <c r="F3331" i="269" s="1"/>
  <c r="M22" i="279"/>
  <c r="F3330" i="269" s="1"/>
  <c r="L22" i="279"/>
  <c r="F3329" i="269" s="1"/>
  <c r="P21" i="279"/>
  <c r="F3321" i="269" s="1"/>
  <c r="O21" i="279"/>
  <c r="F3320" i="269" s="1"/>
  <c r="N21" i="279"/>
  <c r="F3319" i="269" s="1"/>
  <c r="M21" i="279"/>
  <c r="F3318" i="269" s="1"/>
  <c r="L21" i="279"/>
  <c r="F3317" i="269" s="1"/>
  <c r="Q20" i="279"/>
  <c r="F3310" i="269" s="1"/>
  <c r="Q19" i="279"/>
  <c r="F3298" i="269" s="1"/>
  <c r="P18" i="279"/>
  <c r="F3285" i="269" s="1"/>
  <c r="O18" i="279"/>
  <c r="F3284" i="269" s="1"/>
  <c r="N18" i="279"/>
  <c r="F3283" i="269" s="1"/>
  <c r="M18" i="279"/>
  <c r="F3282" i="269" s="1"/>
  <c r="L18" i="279"/>
  <c r="F3281" i="269" s="1"/>
  <c r="Q17" i="279"/>
  <c r="F3274" i="269" s="1"/>
  <c r="Q16" i="279"/>
  <c r="F3262" i="269" s="1"/>
  <c r="P15" i="279"/>
  <c r="F3249" i="269" s="1"/>
  <c r="O15" i="279"/>
  <c r="F3248" i="269" s="1"/>
  <c r="N15" i="279"/>
  <c r="F3247" i="269" s="1"/>
  <c r="M15" i="279"/>
  <c r="F3246" i="269" s="1"/>
  <c r="L15" i="279"/>
  <c r="F3245" i="269" s="1"/>
  <c r="Q14" i="279"/>
  <c r="F3238" i="269" s="1"/>
  <c r="Q13" i="279"/>
  <c r="F3226" i="269" s="1"/>
  <c r="P12" i="279"/>
  <c r="F3213" i="269" s="1"/>
  <c r="O12" i="279"/>
  <c r="F3212" i="269" s="1"/>
  <c r="N12" i="279"/>
  <c r="F3211" i="269" s="1"/>
  <c r="M12" i="279"/>
  <c r="F3210" i="269" s="1"/>
  <c r="L12" i="279"/>
  <c r="F3209" i="269" s="1"/>
  <c r="Q11" i="279"/>
  <c r="F3202" i="269" s="1"/>
  <c r="Q10" i="279"/>
  <c r="F3190" i="269" s="1"/>
  <c r="J23" i="279"/>
  <c r="F3339" i="269" s="1"/>
  <c r="I23" i="279"/>
  <c r="F3338" i="269" s="1"/>
  <c r="H23" i="279"/>
  <c r="F3337" i="269" s="1"/>
  <c r="G23" i="279"/>
  <c r="F3336" i="269" s="1"/>
  <c r="J22" i="279"/>
  <c r="F3327" i="269" s="1"/>
  <c r="H22" i="279"/>
  <c r="F3325" i="269" s="1"/>
  <c r="G22" i="279"/>
  <c r="F3324" i="269" s="1"/>
  <c r="J21" i="279"/>
  <c r="F3315" i="269" s="1"/>
  <c r="I21" i="279"/>
  <c r="F3314" i="269" s="1"/>
  <c r="H21" i="279"/>
  <c r="F3313" i="269" s="1"/>
  <c r="G21" i="279"/>
  <c r="F3312" i="269" s="1"/>
  <c r="K20" i="279"/>
  <c r="F3304" i="269" s="1"/>
  <c r="K19" i="279"/>
  <c r="F3292" i="269" s="1"/>
  <c r="K17" i="279"/>
  <c r="F3268" i="269" s="1"/>
  <c r="K16" i="279"/>
  <c r="F3256" i="269" s="1"/>
  <c r="K14" i="279"/>
  <c r="F3232" i="269" s="1"/>
  <c r="K13" i="279"/>
  <c r="F3220" i="269" s="1"/>
  <c r="K11" i="279"/>
  <c r="F3196" i="269" s="1"/>
  <c r="J18" i="279"/>
  <c r="F3279" i="269" s="1"/>
  <c r="I18" i="279"/>
  <c r="F3278" i="269" s="1"/>
  <c r="H18" i="279"/>
  <c r="F3277" i="269" s="1"/>
  <c r="G18" i="279"/>
  <c r="F3276" i="269" s="1"/>
  <c r="J15" i="279"/>
  <c r="F3243" i="269" s="1"/>
  <c r="I15" i="279"/>
  <c r="F3242" i="269" s="1"/>
  <c r="H15" i="279"/>
  <c r="F3241" i="269" s="1"/>
  <c r="G15" i="279"/>
  <c r="F3240" i="269" s="1"/>
  <c r="F18" i="279"/>
  <c r="F3275" i="269" s="1"/>
  <c r="J12" i="279"/>
  <c r="F3207" i="269" s="1"/>
  <c r="H12" i="279"/>
  <c r="F3205" i="269" s="1"/>
  <c r="G12" i="279"/>
  <c r="F3204" i="269" s="1"/>
  <c r="F12" i="279"/>
  <c r="F3203" i="269" s="1"/>
  <c r="N21" i="280" l="1"/>
  <c r="F3565" i="269" s="1"/>
  <c r="G24" i="279"/>
  <c r="F3348" i="269" s="1"/>
  <c r="H24" i="279"/>
  <c r="F3349" i="269" s="1"/>
  <c r="R24" i="280"/>
  <c r="F3623" i="269" s="1"/>
  <c r="J24" i="280"/>
  <c r="F3615" i="269" s="1"/>
  <c r="U24" i="280"/>
  <c r="F3626" i="269" s="1"/>
  <c r="K24" i="280"/>
  <c r="F3616" i="269" s="1"/>
  <c r="V24" i="280"/>
  <c r="F3627" i="269" s="1"/>
  <c r="N15" i="280"/>
  <c r="F3457" i="269" s="1"/>
  <c r="W21" i="280"/>
  <c r="F3574" i="269" s="1"/>
  <c r="N18" i="280"/>
  <c r="F3511" i="269" s="1"/>
  <c r="Q24" i="280"/>
  <c r="F3622" i="269" s="1"/>
  <c r="W12" i="280"/>
  <c r="F3412" i="269" s="1"/>
  <c r="W23" i="280"/>
  <c r="F3610" i="269" s="1"/>
  <c r="O24" i="280"/>
  <c r="F3620" i="269" s="1"/>
  <c r="W15" i="280"/>
  <c r="F3466" i="269" s="1"/>
  <c r="S24" i="280"/>
  <c r="F3624" i="269" s="1"/>
  <c r="W18" i="280"/>
  <c r="F3520" i="269" s="1"/>
  <c r="P24" i="280"/>
  <c r="F3621" i="269" s="1"/>
  <c r="T24" i="280"/>
  <c r="F3625" i="269" s="1"/>
  <c r="N23" i="280"/>
  <c r="F3601" i="269" s="1"/>
  <c r="N22" i="280"/>
  <c r="F3583" i="269" s="1"/>
  <c r="G24" i="280"/>
  <c r="F3612" i="269" s="1"/>
  <c r="L24" i="280"/>
  <c r="F3617" i="269" s="1"/>
  <c r="I24" i="280"/>
  <c r="F3614" i="269" s="1"/>
  <c r="M24" i="280"/>
  <c r="F3618" i="269" s="1"/>
  <c r="H24" i="280"/>
  <c r="F3613" i="269" s="1"/>
  <c r="F24" i="280"/>
  <c r="F3611" i="269" s="1"/>
  <c r="W22" i="280"/>
  <c r="F3592" i="269" s="1"/>
  <c r="N12" i="280"/>
  <c r="F3403" i="269" s="1"/>
  <c r="J24" i="279"/>
  <c r="F3351" i="269" s="1"/>
  <c r="Q18" i="279"/>
  <c r="F3286" i="269" s="1"/>
  <c r="N24" i="279"/>
  <c r="F3355" i="269" s="1"/>
  <c r="K21" i="279"/>
  <c r="F3316" i="269" s="1"/>
  <c r="Q15" i="279"/>
  <c r="F3250" i="269" s="1"/>
  <c r="O24" i="279"/>
  <c r="F3356" i="269" s="1"/>
  <c r="K18" i="279"/>
  <c r="F3280" i="269" s="1"/>
  <c r="K15" i="279"/>
  <c r="F3244" i="269" s="1"/>
  <c r="Q23" i="279"/>
  <c r="F3346" i="269" s="1"/>
  <c r="Q21" i="279"/>
  <c r="F3322" i="269" s="1"/>
  <c r="M24" i="279"/>
  <c r="F3354" i="269" s="1"/>
  <c r="K23" i="279"/>
  <c r="F3340" i="269" s="1"/>
  <c r="Q12" i="279"/>
  <c r="F3214" i="269" s="1"/>
  <c r="L24" i="279"/>
  <c r="F3353" i="269" s="1"/>
  <c r="P24" i="279"/>
  <c r="F3357" i="269" s="1"/>
  <c r="Q22" i="279"/>
  <c r="F3334" i="269" s="1"/>
  <c r="G56" i="240"/>
  <c r="F3175" i="269" s="1"/>
  <c r="G55" i="240"/>
  <c r="F3172" i="269" s="1"/>
  <c r="G57" i="240"/>
  <c r="F3178" i="269" s="1"/>
  <c r="N24" i="280" l="1"/>
  <c r="F3619" i="269" s="1"/>
  <c r="W24" i="280"/>
  <c r="F3628" i="269" s="1"/>
  <c r="Q24" i="279"/>
  <c r="F3358" i="269" s="1"/>
  <c r="J22" i="237"/>
  <c r="F2973" i="269" s="1"/>
  <c r="J21" i="237"/>
  <c r="F2967" i="269" s="1"/>
  <c r="J20" i="237"/>
  <c r="F2961" i="269" s="1"/>
  <c r="J19" i="237"/>
  <c r="F2955" i="269" s="1"/>
  <c r="J18" i="237"/>
  <c r="F2949" i="269" s="1"/>
  <c r="F14" i="236"/>
  <c r="F2906" i="269" s="1"/>
  <c r="G13" i="236"/>
  <c r="F2904" i="269" s="1"/>
  <c r="G12" i="236"/>
  <c r="F2901" i="269" s="1"/>
  <c r="G11" i="236"/>
  <c r="F2898" i="269" s="1"/>
  <c r="G10" i="236"/>
  <c r="F2895" i="269" s="1"/>
  <c r="G9" i="236"/>
  <c r="F2892" i="269" s="1"/>
  <c r="J23" i="237" l="1"/>
  <c r="F2979" i="269" s="1"/>
  <c r="K15" i="209"/>
  <c r="J15" i="209"/>
  <c r="I15" i="209"/>
  <c r="H15" i="209"/>
  <c r="G15" i="209"/>
  <c r="F15" i="209"/>
  <c r="E15" i="209"/>
  <c r="F14" i="209"/>
  <c r="E14" i="209"/>
  <c r="K14" i="209" l="1"/>
  <c r="J14" i="209"/>
  <c r="I14" i="209"/>
  <c r="H14" i="209"/>
  <c r="G14" i="209"/>
  <c r="I10" i="202"/>
  <c r="I10" i="204"/>
  <c r="F17" i="299" l="1"/>
  <c r="J10" i="204"/>
  <c r="F118" i="299"/>
  <c r="U10" i="263"/>
  <c r="D24" i="79" s="1"/>
  <c r="U10" i="262"/>
  <c r="F22" i="259"/>
  <c r="F324" i="273" s="1"/>
  <c r="E22" i="259"/>
  <c r="F323" i="273" s="1"/>
  <c r="F14" i="259"/>
  <c r="F312" i="273" s="1"/>
  <c r="E14" i="259"/>
  <c r="F311" i="273" s="1"/>
  <c r="O8" i="259"/>
  <c r="AB9" i="258"/>
  <c r="E28" i="256"/>
  <c r="F20" i="273" s="1"/>
  <c r="E21" i="256"/>
  <c r="F15" i="273" s="1"/>
  <c r="E16" i="256"/>
  <c r="F11" i="273" s="1"/>
  <c r="E9" i="256"/>
  <c r="F6" i="273" s="1"/>
  <c r="N7" i="256"/>
  <c r="E17" i="254"/>
  <c r="F402" i="272" s="1"/>
  <c r="N8" i="254"/>
  <c r="AC26" i="253"/>
  <c r="F383" i="272" s="1"/>
  <c r="AB26" i="253"/>
  <c r="F382" i="272" s="1"/>
  <c r="AA26" i="253"/>
  <c r="F381" i="272" s="1"/>
  <c r="Z26" i="253"/>
  <c r="F380" i="272" s="1"/>
  <c r="Y26" i="253"/>
  <c r="F379" i="272" s="1"/>
  <c r="W26" i="253"/>
  <c r="F377" i="272" s="1"/>
  <c r="V26" i="253"/>
  <c r="F376" i="272" s="1"/>
  <c r="U26" i="253"/>
  <c r="F375" i="272" s="1"/>
  <c r="T26" i="253"/>
  <c r="F374" i="272" s="1"/>
  <c r="S26" i="253"/>
  <c r="F373" i="272" s="1"/>
  <c r="Q26" i="253"/>
  <c r="F371" i="272" s="1"/>
  <c r="P26" i="253"/>
  <c r="F370" i="272" s="1"/>
  <c r="O26" i="253"/>
  <c r="F369" i="272" s="1"/>
  <c r="N26" i="253"/>
  <c r="F368" i="272" s="1"/>
  <c r="K26" i="253"/>
  <c r="F366" i="272" s="1"/>
  <c r="J26" i="253"/>
  <c r="F365" i="272" s="1"/>
  <c r="I26" i="253"/>
  <c r="F364" i="272" s="1"/>
  <c r="H26" i="253"/>
  <c r="F363" i="272" s="1"/>
  <c r="G26" i="253"/>
  <c r="F362" i="272" s="1"/>
  <c r="F26" i="253"/>
  <c r="F361" i="272" s="1"/>
  <c r="E26" i="253"/>
  <c r="F360" i="272" s="1"/>
  <c r="AD25" i="253"/>
  <c r="F359" i="272" s="1"/>
  <c r="X25" i="253"/>
  <c r="F353" i="272" s="1"/>
  <c r="R25" i="253"/>
  <c r="F347" i="272" s="1"/>
  <c r="L25" i="253"/>
  <c r="F342" i="272" s="1"/>
  <c r="AD24" i="253"/>
  <c r="F334" i="272" s="1"/>
  <c r="X24" i="253"/>
  <c r="F328" i="272" s="1"/>
  <c r="R24" i="253"/>
  <c r="F322" i="272" s="1"/>
  <c r="L24" i="253"/>
  <c r="F317" i="272" s="1"/>
  <c r="AD23" i="253"/>
  <c r="F309" i="272" s="1"/>
  <c r="X23" i="253"/>
  <c r="F303" i="272" s="1"/>
  <c r="R23" i="253"/>
  <c r="F297" i="272" s="1"/>
  <c r="L23" i="253"/>
  <c r="F292" i="272" s="1"/>
  <c r="AD22" i="253"/>
  <c r="F284" i="272" s="1"/>
  <c r="X22" i="253"/>
  <c r="F278" i="272" s="1"/>
  <c r="R22" i="253"/>
  <c r="F272" i="272" s="1"/>
  <c r="L22" i="253"/>
  <c r="F267" i="272" s="1"/>
  <c r="AD21" i="253"/>
  <c r="F259" i="272" s="1"/>
  <c r="X21" i="253"/>
  <c r="F253" i="272" s="1"/>
  <c r="R21" i="253"/>
  <c r="F247" i="272" s="1"/>
  <c r="L21" i="253"/>
  <c r="F242" i="272" s="1"/>
  <c r="AD20" i="253"/>
  <c r="F234" i="272" s="1"/>
  <c r="X20" i="253"/>
  <c r="F228" i="272" s="1"/>
  <c r="R20" i="253"/>
  <c r="F222" i="272" s="1"/>
  <c r="L20" i="253"/>
  <c r="F217" i="272" s="1"/>
  <c r="AC16" i="253"/>
  <c r="F207" i="272" s="1"/>
  <c r="AB16" i="253"/>
  <c r="F206" i="272" s="1"/>
  <c r="AA16" i="253"/>
  <c r="F205" i="272" s="1"/>
  <c r="Z16" i="253"/>
  <c r="F204" i="272" s="1"/>
  <c r="Y16" i="253"/>
  <c r="F203" i="272" s="1"/>
  <c r="W16" i="253"/>
  <c r="F201" i="272" s="1"/>
  <c r="V16" i="253"/>
  <c r="F200" i="272" s="1"/>
  <c r="U16" i="253"/>
  <c r="F199" i="272" s="1"/>
  <c r="T16" i="253"/>
  <c r="F198" i="272" s="1"/>
  <c r="S16" i="253"/>
  <c r="F197" i="272" s="1"/>
  <c r="Q16" i="253"/>
  <c r="F195" i="272" s="1"/>
  <c r="P16" i="253"/>
  <c r="F194" i="272" s="1"/>
  <c r="O16" i="253"/>
  <c r="F193" i="272" s="1"/>
  <c r="N16" i="253"/>
  <c r="F192" i="272" s="1"/>
  <c r="K16" i="253"/>
  <c r="F190" i="272" s="1"/>
  <c r="J16" i="253"/>
  <c r="F189" i="272" s="1"/>
  <c r="I16" i="253"/>
  <c r="F188" i="272" s="1"/>
  <c r="H16" i="253"/>
  <c r="F187" i="272" s="1"/>
  <c r="G16" i="253"/>
  <c r="F186" i="272" s="1"/>
  <c r="F16" i="253"/>
  <c r="F185" i="272" s="1"/>
  <c r="E16" i="253"/>
  <c r="F184" i="272" s="1"/>
  <c r="AD15" i="253"/>
  <c r="F183" i="272" s="1"/>
  <c r="X15" i="253"/>
  <c r="F177" i="272" s="1"/>
  <c r="R15" i="253"/>
  <c r="F171" i="272" s="1"/>
  <c r="L15" i="253"/>
  <c r="F166" i="272" s="1"/>
  <c r="AD14" i="253"/>
  <c r="F158" i="272" s="1"/>
  <c r="X14" i="253"/>
  <c r="F152" i="272" s="1"/>
  <c r="R14" i="253"/>
  <c r="F146" i="272" s="1"/>
  <c r="L14" i="253"/>
  <c r="F141" i="272" s="1"/>
  <c r="AD13" i="253"/>
  <c r="F133" i="272" s="1"/>
  <c r="X13" i="253"/>
  <c r="F127" i="272" s="1"/>
  <c r="R13" i="253"/>
  <c r="F121" i="272" s="1"/>
  <c r="L13" i="253"/>
  <c r="F116" i="272" s="1"/>
  <c r="AD12" i="253"/>
  <c r="F108" i="272" s="1"/>
  <c r="X12" i="253"/>
  <c r="F102" i="272" s="1"/>
  <c r="R12" i="253"/>
  <c r="F96" i="272" s="1"/>
  <c r="L12" i="253"/>
  <c r="F91" i="272" s="1"/>
  <c r="AD11" i="253"/>
  <c r="F83" i="272" s="1"/>
  <c r="X11" i="253"/>
  <c r="F77" i="272" s="1"/>
  <c r="R11" i="253"/>
  <c r="F71" i="272" s="1"/>
  <c r="L11" i="253"/>
  <c r="F66" i="272" s="1"/>
  <c r="AM10" i="253"/>
  <c r="D71" i="79" s="1"/>
  <c r="AD10" i="253"/>
  <c r="F58" i="272" s="1"/>
  <c r="X10" i="253"/>
  <c r="F52" i="272" s="1"/>
  <c r="R10" i="253"/>
  <c r="F46" i="272" s="1"/>
  <c r="L10" i="253"/>
  <c r="F41" i="272" s="1"/>
  <c r="E28" i="252"/>
  <c r="F32" i="272" s="1"/>
  <c r="N8" i="252"/>
  <c r="CF25" i="251"/>
  <c r="CF27" i="251" s="1"/>
  <c r="CE25" i="251"/>
  <c r="CE27" i="251" s="1"/>
  <c r="CD25" i="251"/>
  <c r="CD27" i="251" s="1"/>
  <c r="CC25" i="251"/>
  <c r="CC27" i="251" s="1"/>
  <c r="CB25" i="251"/>
  <c r="CB27" i="251" s="1"/>
  <c r="CA25" i="251"/>
  <c r="CA27" i="251" s="1"/>
  <c r="BZ25" i="251"/>
  <c r="BZ27" i="251" s="1"/>
  <c r="BY25" i="251"/>
  <c r="BY27" i="251" s="1"/>
  <c r="BX25" i="251"/>
  <c r="BX27" i="251" s="1"/>
  <c r="BW25" i="251"/>
  <c r="BW27" i="251" s="1"/>
  <c r="BV25" i="251"/>
  <c r="BV27" i="251" s="1"/>
  <c r="BU25" i="251"/>
  <c r="BU27" i="251" s="1"/>
  <c r="BT25" i="251"/>
  <c r="BT27" i="251" s="1"/>
  <c r="BS25" i="251"/>
  <c r="BS27" i="251" s="1"/>
  <c r="BR25" i="251"/>
  <c r="BR27" i="251" s="1"/>
  <c r="BQ25" i="251"/>
  <c r="BQ27" i="251" s="1"/>
  <c r="BP25" i="251"/>
  <c r="BP27" i="251" s="1"/>
  <c r="BO25" i="251"/>
  <c r="BO27" i="251" s="1"/>
  <c r="BN25" i="251"/>
  <c r="BN27" i="251" s="1"/>
  <c r="BM25" i="251"/>
  <c r="BM27" i="251" s="1"/>
  <c r="BL25" i="251"/>
  <c r="BL27" i="251" s="1"/>
  <c r="BK25" i="251"/>
  <c r="BK27" i="251" s="1"/>
  <c r="BJ25" i="251"/>
  <c r="BJ27" i="251" s="1"/>
  <c r="BI25" i="251"/>
  <c r="BI27" i="251" s="1"/>
  <c r="BH25" i="251"/>
  <c r="BH27" i="251" s="1"/>
  <c r="CF18" i="251"/>
  <c r="CE18" i="251"/>
  <c r="CD18" i="251"/>
  <c r="CC18" i="251"/>
  <c r="CB18" i="251"/>
  <c r="CA18" i="251"/>
  <c r="BZ18" i="251"/>
  <c r="BY18" i="251"/>
  <c r="BX18" i="251"/>
  <c r="BW18" i="251"/>
  <c r="BV18" i="251"/>
  <c r="BU18" i="251"/>
  <c r="BT18" i="251"/>
  <c r="BS18" i="251"/>
  <c r="BR18" i="251"/>
  <c r="BQ18" i="251"/>
  <c r="BP18" i="251"/>
  <c r="BO18" i="251"/>
  <c r="BN18" i="251"/>
  <c r="BM18" i="251"/>
  <c r="BL18" i="251"/>
  <c r="BK18" i="251"/>
  <c r="BJ18" i="251"/>
  <c r="BI18" i="251"/>
  <c r="BH18" i="251"/>
  <c r="BG18" i="251"/>
  <c r="BF18" i="251"/>
  <c r="BE18" i="251"/>
  <c r="BD18" i="251"/>
  <c r="BC18" i="251"/>
  <c r="BB18" i="251"/>
  <c r="BA18" i="251"/>
  <c r="AZ18" i="251"/>
  <c r="AY18" i="251"/>
  <c r="AX18" i="251"/>
  <c r="AW18" i="251"/>
  <c r="AV18" i="251"/>
  <c r="AU18" i="251"/>
  <c r="AT18" i="251"/>
  <c r="AS18" i="251"/>
  <c r="AR18" i="251"/>
  <c r="AQ18" i="251"/>
  <c r="AP18" i="251"/>
  <c r="AO18" i="251"/>
  <c r="AN18" i="251"/>
  <c r="AM18" i="251"/>
  <c r="AL18" i="251"/>
  <c r="AK18" i="251"/>
  <c r="AJ18" i="251"/>
  <c r="AI18" i="251"/>
  <c r="AH18" i="251"/>
  <c r="AG18" i="251"/>
  <c r="AF18" i="251"/>
  <c r="AE18" i="251"/>
  <c r="AD18" i="251"/>
  <c r="AC18" i="251"/>
  <c r="AB18" i="251"/>
  <c r="AA18" i="251"/>
  <c r="Z18" i="251"/>
  <c r="Y18" i="251"/>
  <c r="X18" i="251"/>
  <c r="W18" i="251"/>
  <c r="V18" i="251"/>
  <c r="U18" i="251"/>
  <c r="T18" i="251"/>
  <c r="S18" i="251"/>
  <c r="R18" i="251"/>
  <c r="Q18" i="251"/>
  <c r="P18" i="251"/>
  <c r="O18" i="251"/>
  <c r="N18" i="251"/>
  <c r="M18" i="251"/>
  <c r="L18" i="251"/>
  <c r="K18" i="251"/>
  <c r="J18" i="251"/>
  <c r="I18" i="251"/>
  <c r="H18" i="251"/>
  <c r="G18" i="251"/>
  <c r="F18" i="251"/>
  <c r="E18" i="251"/>
  <c r="Q8" i="248"/>
  <c r="D64" i="79" s="1"/>
  <c r="N8" i="247"/>
  <c r="N8" i="246"/>
  <c r="D62" i="79" s="1"/>
  <c r="Q8" i="245"/>
  <c r="U8" i="243"/>
  <c r="D58" i="79" s="1"/>
  <c r="T43" i="240"/>
  <c r="T39" i="240"/>
  <c r="H15" i="240"/>
  <c r="F3067" i="269" s="1"/>
  <c r="F15" i="240"/>
  <c r="F3065" i="269" s="1"/>
  <c r="E15" i="240"/>
  <c r="F3064" i="269" s="1"/>
  <c r="G14" i="240"/>
  <c r="F3062" i="269" s="1"/>
  <c r="G13" i="240"/>
  <c r="F3058" i="269" s="1"/>
  <c r="G12" i="240"/>
  <c r="F3054" i="269" s="1"/>
  <c r="H11" i="240"/>
  <c r="F3051" i="269" s="1"/>
  <c r="F11" i="240"/>
  <c r="F3049" i="269" s="1"/>
  <c r="E11" i="240"/>
  <c r="F3048" i="269" s="1"/>
  <c r="G10" i="240"/>
  <c r="F3046" i="269" s="1"/>
  <c r="G9" i="240"/>
  <c r="F3042" i="269" s="1"/>
  <c r="AC8" i="240"/>
  <c r="D51" i="79" s="1"/>
  <c r="G8" i="240"/>
  <c r="F3038" i="269" s="1"/>
  <c r="F20" i="239"/>
  <c r="F3028" i="269" s="1"/>
  <c r="E20" i="239"/>
  <c r="F3027" i="269" s="1"/>
  <c r="G19" i="239"/>
  <c r="F3026" i="269" s="1"/>
  <c r="G18" i="239"/>
  <c r="F3023" i="269" s="1"/>
  <c r="F17" i="239"/>
  <c r="F3019" i="269" s="1"/>
  <c r="E17" i="239"/>
  <c r="F3018" i="269" s="1"/>
  <c r="G16" i="239"/>
  <c r="F3017" i="269" s="1"/>
  <c r="G15" i="239"/>
  <c r="F3014" i="269" s="1"/>
  <c r="F10" i="239"/>
  <c r="F3009" i="269" s="1"/>
  <c r="E10" i="239"/>
  <c r="F3008" i="269" s="1"/>
  <c r="G9" i="239"/>
  <c r="F3007" i="269" s="1"/>
  <c r="P8" i="239"/>
  <c r="G8" i="239"/>
  <c r="F3004" i="269" s="1"/>
  <c r="Q8" i="238"/>
  <c r="D49" i="79" s="1"/>
  <c r="S10" i="237"/>
  <c r="D48" i="79" s="1"/>
  <c r="V78" i="235"/>
  <c r="F2723" i="269" s="1"/>
  <c r="M78" i="235"/>
  <c r="F2714" i="269" s="1"/>
  <c r="I75" i="235"/>
  <c r="F2653" i="269" s="1"/>
  <c r="V72" i="235"/>
  <c r="F2609" i="269" s="1"/>
  <c r="L69" i="235"/>
  <c r="F2551" i="269" s="1"/>
  <c r="M60" i="235"/>
  <c r="F2453" i="269" s="1"/>
  <c r="R57" i="235"/>
  <c r="F2404" i="269" s="1"/>
  <c r="I57" i="235"/>
  <c r="F2395" i="269" s="1"/>
  <c r="Q54" i="235"/>
  <c r="F2349" i="269" s="1"/>
  <c r="K54" i="235"/>
  <c r="F2343" i="269" s="1"/>
  <c r="I54" i="235"/>
  <c r="F2341" i="269" s="1"/>
  <c r="H54" i="235"/>
  <c r="F2340" i="269" s="1"/>
  <c r="U45" i="235"/>
  <c r="F2254" i="269" s="1"/>
  <c r="L45" i="235"/>
  <c r="F2245" i="269" s="1"/>
  <c r="Q42" i="235"/>
  <c r="F2193" i="269" s="1"/>
  <c r="P39" i="235"/>
  <c r="F2135" i="269" s="1"/>
  <c r="H39" i="235"/>
  <c r="F2127" i="269" s="1"/>
  <c r="G39" i="235"/>
  <c r="F2126" i="269" s="1"/>
  <c r="G27" i="235"/>
  <c r="F1952" i="269" s="1"/>
  <c r="Q24" i="235"/>
  <c r="F1905" i="269" s="1"/>
  <c r="P24" i="235"/>
  <c r="F1904" i="269" s="1"/>
  <c r="H24" i="235"/>
  <c r="F1896" i="269" s="1"/>
  <c r="R21" i="235"/>
  <c r="F1849" i="269" s="1"/>
  <c r="H18" i="235"/>
  <c r="F1791" i="269" s="1"/>
  <c r="G18" i="235"/>
  <c r="F1790" i="269" s="1"/>
  <c r="F18" i="235"/>
  <c r="F1789" i="269" s="1"/>
  <c r="I12" i="235"/>
  <c r="F1732" i="269" s="1"/>
  <c r="AC10" i="234"/>
  <c r="V10" i="233"/>
  <c r="D44" i="79" s="1"/>
  <c r="S9" i="232"/>
  <c r="M45" i="227"/>
  <c r="F587" i="269" s="1"/>
  <c r="M44" i="227"/>
  <c r="F578" i="269" s="1"/>
  <c r="M43" i="227"/>
  <c r="F569" i="269" s="1"/>
  <c r="M42" i="227"/>
  <c r="F560" i="269" s="1"/>
  <c r="K46" i="227"/>
  <c r="F594" i="269" s="1"/>
  <c r="J46" i="227"/>
  <c r="F593" i="269" s="1"/>
  <c r="G46" i="227"/>
  <c r="F590" i="269" s="1"/>
  <c r="J45" i="226"/>
  <c r="F406" i="269" s="1"/>
  <c r="J44" i="226"/>
  <c r="F400" i="269" s="1"/>
  <c r="J43" i="226"/>
  <c r="F394" i="269" s="1"/>
  <c r="J42" i="226"/>
  <c r="F388" i="269" s="1"/>
  <c r="I46" i="226"/>
  <c r="F411" i="269" s="1"/>
  <c r="Q11" i="226"/>
  <c r="P10" i="220"/>
  <c r="R7" i="218"/>
  <c r="D28" i="79" s="1"/>
  <c r="P9" i="217"/>
  <c r="D27" i="79" s="1"/>
  <c r="O8" i="216"/>
  <c r="D26" i="79" s="1"/>
  <c r="S8" i="215"/>
  <c r="D25" i="79" s="1"/>
  <c r="U9" i="206"/>
  <c r="R9" i="206"/>
  <c r="S11" i="205"/>
  <c r="D12" i="79" s="1"/>
  <c r="S9" i="203"/>
  <c r="D10" i="79" s="1"/>
  <c r="S8" i="202"/>
  <c r="F119" i="299" l="1"/>
  <c r="F3160" i="269"/>
  <c r="T44" i="240"/>
  <c r="F3138" i="269"/>
  <c r="T40" i="240"/>
  <c r="D78" i="79"/>
  <c r="S9" i="258"/>
  <c r="L8" i="254"/>
  <c r="D72" i="79"/>
  <c r="M8" i="259"/>
  <c r="D79" i="79"/>
  <c r="L7" i="256"/>
  <c r="D76" i="79"/>
  <c r="L8" i="247"/>
  <c r="D63" i="79"/>
  <c r="L8" i="252"/>
  <c r="D70" i="79"/>
  <c r="N8" i="239"/>
  <c r="D50" i="79"/>
  <c r="M8" i="245"/>
  <c r="D61" i="79"/>
  <c r="M10" i="220"/>
  <c r="D23" i="79"/>
  <c r="S10" i="262"/>
  <c r="G10" i="239"/>
  <c r="F3010" i="269" s="1"/>
  <c r="P7" i="218"/>
  <c r="L8" i="246"/>
  <c r="AD16" i="253"/>
  <c r="F208" i="272" s="1"/>
  <c r="E16" i="240"/>
  <c r="F3068" i="269" s="1"/>
  <c r="E21" i="239"/>
  <c r="F3030" i="269" s="1"/>
  <c r="F16" i="240"/>
  <c r="F3069" i="269" s="1"/>
  <c r="X16" i="253"/>
  <c r="F202" i="272" s="1"/>
  <c r="F21" i="239"/>
  <c r="F3031" i="269" s="1"/>
  <c r="H16" i="240"/>
  <c r="F3071" i="269" s="1"/>
  <c r="G17" i="239"/>
  <c r="F3020" i="269" s="1"/>
  <c r="G20" i="239"/>
  <c r="F3029" i="269" s="1"/>
  <c r="AK10" i="253"/>
  <c r="L26" i="253"/>
  <c r="F367" i="272" s="1"/>
  <c r="R26" i="253"/>
  <c r="F372" i="272" s="1"/>
  <c r="X26" i="253"/>
  <c r="F378" i="272" s="1"/>
  <c r="R16" i="253"/>
  <c r="F196" i="272" s="1"/>
  <c r="S10" i="263"/>
  <c r="G11" i="240"/>
  <c r="E15" i="220" s="1"/>
  <c r="AA8" i="240"/>
  <c r="G15" i="240"/>
  <c r="F3066" i="269" s="1"/>
  <c r="P44" i="240"/>
  <c r="F3162" i="269" s="1"/>
  <c r="L25" i="251"/>
  <c r="L27" i="251" s="1"/>
  <c r="T25" i="251"/>
  <c r="T27" i="251" s="1"/>
  <c r="AB25" i="251"/>
  <c r="AB27" i="251" s="1"/>
  <c r="AJ25" i="251"/>
  <c r="AJ27" i="251" s="1"/>
  <c r="M25" i="251"/>
  <c r="M27" i="251" s="1"/>
  <c r="U25" i="251"/>
  <c r="U27" i="251" s="1"/>
  <c r="AC25" i="251"/>
  <c r="AC27" i="251" s="1"/>
  <c r="AK25" i="251"/>
  <c r="AK27" i="251" s="1"/>
  <c r="AS25" i="251"/>
  <c r="AS27" i="251" s="1"/>
  <c r="I41" i="204"/>
  <c r="BA25" i="251"/>
  <c r="BA27" i="251" s="1"/>
  <c r="G27" i="234"/>
  <c r="F1239" i="269" s="1"/>
  <c r="J39" i="234"/>
  <c r="F1326" i="269" s="1"/>
  <c r="AR25" i="251"/>
  <c r="AR27" i="251" s="1"/>
  <c r="H15" i="234"/>
  <c r="F1156" i="269" s="1"/>
  <c r="F52" i="204"/>
  <c r="F406" i="268"/>
  <c r="F874" i="268"/>
  <c r="G35" i="205"/>
  <c r="I33" i="205"/>
  <c r="J25" i="251"/>
  <c r="J27" i="251" s="1"/>
  <c r="R25" i="251"/>
  <c r="R27" i="251" s="1"/>
  <c r="Z25" i="251"/>
  <c r="Z27" i="251" s="1"/>
  <c r="AH25" i="251"/>
  <c r="AH27" i="251" s="1"/>
  <c r="AP25" i="251"/>
  <c r="AP27" i="251" s="1"/>
  <c r="AX25" i="251"/>
  <c r="AX27" i="251" s="1"/>
  <c r="BF25" i="251"/>
  <c r="BF27" i="251" s="1"/>
  <c r="G36" i="234"/>
  <c r="F1290" i="269" s="1"/>
  <c r="J75" i="234"/>
  <c r="F1481" i="269" s="1"/>
  <c r="E25" i="251"/>
  <c r="E27" i="251" s="1"/>
  <c r="I44" i="204"/>
  <c r="F408" i="268"/>
  <c r="F433" i="268"/>
  <c r="J30" i="228"/>
  <c r="M21" i="235"/>
  <c r="F1844" i="269" s="1"/>
  <c r="I9" i="203"/>
  <c r="F828" i="268"/>
  <c r="F21" i="234"/>
  <c r="F1196" i="269" s="1"/>
  <c r="J45" i="234"/>
  <c r="F1374" i="269" s="1"/>
  <c r="H72" i="234"/>
  <c r="F1458" i="269" s="1"/>
  <c r="H15" i="204"/>
  <c r="F33" i="234"/>
  <c r="F1268" i="269" s="1"/>
  <c r="AZ25" i="251"/>
  <c r="AZ27" i="251" s="1"/>
  <c r="I12" i="204"/>
  <c r="I14" i="204"/>
  <c r="F407" i="268"/>
  <c r="L24" i="235"/>
  <c r="F1900" i="269" s="1"/>
  <c r="I12" i="202"/>
  <c r="I10" i="205"/>
  <c r="I15" i="205"/>
  <c r="V39" i="235"/>
  <c r="F2141" i="269" s="1"/>
  <c r="X25" i="251"/>
  <c r="X27" i="251" s="1"/>
  <c r="F473" i="268"/>
  <c r="K63" i="235"/>
  <c r="F2490" i="269" s="1"/>
  <c r="L10" i="258"/>
  <c r="F221" i="273" s="1"/>
  <c r="P11" i="228"/>
  <c r="J17" i="228"/>
  <c r="I24" i="234"/>
  <c r="F1220" i="269" s="1"/>
  <c r="F42" i="234"/>
  <c r="F1349" i="269" s="1"/>
  <c r="F75" i="234"/>
  <c r="F1477" i="269" s="1"/>
  <c r="I37" i="204"/>
  <c r="J24" i="234"/>
  <c r="F1221" i="269" s="1"/>
  <c r="H33" i="234"/>
  <c r="F1270" i="269" s="1"/>
  <c r="M57" i="235"/>
  <c r="F2399" i="269" s="1"/>
  <c r="F520" i="268"/>
  <c r="I33" i="235"/>
  <c r="F2050" i="269" s="1"/>
  <c r="J75" i="235"/>
  <c r="F2654" i="269" s="1"/>
  <c r="Q78" i="235"/>
  <c r="F2718" i="269" s="1"/>
  <c r="I43" i="204"/>
  <c r="I18" i="205"/>
  <c r="P31" i="228"/>
  <c r="K19" i="234"/>
  <c r="F1189" i="269" s="1"/>
  <c r="R78" i="235"/>
  <c r="F2719" i="269" s="1"/>
  <c r="M24" i="235"/>
  <c r="F1901" i="269" s="1"/>
  <c r="I11" i="204"/>
  <c r="I8" i="202"/>
  <c r="I23" i="205"/>
  <c r="Q8" i="213"/>
  <c r="D21" i="79" s="1"/>
  <c r="F449" i="268"/>
  <c r="F418" i="268"/>
  <c r="F512" i="268"/>
  <c r="F11" i="202"/>
  <c r="I21" i="204"/>
  <c r="I30" i="204"/>
  <c r="F480" i="268"/>
  <c r="K14" i="234"/>
  <c r="F1153" i="269" s="1"/>
  <c r="R54" i="235"/>
  <c r="F2350" i="269" s="1"/>
  <c r="F402" i="268"/>
  <c r="G11" i="202"/>
  <c r="I13" i="202"/>
  <c r="I19" i="205"/>
  <c r="F873" i="268"/>
  <c r="H27" i="234"/>
  <c r="F1240" i="269" s="1"/>
  <c r="M18" i="235"/>
  <c r="F1796" i="269" s="1"/>
  <c r="P27" i="235"/>
  <c r="F1961" i="269" s="1"/>
  <c r="F498" i="268"/>
  <c r="H32" i="232"/>
  <c r="F932" i="269" s="1"/>
  <c r="F492" i="268"/>
  <c r="I25" i="205"/>
  <c r="I9" i="202"/>
  <c r="I16" i="205"/>
  <c r="Q9" i="203"/>
  <c r="I13" i="204"/>
  <c r="I25" i="204"/>
  <c r="I27" i="204"/>
  <c r="I36" i="204"/>
  <c r="G69" i="235"/>
  <c r="F2546" i="269" s="1"/>
  <c r="F46" i="227"/>
  <c r="F589" i="269" s="1"/>
  <c r="F15" i="234"/>
  <c r="F1154" i="269" s="1"/>
  <c r="F24" i="234"/>
  <c r="F1217" i="269" s="1"/>
  <c r="J36" i="234"/>
  <c r="F1293" i="269" s="1"/>
  <c r="F78" i="234"/>
  <c r="F1498" i="269" s="1"/>
  <c r="L18" i="235"/>
  <c r="F1795" i="269" s="1"/>
  <c r="K36" i="235"/>
  <c r="F2082" i="269" s="1"/>
  <c r="S54" i="235"/>
  <c r="F2351" i="269" s="1"/>
  <c r="G54" i="235"/>
  <c r="F2339" i="269" s="1"/>
  <c r="M63" i="235"/>
  <c r="F2492" i="269" s="1"/>
  <c r="T21" i="229"/>
  <c r="I42" i="231"/>
  <c r="F818" i="269" s="1"/>
  <c r="J12" i="234"/>
  <c r="F1137" i="269" s="1"/>
  <c r="F72" i="234"/>
  <c r="F1456" i="269" s="1"/>
  <c r="F90" i="234"/>
  <c r="F1582" i="269" s="1"/>
  <c r="T42" i="235"/>
  <c r="F2196" i="269" s="1"/>
  <c r="I45" i="235"/>
  <c r="F2242" i="269" s="1"/>
  <c r="K48" i="235"/>
  <c r="F2283" i="269" s="1"/>
  <c r="O54" i="235"/>
  <c r="F2347" i="269" s="1"/>
  <c r="K16" i="234"/>
  <c r="F1168" i="269" s="1"/>
  <c r="H42" i="234"/>
  <c r="F1351" i="269" s="1"/>
  <c r="I48" i="234"/>
  <c r="F1394" i="269" s="1"/>
  <c r="J87" i="234"/>
  <c r="F1565" i="269" s="1"/>
  <c r="L27" i="235"/>
  <c r="F1957" i="269" s="1"/>
  <c r="U30" i="235"/>
  <c r="F2023" i="269" s="1"/>
  <c r="K45" i="235"/>
  <c r="F2244" i="269" s="1"/>
  <c r="T45" i="235"/>
  <c r="F2253" i="269" s="1"/>
  <c r="J45" i="235"/>
  <c r="F2243" i="269" s="1"/>
  <c r="G60" i="235"/>
  <c r="F2447" i="269" s="1"/>
  <c r="E14" i="236"/>
  <c r="M13" i="229"/>
  <c r="M30" i="235"/>
  <c r="F2015" i="269" s="1"/>
  <c r="V30" i="235"/>
  <c r="F2024" i="269" s="1"/>
  <c r="H60" i="235"/>
  <c r="F2448" i="269" s="1"/>
  <c r="H75" i="235"/>
  <c r="F2652" i="269" s="1"/>
  <c r="BB25" i="251"/>
  <c r="BB27" i="251" s="1"/>
  <c r="F33" i="233"/>
  <c r="F1086" i="269" s="1"/>
  <c r="H21" i="234"/>
  <c r="F1198" i="269" s="1"/>
  <c r="J78" i="234"/>
  <c r="F1502" i="269" s="1"/>
  <c r="J84" i="234"/>
  <c r="F1544" i="269" s="1"/>
  <c r="F66" i="235"/>
  <c r="F2515" i="269" s="1"/>
  <c r="U75" i="235"/>
  <c r="F2665" i="269" s="1"/>
  <c r="G33" i="234"/>
  <c r="F1269" i="269" s="1"/>
  <c r="I84" i="234"/>
  <c r="F1543" i="269" s="1"/>
  <c r="H21" i="235"/>
  <c r="F1839" i="269" s="1"/>
  <c r="Q21" i="235"/>
  <c r="F1848" i="269" s="1"/>
  <c r="F21" i="235"/>
  <c r="F1837" i="269" s="1"/>
  <c r="I39" i="235"/>
  <c r="F2128" i="269" s="1"/>
  <c r="R39" i="235"/>
  <c r="F2137" i="269" s="1"/>
  <c r="H66" i="235"/>
  <c r="F2517" i="269" s="1"/>
  <c r="G46" i="226"/>
  <c r="F409" i="269" s="1"/>
  <c r="F32" i="231"/>
  <c r="F759" i="269" s="1"/>
  <c r="F39" i="234"/>
  <c r="F1322" i="269" s="1"/>
  <c r="H12" i="235"/>
  <c r="F1731" i="269" s="1"/>
  <c r="N56" i="235"/>
  <c r="F2382" i="269" s="1"/>
  <c r="H78" i="235"/>
  <c r="F2709" i="269" s="1"/>
  <c r="H8" i="238"/>
  <c r="F2989" i="269" s="1"/>
  <c r="H25" i="251"/>
  <c r="H27" i="251" s="1"/>
  <c r="I25" i="251"/>
  <c r="I27" i="251" s="1"/>
  <c r="Q25" i="251"/>
  <c r="Q27" i="251" s="1"/>
  <c r="Y25" i="251"/>
  <c r="Y27" i="251" s="1"/>
  <c r="AG25" i="251"/>
  <c r="AG27" i="251" s="1"/>
  <c r="AO25" i="251"/>
  <c r="AO27" i="251" s="1"/>
  <c r="AW25" i="251"/>
  <c r="AW27" i="251" s="1"/>
  <c r="BE25" i="251"/>
  <c r="BE27" i="251" s="1"/>
  <c r="H14" i="258"/>
  <c r="F245" i="273" s="1"/>
  <c r="Q8" i="202"/>
  <c r="F15" i="204"/>
  <c r="F861" i="268"/>
  <c r="H35" i="205"/>
  <c r="I26" i="202"/>
  <c r="G15" i="204"/>
  <c r="I20" i="204"/>
  <c r="I38" i="204"/>
  <c r="Q11" i="205"/>
  <c r="I12" i="205"/>
  <c r="I14" i="205"/>
  <c r="L8" i="209"/>
  <c r="F12" i="268" s="1"/>
  <c r="F488" i="268"/>
  <c r="M8" i="216"/>
  <c r="F868" i="268"/>
  <c r="I20" i="202"/>
  <c r="I19" i="204"/>
  <c r="H22" i="204"/>
  <c r="I26" i="204"/>
  <c r="F45" i="204"/>
  <c r="I24" i="205"/>
  <c r="I34" i="205"/>
  <c r="F445" i="268"/>
  <c r="F469" i="268"/>
  <c r="F496" i="268"/>
  <c r="F516" i="268"/>
  <c r="F797" i="268"/>
  <c r="H27" i="202"/>
  <c r="F31" i="204"/>
  <c r="I42" i="204"/>
  <c r="I11" i="205"/>
  <c r="F451" i="268"/>
  <c r="F441" i="268"/>
  <c r="F465" i="268"/>
  <c r="F484" i="268"/>
  <c r="I17" i="202"/>
  <c r="H45" i="204"/>
  <c r="I13" i="205"/>
  <c r="F27" i="205"/>
  <c r="F437" i="268"/>
  <c r="Q10" i="203"/>
  <c r="F22" i="204"/>
  <c r="N9" i="217"/>
  <c r="I18" i="204"/>
  <c r="F46" i="226"/>
  <c r="F408" i="269" s="1"/>
  <c r="K72" i="235"/>
  <c r="F2598" i="269" s="1"/>
  <c r="U21" i="235"/>
  <c r="F1852" i="269" s="1"/>
  <c r="K33" i="235"/>
  <c r="F2052" i="269" s="1"/>
  <c r="T54" i="235"/>
  <c r="F2352" i="269" s="1"/>
  <c r="I46" i="227"/>
  <c r="F592" i="269" s="1"/>
  <c r="P15" i="228"/>
  <c r="U21" i="229"/>
  <c r="M17" i="229"/>
  <c r="M25" i="229"/>
  <c r="E34" i="229"/>
  <c r="V25" i="229"/>
  <c r="F689" i="269"/>
  <c r="J11" i="232"/>
  <c r="F850" i="269" s="1"/>
  <c r="F32" i="232"/>
  <c r="F930" i="269" s="1"/>
  <c r="H46" i="226"/>
  <c r="F410" i="269" s="1"/>
  <c r="P19" i="228"/>
  <c r="M27" i="229"/>
  <c r="V27" i="229"/>
  <c r="M33" i="229"/>
  <c r="V33" i="229"/>
  <c r="F691" i="269"/>
  <c r="K95" i="234"/>
  <c r="F1632" i="269" s="1"/>
  <c r="F33" i="228"/>
  <c r="P27" i="228"/>
  <c r="H25" i="231"/>
  <c r="F726" i="269" s="1"/>
  <c r="D42" i="231"/>
  <c r="F813" i="269" s="1"/>
  <c r="J23" i="232"/>
  <c r="F898" i="269" s="1"/>
  <c r="K73" i="234"/>
  <c r="F1470" i="269" s="1"/>
  <c r="H87" i="234"/>
  <c r="F1563" i="269" s="1"/>
  <c r="M45" i="235"/>
  <c r="F2246" i="269" s="1"/>
  <c r="L46" i="227"/>
  <c r="F595" i="269" s="1"/>
  <c r="J24" i="228"/>
  <c r="E21" i="229"/>
  <c r="AE11" i="229"/>
  <c r="D40" i="79" s="1"/>
  <c r="J21" i="229"/>
  <c r="H33" i="233"/>
  <c r="F1088" i="269" s="1"/>
  <c r="H81" i="234"/>
  <c r="F1521" i="269" s="1"/>
  <c r="K83" i="234"/>
  <c r="F1539" i="269" s="1"/>
  <c r="I20" i="228"/>
  <c r="V13" i="229"/>
  <c r="M19" i="229"/>
  <c r="F27" i="232"/>
  <c r="F912" i="269" s="1"/>
  <c r="J15" i="232"/>
  <c r="F874" i="269" s="1"/>
  <c r="I48" i="235"/>
  <c r="F2281" i="269" s="1"/>
  <c r="S60" i="235"/>
  <c r="F2459" i="269" s="1"/>
  <c r="J34" i="226"/>
  <c r="F370" i="269" s="1"/>
  <c r="V24" i="229"/>
  <c r="V26" i="229"/>
  <c r="I25" i="231"/>
  <c r="F727" i="269" s="1"/>
  <c r="I32" i="231"/>
  <c r="F762" i="269" s="1"/>
  <c r="I45" i="234"/>
  <c r="F1373" i="269" s="1"/>
  <c r="G81" i="234"/>
  <c r="F1520" i="269" s="1"/>
  <c r="F87" i="234"/>
  <c r="F1561" i="269" s="1"/>
  <c r="V21" i="235"/>
  <c r="F1853" i="269" s="1"/>
  <c r="H45" i="235"/>
  <c r="F2241" i="269" s="1"/>
  <c r="L63" i="235"/>
  <c r="F2491" i="269" s="1"/>
  <c r="J72" i="235"/>
  <c r="F2597" i="269" s="1"/>
  <c r="S72" i="235"/>
  <c r="F2606" i="269" s="1"/>
  <c r="G33" i="228"/>
  <c r="P26" i="228"/>
  <c r="O21" i="229"/>
  <c r="F692" i="269"/>
  <c r="M13" i="233"/>
  <c r="F976" i="269" s="1"/>
  <c r="G48" i="234"/>
  <c r="F1392" i="269" s="1"/>
  <c r="I81" i="234"/>
  <c r="F1522" i="269" s="1"/>
  <c r="J33" i="235"/>
  <c r="F2051" i="269" s="1"/>
  <c r="O45" i="235"/>
  <c r="F2248" i="269" s="1"/>
  <c r="L57" i="235"/>
  <c r="F2398" i="269" s="1"/>
  <c r="U57" i="235"/>
  <c r="F2407" i="269" s="1"/>
  <c r="T60" i="235"/>
  <c r="F2460" i="269" s="1"/>
  <c r="H69" i="235"/>
  <c r="F2547" i="269" s="1"/>
  <c r="M17" i="227"/>
  <c r="F459" i="269" s="1"/>
  <c r="Q34" i="229"/>
  <c r="D25" i="231"/>
  <c r="F722" i="269" s="1"/>
  <c r="J9" i="232"/>
  <c r="F838" i="269" s="1"/>
  <c r="J19" i="232"/>
  <c r="F886" i="269" s="1"/>
  <c r="J18" i="234"/>
  <c r="F1179" i="269" s="1"/>
  <c r="M39" i="234"/>
  <c r="F1329" i="269" s="1"/>
  <c r="K15" i="235"/>
  <c r="F1764" i="269" s="1"/>
  <c r="W20" i="235"/>
  <c r="F1836" i="269" s="1"/>
  <c r="R30" i="235"/>
  <c r="F2020" i="269" s="1"/>
  <c r="L36" i="235"/>
  <c r="F2083" i="269" s="1"/>
  <c r="V57" i="235"/>
  <c r="F2408" i="269" s="1"/>
  <c r="L60" i="235"/>
  <c r="F2452" i="269" s="1"/>
  <c r="U60" i="235"/>
  <c r="F2461" i="269" s="1"/>
  <c r="I69" i="235"/>
  <c r="F2548" i="269" s="1"/>
  <c r="J78" i="235"/>
  <c r="F2711" i="269" s="1"/>
  <c r="G72" i="234"/>
  <c r="F1457" i="269" s="1"/>
  <c r="S27" i="235"/>
  <c r="F1964" i="269" s="1"/>
  <c r="J30" i="235"/>
  <c r="F2012" i="269" s="1"/>
  <c r="S30" i="235"/>
  <c r="F2021" i="269" s="1"/>
  <c r="M36" i="235"/>
  <c r="F2084" i="269" s="1"/>
  <c r="Q39" i="235"/>
  <c r="F2136" i="269" s="1"/>
  <c r="G66" i="235"/>
  <c r="F2516" i="269" s="1"/>
  <c r="W74" i="235"/>
  <c r="F2649" i="269" s="1"/>
  <c r="S78" i="235"/>
  <c r="F2720" i="269" s="1"/>
  <c r="E20" i="228"/>
  <c r="M20" i="229"/>
  <c r="V20" i="229"/>
  <c r="K35" i="234"/>
  <c r="F1288" i="269" s="1"/>
  <c r="I42" i="234"/>
  <c r="F1352" i="269" s="1"/>
  <c r="G84" i="234"/>
  <c r="F1541" i="269" s="1"/>
  <c r="K86" i="234"/>
  <c r="F1560" i="269" s="1"/>
  <c r="T27" i="235"/>
  <c r="F1965" i="269" s="1"/>
  <c r="K27" i="235"/>
  <c r="F1956" i="269" s="1"/>
  <c r="K30" i="235"/>
  <c r="F2013" i="269" s="1"/>
  <c r="N61" i="235"/>
  <c r="F2475" i="269" s="1"/>
  <c r="H13" i="258"/>
  <c r="F241" i="273" s="1"/>
  <c r="J18" i="232"/>
  <c r="F880" i="269" s="1"/>
  <c r="J15" i="234"/>
  <c r="F1158" i="269" s="1"/>
  <c r="H84" i="234"/>
  <c r="F1542" i="269" s="1"/>
  <c r="T21" i="235"/>
  <c r="F1851" i="269" s="1"/>
  <c r="T24" i="235"/>
  <c r="F1908" i="269" s="1"/>
  <c r="H12" i="258"/>
  <c r="F233" i="273" s="1"/>
  <c r="L33" i="233"/>
  <c r="F1092" i="269" s="1"/>
  <c r="G33" i="233"/>
  <c r="F1087" i="269" s="1"/>
  <c r="G18" i="234"/>
  <c r="F1176" i="269" s="1"/>
  <c r="F36" i="234"/>
  <c r="F1289" i="269" s="1"/>
  <c r="I72" i="234"/>
  <c r="F1459" i="269" s="1"/>
  <c r="G90" i="234"/>
  <c r="F1583" i="269" s="1"/>
  <c r="U24" i="235"/>
  <c r="F1909" i="269" s="1"/>
  <c r="N34" i="235"/>
  <c r="F2067" i="269" s="1"/>
  <c r="N53" i="235"/>
  <c r="F2328" i="269" s="1"/>
  <c r="Q72" i="235"/>
  <c r="F2604" i="269" s="1"/>
  <c r="N80" i="235"/>
  <c r="F2748" i="269" s="1"/>
  <c r="H18" i="243"/>
  <c r="F100" i="302" s="1"/>
  <c r="K10" i="234"/>
  <c r="F1126" i="269" s="1"/>
  <c r="K20" i="234"/>
  <c r="F1195" i="269" s="1"/>
  <c r="P39" i="234"/>
  <c r="F1332" i="269" s="1"/>
  <c r="K43" i="234"/>
  <c r="F1363" i="269" s="1"/>
  <c r="K44" i="234"/>
  <c r="F1369" i="269" s="1"/>
  <c r="K97" i="234"/>
  <c r="F1650" i="269" s="1"/>
  <c r="N17" i="235"/>
  <c r="F1788" i="269" s="1"/>
  <c r="G21" i="235"/>
  <c r="F1838" i="269" s="1"/>
  <c r="P21" i="235"/>
  <c r="F1847" i="269" s="1"/>
  <c r="F39" i="235"/>
  <c r="F2125" i="269" s="1"/>
  <c r="R45" i="235"/>
  <c r="F2251" i="269" s="1"/>
  <c r="N58" i="235"/>
  <c r="F2418" i="269" s="1"/>
  <c r="M66" i="235"/>
  <c r="F2522" i="269" s="1"/>
  <c r="H36" i="234"/>
  <c r="F1291" i="269" s="1"/>
  <c r="I39" i="234"/>
  <c r="F1325" i="269" s="1"/>
  <c r="J48" i="234"/>
  <c r="F1395" i="269" s="1"/>
  <c r="I15" i="235"/>
  <c r="F1762" i="269" s="1"/>
  <c r="N25" i="235"/>
  <c r="F1923" i="269" s="1"/>
  <c r="N38" i="235"/>
  <c r="F2115" i="269" s="1"/>
  <c r="W38" i="235"/>
  <c r="F2124" i="269" s="1"/>
  <c r="M39" i="235"/>
  <c r="F2132" i="269" s="1"/>
  <c r="S45" i="235"/>
  <c r="F2252" i="269" s="1"/>
  <c r="J48" i="235"/>
  <c r="F2282" i="269" s="1"/>
  <c r="J69" i="235"/>
  <c r="F2549" i="269" s="1"/>
  <c r="N77" i="235"/>
  <c r="F2697" i="269" s="1"/>
  <c r="J18" i="243"/>
  <c r="F102" i="302" s="1"/>
  <c r="J42" i="234"/>
  <c r="F1353" i="269" s="1"/>
  <c r="K76" i="234"/>
  <c r="F1491" i="269" s="1"/>
  <c r="H90" i="234"/>
  <c r="F1584" i="269" s="1"/>
  <c r="F36" i="235"/>
  <c r="F2077" i="269" s="1"/>
  <c r="U39" i="235"/>
  <c r="F2140" i="269" s="1"/>
  <c r="F57" i="235"/>
  <c r="F2392" i="269" s="1"/>
  <c r="K18" i="243"/>
  <c r="F103" i="302" s="1"/>
  <c r="K12" i="235"/>
  <c r="F1734" i="269" s="1"/>
  <c r="J15" i="235"/>
  <c r="F1763" i="269" s="1"/>
  <c r="K18" i="235"/>
  <c r="F1794" i="269" s="1"/>
  <c r="L42" i="235"/>
  <c r="F2188" i="269" s="1"/>
  <c r="L48" i="235"/>
  <c r="F2284" i="269" s="1"/>
  <c r="Q10" i="237"/>
  <c r="L14" i="243"/>
  <c r="F72" i="302" s="1"/>
  <c r="R72" i="235"/>
  <c r="F2605" i="269" s="1"/>
  <c r="K25" i="251"/>
  <c r="K27" i="251" s="1"/>
  <c r="S25" i="251"/>
  <c r="S27" i="251" s="1"/>
  <c r="AA25" i="251"/>
  <c r="AA27" i="251" s="1"/>
  <c r="AI25" i="251"/>
  <c r="AI27" i="251" s="1"/>
  <c r="AQ25" i="251"/>
  <c r="AQ27" i="251" s="1"/>
  <c r="AY25" i="251"/>
  <c r="AY27" i="251" s="1"/>
  <c r="BG25" i="251"/>
  <c r="BG27" i="251" s="1"/>
  <c r="L10" i="243"/>
  <c r="F56" i="302" s="1"/>
  <c r="O8" i="248"/>
  <c r="F25" i="251"/>
  <c r="F27" i="251" s="1"/>
  <c r="N25" i="251"/>
  <c r="N27" i="251" s="1"/>
  <c r="V25" i="251"/>
  <c r="V27" i="251" s="1"/>
  <c r="AD25" i="251"/>
  <c r="AD27" i="251" s="1"/>
  <c r="AL25" i="251"/>
  <c r="AL27" i="251" s="1"/>
  <c r="H10" i="258"/>
  <c r="F217" i="273" s="1"/>
  <c r="P75" i="235"/>
  <c r="F2660" i="269" s="1"/>
  <c r="U78" i="235"/>
  <c r="F2722" i="269" s="1"/>
  <c r="T78" i="235"/>
  <c r="F2721" i="269" s="1"/>
  <c r="E18" i="243"/>
  <c r="F97" i="302" s="1"/>
  <c r="G25" i="251"/>
  <c r="G27" i="251" s="1"/>
  <c r="O25" i="251"/>
  <c r="O27" i="251" s="1"/>
  <c r="W25" i="251"/>
  <c r="W27" i="251" s="1"/>
  <c r="AE25" i="251"/>
  <c r="AE27" i="251" s="1"/>
  <c r="AM25" i="251"/>
  <c r="AM27" i="251" s="1"/>
  <c r="AU25" i="251"/>
  <c r="AU27" i="251" s="1"/>
  <c r="BC25" i="251"/>
  <c r="BC27" i="251" s="1"/>
  <c r="P25" i="251"/>
  <c r="P27" i="251" s="1"/>
  <c r="AF25" i="251"/>
  <c r="AF27" i="251" s="1"/>
  <c r="I72" i="235"/>
  <c r="F2596" i="269" s="1"/>
  <c r="Q75" i="235"/>
  <c r="F2661" i="269" s="1"/>
  <c r="N81" i="235"/>
  <c r="F2760" i="269" s="1"/>
  <c r="N88" i="235"/>
  <c r="F2844" i="269" s="1"/>
  <c r="F18" i="243"/>
  <c r="F98" i="302" s="1"/>
  <c r="L11" i="258"/>
  <c r="F229" i="273" s="1"/>
  <c r="J11" i="237"/>
  <c r="F2919" i="269" s="1"/>
  <c r="G22" i="204"/>
  <c r="H27" i="205"/>
  <c r="J10" i="202"/>
  <c r="H11" i="202"/>
  <c r="I22" i="202"/>
  <c r="F27" i="202"/>
  <c r="I10" i="203"/>
  <c r="I28" i="204"/>
  <c r="I39" i="204"/>
  <c r="I50" i="204"/>
  <c r="G52" i="204"/>
  <c r="S9" i="206"/>
  <c r="I21" i="206"/>
  <c r="F402" i="299" s="1"/>
  <c r="U8" i="209"/>
  <c r="F414" i="268"/>
  <c r="F422" i="268"/>
  <c r="F457" i="268"/>
  <c r="I15" i="202"/>
  <c r="I25" i="202"/>
  <c r="G27" i="202"/>
  <c r="I9" i="204"/>
  <c r="I29" i="204"/>
  <c r="G31" i="204"/>
  <c r="I40" i="204"/>
  <c r="I51" i="204"/>
  <c r="H52" i="204"/>
  <c r="F35" i="205"/>
  <c r="T9" i="206"/>
  <c r="I22" i="206"/>
  <c r="F407" i="299" s="1"/>
  <c r="F102" i="268"/>
  <c r="F531" i="268"/>
  <c r="H31" i="204"/>
  <c r="I26" i="205"/>
  <c r="S9" i="204"/>
  <c r="D11" i="79" s="1"/>
  <c r="G45" i="204"/>
  <c r="F504" i="268"/>
  <c r="F527" i="268"/>
  <c r="N15" i="214"/>
  <c r="Q8" i="215"/>
  <c r="G27" i="205"/>
  <c r="F863" i="268"/>
  <c r="F875" i="268"/>
  <c r="I9" i="206"/>
  <c r="F869" i="268"/>
  <c r="I32" i="205"/>
  <c r="L17" i="209"/>
  <c r="F46" i="268" s="1"/>
  <c r="F862" i="268"/>
  <c r="K46" i="234"/>
  <c r="F1384" i="269" s="1"/>
  <c r="F48" i="234"/>
  <c r="F1391" i="269" s="1"/>
  <c r="J15" i="228"/>
  <c r="F688" i="269"/>
  <c r="J13" i="226"/>
  <c r="F308" i="269" s="1"/>
  <c r="F21" i="229"/>
  <c r="N76" i="235"/>
  <c r="F2679" i="269" s="1"/>
  <c r="F78" i="235"/>
  <c r="F2707" i="269" s="1"/>
  <c r="O78" i="235"/>
  <c r="F2716" i="269" s="1"/>
  <c r="W76" i="235"/>
  <c r="F2688" i="269" s="1"/>
  <c r="P13" i="228"/>
  <c r="K20" i="228"/>
  <c r="P10" i="228"/>
  <c r="L20" i="228"/>
  <c r="K34" i="229"/>
  <c r="J90" i="234"/>
  <c r="F1586" i="269" s="1"/>
  <c r="J41" i="226"/>
  <c r="F382" i="269" s="1"/>
  <c r="E46" i="226"/>
  <c r="F407" i="269" s="1"/>
  <c r="J28" i="226"/>
  <c r="F352" i="269" s="1"/>
  <c r="H46" i="227"/>
  <c r="F591" i="269" s="1"/>
  <c r="V17" i="229"/>
  <c r="I33" i="234"/>
  <c r="F1271" i="269" s="1"/>
  <c r="K31" i="234"/>
  <c r="F1261" i="269" s="1"/>
  <c r="J17" i="226"/>
  <c r="F320" i="269" s="1"/>
  <c r="M33" i="227"/>
  <c r="F524" i="269" s="1"/>
  <c r="J12" i="228"/>
  <c r="P18" i="228"/>
  <c r="M28" i="227"/>
  <c r="F506" i="269" s="1"/>
  <c r="P16" i="228"/>
  <c r="I33" i="228"/>
  <c r="P25" i="228"/>
  <c r="M24" i="229"/>
  <c r="K17" i="234"/>
  <c r="F1174" i="269" s="1"/>
  <c r="J93" i="235"/>
  <c r="F2873" i="269" s="1"/>
  <c r="J12" i="235"/>
  <c r="F1733" i="269" s="1"/>
  <c r="Q60" i="235"/>
  <c r="F2457" i="269" s="1"/>
  <c r="F75" i="235"/>
  <c r="F2650" i="269" s="1"/>
  <c r="N73" i="235"/>
  <c r="F2622" i="269" s="1"/>
  <c r="V75" i="235"/>
  <c r="F2666" i="269" s="1"/>
  <c r="Y10" i="228"/>
  <c r="D39" i="79" s="1"/>
  <c r="J10" i="228"/>
  <c r="N20" i="228"/>
  <c r="J11" i="228"/>
  <c r="P14" i="228"/>
  <c r="P17" i="228"/>
  <c r="G20" i="228"/>
  <c r="K33" i="228"/>
  <c r="P23" i="228"/>
  <c r="J27" i="228"/>
  <c r="P28" i="228"/>
  <c r="J31" i="228"/>
  <c r="E32" i="231"/>
  <c r="F758" i="269" s="1"/>
  <c r="G15" i="234"/>
  <c r="F1155" i="269" s="1"/>
  <c r="K37" i="234"/>
  <c r="F1303" i="269" s="1"/>
  <c r="G39" i="234"/>
  <c r="F1323" i="269" s="1"/>
  <c r="F33" i="235"/>
  <c r="F2047" i="269" s="1"/>
  <c r="N31" i="235"/>
  <c r="F2037" i="269" s="1"/>
  <c r="M41" i="227"/>
  <c r="F551" i="269" s="1"/>
  <c r="F20" i="228"/>
  <c r="J18" i="228"/>
  <c r="J19" i="228"/>
  <c r="M20" i="228"/>
  <c r="P24" i="228"/>
  <c r="L33" i="228"/>
  <c r="P30" i="228"/>
  <c r="M15" i="229"/>
  <c r="J30" i="232"/>
  <c r="F922" i="269" s="1"/>
  <c r="E32" i="232"/>
  <c r="F929" i="269" s="1"/>
  <c r="K11" i="234"/>
  <c r="F1132" i="269" s="1"/>
  <c r="G12" i="234"/>
  <c r="F1134" i="269" s="1"/>
  <c r="O20" i="228"/>
  <c r="M33" i="228"/>
  <c r="J25" i="228"/>
  <c r="J26" i="228"/>
  <c r="O33" i="228"/>
  <c r="M12" i="229"/>
  <c r="V12" i="229"/>
  <c r="L21" i="229"/>
  <c r="H32" i="231"/>
  <c r="F761" i="269" s="1"/>
  <c r="M16" i="233"/>
  <c r="F1003" i="269" s="1"/>
  <c r="K71" i="234"/>
  <c r="F1455" i="269" s="1"/>
  <c r="K74" i="234"/>
  <c r="F1476" i="269" s="1"/>
  <c r="L33" i="235"/>
  <c r="F2053" i="269" s="1"/>
  <c r="H20" i="228"/>
  <c r="P12" i="228"/>
  <c r="E33" i="228"/>
  <c r="N33" i="228"/>
  <c r="J32" i="228"/>
  <c r="V19" i="229"/>
  <c r="J13" i="232"/>
  <c r="F862" i="269" s="1"/>
  <c r="J25" i="232"/>
  <c r="F910" i="269" s="1"/>
  <c r="E33" i="233"/>
  <c r="F1085" i="269" s="1"/>
  <c r="M31" i="233"/>
  <c r="F1075" i="269" s="1"/>
  <c r="J24" i="226"/>
  <c r="F340" i="269" s="1"/>
  <c r="E46" i="227"/>
  <c r="F588" i="269" s="1"/>
  <c r="J16" i="228"/>
  <c r="J23" i="228"/>
  <c r="P29" i="228"/>
  <c r="M11" i="229"/>
  <c r="N21" i="229"/>
  <c r="V11" i="229"/>
  <c r="V15" i="229"/>
  <c r="H21" i="229"/>
  <c r="M28" i="229"/>
  <c r="J34" i="229"/>
  <c r="M12" i="233"/>
  <c r="F967" i="269" s="1"/>
  <c r="H18" i="234"/>
  <c r="F1177" i="269" s="1"/>
  <c r="O39" i="234"/>
  <c r="F1331" i="269" s="1"/>
  <c r="K82" i="234"/>
  <c r="F1533" i="269" s="1"/>
  <c r="J14" i="228"/>
  <c r="J29" i="228"/>
  <c r="G21" i="229"/>
  <c r="P21" i="229"/>
  <c r="K21" i="229"/>
  <c r="F34" i="229"/>
  <c r="O34" i="229"/>
  <c r="M30" i="229"/>
  <c r="V30" i="229"/>
  <c r="E25" i="231"/>
  <c r="F723" i="269" s="1"/>
  <c r="M15" i="233"/>
  <c r="F994" i="269" s="1"/>
  <c r="H105" i="234"/>
  <c r="F1698" i="269" s="1"/>
  <c r="M92" i="235"/>
  <c r="F2867" i="269" s="1"/>
  <c r="M12" i="235"/>
  <c r="F1736" i="269" s="1"/>
  <c r="J39" i="235"/>
  <c r="F2129" i="269" s="1"/>
  <c r="S39" i="235"/>
  <c r="F2138" i="269" s="1"/>
  <c r="G48" i="235"/>
  <c r="F2279" i="269" s="1"/>
  <c r="J33" i="226"/>
  <c r="F364" i="269" s="1"/>
  <c r="M24" i="227"/>
  <c r="F488" i="269" s="1"/>
  <c r="M34" i="227"/>
  <c r="F533" i="269" s="1"/>
  <c r="J13" i="228"/>
  <c r="J28" i="228"/>
  <c r="Q21" i="229"/>
  <c r="M14" i="229"/>
  <c r="M18" i="229"/>
  <c r="G34" i="229"/>
  <c r="P34" i="229"/>
  <c r="R34" i="229"/>
  <c r="F25" i="231"/>
  <c r="F724" i="269" s="1"/>
  <c r="E42" i="231"/>
  <c r="F814" i="269" s="1"/>
  <c r="J10" i="232"/>
  <c r="F844" i="269" s="1"/>
  <c r="J20" i="232"/>
  <c r="F892" i="269" s="1"/>
  <c r="M11" i="233"/>
  <c r="F958" i="269" s="1"/>
  <c r="K70" i="234"/>
  <c r="F1449" i="269" s="1"/>
  <c r="K24" i="235"/>
  <c r="F1899" i="269" s="1"/>
  <c r="N28" i="235"/>
  <c r="F1980" i="269" s="1"/>
  <c r="O30" i="235"/>
  <c r="F2017" i="269" s="1"/>
  <c r="W28" i="235"/>
  <c r="F1989" i="269" s="1"/>
  <c r="K39" i="235"/>
  <c r="F2130" i="269" s="1"/>
  <c r="T39" i="235"/>
  <c r="F2139" i="269" s="1"/>
  <c r="P32" i="228"/>
  <c r="I21" i="229"/>
  <c r="V14" i="229"/>
  <c r="V18" i="229"/>
  <c r="H34" i="229"/>
  <c r="V31" i="229"/>
  <c r="S34" i="229"/>
  <c r="G27" i="232"/>
  <c r="F913" i="269" s="1"/>
  <c r="G32" i="232"/>
  <c r="F931" i="269" s="1"/>
  <c r="M14" i="233"/>
  <c r="F985" i="269" s="1"/>
  <c r="I104" i="234"/>
  <c r="F1693" i="269" s="1"/>
  <c r="I18" i="234"/>
  <c r="F1178" i="269" s="1"/>
  <c r="K22" i="234"/>
  <c r="F1210" i="269" s="1"/>
  <c r="G24" i="234"/>
  <c r="F1218" i="269" s="1"/>
  <c r="K34" i="234"/>
  <c r="F1282" i="269" s="1"/>
  <c r="K85" i="234"/>
  <c r="F1554" i="269" s="1"/>
  <c r="J24" i="235"/>
  <c r="F1898" i="269" s="1"/>
  <c r="S24" i="235"/>
  <c r="F1907" i="269" s="1"/>
  <c r="R21" i="229"/>
  <c r="I34" i="229"/>
  <c r="L34" i="229"/>
  <c r="M32" i="229"/>
  <c r="V32" i="229"/>
  <c r="U34" i="229"/>
  <c r="F42" i="231"/>
  <c r="F815" i="269" s="1"/>
  <c r="H27" i="232"/>
  <c r="F914" i="269" s="1"/>
  <c r="J24" i="232"/>
  <c r="F904" i="269" s="1"/>
  <c r="I32" i="232"/>
  <c r="F933" i="269" s="1"/>
  <c r="M10" i="233"/>
  <c r="F949" i="269" s="1"/>
  <c r="I33" i="233"/>
  <c r="F1089" i="269" s="1"/>
  <c r="N39" i="234"/>
  <c r="F1330" i="269" s="1"/>
  <c r="H30" i="235"/>
  <c r="F2010" i="269" s="1"/>
  <c r="Q30" i="235"/>
  <c r="F2019" i="269" s="1"/>
  <c r="N35" i="235"/>
  <c r="F2076" i="269" s="1"/>
  <c r="H33" i="228"/>
  <c r="S21" i="229"/>
  <c r="M26" i="229"/>
  <c r="J35" i="232"/>
  <c r="F940" i="269" s="1"/>
  <c r="J21" i="234"/>
  <c r="F1200" i="269" s="1"/>
  <c r="J27" i="234"/>
  <c r="F1242" i="269" s="1"/>
  <c r="K26" i="234"/>
  <c r="F1237" i="269" s="1"/>
  <c r="K32" i="234"/>
  <c r="F1267" i="269" s="1"/>
  <c r="K38" i="234"/>
  <c r="F1315" i="269" s="1"/>
  <c r="I75" i="234"/>
  <c r="F1480" i="269" s="1"/>
  <c r="I87" i="234"/>
  <c r="F1564" i="269" s="1"/>
  <c r="K93" i="234"/>
  <c r="F1614" i="269" s="1"/>
  <c r="N14" i="235"/>
  <c r="F1758" i="269" s="1"/>
  <c r="H72" i="235"/>
  <c r="F2595" i="269" s="1"/>
  <c r="V28" i="229"/>
  <c r="M31" i="229"/>
  <c r="T34" i="229"/>
  <c r="H42" i="231"/>
  <c r="F817" i="269" s="1"/>
  <c r="E27" i="232"/>
  <c r="F911" i="269" s="1"/>
  <c r="J31" i="232"/>
  <c r="F928" i="269" s="1"/>
  <c r="I105" i="234"/>
  <c r="F1699" i="269" s="1"/>
  <c r="K13" i="234"/>
  <c r="F1147" i="269" s="1"/>
  <c r="J81" i="234"/>
  <c r="F1523" i="269" s="1"/>
  <c r="K98" i="234"/>
  <c r="F1659" i="269" s="1"/>
  <c r="K100" i="234"/>
  <c r="F1677" i="269" s="1"/>
  <c r="L92" i="235"/>
  <c r="F2866" i="269" s="1"/>
  <c r="L12" i="235"/>
  <c r="F1735" i="269" s="1"/>
  <c r="W23" i="235"/>
  <c r="F1893" i="269" s="1"/>
  <c r="N29" i="235"/>
  <c r="F1998" i="269" s="1"/>
  <c r="J36" i="235"/>
  <c r="F2081" i="269" s="1"/>
  <c r="L39" i="235"/>
  <c r="F2131" i="269" s="1"/>
  <c r="F48" i="235"/>
  <c r="F2278" i="269" s="1"/>
  <c r="N46" i="235"/>
  <c r="F2268" i="269" s="1"/>
  <c r="F54" i="235"/>
  <c r="F2338" i="269" s="1"/>
  <c r="N52" i="235"/>
  <c r="F2310" i="269" s="1"/>
  <c r="V54" i="235"/>
  <c r="F2354" i="269" s="1"/>
  <c r="W53" i="235"/>
  <c r="F2337" i="269" s="1"/>
  <c r="W56" i="235"/>
  <c r="F2391" i="269" s="1"/>
  <c r="M16" i="229"/>
  <c r="M29" i="229"/>
  <c r="N34" i="229"/>
  <c r="D32" i="231"/>
  <c r="F757" i="269" s="1"/>
  <c r="H78" i="234"/>
  <c r="F1500" i="269" s="1"/>
  <c r="K80" i="234"/>
  <c r="F1518" i="269" s="1"/>
  <c r="K92" i="234"/>
  <c r="F1605" i="269" s="1"/>
  <c r="F92" i="235"/>
  <c r="F2860" i="269" s="1"/>
  <c r="F12" i="235"/>
  <c r="F1729" i="269" s="1"/>
  <c r="N10" i="235"/>
  <c r="F1719" i="269" s="1"/>
  <c r="M15" i="235"/>
  <c r="F1766" i="269" s="1"/>
  <c r="I21" i="235"/>
  <c r="F1840" i="269" s="1"/>
  <c r="N26" i="235"/>
  <c r="F1941" i="269" s="1"/>
  <c r="N37" i="235"/>
  <c r="F2097" i="269" s="1"/>
  <c r="W37" i="235"/>
  <c r="F2106" i="269" s="1"/>
  <c r="N41" i="235"/>
  <c r="F2172" i="269" s="1"/>
  <c r="W41" i="235"/>
  <c r="F2181" i="269" s="1"/>
  <c r="V16" i="229"/>
  <c r="V29" i="229"/>
  <c r="J33" i="233"/>
  <c r="F1090" i="269" s="1"/>
  <c r="M32" i="233"/>
  <c r="F1084" i="269" s="1"/>
  <c r="I15" i="234"/>
  <c r="F1157" i="269" s="1"/>
  <c r="I21" i="234"/>
  <c r="F1199" i="269" s="1"/>
  <c r="F27" i="234"/>
  <c r="F1238" i="269" s="1"/>
  <c r="H45" i="234"/>
  <c r="F1372" i="269" s="1"/>
  <c r="G45" i="234"/>
  <c r="F1371" i="269" s="1"/>
  <c r="I78" i="234"/>
  <c r="F1501" i="269" s="1"/>
  <c r="K77" i="234"/>
  <c r="F1497" i="269" s="1"/>
  <c r="K94" i="234"/>
  <c r="F1623" i="269" s="1"/>
  <c r="L93" i="235"/>
  <c r="F2875" i="269" s="1"/>
  <c r="L15" i="235"/>
  <c r="F1765" i="269" s="1"/>
  <c r="M27" i="235"/>
  <c r="F1958" i="269" s="1"/>
  <c r="V27" i="235"/>
  <c r="F1967" i="269" s="1"/>
  <c r="N32" i="235"/>
  <c r="F2046" i="269" s="1"/>
  <c r="K33" i="233"/>
  <c r="F1091" i="269" s="1"/>
  <c r="K23" i="234"/>
  <c r="F1216" i="269" s="1"/>
  <c r="Q38" i="234"/>
  <c r="F1321" i="269" s="1"/>
  <c r="K79" i="234"/>
  <c r="F1512" i="269" s="1"/>
  <c r="K21" i="235"/>
  <c r="F1842" i="269" s="1"/>
  <c r="I42" i="235"/>
  <c r="F2185" i="269" s="1"/>
  <c r="R42" i="235"/>
  <c r="F2194" i="269" s="1"/>
  <c r="L66" i="235"/>
  <c r="F2521" i="269" s="1"/>
  <c r="M36" i="233"/>
  <c r="F1102" i="269" s="1"/>
  <c r="G104" i="234"/>
  <c r="F1691" i="269" s="1"/>
  <c r="K41" i="234"/>
  <c r="F1348" i="269" s="1"/>
  <c r="H75" i="234"/>
  <c r="F1479" i="269" s="1"/>
  <c r="G75" i="234"/>
  <c r="F1478" i="269" s="1"/>
  <c r="F81" i="234"/>
  <c r="F1519" i="269" s="1"/>
  <c r="K89" i="234"/>
  <c r="F1581" i="269" s="1"/>
  <c r="K99" i="234"/>
  <c r="F1668" i="269" s="1"/>
  <c r="N16" i="235"/>
  <c r="F1779" i="269" s="1"/>
  <c r="I24" i="235"/>
  <c r="F1897" i="269" s="1"/>
  <c r="R24" i="235"/>
  <c r="F1906" i="269" s="1"/>
  <c r="L30" i="235"/>
  <c r="F2014" i="269" s="1"/>
  <c r="J42" i="235"/>
  <c r="F2186" i="269" s="1"/>
  <c r="S42" i="235"/>
  <c r="F2195" i="269" s="1"/>
  <c r="P60" i="235"/>
  <c r="F2456" i="269" s="1"/>
  <c r="N62" i="235"/>
  <c r="F2484" i="269" s="1"/>
  <c r="O75" i="235"/>
  <c r="F2659" i="269" s="1"/>
  <c r="W73" i="235"/>
  <c r="F2631" i="269" s="1"/>
  <c r="G78" i="235"/>
  <c r="F2708" i="269" s="1"/>
  <c r="P78" i="235"/>
  <c r="F2717" i="269" s="1"/>
  <c r="K47" i="234"/>
  <c r="F1390" i="269" s="1"/>
  <c r="K88" i="234"/>
  <c r="F1575" i="269" s="1"/>
  <c r="K93" i="235"/>
  <c r="F2874" i="269" s="1"/>
  <c r="J21" i="235"/>
  <c r="F1841" i="269" s="1"/>
  <c r="S21" i="235"/>
  <c r="F1850" i="269" s="1"/>
  <c r="N23" i="235"/>
  <c r="F1884" i="269" s="1"/>
  <c r="W25" i="235"/>
  <c r="F1932" i="269" s="1"/>
  <c r="W26" i="235"/>
  <c r="F1950" i="269" s="1"/>
  <c r="J27" i="235"/>
  <c r="F1955" i="269" s="1"/>
  <c r="G30" i="235"/>
  <c r="F2009" i="269" s="1"/>
  <c r="P30" i="235"/>
  <c r="F2018" i="269" s="1"/>
  <c r="M33" i="235"/>
  <c r="F2054" i="269" s="1"/>
  <c r="K42" i="235"/>
  <c r="F2187" i="269" s="1"/>
  <c r="P72" i="235"/>
  <c r="F2603" i="269" s="1"/>
  <c r="G75" i="235"/>
  <c r="F2651" i="269" s="1"/>
  <c r="H104" i="234"/>
  <c r="F1692" i="269" s="1"/>
  <c r="H12" i="234"/>
  <c r="F1135" i="269" s="1"/>
  <c r="K96" i="234"/>
  <c r="F1641" i="269" s="1"/>
  <c r="F15" i="235"/>
  <c r="F1759" i="269" s="1"/>
  <c r="N13" i="235"/>
  <c r="F1749" i="269" s="1"/>
  <c r="I18" i="235"/>
  <c r="F1792" i="269" s="1"/>
  <c r="N20" i="235"/>
  <c r="F1827" i="269" s="1"/>
  <c r="N22" i="235"/>
  <c r="F1866" i="269" s="1"/>
  <c r="W22" i="235"/>
  <c r="F1875" i="269" s="1"/>
  <c r="H27" i="235"/>
  <c r="F1953" i="269" s="1"/>
  <c r="Q27" i="235"/>
  <c r="F1962" i="269" s="1"/>
  <c r="I30" i="235"/>
  <c r="F2011" i="269" s="1"/>
  <c r="G33" i="235"/>
  <c r="F2048" i="269" s="1"/>
  <c r="G36" i="235"/>
  <c r="F2078" i="269" s="1"/>
  <c r="N86" i="235"/>
  <c r="F2820" i="269" s="1"/>
  <c r="G15" i="235"/>
  <c r="F1760" i="269" s="1"/>
  <c r="J18" i="235"/>
  <c r="F1793" i="269" s="1"/>
  <c r="L21" i="235"/>
  <c r="F1843" i="269" s="1"/>
  <c r="G24" i="235"/>
  <c r="F1895" i="269" s="1"/>
  <c r="I27" i="235"/>
  <c r="F1954" i="269" s="1"/>
  <c r="R27" i="235"/>
  <c r="F1963" i="269" s="1"/>
  <c r="H33" i="235"/>
  <c r="F2049" i="269" s="1"/>
  <c r="H36" i="235"/>
  <c r="F2079" i="269" s="1"/>
  <c r="N59" i="235"/>
  <c r="F2436" i="269" s="1"/>
  <c r="F69" i="235"/>
  <c r="F2545" i="269" s="1"/>
  <c r="N67" i="235"/>
  <c r="F2535" i="269" s="1"/>
  <c r="W77" i="235"/>
  <c r="F2706" i="269" s="1"/>
  <c r="F105" i="234"/>
  <c r="F1696" i="269" s="1"/>
  <c r="H15" i="235"/>
  <c r="F1761" i="269" s="1"/>
  <c r="T30" i="235"/>
  <c r="F2022" i="269" s="1"/>
  <c r="I36" i="235"/>
  <c r="F2080" i="269" s="1"/>
  <c r="M48" i="235"/>
  <c r="F2285" i="269" s="1"/>
  <c r="W58" i="235"/>
  <c r="F2427" i="269" s="1"/>
  <c r="O60" i="235"/>
  <c r="F2455" i="269" s="1"/>
  <c r="W59" i="235"/>
  <c r="F2445" i="269" s="1"/>
  <c r="G92" i="235"/>
  <c r="F2861" i="269" s="1"/>
  <c r="M93" i="235"/>
  <c r="F2876" i="269" s="1"/>
  <c r="O21" i="235"/>
  <c r="F1846" i="269" s="1"/>
  <c r="F24" i="235"/>
  <c r="F1894" i="269" s="1"/>
  <c r="V24" i="235"/>
  <c r="F1910" i="269" s="1"/>
  <c r="U27" i="235"/>
  <c r="F1966" i="269" s="1"/>
  <c r="W29" i="235"/>
  <c r="F2007" i="269" s="1"/>
  <c r="O39" i="235"/>
  <c r="F2134" i="269" s="1"/>
  <c r="H48" i="235"/>
  <c r="F2280" i="269" s="1"/>
  <c r="M54" i="235"/>
  <c r="F2345" i="269" s="1"/>
  <c r="G57" i="235"/>
  <c r="F2393" i="269" s="1"/>
  <c r="P57" i="235"/>
  <c r="F2402" i="269" s="1"/>
  <c r="I60" i="235"/>
  <c r="F2449" i="269" s="1"/>
  <c r="R60" i="235"/>
  <c r="F2458" i="269" s="1"/>
  <c r="K60" i="235"/>
  <c r="F2451" i="269" s="1"/>
  <c r="G63" i="235"/>
  <c r="F2486" i="269" s="1"/>
  <c r="N84" i="235"/>
  <c r="F2796" i="269" s="1"/>
  <c r="H92" i="235"/>
  <c r="F2862" i="269" s="1"/>
  <c r="F93" i="235"/>
  <c r="F2869" i="269" s="1"/>
  <c r="N11" i="235"/>
  <c r="F1728" i="269" s="1"/>
  <c r="N19" i="235"/>
  <c r="F1809" i="269" s="1"/>
  <c r="O24" i="235"/>
  <c r="F1903" i="269" s="1"/>
  <c r="F27" i="235"/>
  <c r="F1951" i="269" s="1"/>
  <c r="M42" i="235"/>
  <c r="F2189" i="269" s="1"/>
  <c r="U42" i="235"/>
  <c r="F2197" i="269" s="1"/>
  <c r="F45" i="235"/>
  <c r="F2239" i="269" s="1"/>
  <c r="N43" i="235"/>
  <c r="F2211" i="269" s="1"/>
  <c r="V45" i="235"/>
  <c r="F2255" i="269" s="1"/>
  <c r="P45" i="235"/>
  <c r="F2249" i="269" s="1"/>
  <c r="J54" i="235"/>
  <c r="F2342" i="269" s="1"/>
  <c r="H57" i="235"/>
  <c r="F2394" i="269" s="1"/>
  <c r="Q57" i="235"/>
  <c r="F2403" i="269" s="1"/>
  <c r="T57" i="235"/>
  <c r="F2406" i="269" s="1"/>
  <c r="J60" i="235"/>
  <c r="F2450" i="269" s="1"/>
  <c r="H63" i="235"/>
  <c r="F2487" i="269" s="1"/>
  <c r="F63" i="235"/>
  <c r="F2485" i="269" s="1"/>
  <c r="R75" i="235"/>
  <c r="F2662" i="269" s="1"/>
  <c r="I92" i="235"/>
  <c r="F2863" i="269" s="1"/>
  <c r="G93" i="235"/>
  <c r="F2870" i="269" s="1"/>
  <c r="W19" i="235"/>
  <c r="F1818" i="269" s="1"/>
  <c r="O27" i="235"/>
  <c r="F1960" i="269" s="1"/>
  <c r="F30" i="235"/>
  <c r="F2008" i="269" s="1"/>
  <c r="F42" i="235"/>
  <c r="F2182" i="269" s="1"/>
  <c r="N40" i="235"/>
  <c r="F2154" i="269" s="1"/>
  <c r="V42" i="235"/>
  <c r="F2198" i="269" s="1"/>
  <c r="G45" i="235"/>
  <c r="F2240" i="269" s="1"/>
  <c r="W43" i="235"/>
  <c r="F2220" i="269" s="1"/>
  <c r="Q45" i="235"/>
  <c r="F2250" i="269" s="1"/>
  <c r="I63" i="235"/>
  <c r="F2488" i="269" s="1"/>
  <c r="I66" i="235"/>
  <c r="F2518" i="269" s="1"/>
  <c r="K69" i="235"/>
  <c r="F2550" i="269" s="1"/>
  <c r="M72" i="235"/>
  <c r="F2600" i="269" s="1"/>
  <c r="U72" i="235"/>
  <c r="F2608" i="269" s="1"/>
  <c r="J92" i="235"/>
  <c r="F2864" i="269" s="1"/>
  <c r="H93" i="235"/>
  <c r="F2871" i="269" s="1"/>
  <c r="G42" i="235"/>
  <c r="F2183" i="269" s="1"/>
  <c r="O42" i="235"/>
  <c r="F2191" i="269" s="1"/>
  <c r="W40" i="235"/>
  <c r="F2163" i="269" s="1"/>
  <c r="L54" i="235"/>
  <c r="F2344" i="269" s="1"/>
  <c r="U54" i="235"/>
  <c r="F2353" i="269" s="1"/>
  <c r="J57" i="235"/>
  <c r="F2396" i="269" s="1"/>
  <c r="S57" i="235"/>
  <c r="F2405" i="269" s="1"/>
  <c r="J63" i="235"/>
  <c r="F2489" i="269" s="1"/>
  <c r="J66" i="235"/>
  <c r="F2519" i="269" s="1"/>
  <c r="N65" i="235"/>
  <c r="F2514" i="269" s="1"/>
  <c r="F72" i="235"/>
  <c r="F2593" i="269" s="1"/>
  <c r="N70" i="235"/>
  <c r="F2565" i="269" s="1"/>
  <c r="T72" i="235"/>
  <c r="F2607" i="269" s="1"/>
  <c r="L75" i="235"/>
  <c r="F2656" i="269" s="1"/>
  <c r="T75" i="235"/>
  <c r="F2664" i="269" s="1"/>
  <c r="S75" i="235"/>
  <c r="F2663" i="269" s="1"/>
  <c r="K92" i="235"/>
  <c r="F2865" i="269" s="1"/>
  <c r="I93" i="235"/>
  <c r="F2872" i="269" s="1"/>
  <c r="G12" i="235"/>
  <c r="F1730" i="269" s="1"/>
  <c r="H42" i="235"/>
  <c r="F2184" i="269" s="1"/>
  <c r="P42" i="235"/>
  <c r="F2192" i="269" s="1"/>
  <c r="N44" i="235"/>
  <c r="F2229" i="269" s="1"/>
  <c r="N47" i="235"/>
  <c r="F2277" i="269" s="1"/>
  <c r="K57" i="235"/>
  <c r="F2397" i="269" s="1"/>
  <c r="V60" i="235"/>
  <c r="F2462" i="269" s="1"/>
  <c r="K66" i="235"/>
  <c r="F2520" i="269" s="1"/>
  <c r="M69" i="235"/>
  <c r="F2552" i="269" s="1"/>
  <c r="G72" i="235"/>
  <c r="F2594" i="269" s="1"/>
  <c r="O72" i="235"/>
  <c r="F2602" i="269" s="1"/>
  <c r="W70" i="235"/>
  <c r="F2574" i="269" s="1"/>
  <c r="L72" i="235"/>
  <c r="F2599" i="269" s="1"/>
  <c r="M75" i="235"/>
  <c r="F2657" i="269" s="1"/>
  <c r="K75" i="235"/>
  <c r="F2655" i="269" s="1"/>
  <c r="H9" i="238"/>
  <c r="F2993" i="269" s="1"/>
  <c r="L16" i="243"/>
  <c r="F88" i="302" s="1"/>
  <c r="P54" i="235"/>
  <c r="F2348" i="269" s="1"/>
  <c r="O57" i="235"/>
  <c r="F2401" i="269" s="1"/>
  <c r="F60" i="235"/>
  <c r="F2446" i="269" s="1"/>
  <c r="N71" i="235"/>
  <c r="F2583" i="269" s="1"/>
  <c r="I78" i="235"/>
  <c r="F2710" i="269" s="1"/>
  <c r="L15" i="243"/>
  <c r="F80" i="302" s="1"/>
  <c r="W44" i="235"/>
  <c r="F2238" i="269" s="1"/>
  <c r="W52" i="235"/>
  <c r="F2319" i="269" s="1"/>
  <c r="N55" i="235"/>
  <c r="F2364" i="269" s="1"/>
  <c r="N64" i="235"/>
  <c r="F2505" i="269" s="1"/>
  <c r="N68" i="235"/>
  <c r="F2544" i="269" s="1"/>
  <c r="W71" i="235"/>
  <c r="F2592" i="269" s="1"/>
  <c r="N79" i="235"/>
  <c r="F2736" i="269" s="1"/>
  <c r="N83" i="235"/>
  <c r="F2784" i="269" s="1"/>
  <c r="N85" i="235"/>
  <c r="F2808" i="269" s="1"/>
  <c r="O8" i="238"/>
  <c r="L17" i="243"/>
  <c r="F96" i="302" s="1"/>
  <c r="W55" i="235"/>
  <c r="F2373" i="269" s="1"/>
  <c r="K78" i="235"/>
  <c r="F2712" i="269" s="1"/>
  <c r="J14" i="237"/>
  <c r="F2937" i="269" s="1"/>
  <c r="L11" i="243"/>
  <c r="F64" i="302" s="1"/>
  <c r="L78" i="235"/>
  <c r="F2713" i="269" s="1"/>
  <c r="N82" i="235"/>
  <c r="F2772" i="269" s="1"/>
  <c r="N87" i="235"/>
  <c r="F2832" i="269" s="1"/>
  <c r="G18" i="243"/>
  <c r="F99" i="302" s="1"/>
  <c r="J12" i="237"/>
  <c r="F2925" i="269" s="1"/>
  <c r="I18" i="243"/>
  <c r="F101" i="302" s="1"/>
  <c r="L9" i="243"/>
  <c r="F48" i="302" s="1"/>
  <c r="J10" i="237"/>
  <c r="F2913" i="269" s="1"/>
  <c r="J13" i="237"/>
  <c r="F2931" i="269" s="1"/>
  <c r="AN25" i="251"/>
  <c r="AN27" i="251" s="1"/>
  <c r="AV25" i="251"/>
  <c r="AV27" i="251" s="1"/>
  <c r="BD25" i="251"/>
  <c r="BD27" i="251" s="1"/>
  <c r="H11" i="258"/>
  <c r="F225" i="273" s="1"/>
  <c r="L14" i="258"/>
  <c r="F249" i="273" s="1"/>
  <c r="CG24" i="251"/>
  <c r="E19" i="250" s="1"/>
  <c r="L8" i="243"/>
  <c r="F40" i="302" s="1"/>
  <c r="CG23" i="251"/>
  <c r="E18" i="250" s="1"/>
  <c r="E14" i="250"/>
  <c r="F10" i="272" s="1"/>
  <c r="AT25" i="251"/>
  <c r="AT27" i="251" s="1"/>
  <c r="AD26" i="253"/>
  <c r="F384" i="272" s="1"/>
  <c r="N8" i="250"/>
  <c r="D68" i="79" s="1"/>
  <c r="CG22" i="251"/>
  <c r="E17" i="250" s="1"/>
  <c r="L16" i="253"/>
  <c r="F191" i="272" s="1"/>
  <c r="E22" i="258"/>
  <c r="F255" i="273" s="1"/>
  <c r="CG26" i="251"/>
  <c r="E21" i="250" s="1"/>
  <c r="L12" i="258"/>
  <c r="F237" i="273" s="1"/>
  <c r="F391" i="299" l="1"/>
  <c r="F858" i="268"/>
  <c r="F28" i="220"/>
  <c r="F867" i="268" s="1"/>
  <c r="P15" i="220"/>
  <c r="F201" i="299"/>
  <c r="F276" i="299"/>
  <c r="F285" i="299"/>
  <c r="F178" i="299"/>
  <c r="F320" i="299"/>
  <c r="F305" i="299"/>
  <c r="F275" i="299"/>
  <c r="F277" i="299"/>
  <c r="F193" i="299"/>
  <c r="F42" i="299"/>
  <c r="F268" i="299"/>
  <c r="F18" i="299"/>
  <c r="F165" i="299"/>
  <c r="F295" i="299"/>
  <c r="F243" i="299"/>
  <c r="F375" i="299"/>
  <c r="F167" i="299"/>
  <c r="F290" i="299"/>
  <c r="F141" i="299"/>
  <c r="F183" i="299"/>
  <c r="F310" i="299"/>
  <c r="F20" i="299"/>
  <c r="F335" i="299"/>
  <c r="F248" i="299"/>
  <c r="F218" i="299"/>
  <c r="F280" i="299"/>
  <c r="F377" i="299"/>
  <c r="F21" i="299"/>
  <c r="F158" i="299"/>
  <c r="F213" i="299"/>
  <c r="F365" i="299"/>
  <c r="F350" i="299"/>
  <c r="F273" i="299"/>
  <c r="F113" i="299"/>
  <c r="F228" i="299"/>
  <c r="F74" i="299"/>
  <c r="F354" i="299"/>
  <c r="F257" i="299"/>
  <c r="F200" i="299"/>
  <c r="F340" i="299"/>
  <c r="F153" i="299"/>
  <c r="F84" i="299"/>
  <c r="F140" i="299"/>
  <c r="F173" i="299"/>
  <c r="F12" i="299"/>
  <c r="F198" i="299"/>
  <c r="F7" i="299"/>
  <c r="F27" i="299"/>
  <c r="F138" i="299"/>
  <c r="F142" i="299"/>
  <c r="F238" i="299"/>
  <c r="F256" i="299"/>
  <c r="F79" i="299"/>
  <c r="F103" i="299"/>
  <c r="F352" i="299"/>
  <c r="F300" i="299"/>
  <c r="F32" i="299"/>
  <c r="F19" i="299"/>
  <c r="F253" i="299"/>
  <c r="F378" i="299"/>
  <c r="F353" i="299"/>
  <c r="F202" i="299"/>
  <c r="F233" i="299"/>
  <c r="F188" i="299"/>
  <c r="F166" i="299"/>
  <c r="F148" i="299"/>
  <c r="F52" i="299"/>
  <c r="F255" i="299"/>
  <c r="F64" i="299"/>
  <c r="F223" i="299"/>
  <c r="F379" i="299"/>
  <c r="F133" i="299"/>
  <c r="F345" i="299"/>
  <c r="F325" i="299"/>
  <c r="F163" i="299"/>
  <c r="F123" i="299"/>
  <c r="F128" i="299"/>
  <c r="F98" i="299"/>
  <c r="F370" i="299"/>
  <c r="F2905" i="269"/>
  <c r="I22" i="226"/>
  <c r="F3050" i="269"/>
  <c r="D20" i="214"/>
  <c r="J25" i="204"/>
  <c r="J13" i="204"/>
  <c r="G19" i="202"/>
  <c r="F87" i="299"/>
  <c r="H19" i="202"/>
  <c r="F88" i="299"/>
  <c r="F19" i="202"/>
  <c r="F86" i="299"/>
  <c r="D47" i="231"/>
  <c r="F827" i="269" s="1"/>
  <c r="F687" i="269"/>
  <c r="T45" i="240"/>
  <c r="F3141" i="269"/>
  <c r="G21" i="239"/>
  <c r="F3032" i="269" s="1"/>
  <c r="D13" i="79"/>
  <c r="H10" i="227"/>
  <c r="K10" i="227"/>
  <c r="I20" i="227"/>
  <c r="E20" i="227"/>
  <c r="J10" i="227"/>
  <c r="G20" i="227"/>
  <c r="H20" i="227"/>
  <c r="G10" i="227"/>
  <c r="F10" i="227"/>
  <c r="J20" i="227"/>
  <c r="L20" i="227"/>
  <c r="F20" i="227"/>
  <c r="G14" i="236"/>
  <c r="F2907" i="269" s="1"/>
  <c r="L10" i="227"/>
  <c r="H19" i="210" s="1"/>
  <c r="K20" i="227"/>
  <c r="H10" i="226"/>
  <c r="G10" i="226"/>
  <c r="I10" i="227"/>
  <c r="P45" i="240"/>
  <c r="F3165" i="269" s="1"/>
  <c r="J41" i="204"/>
  <c r="J12" i="204"/>
  <c r="AA10" i="234"/>
  <c r="H21" i="227"/>
  <c r="E21" i="227"/>
  <c r="I20" i="226"/>
  <c r="E20" i="226"/>
  <c r="E29" i="210" s="1"/>
  <c r="J22" i="202"/>
  <c r="F9" i="226"/>
  <c r="J19" i="204"/>
  <c r="J16" i="205"/>
  <c r="F506" i="268"/>
  <c r="J19" i="205"/>
  <c r="J15" i="205"/>
  <c r="J44" i="204"/>
  <c r="F21" i="227"/>
  <c r="G21" i="226"/>
  <c r="K21" i="227"/>
  <c r="H21" i="226"/>
  <c r="J28" i="204"/>
  <c r="K18" i="234"/>
  <c r="J13" i="205"/>
  <c r="F459" i="268"/>
  <c r="J20" i="204"/>
  <c r="J8" i="202"/>
  <c r="J9" i="203"/>
  <c r="J33" i="205"/>
  <c r="G16" i="240"/>
  <c r="F3070" i="269" s="1"/>
  <c r="L21" i="227"/>
  <c r="J26" i="205"/>
  <c r="J51" i="204"/>
  <c r="H9" i="205"/>
  <c r="G42" i="231"/>
  <c r="F816" i="269" s="1"/>
  <c r="F20" i="226"/>
  <c r="J11" i="205"/>
  <c r="J34" i="205"/>
  <c r="J20" i="202"/>
  <c r="I15" i="204"/>
  <c r="J9" i="202"/>
  <c r="J13" i="202"/>
  <c r="J12" i="202"/>
  <c r="H9" i="226"/>
  <c r="J9" i="204"/>
  <c r="F798" i="268"/>
  <c r="J42" i="204"/>
  <c r="J24" i="205"/>
  <c r="J14" i="205"/>
  <c r="J26" i="202"/>
  <c r="J36" i="204"/>
  <c r="G9" i="205"/>
  <c r="J30" i="204"/>
  <c r="K21" i="234"/>
  <c r="I21" i="227"/>
  <c r="E10" i="226"/>
  <c r="E19" i="210" s="1"/>
  <c r="E21" i="210" s="1"/>
  <c r="G20" i="226"/>
  <c r="J32" i="205"/>
  <c r="J40" i="204"/>
  <c r="J50" i="204"/>
  <c r="F799" i="268"/>
  <c r="J12" i="205"/>
  <c r="J27" i="204"/>
  <c r="J25" i="205"/>
  <c r="J21" i="204"/>
  <c r="J11" i="204"/>
  <c r="J37" i="204"/>
  <c r="F424" i="268"/>
  <c r="J21" i="227"/>
  <c r="H30" i="210" s="1"/>
  <c r="E10" i="227"/>
  <c r="E9" i="226"/>
  <c r="G9" i="226"/>
  <c r="J25" i="202"/>
  <c r="H20" i="226"/>
  <c r="H7" i="209"/>
  <c r="F423" i="268"/>
  <c r="G21" i="227"/>
  <c r="F21" i="226"/>
  <c r="G32" i="231"/>
  <c r="F760" i="269" s="1"/>
  <c r="G18" i="231"/>
  <c r="F690" i="269" s="1"/>
  <c r="F7" i="209"/>
  <c r="J15" i="202"/>
  <c r="J10" i="203"/>
  <c r="G25" i="231"/>
  <c r="F725" i="269" s="1"/>
  <c r="J18" i="204"/>
  <c r="J17" i="202"/>
  <c r="J26" i="204"/>
  <c r="J38" i="204"/>
  <c r="F9" i="205"/>
  <c r="J18" i="205"/>
  <c r="K42" i="234"/>
  <c r="J14" i="204"/>
  <c r="J29" i="204"/>
  <c r="J39" i="204"/>
  <c r="J28" i="234"/>
  <c r="F1251" i="269" s="1"/>
  <c r="J23" i="205"/>
  <c r="J43" i="204"/>
  <c r="J101" i="234"/>
  <c r="F1685" i="269" s="1"/>
  <c r="F3163" i="269"/>
  <c r="F118" i="268"/>
  <c r="F76" i="268"/>
  <c r="J10" i="205"/>
  <c r="E26" i="237"/>
  <c r="F2980" i="269" s="1"/>
  <c r="H26" i="237"/>
  <c r="F2983" i="269" s="1"/>
  <c r="I26" i="237"/>
  <c r="F2984" i="269" s="1"/>
  <c r="F26" i="237"/>
  <c r="F2981" i="269" s="1"/>
  <c r="G26" i="237"/>
  <c r="F2982" i="269" s="1"/>
  <c r="I27" i="205"/>
  <c r="L15" i="209"/>
  <c r="F38" i="268" s="1"/>
  <c r="W21" i="235"/>
  <c r="F1854" i="269" s="1"/>
  <c r="F33" i="204"/>
  <c r="F188" i="268"/>
  <c r="AC11" i="229"/>
  <c r="F111" i="268"/>
  <c r="I35" i="205"/>
  <c r="N36" i="235"/>
  <c r="F2085" i="269" s="1"/>
  <c r="Q39" i="234"/>
  <c r="F1333" i="269" s="1"/>
  <c r="F161" i="268"/>
  <c r="J49" i="234"/>
  <c r="F1404" i="269" s="1"/>
  <c r="Q9" i="232"/>
  <c r="F183" i="268"/>
  <c r="F172" i="268"/>
  <c r="F410" i="268"/>
  <c r="F49" i="234"/>
  <c r="F1400" i="269" s="1"/>
  <c r="F135" i="268"/>
  <c r="O8" i="213"/>
  <c r="K72" i="234"/>
  <c r="I47" i="231"/>
  <c r="F832" i="269" s="1"/>
  <c r="I101" i="234"/>
  <c r="F1684" i="269" s="1"/>
  <c r="N45" i="235"/>
  <c r="F2247" i="269" s="1"/>
  <c r="H101" i="234"/>
  <c r="F1683" i="269" s="1"/>
  <c r="F453" i="268"/>
  <c r="H33" i="204"/>
  <c r="F110" i="268"/>
  <c r="K87" i="234"/>
  <c r="K49" i="235"/>
  <c r="F2295" i="269" s="1"/>
  <c r="T10" i="233"/>
  <c r="L18" i="243"/>
  <c r="F104" i="302" s="1"/>
  <c r="I45" i="204"/>
  <c r="K27" i="234"/>
  <c r="S8" i="212"/>
  <c r="G89" i="235"/>
  <c r="F2849" i="269" s="1"/>
  <c r="K84" i="234"/>
  <c r="K36" i="234"/>
  <c r="I28" i="234"/>
  <c r="F1250" i="269" s="1"/>
  <c r="F500" i="268"/>
  <c r="I11" i="202"/>
  <c r="K90" i="234"/>
  <c r="W57" i="235"/>
  <c r="F2409" i="269" s="1"/>
  <c r="F47" i="231"/>
  <c r="F829" i="269" s="1"/>
  <c r="K75" i="234"/>
  <c r="J46" i="226"/>
  <c r="F412" i="269" s="1"/>
  <c r="K89" i="235"/>
  <c r="F2853" i="269" s="1"/>
  <c r="N21" i="235"/>
  <c r="F1845" i="269" s="1"/>
  <c r="R11" i="231"/>
  <c r="M34" i="229"/>
  <c r="M46" i="227"/>
  <c r="F596" i="269" s="1"/>
  <c r="J20" i="228"/>
  <c r="I49" i="234"/>
  <c r="F1403" i="269" s="1"/>
  <c r="L15" i="214"/>
  <c r="S8" i="243"/>
  <c r="W45" i="235"/>
  <c r="F2256" i="269" s="1"/>
  <c r="W27" i="235"/>
  <c r="F1968" i="269" s="1"/>
  <c r="K45" i="234"/>
  <c r="W30" i="235"/>
  <c r="F2025" i="269" s="1"/>
  <c r="I52" i="204"/>
  <c r="F793" i="268"/>
  <c r="H11" i="238"/>
  <c r="F3001" i="269" s="1"/>
  <c r="H89" i="235"/>
  <c r="F2850" i="269" s="1"/>
  <c r="I89" i="235"/>
  <c r="F2851" i="269" s="1"/>
  <c r="G101" i="234"/>
  <c r="F1682" i="269" s="1"/>
  <c r="K24" i="234"/>
  <c r="S8" i="209"/>
  <c r="W54" i="235"/>
  <c r="F2355" i="269" s="1"/>
  <c r="CG27" i="251"/>
  <c r="E22" i="250" s="1"/>
  <c r="W42" i="235"/>
  <c r="F2199" i="269" s="1"/>
  <c r="AG10" i="235"/>
  <c r="H49" i="234"/>
  <c r="F1402" i="269" s="1"/>
  <c r="H47" i="231"/>
  <c r="F831" i="269" s="1"/>
  <c r="P9" i="206"/>
  <c r="N9" i="236"/>
  <c r="L8" i="250"/>
  <c r="N66" i="235"/>
  <c r="F2523" i="269" s="1"/>
  <c r="N57" i="235"/>
  <c r="F2400" i="269" s="1"/>
  <c r="N18" i="235"/>
  <c r="F1797" i="269" s="1"/>
  <c r="H49" i="235"/>
  <c r="F2292" i="269" s="1"/>
  <c r="M21" i="229"/>
  <c r="N60" i="235"/>
  <c r="F2454" i="269" s="1"/>
  <c r="K39" i="234"/>
  <c r="F792" i="268"/>
  <c r="K15" i="234"/>
  <c r="N75" i="235"/>
  <c r="F2658" i="269" s="1"/>
  <c r="W39" i="235"/>
  <c r="F2142" i="269" s="1"/>
  <c r="I27" i="202"/>
  <c r="N63" i="235"/>
  <c r="F2493" i="269" s="1"/>
  <c r="N27" i="235"/>
  <c r="F1959" i="269" s="1"/>
  <c r="H28" i="234"/>
  <c r="F1249" i="269" s="1"/>
  <c r="F28" i="234"/>
  <c r="F1247" i="269" s="1"/>
  <c r="K12" i="234"/>
  <c r="K81" i="234"/>
  <c r="G106" i="234"/>
  <c r="F1703" i="269" s="1"/>
  <c r="N48" i="235"/>
  <c r="F2286" i="269" s="1"/>
  <c r="N39" i="235"/>
  <c r="F2133" i="269" s="1"/>
  <c r="K33" i="234"/>
  <c r="P33" i="228"/>
  <c r="W78" i="235"/>
  <c r="F2724" i="269" s="1"/>
  <c r="I22" i="204"/>
  <c r="G33" i="204"/>
  <c r="N72" i="235"/>
  <c r="F2601" i="269" s="1"/>
  <c r="K105" i="234"/>
  <c r="F1701" i="269" s="1"/>
  <c r="F49" i="235"/>
  <c r="F2290" i="269" s="1"/>
  <c r="N12" i="235"/>
  <c r="F1737" i="269" s="1"/>
  <c r="W72" i="235"/>
  <c r="F2610" i="269" s="1"/>
  <c r="G49" i="235"/>
  <c r="F2291" i="269" s="1"/>
  <c r="J89" i="235"/>
  <c r="F2852" i="269" s="1"/>
  <c r="W24" i="235"/>
  <c r="F1911" i="269" s="1"/>
  <c r="N15" i="235"/>
  <c r="F1767" i="269" s="1"/>
  <c r="F106" i="234"/>
  <c r="F1702" i="269" s="1"/>
  <c r="K104" i="234"/>
  <c r="F1695" i="269" s="1"/>
  <c r="G49" i="234"/>
  <c r="F1401" i="269" s="1"/>
  <c r="W10" i="228"/>
  <c r="P20" i="228"/>
  <c r="N78" i="235"/>
  <c r="F2715" i="269" s="1"/>
  <c r="I31" i="204"/>
  <c r="H16" i="202"/>
  <c r="F94" i="235"/>
  <c r="F2878" i="269" s="1"/>
  <c r="N92" i="235"/>
  <c r="F2868" i="269" s="1"/>
  <c r="J15" i="237"/>
  <c r="F2943" i="269" s="1"/>
  <c r="L89" i="235"/>
  <c r="F2854" i="269" s="1"/>
  <c r="M89" i="235"/>
  <c r="F2855" i="269" s="1"/>
  <c r="W60" i="235"/>
  <c r="F2463" i="269" s="1"/>
  <c r="H106" i="234"/>
  <c r="F1704" i="269" s="1"/>
  <c r="M49" i="235"/>
  <c r="F2297" i="269" s="1"/>
  <c r="V21" i="229"/>
  <c r="M33" i="233"/>
  <c r="F1093" i="269" s="1"/>
  <c r="J33" i="228"/>
  <c r="J32" i="232"/>
  <c r="F934" i="269" s="1"/>
  <c r="M11" i="227"/>
  <c r="F423" i="269" s="1"/>
  <c r="K48" i="234"/>
  <c r="L14" i="209"/>
  <c r="F37" i="268" s="1"/>
  <c r="G7" i="209"/>
  <c r="G94" i="235"/>
  <c r="F2879" i="269" s="1"/>
  <c r="E47" i="231"/>
  <c r="F828" i="269" s="1"/>
  <c r="J94" i="235"/>
  <c r="F2882" i="269" s="1"/>
  <c r="N24" i="235"/>
  <c r="F1902" i="269" s="1"/>
  <c r="N69" i="235"/>
  <c r="F2553" i="269" s="1"/>
  <c r="W75" i="235"/>
  <c r="F2667" i="269" s="1"/>
  <c r="J106" i="234"/>
  <c r="F1706" i="269" s="1"/>
  <c r="M94" i="235"/>
  <c r="F2885" i="269" s="1"/>
  <c r="N33" i="235"/>
  <c r="F2055" i="269" s="1"/>
  <c r="I49" i="235"/>
  <c r="F2293" i="269" s="1"/>
  <c r="Q9" i="204"/>
  <c r="J7" i="209"/>
  <c r="E7" i="209"/>
  <c r="L94" i="235"/>
  <c r="F2884" i="269" s="1"/>
  <c r="CG25" i="251"/>
  <c r="E20" i="250" s="1"/>
  <c r="K78" i="234"/>
  <c r="N42" i="235"/>
  <c r="F2190" i="269" s="1"/>
  <c r="N93" i="235"/>
  <c r="F2877" i="269" s="1"/>
  <c r="V34" i="229"/>
  <c r="F89" i="235"/>
  <c r="F2848" i="269" s="1"/>
  <c r="N54" i="235"/>
  <c r="F2346" i="269" s="1"/>
  <c r="I106" i="234"/>
  <c r="F1705" i="269" s="1"/>
  <c r="F101" i="234"/>
  <c r="F1681" i="269" s="1"/>
  <c r="J49" i="235"/>
  <c r="F2294" i="269" s="1"/>
  <c r="K94" i="235"/>
  <c r="F2883" i="269" s="1"/>
  <c r="N30" i="235"/>
  <c r="F2016" i="269" s="1"/>
  <c r="I94" i="235"/>
  <c r="F2881" i="269" s="1"/>
  <c r="H94" i="235"/>
  <c r="F2880" i="269" s="1"/>
  <c r="L49" i="235"/>
  <c r="F2296" i="269" s="1"/>
  <c r="G28" i="234"/>
  <c r="F1248" i="269" s="1"/>
  <c r="S8" i="221"/>
  <c r="I7" i="209"/>
  <c r="F1354" i="269" l="1"/>
  <c r="F1503" i="269"/>
  <c r="F1294" i="269"/>
  <c r="F1396" i="269"/>
  <c r="F1138" i="269"/>
  <c r="F1159" i="269"/>
  <c r="F1482" i="269"/>
  <c r="F1545" i="269"/>
  <c r="F1566" i="269"/>
  <c r="F1461" i="269"/>
  <c r="F1180" i="269"/>
  <c r="F1524" i="269"/>
  <c r="F1201" i="269"/>
  <c r="F1327" i="269"/>
  <c r="F1273" i="269"/>
  <c r="F1222" i="269"/>
  <c r="F1375" i="269"/>
  <c r="F1587" i="269"/>
  <c r="F1243" i="269"/>
  <c r="M20" i="227"/>
  <c r="F460" i="269" s="1"/>
  <c r="H12" i="226"/>
  <c r="F300" i="269" s="1"/>
  <c r="M15" i="220"/>
  <c r="D30" i="79"/>
  <c r="F336" i="299"/>
  <c r="F80" i="299"/>
  <c r="F366" i="299"/>
  <c r="F341" i="299"/>
  <c r="F286" i="299"/>
  <c r="F203" i="299"/>
  <c r="F206" i="299"/>
  <c r="F207" i="299"/>
  <c r="F179" i="299"/>
  <c r="F104" i="299"/>
  <c r="F164" i="299"/>
  <c r="F214" i="299"/>
  <c r="F244" i="299"/>
  <c r="F143" i="299"/>
  <c r="F351" i="299"/>
  <c r="F99" i="299"/>
  <c r="F296" i="299"/>
  <c r="F254" i="299"/>
  <c r="F311" i="299"/>
  <c r="F139" i="299"/>
  <c r="F124" i="299"/>
  <c r="F371" i="299"/>
  <c r="F168" i="299"/>
  <c r="F22" i="299"/>
  <c r="F258" i="299"/>
  <c r="F355" i="299"/>
  <c r="F281" i="299"/>
  <c r="F229" i="299"/>
  <c r="F53" i="299"/>
  <c r="F43" i="299"/>
  <c r="F346" i="299"/>
  <c r="F269" i="299"/>
  <c r="F199" i="299"/>
  <c r="F85" i="299"/>
  <c r="F28" i="299"/>
  <c r="F65" i="299"/>
  <c r="F8" i="299"/>
  <c r="F306" i="299"/>
  <c r="F154" i="299"/>
  <c r="F129" i="299"/>
  <c r="F134" i="299"/>
  <c r="F46" i="299"/>
  <c r="F224" i="299"/>
  <c r="F291" i="299"/>
  <c r="F13" i="299"/>
  <c r="F274" i="299"/>
  <c r="F189" i="299"/>
  <c r="F89" i="299"/>
  <c r="F278" i="299"/>
  <c r="F380" i="299"/>
  <c r="F205" i="299"/>
  <c r="F194" i="299"/>
  <c r="F149" i="299"/>
  <c r="F219" i="299"/>
  <c r="F184" i="299"/>
  <c r="F234" i="299"/>
  <c r="G17" i="205"/>
  <c r="F301" i="299"/>
  <c r="F114" i="299"/>
  <c r="F376" i="299"/>
  <c r="H17" i="205"/>
  <c r="F159" i="299"/>
  <c r="F326" i="299"/>
  <c r="F239" i="299"/>
  <c r="F174" i="299"/>
  <c r="G29" i="210"/>
  <c r="G30" i="210"/>
  <c r="H29" i="210"/>
  <c r="G19" i="210"/>
  <c r="G21" i="210" s="1"/>
  <c r="G23" i="210" s="1"/>
  <c r="F31" i="210"/>
  <c r="F327" i="269"/>
  <c r="W22" i="226"/>
  <c r="E28" i="214"/>
  <c r="F549" i="268" s="1"/>
  <c r="F545" i="268"/>
  <c r="O20" i="214"/>
  <c r="I19" i="202"/>
  <c r="F321" i="299"/>
  <c r="F33" i="299"/>
  <c r="F75" i="299"/>
  <c r="F30" i="210"/>
  <c r="F141" i="268" s="1"/>
  <c r="E23" i="210"/>
  <c r="F125" i="268" s="1"/>
  <c r="F114" i="268"/>
  <c r="F19" i="210"/>
  <c r="F29" i="210"/>
  <c r="J29" i="210" s="1"/>
  <c r="E32" i="210"/>
  <c r="F249" i="299"/>
  <c r="I10" i="206"/>
  <c r="H21" i="210"/>
  <c r="F106" i="268"/>
  <c r="F508" i="268"/>
  <c r="F461" i="268"/>
  <c r="F426" i="268"/>
  <c r="F3166" i="269"/>
  <c r="F800" i="268"/>
  <c r="J15" i="204"/>
  <c r="F802" i="268"/>
  <c r="F17" i="205"/>
  <c r="J22" i="204"/>
  <c r="J31" i="204"/>
  <c r="J27" i="202"/>
  <c r="H47" i="204"/>
  <c r="G47" i="231"/>
  <c r="F830" i="269" s="1"/>
  <c r="J45" i="204"/>
  <c r="F47" i="204"/>
  <c r="F788" i="268"/>
  <c r="J35" i="205"/>
  <c r="J52" i="204"/>
  <c r="J11" i="202"/>
  <c r="K7" i="209"/>
  <c r="L7" i="209" s="1"/>
  <c r="F4" i="268" s="1"/>
  <c r="J27" i="205"/>
  <c r="F475" i="268"/>
  <c r="H18" i="202"/>
  <c r="F12" i="226"/>
  <c r="F298" i="269" s="1"/>
  <c r="F522" i="268"/>
  <c r="K28" i="234"/>
  <c r="F1252" i="269" s="1"/>
  <c r="K101" i="234"/>
  <c r="F1686" i="269" s="1"/>
  <c r="F541" i="268"/>
  <c r="K23" i="227"/>
  <c r="F477" i="269" s="1"/>
  <c r="G23" i="227"/>
  <c r="F473" i="269" s="1"/>
  <c r="G12" i="226"/>
  <c r="F299" i="269" s="1"/>
  <c r="I23" i="226"/>
  <c r="F333" i="269" s="1"/>
  <c r="Q8" i="210"/>
  <c r="F129" i="268"/>
  <c r="E25" i="250"/>
  <c r="F11" i="272" s="1"/>
  <c r="J26" i="237"/>
  <c r="F2985" i="269" s="1"/>
  <c r="F809" i="268"/>
  <c r="G23" i="226"/>
  <c r="F331" i="269" s="1"/>
  <c r="F23" i="227"/>
  <c r="F472" i="269" s="1"/>
  <c r="L23" i="227"/>
  <c r="F478" i="269" s="1"/>
  <c r="I9" i="205"/>
  <c r="K49" i="234"/>
  <c r="F1405" i="269" s="1"/>
  <c r="I23" i="227"/>
  <c r="F475" i="269" s="1"/>
  <c r="F794" i="268"/>
  <c r="E23" i="227"/>
  <c r="F471" i="269" s="1"/>
  <c r="F148" i="268"/>
  <c r="F143" i="268"/>
  <c r="N89" i="235"/>
  <c r="F2856" i="269" s="1"/>
  <c r="F801" i="268"/>
  <c r="H23" i="226"/>
  <c r="F332" i="269" s="1"/>
  <c r="N94" i="235"/>
  <c r="F2886" i="269" s="1"/>
  <c r="J23" i="227"/>
  <c r="F476" i="269" s="1"/>
  <c r="N49" i="235"/>
  <c r="F2298" i="269" s="1"/>
  <c r="F23" i="226"/>
  <c r="F330" i="269" s="1"/>
  <c r="J21" i="226"/>
  <c r="F322" i="269" s="1"/>
  <c r="J10" i="226"/>
  <c r="F290" i="269" s="1"/>
  <c r="M10" i="227"/>
  <c r="F414" i="269" s="1"/>
  <c r="F105" i="268"/>
  <c r="J22" i="226"/>
  <c r="F328" i="269" s="1"/>
  <c r="K106" i="234"/>
  <c r="F1707" i="269" s="1"/>
  <c r="J11" i="226"/>
  <c r="F296" i="269" s="1"/>
  <c r="H23" i="227"/>
  <c r="F474" i="269" s="1"/>
  <c r="M21" i="227"/>
  <c r="F461" i="269" s="1"/>
  <c r="F142" i="268"/>
  <c r="E23" i="226"/>
  <c r="F329" i="269" s="1"/>
  <c r="J20" i="226"/>
  <c r="F321" i="269" s="1"/>
  <c r="M22" i="227"/>
  <c r="F470" i="269" s="1"/>
  <c r="F147" i="268"/>
  <c r="E12" i="226"/>
  <c r="F297" i="269" s="1"/>
  <c r="I33" i="204"/>
  <c r="G47" i="204"/>
  <c r="G20" i="205" l="1"/>
  <c r="F1223" i="269"/>
  <c r="AO24" i="234"/>
  <c r="AA24" i="234" s="1"/>
  <c r="F1525" i="269"/>
  <c r="AO81" i="234"/>
  <c r="AA81" i="234" s="1"/>
  <c r="F1546" i="269"/>
  <c r="AO84" i="234"/>
  <c r="AA84" i="234" s="1"/>
  <c r="F1397" i="269"/>
  <c r="AO48" i="234"/>
  <c r="AA48" i="234" s="1"/>
  <c r="R49" i="234"/>
  <c r="F1406" i="269" s="1"/>
  <c r="F1244" i="269"/>
  <c r="AO27" i="234"/>
  <c r="AA27" i="234" s="1"/>
  <c r="R28" i="234"/>
  <c r="F1253" i="269" s="1"/>
  <c r="F1274" i="269"/>
  <c r="AO33" i="234"/>
  <c r="AA33" i="234" s="1"/>
  <c r="F1181" i="269"/>
  <c r="AO18" i="234"/>
  <c r="AA18" i="234" s="1"/>
  <c r="F1483" i="269"/>
  <c r="AO75" i="234"/>
  <c r="AA75" i="234" s="1"/>
  <c r="F1295" i="269"/>
  <c r="AO36" i="234"/>
  <c r="AA36" i="234" s="1"/>
  <c r="F1588" i="269"/>
  <c r="AO90" i="234"/>
  <c r="AA90" i="234" s="1"/>
  <c r="F1334" i="269"/>
  <c r="AO39" i="234"/>
  <c r="AA39" i="234" s="1"/>
  <c r="F1462" i="269"/>
  <c r="AO72" i="234"/>
  <c r="AA72" i="234" s="1"/>
  <c r="R101" i="234"/>
  <c r="F1160" i="269"/>
  <c r="AO15" i="234"/>
  <c r="AA15" i="234" s="1"/>
  <c r="F1504" i="269"/>
  <c r="AO78" i="234"/>
  <c r="AA78" i="234" s="1"/>
  <c r="F1376" i="269"/>
  <c r="AO45" i="234"/>
  <c r="AA45" i="234" s="1"/>
  <c r="F1202" i="269"/>
  <c r="AO21" i="234"/>
  <c r="AA21" i="234" s="1"/>
  <c r="F1567" i="269"/>
  <c r="AO87" i="234"/>
  <c r="AA87" i="234" s="1"/>
  <c r="F1139" i="269"/>
  <c r="AO12" i="234"/>
  <c r="F1355" i="269"/>
  <c r="AO42" i="234"/>
  <c r="AA42" i="234" s="1"/>
  <c r="H14" i="226"/>
  <c r="F312" i="269" s="1"/>
  <c r="I17" i="205"/>
  <c r="H20" i="205"/>
  <c r="F259" i="299"/>
  <c r="F208" i="299"/>
  <c r="F356" i="299"/>
  <c r="F381" i="299"/>
  <c r="F204" i="299"/>
  <c r="F144" i="299"/>
  <c r="F279" i="299"/>
  <c r="F59" i="299"/>
  <c r="F314" i="299"/>
  <c r="F313" i="299"/>
  <c r="F261" i="299"/>
  <c r="F90" i="299"/>
  <c r="F328" i="299"/>
  <c r="F169" i="299"/>
  <c r="F56" i="299"/>
  <c r="F260" i="299"/>
  <c r="F262" i="299"/>
  <c r="F312" i="299"/>
  <c r="H32" i="210"/>
  <c r="H34" i="210" s="1"/>
  <c r="F138" i="268"/>
  <c r="G32" i="210"/>
  <c r="G34" i="210" s="1"/>
  <c r="G39" i="210" s="1"/>
  <c r="G44" i="210" s="1"/>
  <c r="F137" i="268"/>
  <c r="Q22" i="226"/>
  <c r="D37" i="79"/>
  <c r="J31" i="210"/>
  <c r="F150" i="268" s="1"/>
  <c r="F146" i="268"/>
  <c r="L20" i="214"/>
  <c r="J19" i="202"/>
  <c r="F23" i="299"/>
  <c r="J30" i="210"/>
  <c r="F145" i="268" s="1"/>
  <c r="F104" i="268"/>
  <c r="J19" i="210"/>
  <c r="F108" i="268" s="1"/>
  <c r="F32" i="210"/>
  <c r="F136" i="268"/>
  <c r="E34" i="210"/>
  <c r="F151" i="268"/>
  <c r="H23" i="210"/>
  <c r="F14" i="226"/>
  <c r="G14" i="226"/>
  <c r="F311" i="269" s="1"/>
  <c r="J9" i="205"/>
  <c r="F812" i="268"/>
  <c r="I25" i="226"/>
  <c r="F345" i="269" s="1"/>
  <c r="G25" i="227"/>
  <c r="F491" i="269" s="1"/>
  <c r="F20" i="205"/>
  <c r="F815" i="268"/>
  <c r="F539" i="268"/>
  <c r="I47" i="204"/>
  <c r="H21" i="202"/>
  <c r="F852" i="268"/>
  <c r="J33" i="204"/>
  <c r="F813" i="268"/>
  <c r="F814" i="268"/>
  <c r="F538" i="268"/>
  <c r="I11" i="206"/>
  <c r="F537" i="268"/>
  <c r="F524" i="268"/>
  <c r="F477" i="268"/>
  <c r="K25" i="227"/>
  <c r="F495" i="269" s="1"/>
  <c r="K12" i="209"/>
  <c r="F35" i="268" s="1"/>
  <c r="F177" i="268"/>
  <c r="F803" i="268"/>
  <c r="F113" i="268"/>
  <c r="G25" i="226"/>
  <c r="F343" i="269" s="1"/>
  <c r="H25" i="226"/>
  <c r="F344" i="269" s="1"/>
  <c r="F25" i="226"/>
  <c r="I25" i="227"/>
  <c r="F493" i="269" s="1"/>
  <c r="F25" i="227"/>
  <c r="F490" i="269" s="1"/>
  <c r="H25" i="227"/>
  <c r="F492" i="269" s="1"/>
  <c r="J25" i="227"/>
  <c r="F494" i="269" s="1"/>
  <c r="E25" i="227"/>
  <c r="F489" i="269" s="1"/>
  <c r="L25" i="227"/>
  <c r="F496" i="269" s="1"/>
  <c r="F153" i="268"/>
  <c r="G29" i="205"/>
  <c r="F140" i="268"/>
  <c r="M23" i="227"/>
  <c r="F479" i="269" s="1"/>
  <c r="E14" i="226"/>
  <c r="E25" i="226"/>
  <c r="J23" i="226"/>
  <c r="F334" i="269" s="1"/>
  <c r="AA12" i="234" l="1"/>
  <c r="D45" i="79"/>
  <c r="F1687" i="269"/>
  <c r="R106" i="234"/>
  <c r="F1708" i="269" s="1"/>
  <c r="F341" i="269"/>
  <c r="G10" i="212"/>
  <c r="F342" i="269"/>
  <c r="H10" i="212"/>
  <c r="F15" i="268"/>
  <c r="W10" i="209"/>
  <c r="F310" i="269"/>
  <c r="F154" i="268"/>
  <c r="H29" i="205"/>
  <c r="F315" i="299"/>
  <c r="I20" i="205"/>
  <c r="J17" i="205"/>
  <c r="F329" i="299"/>
  <c r="F209" i="299"/>
  <c r="F358" i="299"/>
  <c r="F60" i="299"/>
  <c r="F68" i="299"/>
  <c r="F392" i="299"/>
  <c r="F263" i="299"/>
  <c r="F327" i="299"/>
  <c r="F34" i="210"/>
  <c r="F152" i="268"/>
  <c r="J32" i="210"/>
  <c r="F156" i="268" s="1"/>
  <c r="E39" i="210"/>
  <c r="F162" i="268"/>
  <c r="F309" i="269"/>
  <c r="E30" i="226"/>
  <c r="F353" i="269" s="1"/>
  <c r="H39" i="210"/>
  <c r="F851" i="268"/>
  <c r="K19" i="209"/>
  <c r="F53" i="268" s="1"/>
  <c r="F29" i="205"/>
  <c r="F532" i="268"/>
  <c r="F816" i="268"/>
  <c r="E30" i="230"/>
  <c r="E32" i="230"/>
  <c r="E31" i="230"/>
  <c r="I14" i="206"/>
  <c r="H8" i="203"/>
  <c r="F853" i="268"/>
  <c r="F540" i="268"/>
  <c r="K11" i="209"/>
  <c r="F27" i="268" s="1"/>
  <c r="J47" i="204"/>
  <c r="F849" i="268"/>
  <c r="F193" i="268"/>
  <c r="F30" i="226"/>
  <c r="F354" i="269" s="1"/>
  <c r="H30" i="226"/>
  <c r="F356" i="269" s="1"/>
  <c r="J25" i="226"/>
  <c r="F346" i="269" s="1"/>
  <c r="G30" i="226"/>
  <c r="F355" i="269" s="1"/>
  <c r="M25" i="227"/>
  <c r="F497" i="269" s="1"/>
  <c r="F164" i="268"/>
  <c r="F165" i="268"/>
  <c r="G37" i="205"/>
  <c r="H13" i="212" l="1"/>
  <c r="F290" i="268"/>
  <c r="X10" i="212"/>
  <c r="G13" i="212"/>
  <c r="L10" i="212"/>
  <c r="F294" i="268" s="1"/>
  <c r="F289" i="268"/>
  <c r="W10" i="212"/>
  <c r="H37" i="205"/>
  <c r="J20" i="205"/>
  <c r="F316" i="299"/>
  <c r="F359" i="299"/>
  <c r="I29" i="205"/>
  <c r="F330" i="299"/>
  <c r="F264" i="299"/>
  <c r="F617" i="269"/>
  <c r="F357" i="299"/>
  <c r="F615" i="269"/>
  <c r="F383" i="299"/>
  <c r="F616" i="269"/>
  <c r="F395" i="299"/>
  <c r="E44" i="210"/>
  <c r="F189" i="268" s="1"/>
  <c r="F173" i="268"/>
  <c r="F163" i="268"/>
  <c r="J34" i="210"/>
  <c r="F167" i="268" s="1"/>
  <c r="H44" i="210"/>
  <c r="F37" i="205"/>
  <c r="E8" i="230"/>
  <c r="F848" i="268"/>
  <c r="H11" i="203"/>
  <c r="G35" i="226"/>
  <c r="F373" i="269" s="1"/>
  <c r="F35" i="226"/>
  <c r="F372" i="269" s="1"/>
  <c r="G12" i="209"/>
  <c r="F31" i="268" s="1"/>
  <c r="H35" i="226"/>
  <c r="F374" i="269" s="1"/>
  <c r="E35" i="226"/>
  <c r="F371" i="269" s="1"/>
  <c r="F331" i="299" l="1"/>
  <c r="I37" i="205"/>
  <c r="L13" i="212"/>
  <c r="F318" i="268" s="1"/>
  <c r="G22" i="212"/>
  <c r="F313" i="268"/>
  <c r="S10" i="212"/>
  <c r="D20" i="79"/>
  <c r="H22" i="212"/>
  <c r="F362" i="268" s="1"/>
  <c r="F314" i="268"/>
  <c r="E21" i="230"/>
  <c r="J29" i="205"/>
  <c r="F384" i="299"/>
  <c r="F360" i="299"/>
  <c r="F107" i="299"/>
  <c r="F382" i="299"/>
  <c r="G11" i="209"/>
  <c r="F23" i="268" s="1"/>
  <c r="G19" i="209"/>
  <c r="F49" i="268" s="1"/>
  <c r="J37" i="205" l="1"/>
  <c r="F385" i="299"/>
  <c r="F361" i="299"/>
  <c r="E26" i="230"/>
  <c r="F608" i="269"/>
  <c r="E24" i="230"/>
  <c r="L22" i="212"/>
  <c r="F366" i="268" s="1"/>
  <c r="F361" i="268"/>
  <c r="F386" i="299"/>
  <c r="I3" i="80"/>
  <c r="J3" i="80"/>
  <c r="K3" i="80"/>
  <c r="L3" i="80"/>
  <c r="M3" i="80"/>
  <c r="N3" i="80"/>
  <c r="O3" i="80"/>
  <c r="P3" i="80"/>
  <c r="Q3" i="80"/>
  <c r="H3" i="80"/>
  <c r="F613" i="269" l="1"/>
  <c r="E27" i="230"/>
  <c r="F611" i="269"/>
  <c r="F614" i="269" l="1"/>
  <c r="P8" i="211"/>
  <c r="F11" i="209" l="1"/>
  <c r="F22" i="268" s="1"/>
  <c r="E10" i="209"/>
  <c r="F13" i="268" s="1"/>
  <c r="E11" i="209"/>
  <c r="F10" i="209"/>
  <c r="F14" i="268" s="1"/>
  <c r="N8" i="211"/>
  <c r="F21" i="268" l="1"/>
  <c r="F602" i="269"/>
  <c r="F601" i="269"/>
  <c r="E12" i="209"/>
  <c r="F29" i="268" s="1"/>
  <c r="F14" i="210" l="1"/>
  <c r="F867" i="269"/>
  <c r="W14" i="232"/>
  <c r="Q14" i="232" s="1"/>
  <c r="J14" i="232"/>
  <c r="F868" i="269" s="1"/>
  <c r="E19" i="209"/>
  <c r="F47" i="268" s="1"/>
  <c r="J14" i="210" l="1"/>
  <c r="F92" i="268" s="1"/>
  <c r="F88" i="268"/>
  <c r="D67" i="223"/>
  <c r="C67" i="223"/>
  <c r="N10" i="223"/>
  <c r="M20" i="233" l="1"/>
  <c r="F1021" i="269" s="1"/>
  <c r="G17" i="257"/>
  <c r="F53" i="273" s="1"/>
  <c r="H14" i="257"/>
  <c r="F42" i="273" s="1"/>
  <c r="F17" i="257"/>
  <c r="F52" i="273" s="1"/>
  <c r="H15" i="257"/>
  <c r="F46" i="273" s="1"/>
  <c r="K42" i="257"/>
  <c r="F163" i="273" s="1"/>
  <c r="G49" i="257"/>
  <c r="F194" i="273" s="1"/>
  <c r="F49" i="257"/>
  <c r="F193" i="273" s="1"/>
  <c r="K47" i="257"/>
  <c r="F184" i="273" s="1"/>
  <c r="M21" i="233"/>
  <c r="F1030" i="269" s="1"/>
  <c r="K40" i="257"/>
  <c r="F149" i="273" s="1"/>
  <c r="E49" i="257"/>
  <c r="F192" i="273" s="1"/>
  <c r="K43" i="257"/>
  <c r="F170" i="273" s="1"/>
  <c r="K50" i="257"/>
  <c r="F205" i="273" s="1"/>
  <c r="K48" i="257"/>
  <c r="F191" i="273" s="1"/>
  <c r="M13" i="227"/>
  <c r="F441" i="269" s="1"/>
  <c r="M24" i="233"/>
  <c r="F1039" i="269" s="1"/>
  <c r="V8" i="257"/>
  <c r="E17" i="257"/>
  <c r="F51" i="273" s="1"/>
  <c r="H8" i="257"/>
  <c r="F26" i="273" s="1"/>
  <c r="H11" i="257"/>
  <c r="F38" i="273" s="1"/>
  <c r="H16" i="257"/>
  <c r="F50" i="273" s="1"/>
  <c r="K41" i="257"/>
  <c r="F156" i="273" s="1"/>
  <c r="M26" i="233"/>
  <c r="F1057" i="269" s="1"/>
  <c r="M19" i="233"/>
  <c r="F1012" i="269" s="1"/>
  <c r="H10" i="257"/>
  <c r="F34" i="273" s="1"/>
  <c r="H18" i="257"/>
  <c r="F58" i="273" s="1"/>
  <c r="L27" i="257"/>
  <c r="F94" i="273" s="1"/>
  <c r="L26" i="257"/>
  <c r="F86" i="273" s="1"/>
  <c r="L25" i="257"/>
  <c r="F78" i="273" s="1"/>
  <c r="L24" i="257"/>
  <c r="F70" i="273" s="1"/>
  <c r="L33" i="257"/>
  <c r="F126" i="273" s="1"/>
  <c r="L32" i="257"/>
  <c r="F118" i="273" s="1"/>
  <c r="L31" i="257"/>
  <c r="F110" i="273" s="1"/>
  <c r="L30" i="257"/>
  <c r="F102" i="273" s="1"/>
  <c r="L34" i="257"/>
  <c r="F134" i="273" s="1"/>
  <c r="J49" i="257"/>
  <c r="F197" i="273" s="1"/>
  <c r="K46" i="257"/>
  <c r="F177" i="273" s="1"/>
  <c r="M25" i="233"/>
  <c r="F1048" i="269" s="1"/>
  <c r="H9" i="257"/>
  <c r="F30" i="273" s="1"/>
  <c r="H49" i="257"/>
  <c r="F195" i="273" s="1"/>
  <c r="D77" i="79" l="1"/>
  <c r="T8" i="257"/>
  <c r="F12" i="227"/>
  <c r="F425" i="269" s="1"/>
  <c r="G12" i="227"/>
  <c r="F426" i="269" s="1"/>
  <c r="K12" i="227"/>
  <c r="F430" i="269" s="1"/>
  <c r="H12" i="227"/>
  <c r="F427" i="269" s="1"/>
  <c r="I12" i="227"/>
  <c r="F428" i="269" s="1"/>
  <c r="L12" i="227"/>
  <c r="F431" i="269" s="1"/>
  <c r="J12" i="227"/>
  <c r="F429" i="269" s="1"/>
  <c r="G51" i="257"/>
  <c r="F208" i="273" s="1"/>
  <c r="H51" i="257"/>
  <c r="F209" i="273" s="1"/>
  <c r="G19" i="257"/>
  <c r="F61" i="273" s="1"/>
  <c r="F51" i="257"/>
  <c r="F207" i="273" s="1"/>
  <c r="F19" i="257"/>
  <c r="F60" i="273" s="1"/>
  <c r="J51" i="257"/>
  <c r="F211" i="273" s="1"/>
  <c r="M9" i="227"/>
  <c r="F413" i="269" s="1"/>
  <c r="E12" i="227"/>
  <c r="F424" i="269" s="1"/>
  <c r="M28" i="233"/>
  <c r="F1066" i="269" s="1"/>
  <c r="F124" i="268"/>
  <c r="K49" i="257"/>
  <c r="F198" i="273" s="1"/>
  <c r="E51" i="257"/>
  <c r="F206" i="273" s="1"/>
  <c r="E19" i="257"/>
  <c r="F59" i="273" s="1"/>
  <c r="H17" i="257"/>
  <c r="F54" i="273" s="1"/>
  <c r="H14" i="227" l="1"/>
  <c r="F445" i="269" s="1"/>
  <c r="G14" i="227"/>
  <c r="F444" i="269" s="1"/>
  <c r="I14" i="227"/>
  <c r="F446" i="269" s="1"/>
  <c r="F14" i="227"/>
  <c r="F443" i="269" s="1"/>
  <c r="L14" i="227"/>
  <c r="F449" i="269" s="1"/>
  <c r="J14" i="227"/>
  <c r="F447" i="269" s="1"/>
  <c r="K14" i="227"/>
  <c r="F448" i="269" s="1"/>
  <c r="F117" i="268"/>
  <c r="L35" i="257"/>
  <c r="F142" i="273" s="1"/>
  <c r="K51" i="257"/>
  <c r="F212" i="273" s="1"/>
  <c r="H19" i="257"/>
  <c r="F62" i="273" s="1"/>
  <c r="G30" i="227"/>
  <c r="F509" i="269" s="1"/>
  <c r="I30" i="227"/>
  <c r="F511" i="269" s="1"/>
  <c r="F30" i="227"/>
  <c r="F508" i="269" s="1"/>
  <c r="F116" i="268"/>
  <c r="E14" i="227"/>
  <c r="F442" i="269" s="1"/>
  <c r="M12" i="227"/>
  <c r="F432" i="269" s="1"/>
  <c r="L30" i="227" l="1"/>
  <c r="F514" i="269" s="1"/>
  <c r="H30" i="227"/>
  <c r="F510" i="269" s="1"/>
  <c r="K30" i="227"/>
  <c r="F513" i="269" s="1"/>
  <c r="J30" i="227"/>
  <c r="F512" i="269" s="1"/>
  <c r="F128" i="268"/>
  <c r="F35" i="227"/>
  <c r="F535" i="269" s="1"/>
  <c r="G35" i="227"/>
  <c r="F536" i="269" s="1"/>
  <c r="K35" i="227"/>
  <c r="F540" i="269" s="1"/>
  <c r="I35" i="227"/>
  <c r="F538" i="269" s="1"/>
  <c r="J12" i="209"/>
  <c r="F34" i="268" s="1"/>
  <c r="M14" i="227"/>
  <c r="F450" i="269" s="1"/>
  <c r="E30" i="227"/>
  <c r="F507" i="269" s="1"/>
  <c r="F127" i="268"/>
  <c r="J35" i="227" l="1"/>
  <c r="F539" i="269" s="1"/>
  <c r="L35" i="227"/>
  <c r="F541" i="269" s="1"/>
  <c r="H35" i="227"/>
  <c r="F537" i="269" s="1"/>
  <c r="F176" i="268"/>
  <c r="J11" i="209"/>
  <c r="F26" i="268" s="1"/>
  <c r="J19" i="209"/>
  <c r="F52" i="268" s="1"/>
  <c r="I12" i="209"/>
  <c r="F33" i="268" s="1"/>
  <c r="F175" i="268"/>
  <c r="E35" i="227"/>
  <c r="F534" i="269" s="1"/>
  <c r="M30" i="227"/>
  <c r="F515" i="269" s="1"/>
  <c r="I11" i="209" l="1"/>
  <c r="F25" i="268" s="1"/>
  <c r="F192" i="268"/>
  <c r="I19" i="209"/>
  <c r="F51" i="268" s="1"/>
  <c r="M35" i="227"/>
  <c r="F542" i="269" s="1"/>
  <c r="F191" i="268"/>
  <c r="F12" i="209" l="1"/>
  <c r="F30" i="268" s="1"/>
  <c r="F19" i="209" l="1"/>
  <c r="F48" i="268" s="1"/>
  <c r="AD208" i="284" l="1"/>
  <c r="AD204" i="284"/>
  <c r="AD200" i="284"/>
  <c r="AD196" i="284"/>
  <c r="AD192" i="284"/>
  <c r="AD188" i="284"/>
  <c r="AD184" i="284"/>
  <c r="AD180" i="284"/>
  <c r="AD176" i="284"/>
  <c r="AD172" i="284"/>
  <c r="AD168" i="284"/>
  <c r="AD164" i="284"/>
  <c r="AD160" i="284"/>
  <c r="AD156" i="284"/>
  <c r="AD152" i="284"/>
  <c r="AD148" i="284"/>
  <c r="AD144" i="284"/>
  <c r="AD140" i="284"/>
  <c r="AD136" i="284"/>
  <c r="AD132" i="284"/>
  <c r="AD128" i="284"/>
  <c r="AD124" i="284"/>
  <c r="AD120" i="284"/>
  <c r="AD116" i="284"/>
  <c r="AD112" i="284"/>
  <c r="AD108" i="284"/>
  <c r="AD104" i="284"/>
  <c r="AD100" i="284"/>
  <c r="AD96" i="284"/>
  <c r="AD205" i="284"/>
  <c r="AD197" i="284"/>
  <c r="AD189" i="284"/>
  <c r="AD181" i="284"/>
  <c r="AD173" i="284"/>
  <c r="AD165" i="284"/>
  <c r="AD157" i="284"/>
  <c r="AD149" i="284"/>
  <c r="AD141" i="284"/>
  <c r="AD133" i="284"/>
  <c r="AD125" i="284"/>
  <c r="AD117" i="284"/>
  <c r="AD109" i="284"/>
  <c r="AD101" i="284"/>
  <c r="AD93" i="284"/>
  <c r="AD207" i="284"/>
  <c r="AD203" i="284"/>
  <c r="AD199" i="284"/>
  <c r="AD195" i="284"/>
  <c r="AD191" i="284"/>
  <c r="AD187" i="284"/>
  <c r="AD183" i="284"/>
  <c r="AD179" i="284"/>
  <c r="AD175" i="284"/>
  <c r="AD171" i="284"/>
  <c r="AD167" i="284"/>
  <c r="AD163" i="284"/>
  <c r="AD159" i="284"/>
  <c r="AD155" i="284"/>
  <c r="AD151" i="284"/>
  <c r="AD147" i="284"/>
  <c r="AD143" i="284"/>
  <c r="AD139" i="284"/>
  <c r="AD135" i="284"/>
  <c r="AD131" i="284"/>
  <c r="AD127" i="284"/>
  <c r="AD123" i="284"/>
  <c r="AD119" i="284"/>
  <c r="AD115" i="284"/>
  <c r="AD111" i="284"/>
  <c r="AD107" i="284"/>
  <c r="AD103" i="284"/>
  <c r="AD99" i="284"/>
  <c r="AD95" i="284"/>
  <c r="AD201" i="284"/>
  <c r="AD193" i="284"/>
  <c r="AD185" i="284"/>
  <c r="AD177" i="284"/>
  <c r="AD169" i="284"/>
  <c r="AD161" i="284"/>
  <c r="AD153" i="284"/>
  <c r="AD145" i="284"/>
  <c r="AD137" i="284"/>
  <c r="AD129" i="284"/>
  <c r="AD121" i="284"/>
  <c r="AD113" i="284"/>
  <c r="AD105" i="284"/>
  <c r="AD97" i="284"/>
  <c r="AD89" i="284"/>
  <c r="AD85" i="284"/>
  <c r="AD81" i="284"/>
  <c r="AD77" i="284"/>
  <c r="AD73" i="284"/>
  <c r="AD69" i="284"/>
  <c r="AD65" i="284"/>
  <c r="AD61" i="284"/>
  <c r="AD57" i="284"/>
  <c r="AD53" i="284"/>
  <c r="AD49" i="284"/>
  <c r="AD45" i="284"/>
  <c r="AD41" i="284"/>
  <c r="AD206" i="284"/>
  <c r="AD198" i="284"/>
  <c r="AD190" i="284"/>
  <c r="AD182" i="284"/>
  <c r="AD174" i="284"/>
  <c r="AD166" i="284"/>
  <c r="AD158" i="284"/>
  <c r="AD150" i="284"/>
  <c r="AD142" i="284"/>
  <c r="AD134" i="284"/>
  <c r="AD126" i="284"/>
  <c r="AD87" i="284"/>
  <c r="AD79" i="284"/>
  <c r="AD71" i="284"/>
  <c r="AD63" i="284"/>
  <c r="AD55" i="284"/>
  <c r="AD47" i="284"/>
  <c r="AD39" i="284"/>
  <c r="AD35" i="284"/>
  <c r="AD31" i="284"/>
  <c r="AD27" i="284"/>
  <c r="AD23" i="284"/>
  <c r="AD19" i="284"/>
  <c r="AD15" i="284"/>
  <c r="AD11" i="284"/>
  <c r="AD86" i="284"/>
  <c r="AD62" i="284"/>
  <c r="AD34" i="284"/>
  <c r="AD22" i="284"/>
  <c r="AD91" i="284"/>
  <c r="AD75" i="284"/>
  <c r="AD59" i="284"/>
  <c r="AD43" i="284"/>
  <c r="AD33" i="284"/>
  <c r="AD25" i="284"/>
  <c r="AD17" i="284"/>
  <c r="AD106" i="284"/>
  <c r="AD10" i="284"/>
  <c r="AD118" i="284"/>
  <c r="AD98" i="284"/>
  <c r="AD78" i="284"/>
  <c r="AD38" i="284"/>
  <c r="AD9" i="284"/>
  <c r="D73" i="79"/>
  <c r="AD92" i="284"/>
  <c r="AD88" i="284"/>
  <c r="AD84" i="284"/>
  <c r="AD80" i="284"/>
  <c r="AD76" i="284"/>
  <c r="AD72" i="284"/>
  <c r="AD68" i="284"/>
  <c r="AD64" i="284"/>
  <c r="AD60" i="284"/>
  <c r="AD56" i="284"/>
  <c r="AD52" i="284"/>
  <c r="AD48" i="284"/>
  <c r="AD44" i="284"/>
  <c r="AD40" i="284"/>
  <c r="AD202" i="284"/>
  <c r="AD194" i="284"/>
  <c r="AD186" i="284"/>
  <c r="AD178" i="284"/>
  <c r="AD170" i="284"/>
  <c r="AD162" i="284"/>
  <c r="AD154" i="284"/>
  <c r="AD146" i="284"/>
  <c r="AD138" i="284"/>
  <c r="AD130" i="284"/>
  <c r="AD90" i="284"/>
  <c r="AD82" i="284"/>
  <c r="AD74" i="284"/>
  <c r="AD66" i="284"/>
  <c r="AD58" i="284"/>
  <c r="AD50" i="284"/>
  <c r="AD42" i="284"/>
  <c r="AD36" i="284"/>
  <c r="AD32" i="284"/>
  <c r="AD28" i="284"/>
  <c r="AD24" i="284"/>
  <c r="AD20" i="284"/>
  <c r="AD16" i="284"/>
  <c r="AD12" i="284"/>
  <c r="AD114" i="284"/>
  <c r="AD70" i="284"/>
  <c r="AD46" i="284"/>
  <c r="AD30" i="284"/>
  <c r="AD18" i="284"/>
  <c r="AD83" i="284"/>
  <c r="AD67" i="284"/>
  <c r="AD51" i="284"/>
  <c r="AD37" i="284"/>
  <c r="AD29" i="284"/>
  <c r="AD21" i="284"/>
  <c r="AD13" i="284"/>
  <c r="AD110" i="284"/>
  <c r="AD26" i="284"/>
  <c r="AD122" i="284"/>
  <c r="AD102" i="284"/>
  <c r="AD94" i="284"/>
  <c r="AD54" i="284"/>
  <c r="AD14" i="284"/>
  <c r="D35" i="223" l="1"/>
  <c r="O10" i="223"/>
  <c r="L10" i="223" l="1"/>
  <c r="D34" i="79"/>
  <c r="J13" i="219" l="1"/>
  <c r="F17" i="219"/>
  <c r="F818" i="268"/>
  <c r="T13" i="219"/>
  <c r="F822" i="268" l="1"/>
  <c r="Q13" i="219"/>
  <c r="D29" i="79"/>
  <c r="F20" i="219"/>
  <c r="J17" i="219"/>
  <c r="F842" i="268"/>
  <c r="F846" i="268" l="1"/>
  <c r="J20" i="219"/>
  <c r="F22" i="219"/>
  <c r="F847" i="268" l="1"/>
  <c r="J22" i="219"/>
  <c r="F850" i="268"/>
  <c r="F854" i="268" l="1"/>
  <c r="I53" i="305" l="1"/>
  <c r="F607" i="299"/>
  <c r="AD53" i="305"/>
  <c r="F448" i="299"/>
  <c r="O18" i="305"/>
  <c r="AJ18" i="305"/>
  <c r="O53" i="305"/>
  <c r="F610" i="299"/>
  <c r="AJ53" i="305"/>
  <c r="P54" i="305"/>
  <c r="O52" i="305"/>
  <c r="F604" i="299"/>
  <c r="AJ52" i="305"/>
  <c r="I40" i="305"/>
  <c r="F555" i="299"/>
  <c r="I18" i="305"/>
  <c r="F445" i="299"/>
  <c r="AD18" i="305"/>
  <c r="O40" i="305"/>
  <c r="F558" i="299"/>
  <c r="J54" i="305"/>
  <c r="I52" i="305"/>
  <c r="F601" i="299"/>
  <c r="AD52" i="305"/>
  <c r="W18" i="305" l="1"/>
  <c r="F618" i="299"/>
  <c r="F614" i="299"/>
  <c r="W52" i="305"/>
  <c r="W53" i="305"/>
  <c r="O54" i="305"/>
  <c r="I54" i="305"/>
  <c r="F617" i="299" l="1"/>
  <c r="F613" i="299"/>
  <c r="F423" i="299" l="1"/>
  <c r="F10" i="305"/>
  <c r="F52" i="305" s="1"/>
  <c r="Y10" i="305"/>
  <c r="F53" i="305" l="1"/>
  <c r="F40" i="305"/>
  <c r="F18" i="305"/>
  <c r="I30" i="305"/>
  <c r="F503" i="299"/>
  <c r="AD30" i="305"/>
  <c r="I31" i="305"/>
  <c r="F509" i="299"/>
  <c r="AD31" i="305"/>
  <c r="F443" i="299" l="1"/>
  <c r="F553" i="299"/>
  <c r="F31" i="305"/>
  <c r="F605" i="299"/>
  <c r="F30" i="305"/>
  <c r="O31" i="305"/>
  <c r="F512" i="299"/>
  <c r="AJ31" i="305"/>
  <c r="W31" i="305" s="1"/>
  <c r="F54" i="305"/>
  <c r="F599" i="299"/>
  <c r="O30" i="305"/>
  <c r="F506" i="299"/>
  <c r="AJ30" i="305"/>
  <c r="W30" i="305" s="1"/>
  <c r="F611" i="299" l="1"/>
  <c r="F501" i="299"/>
  <c r="F507" i="299"/>
  <c r="F427" i="299"/>
  <c r="E24" i="305"/>
  <c r="G13" i="305"/>
  <c r="Y13" i="305"/>
  <c r="H13" i="305"/>
  <c r="F429" i="299" l="1"/>
  <c r="H24" i="305"/>
  <c r="E36" i="305"/>
  <c r="F477" i="299"/>
  <c r="F480" i="299" l="1"/>
  <c r="H36" i="305"/>
  <c r="F533" i="299"/>
  <c r="F536" i="299" l="1"/>
  <c r="F546" i="268" l="1"/>
  <c r="O21" i="214"/>
  <c r="L21" i="214" l="1"/>
  <c r="F547" i="268" l="1"/>
  <c r="N24" i="214"/>
  <c r="C25" i="214"/>
  <c r="F548" i="268" l="1"/>
  <c r="L24" i="214"/>
  <c r="D22" i="79"/>
  <c r="K24" i="305" l="1"/>
  <c r="M13" i="305"/>
  <c r="F431" i="299"/>
  <c r="AE13" i="305"/>
  <c r="W13" i="305" s="1"/>
  <c r="F483" i="299" l="1"/>
  <c r="K36" i="305"/>
  <c r="F539" i="299" l="1"/>
  <c r="F606" i="269" l="1"/>
  <c r="O19" i="230"/>
  <c r="M19" i="230" s="1"/>
  <c r="F610" i="269" l="1"/>
  <c r="O23" i="230"/>
  <c r="M23" i="230" s="1"/>
  <c r="F609" i="269"/>
  <c r="O22" i="230"/>
  <c r="M22" i="230" s="1"/>
  <c r="F268" i="268" l="1"/>
  <c r="P53" i="211"/>
  <c r="N53" i="211" l="1"/>
  <c r="P55" i="211" l="1"/>
  <c r="N55" i="211" s="1"/>
  <c r="F270" i="268"/>
  <c r="F269" i="268"/>
  <c r="P54" i="211"/>
  <c r="N54" i="211" l="1"/>
  <c r="D19" i="79"/>
  <c r="X9" i="225" l="1"/>
  <c r="F5" i="269"/>
  <c r="F11" i="269"/>
  <c r="AD9" i="225"/>
  <c r="F17" i="269"/>
  <c r="Z10" i="225"/>
  <c r="H13" i="225"/>
  <c r="F23" i="269"/>
  <c r="AF10" i="225"/>
  <c r="N13" i="225"/>
  <c r="F27" i="269"/>
  <c r="Z11" i="225"/>
  <c r="AD11" i="225"/>
  <c r="F31" i="269"/>
  <c r="F35" i="269"/>
  <c r="X12" i="225"/>
  <c r="F39" i="269"/>
  <c r="AB12" i="225"/>
  <c r="F43" i="269"/>
  <c r="AF12" i="225"/>
  <c r="AD15" i="225"/>
  <c r="F71" i="269"/>
  <c r="F85" i="269"/>
  <c r="X17" i="225"/>
  <c r="F89" i="269"/>
  <c r="AB17" i="225"/>
  <c r="F93" i="269"/>
  <c r="AF17" i="225"/>
  <c r="F101" i="269"/>
  <c r="AD18" i="225"/>
  <c r="X25" i="225"/>
  <c r="F145" i="269"/>
  <c r="F151" i="269"/>
  <c r="AD25" i="225"/>
  <c r="Z26" i="225"/>
  <c r="H27" i="225"/>
  <c r="F157" i="269"/>
  <c r="AF26" i="225"/>
  <c r="N27" i="225"/>
  <c r="F163" i="269"/>
  <c r="F177" i="269"/>
  <c r="Z28" i="225"/>
  <c r="F181" i="269"/>
  <c r="AD28" i="225"/>
  <c r="X29" i="225"/>
  <c r="F185" i="269"/>
  <c r="AB29" i="225"/>
  <c r="F189" i="269"/>
  <c r="F193" i="269"/>
  <c r="AF29" i="225"/>
  <c r="F217" i="269"/>
  <c r="Z34" i="225"/>
  <c r="F223" i="269"/>
  <c r="AF34" i="225"/>
  <c r="L36" i="225"/>
  <c r="F241" i="269" s="1"/>
  <c r="F231" i="269"/>
  <c r="AD35" i="225"/>
  <c r="X42" i="225"/>
  <c r="F255" i="269"/>
  <c r="F275" i="269"/>
  <c r="AC44" i="225"/>
  <c r="F281" i="269"/>
  <c r="AD46" i="225"/>
  <c r="F6" i="269"/>
  <c r="Y9" i="225"/>
  <c r="F12" i="269"/>
  <c r="AE9" i="225"/>
  <c r="F18" i="269"/>
  <c r="AA10" i="225"/>
  <c r="I13" i="225"/>
  <c r="F24" i="269"/>
  <c r="W11" i="225"/>
  <c r="AA11" i="225"/>
  <c r="F28" i="269"/>
  <c r="F32" i="269"/>
  <c r="AE11" i="225"/>
  <c r="Y12" i="225"/>
  <c r="F36" i="269"/>
  <c r="AC12" i="225"/>
  <c r="F40" i="269"/>
  <c r="F66" i="269"/>
  <c r="Y15" i="225"/>
  <c r="F72" i="269"/>
  <c r="AE15" i="225"/>
  <c r="Y17" i="225"/>
  <c r="F86" i="269"/>
  <c r="F98" i="269"/>
  <c r="AA18" i="225"/>
  <c r="F102" i="269"/>
  <c r="AE18" i="225"/>
  <c r="G27" i="225"/>
  <c r="AE25" i="225"/>
  <c r="F152" i="269"/>
  <c r="F174" i="269"/>
  <c r="W28" i="225"/>
  <c r="F178" i="269"/>
  <c r="AA28" i="225"/>
  <c r="AE28" i="225"/>
  <c r="F182" i="269"/>
  <c r="Y29" i="225"/>
  <c r="F186" i="269"/>
  <c r="F190" i="269"/>
  <c r="AC29" i="225"/>
  <c r="F214" i="269"/>
  <c r="W34" i="225"/>
  <c r="F218" i="269"/>
  <c r="AA34" i="225"/>
  <c r="F226" i="269"/>
  <c r="Y35" i="225"/>
  <c r="G36" i="225"/>
  <c r="F236" i="269" s="1"/>
  <c r="AE35" i="225"/>
  <c r="F232" i="269"/>
  <c r="M36" i="225"/>
  <c r="F242" i="269" s="1"/>
  <c r="F256" i="269"/>
  <c r="Y42" i="225"/>
  <c r="F262" i="269"/>
  <c r="AE42" i="225"/>
  <c r="AE46" i="225"/>
  <c r="F282" i="269"/>
  <c r="Z9" i="225"/>
  <c r="F7" i="269"/>
  <c r="F13" i="269"/>
  <c r="AF9" i="225"/>
  <c r="F21" i="269"/>
  <c r="AD10" i="225"/>
  <c r="L13" i="225"/>
  <c r="X11" i="225"/>
  <c r="F25" i="269"/>
  <c r="F29" i="269"/>
  <c r="AB11" i="225"/>
  <c r="F33" i="269"/>
  <c r="AF11" i="225"/>
  <c r="F37" i="269"/>
  <c r="Z12" i="225"/>
  <c r="AD12" i="225"/>
  <c r="F41" i="269"/>
  <c r="F67" i="269"/>
  <c r="Z15" i="225"/>
  <c r="F73" i="269"/>
  <c r="AF15" i="225"/>
  <c r="F87" i="269"/>
  <c r="Z17" i="225"/>
  <c r="AD17" i="225"/>
  <c r="F91" i="269"/>
  <c r="F95" i="269"/>
  <c r="X18" i="225"/>
  <c r="F99" i="269"/>
  <c r="AB18" i="225"/>
  <c r="F103" i="269"/>
  <c r="AF18" i="225"/>
  <c r="Z25" i="225"/>
  <c r="F147" i="269"/>
  <c r="F153" i="269"/>
  <c r="AF25" i="225"/>
  <c r="F161" i="269"/>
  <c r="AD26" i="225"/>
  <c r="L27" i="225"/>
  <c r="F175" i="269"/>
  <c r="X28" i="225"/>
  <c r="F179" i="269"/>
  <c r="AB28" i="225"/>
  <c r="F183" i="269"/>
  <c r="AF28" i="225"/>
  <c r="F187" i="269"/>
  <c r="Z29" i="225"/>
  <c r="F191" i="269"/>
  <c r="AD29" i="225"/>
  <c r="F215" i="269"/>
  <c r="X34" i="225"/>
  <c r="F221" i="269"/>
  <c r="AD34" i="225"/>
  <c r="Z35" i="225"/>
  <c r="H36" i="225"/>
  <c r="F237" i="269" s="1"/>
  <c r="F227" i="269"/>
  <c r="AF35" i="225"/>
  <c r="N36" i="225"/>
  <c r="F243" i="269" s="1"/>
  <c r="F233" i="269"/>
  <c r="F257" i="269"/>
  <c r="Z42" i="225"/>
  <c r="F263" i="269"/>
  <c r="AF42" i="225"/>
  <c r="AE44" i="225"/>
  <c r="F277" i="269"/>
  <c r="AF46" i="225"/>
  <c r="F283" i="269"/>
  <c r="W9" i="225"/>
  <c r="F4" i="269"/>
  <c r="AA9" i="225"/>
  <c r="F8" i="269"/>
  <c r="F16" i="269"/>
  <c r="Y10" i="225"/>
  <c r="G13" i="225"/>
  <c r="F22" i="269"/>
  <c r="AE10" i="225"/>
  <c r="M13" i="225"/>
  <c r="F26" i="269"/>
  <c r="Y11" i="225"/>
  <c r="F30" i="269"/>
  <c r="AC11" i="225"/>
  <c r="F34" i="269"/>
  <c r="W12" i="225"/>
  <c r="F38" i="269"/>
  <c r="AA12" i="225"/>
  <c r="F42" i="269"/>
  <c r="AE12" i="225"/>
  <c r="F68" i="269"/>
  <c r="AA15" i="225"/>
  <c r="F84" i="269"/>
  <c r="W17" i="225"/>
  <c r="F88" i="269"/>
  <c r="AA17" i="225"/>
  <c r="F92" i="269"/>
  <c r="AE17" i="225"/>
  <c r="F96" i="269"/>
  <c r="Y18" i="225"/>
  <c r="F100" i="269"/>
  <c r="AC18" i="225"/>
  <c r="F144" i="269"/>
  <c r="W25" i="225"/>
  <c r="F148" i="269"/>
  <c r="AA25" i="225"/>
  <c r="Y26" i="225"/>
  <c r="F156" i="269"/>
  <c r="AE26" i="225"/>
  <c r="M27" i="225"/>
  <c r="F162" i="269"/>
  <c r="F176" i="269"/>
  <c r="Y28" i="225"/>
  <c r="AC28" i="225"/>
  <c r="F180" i="269"/>
  <c r="F184" i="269"/>
  <c r="W29" i="225"/>
  <c r="F188" i="269"/>
  <c r="AA29" i="225"/>
  <c r="AE29" i="225"/>
  <c r="F192" i="269"/>
  <c r="F216" i="269"/>
  <c r="Y34" i="225"/>
  <c r="AE34" i="225"/>
  <c r="F222" i="269"/>
  <c r="F228" i="269"/>
  <c r="AA35" i="225"/>
  <c r="I36" i="225"/>
  <c r="F238" i="269" s="1"/>
  <c r="F254" i="269"/>
  <c r="W42" i="225"/>
  <c r="AA42" i="225"/>
  <c r="F258" i="269"/>
  <c r="F274" i="269"/>
  <c r="AB44" i="225"/>
  <c r="F278" i="269"/>
  <c r="AF44" i="225"/>
  <c r="U29" i="225" l="1"/>
  <c r="U12" i="225"/>
  <c r="F51" i="269"/>
  <c r="L14" i="225"/>
  <c r="F261" i="269"/>
  <c r="AD42" i="225"/>
  <c r="F166" i="269"/>
  <c r="G30" i="225"/>
  <c r="F196" i="269" s="1"/>
  <c r="L30" i="225"/>
  <c r="F201" i="269" s="1"/>
  <c r="F171" i="269"/>
  <c r="F276" i="269"/>
  <c r="AD44" i="225"/>
  <c r="U44" i="225" s="1"/>
  <c r="U28" i="225"/>
  <c r="W18" i="225"/>
  <c r="F94" i="269"/>
  <c r="F48" i="269"/>
  <c r="I14" i="225"/>
  <c r="H30" i="225"/>
  <c r="F197" i="269" s="1"/>
  <c r="F167" i="269"/>
  <c r="F97" i="269"/>
  <c r="Z18" i="225"/>
  <c r="F47" i="269"/>
  <c r="H14" i="225"/>
  <c r="G14" i="225"/>
  <c r="F46" i="269"/>
  <c r="N30" i="225"/>
  <c r="F203" i="269" s="1"/>
  <c r="F173" i="269"/>
  <c r="F53" i="269"/>
  <c r="N14" i="225"/>
  <c r="F172" i="269"/>
  <c r="M30" i="225"/>
  <c r="F202" i="269" s="1"/>
  <c r="F52" i="269"/>
  <c r="M14" i="225"/>
  <c r="AA26" i="225"/>
  <c r="F158" i="269"/>
  <c r="I27" i="225"/>
  <c r="F146" i="269"/>
  <c r="Y25" i="225"/>
  <c r="F90" i="269"/>
  <c r="AC17" i="225"/>
  <c r="U17" i="225" s="1"/>
  <c r="U11" i="225"/>
  <c r="L31" i="225" l="1"/>
  <c r="F211" i="269" s="1"/>
  <c r="N31" i="225"/>
  <c r="F213" i="269" s="1"/>
  <c r="G31" i="225"/>
  <c r="F206" i="269" s="1"/>
  <c r="F63" i="269"/>
  <c r="N16" i="225"/>
  <c r="U18" i="225"/>
  <c r="F168" i="269"/>
  <c r="I30" i="225"/>
  <c r="F198" i="269" s="1"/>
  <c r="F62" i="269"/>
  <c r="M16" i="225"/>
  <c r="F58" i="269"/>
  <c r="I16" i="225"/>
  <c r="F61" i="269"/>
  <c r="L16" i="225"/>
  <c r="F56" i="269"/>
  <c r="G16" i="225"/>
  <c r="H31" i="225"/>
  <c r="F207" i="269" s="1"/>
  <c r="M31" i="225"/>
  <c r="F212" i="269" s="1"/>
  <c r="F57" i="269"/>
  <c r="H16" i="225"/>
  <c r="G19" i="225" l="1"/>
  <c r="F76" i="269"/>
  <c r="G20" i="225"/>
  <c r="I19" i="225"/>
  <c r="F78" i="269"/>
  <c r="I20" i="225"/>
  <c r="M19" i="225"/>
  <c r="F82" i="269"/>
  <c r="M20" i="225"/>
  <c r="F77" i="269"/>
  <c r="H20" i="225"/>
  <c r="H19" i="225"/>
  <c r="F83" i="269"/>
  <c r="N19" i="225"/>
  <c r="N20" i="225"/>
  <c r="L19" i="225"/>
  <c r="F81" i="269"/>
  <c r="L20" i="225"/>
  <c r="I31" i="225"/>
  <c r="F208" i="269" s="1"/>
  <c r="L38" i="225" l="1"/>
  <c r="F111" i="269"/>
  <c r="L21" i="225"/>
  <c r="F131" i="269" s="1"/>
  <c r="H21" i="225"/>
  <c r="F127" i="269" s="1"/>
  <c r="H38" i="225"/>
  <c r="F107" i="269"/>
  <c r="I38" i="225"/>
  <c r="F108" i="269"/>
  <c r="I21" i="225"/>
  <c r="F128" i="269" s="1"/>
  <c r="F121" i="269"/>
  <c r="L22" i="225"/>
  <c r="F141" i="269" s="1"/>
  <c r="F123" i="269"/>
  <c r="N22" i="225"/>
  <c r="F143" i="269" s="1"/>
  <c r="F117" i="269"/>
  <c r="H22" i="225"/>
  <c r="F137" i="269" s="1"/>
  <c r="M38" i="225"/>
  <c r="M21" i="225"/>
  <c r="F132" i="269" s="1"/>
  <c r="F112" i="269"/>
  <c r="F116" i="269"/>
  <c r="G22" i="225"/>
  <c r="F136" i="269" s="1"/>
  <c r="N21" i="225"/>
  <c r="F133" i="269" s="1"/>
  <c r="N38" i="225"/>
  <c r="F113" i="269"/>
  <c r="F118" i="269"/>
  <c r="I22" i="225"/>
  <c r="F138" i="269" s="1"/>
  <c r="F122" i="269"/>
  <c r="M22" i="225"/>
  <c r="F142" i="269" s="1"/>
  <c r="F106" i="269"/>
  <c r="G38" i="225"/>
  <c r="G21" i="225"/>
  <c r="F126" i="269" s="1"/>
  <c r="F248" i="269" l="1"/>
  <c r="I41" i="225"/>
  <c r="I43" i="225" s="1"/>
  <c r="F268" i="269" s="1"/>
  <c r="F246" i="269"/>
  <c r="G41" i="225"/>
  <c r="G43" i="225" s="1"/>
  <c r="F266" i="269" s="1"/>
  <c r="M41" i="225"/>
  <c r="M43" i="225" s="1"/>
  <c r="F252" i="269"/>
  <c r="N41" i="225"/>
  <c r="N43" i="225" s="1"/>
  <c r="F253" i="269"/>
  <c r="F247" i="269"/>
  <c r="H41" i="225"/>
  <c r="H43" i="225" s="1"/>
  <c r="F267" i="269" s="1"/>
  <c r="L41" i="225"/>
  <c r="L43" i="225" s="1"/>
  <c r="F251" i="269"/>
  <c r="F272" i="269" l="1"/>
  <c r="M47" i="225"/>
  <c r="F287" i="269" s="1"/>
  <c r="F271" i="269"/>
  <c r="L47" i="225"/>
  <c r="F286" i="269" s="1"/>
  <c r="F273" i="269"/>
  <c r="N47" i="225"/>
  <c r="F288" i="269" s="1"/>
  <c r="V14" i="261" l="1"/>
  <c r="F8" i="306"/>
  <c r="R14" i="261" l="1"/>
  <c r="D82" i="79"/>
  <c r="F149" i="269" l="1"/>
  <c r="AB25" i="225"/>
  <c r="F9" i="269" l="1"/>
  <c r="AB9" i="225"/>
  <c r="F10" i="269"/>
  <c r="AC9" i="225"/>
  <c r="U9" i="225" l="1"/>
  <c r="F280" i="269" l="1"/>
  <c r="AC46" i="225"/>
  <c r="F279" i="269"/>
  <c r="I17" i="206"/>
  <c r="E9" i="230"/>
  <c r="E10" i="230"/>
  <c r="AB46" i="225"/>
  <c r="F396" i="299" l="1"/>
  <c r="F598" i="269"/>
  <c r="U46" i="225"/>
  <c r="F597" i="269"/>
  <c r="E13" i="230"/>
  <c r="F600" i="269" l="1"/>
  <c r="O11" i="230"/>
  <c r="F599" i="269"/>
  <c r="D41" i="79" l="1"/>
  <c r="M11" i="230"/>
  <c r="W35" i="225"/>
  <c r="F224" i="269"/>
  <c r="E36" i="225"/>
  <c r="F234" i="269" l="1"/>
  <c r="X26" i="225"/>
  <c r="F155" i="269"/>
  <c r="F27" i="225"/>
  <c r="E27" i="225"/>
  <c r="W26" i="225"/>
  <c r="F154" i="269"/>
  <c r="E30" i="225" l="1"/>
  <c r="F164" i="269"/>
  <c r="F30" i="225"/>
  <c r="F165" i="269"/>
  <c r="F195" i="269" l="1"/>
  <c r="F194" i="269"/>
  <c r="AB35" i="225"/>
  <c r="F229" i="269"/>
  <c r="J36" i="225"/>
  <c r="F220" i="269"/>
  <c r="AC34" i="225"/>
  <c r="AB26" i="225"/>
  <c r="F159" i="269"/>
  <c r="J27" i="225"/>
  <c r="AC25" i="225"/>
  <c r="U25" i="225" s="1"/>
  <c r="F150" i="269"/>
  <c r="E31" i="225"/>
  <c r="F160" i="269"/>
  <c r="K27" i="225"/>
  <c r="AC26" i="225"/>
  <c r="F31" i="225"/>
  <c r="F219" i="269"/>
  <c r="AB34" i="225"/>
  <c r="U34" i="225" s="1"/>
  <c r="F205" i="269" l="1"/>
  <c r="F239" i="269"/>
  <c r="F204" i="269"/>
  <c r="F169" i="269"/>
  <c r="J30" i="225"/>
  <c r="U26" i="225"/>
  <c r="K30" i="225"/>
  <c r="F170" i="269"/>
  <c r="F199" i="269" l="1"/>
  <c r="F200" i="269"/>
  <c r="K31" i="225"/>
  <c r="J31" i="225"/>
  <c r="F209" i="269" l="1"/>
  <c r="F210" i="269"/>
  <c r="F36" i="225"/>
  <c r="F225" i="269"/>
  <c r="X35" i="225"/>
  <c r="F235" i="269" l="1"/>
  <c r="AC35" i="225" l="1"/>
  <c r="U35" i="225" s="1"/>
  <c r="F230" i="269"/>
  <c r="K36" i="225"/>
  <c r="F240" i="269" l="1"/>
  <c r="W10" i="225" l="1"/>
  <c r="F14" i="269"/>
  <c r="E13" i="225"/>
  <c r="J13" i="225" l="1"/>
  <c r="F19" i="269"/>
  <c r="AB10" i="225"/>
  <c r="F44" i="269"/>
  <c r="E14" i="225"/>
  <c r="F54" i="269" l="1"/>
  <c r="E16" i="225"/>
  <c r="W15" i="225"/>
  <c r="F64" i="269"/>
  <c r="J14" i="225"/>
  <c r="F49" i="269"/>
  <c r="AB15" i="225" l="1"/>
  <c r="F69" i="269"/>
  <c r="J16" i="225"/>
  <c r="F59" i="269"/>
  <c r="F74" i="269"/>
  <c r="E19" i="225"/>
  <c r="E20" i="225"/>
  <c r="F114" i="269" l="1"/>
  <c r="E22" i="225"/>
  <c r="F79" i="269"/>
  <c r="J19" i="225"/>
  <c r="J20" i="225"/>
  <c r="F104" i="269"/>
  <c r="E21" i="225"/>
  <c r="E38" i="225"/>
  <c r="F124" i="269" l="1"/>
  <c r="F134" i="269"/>
  <c r="J22" i="225"/>
  <c r="F119" i="269"/>
  <c r="F244" i="269"/>
  <c r="E41" i="225"/>
  <c r="J38" i="225"/>
  <c r="J21" i="225"/>
  <c r="F109" i="269"/>
  <c r="E43" i="225" l="1"/>
  <c r="F129" i="269"/>
  <c r="F139" i="269"/>
  <c r="F259" i="269"/>
  <c r="AB42" i="225"/>
  <c r="F249" i="269"/>
  <c r="J41" i="225"/>
  <c r="J43" i="225" l="1"/>
  <c r="F264" i="269"/>
  <c r="F269" i="269"/>
  <c r="J47" i="225"/>
  <c r="F284" i="269" l="1"/>
  <c r="J86" i="291"/>
  <c r="F3182" i="269" l="1"/>
  <c r="AC10" i="279"/>
  <c r="K10" i="279"/>
  <c r="I22" i="279"/>
  <c r="I12" i="279"/>
  <c r="F3206" i="269" s="1"/>
  <c r="F3638" i="269"/>
  <c r="F11" i="281"/>
  <c r="X10" i="281"/>
  <c r="F3646" i="269" l="1"/>
  <c r="F12" i="281"/>
  <c r="F3654" i="269" s="1"/>
  <c r="F3326" i="269"/>
  <c r="I24" i="279"/>
  <c r="F3350" i="269" s="1"/>
  <c r="F13" i="281"/>
  <c r="F3184" i="269"/>
  <c r="K12" i="279"/>
  <c r="F3208" i="269" s="1"/>
  <c r="K22" i="279"/>
  <c r="AC10" i="281"/>
  <c r="U10" i="281" s="1"/>
  <c r="K11" i="281"/>
  <c r="F3642" i="269"/>
  <c r="D52" i="79"/>
  <c r="X10" i="279"/>
  <c r="X12" i="281" l="1"/>
  <c r="F3650" i="269"/>
  <c r="K12" i="281"/>
  <c r="K13" i="281" s="1"/>
  <c r="X10" i="225"/>
  <c r="F13" i="225"/>
  <c r="F15" i="269"/>
  <c r="F17" i="281"/>
  <c r="F3662" i="269"/>
  <c r="F16" i="281"/>
  <c r="K24" i="279"/>
  <c r="F3352" i="269" s="1"/>
  <c r="F3328" i="269"/>
  <c r="AC12" i="281" l="1"/>
  <c r="D54" i="79" s="1"/>
  <c r="F3658" i="269"/>
  <c r="AC10" i="225"/>
  <c r="K13" i="225"/>
  <c r="F20" i="269"/>
  <c r="F14" i="225"/>
  <c r="F45" i="269"/>
  <c r="U10" i="225"/>
  <c r="F3686" i="269"/>
  <c r="F18" i="281"/>
  <c r="F3702" i="269" s="1"/>
  <c r="F21" i="281"/>
  <c r="K17" i="281"/>
  <c r="F3666" i="269"/>
  <c r="K16" i="281"/>
  <c r="U12" i="281"/>
  <c r="F19" i="281"/>
  <c r="F3710" i="269" s="1"/>
  <c r="F3694" i="269"/>
  <c r="F55" i="269" l="1"/>
  <c r="K14" i="225"/>
  <c r="F50" i="269"/>
  <c r="F16" i="225"/>
  <c r="X15" i="225"/>
  <c r="F65" i="269"/>
  <c r="K19" i="281"/>
  <c r="F3714" i="269" s="1"/>
  <c r="F3698" i="269"/>
  <c r="F3718" i="269"/>
  <c r="F23" i="281"/>
  <c r="F3734" i="269" s="1"/>
  <c r="K18" i="281"/>
  <c r="F3706" i="269" s="1"/>
  <c r="F3690" i="269"/>
  <c r="K21" i="281"/>
  <c r="F60" i="269" l="1"/>
  <c r="F20" i="225"/>
  <c r="F75" i="269"/>
  <c r="F19" i="225"/>
  <c r="K16" i="225"/>
  <c r="AC15" i="225"/>
  <c r="U15" i="225" s="1"/>
  <c r="F70" i="269"/>
  <c r="F3722" i="269"/>
  <c r="K23" i="281"/>
  <c r="F105" i="269" l="1"/>
  <c r="F38" i="225"/>
  <c r="F21" i="225"/>
  <c r="K19" i="225"/>
  <c r="K20" i="225"/>
  <c r="F80" i="269"/>
  <c r="F22" i="225"/>
  <c r="F115" i="269"/>
  <c r="K45" i="225"/>
  <c r="F3738" i="269"/>
  <c r="F135" i="269" l="1"/>
  <c r="F125" i="269"/>
  <c r="F245" i="269"/>
  <c r="F41" i="225"/>
  <c r="F120" i="269"/>
  <c r="K22" i="225"/>
  <c r="F110" i="269"/>
  <c r="K21" i="225"/>
  <c r="K38" i="225"/>
  <c r="F140" i="269" l="1"/>
  <c r="F130" i="269"/>
  <c r="F43" i="225"/>
  <c r="K41" i="225"/>
  <c r="F250" i="269"/>
  <c r="F265" i="269" l="1"/>
  <c r="K43" i="225"/>
  <c r="AC42" i="225"/>
  <c r="F260" i="269"/>
  <c r="U42" i="225" l="1"/>
  <c r="D36" i="79"/>
  <c r="F270" i="269"/>
  <c r="K47" i="225"/>
  <c r="F285" i="269" l="1"/>
  <c r="F34" i="299" l="1"/>
  <c r="S14" i="202"/>
  <c r="F16" i="202"/>
  <c r="F18" i="202" l="1"/>
  <c r="F44" i="299"/>
  <c r="I14" i="202"/>
  <c r="T14" i="202"/>
  <c r="D9" i="79" s="1"/>
  <c r="G16" i="202"/>
  <c r="F35" i="299"/>
  <c r="Q14" i="202" l="1"/>
  <c r="F37" i="299"/>
  <c r="J14" i="202"/>
  <c r="I16" i="202"/>
  <c r="G18" i="202"/>
  <c r="F45" i="299"/>
  <c r="F54" i="299"/>
  <c r="F21" i="202"/>
  <c r="F38" i="299" l="1"/>
  <c r="F55" i="299"/>
  <c r="I18" i="202"/>
  <c r="G21" i="202"/>
  <c r="F8" i="203"/>
  <c r="F66" i="299"/>
  <c r="F47" i="299"/>
  <c r="J16" i="202"/>
  <c r="F57" i="299" l="1"/>
  <c r="J18" i="202"/>
  <c r="F48" i="299"/>
  <c r="E25" i="230"/>
  <c r="F11" i="203"/>
  <c r="G8" i="203"/>
  <c r="F67" i="299"/>
  <c r="I21" i="202"/>
  <c r="F612" i="269" l="1"/>
  <c r="F58" i="299"/>
  <c r="I8" i="203"/>
  <c r="G11" i="203"/>
  <c r="F105" i="299"/>
  <c r="F69" i="299"/>
  <c r="J21" i="202"/>
  <c r="J8" i="203" l="1"/>
  <c r="F70" i="299"/>
  <c r="E20" i="230"/>
  <c r="F106" i="299"/>
  <c r="I11" i="203"/>
  <c r="F607" i="269" l="1"/>
  <c r="F108" i="299"/>
  <c r="J11" i="203"/>
  <c r="F109" i="299" l="1"/>
  <c r="F12" i="210" l="1"/>
  <c r="J12" i="232"/>
  <c r="I27" i="232"/>
  <c r="F855" i="269"/>
  <c r="W12" i="232"/>
  <c r="F16" i="268" l="1"/>
  <c r="X10" i="209"/>
  <c r="L10" i="209"/>
  <c r="F20" i="268" s="1"/>
  <c r="D43" i="79"/>
  <c r="Q12" i="232"/>
  <c r="F915" i="269"/>
  <c r="I9" i="226"/>
  <c r="F856" i="269"/>
  <c r="J27" i="232"/>
  <c r="F916" i="269" s="1"/>
  <c r="J12" i="210"/>
  <c r="F81" i="268" s="1"/>
  <c r="F16" i="210"/>
  <c r="F77" i="268"/>
  <c r="J16" i="210" l="1"/>
  <c r="F103" i="268" s="1"/>
  <c r="F21" i="210"/>
  <c r="F99" i="268"/>
  <c r="J9" i="226"/>
  <c r="F289" i="269" s="1"/>
  <c r="I12" i="226"/>
  <c r="S10" i="209"/>
  <c r="D17" i="79"/>
  <c r="J12" i="226" l="1"/>
  <c r="F302" i="269" s="1"/>
  <c r="F301" i="269"/>
  <c r="I14" i="226"/>
  <c r="F23" i="210"/>
  <c r="J21" i="210"/>
  <c r="F119" i="268" s="1"/>
  <c r="F115" i="268"/>
  <c r="F126" i="268" l="1"/>
  <c r="J23" i="210"/>
  <c r="F130" i="268" s="1"/>
  <c r="H12" i="209"/>
  <c r="F39" i="210"/>
  <c r="J14" i="226"/>
  <c r="F314" i="269" s="1"/>
  <c r="I30" i="226"/>
  <c r="F313" i="269"/>
  <c r="F357" i="269" l="1"/>
  <c r="J30" i="226"/>
  <c r="F358" i="269" s="1"/>
  <c r="I35" i="226"/>
  <c r="F44" i="210"/>
  <c r="F174" i="268"/>
  <c r="J39" i="210"/>
  <c r="F178" i="268" s="1"/>
  <c r="L12" i="209"/>
  <c r="F36" i="268" s="1"/>
  <c r="F32" i="268"/>
  <c r="H11" i="209"/>
  <c r="H19" i="209"/>
  <c r="J44" i="210" l="1"/>
  <c r="F194" i="268" s="1"/>
  <c r="F190" i="268"/>
  <c r="J35" i="226"/>
  <c r="F376" i="269" s="1"/>
  <c r="F375" i="269"/>
  <c r="F50" i="268"/>
  <c r="L19" i="209"/>
  <c r="F54" i="268" s="1"/>
  <c r="L11" i="209"/>
  <c r="F28" i="268" s="1"/>
  <c r="F24" i="268"/>
  <c r="AE45" i="305" l="1"/>
  <c r="F576" i="299"/>
  <c r="Y45" i="305"/>
  <c r="H45" i="305"/>
  <c r="F571" i="299"/>
  <c r="F574" i="299" l="1"/>
  <c r="I29" i="305" l="1"/>
  <c r="AD29" i="305"/>
  <c r="F497" i="299"/>
  <c r="F29" i="305" l="1"/>
  <c r="F495" i="299" l="1"/>
  <c r="O29" i="305" l="1"/>
  <c r="F500" i="299"/>
  <c r="AJ29" i="305"/>
  <c r="W29" i="305" s="1"/>
  <c r="F38" i="305" l="1"/>
  <c r="H38" i="305"/>
  <c r="F545" i="299"/>
  <c r="E42" i="305"/>
  <c r="Y38" i="305"/>
  <c r="G38" i="305"/>
  <c r="I33" i="305" l="1"/>
  <c r="F521" i="299"/>
  <c r="AD33" i="305"/>
  <c r="L38" i="305"/>
  <c r="F549" i="299"/>
  <c r="M38" i="305"/>
  <c r="AE38" i="305"/>
  <c r="W38" i="305" s="1"/>
  <c r="K42" i="305"/>
  <c r="F457" i="299"/>
  <c r="AD20" i="305"/>
  <c r="I20" i="305"/>
  <c r="I38" i="305"/>
  <c r="F559" i="299"/>
  <c r="E48" i="305"/>
  <c r="AD22" i="305"/>
  <c r="F472" i="299"/>
  <c r="F546" i="299"/>
  <c r="H42" i="305"/>
  <c r="F583" i="299"/>
  <c r="AD46" i="305"/>
  <c r="I46" i="305"/>
  <c r="F524" i="299" l="1"/>
  <c r="O33" i="305"/>
  <c r="AJ33" i="305"/>
  <c r="W33" i="305" s="1"/>
  <c r="F587" i="299"/>
  <c r="F46" i="305"/>
  <c r="H48" i="305"/>
  <c r="F562" i="299"/>
  <c r="F547" i="299"/>
  <c r="F20" i="305"/>
  <c r="F565" i="299"/>
  <c r="K48" i="305"/>
  <c r="F33" i="305"/>
  <c r="AJ20" i="305"/>
  <c r="W20" i="305" s="1"/>
  <c r="O20" i="305"/>
  <c r="F460" i="299"/>
  <c r="O46" i="305" l="1"/>
  <c r="AJ46" i="305"/>
  <c r="W46" i="305" s="1"/>
  <c r="F586" i="299"/>
  <c r="F455" i="299"/>
  <c r="F475" i="299"/>
  <c r="AI22" i="305"/>
  <c r="F593" i="299"/>
  <c r="F581" i="299"/>
  <c r="F476" i="299"/>
  <c r="AJ22" i="305"/>
  <c r="F519" i="299"/>
  <c r="F590" i="299"/>
  <c r="AC22" i="305"/>
  <c r="F471" i="299"/>
  <c r="F22" i="305"/>
  <c r="F469" i="299" l="1"/>
  <c r="W22" i="305"/>
  <c r="N13" i="305" l="1"/>
  <c r="N38" i="305"/>
  <c r="N45" i="305"/>
  <c r="AE10" i="305"/>
  <c r="F425" i="299"/>
  <c r="L10" i="305"/>
  <c r="F579" i="299" l="1"/>
  <c r="L46" i="305"/>
  <c r="L30" i="305"/>
  <c r="L31" i="305"/>
  <c r="L33" i="305"/>
  <c r="L40" i="305"/>
  <c r="L18" i="305"/>
  <c r="L22" i="305"/>
  <c r="L52" i="305"/>
  <c r="L53" i="305"/>
  <c r="L20" i="305"/>
  <c r="O38" i="305"/>
  <c r="L29" i="305"/>
  <c r="F550" i="299"/>
  <c r="F433" i="299"/>
  <c r="N24" i="305"/>
  <c r="F498" i="299" l="1"/>
  <c r="L54" i="305"/>
  <c r="F602" i="299"/>
  <c r="F522" i="299"/>
  <c r="F551" i="299"/>
  <c r="F473" i="299"/>
  <c r="F510" i="299"/>
  <c r="F458" i="299"/>
  <c r="F446" i="299"/>
  <c r="F504" i="299"/>
  <c r="N36" i="305"/>
  <c r="F486" i="299"/>
  <c r="F608" i="299"/>
  <c r="F556" i="299"/>
  <c r="F584" i="299"/>
  <c r="F615" i="299" l="1"/>
  <c r="F542" i="299"/>
  <c r="N42" i="305"/>
  <c r="F568" i="299" l="1"/>
  <c r="N48" i="305"/>
  <c r="F596" i="299" l="1"/>
  <c r="F515" i="299" l="1"/>
  <c r="I32" i="305"/>
  <c r="AD32" i="305"/>
  <c r="F32" i="305" l="1"/>
  <c r="O32" i="305"/>
  <c r="F518" i="299"/>
  <c r="AJ32" i="305"/>
  <c r="W32" i="305" s="1"/>
  <c r="F513" i="299" l="1"/>
  <c r="L32" i="305"/>
  <c r="F516" i="299" l="1"/>
  <c r="AD28" i="305" l="1"/>
  <c r="J34" i="305"/>
  <c r="I28" i="305"/>
  <c r="F491" i="299"/>
  <c r="F528" i="299" l="1"/>
  <c r="P34" i="305"/>
  <c r="O28" i="305"/>
  <c r="F494" i="299"/>
  <c r="AJ28" i="305"/>
  <c r="W28" i="305" s="1"/>
  <c r="I34" i="305"/>
  <c r="F28" i="305"/>
  <c r="F527" i="299" l="1"/>
  <c r="F532" i="299"/>
  <c r="L28" i="305"/>
  <c r="O34" i="305"/>
  <c r="F489" i="299"/>
  <c r="F34" i="305"/>
  <c r="F525" i="299" l="1"/>
  <c r="F531" i="299"/>
  <c r="F492" i="299"/>
  <c r="L34" i="305"/>
  <c r="F529" i="299" l="1"/>
  <c r="F575" i="299" l="1"/>
  <c r="AD45" i="305"/>
  <c r="I45" i="305"/>
  <c r="F45" i="305" l="1"/>
  <c r="O45" i="305"/>
  <c r="F580" i="299"/>
  <c r="AJ45" i="305"/>
  <c r="W45" i="305" s="1"/>
  <c r="L45" i="305" l="1"/>
  <c r="F572" i="299"/>
  <c r="F577" i="299" l="1"/>
  <c r="F451" i="299"/>
  <c r="I19" i="305"/>
  <c r="AD19" i="305"/>
  <c r="F19" i="305" l="1"/>
  <c r="F454" i="299"/>
  <c r="AJ19" i="305"/>
  <c r="W19" i="305" s="1"/>
  <c r="O19" i="305"/>
  <c r="G32" i="305" l="1"/>
  <c r="G18" i="305"/>
  <c r="G46" i="305"/>
  <c r="G31" i="305"/>
  <c r="F424" i="299"/>
  <c r="J13" i="305"/>
  <c r="J38" i="305"/>
  <c r="G29" i="305"/>
  <c r="G53" i="305"/>
  <c r="G20" i="305"/>
  <c r="G40" i="305"/>
  <c r="G22" i="305"/>
  <c r="G52" i="305"/>
  <c r="G33" i="305"/>
  <c r="AA10" i="305"/>
  <c r="G30" i="305"/>
  <c r="G28" i="305"/>
  <c r="G45" i="305"/>
  <c r="G19" i="305"/>
  <c r="G17" i="305"/>
  <c r="F438" i="299"/>
  <c r="AD17" i="305"/>
  <c r="L19" i="305"/>
  <c r="F449" i="299"/>
  <c r="F606" i="299" l="1"/>
  <c r="F514" i="299"/>
  <c r="F502" i="299"/>
  <c r="F470" i="299"/>
  <c r="F508" i="299"/>
  <c r="F554" i="299"/>
  <c r="F548" i="299"/>
  <c r="F582" i="299"/>
  <c r="F436" i="299"/>
  <c r="F520" i="299"/>
  <c r="F456" i="299"/>
  <c r="F444" i="299"/>
  <c r="F496" i="299"/>
  <c r="F450" i="299"/>
  <c r="F573" i="299"/>
  <c r="M52" i="305"/>
  <c r="M29" i="305"/>
  <c r="P13" i="305"/>
  <c r="M40" i="305"/>
  <c r="M53" i="305"/>
  <c r="M18" i="305"/>
  <c r="P38" i="305"/>
  <c r="M30" i="305"/>
  <c r="M31" i="305"/>
  <c r="M33" i="305"/>
  <c r="M20" i="305"/>
  <c r="M22" i="305"/>
  <c r="M46" i="305"/>
  <c r="AG10" i="305"/>
  <c r="W10" i="305" s="1"/>
  <c r="F426" i="299"/>
  <c r="M32" i="305"/>
  <c r="M28" i="305"/>
  <c r="M45" i="305"/>
  <c r="M19" i="305"/>
  <c r="F490" i="299"/>
  <c r="G34" i="305"/>
  <c r="F600" i="299"/>
  <c r="G54" i="305"/>
  <c r="M17" i="305"/>
  <c r="F442" i="299"/>
  <c r="AJ17" i="305"/>
  <c r="W17" i="305" s="1"/>
  <c r="I13" i="305"/>
  <c r="F430" i="299"/>
  <c r="F452" i="299"/>
  <c r="F585" i="299" l="1"/>
  <c r="F511" i="299"/>
  <c r="F609" i="299"/>
  <c r="F517" i="299"/>
  <c r="F474" i="299"/>
  <c r="F505" i="299"/>
  <c r="F557" i="299"/>
  <c r="F440" i="299"/>
  <c r="F612" i="299"/>
  <c r="F459" i="299"/>
  <c r="F552" i="299"/>
  <c r="F523" i="299"/>
  <c r="F447" i="299"/>
  <c r="F526" i="299"/>
  <c r="F578" i="299"/>
  <c r="F499" i="299"/>
  <c r="F453" i="299"/>
  <c r="F13" i="305"/>
  <c r="I17" i="305"/>
  <c r="I24" i="305" s="1"/>
  <c r="O13" i="305"/>
  <c r="F434" i="299"/>
  <c r="M34" i="305"/>
  <c r="F493" i="299"/>
  <c r="F603" i="299"/>
  <c r="M54" i="305"/>
  <c r="F21" i="305"/>
  <c r="F463" i="299"/>
  <c r="AC21" i="305"/>
  <c r="G21" i="305"/>
  <c r="AD21" i="305"/>
  <c r="F464" i="299"/>
  <c r="J24" i="305"/>
  <c r="F437" i="299" l="1"/>
  <c r="F616" i="299"/>
  <c r="F530" i="299"/>
  <c r="L13" i="305"/>
  <c r="O17" i="305"/>
  <c r="F17" i="305"/>
  <c r="F24" i="305" s="1"/>
  <c r="F428" i="299"/>
  <c r="F462" i="299"/>
  <c r="G24" i="305"/>
  <c r="F481" i="299"/>
  <c r="I36" i="305"/>
  <c r="J36" i="305"/>
  <c r="F482" i="299"/>
  <c r="AJ21" i="305"/>
  <c r="M21" i="305"/>
  <c r="F468" i="299"/>
  <c r="P24" i="305"/>
  <c r="F467" i="299"/>
  <c r="L21" i="305"/>
  <c r="AI21" i="305"/>
  <c r="O24" i="305"/>
  <c r="F461" i="299"/>
  <c r="F441" i="299" l="1"/>
  <c r="F435" i="299"/>
  <c r="W21" i="305"/>
  <c r="L17" i="305"/>
  <c r="F432" i="299"/>
  <c r="G36" i="305"/>
  <c r="F479" i="299"/>
  <c r="I42" i="305"/>
  <c r="F537" i="299"/>
  <c r="F36" i="305"/>
  <c r="F478" i="299"/>
  <c r="O36" i="305"/>
  <c r="F487" i="299"/>
  <c r="P36" i="305"/>
  <c r="F488" i="299"/>
  <c r="F538" i="299"/>
  <c r="J42" i="305"/>
  <c r="F465" i="299"/>
  <c r="L24" i="305"/>
  <c r="F466" i="299"/>
  <c r="M24" i="305"/>
  <c r="D14" i="79"/>
  <c r="F439" i="299" l="1"/>
  <c r="F485" i="299"/>
  <c r="M36" i="305"/>
  <c r="F564" i="299"/>
  <c r="J48" i="305"/>
  <c r="F543" i="299"/>
  <c r="O42" i="305"/>
  <c r="I48" i="305"/>
  <c r="F563" i="299"/>
  <c r="L36" i="305"/>
  <c r="F484" i="299"/>
  <c r="P42" i="305"/>
  <c r="F544" i="299"/>
  <c r="E12" i="230"/>
  <c r="F42" i="305"/>
  <c r="F534" i="299"/>
  <c r="F535" i="299"/>
  <c r="G42" i="305"/>
  <c r="F591" i="299" l="1"/>
  <c r="F592" i="299"/>
  <c r="P48" i="305"/>
  <c r="F570" i="299"/>
  <c r="F560" i="299"/>
  <c r="F48" i="305"/>
  <c r="F569" i="299"/>
  <c r="O48" i="305"/>
  <c r="F541" i="299"/>
  <c r="M42" i="305"/>
  <c r="G48" i="305"/>
  <c r="F561" i="299"/>
  <c r="L42" i="305"/>
  <c r="F540" i="299"/>
  <c r="F12" i="230"/>
  <c r="F588" i="299" l="1"/>
  <c r="F597" i="299"/>
  <c r="F589" i="299"/>
  <c r="F598" i="299"/>
  <c r="F566" i="299"/>
  <c r="L48" i="305"/>
  <c r="M48" i="305"/>
  <c r="F567" i="299"/>
  <c r="F594" i="299" l="1"/>
  <c r="F595" i="299"/>
</calcChain>
</file>

<file path=xl/sharedStrings.xml><?xml version="1.0" encoding="utf-8"?>
<sst xmlns="http://schemas.openxmlformats.org/spreadsheetml/2006/main" count="31428" uniqueCount="17636">
  <si>
    <t>Lists</t>
  </si>
  <si>
    <t>Fountain name</t>
  </si>
  <si>
    <t>Name</t>
  </si>
  <si>
    <t>Acronym</t>
  </si>
  <si>
    <t>WaSC or Woc</t>
  </si>
  <si>
    <t>Sewage Treatment Work</t>
  </si>
  <si>
    <t>Anglian Water</t>
  </si>
  <si>
    <t>Northumbrian Water</t>
  </si>
  <si>
    <t>United Utilities</t>
  </si>
  <si>
    <t>Southern Water</t>
  </si>
  <si>
    <t>Severn Trent Water (England)</t>
  </si>
  <si>
    <t>South West Water</t>
  </si>
  <si>
    <t>Thames Water</t>
  </si>
  <si>
    <t>Wessex Water</t>
  </si>
  <si>
    <t>Dŵr Cymru</t>
  </si>
  <si>
    <t>Yorkshire Water</t>
  </si>
  <si>
    <t>Select company</t>
  </si>
  <si>
    <t>WaSC</t>
  </si>
  <si>
    <t>Large STW1</t>
  </si>
  <si>
    <t>ANWICK STW</t>
  </si>
  <si>
    <t>AYCLIFFE</t>
  </si>
  <si>
    <t>ALTRINCHAM WWTW</t>
  </si>
  <si>
    <t>ASHFORD</t>
  </si>
  <si>
    <t>ABBEY LATHE - MALTBY (STW)</t>
  </si>
  <si>
    <t>BARNSTAPLE (ASHFORD)</t>
  </si>
  <si>
    <t>ABINGDON</t>
  </si>
  <si>
    <t>AVONMOUTH</t>
  </si>
  <si>
    <t>ABERYSTWYTH (GLAN YR AFON)</t>
  </si>
  <si>
    <t>ALDWARKE/STW</t>
  </si>
  <si>
    <t>Affinity Water</t>
  </si>
  <si>
    <t>WoC</t>
  </si>
  <si>
    <t>Large STW2</t>
  </si>
  <si>
    <t>BASILDON STW</t>
  </si>
  <si>
    <t>BARKERSHAUGH</t>
  </si>
  <si>
    <t>ASHTON-U-LYNE WWTW</t>
  </si>
  <si>
    <t>AYLESFORD</t>
  </si>
  <si>
    <t>ALFRETON (STW)</t>
  </si>
  <si>
    <t>BIDEFORD (CORNBOROUGH)</t>
  </si>
  <si>
    <t>ALDERSHOT</t>
  </si>
  <si>
    <t>BATH</t>
  </si>
  <si>
    <t>AFAN</t>
  </si>
  <si>
    <t>BEVERLEY/STW</t>
  </si>
  <si>
    <t>Large STW3</t>
  </si>
  <si>
    <t>BEDFORD STW</t>
  </si>
  <si>
    <t>BELMONT</t>
  </si>
  <si>
    <t>BARROW IN FURNESS WWTW</t>
  </si>
  <si>
    <t>BARNHURST (STW)</t>
  </si>
  <si>
    <t>CAMBORNE</t>
  </si>
  <si>
    <t>ALTON</t>
  </si>
  <si>
    <t>BATH (SALTFORD)</t>
  </si>
  <si>
    <t>BANGOR TREBORTH NORTH WEST</t>
  </si>
  <si>
    <t>BLACKBURN MEADOWS/STW</t>
  </si>
  <si>
    <t>Large STW4</t>
  </si>
  <si>
    <t>BENFLEET STW</t>
  </si>
  <si>
    <t>BERWICK</t>
  </si>
  <si>
    <t>BIRKENHEAD WWTW</t>
  </si>
  <si>
    <t>BROOMFIELD BANK</t>
  </si>
  <si>
    <t>BARSTON (STW)</t>
  </si>
  <si>
    <t>CAMBORNE REDRUTH</t>
  </si>
  <si>
    <t>ASCOT</t>
  </si>
  <si>
    <t>BRIDGWATER</t>
  </si>
  <si>
    <t>CARDIFF</t>
  </si>
  <si>
    <t>BOLTON ON DEARNE/STW</t>
  </si>
  <si>
    <t>Anglian Water Services</t>
  </si>
  <si>
    <t>ANH</t>
  </si>
  <si>
    <t>Large STW5</t>
  </si>
  <si>
    <t>BOSTON STW</t>
  </si>
  <si>
    <t>BILLINGHAM</t>
  </si>
  <si>
    <t>BLACKBURN WWTW</t>
  </si>
  <si>
    <t>Beeston - Lilac Grove STW</t>
  </si>
  <si>
    <t>CAMELS HEAD</t>
  </si>
  <si>
    <t>AYLESBURY</t>
  </si>
  <si>
    <t>BRIDPORT (WEST BAY)</t>
  </si>
  <si>
    <t>CARDIFF BAY</t>
  </si>
  <si>
    <t>BRADFORD ESHOLT/NO 1 STW</t>
  </si>
  <si>
    <t>Large STW6</t>
  </si>
  <si>
    <t>BOURNE STW</t>
  </si>
  <si>
    <t>BIRTLEY</t>
  </si>
  <si>
    <t>BOLTON WWTW</t>
  </si>
  <si>
    <t>CANTERBURY</t>
  </si>
  <si>
    <t>BELPER (STW)</t>
  </si>
  <si>
    <t>ERNESETTLE</t>
  </si>
  <si>
    <t>BANBURY</t>
  </si>
  <si>
    <t>CHARD</t>
  </si>
  <si>
    <t>CARDIFF EAST</t>
  </si>
  <si>
    <t>BRADFORD ESHOLT/NO 2 STW</t>
  </si>
  <si>
    <t>Bristol Water plc</t>
  </si>
  <si>
    <t>Bristol Water</t>
  </si>
  <si>
    <t>Large STW7</t>
  </si>
  <si>
    <t>BRACKLEY STW (NEW)</t>
  </si>
  <si>
    <t>BISHOP AUCKLAND</t>
  </si>
  <si>
    <t>BROMBOROUGH WWTW</t>
  </si>
  <si>
    <t>CHICHESTER</t>
  </si>
  <si>
    <t>BRANCOTE (STW)</t>
  </si>
  <si>
    <t>EXETER (COUNTESS WEAR)</t>
  </si>
  <si>
    <t>BASINGSTOKE</t>
  </si>
  <si>
    <t>CHIPPENHAM</t>
  </si>
  <si>
    <t>CHESTER</t>
  </si>
  <si>
    <t>BRIDLINGTON STW</t>
  </si>
  <si>
    <t>Large STW8</t>
  </si>
  <si>
    <t>BRAINTREE</t>
  </si>
  <si>
    <t>BLYTH</t>
  </si>
  <si>
    <t>BURNLEY WWTW</t>
  </si>
  <si>
    <t>BROMSGROVE (STW)</t>
  </si>
  <si>
    <t>EXMOUTH (MEAR LANE)</t>
  </si>
  <si>
    <t>BECKTON</t>
  </si>
  <si>
    <t>CHRISTCHURCH</t>
  </si>
  <si>
    <t>CILFYNYDD</t>
  </si>
  <si>
    <t>BRIGHOUSE/UPPER STW</t>
  </si>
  <si>
    <t>Dwr Cymru Cyfyngedig (Welsh)</t>
  </si>
  <si>
    <t>WSH</t>
  </si>
  <si>
    <t>Large STW9</t>
  </si>
  <si>
    <t>BROADHOLME STW</t>
  </si>
  <si>
    <t>BRAN SANDS DOMESTIC</t>
  </si>
  <si>
    <t>BURSCOUGH WWTW</t>
  </si>
  <si>
    <t>EASTBOURNE</t>
  </si>
  <si>
    <t>BURNTWOOD (STW)</t>
  </si>
  <si>
    <t>FALMOUTH</t>
  </si>
  <si>
    <t>BEDDINGTON</t>
  </si>
  <si>
    <t>DORCHESTER</t>
  </si>
  <si>
    <t>COG MOORS</t>
  </si>
  <si>
    <t>CALDER VALE/STW</t>
  </si>
  <si>
    <t>Hafren Dyfrdwy Cyfyngedig</t>
  </si>
  <si>
    <t>Hafren Dyfrdwy</t>
  </si>
  <si>
    <t>HDD</t>
  </si>
  <si>
    <t>Large STW10</t>
  </si>
  <si>
    <t>CAISTER - PUMP LANE STW</t>
  </si>
  <si>
    <t>CAMBOIS</t>
  </si>
  <si>
    <t>BURY WWTW</t>
  </si>
  <si>
    <t>CANNOCK (STW)</t>
  </si>
  <si>
    <t>HAYLE</t>
  </si>
  <si>
    <t>BERKHAMSTED</t>
  </si>
  <si>
    <t>FROME</t>
  </si>
  <si>
    <t>COSLECH</t>
  </si>
  <si>
    <t>CASTLEFORD/STW</t>
  </si>
  <si>
    <t>Large STW11</t>
  </si>
  <si>
    <t>CAMBRIDGE STW</t>
  </si>
  <si>
    <t>CHESTER-LE-STREET</t>
  </si>
  <si>
    <t>CARLISLE WWTW</t>
  </si>
  <si>
    <t>FAVERSHAM</t>
  </si>
  <si>
    <t>CHECKLEY (STW)</t>
  </si>
  <si>
    <t>NEWQUAY</t>
  </si>
  <si>
    <t>BICESTER</t>
  </si>
  <si>
    <t>GLASTONBURY</t>
  </si>
  <si>
    <t>CYNON</t>
  </si>
  <si>
    <t>DEIGHTON/STW</t>
  </si>
  <si>
    <t>Large STW12</t>
  </si>
  <si>
    <t>CANVEY ISLAND STW</t>
  </si>
  <si>
    <t>CONSETT</t>
  </si>
  <si>
    <t>CHORLEY WWTW</t>
  </si>
  <si>
    <t>FORD</t>
  </si>
  <si>
    <t>CLAYMILLS (STW)</t>
  </si>
  <si>
    <t>NEWTON ABBOT (BUCKLAND)</t>
  </si>
  <si>
    <t>BISHOP'S STORTFORD</t>
  </si>
  <si>
    <t>HOLDENHURST</t>
  </si>
  <si>
    <t>FIVE FORDS</t>
  </si>
  <si>
    <t>DENABY/NO 2 STW</t>
  </si>
  <si>
    <t>Northumbrian Water Ltd</t>
  </si>
  <si>
    <t>NES</t>
  </si>
  <si>
    <t>Large STW13</t>
  </si>
  <si>
    <t>CANWICK STW</t>
  </si>
  <si>
    <t>CRAMLINGTON</t>
  </si>
  <si>
    <t>COLNE WWTW</t>
  </si>
  <si>
    <t>FULLERTON</t>
  </si>
  <si>
    <t>COALPORT (STW)</t>
  </si>
  <si>
    <t>PAR</t>
  </si>
  <si>
    <t>BLACKBIRDS</t>
  </si>
  <si>
    <t>KINGSTON SEYMOUR</t>
  </si>
  <si>
    <t>FLINT</t>
  </si>
  <si>
    <t>DEWSBURY/STW</t>
  </si>
  <si>
    <t>Large STW14</t>
  </si>
  <si>
    <t>CHELMSFORD STW</t>
  </si>
  <si>
    <t>HENDON</t>
  </si>
  <si>
    <t>CONGLETON WWTW</t>
  </si>
  <si>
    <t>GODDARDS GREEN</t>
  </si>
  <si>
    <t>COLESHILL (STW)</t>
  </si>
  <si>
    <t>PLYMOUTH (CAMELS HEAD)</t>
  </si>
  <si>
    <t>BORDON</t>
  </si>
  <si>
    <t>KINSON</t>
  </si>
  <si>
    <t>GANOL</t>
  </si>
  <si>
    <t>DOWLEY GAP/STW</t>
  </si>
  <si>
    <t>Portsmouth Water Ltd</t>
  </si>
  <si>
    <t>Portsmouth Water</t>
  </si>
  <si>
    <t>Large STW15</t>
  </si>
  <si>
    <t>CLACTON-HOLLAND HAVEN STW</t>
  </si>
  <si>
    <t>HEXHAM</t>
  </si>
  <si>
    <t>CREWE WWTW</t>
  </si>
  <si>
    <t>GRAVESEND</t>
  </si>
  <si>
    <t>COVEN HEATH (STW)</t>
  </si>
  <si>
    <t>PLYMOUTH (CENTRAL)</t>
  </si>
  <si>
    <t>BRACKNELL</t>
  </si>
  <si>
    <t>PALMERSFORD</t>
  </si>
  <si>
    <t>GARNSWALLT</t>
  </si>
  <si>
    <t>GARFORTH/STW</t>
  </si>
  <si>
    <t>Large STW16</t>
  </si>
  <si>
    <t>COLCHESTER STW</t>
  </si>
  <si>
    <t>HORDEN</t>
  </si>
  <si>
    <t>DARWEN WWTW</t>
  </si>
  <si>
    <t>HAILSHAM SOUTH</t>
  </si>
  <si>
    <t>COVENTRY - FINHAM (STW)</t>
  </si>
  <si>
    <t>PLYMOUTH (ERNESETTLE)</t>
  </si>
  <si>
    <t>BRENTWOOD</t>
  </si>
  <si>
    <t>POOLE</t>
  </si>
  <si>
    <t>GOWERTON</t>
  </si>
  <si>
    <t>HALIFAX/STW</t>
  </si>
  <si>
    <t>Severn Trent Water Ltd (England)</t>
  </si>
  <si>
    <t>SVE</t>
  </si>
  <si>
    <t>Large STW17</t>
  </si>
  <si>
    <t>CORBY STW</t>
  </si>
  <si>
    <t>HOWDON</t>
  </si>
  <si>
    <t>DAVYHULME WWTW</t>
  </si>
  <si>
    <t>CRANKLEY POINT (STW)</t>
  </si>
  <si>
    <t>PLYMPTON (MARSH MILLS)</t>
  </si>
  <si>
    <t>CAMBERLEY</t>
  </si>
  <si>
    <t>PORTBURY WHARF</t>
  </si>
  <si>
    <t>HEREFORD</t>
  </si>
  <si>
    <t>HARROGATE NORTH/STW</t>
  </si>
  <si>
    <t>Large STW18</t>
  </si>
  <si>
    <t>COTTON VALLEY STW</t>
  </si>
  <si>
    <t>MARSKE</t>
  </si>
  <si>
    <t>DUKINFIELD WWTW</t>
  </si>
  <si>
    <t>HAM HILL</t>
  </si>
  <si>
    <t>DERBY (STW)</t>
  </si>
  <si>
    <t>TORBAY (BROKENBURY QUARRY)</t>
  </si>
  <si>
    <t>CHERTSEY</t>
  </si>
  <si>
    <t>RADSTOCK</t>
  </si>
  <si>
    <t>KINMEL BAY</t>
  </si>
  <si>
    <t>HARROGATE SOUTH/STW</t>
  </si>
  <si>
    <t>South East Water Ltd</t>
  </si>
  <si>
    <t>South East Water</t>
  </si>
  <si>
    <t>Large STW19</t>
  </si>
  <si>
    <t>CROMER STW</t>
  </si>
  <si>
    <t>NEWBIGGIN</t>
  </si>
  <si>
    <t>ECCLES WWTW</t>
  </si>
  <si>
    <t>DINNINGTON STW</t>
  </si>
  <si>
    <t>TRURO (NEWHAM)</t>
  </si>
  <si>
    <t>CHESHAM</t>
  </si>
  <si>
    <t>SALISBURY</t>
  </si>
  <si>
    <t>LLANASA</t>
  </si>
  <si>
    <t>HUDDERSFIELD STW GROUP</t>
  </si>
  <si>
    <t>South Staffordshire Cambridge</t>
  </si>
  <si>
    <t>Large STW20</t>
  </si>
  <si>
    <t>DUNSTABLE STW</t>
  </si>
  <si>
    <t>SEAHAM</t>
  </si>
  <si>
    <t>ELLESMERE PORT WWTW</t>
  </si>
  <si>
    <t>HORSHAM NEW</t>
  </si>
  <si>
    <t>DROITWICH- LADYWOOD (STW)</t>
  </si>
  <si>
    <t>Other (Specify Below)</t>
  </si>
  <si>
    <t>CIRENCESTER</t>
  </si>
  <si>
    <t>SHEPTON MALLETT</t>
  </si>
  <si>
    <t>LLANELLI</t>
  </si>
  <si>
    <t>HULL/STW</t>
  </si>
  <si>
    <t>South West Water (including Bournemouth)</t>
  </si>
  <si>
    <t>SWB</t>
  </si>
  <si>
    <t>Large STW21</t>
  </si>
  <si>
    <t>FELIXSTOWE STW</t>
  </si>
  <si>
    <t>SEATON CAREW</t>
  </si>
  <si>
    <t>FAZAKERLEY (LIVERPOOL NORTH) WWTW</t>
  </si>
  <si>
    <t>MILLBROOK</t>
  </si>
  <si>
    <t>EARL SHILTON STW</t>
  </si>
  <si>
    <t>CRAWLEY</t>
  </si>
  <si>
    <t>TAUNTON</t>
  </si>
  <si>
    <t>LLANGEFNI</t>
  </si>
  <si>
    <t>KEIGHLEY MARLEY/STW</t>
  </si>
  <si>
    <t>Large STW22</t>
  </si>
  <si>
    <t>FLITWICK STW</t>
  </si>
  <si>
    <t>SEDGELETCH</t>
  </si>
  <si>
    <t>FLEETWOOD MARSH WWTW</t>
  </si>
  <si>
    <t>EVESHAM STW</t>
  </si>
  <si>
    <t>CROSSNESS</t>
  </si>
  <si>
    <t>TROWBRIDGE</t>
  </si>
  <si>
    <t>NASH</t>
  </si>
  <si>
    <t>KNOSTROP/H LEVEL STW</t>
  </si>
  <si>
    <t>Southern Water Services Ltd</t>
  </si>
  <si>
    <t>SRN</t>
  </si>
  <si>
    <t>Large STW23</t>
  </si>
  <si>
    <t>FORNHAM ALL SAINTS STW</t>
  </si>
  <si>
    <t>STRESSHOLME</t>
  </si>
  <si>
    <t>GLAZEBURY WWTW</t>
  </si>
  <si>
    <t>MOTNEY HILL</t>
  </si>
  <si>
    <t>GAINSBOROUGH LEA ROAD</t>
  </si>
  <si>
    <t>DEEPHAMS</t>
  </si>
  <si>
    <t>WARMINSTER</t>
  </si>
  <si>
    <t>NEWLANDS</t>
  </si>
  <si>
    <t>KNOSTROP/L LEVEL STW</t>
  </si>
  <si>
    <t>Sutton &amp; East Surrey Water Ltd</t>
  </si>
  <si>
    <t>Sutton &amp; East Surrey Water</t>
  </si>
  <si>
    <t>Large STW24</t>
  </si>
  <si>
    <t>GREAT BILLING STW</t>
  </si>
  <si>
    <t>WASHINGTON</t>
  </si>
  <si>
    <t>GLOSSOP WWTW (MELANDRA)</t>
  </si>
  <si>
    <t>NEWHAVEN EAST</t>
  </si>
  <si>
    <t>GOSCOTE (STW)</t>
  </si>
  <si>
    <t>DIDCOT</t>
  </si>
  <si>
    <t>WEST HUNTSPILL</t>
  </si>
  <si>
    <t>PENYBONT</t>
  </si>
  <si>
    <t>KNOSTROP/STW</t>
  </si>
  <si>
    <t>Bazalgette Tunnel Ltd (Tideway)</t>
  </si>
  <si>
    <t>Large STW25</t>
  </si>
  <si>
    <t>GRIMSBY-PYEWIPE STW</t>
  </si>
  <si>
    <t>WESTWOOD (CONSETT)</t>
  </si>
  <si>
    <t>HAZEL GROVE WWTW</t>
  </si>
  <si>
    <t>NORTHFLEET</t>
  </si>
  <si>
    <t>HAYDEN (STW)</t>
  </si>
  <si>
    <t>DORKING</t>
  </si>
  <si>
    <t>WESTBURY</t>
  </si>
  <si>
    <t>PONTHIR</t>
  </si>
  <si>
    <t>LEMONROYD/STW</t>
  </si>
  <si>
    <t>Thames Water Utilities Ltd</t>
  </si>
  <si>
    <t>TMS</t>
  </si>
  <si>
    <t>Large STW26</t>
  </si>
  <si>
    <t>HARWICH AND DOVERCOURT</t>
  </si>
  <si>
    <t>HILLHOUSE WWTW</t>
  </si>
  <si>
    <t>PEACEHAVEN</t>
  </si>
  <si>
    <t>HEANOR-MILNE HAY (STW)</t>
  </si>
  <si>
    <t>ESHER</t>
  </si>
  <si>
    <t>WESTON-SUPER-MARE</t>
  </si>
  <si>
    <t>QUEENSFERRY</t>
  </si>
  <si>
    <t>LUNDWOOD/STW</t>
  </si>
  <si>
    <t>United Utilities Water Plc</t>
  </si>
  <si>
    <t>Large STW27</t>
  </si>
  <si>
    <t>HAVERHILL STW</t>
  </si>
  <si>
    <t>HORWICH WWTW</t>
  </si>
  <si>
    <t>PEEL COMMON</t>
  </si>
  <si>
    <t>HINCKLEY (STW)</t>
  </si>
  <si>
    <t>FARNHAM</t>
  </si>
  <si>
    <t>WEYMOUTH</t>
  </si>
  <si>
    <t>SWANSEA BAY</t>
  </si>
  <si>
    <t>MALTON/STW</t>
  </si>
  <si>
    <t>Large STW28</t>
  </si>
  <si>
    <t>HITCHIN STW</t>
  </si>
  <si>
    <t>HUYTON WWTW</t>
  </si>
  <si>
    <t>PENNINGTON</t>
  </si>
  <si>
    <t>ILKESTON - HALLAM FIELDS (STW)</t>
  </si>
  <si>
    <t>FLEET</t>
  </si>
  <si>
    <t>YEOVIL</t>
  </si>
  <si>
    <t>TENBY</t>
  </si>
  <si>
    <t>NEILEY/NO 1 STW</t>
  </si>
  <si>
    <t>Wessex Water Services Ltd</t>
  </si>
  <si>
    <t>WSX</t>
  </si>
  <si>
    <t>Large STW29</t>
  </si>
  <si>
    <t>HUNTINGDON (GODMANCHESTER) STW</t>
  </si>
  <si>
    <t>HYDE WWTW</t>
  </si>
  <si>
    <t>KIDDERMINSTER OLDINGTON (STW)</t>
  </si>
  <si>
    <t>GODALMING</t>
  </si>
  <si>
    <t>TOTAL</t>
  </si>
  <si>
    <t>NEILEY/NO 2 STW</t>
  </si>
  <si>
    <t>Yorkshire Water Services Ltd</t>
  </si>
  <si>
    <t>YKY</t>
  </si>
  <si>
    <t>Large STW30</t>
  </si>
  <si>
    <t>INGOLDMELLS STW</t>
  </si>
  <si>
    <t>HYNDBURN WWTW</t>
  </si>
  <si>
    <t>KIRKBY IN ASHFIELD (STW)</t>
  </si>
  <si>
    <t>GUILDFORD</t>
  </si>
  <si>
    <t>NORMANTON/STW</t>
  </si>
  <si>
    <t>Large STW31</t>
  </si>
  <si>
    <t>IPSWICH CLIFF QUAY RAEBURN STW</t>
  </si>
  <si>
    <t>KENDAL WWTW</t>
  </si>
  <si>
    <t>PORTSWOOD</t>
  </si>
  <si>
    <t>LEEK (STW)</t>
  </si>
  <si>
    <t>HARPENDEN</t>
  </si>
  <si>
    <t>NORTH BIERLEY/STW</t>
  </si>
  <si>
    <t>Large STW32</t>
  </si>
  <si>
    <t>JAYWICK NEW</t>
  </si>
  <si>
    <t>KIDSGROVE WWTW</t>
  </si>
  <si>
    <t>QUEENBOROUGH</t>
  </si>
  <si>
    <t>LICHFIELD (STW)</t>
  </si>
  <si>
    <t>HOGSMILL</t>
  </si>
  <si>
    <t>NORTHALLERTON/STW</t>
  </si>
  <si>
    <t>Large STW33</t>
  </si>
  <si>
    <t>KINGS LYNN STW</t>
  </si>
  <si>
    <t>LANCASTER (STODDAY) WWTW</t>
  </si>
  <si>
    <t>SANDOWN</t>
  </si>
  <si>
    <t>LONG EATON-TOTON (STW)</t>
  </si>
  <si>
    <t>HOGSMILL (A &amp; B)</t>
  </si>
  <si>
    <t>OLD WHITTINGTON/STW</t>
  </si>
  <si>
    <t>Large STW34</t>
  </si>
  <si>
    <t>LEIGHTON LINSLADE STW</t>
  </si>
  <si>
    <t>LEIGH WWTW</t>
  </si>
  <si>
    <t>SCAYNES HILL</t>
  </si>
  <si>
    <t>LOUGHBOROUGH (STW)</t>
  </si>
  <si>
    <t>HOGSMILL (A)</t>
  </si>
  <si>
    <t>RAWCLIFFE YORK/STW</t>
  </si>
  <si>
    <t>Large STW35</t>
  </si>
  <si>
    <t>LETCHWORTH STW</t>
  </si>
  <si>
    <t>LEYLAND WWTW</t>
  </si>
  <si>
    <t>SITTINGBOURNE</t>
  </si>
  <si>
    <t>LOWER GORNAL (STW)</t>
  </si>
  <si>
    <t>HORLEY</t>
  </si>
  <si>
    <t>SALTERHEBBLE</t>
  </si>
  <si>
    <t>Large STW36</t>
  </si>
  <si>
    <t>LOWESTOFT STW</t>
  </si>
  <si>
    <t>LIVERPOOL SOUTH (WOOLTON) WWTW</t>
  </si>
  <si>
    <t>MALVERN (STW)</t>
  </si>
  <si>
    <t>LEATHERHEAD</t>
  </si>
  <si>
    <t>SANDALL/STW</t>
  </si>
  <si>
    <t>Large STW37</t>
  </si>
  <si>
    <t>MARCH STW</t>
  </si>
  <si>
    <t>MACCLESFIELD WWTW</t>
  </si>
  <si>
    <t>SWALECLIFFE</t>
  </si>
  <si>
    <t>MANSFIELD-BATH LANE (STW)</t>
  </si>
  <si>
    <t>LITTLE MARLOW</t>
  </si>
  <si>
    <t>SCARBOROUGH/STW</t>
  </si>
  <si>
    <t>Large STW38</t>
  </si>
  <si>
    <t>MARKET HARBOROUGH</t>
  </si>
  <si>
    <t>MEOLS (NORTH WIRRAL)</t>
  </si>
  <si>
    <t>TONBRIDGE</t>
  </si>
  <si>
    <t>MELTON (STW)</t>
  </si>
  <si>
    <t>LONG REACH</t>
  </si>
  <si>
    <t>SELBY/NO.2 STW</t>
  </si>
  <si>
    <t>Large STW39</t>
  </si>
  <si>
    <t>MARSTON STW (LINCS)</t>
  </si>
  <si>
    <t>MORECAMBE WWTW</t>
  </si>
  <si>
    <t>TUNBRIDGE WELLS NORTH</t>
  </si>
  <si>
    <t>MILE OAK STW</t>
  </si>
  <si>
    <t>LUTON (EAST HYDE)</t>
  </si>
  <si>
    <t>SOUTH ELMSALL/STW</t>
  </si>
  <si>
    <t>Large STW40</t>
  </si>
  <si>
    <t>NEWMARKET STW</t>
  </si>
  <si>
    <t>NORTH WIRRAL (MEOLS) WWTW</t>
  </si>
  <si>
    <t>TUNBRIDGE WELLS SOUTH</t>
  </si>
  <si>
    <t>MINWORTH (STW)</t>
  </si>
  <si>
    <t>MAIDENHEAD</t>
  </si>
  <si>
    <t>SPENBOROUGH/STW</t>
  </si>
  <si>
    <t>Large STW41</t>
  </si>
  <si>
    <t>PETERBOROUGH (FLAG FEN) STW</t>
  </si>
  <si>
    <t>NORTHWICH WWTW</t>
  </si>
  <si>
    <t>MONKMOOR (STW)</t>
  </si>
  <si>
    <t>MAPLE LODGE</t>
  </si>
  <si>
    <t>STAVELEY/STW</t>
  </si>
  <si>
    <t>Large STW42</t>
  </si>
  <si>
    <t>RAYLEIGH-EAST STW</t>
  </si>
  <si>
    <t>OLDHAM WWTW</t>
  </si>
  <si>
    <t>NETHERIDGE (STW)</t>
  </si>
  <si>
    <t>MOGDEN</t>
  </si>
  <si>
    <t>SUTTON/STW</t>
  </si>
  <si>
    <t>Large STW43</t>
  </si>
  <si>
    <t>RAYLEIGH-WEST</t>
  </si>
  <si>
    <t>PRESTON (CLIFTON MARSH) WWTW</t>
  </si>
  <si>
    <t>WHITEWALL CREEK</t>
  </si>
  <si>
    <t>NEWTHORPE - STW</t>
  </si>
  <si>
    <t>NEWBURY</t>
  </si>
  <si>
    <t>TADCASTER/TRADE STW</t>
  </si>
  <si>
    <t>Large STW44</t>
  </si>
  <si>
    <t>ROCHFORD STW</t>
  </si>
  <si>
    <t>ROCHDALE WWTW</t>
  </si>
  <si>
    <t>WOOLSTON</t>
  </si>
  <si>
    <t>NUNEATON- HARSHILL - STW</t>
  </si>
  <si>
    <t>OXFORD</t>
  </si>
  <si>
    <t>THORNE/STW</t>
  </si>
  <si>
    <t>Large STW45</t>
  </si>
  <si>
    <t>SHENFIELD AND HUTTON STW</t>
  </si>
  <si>
    <t>ROSSENDALE WWTW</t>
  </si>
  <si>
    <t>PACKINGTON (STW)</t>
  </si>
  <si>
    <t>READING</t>
  </si>
  <si>
    <t>WHITBY/STW</t>
  </si>
  <si>
    <t>Large STW46</t>
  </si>
  <si>
    <t>SOUTHEND STW</t>
  </si>
  <si>
    <t>ROYTON WWTW</t>
  </si>
  <si>
    <t>RAINWORTH (STW)</t>
  </si>
  <si>
    <t>REIGATE</t>
  </si>
  <si>
    <t>WOMBWELL/STW</t>
  </si>
  <si>
    <t>Large STW47</t>
  </si>
  <si>
    <t>SPALDING STW</t>
  </si>
  <si>
    <t>RUNCORN WWTW</t>
  </si>
  <si>
    <t>RAY HALL (STW)</t>
  </si>
  <si>
    <t>RIVERSIDE</t>
  </si>
  <si>
    <t>WOODHOUSE MILL/STW</t>
  </si>
  <si>
    <t>Large STW48</t>
  </si>
  <si>
    <t>ST NEOTS STW</t>
  </si>
  <si>
    <t>SALE WWTW</t>
  </si>
  <si>
    <t>REDDITCH (SPERNAL) WRW</t>
  </si>
  <si>
    <t>RYE MEADS</t>
  </si>
  <si>
    <t>YORK NABURN/STW</t>
  </si>
  <si>
    <t>Large STW49</t>
  </si>
  <si>
    <t>TETNEY-NEWTON MARSH STW</t>
  </si>
  <si>
    <t>SALFORD WWTW</t>
  </si>
  <si>
    <t>RETFORD STW</t>
  </si>
  <si>
    <t>SANDHURST</t>
  </si>
  <si>
    <t>YORK/NABURN</t>
  </si>
  <si>
    <t>Large STW50</t>
  </si>
  <si>
    <t>THETFORD STW</t>
  </si>
  <si>
    <t>SANDON (NORTH LIVERPOOL DOCKS) WWTW</t>
  </si>
  <si>
    <t>ROUNDHILL (STW)</t>
  </si>
  <si>
    <t>SLOUGH</t>
  </si>
  <si>
    <t>Large STW51</t>
  </si>
  <si>
    <t>TILBURY STW</t>
  </si>
  <si>
    <t>SKELMERSDALE WWTW</t>
  </si>
  <si>
    <t>RUGBY NEWBOLD (STW)</t>
  </si>
  <si>
    <t>SWINDON</t>
  </si>
  <si>
    <t>Large STW52</t>
  </si>
  <si>
    <t>WEST WALTON STW</t>
  </si>
  <si>
    <t>SOUTHPORT (BANK END) WWTW</t>
  </si>
  <si>
    <t>RUGELEY (STW)</t>
  </si>
  <si>
    <t>WANTAGE</t>
  </si>
  <si>
    <t>Large STW53</t>
  </si>
  <si>
    <t>WHILTON STW</t>
  </si>
  <si>
    <t>ST HELENS WWTW</t>
  </si>
  <si>
    <t>RUSHMOOR (STW)</t>
  </si>
  <si>
    <t>WARGRAVE</t>
  </si>
  <si>
    <t>Large STW54</t>
  </si>
  <si>
    <t>WHITLINGHAM TROWSE STW</t>
  </si>
  <si>
    <t>STOCKPORT WWTW</t>
  </si>
  <si>
    <t>SCUNTHORPE-YADDLETHORPE (STW)</t>
  </si>
  <si>
    <t>WINDSOR</t>
  </si>
  <si>
    <t>Large STW55</t>
  </si>
  <si>
    <t>WICKFORD STW</t>
  </si>
  <si>
    <t>TYLDESLEY WWTW</t>
  </si>
  <si>
    <t>SNARROWS (STW)</t>
  </si>
  <si>
    <t>WISLEY</t>
  </si>
  <si>
    <t>Large STW56</t>
  </si>
  <si>
    <t>WITHAM STW</t>
  </si>
  <si>
    <t>URMSTON WWTW</t>
  </si>
  <si>
    <t>STANLEY DOWNTON (STW)</t>
  </si>
  <si>
    <t>WITNEY</t>
  </si>
  <si>
    <t>Large STW57</t>
  </si>
  <si>
    <t>WALTON-LE-DALE WWTW</t>
  </si>
  <si>
    <t>STANTON-DERBYSHIRE (STW)</t>
  </si>
  <si>
    <t>WOKING</t>
  </si>
  <si>
    <t>Large STW58</t>
  </si>
  <si>
    <t>WARRINGTON NORTH WWTW</t>
  </si>
  <si>
    <t>STAPLEFORD-BESSEL LANE (STW)</t>
  </si>
  <si>
    <t>Large STW59</t>
  </si>
  <si>
    <t>WARRINGTON SOUTH WWTW</t>
  </si>
  <si>
    <t>STOKE BARDOLPH (STW)</t>
  </si>
  <si>
    <t>Large STW60</t>
  </si>
  <si>
    <t>WESTHOUGHTON WWTW</t>
  </si>
  <si>
    <t>STRATFORD-MILCOTE (STW)</t>
  </si>
  <si>
    <t>Large STW61</t>
  </si>
  <si>
    <t>WHALEY BRIDGE WWTW</t>
  </si>
  <si>
    <t>STRONGFORD (STW)</t>
  </si>
  <si>
    <t>Large STW62</t>
  </si>
  <si>
    <t>WHITEHAVEN WWTW</t>
  </si>
  <si>
    <t>SUTTON IN ASHFIELD (STW)</t>
  </si>
  <si>
    <t>Large STW63</t>
  </si>
  <si>
    <t>WIDNES WWTW</t>
  </si>
  <si>
    <t>TAMWORTH (STW)</t>
  </si>
  <si>
    <t>Large STW64</t>
  </si>
  <si>
    <t>WIGAN (HOSCAR) WWTW</t>
  </si>
  <si>
    <t>Tenbury STW</t>
  </si>
  <si>
    <t>Large STW65</t>
  </si>
  <si>
    <t>WINSFORD WWTW</t>
  </si>
  <si>
    <t>TEWKESBURY STW</t>
  </si>
  <si>
    <t>Large STW66</t>
  </si>
  <si>
    <t>WORKINGTON WWTW</t>
  </si>
  <si>
    <t>TOTON (STW)</t>
  </si>
  <si>
    <t>Large STW67</t>
  </si>
  <si>
    <t>TRESCOTT (STW)</t>
  </si>
  <si>
    <t>Large STW68</t>
  </si>
  <si>
    <t>UTTOXETER (STW)</t>
  </si>
  <si>
    <t>Large STW69</t>
  </si>
  <si>
    <t>WANLIP (STW)</t>
  </si>
  <si>
    <t>Large STW70</t>
  </si>
  <si>
    <t>WARWICK-LONGBRIDGE (STW)</t>
  </si>
  <si>
    <t>Large STW71</t>
  </si>
  <si>
    <t>WHETSTONE (STW)</t>
  </si>
  <si>
    <t>Large STW72</t>
  </si>
  <si>
    <t>WIGSTON (STW)</t>
  </si>
  <si>
    <t>Large STW73</t>
  </si>
  <si>
    <t>WILLENHALL (STW)</t>
  </si>
  <si>
    <t>Large STW74</t>
  </si>
  <si>
    <t>WORCESTER - BROMWICH ROAD (STW)</t>
  </si>
  <si>
    <t>Large STW75</t>
  </si>
  <si>
    <t>WORKSOP-MANTON (STW)</t>
  </si>
  <si>
    <t>Large STW76</t>
  </si>
  <si>
    <t>YADDLETHORPE SCUNTHORPE (STW)</t>
  </si>
  <si>
    <t>Large STW77</t>
  </si>
  <si>
    <t>Large STW78</t>
  </si>
  <si>
    <t>Large STW79</t>
  </si>
  <si>
    <t>Large STW80</t>
  </si>
  <si>
    <t>Large STW81</t>
  </si>
  <si>
    <t>Large STW82</t>
  </si>
  <si>
    <t>Large STW83</t>
  </si>
  <si>
    <t>Large STW84</t>
  </si>
  <si>
    <t>Large STW85</t>
  </si>
  <si>
    <t>Large STW86</t>
  </si>
  <si>
    <t>Large STW87</t>
  </si>
  <si>
    <t>Large STW88</t>
  </si>
  <si>
    <t>Large STW89</t>
  </si>
  <si>
    <t>Large STW90</t>
  </si>
  <si>
    <t>Large STW91</t>
  </si>
  <si>
    <t>Large STW92</t>
  </si>
  <si>
    <t>Large STW93</t>
  </si>
  <si>
    <t>Large STW94</t>
  </si>
  <si>
    <t>Large STW95</t>
  </si>
  <si>
    <t>Large STW96</t>
  </si>
  <si>
    <t>Large STW97</t>
  </si>
  <si>
    <t>Large STW98</t>
  </si>
  <si>
    <t>Large STW99</t>
  </si>
  <si>
    <t>Large STW100</t>
  </si>
  <si>
    <t>No</t>
  </si>
  <si>
    <t>Yes</t>
  </si>
  <si>
    <t>Residential retail</t>
  </si>
  <si>
    <t>Non-household water - revenues by tariff type</t>
  </si>
  <si>
    <t>Non-household wastewater - revenues by tariff type</t>
  </si>
  <si>
    <t>Historic cost analysis of intangible fixed assets</t>
  </si>
  <si>
    <t>Analysis of debt</t>
  </si>
  <si>
    <t>Impact of price control performance to date on RCV</t>
  </si>
  <si>
    <t>Financial derivatives</t>
  </si>
  <si>
    <t>WRMP annual reporting on delivery - non-leakage activities</t>
  </si>
  <si>
    <t>Wastewater network+ - WINEP phosphorus removal scheme costs and cost drivers</t>
  </si>
  <si>
    <t>Bioresources</t>
  </si>
  <si>
    <t>Innovation competition</t>
  </si>
  <si>
    <t xml:space="preserve">Introduction </t>
  </si>
  <si>
    <t>Queries</t>
  </si>
  <si>
    <t>Submissions</t>
  </si>
  <si>
    <t>Links to additional information / guidance</t>
  </si>
  <si>
    <t>Section 1  Regulatory financial reporting</t>
  </si>
  <si>
    <t>Pro forma 1A</t>
  </si>
  <si>
    <t>Pro forma 1B</t>
  </si>
  <si>
    <t>Pro forma 1C</t>
  </si>
  <si>
    <t>Pro forma 1D</t>
  </si>
  <si>
    <t>Pro forma 1E</t>
  </si>
  <si>
    <t>Pro forma 1F</t>
  </si>
  <si>
    <t>Section 2   Price review and other segmental reporting</t>
  </si>
  <si>
    <t>Pro forma 2A</t>
  </si>
  <si>
    <t>Pro forma 2B</t>
  </si>
  <si>
    <t>Pro forma 2C</t>
  </si>
  <si>
    <t>Pro forma 2D</t>
  </si>
  <si>
    <t>Pro forma 2E</t>
  </si>
  <si>
    <t>Pro forma 2F</t>
  </si>
  <si>
    <t>Pro forma 2G</t>
  </si>
  <si>
    <t>Pro forma 2H</t>
  </si>
  <si>
    <t>Pro forma 2I</t>
  </si>
  <si>
    <t>Pro forma 2J</t>
  </si>
  <si>
    <t>Pro forma 2K</t>
  </si>
  <si>
    <t>Pro forma 2L</t>
  </si>
  <si>
    <t>Pro forma 2M</t>
  </si>
  <si>
    <t>Pro forma 2N</t>
  </si>
  <si>
    <t xml:space="preserve">Residential retail  - social tariffs </t>
  </si>
  <si>
    <t>Pro forma 2O</t>
  </si>
  <si>
    <t>Section 4  Additional regulatory information - service level</t>
  </si>
  <si>
    <t>Pro forma 4A</t>
  </si>
  <si>
    <t>Pro forma 4B</t>
  </si>
  <si>
    <t>Pro forma 4C</t>
  </si>
  <si>
    <t>Pro forma 4D</t>
  </si>
  <si>
    <t>Pro forma 4E</t>
  </si>
  <si>
    <t>Pro forma 4F</t>
  </si>
  <si>
    <t>Pro forma 4G</t>
  </si>
  <si>
    <t>Pro forma 4H</t>
  </si>
  <si>
    <t>Pro forma 4I</t>
  </si>
  <si>
    <t xml:space="preserve">Pro forma 4J  </t>
  </si>
  <si>
    <t xml:space="preserve">Pro forma 4K  </t>
  </si>
  <si>
    <t xml:space="preserve">Pro forma 4L  </t>
  </si>
  <si>
    <t xml:space="preserve">Pro forma 4M  </t>
  </si>
  <si>
    <t xml:space="preserve">Pro forma 4N  </t>
  </si>
  <si>
    <t xml:space="preserve">Pro forma 4O  </t>
  </si>
  <si>
    <t xml:space="preserve">Pro forma 4P  </t>
  </si>
  <si>
    <t>Pro forma 4Q</t>
  </si>
  <si>
    <t>Developer services - New connections, properties and mains</t>
  </si>
  <si>
    <t>Pro forma 4R</t>
  </si>
  <si>
    <t>Connected properties, customers and population</t>
  </si>
  <si>
    <t>Section 5 Additional regulatory information - water resources</t>
  </si>
  <si>
    <t xml:space="preserve">Pro forma 5A </t>
  </si>
  <si>
    <t>Pro forma 5B</t>
  </si>
  <si>
    <t>Section 6 Additional regulatory information - water network plus</t>
  </si>
  <si>
    <t>Pro forma 6A</t>
  </si>
  <si>
    <t>Pro forma 6B</t>
  </si>
  <si>
    <t>Pro forma 6C</t>
  </si>
  <si>
    <t>Pro forma 6D</t>
  </si>
  <si>
    <t>Section 7 Additional regulatory information - wastewater network plus</t>
  </si>
  <si>
    <t>Pro forma 7A</t>
  </si>
  <si>
    <t>Pro forma 7B</t>
  </si>
  <si>
    <t>Pro forma 7C</t>
  </si>
  <si>
    <t>Pro forma 7D</t>
  </si>
  <si>
    <t>Pro forma 7E</t>
  </si>
  <si>
    <t>Section 8 Additional regulatory information - bioresources</t>
  </si>
  <si>
    <t>Pro forma 8A</t>
  </si>
  <si>
    <t>Pro forma 8B</t>
  </si>
  <si>
    <t>Pro forma 8C</t>
  </si>
  <si>
    <t>Pro forma 8D</t>
  </si>
  <si>
    <t>Section 9 Additional regulatory information - innovation competition</t>
  </si>
  <si>
    <t>Pro forma 9A</t>
  </si>
  <si>
    <t>Data validation checks</t>
  </si>
  <si>
    <t>Select company from drop down list</t>
  </si>
  <si>
    <t>All expected cells completed?</t>
  </si>
  <si>
    <t>Reference</t>
  </si>
  <si>
    <t>Item description</t>
  </si>
  <si>
    <t>Unit</t>
  </si>
  <si>
    <t>Model</t>
  </si>
  <si>
    <t>2020-21</t>
  </si>
  <si>
    <t>BO1180STAT</t>
  </si>
  <si>
    <t>£m</t>
  </si>
  <si>
    <t>Cyclical Foundation</t>
  </si>
  <si>
    <t>BO2560STAT</t>
  </si>
  <si>
    <t>BO1980STAT</t>
  </si>
  <si>
    <t>BO2060STAT</t>
  </si>
  <si>
    <t>BO3301STAT</t>
  </si>
  <si>
    <t>A10008STAT</t>
  </si>
  <si>
    <t>A10009STAT</t>
  </si>
  <si>
    <t>FT01641STAT</t>
  </si>
  <si>
    <t>A10011STAT</t>
  </si>
  <si>
    <t>A10012STAT</t>
  </si>
  <si>
    <t>BO3305STAT</t>
  </si>
  <si>
    <t>BO3351STAT</t>
  </si>
  <si>
    <t>BO3352STAT</t>
  </si>
  <si>
    <t>BO2530STAT</t>
  </si>
  <si>
    <t>BO3402STAT</t>
  </si>
  <si>
    <t>BO3354STAT</t>
  </si>
  <si>
    <t>BO3355STAT</t>
  </si>
  <si>
    <t>BO3353STAT</t>
  </si>
  <si>
    <t>BO1180DSR</t>
  </si>
  <si>
    <t>BO2560DSR</t>
  </si>
  <si>
    <t>BO1980DSR</t>
  </si>
  <si>
    <t>BO2060DSR</t>
  </si>
  <si>
    <t>BO3301DSR</t>
  </si>
  <si>
    <t>A10008DSR</t>
  </si>
  <si>
    <t>A10009DSR</t>
  </si>
  <si>
    <t>FT01641DSR</t>
  </si>
  <si>
    <t>A10011DSR</t>
  </si>
  <si>
    <t>A10012DSR</t>
  </si>
  <si>
    <t>BO3305DSR</t>
  </si>
  <si>
    <t>BO3351DSR</t>
  </si>
  <si>
    <t>BO3352DSR</t>
  </si>
  <si>
    <t>BO2530DSR</t>
  </si>
  <si>
    <t>BO3402DSR</t>
  </si>
  <si>
    <t>BO3354DSR</t>
  </si>
  <si>
    <t>BO3355DSR</t>
  </si>
  <si>
    <t>BO3353DSR</t>
  </si>
  <si>
    <t>BO1180NA</t>
  </si>
  <si>
    <t>BO2560NA</t>
  </si>
  <si>
    <t>BO1980NA</t>
  </si>
  <si>
    <t>BO2060NA</t>
  </si>
  <si>
    <t>BO3301NA</t>
  </si>
  <si>
    <t>A10008NA</t>
  </si>
  <si>
    <t>A10009NA</t>
  </si>
  <si>
    <t>FT01641NA</t>
  </si>
  <si>
    <t>A10011NA</t>
  </si>
  <si>
    <t>A10012NA</t>
  </si>
  <si>
    <t>BO3305NA</t>
  </si>
  <si>
    <t>BO3351NA</t>
  </si>
  <si>
    <t>BO3352NA</t>
  </si>
  <si>
    <t>BO2530NA</t>
  </si>
  <si>
    <t>BO3402NA</t>
  </si>
  <si>
    <t>BO3354NA</t>
  </si>
  <si>
    <t>BO3355NA</t>
  </si>
  <si>
    <t>BO3353NA</t>
  </si>
  <si>
    <t>BO1180NAIS</t>
  </si>
  <si>
    <t>BO1180NATW</t>
  </si>
  <si>
    <t>BO1180NAO</t>
  </si>
  <si>
    <t>BO1180NAT</t>
  </si>
  <si>
    <t>BO1180ADJ</t>
  </si>
  <si>
    <t>BO2560ADJ</t>
  </si>
  <si>
    <t>BO1980ADJ</t>
  </si>
  <si>
    <t>BO2060ADJ</t>
  </si>
  <si>
    <t>BO3301ADJ</t>
  </si>
  <si>
    <t>A10008ADJ</t>
  </si>
  <si>
    <t>A10009ADJ</t>
  </si>
  <si>
    <t>FT01641ADJ</t>
  </si>
  <si>
    <t>A10011ADJ</t>
  </si>
  <si>
    <t>A10012ADJ</t>
  </si>
  <si>
    <t>BO3305ADJ</t>
  </si>
  <si>
    <t>BO3351ADJ</t>
  </si>
  <si>
    <t>BO3352ADJ</t>
  </si>
  <si>
    <t>BO2530ADJ</t>
  </si>
  <si>
    <t>BO3402ADJ</t>
  </si>
  <si>
    <t>BO3354ADJ</t>
  </si>
  <si>
    <t>BO3355ADJ</t>
  </si>
  <si>
    <t>BO3353ADJ</t>
  </si>
  <si>
    <t>BO1180</t>
  </si>
  <si>
    <t>BO2560</t>
  </si>
  <si>
    <t>BO1980</t>
  </si>
  <si>
    <t>BO2060</t>
  </si>
  <si>
    <t>BO3301</t>
  </si>
  <si>
    <t>A10008APP</t>
  </si>
  <si>
    <t>A10009APP</t>
  </si>
  <si>
    <t>FT01641</t>
  </si>
  <si>
    <t>A10011APP</t>
  </si>
  <si>
    <t>A10012APP</t>
  </si>
  <si>
    <t>BO3305</t>
  </si>
  <si>
    <t>BO3351</t>
  </si>
  <si>
    <t>BO3352</t>
  </si>
  <si>
    <t>BO2530</t>
  </si>
  <si>
    <t>BO3402</t>
  </si>
  <si>
    <t>BO3354</t>
  </si>
  <si>
    <t>BO3355</t>
  </si>
  <si>
    <t>BO3353</t>
  </si>
  <si>
    <t>BO2550STAT</t>
  </si>
  <si>
    <t>BO2553STAT</t>
  </si>
  <si>
    <t>BO2554STAT</t>
  </si>
  <si>
    <t>BO2550DSR</t>
  </si>
  <si>
    <t>BO2553DSR</t>
  </si>
  <si>
    <t>BO2554DSR</t>
  </si>
  <si>
    <t>BO2550NA</t>
  </si>
  <si>
    <t>BO2553NA</t>
  </si>
  <si>
    <t>BO2554NA</t>
  </si>
  <si>
    <t>BO2550ADJ</t>
  </si>
  <si>
    <t>BO2553ADJ</t>
  </si>
  <si>
    <t>BO2554ADJ</t>
  </si>
  <si>
    <t>BO2550</t>
  </si>
  <si>
    <t>BO2553</t>
  </si>
  <si>
    <t>BO2554</t>
  </si>
  <si>
    <t>BO4008STAT</t>
  </si>
  <si>
    <t>A11002STAT</t>
  </si>
  <si>
    <t>FT01670STAT</t>
  </si>
  <si>
    <t>FT01680STAT</t>
  </si>
  <si>
    <t>A11005STAT</t>
  </si>
  <si>
    <t>FT01751STAT</t>
  </si>
  <si>
    <t>A11006STAT</t>
  </si>
  <si>
    <t>BO4084STAT</t>
  </si>
  <si>
    <t>A11008STAT</t>
  </si>
  <si>
    <t>A11009STAT</t>
  </si>
  <si>
    <t>A11010STAT</t>
  </si>
  <si>
    <t>BO4092STAT</t>
  </si>
  <si>
    <t>A11012STAT</t>
  </si>
  <si>
    <t>A11013STAT</t>
  </si>
  <si>
    <t>BO4093STAT</t>
  </si>
  <si>
    <t>A11015STAT</t>
  </si>
  <si>
    <t>A11016STAT</t>
  </si>
  <si>
    <t>A11017STAT</t>
  </si>
  <si>
    <t>A11018STAT</t>
  </si>
  <si>
    <t>BO4096STAT</t>
  </si>
  <si>
    <t>A11020STAT</t>
  </si>
  <si>
    <t>BO4051STAT</t>
  </si>
  <si>
    <t>A11022STAT</t>
  </si>
  <si>
    <t>A11023STAT</t>
  </si>
  <si>
    <t>A11024STAT</t>
  </si>
  <si>
    <t>BO4065STATGC</t>
  </si>
  <si>
    <t>BO4065STATAA</t>
  </si>
  <si>
    <t>BB1300APSTAT</t>
  </si>
  <si>
    <t>BO4063STAT</t>
  </si>
  <si>
    <t>A11025STAT</t>
  </si>
  <si>
    <t>BO4070STAT</t>
  </si>
  <si>
    <t>BO4100STAT</t>
  </si>
  <si>
    <t>A11030STAT</t>
  </si>
  <si>
    <t>BO4130STAT</t>
  </si>
  <si>
    <t>BO4008DSR</t>
  </si>
  <si>
    <t>A11002DSR</t>
  </si>
  <si>
    <t>FT01670DSR</t>
  </si>
  <si>
    <t>FT01680DSR</t>
  </si>
  <si>
    <t>A11005DSR</t>
  </si>
  <si>
    <t>FT01751DSR</t>
  </si>
  <si>
    <t>A11006DSR</t>
  </si>
  <si>
    <t>BO4084DSR</t>
  </si>
  <si>
    <t>A11008DSR</t>
  </si>
  <si>
    <t>A11009DSR</t>
  </si>
  <si>
    <t>A11010DSR</t>
  </si>
  <si>
    <t>BO4092DSR</t>
  </si>
  <si>
    <t>A11012DSR</t>
  </si>
  <si>
    <t>A11013DSR</t>
  </si>
  <si>
    <t>BO4093DSR</t>
  </si>
  <si>
    <t>A11015DSR</t>
  </si>
  <si>
    <t>A11016DSR</t>
  </si>
  <si>
    <t>A11017DSR</t>
  </si>
  <si>
    <t>A11018DSR</t>
  </si>
  <si>
    <t>BO4096DSR</t>
  </si>
  <si>
    <t>A11020DSR</t>
  </si>
  <si>
    <t>BO4051DSR</t>
  </si>
  <si>
    <t>A11022DSR</t>
  </si>
  <si>
    <t>A11023DSR</t>
  </si>
  <si>
    <t>A11024DSR</t>
  </si>
  <si>
    <t>BO4065DSRGC</t>
  </si>
  <si>
    <t>BO4065DSRAA</t>
  </si>
  <si>
    <t>BB1300APDSR</t>
  </si>
  <si>
    <t>BO4063DSR</t>
  </si>
  <si>
    <t>A11025DSR</t>
  </si>
  <si>
    <t>BO4070DSR</t>
  </si>
  <si>
    <t>BO4100DSR</t>
  </si>
  <si>
    <t>A11030DSR</t>
  </si>
  <si>
    <t>BO4130DSR</t>
  </si>
  <si>
    <t>BO4008NA</t>
  </si>
  <si>
    <t>A11002NA</t>
  </si>
  <si>
    <t>FT01670NA</t>
  </si>
  <si>
    <t>FT01680NA</t>
  </si>
  <si>
    <t>A11005NA</t>
  </si>
  <si>
    <t>FT01751NA</t>
  </si>
  <si>
    <t>A11006NA</t>
  </si>
  <si>
    <t>BO4084NA</t>
  </si>
  <si>
    <t>A11008NA</t>
  </si>
  <si>
    <t>A11009NA</t>
  </si>
  <si>
    <t>A11010NA</t>
  </si>
  <si>
    <t>BO4092NA</t>
  </si>
  <si>
    <t>A11012NA</t>
  </si>
  <si>
    <t>A11013NA</t>
  </si>
  <si>
    <t>BO4093NA</t>
  </si>
  <si>
    <t>A11015NA</t>
  </si>
  <si>
    <t>A11016NA</t>
  </si>
  <si>
    <t>A11017NA</t>
  </si>
  <si>
    <t>A11018NA</t>
  </si>
  <si>
    <t>BO4096NA</t>
  </si>
  <si>
    <t>A11020NA</t>
  </si>
  <si>
    <t>BO4051NA</t>
  </si>
  <si>
    <t>A11022NA</t>
  </si>
  <si>
    <t>A11023NA</t>
  </si>
  <si>
    <t>A11024NA</t>
  </si>
  <si>
    <t>BO4065NAGC</t>
  </si>
  <si>
    <t>BO4065NAAA</t>
  </si>
  <si>
    <t>BB1300APNA</t>
  </si>
  <si>
    <t>BO4063NA</t>
  </si>
  <si>
    <t>A11025NA</t>
  </si>
  <si>
    <t>BO4070NA</t>
  </si>
  <si>
    <t>BO4100NA</t>
  </si>
  <si>
    <t>A11030NA</t>
  </si>
  <si>
    <t>BO4130NA</t>
  </si>
  <si>
    <t>BO4008ADJ</t>
  </si>
  <si>
    <t>A11002ADJ</t>
  </si>
  <si>
    <t>FT01670ADJ</t>
  </si>
  <si>
    <t>FT01680ADJ</t>
  </si>
  <si>
    <t>A11005ADJ</t>
  </si>
  <si>
    <t>FT01751ADJ</t>
  </si>
  <si>
    <t>A11006ADJ</t>
  </si>
  <si>
    <t>BO4084ADJ</t>
  </si>
  <si>
    <t>A11008ADJ</t>
  </si>
  <si>
    <t>A11009ADJ</t>
  </si>
  <si>
    <t>A11010ADJ</t>
  </si>
  <si>
    <t>BO4092ADJ</t>
  </si>
  <si>
    <t>A11012ADJ</t>
  </si>
  <si>
    <t>A11013ADJ</t>
  </si>
  <si>
    <t>BO4093ADJ</t>
  </si>
  <si>
    <t>A11015ADJ</t>
  </si>
  <si>
    <t>A11016ADJ</t>
  </si>
  <si>
    <t>A11017ADJ</t>
  </si>
  <si>
    <t>A11018ADJ</t>
  </si>
  <si>
    <t>BO4096ADJ</t>
  </si>
  <si>
    <t>A11020ADJ</t>
  </si>
  <si>
    <t>BO4051ADJ</t>
  </si>
  <si>
    <t>A11022ADJ</t>
  </si>
  <si>
    <t>A11023ADJ</t>
  </si>
  <si>
    <t>A11024ADJ</t>
  </si>
  <si>
    <t>BO4065ADJGC</t>
  </si>
  <si>
    <t>BO4065ADJAA</t>
  </si>
  <si>
    <t>BB1300APADJ</t>
  </si>
  <si>
    <t>BO4063ADJ</t>
  </si>
  <si>
    <t>A11025ADJ</t>
  </si>
  <si>
    <t>BO4070ADJ</t>
  </si>
  <si>
    <t>BO4100ADJ</t>
  </si>
  <si>
    <t>A11030ADJ</t>
  </si>
  <si>
    <t>BO4130ADJ</t>
  </si>
  <si>
    <t>BO4008</t>
  </si>
  <si>
    <t>A11002</t>
  </si>
  <si>
    <t>FT01670</t>
  </si>
  <si>
    <t>FT01680</t>
  </si>
  <si>
    <t>A11005</t>
  </si>
  <si>
    <t>FT01751</t>
  </si>
  <si>
    <t>A11006</t>
  </si>
  <si>
    <t>BO4084</t>
  </si>
  <si>
    <t>A11008</t>
  </si>
  <si>
    <t>A11009</t>
  </si>
  <si>
    <t>A11010</t>
  </si>
  <si>
    <t>BO4092</t>
  </si>
  <si>
    <t>A11012</t>
  </si>
  <si>
    <t>A11013</t>
  </si>
  <si>
    <t>BO4093</t>
  </si>
  <si>
    <t>A11015</t>
  </si>
  <si>
    <t>A11016</t>
  </si>
  <si>
    <t>A11017</t>
  </si>
  <si>
    <t>A11018</t>
  </si>
  <si>
    <t>BO4096</t>
  </si>
  <si>
    <t>A11020</t>
  </si>
  <si>
    <t>BO4051</t>
  </si>
  <si>
    <t>A11022</t>
  </si>
  <si>
    <t>A11023</t>
  </si>
  <si>
    <t>A11024</t>
  </si>
  <si>
    <t>BO4065GC</t>
  </si>
  <si>
    <t>BO4065AA</t>
  </si>
  <si>
    <t>BB1300AP</t>
  </si>
  <si>
    <t>BO4063</t>
  </si>
  <si>
    <t>A11025</t>
  </si>
  <si>
    <t>BO4070</t>
  </si>
  <si>
    <t>BO4100</t>
  </si>
  <si>
    <t>A11030</t>
  </si>
  <si>
    <t>BO4130</t>
  </si>
  <si>
    <t>BO5002STAT</t>
  </si>
  <si>
    <t>A14002STAT</t>
  </si>
  <si>
    <t>A3028STAT</t>
  </si>
  <si>
    <t>FT01810STAT</t>
  </si>
  <si>
    <t>A14005STAT</t>
  </si>
  <si>
    <t>BO5020STAT</t>
  </si>
  <si>
    <t>BO5004STAT</t>
  </si>
  <si>
    <t>BO5040STAT</t>
  </si>
  <si>
    <t>A14008STAT</t>
  </si>
  <si>
    <t>BO5070STAT</t>
  </si>
  <si>
    <t>A14010STAT</t>
  </si>
  <si>
    <t>BO5080STAT</t>
  </si>
  <si>
    <t>BO5081STAT</t>
  </si>
  <si>
    <t>BO5084STAT</t>
  </si>
  <si>
    <t>BO5085STAT</t>
  </si>
  <si>
    <t>BO5086STAT</t>
  </si>
  <si>
    <t>A14017STAT</t>
  </si>
  <si>
    <t>BO5204STAT</t>
  </si>
  <si>
    <t>A14019STAT</t>
  </si>
  <si>
    <t>BO5095STAT</t>
  </si>
  <si>
    <t>BO5096STAT</t>
  </si>
  <si>
    <t>BO5098STAT</t>
  </si>
  <si>
    <t>BO5002DSR</t>
  </si>
  <si>
    <t>A14002DSR</t>
  </si>
  <si>
    <t>A3028DSR</t>
  </si>
  <si>
    <t>FT01810DSR</t>
  </si>
  <si>
    <t>A14005DSR</t>
  </si>
  <si>
    <t>BO5020DSR</t>
  </si>
  <si>
    <t>BO5004DSR</t>
  </si>
  <si>
    <t>BO5040DSR</t>
  </si>
  <si>
    <t>A14008DSR</t>
  </si>
  <si>
    <t>BO5070DSR</t>
  </si>
  <si>
    <t>A14010DSR</t>
  </si>
  <si>
    <t>BO5080DSR</t>
  </si>
  <si>
    <t>BO5081DSR</t>
  </si>
  <si>
    <t>BO5084DSR</t>
  </si>
  <si>
    <t>BO5085DSR</t>
  </si>
  <si>
    <t>BO5086DSR</t>
  </si>
  <si>
    <t>A14017DSR</t>
  </si>
  <si>
    <t>BO5204DSR</t>
  </si>
  <si>
    <t>A14019DSR</t>
  </si>
  <si>
    <t>BO5095DSR</t>
  </si>
  <si>
    <t>BO5096DSR</t>
  </si>
  <si>
    <t>BO5098DSR</t>
  </si>
  <si>
    <t>BO5002NA</t>
  </si>
  <si>
    <t>A14002NA</t>
  </si>
  <si>
    <t>A3028NA</t>
  </si>
  <si>
    <t>FT01810NA</t>
  </si>
  <si>
    <t>A14005NA</t>
  </si>
  <si>
    <t>BO5020NA</t>
  </si>
  <si>
    <t>BO5004NA</t>
  </si>
  <si>
    <t>BO5040NA</t>
  </si>
  <si>
    <t>A14008NA</t>
  </si>
  <si>
    <t>BO5070NA</t>
  </si>
  <si>
    <t>A14010NA</t>
  </si>
  <si>
    <t>BO5080NA</t>
  </si>
  <si>
    <t>BO5081NA</t>
  </si>
  <si>
    <t>BO5084NA</t>
  </si>
  <si>
    <t>BO5085NA</t>
  </si>
  <si>
    <t>BO5086NA</t>
  </si>
  <si>
    <t>A14017NA</t>
  </si>
  <si>
    <t>BO5204NA</t>
  </si>
  <si>
    <t>A14019NA</t>
  </si>
  <si>
    <t>BO5095NA</t>
  </si>
  <si>
    <t>BO5096NA</t>
  </si>
  <si>
    <t>BO5098NA</t>
  </si>
  <si>
    <t>BO5002ADJ</t>
  </si>
  <si>
    <t>A14002ADJ</t>
  </si>
  <si>
    <t>A3028ADJ</t>
  </si>
  <si>
    <t>FT01810ADJ</t>
  </si>
  <si>
    <t>A14005ADJ</t>
  </si>
  <si>
    <t>BO5020ADJ</t>
  </si>
  <si>
    <t>BO5004ADJ</t>
  </si>
  <si>
    <t>BO5040ADJ</t>
  </si>
  <si>
    <t>A14008ADJ</t>
  </si>
  <si>
    <t>BO5070ADJ</t>
  </si>
  <si>
    <t>A14010ADJ</t>
  </si>
  <si>
    <t>BO5080ADJ</t>
  </si>
  <si>
    <t>BO5081ADJ</t>
  </si>
  <si>
    <t>BO5084ADJ</t>
  </si>
  <si>
    <t>BO5085ADJ</t>
  </si>
  <si>
    <t>BO5086ADJ</t>
  </si>
  <si>
    <t>A14017ADJ</t>
  </si>
  <si>
    <t>BO5204ADJ</t>
  </si>
  <si>
    <t>A14019ADJ</t>
  </si>
  <si>
    <t>BO5095ADJ</t>
  </si>
  <si>
    <t>BO5096ADJ</t>
  </si>
  <si>
    <t>BO5098ADJ</t>
  </si>
  <si>
    <t>BO5002</t>
  </si>
  <si>
    <t>A14002</t>
  </si>
  <si>
    <t>A3028</t>
  </si>
  <si>
    <t>FT01810</t>
  </si>
  <si>
    <t>A14005</t>
  </si>
  <si>
    <t>BO5020</t>
  </si>
  <si>
    <t>BO5004</t>
  </si>
  <si>
    <t>BO5040</t>
  </si>
  <si>
    <t>A14008</t>
  </si>
  <si>
    <t>BO5070</t>
  </si>
  <si>
    <t>A14010</t>
  </si>
  <si>
    <t>BO5080</t>
  </si>
  <si>
    <t>BO5081</t>
  </si>
  <si>
    <t>BO5084</t>
  </si>
  <si>
    <t>BO5085</t>
  </si>
  <si>
    <t>BO5086</t>
  </si>
  <si>
    <t>A14017</t>
  </si>
  <si>
    <t>BO5204</t>
  </si>
  <si>
    <t>A14019</t>
  </si>
  <si>
    <t>BO5095</t>
  </si>
  <si>
    <t>BO5096</t>
  </si>
  <si>
    <t>BO5098</t>
  </si>
  <si>
    <t>BO5332A</t>
  </si>
  <si>
    <t>BB1300ND</t>
  </si>
  <si>
    <t>Preference share capital</t>
  </si>
  <si>
    <t>BO5348T</t>
  </si>
  <si>
    <t>Total borrowings</t>
  </si>
  <si>
    <t>FT01690</t>
  </si>
  <si>
    <t>Cash</t>
  </si>
  <si>
    <t>PP0021</t>
  </si>
  <si>
    <t>Short term deposits</t>
  </si>
  <si>
    <t>BO4075</t>
  </si>
  <si>
    <t>FI00300</t>
  </si>
  <si>
    <t>%</t>
  </si>
  <si>
    <t>FI00300CV</t>
  </si>
  <si>
    <t>BO160TLI</t>
  </si>
  <si>
    <t>BO165TLI</t>
  </si>
  <si>
    <t>FI00500</t>
  </si>
  <si>
    <t>FI00510</t>
  </si>
  <si>
    <t>FI00560</t>
  </si>
  <si>
    <t>Nr</t>
  </si>
  <si>
    <t>BO130FXI</t>
  </si>
  <si>
    <t>BO135FXI</t>
  </si>
  <si>
    <t>FI00500FX</t>
  </si>
  <si>
    <t>FI00510FX</t>
  </si>
  <si>
    <t>FI00560FX</t>
  </si>
  <si>
    <t>nr</t>
  </si>
  <si>
    <t>BO130FRI</t>
  </si>
  <si>
    <t>BO135FRI</t>
  </si>
  <si>
    <t>FI00500FR</t>
  </si>
  <si>
    <t>FI00510FR</t>
  </si>
  <si>
    <t>FI00560FR</t>
  </si>
  <si>
    <t>BO130ILIR</t>
  </si>
  <si>
    <t>BO135ILIR</t>
  </si>
  <si>
    <t>FI00500ILR</t>
  </si>
  <si>
    <t>FI00510ILR</t>
  </si>
  <si>
    <t>FI00560ILR</t>
  </si>
  <si>
    <t>BO130ILIC</t>
  </si>
  <si>
    <t>BO135ILIC</t>
  </si>
  <si>
    <t>FI00500ILC</t>
  </si>
  <si>
    <t>FI00510ILC</t>
  </si>
  <si>
    <t>FI00560ILC</t>
  </si>
  <si>
    <t>BO5332FX</t>
  </si>
  <si>
    <t>BO5332FR</t>
  </si>
  <si>
    <t>BO5332ILR</t>
  </si>
  <si>
    <t>BO5332ILC</t>
  </si>
  <si>
    <t>CR12501NNP</t>
  </si>
  <si>
    <t>CR12504NNP</t>
  </si>
  <si>
    <t>CR12510NNP</t>
  </si>
  <si>
    <t>CR_RORE_12516NNP</t>
  </si>
  <si>
    <t>CR12518NNP</t>
  </si>
  <si>
    <t>CR12501ANP</t>
  </si>
  <si>
    <t>CR12504ANP</t>
  </si>
  <si>
    <t>CR_GB_12505ANP</t>
  </si>
  <si>
    <t>CR12506ANP</t>
  </si>
  <si>
    <t>CR12507ANP</t>
  </si>
  <si>
    <t>CR12508ANP</t>
  </si>
  <si>
    <t>CR12509ANP</t>
  </si>
  <si>
    <t>CR12510ANP</t>
  </si>
  <si>
    <t>CR12511ANP</t>
  </si>
  <si>
    <t>CR12512ANP</t>
  </si>
  <si>
    <t>CR_CMEX_12512ANP</t>
  </si>
  <si>
    <t>CR_DMEX_12512ANP</t>
  </si>
  <si>
    <t>CR12513ANP</t>
  </si>
  <si>
    <t>CR12523ANP</t>
  </si>
  <si>
    <t>CR12514ANP</t>
  </si>
  <si>
    <t>CR_RORE_12516ANP</t>
  </si>
  <si>
    <t>CR_VSA_12517ANP</t>
  </si>
  <si>
    <t>CR12518ANP</t>
  </si>
  <si>
    <t>CR12501AAP</t>
  </si>
  <si>
    <t>CR12504AAP</t>
  </si>
  <si>
    <t>CR_GB_12505AAP</t>
  </si>
  <si>
    <t>CR12506AAP</t>
  </si>
  <si>
    <t>CR12507AAP</t>
  </si>
  <si>
    <t>CR12508AAP</t>
  </si>
  <si>
    <t>CR12509AAP</t>
  </si>
  <si>
    <t>CR12510AAP</t>
  </si>
  <si>
    <t>CR12511AAP</t>
  </si>
  <si>
    <t>CR12512AAP</t>
  </si>
  <si>
    <t>CR_CMEX_12512AAP</t>
  </si>
  <si>
    <t>CR_DMEX_12512AAP</t>
  </si>
  <si>
    <t>CR12513AAP</t>
  </si>
  <si>
    <t>CR12523AAP</t>
  </si>
  <si>
    <t>CR12514AAP</t>
  </si>
  <si>
    <t>CR_RORE_12516AAP</t>
  </si>
  <si>
    <t>CR_VSA_12517AAP</t>
  </si>
  <si>
    <t>CR12518AAP</t>
  </si>
  <si>
    <t>CR12501NNV</t>
  </si>
  <si>
    <t>CR12510NNV</t>
  </si>
  <si>
    <t>CR_RORE_12516NNV</t>
  </si>
  <si>
    <t>CR12518NNV</t>
  </si>
  <si>
    <t>CR12501ANV</t>
  </si>
  <si>
    <t>CR_GB_12505ANV</t>
  </si>
  <si>
    <t>CR12506ANV</t>
  </si>
  <si>
    <t>CR12507ANV</t>
  </si>
  <si>
    <t>CR12508ANV</t>
  </si>
  <si>
    <t>CR12509ANV</t>
  </si>
  <si>
    <t>CR12510ANV</t>
  </si>
  <si>
    <t>CR12511ANV</t>
  </si>
  <si>
    <t>CR12512ANV</t>
  </si>
  <si>
    <t>CR_CMEX_12512ANV</t>
  </si>
  <si>
    <t>CR_DMEX_12512ANV</t>
  </si>
  <si>
    <t>CR12513ANV</t>
  </si>
  <si>
    <t>CR12523ANV</t>
  </si>
  <si>
    <t>CR12514ANV</t>
  </si>
  <si>
    <t>CR_RORE_12516ANV</t>
  </si>
  <si>
    <t>CR12518ANV</t>
  </si>
  <si>
    <t>CR12501AAV</t>
  </si>
  <si>
    <t>CR_GB_12505AAV</t>
  </si>
  <si>
    <t>CR12506AAV</t>
  </si>
  <si>
    <t>CR12507AAV</t>
  </si>
  <si>
    <t>CR12508AAV</t>
  </si>
  <si>
    <t>CR12509AAV</t>
  </si>
  <si>
    <t>CR12510AAV</t>
  </si>
  <si>
    <t>CR12511AAV</t>
  </si>
  <si>
    <t>CR12512AAV</t>
  </si>
  <si>
    <t>CR_CMEX_12512AAV</t>
  </si>
  <si>
    <t>CR_DMEX_12512AAV</t>
  </si>
  <si>
    <t>CR12513AAV</t>
  </si>
  <si>
    <t>CR12523AAV</t>
  </si>
  <si>
    <t>CR12514AAV</t>
  </si>
  <si>
    <t>CR_RORE_12516AAV</t>
  </si>
  <si>
    <t>CR_VSA_12517AAV</t>
  </si>
  <si>
    <t>CR12518AAV</t>
  </si>
  <si>
    <t>CR12501NNPA</t>
  </si>
  <si>
    <t>CR12504NNPA</t>
  </si>
  <si>
    <t>CR12510NNPA</t>
  </si>
  <si>
    <t>CR_RORE_12516NNPA</t>
  </si>
  <si>
    <t>CR12518NNPA</t>
  </si>
  <si>
    <t>CR12501ANPA</t>
  </si>
  <si>
    <t>CR12504ANPA</t>
  </si>
  <si>
    <t>CR_GB_12505ANPA</t>
  </si>
  <si>
    <t>CR12506ANPA</t>
  </si>
  <si>
    <t>CR12507ANPA</t>
  </si>
  <si>
    <t>CR12508ANPA</t>
  </si>
  <si>
    <t>CR12509ANPA</t>
  </si>
  <si>
    <t>CR12510ANPA</t>
  </si>
  <si>
    <t>CR12511ANPA</t>
  </si>
  <si>
    <t>CR12512ANPA</t>
  </si>
  <si>
    <t>CR_CMEX_12512ANPA</t>
  </si>
  <si>
    <t>CR_DMEX_12512ANPA</t>
  </si>
  <si>
    <t>CR12513ANPA</t>
  </si>
  <si>
    <t>CR12523ANPA</t>
  </si>
  <si>
    <t>CR12514ANPA</t>
  </si>
  <si>
    <t>CR_RORE_12516ANPA</t>
  </si>
  <si>
    <t>CR_VSA_12517ANPA</t>
  </si>
  <si>
    <t>CR12518ANPA</t>
  </si>
  <si>
    <t>CR12501AAPA</t>
  </si>
  <si>
    <t>CR12504AAPA</t>
  </si>
  <si>
    <t>CR_GB_12505AAPA</t>
  </si>
  <si>
    <t>CR12506AAPA</t>
  </si>
  <si>
    <t>CR12507AAPA</t>
  </si>
  <si>
    <t>CR12508AAPA</t>
  </si>
  <si>
    <t>CR12509AAPA</t>
  </si>
  <si>
    <t>CR12510AAPA</t>
  </si>
  <si>
    <t>CR12511AAPA</t>
  </si>
  <si>
    <t>CR12512AAPA</t>
  </si>
  <si>
    <t>CR_CMEX_12512AAPA</t>
  </si>
  <si>
    <t>CR_DMEX_12512AAPA</t>
  </si>
  <si>
    <t>CR12513AAPA</t>
  </si>
  <si>
    <t>CR12523AAPA</t>
  </si>
  <si>
    <t>CR12514AAPA</t>
  </si>
  <si>
    <t>CR_RORE_12516AAPA</t>
  </si>
  <si>
    <t>CR_VSA_12517AAPA</t>
  </si>
  <si>
    <t>CR12518AAPA</t>
  </si>
  <si>
    <t>CR12501NNVA</t>
  </si>
  <si>
    <t>CR12510NNVA</t>
  </si>
  <si>
    <t>CR_RORE_12516NNVA</t>
  </si>
  <si>
    <t>CR12518NNVA</t>
  </si>
  <si>
    <t>CR12501ANVA</t>
  </si>
  <si>
    <t>CR_GB_12505ANVA</t>
  </si>
  <si>
    <t>CR12506ANVA</t>
  </si>
  <si>
    <t>CR12507ANVA</t>
  </si>
  <si>
    <t>CR12508ANVA</t>
  </si>
  <si>
    <t>CR12509ANVA</t>
  </si>
  <si>
    <t>CR12510ANVA</t>
  </si>
  <si>
    <t>CR12511ANVA</t>
  </si>
  <si>
    <t>CR12512ANVA</t>
  </si>
  <si>
    <t>CR_CMEX_12512ANVA</t>
  </si>
  <si>
    <t>CR_DMEX_12512ANVA</t>
  </si>
  <si>
    <t>CR12513ANVA</t>
  </si>
  <si>
    <t>CR12523ANVA</t>
  </si>
  <si>
    <t>CR12514ANVA</t>
  </si>
  <si>
    <t>CR_RORE_12516ANVA</t>
  </si>
  <si>
    <t>CR_VSA_12517ANVA</t>
  </si>
  <si>
    <t>CR12518ANVA</t>
  </si>
  <si>
    <t>CR12501AAVA</t>
  </si>
  <si>
    <t>CR_GB_12505AAVA</t>
  </si>
  <si>
    <t>CR12506AAVA</t>
  </si>
  <si>
    <t>CR12507AAVA</t>
  </si>
  <si>
    <t>CR12508AAVA</t>
  </si>
  <si>
    <t>CR12509AAVA</t>
  </si>
  <si>
    <t>CR12510AAVA</t>
  </si>
  <si>
    <t>CR12511AAVA</t>
  </si>
  <si>
    <t>CR12512AAVA</t>
  </si>
  <si>
    <t>CR_CMEX_12512AAVA</t>
  </si>
  <si>
    <t>CR_DMEX_12512AAVA</t>
  </si>
  <si>
    <t>CR12513AAVA</t>
  </si>
  <si>
    <t>CR12523AAVA</t>
  </si>
  <si>
    <t>CR12514AAVA</t>
  </si>
  <si>
    <t>CR_RORE_12516AAVA</t>
  </si>
  <si>
    <t>CR_VSA_12517AAVA</t>
  </si>
  <si>
    <t>CR12518AAVA</t>
  </si>
  <si>
    <t>A19016RHPC</t>
  </si>
  <si>
    <t>A19016RHNPC</t>
  </si>
  <si>
    <t>BM9023XPUH</t>
  </si>
  <si>
    <t>BM9023PUH</t>
  </si>
  <si>
    <t>BM9023IPUH</t>
  </si>
  <si>
    <t>A19016RHDEPT</t>
  </si>
  <si>
    <t>A19016RHAMOIT</t>
  </si>
  <si>
    <t>BM9027H</t>
  </si>
  <si>
    <t>HP00030RH</t>
  </si>
  <si>
    <t>A19016RNHPC</t>
  </si>
  <si>
    <t>A19016RNHNPC</t>
  </si>
  <si>
    <t>BM9223XPUNH</t>
  </si>
  <si>
    <t>BM9223PUNH</t>
  </si>
  <si>
    <t>BM9223IPUNH</t>
  </si>
  <si>
    <t>A19016RNHDEPT</t>
  </si>
  <si>
    <t>A19016RNHAMOIT</t>
  </si>
  <si>
    <t>BM9027NH</t>
  </si>
  <si>
    <t>HP00030RNH</t>
  </si>
  <si>
    <t>A19016RWRPC</t>
  </si>
  <si>
    <t>A19016RWRNPC</t>
  </si>
  <si>
    <t>A19016RWRDEPT</t>
  </si>
  <si>
    <t>A19016RWRAMOIT</t>
  </si>
  <si>
    <t>BM320WR</t>
  </si>
  <si>
    <t>HP00030WR</t>
  </si>
  <si>
    <t>A19030WNPC</t>
  </si>
  <si>
    <t>A19030WNNPC</t>
  </si>
  <si>
    <t>A19030WNDEPT</t>
  </si>
  <si>
    <t>A19030WNAMOIT</t>
  </si>
  <si>
    <t>BM320WN</t>
  </si>
  <si>
    <t>HP00030WNP</t>
  </si>
  <si>
    <t>A19030WNKPC</t>
  </si>
  <si>
    <t>A19030WNKNPC</t>
  </si>
  <si>
    <t>A19030WNKDEPT</t>
  </si>
  <si>
    <t>A19030WNKAMOIT</t>
  </si>
  <si>
    <t>BM820WNK</t>
  </si>
  <si>
    <t>HP00030WWNP</t>
  </si>
  <si>
    <t>A19030APCPC</t>
  </si>
  <si>
    <t>A19030APCNPC</t>
  </si>
  <si>
    <t>A19030ADEPTNDEPT</t>
  </si>
  <si>
    <t>A19030AAMOITNAMOIT</t>
  </si>
  <si>
    <t>BM820APC</t>
  </si>
  <si>
    <t>HP00030APC</t>
  </si>
  <si>
    <t>A19030BIOPC</t>
  </si>
  <si>
    <t>A19030BIONPC</t>
  </si>
  <si>
    <t>A19030BIONDEPT</t>
  </si>
  <si>
    <t>A19030BIONAMOIT</t>
  </si>
  <si>
    <t>BM820BIO</t>
  </si>
  <si>
    <t>HP00030BIO</t>
  </si>
  <si>
    <t>A19030TOTRPC</t>
  </si>
  <si>
    <t>A19030TOTRNPC</t>
  </si>
  <si>
    <t>BM9223TOTOXIPU</t>
  </si>
  <si>
    <t>BM9223TOTOXEPU</t>
  </si>
  <si>
    <t>BM9223IPUNHT</t>
  </si>
  <si>
    <t>A19030BIONDEPT_T</t>
  </si>
  <si>
    <t>A19030BIONAMOIT_T</t>
  </si>
  <si>
    <t>BM820TOT</t>
  </si>
  <si>
    <t>HP00030CTOT</t>
  </si>
  <si>
    <t>BR75033</t>
  </si>
  <si>
    <t>B0012WR</t>
  </si>
  <si>
    <t>B0017WR</t>
  </si>
  <si>
    <t>BM319WR</t>
  </si>
  <si>
    <t>BM351WR</t>
  </si>
  <si>
    <t>BC30498WR</t>
  </si>
  <si>
    <t>BA1070WR</t>
  </si>
  <si>
    <t>BM325WR</t>
  </si>
  <si>
    <t>W3026WR</t>
  </si>
  <si>
    <t>B0010WN</t>
  </si>
  <si>
    <t>B0011WN</t>
  </si>
  <si>
    <t>B0012WN</t>
  </si>
  <si>
    <t>B0013WN</t>
  </si>
  <si>
    <t>B0014WN</t>
  </si>
  <si>
    <t>B0015WN</t>
  </si>
  <si>
    <t>B0016WN</t>
  </si>
  <si>
    <t>BM317WN</t>
  </si>
  <si>
    <t>B0017WN</t>
  </si>
  <si>
    <t>B0018WN</t>
  </si>
  <si>
    <t>B0019WN</t>
  </si>
  <si>
    <t>BM319WN</t>
  </si>
  <si>
    <t>BM323WN</t>
  </si>
  <si>
    <t>BM351WN</t>
  </si>
  <si>
    <t>B0020WN</t>
  </si>
  <si>
    <t>B0021WN</t>
  </si>
  <si>
    <t>B0022WN</t>
  </si>
  <si>
    <t>B0023WN</t>
  </si>
  <si>
    <t>BC30498WN</t>
  </si>
  <si>
    <t>BM333WN</t>
  </si>
  <si>
    <t>BA1070WN</t>
  </si>
  <si>
    <t>B0024WN</t>
  </si>
  <si>
    <t>BM325WN</t>
  </si>
  <si>
    <t>CR00558WN</t>
  </si>
  <si>
    <t>CR00561WN</t>
  </si>
  <si>
    <t>W3026WN</t>
  </si>
  <si>
    <t>B0010WNK</t>
  </si>
  <si>
    <t>B0011WNK</t>
  </si>
  <si>
    <t>B0012WNK</t>
  </si>
  <si>
    <t>B0013WNK</t>
  </si>
  <si>
    <t>B0014WNK</t>
  </si>
  <si>
    <t>B0015WNK</t>
  </si>
  <si>
    <t>B0016WNK</t>
  </si>
  <si>
    <t>BM817WNK</t>
  </si>
  <si>
    <t>B0017WNK</t>
  </si>
  <si>
    <t>B0018WNK</t>
  </si>
  <si>
    <t>B0019WNK</t>
  </si>
  <si>
    <t>BM844WNK</t>
  </si>
  <si>
    <t>BM823WNK</t>
  </si>
  <si>
    <t>BM850WNK</t>
  </si>
  <si>
    <t>B0020WNK</t>
  </si>
  <si>
    <t>B0021WNK</t>
  </si>
  <si>
    <t>B0022WNK</t>
  </si>
  <si>
    <t>B0023WNK</t>
  </si>
  <si>
    <t>BC30998WNK</t>
  </si>
  <si>
    <t>BM833WNK</t>
  </si>
  <si>
    <t>BA2120WNK</t>
  </si>
  <si>
    <t>B0024WNK</t>
  </si>
  <si>
    <t>BM825WNK</t>
  </si>
  <si>
    <t>CR00559WNK</t>
  </si>
  <si>
    <t>CR00562WNK</t>
  </si>
  <si>
    <t>S3040WNK</t>
  </si>
  <si>
    <t>B0010BIO</t>
  </si>
  <si>
    <t>B0011BIO</t>
  </si>
  <si>
    <t>B0012BIO</t>
  </si>
  <si>
    <t>B0013BIO</t>
  </si>
  <si>
    <t>B0014BIO</t>
  </si>
  <si>
    <t>B0015BIO</t>
  </si>
  <si>
    <t>B0016BIO</t>
  </si>
  <si>
    <t>BM817SG</t>
  </si>
  <si>
    <t>B0017BIO</t>
  </si>
  <si>
    <t>B0018BIO</t>
  </si>
  <si>
    <t>B0019BIO</t>
  </si>
  <si>
    <t>BM844SG</t>
  </si>
  <si>
    <t>BM823SG</t>
  </si>
  <si>
    <t>BM850SG</t>
  </si>
  <si>
    <t>B0020BIO</t>
  </si>
  <si>
    <t>B0021BIO</t>
  </si>
  <si>
    <t>B0022BIO</t>
  </si>
  <si>
    <t>B0023BIO</t>
  </si>
  <si>
    <t>BC30998SG</t>
  </si>
  <si>
    <t>BM833SG</t>
  </si>
  <si>
    <t>BA2120SG</t>
  </si>
  <si>
    <t>B0024BIO</t>
  </si>
  <si>
    <t>BM825SG</t>
  </si>
  <si>
    <t>CR00559SG</t>
  </si>
  <si>
    <t>CR00562SG</t>
  </si>
  <si>
    <t>S3040SG</t>
  </si>
  <si>
    <t>B0010APC</t>
  </si>
  <si>
    <t>B0011APC</t>
  </si>
  <si>
    <t>B0012APC</t>
  </si>
  <si>
    <t>B0013APC</t>
  </si>
  <si>
    <t>B0014APC</t>
  </si>
  <si>
    <t>B0015APC</t>
  </si>
  <si>
    <t>B0016APC</t>
  </si>
  <si>
    <t>BM817TTT</t>
  </si>
  <si>
    <t>B0017APC</t>
  </si>
  <si>
    <t>B0018APC</t>
  </si>
  <si>
    <t>B0019APC</t>
  </si>
  <si>
    <t>BM844TTT</t>
  </si>
  <si>
    <t>BM823TTT</t>
  </si>
  <si>
    <t>BM850TTT</t>
  </si>
  <si>
    <t>B0020APC</t>
  </si>
  <si>
    <t>B0021APC</t>
  </si>
  <si>
    <t>B0022APC</t>
  </si>
  <si>
    <t>B0023APC</t>
  </si>
  <si>
    <t>BM815TTT</t>
  </si>
  <si>
    <t>BM833TTT</t>
  </si>
  <si>
    <t>BA2120TTT</t>
  </si>
  <si>
    <t>B0024APC</t>
  </si>
  <si>
    <t>S3039TTT</t>
  </si>
  <si>
    <t>CR0559TTT</t>
  </si>
  <si>
    <t>CR00562TTT</t>
  </si>
  <si>
    <t>S3040TOTTTT</t>
  </si>
  <si>
    <t>B0010TOT</t>
  </si>
  <si>
    <t>B0011TOT</t>
  </si>
  <si>
    <t>B0012TOT</t>
  </si>
  <si>
    <t>B0013TOT</t>
  </si>
  <si>
    <t>B0014TOT</t>
  </si>
  <si>
    <t>B0015TOT</t>
  </si>
  <si>
    <t>B0016TOT</t>
  </si>
  <si>
    <t>BM917TAS</t>
  </si>
  <si>
    <t>B0017TOT</t>
  </si>
  <si>
    <t>B0018TOT</t>
  </si>
  <si>
    <t>B0019TOT</t>
  </si>
  <si>
    <t>BM950TAS</t>
  </si>
  <si>
    <t>BM923TAS</t>
  </si>
  <si>
    <t>BM951TAS</t>
  </si>
  <si>
    <t>B0020TOT</t>
  </si>
  <si>
    <t>B0021TOT</t>
  </si>
  <si>
    <t>B0022TOT</t>
  </si>
  <si>
    <t>B0023TOT</t>
  </si>
  <si>
    <t>BM916</t>
  </si>
  <si>
    <t>BM923CET</t>
  </si>
  <si>
    <t>BA3000</t>
  </si>
  <si>
    <t>B0024TOT</t>
  </si>
  <si>
    <t>T3039</t>
  </si>
  <si>
    <t>CR00560</t>
  </si>
  <si>
    <t>CR00563</t>
  </si>
  <si>
    <t>CR00564</t>
  </si>
  <si>
    <t>BM9030</t>
  </si>
  <si>
    <t>BM9002</t>
  </si>
  <si>
    <t>BM9003</t>
  </si>
  <si>
    <t>BM9007</t>
  </si>
  <si>
    <t>B0025OXH</t>
  </si>
  <si>
    <t>B0026LAH</t>
  </si>
  <si>
    <t>B0027TXH</t>
  </si>
  <si>
    <t>B0028DEXH</t>
  </si>
  <si>
    <t>B0029DAXH</t>
  </si>
  <si>
    <t>B0030AEXH</t>
  </si>
  <si>
    <t>B0031AAXH</t>
  </si>
  <si>
    <t>B0032RCL</t>
  </si>
  <si>
    <t>B0033INCM</t>
  </si>
  <si>
    <t>B0034RCW</t>
  </si>
  <si>
    <t>B0035INCA</t>
  </si>
  <si>
    <t>B0036NRC</t>
  </si>
  <si>
    <t>B0037TRCH</t>
  </si>
  <si>
    <t>BM9022</t>
  </si>
  <si>
    <t>B0038PDRCH</t>
  </si>
  <si>
    <t>B0039TRCH_PDRC</t>
  </si>
  <si>
    <t>BM9038</t>
  </si>
  <si>
    <t>B0040CAPXH</t>
  </si>
  <si>
    <t>R3006</t>
  </si>
  <si>
    <t>R3007</t>
  </si>
  <si>
    <t>R3008</t>
  </si>
  <si>
    <t>R3009</t>
  </si>
  <si>
    <t>R3010</t>
  </si>
  <si>
    <t>R3011</t>
  </si>
  <si>
    <t>Customer-side leak repairs - net retail expenditure</t>
  </si>
  <si>
    <t>BM9031</t>
  </si>
  <si>
    <t>BM9202</t>
  </si>
  <si>
    <t>BM9203</t>
  </si>
  <si>
    <t>BM9207</t>
  </si>
  <si>
    <t>BM9230</t>
  </si>
  <si>
    <t>B0025OXNH</t>
  </si>
  <si>
    <t>B0026LANH</t>
  </si>
  <si>
    <t>B0027TXNH</t>
  </si>
  <si>
    <t>B0028DEXNH</t>
  </si>
  <si>
    <t>B0029DAXNH</t>
  </si>
  <si>
    <t>B0030AEXNH</t>
  </si>
  <si>
    <t>B0031AAXNH</t>
  </si>
  <si>
    <t>B0037TRCNH</t>
  </si>
  <si>
    <t>BM9222</t>
  </si>
  <si>
    <t>B0038PDRCNH</t>
  </si>
  <si>
    <t>B0039TRCNH_PDRC</t>
  </si>
  <si>
    <t>BM9338</t>
  </si>
  <si>
    <t>B0040CAPXNH</t>
  </si>
  <si>
    <t>BM9032</t>
  </si>
  <si>
    <t>BM9502</t>
  </si>
  <si>
    <t>BM9503</t>
  </si>
  <si>
    <t>BM9507</t>
  </si>
  <si>
    <t>BM9530</t>
  </si>
  <si>
    <t>B0025OXT</t>
  </si>
  <si>
    <t>B0026LAT</t>
  </si>
  <si>
    <t>B0027TXT</t>
  </si>
  <si>
    <t>B0028DEXT</t>
  </si>
  <si>
    <t>B0029DAXT</t>
  </si>
  <si>
    <t>B0030AEXT</t>
  </si>
  <si>
    <t>B0031AAXT</t>
  </si>
  <si>
    <t>B0037TRCT</t>
  </si>
  <si>
    <t>BM9522</t>
  </si>
  <si>
    <t>B0038PDRCT</t>
  </si>
  <si>
    <t>B0039TRCT_PDRC</t>
  </si>
  <si>
    <t>BM9538</t>
  </si>
  <si>
    <t>B0040CAPXT</t>
  </si>
  <si>
    <t>BM4012WR</t>
  </si>
  <si>
    <t>BM4016WR</t>
  </si>
  <si>
    <t>BM4017WR</t>
  </si>
  <si>
    <t>BM4021WR</t>
  </si>
  <si>
    <t>BM4019WR</t>
  </si>
  <si>
    <t>BM4018WR</t>
  </si>
  <si>
    <t>BM4041WR</t>
  </si>
  <si>
    <t>BM4045WR</t>
  </si>
  <si>
    <t>BM4053WR</t>
  </si>
  <si>
    <t>BM4046WR</t>
  </si>
  <si>
    <t>BM4047WR</t>
  </si>
  <si>
    <t>BM4048WR</t>
  </si>
  <si>
    <t>BM4049WR</t>
  </si>
  <si>
    <t>BM4051WR</t>
  </si>
  <si>
    <t>BM334WR</t>
  </si>
  <si>
    <t>BM4052WR</t>
  </si>
  <si>
    <t>BM4012WN</t>
  </si>
  <si>
    <t>BM4016WN</t>
  </si>
  <si>
    <t>BM4017WN</t>
  </si>
  <si>
    <t>BM4021WN</t>
  </si>
  <si>
    <t>BM4019WN</t>
  </si>
  <si>
    <t>BM4018WN</t>
  </si>
  <si>
    <t>BM4041WN</t>
  </si>
  <si>
    <t>BM4045WN</t>
  </si>
  <si>
    <t>BM4053WN</t>
  </si>
  <si>
    <t>BM4046WN</t>
  </si>
  <si>
    <t>BM4047WN</t>
  </si>
  <si>
    <t>BM4048WN</t>
  </si>
  <si>
    <t>BM4049WN</t>
  </si>
  <si>
    <t>BM4051WN</t>
  </si>
  <si>
    <t>BM334WN</t>
  </si>
  <si>
    <t>BM4052WN</t>
  </si>
  <si>
    <t>BM4012WNK</t>
  </si>
  <si>
    <t>BM4016WNK</t>
  </si>
  <si>
    <t>BM4017WNK</t>
  </si>
  <si>
    <t>BM4021WNK</t>
  </si>
  <si>
    <t>BM4019WNK</t>
  </si>
  <si>
    <t>BM4018WNK</t>
  </si>
  <si>
    <t>BM4041WNK</t>
  </si>
  <si>
    <t>BM4045WNK</t>
  </si>
  <si>
    <t>BM4053WWNK</t>
  </si>
  <si>
    <t>BM4046WNK</t>
  </si>
  <si>
    <t>BM4047WNK</t>
  </si>
  <si>
    <t>BM4048WNK</t>
  </si>
  <si>
    <t>BM4049WNK</t>
  </si>
  <si>
    <t>BM4051WNK</t>
  </si>
  <si>
    <t>BM334WNK</t>
  </si>
  <si>
    <t>BM4052WNK</t>
  </si>
  <si>
    <t>BM4012SG</t>
  </si>
  <si>
    <t>BM4016SG</t>
  </si>
  <si>
    <t>BM4017SG</t>
  </si>
  <si>
    <t>BM4021SG</t>
  </si>
  <si>
    <t>BM4019SG</t>
  </si>
  <si>
    <t>BM4018SG</t>
  </si>
  <si>
    <t>BM4041SG</t>
  </si>
  <si>
    <t>BM4045SG</t>
  </si>
  <si>
    <t>BM4053SG</t>
  </si>
  <si>
    <t>BM4046SG</t>
  </si>
  <si>
    <t>BM4047SG</t>
  </si>
  <si>
    <t>BM4048SG</t>
  </si>
  <si>
    <t>BM4049SG</t>
  </si>
  <si>
    <t>BM4051SG</t>
  </si>
  <si>
    <t>BM334SG</t>
  </si>
  <si>
    <t>BM4052SG</t>
  </si>
  <si>
    <t>BM4012STTT</t>
  </si>
  <si>
    <t>BM4016STTT</t>
  </si>
  <si>
    <t>BM4017STTT</t>
  </si>
  <si>
    <t>BM4021STTT</t>
  </si>
  <si>
    <t>BM4019STTT</t>
  </si>
  <si>
    <t>BM4018STTT</t>
  </si>
  <si>
    <t>BM4041STTT</t>
  </si>
  <si>
    <t>BM4045STTT</t>
  </si>
  <si>
    <t>BM4053STTT</t>
  </si>
  <si>
    <t>BM4046STTT</t>
  </si>
  <si>
    <t>BM4047STTT</t>
  </si>
  <si>
    <t>BM4048STTT</t>
  </si>
  <si>
    <t>BM4049STTT</t>
  </si>
  <si>
    <t>BM4051STTT</t>
  </si>
  <si>
    <t>BM334STTT</t>
  </si>
  <si>
    <t>BM4052STTT</t>
  </si>
  <si>
    <t>BM4012H</t>
  </si>
  <si>
    <t>BM4016H</t>
  </si>
  <si>
    <t>BM4017H</t>
  </si>
  <si>
    <t>BM4021H</t>
  </si>
  <si>
    <t>BM4019H</t>
  </si>
  <si>
    <t>BM4018H</t>
  </si>
  <si>
    <t>BM4041H</t>
  </si>
  <si>
    <t>BM4045H</t>
  </si>
  <si>
    <t>BM4053H</t>
  </si>
  <si>
    <t>BM4046H</t>
  </si>
  <si>
    <t>BM4047H</t>
  </si>
  <si>
    <t>BM4048H</t>
  </si>
  <si>
    <t>BM4049H</t>
  </si>
  <si>
    <t>BM4051H</t>
  </si>
  <si>
    <t>BM334H</t>
  </si>
  <si>
    <t>BM4052H</t>
  </si>
  <si>
    <t>BM4012NH</t>
  </si>
  <si>
    <t>BM4016NH</t>
  </si>
  <si>
    <t>BM4017NH</t>
  </si>
  <si>
    <t>BM4021NH</t>
  </si>
  <si>
    <t>BM4019NH</t>
  </si>
  <si>
    <t>BM4018NH</t>
  </si>
  <si>
    <t>BM4041NH</t>
  </si>
  <si>
    <t>BM4045NH</t>
  </si>
  <si>
    <t>BM4053NH</t>
  </si>
  <si>
    <t>BM4046NH</t>
  </si>
  <si>
    <t>BM4047NH</t>
  </si>
  <si>
    <t>BM4048NH</t>
  </si>
  <si>
    <t>BM4049NH</t>
  </si>
  <si>
    <t>BM4051NH</t>
  </si>
  <si>
    <t>BM334NH</t>
  </si>
  <si>
    <t>BM4052NH</t>
  </si>
  <si>
    <t>BM4012CTOT</t>
  </si>
  <si>
    <t>BM4016CTOT</t>
  </si>
  <si>
    <t>BM4017CTOT</t>
  </si>
  <si>
    <t>BM4021CTOT</t>
  </si>
  <si>
    <t>BM4019CTOT</t>
  </si>
  <si>
    <t>BM4018CTOT</t>
  </si>
  <si>
    <t>BM041CTOT</t>
  </si>
  <si>
    <t>BM4045CTOT</t>
  </si>
  <si>
    <t>BM4053TOT</t>
  </si>
  <si>
    <t>BM4046CTOT</t>
  </si>
  <si>
    <t>BM4047CTOT</t>
  </si>
  <si>
    <t>BM4048CTOT</t>
  </si>
  <si>
    <t>BM4049CTOT</t>
  </si>
  <si>
    <t>BM4051CTOT</t>
  </si>
  <si>
    <t>BM334CTOT</t>
  </si>
  <si>
    <t>BM4052CTOT</t>
  </si>
  <si>
    <t>B0041DFRIS</t>
  </si>
  <si>
    <t>B0042OCFRIS</t>
  </si>
  <si>
    <t>B0043PCFRIS</t>
  </si>
  <si>
    <t>B0044DNFRIS</t>
  </si>
  <si>
    <t>B0045DOFRIS</t>
  </si>
  <si>
    <t>B0046OCFRIS</t>
  </si>
  <si>
    <t>B0047TTFRIS</t>
  </si>
  <si>
    <t>B0048VAFRIS</t>
  </si>
  <si>
    <t>B0049CCFRIS</t>
  </si>
  <si>
    <t>B0050ICFRIS</t>
  </si>
  <si>
    <t>B0051RMFRIS</t>
  </si>
  <si>
    <t>B0052DSFRIS</t>
  </si>
  <si>
    <t>B0053OCFRIS</t>
  </si>
  <si>
    <t>B0054PCFRIS</t>
  </si>
  <si>
    <t>B0055IOFRIS</t>
  </si>
  <si>
    <t>B0056PCFRIS</t>
  </si>
  <si>
    <t>B0057DNFRIS</t>
  </si>
  <si>
    <t>B0058DOFRIS</t>
  </si>
  <si>
    <t>B0059OCFRIS</t>
  </si>
  <si>
    <t>B0060TTFRIS</t>
  </si>
  <si>
    <t>B0061RSFRIS</t>
  </si>
  <si>
    <t>BC11370REV</t>
  </si>
  <si>
    <t>B0062DSFRIS</t>
  </si>
  <si>
    <t>B0063OCFRIS</t>
  </si>
  <si>
    <t>B0064PCFRIS</t>
  </si>
  <si>
    <t>B0065IOFRIS</t>
  </si>
  <si>
    <t>B0066PCFRIS</t>
  </si>
  <si>
    <t>B0067DNFRIS</t>
  </si>
  <si>
    <t>B0068DOFRIS</t>
  </si>
  <si>
    <t>B0069OCFRIS</t>
  </si>
  <si>
    <t>BA2090REV</t>
  </si>
  <si>
    <t>BC30460TTTREV</t>
  </si>
  <si>
    <t>BA1090BFWD</t>
  </si>
  <si>
    <t>BA1090AMORT</t>
  </si>
  <si>
    <t>BA1091CFWD</t>
  </si>
  <si>
    <t>B0041DCAIS</t>
  </si>
  <si>
    <t>B0042OCCAIS</t>
  </si>
  <si>
    <t>B0043PCCAIS</t>
  </si>
  <si>
    <t>B0044DNCAIS</t>
  </si>
  <si>
    <t>B0045DOCAIS</t>
  </si>
  <si>
    <t>B0046OCCAIS</t>
  </si>
  <si>
    <t>B0047TTCAIS</t>
  </si>
  <si>
    <t>B0048VACAIS</t>
  </si>
  <si>
    <t>B0049CCCAIS</t>
  </si>
  <si>
    <t>B0050ICCAIS</t>
  </si>
  <si>
    <t>B0051RMCAIS</t>
  </si>
  <si>
    <t>B0052DSCAIS</t>
  </si>
  <si>
    <t>B0053OCCAIS</t>
  </si>
  <si>
    <t>B0054PCCAIS</t>
  </si>
  <si>
    <t>B0055IOCAIS</t>
  </si>
  <si>
    <t>B0056PCCAIS</t>
  </si>
  <si>
    <t>B0057DNCAIS</t>
  </si>
  <si>
    <t>B0058DOCAIS</t>
  </si>
  <si>
    <t>B0059OCCAIS</t>
  </si>
  <si>
    <t>B0060TTCAIS</t>
  </si>
  <si>
    <t>B0061RSCAIS</t>
  </si>
  <si>
    <t>BC11370CAP</t>
  </si>
  <si>
    <t>B0062DSCAIS</t>
  </si>
  <si>
    <t>B0063OCCAIS</t>
  </si>
  <si>
    <t>B0064PCCAIS</t>
  </si>
  <si>
    <t>B0065IOCAIS</t>
  </si>
  <si>
    <t>B0066PCCAIS</t>
  </si>
  <si>
    <t>B0067DNCAIS</t>
  </si>
  <si>
    <t>B0068DOCAIS</t>
  </si>
  <si>
    <t>B0069OCCAIS</t>
  </si>
  <si>
    <t>BA2091CAP</t>
  </si>
  <si>
    <t>BC30460TTTCAP</t>
  </si>
  <si>
    <t>BA2090BFWD</t>
  </si>
  <si>
    <t>BA2090AMORT</t>
  </si>
  <si>
    <t>BA2091CFWD</t>
  </si>
  <si>
    <t>B0041DFNC</t>
  </si>
  <si>
    <t>B0042OCFNC</t>
  </si>
  <si>
    <t>B0043PCFNC</t>
  </si>
  <si>
    <t>B0044DNFNC</t>
  </si>
  <si>
    <t>B0045DOFNC</t>
  </si>
  <si>
    <t>B0046OCFNC</t>
  </si>
  <si>
    <t>B0047TTFNC</t>
  </si>
  <si>
    <t>B0049CCFNC</t>
  </si>
  <si>
    <t>B0050ICFNC</t>
  </si>
  <si>
    <t>B0051RMFNC</t>
  </si>
  <si>
    <t>B0052DSFNC</t>
  </si>
  <si>
    <t>B0053OCFNC</t>
  </si>
  <si>
    <t>B0054PCFNC</t>
  </si>
  <si>
    <t>B0055IOFNC</t>
  </si>
  <si>
    <t>B0056PCFNC</t>
  </si>
  <si>
    <t>B0057DNFNC</t>
  </si>
  <si>
    <t>B0058DOFNC</t>
  </si>
  <si>
    <t>B0059OCFNC</t>
  </si>
  <si>
    <t>B0060TTFNC</t>
  </si>
  <si>
    <t>B0061RSFNC</t>
  </si>
  <si>
    <t>BC11370NET</t>
  </si>
  <si>
    <t>B0062DSFNC</t>
  </si>
  <si>
    <t>B0063OCFNC</t>
  </si>
  <si>
    <t>B0064PCFNC</t>
  </si>
  <si>
    <t>B0065IOFNC</t>
  </si>
  <si>
    <t>B0066PCFNC</t>
  </si>
  <si>
    <t>B0067DNFNC</t>
  </si>
  <si>
    <t>B0068DOFNC</t>
  </si>
  <si>
    <t>B0069OCFNC</t>
  </si>
  <si>
    <t>BA2090NET</t>
  </si>
  <si>
    <t>BA2090TTTBFWD</t>
  </si>
  <si>
    <t>BA2090TTTAMORT</t>
  </si>
  <si>
    <t>BA2091TTTCFWD</t>
  </si>
  <si>
    <t>B0041DTOT</t>
  </si>
  <si>
    <t>B0042OCTOT</t>
  </si>
  <si>
    <t>B0043PCTOT</t>
  </si>
  <si>
    <t>B0044DNTOT</t>
  </si>
  <si>
    <t>B0045DOTOT</t>
  </si>
  <si>
    <t>B0046OCTOT</t>
  </si>
  <si>
    <t>B0047TTTOT</t>
  </si>
  <si>
    <t>B0048VATOT</t>
  </si>
  <si>
    <t>B0049CCTOT</t>
  </si>
  <si>
    <t>B0050ICTOT</t>
  </si>
  <si>
    <t>B0051RMTOT</t>
  </si>
  <si>
    <t>B0052DSTOT</t>
  </si>
  <si>
    <t>B0053OCTOT</t>
  </si>
  <si>
    <t>B0054PCTOT</t>
  </si>
  <si>
    <t>B0055IOTOT</t>
  </si>
  <si>
    <t>B0056PCTOT</t>
  </si>
  <si>
    <t>B0057DNTOT</t>
  </si>
  <si>
    <t>B0058DOTOT</t>
  </si>
  <si>
    <t>B0059OCTOT</t>
  </si>
  <si>
    <t>B0060TTTOT</t>
  </si>
  <si>
    <t>B0061RSTOT</t>
  </si>
  <si>
    <t>BC11370</t>
  </si>
  <si>
    <t>B0062DSTOT</t>
  </si>
  <si>
    <t>B0063OCTOT</t>
  </si>
  <si>
    <t>B0064PCTOT</t>
  </si>
  <si>
    <t>B0065IOTOT</t>
  </si>
  <si>
    <t>B0066PCTOT</t>
  </si>
  <si>
    <t>B0067DNTOT</t>
  </si>
  <si>
    <t>B0068DOTOT</t>
  </si>
  <si>
    <t>B0069OCTOT</t>
  </si>
  <si>
    <t>BA2091</t>
  </si>
  <si>
    <t>BC30460TTTTOT</t>
  </si>
  <si>
    <t>BA3001BFWD</t>
  </si>
  <si>
    <t>BA3091CAP</t>
  </si>
  <si>
    <t>BA3001AMORT</t>
  </si>
  <si>
    <t>BA3091CFWD</t>
  </si>
  <si>
    <t>B0072TRR</t>
  </si>
  <si>
    <t>B0073RR</t>
  </si>
  <si>
    <t>B0074RS</t>
  </si>
  <si>
    <t>B0075AR</t>
  </si>
  <si>
    <t>B0076AC</t>
  </si>
  <si>
    <t>000s</t>
  </si>
  <si>
    <t>B0077RC</t>
  </si>
  <si>
    <t>B0078AR</t>
  </si>
  <si>
    <t>B0079NA</t>
  </si>
  <si>
    <t>B0080ARR</t>
  </si>
  <si>
    <t>CR1002SWCR</t>
  </si>
  <si>
    <t>CR1003SWCR</t>
  </si>
  <si>
    <t>CR1004SWCR</t>
  </si>
  <si>
    <t>B0089TWCR</t>
  </si>
  <si>
    <t>CR1001SWCR</t>
  </si>
  <si>
    <t>CR1030SWCR</t>
  </si>
  <si>
    <t>CR1002SRR</t>
  </si>
  <si>
    <t>CR1003SRR</t>
  </si>
  <si>
    <t>CR1004SRR</t>
  </si>
  <si>
    <t>B0089TWRR</t>
  </si>
  <si>
    <t>CR1001SRR</t>
  </si>
  <si>
    <t>CR1030SRR</t>
  </si>
  <si>
    <t>CR1002STR</t>
  </si>
  <si>
    <t>CR1003STR</t>
  </si>
  <si>
    <t>CR1004STR</t>
  </si>
  <si>
    <t>B0089TWTR</t>
  </si>
  <si>
    <t>CR1001STR</t>
  </si>
  <si>
    <t>CR1030STR</t>
  </si>
  <si>
    <t>CR1042SCO</t>
  </si>
  <si>
    <t>CR1043SCO</t>
  </si>
  <si>
    <t>CR1044SCO</t>
  </si>
  <si>
    <t>B0089TWNC</t>
  </si>
  <si>
    <t>CR1041SCO</t>
  </si>
  <si>
    <t>CR1066SCO</t>
  </si>
  <si>
    <t>CR1030SCU</t>
  </si>
  <si>
    <t>CR1042SRPC</t>
  </si>
  <si>
    <t>£</t>
  </si>
  <si>
    <t>CR1043SRPC</t>
  </si>
  <si>
    <t>CR1044SRPC</t>
  </si>
  <si>
    <t>B0089TWAHRR</t>
  </si>
  <si>
    <t>CR1041SRPC</t>
  </si>
  <si>
    <t>CR1066SRPC</t>
  </si>
  <si>
    <t>CR1030SRPC</t>
  </si>
  <si>
    <t>B0086TAANH</t>
  </si>
  <si>
    <t>B0087TAANH</t>
  </si>
  <si>
    <t>B0088TWAANH</t>
  </si>
  <si>
    <t>B0089TWAANH</t>
  </si>
  <si>
    <t>B0090TAANH</t>
  </si>
  <si>
    <t>B0086TAODI</t>
  </si>
  <si>
    <t>B0087TAODI</t>
  </si>
  <si>
    <t>B0088TWODI</t>
  </si>
  <si>
    <t>B0089TWODI</t>
  </si>
  <si>
    <t>B0090TAODI</t>
  </si>
  <si>
    <t>B0086TAAANH</t>
  </si>
  <si>
    <t>B0087TAAANH</t>
  </si>
  <si>
    <t>B0088TWAANHO</t>
  </si>
  <si>
    <t>B0089TWAANHO</t>
  </si>
  <si>
    <t>B0090TAAANH</t>
  </si>
  <si>
    <t>B0086TAAM</t>
  </si>
  <si>
    <t>B0087TAAM</t>
  </si>
  <si>
    <t>B0088TWAM</t>
  </si>
  <si>
    <t>B0089TWAM</t>
  </si>
  <si>
    <t>B0090TAAM</t>
  </si>
  <si>
    <t>B0086TAAHRC</t>
  </si>
  <si>
    <t>B0087TAAHRC</t>
  </si>
  <si>
    <t>B0088TWAHRC</t>
  </si>
  <si>
    <t>B0089TWAHRC</t>
  </si>
  <si>
    <t>B0090TAAHRC</t>
  </si>
  <si>
    <t>CR581</t>
  </si>
  <si>
    <t>CR582</t>
  </si>
  <si>
    <t>W9008HH</t>
  </si>
  <si>
    <t>BR586</t>
  </si>
  <si>
    <t>B0095UFH</t>
  </si>
  <si>
    <t>B0096USH</t>
  </si>
  <si>
    <t>B0097UHH</t>
  </si>
  <si>
    <t>B0098MFH</t>
  </si>
  <si>
    <t>B0098MSH</t>
  </si>
  <si>
    <t>B0099MHH</t>
  </si>
  <si>
    <t>B0100TPH</t>
  </si>
  <si>
    <t>B0101TWH</t>
  </si>
  <si>
    <t>B0102AUH</t>
  </si>
  <si>
    <t>B0103AOH</t>
  </si>
  <si>
    <t>B0104ATH</t>
  </si>
  <si>
    <t>B0105WTUH</t>
  </si>
  <si>
    <t>A19002RRH</t>
  </si>
  <si>
    <t>A19003RRH</t>
  </si>
  <si>
    <t>A19039RRH</t>
  </si>
  <si>
    <t>A19004RRH</t>
  </si>
  <si>
    <t>CR583</t>
  </si>
  <si>
    <t>CR584</t>
  </si>
  <si>
    <t>W9008NHH</t>
  </si>
  <si>
    <t>BR588</t>
  </si>
  <si>
    <t>B0095UFNH</t>
  </si>
  <si>
    <t>B0096USNH</t>
  </si>
  <si>
    <t>B0097UHNH</t>
  </si>
  <si>
    <t>B0098MFNH</t>
  </si>
  <si>
    <t>B0098MSNH</t>
  </si>
  <si>
    <t>B0099MHNH</t>
  </si>
  <si>
    <t>B0100TPNH</t>
  </si>
  <si>
    <t>B0101TWNH</t>
  </si>
  <si>
    <t>B0102AUNH</t>
  </si>
  <si>
    <t>B0103AONH</t>
  </si>
  <si>
    <t>B0104ATNH</t>
  </si>
  <si>
    <t>B0105WTNH</t>
  </si>
  <si>
    <t>A19002RRNH</t>
  </si>
  <si>
    <t>A19003RRNH</t>
  </si>
  <si>
    <t>A19039RRNH</t>
  </si>
  <si>
    <t>A19004RRNH</t>
  </si>
  <si>
    <t>CR585</t>
  </si>
  <si>
    <t>CR586</t>
  </si>
  <si>
    <t>W9008WW</t>
  </si>
  <si>
    <t>BR589</t>
  </si>
  <si>
    <t>B0095UFTOT</t>
  </si>
  <si>
    <t>B0096USTOT</t>
  </si>
  <si>
    <t>B0097UHTOT</t>
  </si>
  <si>
    <t>B0098MFTOT</t>
  </si>
  <si>
    <t>B0098MSTOT</t>
  </si>
  <si>
    <t>B0099MHTOT</t>
  </si>
  <si>
    <t>B0100TPTOT</t>
  </si>
  <si>
    <t>B0101TWTOT</t>
  </si>
  <si>
    <t>B0102AUTOT</t>
  </si>
  <si>
    <t>B0103AOTOT</t>
  </si>
  <si>
    <t>B0104ATTOT</t>
  </si>
  <si>
    <t>B0105WTTOT</t>
  </si>
  <si>
    <t>A19002RRA</t>
  </si>
  <si>
    <t>A19003RRA</t>
  </si>
  <si>
    <t>A19039RRA</t>
  </si>
  <si>
    <t>A19004RRA</t>
  </si>
  <si>
    <t>BM340NPCW</t>
  </si>
  <si>
    <t>BM340NPCWW</t>
  </si>
  <si>
    <t>A19039NPC</t>
  </si>
  <si>
    <t>BR973NPC</t>
  </si>
  <si>
    <t>BO1183</t>
  </si>
  <si>
    <t>B0091UWR</t>
  </si>
  <si>
    <t>B0092MWR</t>
  </si>
  <si>
    <t>B0093TWR</t>
  </si>
  <si>
    <t>B0094TOTWR</t>
  </si>
  <si>
    <t>B0095UFWR</t>
  </si>
  <si>
    <t>B0096USWR</t>
  </si>
  <si>
    <t>B0097UHWR</t>
  </si>
  <si>
    <t>B0098MFWR</t>
  </si>
  <si>
    <t>B0098MSWR</t>
  </si>
  <si>
    <t>B0099MHWR</t>
  </si>
  <si>
    <t>B0100TPWR</t>
  </si>
  <si>
    <t>B0101TWWR</t>
  </si>
  <si>
    <t>B0091UWNP</t>
  </si>
  <si>
    <t>B0092MWNP</t>
  </si>
  <si>
    <t>B0093TWNP</t>
  </si>
  <si>
    <t>B0094TOTWNP</t>
  </si>
  <si>
    <t>B0095UFWNP</t>
  </si>
  <si>
    <t>B0096USWNP</t>
  </si>
  <si>
    <t>B0097UHWNP</t>
  </si>
  <si>
    <t>B0098MFWNP</t>
  </si>
  <si>
    <t>B0098MSWNP</t>
  </si>
  <si>
    <t>B0099MHWNP</t>
  </si>
  <si>
    <t>B0100TPWNP</t>
  </si>
  <si>
    <t>B0101TWWNP</t>
  </si>
  <si>
    <t>B0091UTOT</t>
  </si>
  <si>
    <t>B0092MTOT</t>
  </si>
  <si>
    <t>B0093TTOT</t>
  </si>
  <si>
    <t>B0094TOTTOT</t>
  </si>
  <si>
    <t>B0095UFTOTT</t>
  </si>
  <si>
    <t>B0096USTOTT</t>
  </si>
  <si>
    <t>B0097UHTOTT</t>
  </si>
  <si>
    <t>B0098MFTOTT</t>
  </si>
  <si>
    <t>B0098MSTOTT</t>
  </si>
  <si>
    <t>B0099MHTOTT</t>
  </si>
  <si>
    <t>B0100TPTOTT</t>
  </si>
  <si>
    <t>B0101TWTOTT</t>
  </si>
  <si>
    <t>BC30449DT</t>
  </si>
  <si>
    <t>BC30449PS</t>
  </si>
  <si>
    <t>BC30449O</t>
  </si>
  <si>
    <t>BC30449TWDT</t>
  </si>
  <si>
    <t>BC30849FC</t>
  </si>
  <si>
    <t>BC30849SW</t>
  </si>
  <si>
    <t>BC30849PS</t>
  </si>
  <si>
    <t>BC30849O</t>
  </si>
  <si>
    <t>BC30849SCT</t>
  </si>
  <si>
    <t>BC30449DTM</t>
  </si>
  <si>
    <t>BC30449PSM</t>
  </si>
  <si>
    <t>BC30449OM</t>
  </si>
  <si>
    <t>BC30449TM</t>
  </si>
  <si>
    <t>BC30849FCM</t>
  </si>
  <si>
    <t>BC30849SWM</t>
  </si>
  <si>
    <t>BC30849PSM</t>
  </si>
  <si>
    <t>BC30849OM</t>
  </si>
  <si>
    <t>BC30849SCTM</t>
  </si>
  <si>
    <t>BA1086PC</t>
  </si>
  <si>
    <t>BC11270DIS</t>
  </si>
  <si>
    <t>BC11270GROSS</t>
  </si>
  <si>
    <t>BC11270NRC</t>
  </si>
  <si>
    <t>BC11270VARCFWD</t>
  </si>
  <si>
    <t>BC11370DIS</t>
  </si>
  <si>
    <t>BC11370GROSS</t>
  </si>
  <si>
    <t>BC11370NRC</t>
  </si>
  <si>
    <t>BC11370VARCFWD</t>
  </si>
  <si>
    <t>BC11470</t>
  </si>
  <si>
    <t>BC11470DIS</t>
  </si>
  <si>
    <t>BC11470GROSS</t>
  </si>
  <si>
    <t>BC11470VARBFWD</t>
  </si>
  <si>
    <t>BC11470NRC</t>
  </si>
  <si>
    <t>BC11470VARCFWD</t>
  </si>
  <si>
    <t>B0106WRWR</t>
  </si>
  <si>
    <t>B0107GCWR</t>
  </si>
  <si>
    <t>B0108TRWR</t>
  </si>
  <si>
    <t>B0109AWWR</t>
  </si>
  <si>
    <t>B0110AGWR</t>
  </si>
  <si>
    <t>B0111RAWR</t>
  </si>
  <si>
    <t>B0112OAWR</t>
  </si>
  <si>
    <t>B0113RCWR</t>
  </si>
  <si>
    <t>B0114RCWR</t>
  </si>
  <si>
    <t>B0115RRWR</t>
  </si>
  <si>
    <t>B0116RIWR</t>
  </si>
  <si>
    <t>B0106WRWNP</t>
  </si>
  <si>
    <t>B0107GCWNP</t>
  </si>
  <si>
    <t>B0108TRWNP</t>
  </si>
  <si>
    <t>B0109AWWNP</t>
  </si>
  <si>
    <t>B0110AGWNP</t>
  </si>
  <si>
    <t>B0111RAWNP</t>
  </si>
  <si>
    <t>B0112OAWNP</t>
  </si>
  <si>
    <t>B0113RCWNP</t>
  </si>
  <si>
    <t>B0114RCWNP</t>
  </si>
  <si>
    <t>B0115RRWNP</t>
  </si>
  <si>
    <t>B0116RIWNP</t>
  </si>
  <si>
    <t>B0106WRWWP</t>
  </si>
  <si>
    <t>B0107GCWWP</t>
  </si>
  <si>
    <t>B0108TRWWP</t>
  </si>
  <si>
    <t>B0109AWWWP</t>
  </si>
  <si>
    <t>B0110AGWWP</t>
  </si>
  <si>
    <t>B0111RAWWP</t>
  </si>
  <si>
    <t>B0112OAWWP</t>
  </si>
  <si>
    <t>B0113RCWWP</t>
  </si>
  <si>
    <t>B0114RCWWP</t>
  </si>
  <si>
    <t>B0115RRWWP</t>
  </si>
  <si>
    <t>B0116RIWWP</t>
  </si>
  <si>
    <t>B0106WRBIO</t>
  </si>
  <si>
    <t>B0107GCBIO</t>
  </si>
  <si>
    <t>B0108TRBIO</t>
  </si>
  <si>
    <t>B0109AWBIO</t>
  </si>
  <si>
    <t>B0110AGBIO</t>
  </si>
  <si>
    <t>B0111RABIO</t>
  </si>
  <si>
    <t>B0112OABIO</t>
  </si>
  <si>
    <t>B0113RCBIO</t>
  </si>
  <si>
    <t>B0114RCBIO</t>
  </si>
  <si>
    <t>B0115RRBIO</t>
  </si>
  <si>
    <t>B0116RIBIO</t>
  </si>
  <si>
    <t>B0106WRAPC</t>
  </si>
  <si>
    <t>B0107GCAPC</t>
  </si>
  <si>
    <t>B0108TRAPC</t>
  </si>
  <si>
    <t>B0109AWAPC</t>
  </si>
  <si>
    <t>B0110AGAPC</t>
  </si>
  <si>
    <t>B0111RAAPC</t>
  </si>
  <si>
    <t>B0112OAAPC</t>
  </si>
  <si>
    <t>B0113RCAPC</t>
  </si>
  <si>
    <t>B0114RCAPC</t>
  </si>
  <si>
    <t>B0115RRAPC</t>
  </si>
  <si>
    <t>B0116RIAPC</t>
  </si>
  <si>
    <t>B0106WRTOT</t>
  </si>
  <si>
    <t>B0107GCTOT</t>
  </si>
  <si>
    <t>B0108TRTOT</t>
  </si>
  <si>
    <t>B0109AWTOT</t>
  </si>
  <si>
    <t>B0110AGTOT</t>
  </si>
  <si>
    <t>B0111RATOT</t>
  </si>
  <si>
    <t>B0112OATOT</t>
  </si>
  <si>
    <t>B0113RCTOT</t>
  </si>
  <si>
    <t>B0114RCTOT</t>
  </si>
  <si>
    <t>B0115RRTOT</t>
  </si>
  <si>
    <t>B0116RITOT</t>
  </si>
  <si>
    <t>B0125STCC</t>
  </si>
  <si>
    <t>B0126STCC</t>
  </si>
  <si>
    <t>B0127STCC</t>
  </si>
  <si>
    <t>B0131STCC</t>
  </si>
  <si>
    <t>B0132STCC</t>
  </si>
  <si>
    <t>B0133STCC</t>
  </si>
  <si>
    <t>B0117STC</t>
  </si>
  <si>
    <t>B0118STC</t>
  </si>
  <si>
    <t>B0119STC</t>
  </si>
  <si>
    <t>B0117NSTC</t>
  </si>
  <si>
    <t>B0118NSTC</t>
  </si>
  <si>
    <t>B0119NSTC</t>
  </si>
  <si>
    <t>B0123STDC</t>
  </si>
  <si>
    <t>B0124STDC</t>
  </si>
  <si>
    <t>B0125STDC</t>
  </si>
  <si>
    <t>B0128STCC</t>
  </si>
  <si>
    <t>B0129STCC</t>
  </si>
  <si>
    <t>B0130STCC</t>
  </si>
  <si>
    <t>B0134STCC</t>
  </si>
  <si>
    <t>B0135STCC</t>
  </si>
  <si>
    <t>B0136STCC</t>
  </si>
  <si>
    <t>B0137STSC</t>
  </si>
  <si>
    <t>B0138STSC</t>
  </si>
  <si>
    <t>BMA4012WR</t>
  </si>
  <si>
    <t>BMA4016WR</t>
  </si>
  <si>
    <t>BMA4017WR</t>
  </si>
  <si>
    <t>BMA4021WR</t>
  </si>
  <si>
    <t>BMA4019WR</t>
  </si>
  <si>
    <t>BMA4018WR</t>
  </si>
  <si>
    <t>BMA4041WR</t>
  </si>
  <si>
    <t>BMA4045WR</t>
  </si>
  <si>
    <t>BMA4053WR</t>
  </si>
  <si>
    <t>BMA4046WR</t>
  </si>
  <si>
    <t>BMA4047WR</t>
  </si>
  <si>
    <t>BMA4048WR</t>
  </si>
  <si>
    <t>BMA4049WR</t>
  </si>
  <si>
    <t>BMA4051WR</t>
  </si>
  <si>
    <t>BMA334WR</t>
  </si>
  <si>
    <t>BMA4052WR</t>
  </si>
  <si>
    <t>BMA4012WN</t>
  </si>
  <si>
    <t>BMA4016WN</t>
  </si>
  <si>
    <t>BMA4017WN</t>
  </si>
  <si>
    <t>BMA4021WN</t>
  </si>
  <si>
    <t>BMA4019WN</t>
  </si>
  <si>
    <t>BMA4018WN</t>
  </si>
  <si>
    <t>BMA4041WN</t>
  </si>
  <si>
    <t>BMA4045WN</t>
  </si>
  <si>
    <t>BMA4053WN</t>
  </si>
  <si>
    <t>BMA4046WN</t>
  </si>
  <si>
    <t>BMA4047WN</t>
  </si>
  <si>
    <t>BMA4048WN</t>
  </si>
  <si>
    <t>BMA4049WN</t>
  </si>
  <si>
    <t>BMA4051WN</t>
  </si>
  <si>
    <t>BMA334WN</t>
  </si>
  <si>
    <t>BMA4052WN</t>
  </si>
  <si>
    <t>BMA4012WNK</t>
  </si>
  <si>
    <t>BMA4016WNK</t>
  </si>
  <si>
    <t>BMA4017WNK</t>
  </si>
  <si>
    <t>BMA4021WNK</t>
  </si>
  <si>
    <t>BMA4019WNK</t>
  </si>
  <si>
    <t>BMA4018WNK</t>
  </si>
  <si>
    <t>BMA4041WNK</t>
  </si>
  <si>
    <t>BMA4045WNK</t>
  </si>
  <si>
    <t>BMA4053WWNK</t>
  </si>
  <si>
    <t>BMA4046WNK</t>
  </si>
  <si>
    <t>BMA4047WNK</t>
  </si>
  <si>
    <t>BMA4048WNK</t>
  </si>
  <si>
    <t>BMA4049WNK</t>
  </si>
  <si>
    <t>BMA4051WNK</t>
  </si>
  <si>
    <t>BMA334WNK</t>
  </si>
  <si>
    <t>BMA4052WNK</t>
  </si>
  <si>
    <t>BMA4012SG</t>
  </si>
  <si>
    <t>BMA4016SG</t>
  </si>
  <si>
    <t>BMA4017SG</t>
  </si>
  <si>
    <t>BMA4021SG</t>
  </si>
  <si>
    <t>BMA4019SG</t>
  </si>
  <si>
    <t>BMA4018SG</t>
  </si>
  <si>
    <t>BMA4041SG</t>
  </si>
  <si>
    <t>BMA4045SG</t>
  </si>
  <si>
    <t>BMA4053SG</t>
  </si>
  <si>
    <t>BMA4046SG</t>
  </si>
  <si>
    <t>BMA4047SG</t>
  </si>
  <si>
    <t>BMA4048SG</t>
  </si>
  <si>
    <t>BMA4049SG</t>
  </si>
  <si>
    <t>BMA4051SG</t>
  </si>
  <si>
    <t>BMA334SG</t>
  </si>
  <si>
    <t>BMA4052SG</t>
  </si>
  <si>
    <t>BMA4012STTT</t>
  </si>
  <si>
    <t>BMA4016STTT</t>
  </si>
  <si>
    <t>BMA4017STTT</t>
  </si>
  <si>
    <t>BMA4021STTT</t>
  </si>
  <si>
    <t>BMA4019STTT</t>
  </si>
  <si>
    <t>BMA4018STTT</t>
  </si>
  <si>
    <t>BMA4041STTT</t>
  </si>
  <si>
    <t>BMA4045STTT</t>
  </si>
  <si>
    <t>BMA4053STTT</t>
  </si>
  <si>
    <t>BMA4046STTT</t>
  </si>
  <si>
    <t>BMA4047STTT</t>
  </si>
  <si>
    <t>BMA4048STTT</t>
  </si>
  <si>
    <t>BMA4049STTT</t>
  </si>
  <si>
    <t>BMA4051STTT</t>
  </si>
  <si>
    <t>BMA334STTT</t>
  </si>
  <si>
    <t>BMA4052STTT</t>
  </si>
  <si>
    <t>BMA4012H</t>
  </si>
  <si>
    <t>BMA4016H</t>
  </si>
  <si>
    <t>BMA4017H</t>
  </si>
  <si>
    <t>BMA4021H</t>
  </si>
  <si>
    <t>BMA4019H</t>
  </si>
  <si>
    <t>BMA4018H</t>
  </si>
  <si>
    <t>BMA4041H</t>
  </si>
  <si>
    <t>BMA4045H</t>
  </si>
  <si>
    <t>BMA4053H</t>
  </si>
  <si>
    <t>BMA4046H</t>
  </si>
  <si>
    <t>BMA4047H</t>
  </si>
  <si>
    <t>BMA4048H</t>
  </si>
  <si>
    <t>BMA4049H</t>
  </si>
  <si>
    <t>BMA4051H</t>
  </si>
  <si>
    <t>BMA334H</t>
  </si>
  <si>
    <t>BMA4052H</t>
  </si>
  <si>
    <t>BMA4012NH</t>
  </si>
  <si>
    <t>BMA4016NH</t>
  </si>
  <si>
    <t>BMA4017NH</t>
  </si>
  <si>
    <t>BMA4021NH</t>
  </si>
  <si>
    <t>BMA4019NH</t>
  </si>
  <si>
    <t>BMA4018NH</t>
  </si>
  <si>
    <t>BMA4041NH</t>
  </si>
  <si>
    <t>BMA4045NH</t>
  </si>
  <si>
    <t>BMA4053NH</t>
  </si>
  <si>
    <t>BMA4046NH</t>
  </si>
  <si>
    <t>BMA4047NH</t>
  </si>
  <si>
    <t>BMA4048NH</t>
  </si>
  <si>
    <t>BMA4049NH</t>
  </si>
  <si>
    <t>BMA4051NH</t>
  </si>
  <si>
    <t>BMA334NH</t>
  </si>
  <si>
    <t>BMA4052NH</t>
  </si>
  <si>
    <t>BMA4012CTOT</t>
  </si>
  <si>
    <t>BMA4016CTOT</t>
  </si>
  <si>
    <t>BMA4017CTOT</t>
  </si>
  <si>
    <t>BMA4021CTOT</t>
  </si>
  <si>
    <t>BMA4019CTOT</t>
  </si>
  <si>
    <t>BMA4018CTOT</t>
  </si>
  <si>
    <t>BMA041CTOT</t>
  </si>
  <si>
    <t>BMA4045CTOT</t>
  </si>
  <si>
    <t>BMA4053TOT</t>
  </si>
  <si>
    <t>BMA4046CTOT</t>
  </si>
  <si>
    <t>BMA4047CTOT</t>
  </si>
  <si>
    <t>BMA4048CTOT</t>
  </si>
  <si>
    <t>BMA4049CTOT</t>
  </si>
  <si>
    <t>BMA4051CTOT</t>
  </si>
  <si>
    <t>BMA334CTOT</t>
  </si>
  <si>
    <t>BMA4052CTOT</t>
  </si>
  <si>
    <t>CR1003WWCR</t>
  </si>
  <si>
    <t>CR1004WWCR</t>
  </si>
  <si>
    <t>B0083TWCR</t>
  </si>
  <si>
    <t>CR1005WWCR</t>
  </si>
  <si>
    <t>B0085TWCR</t>
  </si>
  <si>
    <t>B0376TN_WCR</t>
  </si>
  <si>
    <t>B0377TT_WCR</t>
  </si>
  <si>
    <t>B0378T_NC</t>
  </si>
  <si>
    <t>CR1003WRR</t>
  </si>
  <si>
    <t>CR1004WRR</t>
  </si>
  <si>
    <t>B0083TWRR</t>
  </si>
  <si>
    <t>CR1005WRR</t>
  </si>
  <si>
    <t>B0085TWRR</t>
  </si>
  <si>
    <t>B0376TN_RR</t>
  </si>
  <si>
    <t>B0377TT_RR</t>
  </si>
  <si>
    <t>B0378T_AHRR</t>
  </si>
  <si>
    <t>CR1003WTR</t>
  </si>
  <si>
    <t>CR1004WTR</t>
  </si>
  <si>
    <t>B0083TWTR</t>
  </si>
  <si>
    <t>CR1005WTR</t>
  </si>
  <si>
    <t>B0085TWTR</t>
  </si>
  <si>
    <t>B0376TN_TR</t>
  </si>
  <si>
    <t>B0377TT_TR</t>
  </si>
  <si>
    <t>CR1043WCO</t>
  </si>
  <si>
    <t>CR1044WCO</t>
  </si>
  <si>
    <t>B0083TWNC</t>
  </si>
  <si>
    <t>CR1045WCO</t>
  </si>
  <si>
    <t>B0085TWNC</t>
  </si>
  <si>
    <t>B0376TN_NC</t>
  </si>
  <si>
    <t>B0377TT_NC</t>
  </si>
  <si>
    <t>CR1043WRPC</t>
  </si>
  <si>
    <t>CR1044WRPC</t>
  </si>
  <si>
    <t>B0083TWAHRR</t>
  </si>
  <si>
    <t>CR1045WRPC</t>
  </si>
  <si>
    <t>B0085TWAHRR</t>
  </si>
  <si>
    <t>B0376TN_AHRR</t>
  </si>
  <si>
    <t>B0377TT_AHRR</t>
  </si>
  <si>
    <t>B0081TAANH</t>
  </si>
  <si>
    <t>B0082TAANH</t>
  </si>
  <si>
    <t>B0083TWAANH</t>
  </si>
  <si>
    <t>B0084TAANH</t>
  </si>
  <si>
    <t>B0085TAANH</t>
  </si>
  <si>
    <t>B0081TAODI</t>
  </si>
  <si>
    <t>B0082TAODI</t>
  </si>
  <si>
    <t>B0083TWODI</t>
  </si>
  <si>
    <t>B0084TAODI</t>
  </si>
  <si>
    <t>B0085TAODI</t>
  </si>
  <si>
    <t>B0081TAAANH</t>
  </si>
  <si>
    <t>B0082TAAANH</t>
  </si>
  <si>
    <t>B0083TWAAANH</t>
  </si>
  <si>
    <t>B0084TAAANH</t>
  </si>
  <si>
    <t>B0085TAAANH</t>
  </si>
  <si>
    <t>B0081TAAM</t>
  </si>
  <si>
    <t>B0082TAAM</t>
  </si>
  <si>
    <t>B0083TWAM</t>
  </si>
  <si>
    <t>B0084TAM</t>
  </si>
  <si>
    <t>B0085TAAM</t>
  </si>
  <si>
    <t>B0081TAAHRC</t>
  </si>
  <si>
    <t>B0082TAAHRC</t>
  </si>
  <si>
    <t>B0083TWAHRC</t>
  </si>
  <si>
    <t>B0084TAHRC</t>
  </si>
  <si>
    <t>B0085TAAHRC</t>
  </si>
  <si>
    <t>B0374LD_WR</t>
  </si>
  <si>
    <t>B0374LD_WN</t>
  </si>
  <si>
    <t>BT39301PS</t>
  </si>
  <si>
    <t>BT39301P</t>
  </si>
  <si>
    <t>B0139FDWR</t>
  </si>
  <si>
    <t>B0140ACWR</t>
  </si>
  <si>
    <t>B0141TEWR</t>
  </si>
  <si>
    <t>B0142DCWR</t>
  </si>
  <si>
    <t>B0143TAWR</t>
  </si>
  <si>
    <t>B0144VRWR</t>
  </si>
  <si>
    <t>B0145VTWR</t>
  </si>
  <si>
    <t>B0146VDWR</t>
  </si>
  <si>
    <t>B0150FDWR</t>
  </si>
  <si>
    <t>B0151ATWR</t>
  </si>
  <si>
    <t>B0152VBWR</t>
  </si>
  <si>
    <t>B0154CWR</t>
  </si>
  <si>
    <t>B0155CTWR</t>
  </si>
  <si>
    <t>B0156FDWR</t>
  </si>
  <si>
    <t>B0157ATWR</t>
  </si>
  <si>
    <t>B0158VRWR</t>
  </si>
  <si>
    <t>B0159CTWR</t>
  </si>
  <si>
    <t>B0160CSWR</t>
  </si>
  <si>
    <t>B0161PGWR</t>
  </si>
  <si>
    <t>B0162RVWR</t>
  </si>
  <si>
    <t>B0139FDWNP</t>
  </si>
  <si>
    <t>B0140ACWNP</t>
  </si>
  <si>
    <t>B0141TEWNP</t>
  </si>
  <si>
    <t>B0142DCWNP</t>
  </si>
  <si>
    <t>B0143TAWNP</t>
  </si>
  <si>
    <t>B0144VRWNP</t>
  </si>
  <si>
    <t>B0145VTWNP</t>
  </si>
  <si>
    <t>B0146VDWNP</t>
  </si>
  <si>
    <t>B0150FDWNP</t>
  </si>
  <si>
    <t>B0151ATWNP</t>
  </si>
  <si>
    <t>B0152VBWNP</t>
  </si>
  <si>
    <t>B0154CWWNP</t>
  </si>
  <si>
    <t>B0155CTWNP</t>
  </si>
  <si>
    <t>B0156FDWNP</t>
  </si>
  <si>
    <t>B0157ATWNP</t>
  </si>
  <si>
    <t>B0158VRWNP</t>
  </si>
  <si>
    <t>B0159CTWNP</t>
  </si>
  <si>
    <t>B0160CSWNP</t>
  </si>
  <si>
    <t>B0161PGWNP</t>
  </si>
  <si>
    <t>B0162RVWNP</t>
  </si>
  <si>
    <t>B0139FDWWNP</t>
  </si>
  <si>
    <t>B0140ACWWNP</t>
  </si>
  <si>
    <t>B0141TEWWNP</t>
  </si>
  <si>
    <t>B0142DCWWNP</t>
  </si>
  <si>
    <t>B0143TAWWNP</t>
  </si>
  <si>
    <t>B0144VRWWNP</t>
  </si>
  <si>
    <t>B0145VTWWNP</t>
  </si>
  <si>
    <t>B0146VDWWNP</t>
  </si>
  <si>
    <t>B0150FDWWNP</t>
  </si>
  <si>
    <t>B0151ATWWNP</t>
  </si>
  <si>
    <t>B0152VBWWNP</t>
  </si>
  <si>
    <t>B0154CWWWNP</t>
  </si>
  <si>
    <t>B0155CTWWNP</t>
  </si>
  <si>
    <t>B0156FDWWNP</t>
  </si>
  <si>
    <t>B0157ATWWNP</t>
  </si>
  <si>
    <t>B0158VRWWNP</t>
  </si>
  <si>
    <t>B0159CTWWNP</t>
  </si>
  <si>
    <t>B0160CSWWNP</t>
  </si>
  <si>
    <t>B0161PGWWNP</t>
  </si>
  <si>
    <t>B0162RVWWNP</t>
  </si>
  <si>
    <t>B0139FDBIO</t>
  </si>
  <si>
    <t>B0140ACBIO</t>
  </si>
  <si>
    <t>B0141TEBIO</t>
  </si>
  <si>
    <t>B0142DCBIO</t>
  </si>
  <si>
    <t>B0143TABIO</t>
  </si>
  <si>
    <t>B0144VRBIO</t>
  </si>
  <si>
    <t>B0145VTBIO</t>
  </si>
  <si>
    <t>B0146VDBIO</t>
  </si>
  <si>
    <t>B0150FDBIO</t>
  </si>
  <si>
    <t>B0151ATBIO</t>
  </si>
  <si>
    <t>B0152VBBIO</t>
  </si>
  <si>
    <t>B0154CWBIO</t>
  </si>
  <si>
    <t>B0155CTBIO</t>
  </si>
  <si>
    <t>B0156FDBIO</t>
  </si>
  <si>
    <t>B0157ATBIO</t>
  </si>
  <si>
    <t>B0158VRBIO</t>
  </si>
  <si>
    <t>B0159CTBIO</t>
  </si>
  <si>
    <t>B0160CSBIO</t>
  </si>
  <si>
    <t>B0161PGBIO</t>
  </si>
  <si>
    <t>B0162RVBIO</t>
  </si>
  <si>
    <t>B0139FDTTTH</t>
  </si>
  <si>
    <t>B0140ACTTTH</t>
  </si>
  <si>
    <t>B0141TETTTH</t>
  </si>
  <si>
    <t>B0142DCTTTH</t>
  </si>
  <si>
    <t>B0143TATTTH</t>
  </si>
  <si>
    <t>B0144VRTTTH</t>
  </si>
  <si>
    <t>B0145VTTTTH</t>
  </si>
  <si>
    <t>B0146VDTTTH</t>
  </si>
  <si>
    <t>B0150FDTTTH</t>
  </si>
  <si>
    <t>B0151ATTTTH</t>
  </si>
  <si>
    <t>B0152VBTTTH</t>
  </si>
  <si>
    <t>B0154CWTTTH</t>
  </si>
  <si>
    <t>B0155CTTTTH</t>
  </si>
  <si>
    <t>B0156FDTTTH</t>
  </si>
  <si>
    <t>B0157ATTTTH</t>
  </si>
  <si>
    <t>B0158VRTTTH</t>
  </si>
  <si>
    <t>B0159CTTTTH</t>
  </si>
  <si>
    <t>B0160CSTTTH</t>
  </si>
  <si>
    <t>B0161PGTTTH</t>
  </si>
  <si>
    <t>B0162RVTTTH</t>
  </si>
  <si>
    <t>B0139FDCWR</t>
  </si>
  <si>
    <t>B0140ACCWR</t>
  </si>
  <si>
    <t>B0141TECWR</t>
  </si>
  <si>
    <t>B0142DCCWR</t>
  </si>
  <si>
    <t>B0143TACWR</t>
  </si>
  <si>
    <t>B0144VRCWR</t>
  </si>
  <si>
    <t>B0145VTCWR</t>
  </si>
  <si>
    <t>B0146VDCWR</t>
  </si>
  <si>
    <t>B0150FDCWR</t>
  </si>
  <si>
    <t>B0151ATCWR</t>
  </si>
  <si>
    <t>B0152VBCWR</t>
  </si>
  <si>
    <t>B0154CWCWR</t>
  </si>
  <si>
    <t>B0155CTCWR</t>
  </si>
  <si>
    <t>B0156FDCWR</t>
  </si>
  <si>
    <t>B0157ATCWR</t>
  </si>
  <si>
    <t>B0158VRCWR</t>
  </si>
  <si>
    <t>B0159CTCWR</t>
  </si>
  <si>
    <t>B0160CSCWR</t>
  </si>
  <si>
    <t>B0161PGCWR</t>
  </si>
  <si>
    <t>B0162RVCWR</t>
  </si>
  <si>
    <t>B0163ODIWR</t>
  </si>
  <si>
    <t>B0164RCVWR</t>
  </si>
  <si>
    <t>B0165SRVWR</t>
  </si>
  <si>
    <t>B0139FDCWNP</t>
  </si>
  <si>
    <t>B0140ACCWNP</t>
  </si>
  <si>
    <t>B0141TECWNP</t>
  </si>
  <si>
    <t>B0142DCCWNP</t>
  </si>
  <si>
    <t>B0143TACWNP</t>
  </si>
  <si>
    <t>B0144VRCWNP</t>
  </si>
  <si>
    <t>B0145VTCWNP</t>
  </si>
  <si>
    <t>B0146VDCWNP</t>
  </si>
  <si>
    <t>B0150FDCWNP</t>
  </si>
  <si>
    <t>B0151ATCWNP</t>
  </si>
  <si>
    <t>B0152VBCWNP</t>
  </si>
  <si>
    <t>B0154CWCWNP</t>
  </si>
  <si>
    <t>B0155CTCWNP</t>
  </si>
  <si>
    <t>B0156FDCWNP</t>
  </si>
  <si>
    <t>B0157ATCWNP</t>
  </si>
  <si>
    <t>B0158VRCWNP</t>
  </si>
  <si>
    <t>B0159CTCWNP</t>
  </si>
  <si>
    <t>B0160CSCWNP</t>
  </si>
  <si>
    <t>B0161PGCWNP</t>
  </si>
  <si>
    <t>B0162RVCWNP</t>
  </si>
  <si>
    <t>B0163ODCWNP</t>
  </si>
  <si>
    <t>B0164RCCWNP</t>
  </si>
  <si>
    <t>B0165SRCWNP</t>
  </si>
  <si>
    <t>B0139FDCWWNP</t>
  </si>
  <si>
    <t>B0140ACCWWNP</t>
  </si>
  <si>
    <t>B0141TECWWNP</t>
  </si>
  <si>
    <t>B0142DCCWWNP</t>
  </si>
  <si>
    <t>B0143TACWWNP</t>
  </si>
  <si>
    <t>B0144VRCWWNP</t>
  </si>
  <si>
    <t>B0145VTCWWNP</t>
  </si>
  <si>
    <t>B0146VDCWWNP</t>
  </si>
  <si>
    <t>B0150FDCWWNP</t>
  </si>
  <si>
    <t>B0151ATCWWNP</t>
  </si>
  <si>
    <t>B0152VBCWWNP</t>
  </si>
  <si>
    <t>B0154CWCWWNP</t>
  </si>
  <si>
    <t>B0155CTCWWNP</t>
  </si>
  <si>
    <t>B0156FDCWWNP</t>
  </si>
  <si>
    <t>B0157ATCWWNP</t>
  </si>
  <si>
    <t>B0158VRCWWNP</t>
  </si>
  <si>
    <t>B0159CTCWWNP</t>
  </si>
  <si>
    <t>B0160CSCWWNP</t>
  </si>
  <si>
    <t>B0161PGCWWNP</t>
  </si>
  <si>
    <t>B0162RVCWWNP</t>
  </si>
  <si>
    <t>B0163ODCWWNP</t>
  </si>
  <si>
    <t>B0164RCCWWNP</t>
  </si>
  <si>
    <t>B0165SRCWWNP</t>
  </si>
  <si>
    <t>B0139FDCBIO</t>
  </si>
  <si>
    <t>B0140ACCBIO</t>
  </si>
  <si>
    <t>B0141TECBIO</t>
  </si>
  <si>
    <t>B0142DCCBIO</t>
  </si>
  <si>
    <t>B0143TACBIO</t>
  </si>
  <si>
    <t>B0144VRCBIO</t>
  </si>
  <si>
    <t>B0145VTCBIO</t>
  </si>
  <si>
    <t>B0146VDCBIO</t>
  </si>
  <si>
    <t>B0150FDCBIO</t>
  </si>
  <si>
    <t>B0151ATCBIO</t>
  </si>
  <si>
    <t>B0152VBCBIO</t>
  </si>
  <si>
    <t>B0154CWCBIO</t>
  </si>
  <si>
    <t>B0155CTCBIO</t>
  </si>
  <si>
    <t>B0156FDCBIO</t>
  </si>
  <si>
    <t>B0157ATCBIO</t>
  </si>
  <si>
    <t>B0158VRCBIO</t>
  </si>
  <si>
    <t>B0159CTCBIO</t>
  </si>
  <si>
    <t>B0160CSCBIO</t>
  </si>
  <si>
    <t>B0161PGCBIO</t>
  </si>
  <si>
    <t>B0162RVCBIO</t>
  </si>
  <si>
    <t>B0163ODCBIO</t>
  </si>
  <si>
    <t>B0164RCCBIO</t>
  </si>
  <si>
    <t>B0165SRCBIO</t>
  </si>
  <si>
    <t>B0139FDCTTTH</t>
  </si>
  <si>
    <t>B0140ACCTTTH</t>
  </si>
  <si>
    <t>B0141TECTTTH</t>
  </si>
  <si>
    <t>B0142DCCTTTH</t>
  </si>
  <si>
    <t>B0143TACTTTH</t>
  </si>
  <si>
    <t>B0144VRCTTTH</t>
  </si>
  <si>
    <t>B0145VTCTTTH</t>
  </si>
  <si>
    <t>B0146VDCTTTH</t>
  </si>
  <si>
    <t>B0150FDCTTTH</t>
  </si>
  <si>
    <t>B0151ATCTTTH</t>
  </si>
  <si>
    <t>B0152VBCTTTH</t>
  </si>
  <si>
    <t>B0154CWCTTTH</t>
  </si>
  <si>
    <t>B0155CTCTTTH</t>
  </si>
  <si>
    <t>B0156FDCTTTH</t>
  </si>
  <si>
    <t>B0157ATCTTTH</t>
  </si>
  <si>
    <t>B0158VRCTTTH</t>
  </si>
  <si>
    <t>B0159CTCTTTH</t>
  </si>
  <si>
    <t>B0160CSCTTTH</t>
  </si>
  <si>
    <t>B0161PGCTTTH</t>
  </si>
  <si>
    <t>B0162RVCTTTH</t>
  </si>
  <si>
    <t>RCT00588TTT</t>
  </si>
  <si>
    <t>RCT00586TTT</t>
  </si>
  <si>
    <t>RCT00589TTT</t>
  </si>
  <si>
    <t>BM319WR_4D</t>
  </si>
  <si>
    <t>BM323WR</t>
  </si>
  <si>
    <t>BM351WRT</t>
  </si>
  <si>
    <t>B0206WR</t>
  </si>
  <si>
    <t>BC30498WR_4D</t>
  </si>
  <si>
    <t>BM333WR</t>
  </si>
  <si>
    <t>BA1070WR_4D</t>
  </si>
  <si>
    <t>B0500WR</t>
  </si>
  <si>
    <t>BM325WRT</t>
  </si>
  <si>
    <t>CR00558WR</t>
  </si>
  <si>
    <t>CR00561WR</t>
  </si>
  <si>
    <t>W3026WRT</t>
  </si>
  <si>
    <t>BP3357001WR</t>
  </si>
  <si>
    <t>BP3357002WR</t>
  </si>
  <si>
    <t>BP3357003WR</t>
  </si>
  <si>
    <t>BP3357004WR</t>
  </si>
  <si>
    <t>BP3357005WR</t>
  </si>
  <si>
    <t>BP3357020WR</t>
  </si>
  <si>
    <t>BM319RWT</t>
  </si>
  <si>
    <t>BM323RWT</t>
  </si>
  <si>
    <t>BM351RWT</t>
  </si>
  <si>
    <t>B0206RWT</t>
  </si>
  <si>
    <t>BC30498RWT</t>
  </si>
  <si>
    <t>BM333RWT</t>
  </si>
  <si>
    <t>BA1070RWT</t>
  </si>
  <si>
    <t>B0500RWT</t>
  </si>
  <si>
    <t>BM325RWT</t>
  </si>
  <si>
    <t>CR00558RWT</t>
  </si>
  <si>
    <t>CR00561RWT</t>
  </si>
  <si>
    <t>W3026RWT</t>
  </si>
  <si>
    <t>BP3357001RWT</t>
  </si>
  <si>
    <t>BP3357002RWT</t>
  </si>
  <si>
    <t>BP3357003RWT</t>
  </si>
  <si>
    <t>BP3357004RWT</t>
  </si>
  <si>
    <t>BP3357005RWT</t>
  </si>
  <si>
    <t>BP3357020RWT</t>
  </si>
  <si>
    <t>BM319RWS</t>
  </si>
  <si>
    <t>BM323RWS</t>
  </si>
  <si>
    <t>BM351RWS</t>
  </si>
  <si>
    <t>B0206RWS</t>
  </si>
  <si>
    <t>BC30498RWS</t>
  </si>
  <si>
    <t>BM333RWS</t>
  </si>
  <si>
    <t>BA1070RWS</t>
  </si>
  <si>
    <t>B0500RWS</t>
  </si>
  <si>
    <t>BM325RWS</t>
  </si>
  <si>
    <t>CR00558RWS</t>
  </si>
  <si>
    <t>CR00561RWS</t>
  </si>
  <si>
    <t>W3026RWS</t>
  </si>
  <si>
    <t>BP3357001RWS</t>
  </si>
  <si>
    <t>BP3357002RWS</t>
  </si>
  <si>
    <t>BP3357003RWS</t>
  </si>
  <si>
    <t>BP3357004RWS</t>
  </si>
  <si>
    <t>BP3357005RWS</t>
  </si>
  <si>
    <t>BP3357020RWS</t>
  </si>
  <si>
    <t>BM319WT</t>
  </si>
  <si>
    <t>BM323WT</t>
  </si>
  <si>
    <t>BM351WT</t>
  </si>
  <si>
    <t>B0206WT</t>
  </si>
  <si>
    <t>BC30498WT</t>
  </si>
  <si>
    <t>BM333WT</t>
  </si>
  <si>
    <t>BA1070WT</t>
  </si>
  <si>
    <t>B0500WT</t>
  </si>
  <si>
    <t>BM325WT</t>
  </si>
  <si>
    <t>CR00558WT</t>
  </si>
  <si>
    <t>CR00561WT</t>
  </si>
  <si>
    <t>W3026WT</t>
  </si>
  <si>
    <t>BP3357001WT</t>
  </si>
  <si>
    <t>BP3357002WT</t>
  </si>
  <si>
    <t>BP3357003WT</t>
  </si>
  <si>
    <t>BP3357004WT</t>
  </si>
  <si>
    <t>BP3357005WT</t>
  </si>
  <si>
    <t>BP3357020WT</t>
  </si>
  <si>
    <t>BM319TWD</t>
  </si>
  <si>
    <t>BM323TWD</t>
  </si>
  <si>
    <t>BM351TWD</t>
  </si>
  <si>
    <t>B0206TWD</t>
  </si>
  <si>
    <t>BC30498TWD</t>
  </si>
  <si>
    <t>BM333TWD</t>
  </si>
  <si>
    <t>BA1070TWD</t>
  </si>
  <si>
    <t>B0500TWD</t>
  </si>
  <si>
    <t>BM325TWD</t>
  </si>
  <si>
    <t>CR00558TWD</t>
  </si>
  <si>
    <t>CR00561TWD</t>
  </si>
  <si>
    <t>W3026TWD</t>
  </si>
  <si>
    <t>BP3357001TWD</t>
  </si>
  <si>
    <t>BP3357002TWD</t>
  </si>
  <si>
    <t>BP3357003TWD</t>
  </si>
  <si>
    <t>BP3357004TWD</t>
  </si>
  <si>
    <t>BP3357005TWD</t>
  </si>
  <si>
    <t>BP3357020TWD</t>
  </si>
  <si>
    <t>B0203TAS</t>
  </si>
  <si>
    <t>B0204TAS</t>
  </si>
  <si>
    <t>BM319TAS</t>
  </si>
  <si>
    <t>BM323TAS</t>
  </si>
  <si>
    <t>BM351TAS</t>
  </si>
  <si>
    <t>B0206TAS</t>
  </si>
  <si>
    <t>B0207TAS</t>
  </si>
  <si>
    <t>B0208TAS</t>
  </si>
  <si>
    <t>BC30498TAS</t>
  </si>
  <si>
    <t>BM333TAS</t>
  </si>
  <si>
    <t>BA1070TAS</t>
  </si>
  <si>
    <t>B0500TAS</t>
  </si>
  <si>
    <t>BM325TAS</t>
  </si>
  <si>
    <t>CR00558TOT</t>
  </si>
  <si>
    <t>CR00561TOT</t>
  </si>
  <si>
    <t>W3026TOT</t>
  </si>
  <si>
    <t>BP3357001CAW</t>
  </si>
  <si>
    <t>BP3357002CAW</t>
  </si>
  <si>
    <t>BP3357003CAW</t>
  </si>
  <si>
    <t>BP3357004CAW</t>
  </si>
  <si>
    <t>BP3357005CAW</t>
  </si>
  <si>
    <t>BP3357020CAW</t>
  </si>
  <si>
    <t>BM844F</t>
  </si>
  <si>
    <t>BM823F</t>
  </si>
  <si>
    <t>BM850F</t>
  </si>
  <si>
    <t>B0504F</t>
  </si>
  <si>
    <t>BC30998F</t>
  </si>
  <si>
    <t>BM833F</t>
  </si>
  <si>
    <t>BA2120F</t>
  </si>
  <si>
    <t>B0508F</t>
  </si>
  <si>
    <t>BM825F</t>
  </si>
  <si>
    <t>CR00559F</t>
  </si>
  <si>
    <t>CR00562F</t>
  </si>
  <si>
    <t>S3040F</t>
  </si>
  <si>
    <t>BP3357001FL</t>
  </si>
  <si>
    <t>BP3357002FL</t>
  </si>
  <si>
    <t>BP3357003FL</t>
  </si>
  <si>
    <t>BP3357004FL</t>
  </si>
  <si>
    <t>BP3357005FL</t>
  </si>
  <si>
    <t>BP3357020FL</t>
  </si>
  <si>
    <t>BM844SWD</t>
  </si>
  <si>
    <t>BM823SWD</t>
  </si>
  <si>
    <t>BM850SWD</t>
  </si>
  <si>
    <t>B0504SWD</t>
  </si>
  <si>
    <t>BC30998SWD</t>
  </si>
  <si>
    <t>BM833SWD</t>
  </si>
  <si>
    <t>BA2120SWD</t>
  </si>
  <si>
    <t>B0508SWD</t>
  </si>
  <si>
    <t>BM825SWD</t>
  </si>
  <si>
    <t>CR00559SWD</t>
  </si>
  <si>
    <t>CR00562SWD</t>
  </si>
  <si>
    <t>S3040SWD</t>
  </si>
  <si>
    <t>BP3357001SWD</t>
  </si>
  <si>
    <t>BP3357002SWD</t>
  </si>
  <si>
    <t>BP3357003SWD</t>
  </si>
  <si>
    <t>BP3357004SWD</t>
  </si>
  <si>
    <t>BP3357005SWD</t>
  </si>
  <si>
    <t>BP3357020SWD</t>
  </si>
  <si>
    <t>BM844HD</t>
  </si>
  <si>
    <t>BM823HD</t>
  </si>
  <si>
    <t>BM850HD</t>
  </si>
  <si>
    <t>B0504HD</t>
  </si>
  <si>
    <t>BC30998HD</t>
  </si>
  <si>
    <t>BM833HD</t>
  </si>
  <si>
    <t>BA2120HD</t>
  </si>
  <si>
    <t>B0508HD</t>
  </si>
  <si>
    <t>BM825HD</t>
  </si>
  <si>
    <t>CR00559HD</t>
  </si>
  <si>
    <t>CR00562HD</t>
  </si>
  <si>
    <t>S3040HD</t>
  </si>
  <si>
    <t>BP3357001HD</t>
  </si>
  <si>
    <t>BP3357002HD</t>
  </si>
  <si>
    <t>BP3357003HD</t>
  </si>
  <si>
    <t>BP3357004HD</t>
  </si>
  <si>
    <t>BP3357005HD</t>
  </si>
  <si>
    <t>BP3357020HD</t>
  </si>
  <si>
    <t>BM844STD</t>
  </si>
  <si>
    <t>BM823STD</t>
  </si>
  <si>
    <t>BM850STD</t>
  </si>
  <si>
    <t>B0504STD</t>
  </si>
  <si>
    <t>BC30998STD</t>
  </si>
  <si>
    <t>BM833STD</t>
  </si>
  <si>
    <t>BA2120STD</t>
  </si>
  <si>
    <t>B0508STD</t>
  </si>
  <si>
    <t>BM825STD</t>
  </si>
  <si>
    <t>CR00559STD</t>
  </si>
  <si>
    <t>CR00562STD</t>
  </si>
  <si>
    <t>S3040STD</t>
  </si>
  <si>
    <t>BP3357001STD</t>
  </si>
  <si>
    <t>BP3357002STD</t>
  </si>
  <si>
    <t>BP3357003STD</t>
  </si>
  <si>
    <t>BP3357004STD</t>
  </si>
  <si>
    <t>BP3357005STD</t>
  </si>
  <si>
    <t>BP3357020STD</t>
  </si>
  <si>
    <t>BM844SLT</t>
  </si>
  <si>
    <t>BM823SLT</t>
  </si>
  <si>
    <t>BM850SLT</t>
  </si>
  <si>
    <t>B0504SLT</t>
  </si>
  <si>
    <t>BC30998SLT</t>
  </si>
  <si>
    <t>BM833SLT</t>
  </si>
  <si>
    <t>BA2120SLT</t>
  </si>
  <si>
    <t>B0508SLT</t>
  </si>
  <si>
    <t>BM825SLT</t>
  </si>
  <si>
    <t>CR00559SLT</t>
  </si>
  <si>
    <t>CR00562SLT</t>
  </si>
  <si>
    <t>S3040SLT</t>
  </si>
  <si>
    <t>BP3357001SLT</t>
  </si>
  <si>
    <t>BP3357002SLT</t>
  </si>
  <si>
    <t>BP3357003SLT</t>
  </si>
  <si>
    <t>BP3357004SLT</t>
  </si>
  <si>
    <t>BP3357005SLT</t>
  </si>
  <si>
    <t>BP3357020SLT</t>
  </si>
  <si>
    <t>BM844STP</t>
  </si>
  <si>
    <t>BM823STP</t>
  </si>
  <si>
    <t>BM850STP</t>
  </si>
  <si>
    <t>B0504STP</t>
  </si>
  <si>
    <t>BC30998STP</t>
  </si>
  <si>
    <t>BM833STP</t>
  </si>
  <si>
    <t>BA2120STP</t>
  </si>
  <si>
    <t>B0508STP</t>
  </si>
  <si>
    <t>BM825STP</t>
  </si>
  <si>
    <t>CR00559STP</t>
  </si>
  <si>
    <t>CR00562STP</t>
  </si>
  <si>
    <t>S3040STP</t>
  </si>
  <si>
    <t>BP3357001STP</t>
  </si>
  <si>
    <t>BP3357002STP</t>
  </si>
  <si>
    <t>BP3357003STP</t>
  </si>
  <si>
    <t>BP3357004STP</t>
  </si>
  <si>
    <t>BP3357005STP</t>
  </si>
  <si>
    <t>BP3357020STP</t>
  </si>
  <si>
    <t>BM844SDT</t>
  </si>
  <si>
    <t>BM823SDT</t>
  </si>
  <si>
    <t>BM850SDT</t>
  </si>
  <si>
    <t>B0504SDT</t>
  </si>
  <si>
    <t>BC30998SDT</t>
  </si>
  <si>
    <t>BM833SDT</t>
  </si>
  <si>
    <t>BA2120SDT</t>
  </si>
  <si>
    <t>B0508SDT</t>
  </si>
  <si>
    <t>BM825SDT</t>
  </si>
  <si>
    <t>CR00559SDT</t>
  </si>
  <si>
    <t>CR00562SDT</t>
  </si>
  <si>
    <t>S3040SDT</t>
  </si>
  <si>
    <t>BP3357001SDT</t>
  </si>
  <si>
    <t>BP3357002SDT</t>
  </si>
  <si>
    <t>BP3357003SDT</t>
  </si>
  <si>
    <t>BP3357004SDT</t>
  </si>
  <si>
    <t>BP3357005SDT</t>
  </si>
  <si>
    <t>BP3357020SDT</t>
  </si>
  <si>
    <t>BM844SDD</t>
  </si>
  <si>
    <t>BM823SDD</t>
  </si>
  <si>
    <t>BM850SDD</t>
  </si>
  <si>
    <t>B0504SDD</t>
  </si>
  <si>
    <t>BC30998SDD</t>
  </si>
  <si>
    <t>BM833SDD</t>
  </si>
  <si>
    <t>BA2120SDD</t>
  </si>
  <si>
    <t>B0508SDD</t>
  </si>
  <si>
    <t>BM825SDD</t>
  </si>
  <si>
    <t>CR00559SDD</t>
  </si>
  <si>
    <t>CR00562SDD</t>
  </si>
  <si>
    <t>S3040SDD</t>
  </si>
  <si>
    <t>BP3357001SDD</t>
  </si>
  <si>
    <t>BP3357002SDD</t>
  </si>
  <si>
    <t>BP3357003SDD</t>
  </si>
  <si>
    <t>BP3357004SDD</t>
  </si>
  <si>
    <t>BP3357005SDD</t>
  </si>
  <si>
    <t>BP3357020SDD</t>
  </si>
  <si>
    <t>B0501TAS</t>
  </si>
  <si>
    <t>B0502TAS</t>
  </si>
  <si>
    <t>BM844TAS</t>
  </si>
  <si>
    <t>BM823TAS</t>
  </si>
  <si>
    <t>BM850TAS</t>
  </si>
  <si>
    <t>Total operating expenditure</t>
  </si>
  <si>
    <t>B0504TAS</t>
  </si>
  <si>
    <t>B0505TAS</t>
  </si>
  <si>
    <t>B0506TAS</t>
  </si>
  <si>
    <t>BC30998TAS</t>
  </si>
  <si>
    <t>BM833TAS</t>
  </si>
  <si>
    <t>BA2120TAS</t>
  </si>
  <si>
    <t>B0508TAS</t>
  </si>
  <si>
    <t>BM825TAS</t>
  </si>
  <si>
    <t>CR00559TOT</t>
  </si>
  <si>
    <t>CR00562TOT</t>
  </si>
  <si>
    <t>S3040TOT</t>
  </si>
  <si>
    <t>BP3357001CAS</t>
  </si>
  <si>
    <t>BP3357002CAS</t>
  </si>
  <si>
    <t>BP3357003CAS</t>
  </si>
  <si>
    <t>BP3357004CAS</t>
  </si>
  <si>
    <t>BP3357005CAS</t>
  </si>
  <si>
    <t>BP3357020CAS</t>
  </si>
  <si>
    <t>RCT00600</t>
  </si>
  <si>
    <t>T19004PT</t>
  </si>
  <si>
    <t>T19004</t>
  </si>
  <si>
    <t>CR1050</t>
  </si>
  <si>
    <t>R5004HH</t>
  </si>
  <si>
    <t>R5004NH</t>
  </si>
  <si>
    <t>B0203FMCRF</t>
  </si>
  <si>
    <t>Text</t>
  </si>
  <si>
    <t>B0203FMCRM</t>
  </si>
  <si>
    <t>B0203FMCRS</t>
  </si>
  <si>
    <t>CR19006</t>
  </si>
  <si>
    <t>CR2610</t>
  </si>
  <si>
    <t>dec</t>
  </si>
  <si>
    <t>A14025</t>
  </si>
  <si>
    <t>CR1051</t>
  </si>
  <si>
    <t>CR1052</t>
  </si>
  <si>
    <t>CR1053</t>
  </si>
  <si>
    <t>CR1054</t>
  </si>
  <si>
    <t>CR1055</t>
  </si>
  <si>
    <t>B0203FMRCFD</t>
  </si>
  <si>
    <t>CR1058</t>
  </si>
  <si>
    <t>CR1059</t>
  </si>
  <si>
    <t>CR1060</t>
  </si>
  <si>
    <t>CR1061</t>
  </si>
  <si>
    <t>CR1062</t>
  </si>
  <si>
    <t>CR1063</t>
  </si>
  <si>
    <t>CR1064</t>
  </si>
  <si>
    <t>CR1065</t>
  </si>
  <si>
    <t>T19004AMP</t>
  </si>
  <si>
    <t>CR2021N1</t>
  </si>
  <si>
    <t>CR2022N1</t>
  </si>
  <si>
    <t>CR2023N1</t>
  </si>
  <si>
    <t>CR2024N1</t>
  </si>
  <si>
    <t>CR2025N1</t>
  </si>
  <si>
    <t>CR2026N1</t>
  </si>
  <si>
    <t>CR2027N1</t>
  </si>
  <si>
    <t>CR2005N1</t>
  </si>
  <si>
    <t>CR2006N1</t>
  </si>
  <si>
    <t>CR2007N1</t>
  </si>
  <si>
    <t>CR2008N1</t>
  </si>
  <si>
    <t>CR2009N1</t>
  </si>
  <si>
    <t>CR20010N1</t>
  </si>
  <si>
    <t>CR20011N1</t>
  </si>
  <si>
    <t>CR20012N1</t>
  </si>
  <si>
    <t>CR20013N1</t>
  </si>
  <si>
    <t>CR20014N1</t>
  </si>
  <si>
    <t>CR20015N1</t>
  </si>
  <si>
    <t>CR20016N1</t>
  </si>
  <si>
    <t>CR20017N1</t>
  </si>
  <si>
    <t>CR2029N1</t>
  </si>
  <si>
    <t>CR2030N1</t>
  </si>
  <si>
    <t>CR2031N1</t>
  </si>
  <si>
    <t>CR20018N1</t>
  </si>
  <si>
    <t>CR20019N1</t>
  </si>
  <si>
    <t>CR2028N1</t>
  </si>
  <si>
    <t>CR20020N1</t>
  </si>
  <si>
    <t>CR2021N2</t>
  </si>
  <si>
    <t>CR2022N2</t>
  </si>
  <si>
    <t>CR2023N2</t>
  </si>
  <si>
    <t>CR2024N2</t>
  </si>
  <si>
    <t>CR2025N2</t>
  </si>
  <si>
    <t>CR2026N2</t>
  </si>
  <si>
    <t>CR2027N2</t>
  </si>
  <si>
    <t>CR2005N2</t>
  </si>
  <si>
    <t>CR2006N2</t>
  </si>
  <si>
    <t>CR2007N2</t>
  </si>
  <si>
    <t>CR2008N2</t>
  </si>
  <si>
    <t>CR2009N2</t>
  </si>
  <si>
    <t>CR20010N2</t>
  </si>
  <si>
    <t>CR20011N2</t>
  </si>
  <si>
    <t>CR20012N2</t>
  </si>
  <si>
    <t>CR20013N2</t>
  </si>
  <si>
    <t>CR20014N2</t>
  </si>
  <si>
    <t>CR20015N2</t>
  </si>
  <si>
    <t>CR20016N2</t>
  </si>
  <si>
    <t>CR20017N2</t>
  </si>
  <si>
    <t>CR2029N2</t>
  </si>
  <si>
    <t>CR2030N2</t>
  </si>
  <si>
    <t>CR2031N2</t>
  </si>
  <si>
    <t>CR20018N2</t>
  </si>
  <si>
    <t>CR20019N2</t>
  </si>
  <si>
    <t>CR2028N2</t>
  </si>
  <si>
    <t>CR20020N2</t>
  </si>
  <si>
    <t>CR2021N5</t>
  </si>
  <si>
    <t>CR2022N5</t>
  </si>
  <si>
    <t>CR2023N5</t>
  </si>
  <si>
    <t>CR2024N5</t>
  </si>
  <si>
    <t>CR2025N5</t>
  </si>
  <si>
    <t>CR2026N5</t>
  </si>
  <si>
    <t>CR2027N5</t>
  </si>
  <si>
    <t>CR2005N5</t>
  </si>
  <si>
    <t>CR2006N5</t>
  </si>
  <si>
    <t>CR2007N5</t>
  </si>
  <si>
    <t>CR2008N5</t>
  </si>
  <si>
    <t>CR2009N5</t>
  </si>
  <si>
    <t>CR20010N5</t>
  </si>
  <si>
    <t>CR20011N5</t>
  </si>
  <si>
    <t>CR20012N5</t>
  </si>
  <si>
    <t>CR20013N5</t>
  </si>
  <si>
    <t>CR20014N5</t>
  </si>
  <si>
    <t>CR20015N5</t>
  </si>
  <si>
    <t>CR20016N5</t>
  </si>
  <si>
    <t>CR20017N5</t>
  </si>
  <si>
    <t>CR2029N5</t>
  </si>
  <si>
    <t>CR2030N5</t>
  </si>
  <si>
    <t>CR2031N5</t>
  </si>
  <si>
    <t>CR20018N5</t>
  </si>
  <si>
    <t>CR20019N5</t>
  </si>
  <si>
    <t>CR2028N5</t>
  </si>
  <si>
    <t>CR20020N5</t>
  </si>
  <si>
    <t>CR2021N6</t>
  </si>
  <si>
    <t>CR2022N6</t>
  </si>
  <si>
    <t>CR2023N6</t>
  </si>
  <si>
    <t>CR2024N6</t>
  </si>
  <si>
    <t>CR2025N6</t>
  </si>
  <si>
    <t>CR2026N6</t>
  </si>
  <si>
    <t>CR2027N6</t>
  </si>
  <si>
    <t>CR2005N6</t>
  </si>
  <si>
    <t>CR2006N6</t>
  </si>
  <si>
    <t>CR2007N6</t>
  </si>
  <si>
    <t>CR2008N6</t>
  </si>
  <si>
    <t>CR2009N6</t>
  </si>
  <si>
    <t>CR20010N6</t>
  </si>
  <si>
    <t>CR20011N6</t>
  </si>
  <si>
    <t>CR20012N6</t>
  </si>
  <si>
    <t>CR20013N6</t>
  </si>
  <si>
    <t>CR20014N6</t>
  </si>
  <si>
    <t>CR20015N6</t>
  </si>
  <si>
    <t>CR20016N6</t>
  </si>
  <si>
    <t>CR20017N6</t>
  </si>
  <si>
    <t>CR2029N6</t>
  </si>
  <si>
    <t>CR2030N6</t>
  </si>
  <si>
    <t>CR2031N6</t>
  </si>
  <si>
    <t>CR20018N6</t>
  </si>
  <si>
    <t>CR20019N6</t>
  </si>
  <si>
    <t>CR2028N6</t>
  </si>
  <si>
    <t>CR20020N6</t>
  </si>
  <si>
    <t>CR2021MM</t>
  </si>
  <si>
    <t>CR2022MM</t>
  </si>
  <si>
    <t>CR2023MM</t>
  </si>
  <si>
    <t>CR2024MM</t>
  </si>
  <si>
    <t>CR2025MM</t>
  </si>
  <si>
    <t>CR2026MM</t>
  </si>
  <si>
    <t>CR2027MM</t>
  </si>
  <si>
    <t>CR2005MM</t>
  </si>
  <si>
    <t>CR2006MM</t>
  </si>
  <si>
    <t>CR2007MM</t>
  </si>
  <si>
    <t>CR2008MM</t>
  </si>
  <si>
    <t>CR2009MM</t>
  </si>
  <si>
    <t>CR20010MM</t>
  </si>
  <si>
    <t>CR20011MM</t>
  </si>
  <si>
    <t>CR20012MM</t>
  </si>
  <si>
    <t>CR20013MM</t>
  </si>
  <si>
    <t>CR20014MM</t>
  </si>
  <si>
    <t>CR20015MM</t>
  </si>
  <si>
    <t>CR20016MM</t>
  </si>
  <si>
    <t>CR20017MM</t>
  </si>
  <si>
    <t>CR2029MM</t>
  </si>
  <si>
    <t>CR2030MM</t>
  </si>
  <si>
    <t>CR2031MM</t>
  </si>
  <si>
    <t>CR20018MM</t>
  </si>
  <si>
    <t>CR20019MM</t>
  </si>
  <si>
    <t>CR2028MM</t>
  </si>
  <si>
    <t>CR20020MM</t>
  </si>
  <si>
    <t>CR2021TA</t>
  </si>
  <si>
    <t>CR2022TA</t>
  </si>
  <si>
    <t>CR2023TA</t>
  </si>
  <si>
    <t>CR2024TA</t>
  </si>
  <si>
    <t>CR2025TA</t>
  </si>
  <si>
    <t>CR2026TA</t>
  </si>
  <si>
    <t>CR2027TA</t>
  </si>
  <si>
    <t>CR2005TA</t>
  </si>
  <si>
    <t>CR2006TA</t>
  </si>
  <si>
    <t>CR2007TA</t>
  </si>
  <si>
    <t>CR2008TA</t>
  </si>
  <si>
    <t>CR2009TA</t>
  </si>
  <si>
    <t>CR20010TA</t>
  </si>
  <si>
    <t>CR20011TA</t>
  </si>
  <si>
    <t>CR20012TA</t>
  </si>
  <si>
    <t>CR20013TA</t>
  </si>
  <si>
    <t>CR20014TA</t>
  </si>
  <si>
    <t>CR20015TA</t>
  </si>
  <si>
    <t>CR20016TA</t>
  </si>
  <si>
    <t>CR20017TA</t>
  </si>
  <si>
    <t>CR2029TA</t>
  </si>
  <si>
    <t>CR2030TA</t>
  </si>
  <si>
    <t>CR2031TA</t>
  </si>
  <si>
    <t>CR20018TA</t>
  </si>
  <si>
    <t>CR20019TA</t>
  </si>
  <si>
    <t>CR2028TA</t>
  </si>
  <si>
    <t>CR20020TA</t>
  </si>
  <si>
    <t>CR2021IRP</t>
  </si>
  <si>
    <t>CR2022IRP</t>
  </si>
  <si>
    <t>CR2023IRP</t>
  </si>
  <si>
    <t>CR2024IRP</t>
  </si>
  <si>
    <t>CR2025IRP</t>
  </si>
  <si>
    <t>CR2026IRP</t>
  </si>
  <si>
    <t>CR2021IRR</t>
  </si>
  <si>
    <t>CR2022IRR</t>
  </si>
  <si>
    <t>CR2023IRR</t>
  </si>
  <si>
    <t>CR2024IRR</t>
  </si>
  <si>
    <t>CR2025IRR</t>
  </si>
  <si>
    <t>CR2026IRR</t>
  </si>
  <si>
    <t>WS01001WR</t>
  </si>
  <si>
    <t>WS01002WR</t>
  </si>
  <si>
    <t>WS01004WR</t>
  </si>
  <si>
    <t>WS01005WR</t>
  </si>
  <si>
    <t>WS01006WR</t>
  </si>
  <si>
    <t>WS01007WR</t>
  </si>
  <si>
    <t>WS01008WR</t>
  </si>
  <si>
    <t>W3033WR</t>
  </si>
  <si>
    <t>W3034WR</t>
  </si>
  <si>
    <t>W3035WR</t>
  </si>
  <si>
    <t>W3032WR</t>
  </si>
  <si>
    <t>W3037WR</t>
  </si>
  <si>
    <t>W3036WR</t>
  </si>
  <si>
    <t>W3038WR</t>
  </si>
  <si>
    <t>WS1012WR</t>
  </si>
  <si>
    <t>WS1013WR</t>
  </si>
  <si>
    <t>W3039WR</t>
  </si>
  <si>
    <t>W3040WR</t>
  </si>
  <si>
    <t>WS01001RWT</t>
  </si>
  <si>
    <t>WS01002RWT</t>
  </si>
  <si>
    <t>WS01004RWT</t>
  </si>
  <si>
    <t>WS01005RWT</t>
  </si>
  <si>
    <t>WS01006RWT</t>
  </si>
  <si>
    <t>WS01007RWT</t>
  </si>
  <si>
    <t>WS1008RWT</t>
  </si>
  <si>
    <t>W3033RWD</t>
  </si>
  <si>
    <t>W3034RWD</t>
  </si>
  <si>
    <t>W3035RWD</t>
  </si>
  <si>
    <t>W3032RWD</t>
  </si>
  <si>
    <t>W3037RWD</t>
  </si>
  <si>
    <t>W3036RWD</t>
  </si>
  <si>
    <t>W3038RWD</t>
  </si>
  <si>
    <t>WS1012RWT</t>
  </si>
  <si>
    <t>WS1013RWT</t>
  </si>
  <si>
    <t>W3039RWD</t>
  </si>
  <si>
    <t>W3040RWD</t>
  </si>
  <si>
    <t>WS01001RWS0</t>
  </si>
  <si>
    <t>WS01002RWS0</t>
  </si>
  <si>
    <t>WS01004RWS0</t>
  </si>
  <si>
    <t>WS01005RWS0</t>
  </si>
  <si>
    <t>WS01006RWS0</t>
  </si>
  <si>
    <t>WS01007RWS0</t>
  </si>
  <si>
    <t>WS1008RWS</t>
  </si>
  <si>
    <t>W3033RWS</t>
  </si>
  <si>
    <t>W3034RWS</t>
  </si>
  <si>
    <t>W3035RWS</t>
  </si>
  <si>
    <t>W3032RWS</t>
  </si>
  <si>
    <t>W3037RWS</t>
  </si>
  <si>
    <t>W3036RWS</t>
  </si>
  <si>
    <t>W3038RWS</t>
  </si>
  <si>
    <t>WS1012RWS</t>
  </si>
  <si>
    <t>WS1013RWS</t>
  </si>
  <si>
    <t>W3039RWS</t>
  </si>
  <si>
    <t>W3040RWS</t>
  </si>
  <si>
    <t>WS01001WT</t>
  </si>
  <si>
    <t>WS01002WT</t>
  </si>
  <si>
    <t>WS01004WT</t>
  </si>
  <si>
    <t>WS01005WT</t>
  </si>
  <si>
    <t>WS01006WT</t>
  </si>
  <si>
    <t>WS01007WT</t>
  </si>
  <si>
    <t>WS1008WT</t>
  </si>
  <si>
    <t>W3033WT</t>
  </si>
  <si>
    <t>W3034WT</t>
  </si>
  <si>
    <t>W3035WT</t>
  </si>
  <si>
    <t>W3032WT</t>
  </si>
  <si>
    <t>W3037WT</t>
  </si>
  <si>
    <t>W3036WT</t>
  </si>
  <si>
    <t>W3038WT</t>
  </si>
  <si>
    <t>WS1012WT</t>
  </si>
  <si>
    <t>WS1013WT</t>
  </si>
  <si>
    <t>W3039WT</t>
  </si>
  <si>
    <t>W3040WT</t>
  </si>
  <si>
    <t>WS01001TWD</t>
  </si>
  <si>
    <t>WS01002TWD</t>
  </si>
  <si>
    <t>WS01004TWD</t>
  </si>
  <si>
    <t>WS01005TWD</t>
  </si>
  <si>
    <t>WS01006TWD</t>
  </si>
  <si>
    <t>WS01007TWD</t>
  </si>
  <si>
    <t>WS1008TWD</t>
  </si>
  <si>
    <t>W3033TWD</t>
  </si>
  <si>
    <t>W3034TWD</t>
  </si>
  <si>
    <t>W3035TWD</t>
  </si>
  <si>
    <t>W3032TWD</t>
  </si>
  <si>
    <t>W3037TWD</t>
  </si>
  <si>
    <t>W3036TWD</t>
  </si>
  <si>
    <t>W3038TWD</t>
  </si>
  <si>
    <t>WS1012TWD</t>
  </si>
  <si>
    <t>WS1013TWD</t>
  </si>
  <si>
    <t>W3039TWD</t>
  </si>
  <si>
    <t>W3040TWD</t>
  </si>
  <si>
    <t>WS01001CAW</t>
  </si>
  <si>
    <t>WS01002CAW</t>
  </si>
  <si>
    <t>WS01004CAW</t>
  </si>
  <si>
    <t>WS01005CAW</t>
  </si>
  <si>
    <t>WS01006CAW</t>
  </si>
  <si>
    <t>WS01007CAW</t>
  </si>
  <si>
    <t>WS1008CAW</t>
  </si>
  <si>
    <t>W3033TOT</t>
  </si>
  <si>
    <t>W3034TOT</t>
  </si>
  <si>
    <t>W3035TOT</t>
  </si>
  <si>
    <t>W3032TOT</t>
  </si>
  <si>
    <t>W3037TOT</t>
  </si>
  <si>
    <t>W3036TOT</t>
  </si>
  <si>
    <t>W3038TOT</t>
  </si>
  <si>
    <t>WS1012CAW</t>
  </si>
  <si>
    <t>WS1013CAW</t>
  </si>
  <si>
    <t>W3039TOT</t>
  </si>
  <si>
    <t>W3040TOT</t>
  </si>
  <si>
    <t>WWS01001FL</t>
  </si>
  <si>
    <t>WWS01002FL</t>
  </si>
  <si>
    <t>WWS01004FL</t>
  </si>
  <si>
    <t>WWS01005FL</t>
  </si>
  <si>
    <t>WWS01006FL</t>
  </si>
  <si>
    <t>WWS01007FL</t>
  </si>
  <si>
    <t>WWS1008FL</t>
  </si>
  <si>
    <t>WWS1100FL</t>
  </si>
  <si>
    <t>WWS1101FL</t>
  </si>
  <si>
    <t>WWS1102FL</t>
  </si>
  <si>
    <t>WWS1103FL</t>
  </si>
  <si>
    <t>WWS1104FL</t>
  </si>
  <si>
    <t>WWS1105FL</t>
  </si>
  <si>
    <t>WWS1106FL</t>
  </si>
  <si>
    <t>WWS1012FL</t>
  </si>
  <si>
    <t>WWS1013FL</t>
  </si>
  <si>
    <t>WWS1107FL</t>
  </si>
  <si>
    <t>WWS1108FL</t>
  </si>
  <si>
    <t>WWS01001SWD</t>
  </si>
  <si>
    <t>WWS01002SWD</t>
  </si>
  <si>
    <t>WWS01004SWD</t>
  </si>
  <si>
    <t>WWS01005SWD</t>
  </si>
  <si>
    <t>WWS01006SWD</t>
  </si>
  <si>
    <t>WWS01007SWD</t>
  </si>
  <si>
    <t>WWS1008SWD</t>
  </si>
  <si>
    <t>WWS1100SWD</t>
  </si>
  <si>
    <t>WWS1101SWD</t>
  </si>
  <si>
    <t>WWS1102SWD</t>
  </si>
  <si>
    <t>WWS1103SWD</t>
  </si>
  <si>
    <t>WWS1104SWD</t>
  </si>
  <si>
    <t>WWS1105SWD</t>
  </si>
  <si>
    <t>WWS1106SWD</t>
  </si>
  <si>
    <t>WWS1012SWD</t>
  </si>
  <si>
    <t>WWS1013SWD</t>
  </si>
  <si>
    <t>WWS1107SWD</t>
  </si>
  <si>
    <t>WWS1108SWD</t>
  </si>
  <si>
    <t>WWS01001HD</t>
  </si>
  <si>
    <t>WWS01002HD</t>
  </si>
  <si>
    <t>WWS01004HD</t>
  </si>
  <si>
    <t>WWS01005HD</t>
  </si>
  <si>
    <t>WWS01006HD</t>
  </si>
  <si>
    <t>WWS01007HD</t>
  </si>
  <si>
    <t>WWS1008HD</t>
  </si>
  <si>
    <t>WWS1100HD</t>
  </si>
  <si>
    <t>WWS1101HD</t>
  </si>
  <si>
    <t>WWS1102HD</t>
  </si>
  <si>
    <t>WWS1103HD</t>
  </si>
  <si>
    <t>WWS1104HD</t>
  </si>
  <si>
    <t>WWS1105HD</t>
  </si>
  <si>
    <t>WWS1106HD</t>
  </si>
  <si>
    <t>WWS1012HD</t>
  </si>
  <si>
    <t>WWS1013HD</t>
  </si>
  <si>
    <t>WWS1107HD</t>
  </si>
  <si>
    <t>WWS1108HD</t>
  </si>
  <si>
    <t>WWS01001STD</t>
  </si>
  <si>
    <t>WWS01002STD</t>
  </si>
  <si>
    <t>WWS01004STD</t>
  </si>
  <si>
    <t>WWS01005STD</t>
  </si>
  <si>
    <t>WWS01006STD</t>
  </si>
  <si>
    <t>WWS01007STD</t>
  </si>
  <si>
    <t>WWS1008STD</t>
  </si>
  <si>
    <t>WWS1100STD</t>
  </si>
  <si>
    <t>WWS1101STD</t>
  </si>
  <si>
    <t>WWS1102STD</t>
  </si>
  <si>
    <t>WWS1103STD</t>
  </si>
  <si>
    <t>WWS1104STD</t>
  </si>
  <si>
    <t>WWS1105STD</t>
  </si>
  <si>
    <t>WWS1106STD</t>
  </si>
  <si>
    <t>WWS1012STD</t>
  </si>
  <si>
    <t>WWS1013STD</t>
  </si>
  <si>
    <t>WWS1107STD</t>
  </si>
  <si>
    <t>WWS1108STD</t>
  </si>
  <si>
    <t>WWS01001SLT</t>
  </si>
  <si>
    <t>WWS01002SLT</t>
  </si>
  <si>
    <t>WWS01004SLT</t>
  </si>
  <si>
    <t>WWS01005SLT</t>
  </si>
  <si>
    <t>WWS01006SLT</t>
  </si>
  <si>
    <t>WWS01007SLT</t>
  </si>
  <si>
    <t>WWS1008SLT</t>
  </si>
  <si>
    <t>WWS1100SLT</t>
  </si>
  <si>
    <t>WWS1101SLT</t>
  </si>
  <si>
    <t>WWS1102SLT</t>
  </si>
  <si>
    <t>WWS1103SLT</t>
  </si>
  <si>
    <t>WWS1104SLT</t>
  </si>
  <si>
    <t>WWS1105SLT</t>
  </si>
  <si>
    <t>WWS1106SLT</t>
  </si>
  <si>
    <t>WWS1012SLT</t>
  </si>
  <si>
    <t>WWS1013SLT</t>
  </si>
  <si>
    <t>WWS1107SLT</t>
  </si>
  <si>
    <t>WWS1108SLT</t>
  </si>
  <si>
    <t>WWS01001STP</t>
  </si>
  <si>
    <t>WWS01002STP</t>
  </si>
  <si>
    <t>WWS01004STP</t>
  </si>
  <si>
    <t>WWS01005STP</t>
  </si>
  <si>
    <t>WWS01006STP</t>
  </si>
  <si>
    <t>WWS01007STP</t>
  </si>
  <si>
    <t>WWS1008STP</t>
  </si>
  <si>
    <t>WWS1100STP</t>
  </si>
  <si>
    <t>WWS1101STP</t>
  </si>
  <si>
    <t>WWS1102STP</t>
  </si>
  <si>
    <t>WWS1103STP</t>
  </si>
  <si>
    <t>WWS1104STP</t>
  </si>
  <si>
    <t>WWS1105STP</t>
  </si>
  <si>
    <t>WWS1106STP</t>
  </si>
  <si>
    <t>WWS1012STP</t>
  </si>
  <si>
    <t>WWS1013STP</t>
  </si>
  <si>
    <t>WWS1107STP</t>
  </si>
  <si>
    <t>WWS1108STP</t>
  </si>
  <si>
    <t>WWS01001SDT</t>
  </si>
  <si>
    <t>WWS01002SDT</t>
  </si>
  <si>
    <t>WWS01004SDT</t>
  </si>
  <si>
    <t>WWS01005SDT</t>
  </si>
  <si>
    <t>WWS01006SDT</t>
  </si>
  <si>
    <t>WWS01007SDT</t>
  </si>
  <si>
    <t>WWS1008SDT</t>
  </si>
  <si>
    <t>WWS1100SDT</t>
  </si>
  <si>
    <t>WWS1101SDT</t>
  </si>
  <si>
    <t>WWS1102SDT</t>
  </si>
  <si>
    <t>WWS1103SDT</t>
  </si>
  <si>
    <t>WWS1104SDT</t>
  </si>
  <si>
    <t>WWS1105SDT</t>
  </si>
  <si>
    <t>WWS1106SDT</t>
  </si>
  <si>
    <t>WWS1012SDT</t>
  </si>
  <si>
    <t>WWS1013SDT</t>
  </si>
  <si>
    <t>WWS1107SDT</t>
  </si>
  <si>
    <t>WWS1108SDT</t>
  </si>
  <si>
    <t>WWS01001SDD</t>
  </si>
  <si>
    <t>WWS01002SDD</t>
  </si>
  <si>
    <t>WWS01004SDD</t>
  </si>
  <si>
    <t>WWS01005SDD</t>
  </si>
  <si>
    <t>WWS01006SDD</t>
  </si>
  <si>
    <t>WWS01007SDD</t>
  </si>
  <si>
    <t>WWS1008SDD</t>
  </si>
  <si>
    <t>WWS1100SDD</t>
  </si>
  <si>
    <t>WWS1101SDD</t>
  </si>
  <si>
    <t>WWS1102SDD</t>
  </si>
  <si>
    <t>WWS1103SDD</t>
  </si>
  <si>
    <t>WWS1104SDD</t>
  </si>
  <si>
    <t>WWS1105SDD</t>
  </si>
  <si>
    <t>WWS1106SDD</t>
  </si>
  <si>
    <t>WWS1012SDD</t>
  </si>
  <si>
    <t>WWS1013SDD</t>
  </si>
  <si>
    <t>WWS1107SDD</t>
  </si>
  <si>
    <t>WWS1108SDD</t>
  </si>
  <si>
    <t>WWS01001CAS</t>
  </si>
  <si>
    <t>WWS01002CAS</t>
  </si>
  <si>
    <t>WWS01004CAS</t>
  </si>
  <si>
    <t>WWS01005CAS</t>
  </si>
  <si>
    <t>WWS01006CAS</t>
  </si>
  <si>
    <t>WWS01007CAS</t>
  </si>
  <si>
    <t>WWS1008CAS</t>
  </si>
  <si>
    <t>WWS1100CAS</t>
  </si>
  <si>
    <t>WWS1101CAS</t>
  </si>
  <si>
    <t>WWS1102CAS</t>
  </si>
  <si>
    <t>WWS1103CAS</t>
  </si>
  <si>
    <t>WWS1104CAS</t>
  </si>
  <si>
    <t>WWS1105CAS</t>
  </si>
  <si>
    <t>WWS1106CAS</t>
  </si>
  <si>
    <t>WWS1012CAS</t>
  </si>
  <si>
    <t>WWS1013CAS</t>
  </si>
  <si>
    <t>WWS1107CAS</t>
  </si>
  <si>
    <t>WWS1108CAS</t>
  </si>
  <si>
    <t>B0210EIC_WR</t>
  </si>
  <si>
    <t>B0211EIO_WR</t>
  </si>
  <si>
    <t>B0212EIT_WR</t>
  </si>
  <si>
    <t>B0213ERC_WR</t>
  </si>
  <si>
    <t>B0214ERO_WR</t>
  </si>
  <si>
    <t>B0215ERT_WR</t>
  </si>
  <si>
    <t>B0216INC_WR</t>
  </si>
  <si>
    <t>B0217INO_WR</t>
  </si>
  <si>
    <t>B0218INT_WR</t>
  </si>
  <si>
    <t>B0219DWC_WR</t>
  </si>
  <si>
    <t>B0220DWO_WR</t>
  </si>
  <si>
    <t>B0221DWT_WR</t>
  </si>
  <si>
    <t>B0222WFC_WR</t>
  </si>
  <si>
    <t>B0223WFO_WR</t>
  </si>
  <si>
    <t>B0224WFT_WR</t>
  </si>
  <si>
    <t>B0225IVC_WR</t>
  </si>
  <si>
    <t>B0226IVO_WR</t>
  </si>
  <si>
    <t>B0227IVT_WR</t>
  </si>
  <si>
    <t>B0228TET_WR</t>
  </si>
  <si>
    <t>B0229SSC_WR</t>
  </si>
  <si>
    <t>B0230SSO_WR</t>
  </si>
  <si>
    <t>B0231SST_WR</t>
  </si>
  <si>
    <t>B0232DSC_WR</t>
  </si>
  <si>
    <t>B0233DSO_WR</t>
  </si>
  <si>
    <t>B0234DST_WR</t>
  </si>
  <si>
    <t>B0235LIC_WR</t>
  </si>
  <si>
    <t>B0236LIO_WR</t>
  </si>
  <si>
    <t>B0237LIT_WR</t>
  </si>
  <si>
    <t>B0238IIC_WR</t>
  </si>
  <si>
    <t>B0239IIO_WR</t>
  </si>
  <si>
    <t>B0240IIT_WR</t>
  </si>
  <si>
    <t>B0241SDC_WR</t>
  </si>
  <si>
    <t>B0242SDO_WR</t>
  </si>
  <si>
    <t>B0243SDT_WR</t>
  </si>
  <si>
    <t>B0244SRC_WR</t>
  </si>
  <si>
    <t>B0245SRO_WR</t>
  </si>
  <si>
    <t>B0246SRT_WR</t>
  </si>
  <si>
    <t>B0247SST_WR</t>
  </si>
  <si>
    <t>B0258ITC_WR</t>
  </si>
  <si>
    <t>B0259ITO_WR</t>
  </si>
  <si>
    <t>B0260ITT_WR</t>
  </si>
  <si>
    <t>B0261MLC_WR</t>
  </si>
  <si>
    <t>B0262MLO_WR</t>
  </si>
  <si>
    <t>B0263MLT_WR</t>
  </si>
  <si>
    <t>B0264ARC_WR</t>
  </si>
  <si>
    <t>B0265ARO_WR</t>
  </si>
  <si>
    <t>B0266ART_WR</t>
  </si>
  <si>
    <t>B0267IRC_WR</t>
  </si>
  <si>
    <t>B0268IRO_WR</t>
  </si>
  <si>
    <t>B0269IRT_WR</t>
  </si>
  <si>
    <t>B0270ERC_WR</t>
  </si>
  <si>
    <t>B0271ERO_WR</t>
  </si>
  <si>
    <t>B0272ERT_WR</t>
  </si>
  <si>
    <t>B0273SSC_WR</t>
  </si>
  <si>
    <t>B0274SSO_WR</t>
  </si>
  <si>
    <t>B0275SST_WR</t>
  </si>
  <si>
    <t>B0276SNC_WR</t>
  </si>
  <si>
    <t>B0277SNO_WR</t>
  </si>
  <si>
    <t>B0278SNT_WR</t>
  </si>
  <si>
    <t>B0279ALC_WR</t>
  </si>
  <si>
    <t>B0280ALO_WR</t>
  </si>
  <si>
    <t>B0281ALC_WR</t>
  </si>
  <si>
    <t>B0282ALO_WR</t>
  </si>
  <si>
    <t>B0283ALC_WR</t>
  </si>
  <si>
    <t>B0284ALO_WR</t>
  </si>
  <si>
    <t>B0285ALC_WR</t>
  </si>
  <si>
    <t>B0286ALO_WR</t>
  </si>
  <si>
    <t>B0287ALC_WR</t>
  </si>
  <si>
    <t>B0288ALO_WR</t>
  </si>
  <si>
    <t>B0289TET_WR</t>
  </si>
  <si>
    <t>B0290TEC_WR</t>
  </si>
  <si>
    <t>B0291TEO_WR</t>
  </si>
  <si>
    <t>B0292TET_WR</t>
  </si>
  <si>
    <t>B0210EIC_RWT</t>
  </si>
  <si>
    <t>B0211EIO_RWT</t>
  </si>
  <si>
    <t>B0212EIT_RWT</t>
  </si>
  <si>
    <t>B0213ERC_RWT</t>
  </si>
  <si>
    <t>B0214ERO_RWT</t>
  </si>
  <si>
    <t>B0215ERT_RWT</t>
  </si>
  <si>
    <t>B0216INC_RWT</t>
  </si>
  <si>
    <t>B0217INO_RWT</t>
  </si>
  <si>
    <t>B0218INT_RWT</t>
  </si>
  <si>
    <t>B0219DWC_RWT</t>
  </si>
  <si>
    <t>B0220DWO_RWT</t>
  </si>
  <si>
    <t>B0221DWT_RWT</t>
  </si>
  <si>
    <t>B0222WFC_RWT</t>
  </si>
  <si>
    <t>B0223WFO_RWT</t>
  </si>
  <si>
    <t>B0224WFT_RWT</t>
  </si>
  <si>
    <t>B0225IVC_RWT</t>
  </si>
  <si>
    <t>B0226IVO_RWT</t>
  </si>
  <si>
    <t>B0227IVT_RWT</t>
  </si>
  <si>
    <t>B0228TET_RWT</t>
  </si>
  <si>
    <t>B0229SSC_RWT</t>
  </si>
  <si>
    <t>B0230SSO_RWT</t>
  </si>
  <si>
    <t>B0231SST_RWT</t>
  </si>
  <si>
    <t>B0232DSC_RWT</t>
  </si>
  <si>
    <t>B0233DSO_RWT</t>
  </si>
  <si>
    <t>B0234DST_RWT</t>
  </si>
  <si>
    <t>B0235LIC_RWT</t>
  </si>
  <si>
    <t>B0236LIO_RWT</t>
  </si>
  <si>
    <t>B0237LIT_RWT</t>
  </si>
  <si>
    <t>B0238IIC_RWT</t>
  </si>
  <si>
    <t>B0239IIO_RWT</t>
  </si>
  <si>
    <t>B0240IIT_RWT</t>
  </si>
  <si>
    <t>B0241SDC_RWT</t>
  </si>
  <si>
    <t>B0242SDO_RWT</t>
  </si>
  <si>
    <t>B0243SDT_RWT</t>
  </si>
  <si>
    <t>B0244SRC_RWT</t>
  </si>
  <si>
    <t>B0245SRO_RWT</t>
  </si>
  <si>
    <t>B0246SRT_RWT</t>
  </si>
  <si>
    <t>B0247SST_RWT</t>
  </si>
  <si>
    <t>B0258ITC_RWT</t>
  </si>
  <si>
    <t>B0259ITO_RWT</t>
  </si>
  <si>
    <t>B0260ITT_RWT</t>
  </si>
  <si>
    <t>B0261MLC_RWT</t>
  </si>
  <si>
    <t>B0262MLO_RWT</t>
  </si>
  <si>
    <t>B0263MLT_RWT</t>
  </si>
  <si>
    <t>B0264ARC_RWT</t>
  </si>
  <si>
    <t>B0265ARO_RWT</t>
  </si>
  <si>
    <t>B0266ART_RWT</t>
  </si>
  <si>
    <t>B0267IRC_RWT</t>
  </si>
  <si>
    <t>B0268IRO_RWT</t>
  </si>
  <si>
    <t>B0269IRT_RWT</t>
  </si>
  <si>
    <t>B0270ERC_RWT</t>
  </si>
  <si>
    <t>B0271ERO_RWT</t>
  </si>
  <si>
    <t>B0272ERT_RWT</t>
  </si>
  <si>
    <t>B0273SSC_RWT</t>
  </si>
  <si>
    <t>B0274SSO_RWT</t>
  </si>
  <si>
    <t>B0275SST_RWT</t>
  </si>
  <si>
    <t>B0276SNC_RWT</t>
  </si>
  <si>
    <t>B0277SNO_RWT</t>
  </si>
  <si>
    <t>B0278SNT_RWT</t>
  </si>
  <si>
    <t>B0279ALC_RWT</t>
  </si>
  <si>
    <t>B0280ALO_RWT</t>
  </si>
  <si>
    <t>B0281ALC_RWT</t>
  </si>
  <si>
    <t>B0282ALO_RWT</t>
  </si>
  <si>
    <t>B0283ALC_RWT</t>
  </si>
  <si>
    <t>B0284ALO_RWT</t>
  </si>
  <si>
    <t>B0285ALC_RWT</t>
  </si>
  <si>
    <t>B0286ALO_RWT</t>
  </si>
  <si>
    <t>B0287ALC_RWT</t>
  </si>
  <si>
    <t>B0288ALO_RWT</t>
  </si>
  <si>
    <t>B0289TET_RWT</t>
  </si>
  <si>
    <t>B0290TEC_RWT</t>
  </si>
  <si>
    <t>B0291TEO_RWT</t>
  </si>
  <si>
    <t>B0292TET_RWT</t>
  </si>
  <si>
    <t>B0210EIC_RWS</t>
  </si>
  <si>
    <t>B0211EIO_RWS</t>
  </si>
  <si>
    <t>B0212EIT_RWS</t>
  </si>
  <si>
    <t>B0213ERC_RWS</t>
  </si>
  <si>
    <t>B0214ERO_RWS</t>
  </si>
  <si>
    <t>B0215ERT_RWS</t>
  </si>
  <si>
    <t>B0216INC_RWS</t>
  </si>
  <si>
    <t>B0217INO_RWS</t>
  </si>
  <si>
    <t>B0218INT_RWS</t>
  </si>
  <si>
    <t>B0219DWC_RWS</t>
  </si>
  <si>
    <t>B0220DWO_RWS</t>
  </si>
  <si>
    <t>B0221DWT_RWS</t>
  </si>
  <si>
    <t>B0222WFC_RWS</t>
  </si>
  <si>
    <t>B0223WFO_RWS</t>
  </si>
  <si>
    <t>B0224WFT_RWS</t>
  </si>
  <si>
    <t>B0225IVC_RWS</t>
  </si>
  <si>
    <t>B0226IVO_RWS</t>
  </si>
  <si>
    <t>B0227IVT_RWS</t>
  </si>
  <si>
    <t>B0228TET_RWS</t>
  </si>
  <si>
    <t>B0229SSC_RWS</t>
  </si>
  <si>
    <t>B0230SSO_RWS</t>
  </si>
  <si>
    <t>B0231SST_RWS</t>
  </si>
  <si>
    <t>B0232DSC_RWS</t>
  </si>
  <si>
    <t>B0233DSO_RWS</t>
  </si>
  <si>
    <t>B0234DST_RWS</t>
  </si>
  <si>
    <t>B0235LIC_RWS</t>
  </si>
  <si>
    <t>B0236LIO_RWS</t>
  </si>
  <si>
    <t>B0237LIT_RWS</t>
  </si>
  <si>
    <t>B0238IIC_RWS</t>
  </si>
  <si>
    <t>B0239IIO_RWS</t>
  </si>
  <si>
    <t>B0240IIT_RWS</t>
  </si>
  <si>
    <t>B0241SDC_RWS</t>
  </si>
  <si>
    <t>B0242SDO_RWS</t>
  </si>
  <si>
    <t>B0243SDT_RWS</t>
  </si>
  <si>
    <t>B0244SRC_RWS</t>
  </si>
  <si>
    <t>B0245SRO_RWS</t>
  </si>
  <si>
    <t>B0246SRT_RWS</t>
  </si>
  <si>
    <t>B0247SST_RWS</t>
  </si>
  <si>
    <t>B0258ITC_RWS</t>
  </si>
  <si>
    <t>B0259ITO_RWS</t>
  </si>
  <si>
    <t>B0260ITT_RWS</t>
  </si>
  <si>
    <t>B0261MLC_RWS</t>
  </si>
  <si>
    <t>B0262MLO_RWS</t>
  </si>
  <si>
    <t>B0263MLT_RWS</t>
  </si>
  <si>
    <t>B0264ARC_RWS</t>
  </si>
  <si>
    <t>B0265ARO_RWS</t>
  </si>
  <si>
    <t>B0266ART_RWS</t>
  </si>
  <si>
    <t>B0267IRC_RWS</t>
  </si>
  <si>
    <t>B0268IRO_RWS</t>
  </si>
  <si>
    <t>B0269IRT_RWS</t>
  </si>
  <si>
    <t>B0270ERC_RWS</t>
  </si>
  <si>
    <t>B0271ERO_RWS</t>
  </si>
  <si>
    <t>B0272ERT_RWS</t>
  </si>
  <si>
    <t>B0273SSC_RWS</t>
  </si>
  <si>
    <t>B0274SSO_RWS</t>
  </si>
  <si>
    <t>B0275SST_RWS</t>
  </si>
  <si>
    <t>B0276SNC_RWS</t>
  </si>
  <si>
    <t>B0277SNO_RWS</t>
  </si>
  <si>
    <t>B0278SNT_RWS</t>
  </si>
  <si>
    <t>B0279ALC_RWS</t>
  </si>
  <si>
    <t>B0280ALO_RWS</t>
  </si>
  <si>
    <t>B0281ALC_RWS</t>
  </si>
  <si>
    <t>B0282ALO_RWS</t>
  </si>
  <si>
    <t>B0283ALC_RWS</t>
  </si>
  <si>
    <t>B0284ALO_RWS</t>
  </si>
  <si>
    <t>B0285ALC_RWS</t>
  </si>
  <si>
    <t>B0286ALO_RWS</t>
  </si>
  <si>
    <t>B0287ALC_RWS</t>
  </si>
  <si>
    <t>B0288ALO_RWS</t>
  </si>
  <si>
    <t>B0289TET_RWS</t>
  </si>
  <si>
    <t>B0290TEC_RWS</t>
  </si>
  <si>
    <t>B0291TEO_RWS</t>
  </si>
  <si>
    <t>B0292TET_RWS</t>
  </si>
  <si>
    <t>B0210EIC_WT</t>
  </si>
  <si>
    <t>B0211EIO_WT</t>
  </si>
  <si>
    <t>B0212EIT_WT</t>
  </si>
  <si>
    <t>B0213ERC_WT</t>
  </si>
  <si>
    <t>B0214ERO_WT</t>
  </si>
  <si>
    <t>B0215ERT_WT</t>
  </si>
  <si>
    <t>B0216INC_WT</t>
  </si>
  <si>
    <t>B0217INO_WT</t>
  </si>
  <si>
    <t>B0218INT_WT</t>
  </si>
  <si>
    <t>B0219DWC_WT</t>
  </si>
  <si>
    <t>B0220DWO_WT</t>
  </si>
  <si>
    <t>B0221DWT_WT</t>
  </si>
  <si>
    <t>B0222WFC_WT</t>
  </si>
  <si>
    <t>B0223WFO_WT</t>
  </si>
  <si>
    <t>B0224WFT_WT</t>
  </si>
  <si>
    <t>B0225IVC_WT</t>
  </si>
  <si>
    <t>B0226IVO_WT</t>
  </si>
  <si>
    <t>B0227IVT_WT</t>
  </si>
  <si>
    <t>B0228TET_WT</t>
  </si>
  <si>
    <t>B0229SSC_WT</t>
  </si>
  <si>
    <t>B0230SSO_WT</t>
  </si>
  <si>
    <t>B0231SST_WT</t>
  </si>
  <si>
    <t>B0232DSC_WT</t>
  </si>
  <si>
    <t>B0233DSO_WT</t>
  </si>
  <si>
    <t>B0234DST_WT</t>
  </si>
  <si>
    <t>B0235LIC_WT</t>
  </si>
  <si>
    <t>B0236LIO_WT</t>
  </si>
  <si>
    <t>B0237LIT_WT</t>
  </si>
  <si>
    <t>B0238IIC_WT</t>
  </si>
  <si>
    <t>B0239IIO_WT</t>
  </si>
  <si>
    <t>B0240IIT_WT</t>
  </si>
  <si>
    <t>B0241SDC_WT</t>
  </si>
  <si>
    <t>B0242SDO_WT</t>
  </si>
  <si>
    <t>B0243SDT_WT</t>
  </si>
  <si>
    <t>B0244SRC_WT</t>
  </si>
  <si>
    <t>B0245SRO_WT</t>
  </si>
  <si>
    <t>B0246SRT_WT</t>
  </si>
  <si>
    <t>B0247SST_WT</t>
  </si>
  <si>
    <t>B0258ITC_WT</t>
  </si>
  <si>
    <t>B0259ITO_WT</t>
  </si>
  <si>
    <t>B0260ITT_WT</t>
  </si>
  <si>
    <t>B0261MLC_WT</t>
  </si>
  <si>
    <t>B0262MLO_WT</t>
  </si>
  <si>
    <t>B0263MLT_WT</t>
  </si>
  <si>
    <t>B0264ARC_WT</t>
  </si>
  <si>
    <t>B0265ARO_WT</t>
  </si>
  <si>
    <t>B0266ART_WT</t>
  </si>
  <si>
    <t>B0267IRC_WT</t>
  </si>
  <si>
    <t>B0268IRO_WT</t>
  </si>
  <si>
    <t>B0269IRT_WT</t>
  </si>
  <si>
    <t>B0270ERC_WT</t>
  </si>
  <si>
    <t>B0271ERO_WT</t>
  </si>
  <si>
    <t>B0272ERT_WT</t>
  </si>
  <si>
    <t>B0273SSC_WT</t>
  </si>
  <si>
    <t>B0274SSO_WT</t>
  </si>
  <si>
    <t>B0275SST_WT</t>
  </si>
  <si>
    <t>B0276SNC_WT</t>
  </si>
  <si>
    <t>B0277SNO_WT</t>
  </si>
  <si>
    <t>B0278SNT_WT</t>
  </si>
  <si>
    <t>B0279ALC_WT</t>
  </si>
  <si>
    <t>B0280ALO_WT</t>
  </si>
  <si>
    <t>B0281ALC_WT</t>
  </si>
  <si>
    <t>B0282ALO_WT</t>
  </si>
  <si>
    <t>B0283ALC_WT</t>
  </si>
  <si>
    <t>B0284ALO_WT</t>
  </si>
  <si>
    <t>B0285ALC_WT</t>
  </si>
  <si>
    <t>B0286ALO_WT</t>
  </si>
  <si>
    <t>B0287ALC_WT</t>
  </si>
  <si>
    <t>B0288ALO_WT</t>
  </si>
  <si>
    <t>B0289TET_WT</t>
  </si>
  <si>
    <t>B0290TEC_WT</t>
  </si>
  <si>
    <t>B0291TEO_WT</t>
  </si>
  <si>
    <t>B0292TET_WT</t>
  </si>
  <si>
    <t>B0210EIC_TWD</t>
  </si>
  <si>
    <t>B0211EIO_TWD</t>
  </si>
  <si>
    <t>B0212EIT_TWD</t>
  </si>
  <si>
    <t>B0213ERC_TWD</t>
  </si>
  <si>
    <t>B0214ERO_TWD</t>
  </si>
  <si>
    <t>B0215ERT_TWD</t>
  </si>
  <si>
    <t>B0216INC_TWD</t>
  </si>
  <si>
    <t>B0217INO_TWD</t>
  </si>
  <si>
    <t>B0218INT_TWD</t>
  </si>
  <si>
    <t>B0219DWC_TWD</t>
  </si>
  <si>
    <t>B0220DWO_TWD</t>
  </si>
  <si>
    <t>B0221DWT_TWD</t>
  </si>
  <si>
    <t>B0222WFC_TWD</t>
  </si>
  <si>
    <t>B0223WFO_TWD</t>
  </si>
  <si>
    <t>B0224WFT_TWD</t>
  </si>
  <si>
    <t>B0225IVC_TWD</t>
  </si>
  <si>
    <t>B0226IVO_TWD</t>
  </si>
  <si>
    <t>B0227IVT_TWD</t>
  </si>
  <si>
    <t>B0228TET_TWD</t>
  </si>
  <si>
    <t>B0229SSC_TWD</t>
  </si>
  <si>
    <t>B0230SSO_TWD</t>
  </si>
  <si>
    <t>B0231SST_TWD</t>
  </si>
  <si>
    <t>B0232DSC_TWD</t>
  </si>
  <si>
    <t>B0233DSO_TWD</t>
  </si>
  <si>
    <t>B0234DST_TWD</t>
  </si>
  <si>
    <t>B0235LIC_TWD</t>
  </si>
  <si>
    <t>B0236LIO_TWD</t>
  </si>
  <si>
    <t>B0237LIT_TWD</t>
  </si>
  <si>
    <t>B0238IIC_TWD</t>
  </si>
  <si>
    <t>B0239IIO_TWD</t>
  </si>
  <si>
    <t>B0240IIT_TWD</t>
  </si>
  <si>
    <t>B0241SDC_TWD</t>
  </si>
  <si>
    <t>B0242SDO_TWD</t>
  </si>
  <si>
    <t>B0243SDT_TWD</t>
  </si>
  <si>
    <t>B0244SRC_TWD</t>
  </si>
  <si>
    <t>B0245SRO_TWD</t>
  </si>
  <si>
    <t>B0246SRT_TWD</t>
  </si>
  <si>
    <t>B0247SST_TWD</t>
  </si>
  <si>
    <t>B0248NMC_TWD</t>
  </si>
  <si>
    <t>B0249NMO_TWD</t>
  </si>
  <si>
    <t>B0250NMT_TWD</t>
  </si>
  <si>
    <t>B0251NMC_TWD</t>
  </si>
  <si>
    <t>B0252NMO_TWD</t>
  </si>
  <si>
    <t>B0253NMT_TWD</t>
  </si>
  <si>
    <t>B0254NMC_TWD</t>
  </si>
  <si>
    <t>B0255NMO_TWD</t>
  </si>
  <si>
    <t>B0256NMT_TWD</t>
  </si>
  <si>
    <t>B0257TMT_TWD</t>
  </si>
  <si>
    <t>B0258ITC_TWD</t>
  </si>
  <si>
    <t>B0259ITO_TWD</t>
  </si>
  <si>
    <t>B0260ITT_TWD</t>
  </si>
  <si>
    <t>B0261MLC_TWD</t>
  </si>
  <si>
    <t>B0262MLO_TWD</t>
  </si>
  <si>
    <t>B0263MLT_TWD</t>
  </si>
  <si>
    <t>B0264ARC_TWD</t>
  </si>
  <si>
    <t>B0265ARO_TWD</t>
  </si>
  <si>
    <t>B0266ART_TWD</t>
  </si>
  <si>
    <t>B0267IRC_TWD</t>
  </si>
  <si>
    <t>B0268IRO_TWD</t>
  </si>
  <si>
    <t>B0269IRT_TWD</t>
  </si>
  <si>
    <t>B0270ERC_TWD</t>
  </si>
  <si>
    <t>B0271ERO_TWD</t>
  </si>
  <si>
    <t>B0272ERT_TWD</t>
  </si>
  <si>
    <t>B0273SSC_TWD</t>
  </si>
  <si>
    <t>B0274SSO_TWD</t>
  </si>
  <si>
    <t>B0275SST_TWD</t>
  </si>
  <si>
    <t>B0276SNC_TWD</t>
  </si>
  <si>
    <t>B0277SNO_TWD</t>
  </si>
  <si>
    <t>B0278SNT_TWD</t>
  </si>
  <si>
    <t>B0279ALC_TWD</t>
  </si>
  <si>
    <t>B0280ALO_TWD</t>
  </si>
  <si>
    <t>B0281ALC_TWD</t>
  </si>
  <si>
    <t>B0282ALO_TWD</t>
  </si>
  <si>
    <t>B0283ALC_TWD</t>
  </si>
  <si>
    <t>B0284ALO_TWD</t>
  </si>
  <si>
    <t>B0285ALC_TWD</t>
  </si>
  <si>
    <t>B0286ALO_TWD</t>
  </si>
  <si>
    <t>B0287ALC_TWD</t>
  </si>
  <si>
    <t>B0288ALO_TWD</t>
  </si>
  <si>
    <t>B0289TET_TWD</t>
  </si>
  <si>
    <t>B0290TEC_TWD</t>
  </si>
  <si>
    <t>B0291TEO_TWD</t>
  </si>
  <si>
    <t>B0292TET_TWD</t>
  </si>
  <si>
    <t>B0210EIC_TOT</t>
  </si>
  <si>
    <t>B0211EIO_TOT</t>
  </si>
  <si>
    <t>B0212EIT_TOT</t>
  </si>
  <si>
    <t>B0213ERC_TOT</t>
  </si>
  <si>
    <t>B0214ERO_TOT</t>
  </si>
  <si>
    <t>B0215ERT_TOT</t>
  </si>
  <si>
    <t>B0216INC_TOT</t>
  </si>
  <si>
    <t>B0217INO_TOT</t>
  </si>
  <si>
    <t>B0218INT_TOT</t>
  </si>
  <si>
    <t>B0219DWC_TOT</t>
  </si>
  <si>
    <t>B0220DWO_TOT</t>
  </si>
  <si>
    <t>B0221DWT_TOT</t>
  </si>
  <si>
    <t>B0222WFC_TOT</t>
  </si>
  <si>
    <t>B0223WFO_TOT</t>
  </si>
  <si>
    <t>B0224WFT_TOT</t>
  </si>
  <si>
    <t>B0225IVC_TOT</t>
  </si>
  <si>
    <t>B0226IVO_TOT</t>
  </si>
  <si>
    <t>B0227IVT_TOT</t>
  </si>
  <si>
    <t>B0228TET_TOT</t>
  </si>
  <si>
    <t>B0229SSC_TOT</t>
  </si>
  <si>
    <t>B0230SSO_TOT</t>
  </si>
  <si>
    <t>B0231SST_TOT</t>
  </si>
  <si>
    <t>B0232DSC_TOT</t>
  </si>
  <si>
    <t>B0233DSO_TOT</t>
  </si>
  <si>
    <t>B0234DST_TOT</t>
  </si>
  <si>
    <t>B0235LIC_TOT</t>
  </si>
  <si>
    <t>B0236LIO_TOT</t>
  </si>
  <si>
    <t>B0237LIT_TOT</t>
  </si>
  <si>
    <t>B0238IIC_TOT</t>
  </si>
  <si>
    <t>B0239IIO_TOT</t>
  </si>
  <si>
    <t>B0240IIT_TOT</t>
  </si>
  <si>
    <t>B0241SDC_TOT</t>
  </si>
  <si>
    <t>B0242SDO_TOT</t>
  </si>
  <si>
    <t>B0243SDT_TOT</t>
  </si>
  <si>
    <t>B0244SRC_TOT</t>
  </si>
  <si>
    <t>B0245SRO_TOT</t>
  </si>
  <si>
    <t>B0246SRT_TOT</t>
  </si>
  <si>
    <t>B0247SST_TOT</t>
  </si>
  <si>
    <t>B0248NMC_TOT</t>
  </si>
  <si>
    <t>B0249NMO_TOT</t>
  </si>
  <si>
    <t>B0250NMT_TOT</t>
  </si>
  <si>
    <t>B0251NMC_TOT</t>
  </si>
  <si>
    <t>B0252NMO_TOT</t>
  </si>
  <si>
    <t>B0253NMT_TOT</t>
  </si>
  <si>
    <t>B0254NMC_TOT</t>
  </si>
  <si>
    <t>B0255NMO_TOT</t>
  </si>
  <si>
    <t>B0256NMT_TOT</t>
  </si>
  <si>
    <t>B0257TMT_TOT</t>
  </si>
  <si>
    <t>B0258ITC_TOT</t>
  </si>
  <si>
    <t>B0259ITO_TOT</t>
  </si>
  <si>
    <t>B0260ITT_TOT</t>
  </si>
  <si>
    <t>B0261MLC_TOT</t>
  </si>
  <si>
    <t>B0262MLO_TOT</t>
  </si>
  <si>
    <t>B0263MLT_TOT</t>
  </si>
  <si>
    <t>B0264ARC_TOT</t>
  </si>
  <si>
    <t>B0265ARO_TOT</t>
  </si>
  <si>
    <t>B0266ART_TOT</t>
  </si>
  <si>
    <t>B0267IRC_TOT</t>
  </si>
  <si>
    <t>B0268IRO_TOT</t>
  </si>
  <si>
    <t>B0269IRT_TOT</t>
  </si>
  <si>
    <t>B0270ERC_TOT</t>
  </si>
  <si>
    <t>B0271ERO_TOT</t>
  </si>
  <si>
    <t>B0272ERT_TOT</t>
  </si>
  <si>
    <t>B0273SSC_TOT</t>
  </si>
  <si>
    <t>B0274SSO_TOT</t>
  </si>
  <si>
    <t>B0275SST_TOT</t>
  </si>
  <si>
    <t>B0276SNC_TOT</t>
  </si>
  <si>
    <t>B0277SNO_TOT</t>
  </si>
  <si>
    <t>B0278SNT_TOT</t>
  </si>
  <si>
    <t>B0279ALC_TOT</t>
  </si>
  <si>
    <t>B0280ALO_TOT</t>
  </si>
  <si>
    <t>B0281ALC_TOT</t>
  </si>
  <si>
    <t>B0282ALO_TOT</t>
  </si>
  <si>
    <t>B0283ALC_TOT</t>
  </si>
  <si>
    <t>B0284ALO_TOT</t>
  </si>
  <si>
    <t>B0285ALC_TOT</t>
  </si>
  <si>
    <t>B0286ALO_TOT</t>
  </si>
  <si>
    <t>B0287ALC_TOT</t>
  </si>
  <si>
    <t>B0288ALO_TOT</t>
  </si>
  <si>
    <t>B0289TET_TOT</t>
  </si>
  <si>
    <t>B0290TEC_TOT</t>
  </si>
  <si>
    <t>B0291TEO_TOT</t>
  </si>
  <si>
    <t>B0292TET_TOT</t>
  </si>
  <si>
    <t>B0235LIC_C_WR</t>
  </si>
  <si>
    <t>B0236LIO_C_WR</t>
  </si>
  <si>
    <t>B0237LIT_C_WR</t>
  </si>
  <si>
    <t>B0235LIC_C_RWT</t>
  </si>
  <si>
    <t>B0236LIO_C_RWT</t>
  </si>
  <si>
    <t>B0237LIT_C_RWT</t>
  </si>
  <si>
    <t>B0235LIC_C_RWS</t>
  </si>
  <si>
    <t>B0236LIO_C_RWS</t>
  </si>
  <si>
    <t>B0237LIT_C_RWS</t>
  </si>
  <si>
    <t>B0235LIC_C_WT</t>
  </si>
  <si>
    <t>B0236LIO_C_WT</t>
  </si>
  <si>
    <t>B0237LIT_C_WT</t>
  </si>
  <si>
    <t>B0235LIC_C_TWD</t>
  </si>
  <si>
    <t>B0236LIO_C_TWD</t>
  </si>
  <si>
    <t>B0237LIT_C_TWD</t>
  </si>
  <si>
    <t>B0235LIC_C_TOT</t>
  </si>
  <si>
    <t>B0236LIO_C_TOT</t>
  </si>
  <si>
    <t>B0237LIT_C_TOT</t>
  </si>
  <si>
    <t>B0293CDC_F</t>
  </si>
  <si>
    <t>B0294CDO_F</t>
  </si>
  <si>
    <t>B0295CDT_F</t>
  </si>
  <si>
    <t>B0296EDC_F</t>
  </si>
  <si>
    <t>B0297EDO_F</t>
  </si>
  <si>
    <t>B0298EDT_F</t>
  </si>
  <si>
    <t>B0299FMC_F</t>
  </si>
  <si>
    <t>B0300FMO_F</t>
  </si>
  <si>
    <t>B0301FMT_F</t>
  </si>
  <si>
    <t>B0302SIC_F</t>
  </si>
  <si>
    <t>B0303SIO_F</t>
  </si>
  <si>
    <t>B0304SIT_F</t>
  </si>
  <si>
    <t>B0305SIC_F</t>
  </si>
  <si>
    <t>B0306SIO_F</t>
  </si>
  <si>
    <t>B0307SIT_F</t>
  </si>
  <si>
    <t>B0308SSC_F</t>
  </si>
  <si>
    <t>B0309SSO_F</t>
  </si>
  <si>
    <t>B0310SST_F</t>
  </si>
  <si>
    <t>B0311CRC_F</t>
  </si>
  <si>
    <t>B0312CRO_F</t>
  </si>
  <si>
    <t>B0313CRT_F</t>
  </si>
  <si>
    <t>B0314CMC_F</t>
  </si>
  <si>
    <t>B0315CMO_F</t>
  </si>
  <si>
    <t>B0316CMT_F</t>
  </si>
  <si>
    <t>B0317NRC_F</t>
  </si>
  <si>
    <t>B0318NRO_F</t>
  </si>
  <si>
    <t>B0319NRT_F</t>
  </si>
  <si>
    <t>B0320PRC_F</t>
  </si>
  <si>
    <t>B0321PRO_F</t>
  </si>
  <si>
    <t>B0322PRT_F</t>
  </si>
  <si>
    <t>B0323RSC_F</t>
  </si>
  <si>
    <t>B0324RSO_F</t>
  </si>
  <si>
    <t>B0325RST_F</t>
  </si>
  <si>
    <t>B0326UVC_F</t>
  </si>
  <si>
    <t>B0327UVO_F</t>
  </si>
  <si>
    <t>B0328UVT_F</t>
  </si>
  <si>
    <t>B0329INC_F</t>
  </si>
  <si>
    <t>B0330INO_F</t>
  </si>
  <si>
    <t>B0331INT_F</t>
  </si>
  <si>
    <t>B0332TET_F</t>
  </si>
  <si>
    <t>B0333GSC_F</t>
  </si>
  <si>
    <t>B0334GSO_F</t>
  </si>
  <si>
    <t>B0335GST_F</t>
  </si>
  <si>
    <t>B0336RFC_F</t>
  </si>
  <si>
    <t>B0337RFO_F</t>
  </si>
  <si>
    <t>B0338RFT_F</t>
  </si>
  <si>
    <t>B0339FTC_F</t>
  </si>
  <si>
    <t>B0340FTO_F</t>
  </si>
  <si>
    <t>B0341FTT_F</t>
  </si>
  <si>
    <t>B0342SEC_F</t>
  </si>
  <si>
    <t>B0343SEO_F</t>
  </si>
  <si>
    <t>B0344SET_F</t>
  </si>
  <si>
    <t>B0345SEC_F</t>
  </si>
  <si>
    <t>B0346SEO_F</t>
  </si>
  <si>
    <t>B0347SET_F</t>
  </si>
  <si>
    <t>B0348ODC_F</t>
  </si>
  <si>
    <t>B0349ODO_F</t>
  </si>
  <si>
    <t>B0350ODT_F</t>
  </si>
  <si>
    <t>B0351ERC_F</t>
  </si>
  <si>
    <t>B0352ERO_F</t>
  </si>
  <si>
    <t>B0353ERT_F</t>
  </si>
  <si>
    <t>B0354SSC_F</t>
  </si>
  <si>
    <t>B0355SSO_F</t>
  </si>
  <si>
    <t>B0356SST_F</t>
  </si>
  <si>
    <t>B0357SNC_F</t>
  </si>
  <si>
    <t>B0358SNO_F</t>
  </si>
  <si>
    <t>B0359SNT_F</t>
  </si>
  <si>
    <t>B0360ADC_F</t>
  </si>
  <si>
    <t>B0361ADO_F</t>
  </si>
  <si>
    <t>B0362ADC_F</t>
  </si>
  <si>
    <t>B0363ADO_F</t>
  </si>
  <si>
    <t>B0364ADC_F</t>
  </si>
  <si>
    <t>B0365ADO_F</t>
  </si>
  <si>
    <t>B0366ADC_F</t>
  </si>
  <si>
    <t>B0367ADO_F</t>
  </si>
  <si>
    <t>B0368ADC_F</t>
  </si>
  <si>
    <t>B0369ADO_F</t>
  </si>
  <si>
    <t>B0370TET_F</t>
  </si>
  <si>
    <t>B0371TEC_F</t>
  </si>
  <si>
    <t>B0372TEO_F</t>
  </si>
  <si>
    <t>B0373TET_F</t>
  </si>
  <si>
    <t>B0293CDC_SWD</t>
  </si>
  <si>
    <t>B0294CDO_SWD</t>
  </si>
  <si>
    <t>B0295CDT_SWD</t>
  </si>
  <si>
    <t>B0296EDC_SWD</t>
  </si>
  <si>
    <t>B0297EDO_SWD</t>
  </si>
  <si>
    <t>B0298EDT_SWD</t>
  </si>
  <si>
    <t>B0299FMC_SWD</t>
  </si>
  <si>
    <t>B0300FMO_SWD</t>
  </si>
  <si>
    <t>B0301FMT_SWD</t>
  </si>
  <si>
    <t>B0302SIC_SWD</t>
  </si>
  <si>
    <t>B0303SIO_SWD</t>
  </si>
  <si>
    <t>B0304SIT_SWD</t>
  </si>
  <si>
    <t>B0305SIC_SWD</t>
  </si>
  <si>
    <t>B0306SIO_SWD</t>
  </si>
  <si>
    <t>B0307SIT_SWD</t>
  </si>
  <si>
    <t>B0308SSC_SWD</t>
  </si>
  <si>
    <t>B0309SSO_SWD</t>
  </si>
  <si>
    <t>B0310SST_SWD</t>
  </si>
  <si>
    <t>B0311CRC_SWD</t>
  </si>
  <si>
    <t>B0312CRO_SWD</t>
  </si>
  <si>
    <t>B0313CRT_SWD</t>
  </si>
  <si>
    <t>B0314CMC_SWD</t>
  </si>
  <si>
    <t>B0315CMO_SWD</t>
  </si>
  <si>
    <t>B0316CMT_SWD</t>
  </si>
  <si>
    <t>B0317NRC_SWD</t>
  </si>
  <si>
    <t>B0318NRO_SWD</t>
  </si>
  <si>
    <t>B0319NRT_SWD</t>
  </si>
  <si>
    <t>B0320PRC_SWD</t>
  </si>
  <si>
    <t>B0321PRO_SWD</t>
  </si>
  <si>
    <t>B0322PRT_SWD</t>
  </si>
  <si>
    <t>B0323RSC_SWD</t>
  </si>
  <si>
    <t>B0324RSO_SWD</t>
  </si>
  <si>
    <t>B0325RST_SWD</t>
  </si>
  <si>
    <t>B0326UVC_SWD</t>
  </si>
  <si>
    <t>B0327UVO_SWD</t>
  </si>
  <si>
    <t>B0328UVT_SWD</t>
  </si>
  <si>
    <t>B0329INC_SWD</t>
  </si>
  <si>
    <t>B0330INO_SWD</t>
  </si>
  <si>
    <t>B0331INT_SWD</t>
  </si>
  <si>
    <t>B0332TET_SWD</t>
  </si>
  <si>
    <t>B0333GSC_SWD</t>
  </si>
  <si>
    <t>B0334GSO_SWD</t>
  </si>
  <si>
    <t>B0335GST_SWD</t>
  </si>
  <si>
    <t>B0336RFC_SWD</t>
  </si>
  <si>
    <t>B0337RFO_SWD</t>
  </si>
  <si>
    <t>B0338RFT_SWD</t>
  </si>
  <si>
    <t>B0339FTC_SWD</t>
  </si>
  <si>
    <t>B0340FTO_SWD</t>
  </si>
  <si>
    <t>B0341FTT_SWD</t>
  </si>
  <si>
    <t>B0342SEC_SWD</t>
  </si>
  <si>
    <t>B0343SEO_SWD</t>
  </si>
  <si>
    <t>B0344SET_SWD</t>
  </si>
  <si>
    <t>B0345SEC_SWD</t>
  </si>
  <si>
    <t>B0346SEO_SWD</t>
  </si>
  <si>
    <t>B0347SET_SWD</t>
  </si>
  <si>
    <t>B0348ODC_SWD</t>
  </si>
  <si>
    <t>B0349ODO_SWD</t>
  </si>
  <si>
    <t>B0350ODT_SWD</t>
  </si>
  <si>
    <t>B0351ERC_SWD</t>
  </si>
  <si>
    <t>B0352ERO_SWD</t>
  </si>
  <si>
    <t>B0353ERT_SWD</t>
  </si>
  <si>
    <t>B0354SSC_SWD</t>
  </si>
  <si>
    <t>B0355SSO_SWD</t>
  </si>
  <si>
    <t>B0356SST_SWD</t>
  </si>
  <si>
    <t>B0357SNC_SWD</t>
  </si>
  <si>
    <t>B0358SNO_SWD</t>
  </si>
  <si>
    <t>B0359SNT_SWD</t>
  </si>
  <si>
    <t>B0360ADC_SWD</t>
  </si>
  <si>
    <t>B0361ADO_SWD</t>
  </si>
  <si>
    <t>B0362ADC_SWD</t>
  </si>
  <si>
    <t>B0363ADO_SWD</t>
  </si>
  <si>
    <t>B0364ADC_SWD</t>
  </si>
  <si>
    <t>B0365ADO_SWD</t>
  </si>
  <si>
    <t>B0366ADC_SWD</t>
  </si>
  <si>
    <t>B0367ADO_SWD</t>
  </si>
  <si>
    <t>B0368ADC_SWD</t>
  </si>
  <si>
    <t>B0369ADO_SWD</t>
  </si>
  <si>
    <t>B0370TET_SWD</t>
  </si>
  <si>
    <t>B0371TEC_SWD</t>
  </si>
  <si>
    <t>B0372TEO_SWD</t>
  </si>
  <si>
    <t>B0373TET_SWD</t>
  </si>
  <si>
    <t>B0293CDC_HD</t>
  </si>
  <si>
    <t>B0294CDO_HD</t>
  </si>
  <si>
    <t>B0295CDT_HD</t>
  </si>
  <si>
    <t>B0296EDC_HD</t>
  </si>
  <si>
    <t>B0297EDO_HD</t>
  </si>
  <si>
    <t>B0298EDT_HD</t>
  </si>
  <si>
    <t>B0299FMC_HD</t>
  </si>
  <si>
    <t>B0300FMO_HD</t>
  </si>
  <si>
    <t>B0301FMT_HD</t>
  </si>
  <si>
    <t>B0302SIC_HD</t>
  </si>
  <si>
    <t>B0303SIO_HD</t>
  </si>
  <si>
    <t>B0304SIT_HD</t>
  </si>
  <si>
    <t>B0305SIC_HD</t>
  </si>
  <si>
    <t>B0306SIO_HD</t>
  </si>
  <si>
    <t>B0307SIT_HD</t>
  </si>
  <si>
    <t>B0308SSC_HD</t>
  </si>
  <si>
    <t>B0309SSO_HD</t>
  </si>
  <si>
    <t>B0310SST_HD</t>
  </si>
  <si>
    <t>B0311CRC_HD</t>
  </si>
  <si>
    <t>B0312CRO_HD</t>
  </si>
  <si>
    <t>B0313CRT_HD</t>
  </si>
  <si>
    <t>B0314CMC_HD</t>
  </si>
  <si>
    <t>B0315CMO_HD</t>
  </si>
  <si>
    <t>B0316CMT_HD</t>
  </si>
  <si>
    <t>B0317NRC_HD</t>
  </si>
  <si>
    <t>B0318NRO_HD</t>
  </si>
  <si>
    <t>B0319NRT_HD</t>
  </si>
  <si>
    <t>B0320PRC_HD</t>
  </si>
  <si>
    <t>B0321PRO_HD</t>
  </si>
  <si>
    <t>B0322PRT_HD</t>
  </si>
  <si>
    <t>B0323RSC_HD</t>
  </si>
  <si>
    <t>B0324RSO_HD</t>
  </si>
  <si>
    <t>B0325RST_HD</t>
  </si>
  <si>
    <t>B0326UVC_HD</t>
  </si>
  <si>
    <t>B0327UVO_HD</t>
  </si>
  <si>
    <t>B0328UVT_HD</t>
  </si>
  <si>
    <t>B0329INC_HD</t>
  </si>
  <si>
    <t>B0330INO_HD</t>
  </si>
  <si>
    <t>B0331INT_HD</t>
  </si>
  <si>
    <t>B0332TET_HD</t>
  </si>
  <si>
    <t>B0333GSC_HD</t>
  </si>
  <si>
    <t>B0334GSO_HD</t>
  </si>
  <si>
    <t>B0335GST_HD</t>
  </si>
  <si>
    <t>B0336RFC_HD</t>
  </si>
  <si>
    <t>B0337RFO_HD</t>
  </si>
  <si>
    <t>B0338RFT_HD</t>
  </si>
  <si>
    <t>B0339FTC_HD</t>
  </si>
  <si>
    <t>B0340FTO_HD</t>
  </si>
  <si>
    <t>B0341FTT_HD</t>
  </si>
  <si>
    <t>B0342SEC_HD</t>
  </si>
  <si>
    <t>B0343SEO_HD</t>
  </si>
  <si>
    <t>B0344SET_HD</t>
  </si>
  <si>
    <t>B0345SEC_HD</t>
  </si>
  <si>
    <t>B0346SEO_HD</t>
  </si>
  <si>
    <t>B0347SET_HD</t>
  </si>
  <si>
    <t>B0348ODC_HD</t>
  </si>
  <si>
    <t>B0349ODO_HD</t>
  </si>
  <si>
    <t>B0350ODT_HD</t>
  </si>
  <si>
    <t>B0351ERC_HD</t>
  </si>
  <si>
    <t>B0352ERO_HD</t>
  </si>
  <si>
    <t>B0353ERT_HD</t>
  </si>
  <si>
    <t>B0354SSC_HD</t>
  </si>
  <si>
    <t>B0355SSO_HD</t>
  </si>
  <si>
    <t>B0356SST_HD</t>
  </si>
  <si>
    <t>B0357SNC_HD</t>
  </si>
  <si>
    <t>B0358SNO_HD</t>
  </si>
  <si>
    <t>B0359SNT_HD</t>
  </si>
  <si>
    <t>B0360ADC_HD</t>
  </si>
  <si>
    <t>B0361ADO_HD</t>
  </si>
  <si>
    <t>B0362ADC_HD</t>
  </si>
  <si>
    <t>B0363ADO_HD</t>
  </si>
  <si>
    <t>B0364ADC_HD</t>
  </si>
  <si>
    <t>B0365ADO_HD</t>
  </si>
  <si>
    <t>B0366ADC_HD</t>
  </si>
  <si>
    <t>B0367ADO_HD</t>
  </si>
  <si>
    <t>B0368ADC_HD</t>
  </si>
  <si>
    <t>B0369ADO_HD</t>
  </si>
  <si>
    <t>B0370TET_HD</t>
  </si>
  <si>
    <t>B0371TEC_HD</t>
  </si>
  <si>
    <t>B0372TEO_HD</t>
  </si>
  <si>
    <t>B0373TET_HD</t>
  </si>
  <si>
    <t>B0293CDC_STD</t>
  </si>
  <si>
    <t>B0294CDO_STD</t>
  </si>
  <si>
    <t>B0295CDT_STD</t>
  </si>
  <si>
    <t>B0296EDC_STD</t>
  </si>
  <si>
    <t>B0297EDO_STD</t>
  </si>
  <si>
    <t>B0298EDT_STD</t>
  </si>
  <si>
    <t>B0299FMC_STD</t>
  </si>
  <si>
    <t>B0300FMO_STD</t>
  </si>
  <si>
    <t>B0301FMT_STD</t>
  </si>
  <si>
    <t>B0302SIC_STD</t>
  </si>
  <si>
    <t>B0303SIO_STD</t>
  </si>
  <si>
    <t>B0304SIT_STD</t>
  </si>
  <si>
    <t>B0305SIC_STD</t>
  </si>
  <si>
    <t>B0306SIO_STD</t>
  </si>
  <si>
    <t>B0307SIT_STD</t>
  </si>
  <si>
    <t>B0308SSC_STD</t>
  </si>
  <si>
    <t>B0309SSO_STD</t>
  </si>
  <si>
    <t>B0310SST_STD</t>
  </si>
  <si>
    <t>B0311CRC_STD</t>
  </si>
  <si>
    <t>B0312CRO_STD</t>
  </si>
  <si>
    <t>B0313CRT_STD</t>
  </si>
  <si>
    <t>B0314CMC_STD</t>
  </si>
  <si>
    <t>B0315CMO_STD</t>
  </si>
  <si>
    <t>B0316CMT_STD</t>
  </si>
  <si>
    <t>B0317NRC_STD</t>
  </si>
  <si>
    <t>B0318NRO_STD</t>
  </si>
  <si>
    <t>B0319NRT_STD</t>
  </si>
  <si>
    <t>B0320PRC_STD</t>
  </si>
  <si>
    <t>B0321PRO_STD</t>
  </si>
  <si>
    <t>B0322PRT_STD</t>
  </si>
  <si>
    <t>B0323RSC_STD</t>
  </si>
  <si>
    <t>B0324RSO_STD</t>
  </si>
  <si>
    <t>B0325RST_STD</t>
  </si>
  <si>
    <t>B0326UVC_STD</t>
  </si>
  <si>
    <t>B0327UVO_STD</t>
  </si>
  <si>
    <t>B0328UVT_STD</t>
  </si>
  <si>
    <t>B0329INC_STD</t>
  </si>
  <si>
    <t>B0330INO_STD</t>
  </si>
  <si>
    <t>B0331INT_STD</t>
  </si>
  <si>
    <t>B0332TET_STD</t>
  </si>
  <si>
    <t>B0333GSC_STD</t>
  </si>
  <si>
    <t>B0334GSO_STD</t>
  </si>
  <si>
    <t>B0335GST_STD</t>
  </si>
  <si>
    <t>B0336RFC_STD</t>
  </si>
  <si>
    <t>B0337RFO_STD</t>
  </si>
  <si>
    <t>B0338RFT_STD</t>
  </si>
  <si>
    <t>B0339FTC_STD</t>
  </si>
  <si>
    <t>B0340FTO_STD</t>
  </si>
  <si>
    <t>B0341FTT_STD</t>
  </si>
  <si>
    <t>B0342SEC_STD</t>
  </si>
  <si>
    <t>B0343SEO_STD</t>
  </si>
  <si>
    <t>B0344SET_STD</t>
  </si>
  <si>
    <t>B0345SEC_STD</t>
  </si>
  <si>
    <t>B0346SEO_STD</t>
  </si>
  <si>
    <t>B0347SET_STD</t>
  </si>
  <si>
    <t>B0348ODC_STD</t>
  </si>
  <si>
    <t>B0349ODO_STD</t>
  </si>
  <si>
    <t>B0350ODT_STD</t>
  </si>
  <si>
    <t>B0351ERC_STD</t>
  </si>
  <si>
    <t>B0352ERO_STD</t>
  </si>
  <si>
    <t>B0353ERT_STD</t>
  </si>
  <si>
    <t>B0354SSC_STD</t>
  </si>
  <si>
    <t>B0355SSO_STD</t>
  </si>
  <si>
    <t>B0356SST_STD</t>
  </si>
  <si>
    <t>B0357SNC_STD</t>
  </si>
  <si>
    <t>B0358SNO_STD</t>
  </si>
  <si>
    <t>B0359SNT_STD</t>
  </si>
  <si>
    <t>B0360ADC_STD</t>
  </si>
  <si>
    <t>B0361ADO_STD</t>
  </si>
  <si>
    <t>B0362ADC_STD</t>
  </si>
  <si>
    <t>B0363ADO_STD</t>
  </si>
  <si>
    <t>B0364ADC_STD</t>
  </si>
  <si>
    <t>B0365ADO_STD</t>
  </si>
  <si>
    <t>B0366ADC_STD</t>
  </si>
  <si>
    <t>B0367ADO_STD</t>
  </si>
  <si>
    <t>B0368ADC_STD</t>
  </si>
  <si>
    <t>B0369ADO_STD</t>
  </si>
  <si>
    <t>B0370TET_STD</t>
  </si>
  <si>
    <t>B0371TEC_STD</t>
  </si>
  <si>
    <t>B0372TEO_STD</t>
  </si>
  <si>
    <t>B0373TET_STD</t>
  </si>
  <si>
    <t>B0293CDC_SLT</t>
  </si>
  <si>
    <t>B0294CDO_SLT</t>
  </si>
  <si>
    <t>B0295CDT_SLT</t>
  </si>
  <si>
    <t>B0296EDC_SLT</t>
  </si>
  <si>
    <t>B0297EDO_SLT</t>
  </si>
  <si>
    <t>B0298EDT_SLT</t>
  </si>
  <si>
    <t>B0299FMC_SLT</t>
  </si>
  <si>
    <t>B0300FMO_SLT</t>
  </si>
  <si>
    <t>B0301FMT_SLT</t>
  </si>
  <si>
    <t>B0302SIC_SLT</t>
  </si>
  <si>
    <t>B0303SIO_SLT</t>
  </si>
  <si>
    <t>B0304SIT_SLT</t>
  </si>
  <si>
    <t>B0305SIC_SLT</t>
  </si>
  <si>
    <t>B0306SIO_SLT</t>
  </si>
  <si>
    <t>B0307SIT_SLT</t>
  </si>
  <si>
    <t>B0308SSC_SLT</t>
  </si>
  <si>
    <t>B0309SSO_SLT</t>
  </si>
  <si>
    <t>B0310SST_SLT</t>
  </si>
  <si>
    <t>B0311CRC_SLT</t>
  </si>
  <si>
    <t>B0312CRO_SLT</t>
  </si>
  <si>
    <t>B0313CRT_SLT</t>
  </si>
  <si>
    <t>B0314CMC_SLT</t>
  </si>
  <si>
    <t>B0315CMO_SLT</t>
  </si>
  <si>
    <t>B0316CMT_SLT</t>
  </si>
  <si>
    <t>B0317NRC_SLT</t>
  </si>
  <si>
    <t>B0318NRO_SLT</t>
  </si>
  <si>
    <t>B0319NRT_SLT</t>
  </si>
  <si>
    <t>B0320PRC_SLT</t>
  </si>
  <si>
    <t>B0321PRO_SLT</t>
  </si>
  <si>
    <t>B0322PRT_SLT</t>
  </si>
  <si>
    <t>B0323RSC_SLT</t>
  </si>
  <si>
    <t>B0324RSO_SLT</t>
  </si>
  <si>
    <t>B0325RST_SLT</t>
  </si>
  <si>
    <t>B0326UVC_SLT</t>
  </si>
  <si>
    <t>B0327UVO_SLT</t>
  </si>
  <si>
    <t>B0328UVT_SLT</t>
  </si>
  <si>
    <t>B0329INC_SLT</t>
  </si>
  <si>
    <t>B0330INO_SLT</t>
  </si>
  <si>
    <t>B0331INT_SLT</t>
  </si>
  <si>
    <t>B0332TET_SLT</t>
  </si>
  <si>
    <t>B0333GSC_SLT</t>
  </si>
  <si>
    <t>B0334GSO_SLT</t>
  </si>
  <si>
    <t>B0335GST_SLT</t>
  </si>
  <si>
    <t>B0336RFC_SLT</t>
  </si>
  <si>
    <t>B0337RFO_SLT</t>
  </si>
  <si>
    <t>B0338RFT_SLT</t>
  </si>
  <si>
    <t>B0339FTC_SLT</t>
  </si>
  <si>
    <t>B0340FTO_SLT</t>
  </si>
  <si>
    <t>B0341FTT_SLT</t>
  </si>
  <si>
    <t>B0342SEC_SLT</t>
  </si>
  <si>
    <t>B0343SEO_SLT</t>
  </si>
  <si>
    <t>B0344SET_SLT</t>
  </si>
  <si>
    <t>B0345SEC_SLT</t>
  </si>
  <si>
    <t>B0346SEO_SLT</t>
  </si>
  <si>
    <t>B0347SET_SLT</t>
  </si>
  <si>
    <t>B0348ODC_SLT</t>
  </si>
  <si>
    <t>B0349ODO_SLT</t>
  </si>
  <si>
    <t>B0350ODT_SLT</t>
  </si>
  <si>
    <t>B0351ERC_SLT</t>
  </si>
  <si>
    <t>B0352ERO_SLT</t>
  </si>
  <si>
    <t>B0353ERT_SLT</t>
  </si>
  <si>
    <t>B0354SSC_SLT</t>
  </si>
  <si>
    <t>B0355SSO_SLT</t>
  </si>
  <si>
    <t>B0356SST_SLT</t>
  </si>
  <si>
    <t>B0357SNC_SLT</t>
  </si>
  <si>
    <t>B0358SNO_SLT</t>
  </si>
  <si>
    <t>B0359SNT_SLT</t>
  </si>
  <si>
    <t>B0360ADC_SLT</t>
  </si>
  <si>
    <t>B0361ADO_SLT</t>
  </si>
  <si>
    <t>B0362ADC_SLT</t>
  </si>
  <si>
    <t>B0363ADO_SLT</t>
  </si>
  <si>
    <t>B0364ADC_SLT</t>
  </si>
  <si>
    <t>B0365ADO_SLT</t>
  </si>
  <si>
    <t>B0366ADC_SLT</t>
  </si>
  <si>
    <t>B0367ADO_SLT</t>
  </si>
  <si>
    <t>B0368ADC_SLT</t>
  </si>
  <si>
    <t>B0369ADO_SLT</t>
  </si>
  <si>
    <t>B0370TET_SLT</t>
  </si>
  <si>
    <t>B0371TEC_SLT</t>
  </si>
  <si>
    <t>B0372TEO_SLT</t>
  </si>
  <si>
    <t>B0373TET_SLT</t>
  </si>
  <si>
    <t>B0293CDC_STP</t>
  </si>
  <si>
    <t>B0294CDO_STP</t>
  </si>
  <si>
    <t>B0295CDT_STP</t>
  </si>
  <si>
    <t>B0296EDC_STP</t>
  </si>
  <si>
    <t>B0297EDO_STP</t>
  </si>
  <si>
    <t>B0298EDT_STP</t>
  </si>
  <si>
    <t>B0299FMC_STP</t>
  </si>
  <si>
    <t>B0300FMO_STP</t>
  </si>
  <si>
    <t>B0301FMT_STP</t>
  </si>
  <si>
    <t>B0302SIC_STP</t>
  </si>
  <si>
    <t>B0303SIO_STP</t>
  </si>
  <si>
    <t>B0304SIT_STP</t>
  </si>
  <si>
    <t>B0305SIC_STP</t>
  </si>
  <si>
    <t>B0306SIO_STP</t>
  </si>
  <si>
    <t>B0307SIT_STP</t>
  </si>
  <si>
    <t>B0308SSC_STP</t>
  </si>
  <si>
    <t>B0309SSO_STP</t>
  </si>
  <si>
    <t>B0310SST_STP</t>
  </si>
  <si>
    <t>B0311CRC_STP</t>
  </si>
  <si>
    <t>B0312CRO_STP</t>
  </si>
  <si>
    <t>B0313CRT_STP</t>
  </si>
  <si>
    <t>B0314CMC_STP</t>
  </si>
  <si>
    <t>B0315CMO_STP</t>
  </si>
  <si>
    <t>B0316CMT_STP</t>
  </si>
  <si>
    <t>B0317NRC_STP</t>
  </si>
  <si>
    <t>B0318NRO_STP</t>
  </si>
  <si>
    <t>B0319NRT_STP</t>
  </si>
  <si>
    <t>B0320PRC_STP</t>
  </si>
  <si>
    <t>B0321PRO_STP</t>
  </si>
  <si>
    <t>B0322PRT_STP</t>
  </si>
  <si>
    <t>B0323RSC_STP</t>
  </si>
  <si>
    <t>B0324RSO_STP</t>
  </si>
  <si>
    <t>B0325RST_STP</t>
  </si>
  <si>
    <t>B0326UVC_STP</t>
  </si>
  <si>
    <t>B0327UVO_STP</t>
  </si>
  <si>
    <t>B0328UVT_STP</t>
  </si>
  <si>
    <t>B0329INC_STP</t>
  </si>
  <si>
    <t>B0330INO_STP</t>
  </si>
  <si>
    <t>B0331INT_STP</t>
  </si>
  <si>
    <t>B0332TET_STP</t>
  </si>
  <si>
    <t>B0333GSC_STP</t>
  </si>
  <si>
    <t>B0334GSO_STP</t>
  </si>
  <si>
    <t>B0335GST_STP</t>
  </si>
  <si>
    <t>B0336RFC_STP</t>
  </si>
  <si>
    <t>B0337RFO_STP</t>
  </si>
  <si>
    <t>B0338RFT_STP</t>
  </si>
  <si>
    <t>B0339FTC_STP</t>
  </si>
  <si>
    <t>B0340FTO_STP</t>
  </si>
  <si>
    <t>B0341FTT_STP</t>
  </si>
  <si>
    <t>B0342SEC_STP</t>
  </si>
  <si>
    <t>B0343SEO_STP</t>
  </si>
  <si>
    <t>B0344SET_STP</t>
  </si>
  <si>
    <t>B0345SEC_STP</t>
  </si>
  <si>
    <t>B0346SEO_STP</t>
  </si>
  <si>
    <t>B0347SET_STP</t>
  </si>
  <si>
    <t>B0348ODC_STP</t>
  </si>
  <si>
    <t>B0349ODO_STP</t>
  </si>
  <si>
    <t>B0350ODT_STP</t>
  </si>
  <si>
    <t>B0351ERC_STP</t>
  </si>
  <si>
    <t>B0352ERO_STP</t>
  </si>
  <si>
    <t>B0353ERT_STP</t>
  </si>
  <si>
    <t>B0354SSC_STP</t>
  </si>
  <si>
    <t>B0355SSO_STP</t>
  </si>
  <si>
    <t>B0356SST_STP</t>
  </si>
  <si>
    <t>B0357SNC_STP</t>
  </si>
  <si>
    <t>B0358SNO_STP</t>
  </si>
  <si>
    <t>B0359SNT_STP</t>
  </si>
  <si>
    <t>B0360ADC_STP</t>
  </si>
  <si>
    <t>B0361ADO_STP</t>
  </si>
  <si>
    <t>B0362ADC_STP</t>
  </si>
  <si>
    <t>B0363ADO_STP</t>
  </si>
  <si>
    <t>B0364ADC_STP</t>
  </si>
  <si>
    <t>B0365ADO_STP</t>
  </si>
  <si>
    <t>B0366ADC_STP</t>
  </si>
  <si>
    <t>B0367ADO_STP</t>
  </si>
  <si>
    <t>B0368ADC_STP</t>
  </si>
  <si>
    <t>B0369ADO_STP</t>
  </si>
  <si>
    <t>B0370TET_STP</t>
  </si>
  <si>
    <t>B0371TEC_STP</t>
  </si>
  <si>
    <t>B0372TEO_STP</t>
  </si>
  <si>
    <t>B0373TET_STP</t>
  </si>
  <si>
    <t>B0293CDC_SDT</t>
  </si>
  <si>
    <t>B0294CDO_SDT</t>
  </si>
  <si>
    <t>B0295CDT_SDT</t>
  </si>
  <si>
    <t>B0296EDC_SDT</t>
  </si>
  <si>
    <t>B0297EDO_SDT</t>
  </si>
  <si>
    <t>B0298EDT_SDT</t>
  </si>
  <si>
    <t>B0299FMC_SDT</t>
  </si>
  <si>
    <t>B0300FMO_SDT</t>
  </si>
  <si>
    <t>B0301FMT_SDT</t>
  </si>
  <si>
    <t>B0302SIC_SDT</t>
  </si>
  <si>
    <t>B0303SIO_SDT</t>
  </si>
  <si>
    <t>B0304SIT_SDT</t>
  </si>
  <si>
    <t>B0305SIC_SDT</t>
  </si>
  <si>
    <t>B0306SIO_SDT</t>
  </si>
  <si>
    <t>B0307SIT_SDT</t>
  </si>
  <si>
    <t>B0308SSC_SDT</t>
  </si>
  <si>
    <t>B0309SSO_SDT</t>
  </si>
  <si>
    <t>B0310SST_SDT</t>
  </si>
  <si>
    <t>B0311CRC_SDT</t>
  </si>
  <si>
    <t>B0312CRO_SDT</t>
  </si>
  <si>
    <t>B0313CRT_SDT</t>
  </si>
  <si>
    <t>B0314CMC_SDT</t>
  </si>
  <si>
    <t>B0315CMO_SDT</t>
  </si>
  <si>
    <t>B0316CMT_SDT</t>
  </si>
  <si>
    <t>B0317NRC_SDT</t>
  </si>
  <si>
    <t>B0318NRO_SDT</t>
  </si>
  <si>
    <t>B0319NRT_SDT</t>
  </si>
  <si>
    <t>B0320PRC_SDT</t>
  </si>
  <si>
    <t>B0321PRO_SDT</t>
  </si>
  <si>
    <t>B0322PRT_SDT</t>
  </si>
  <si>
    <t>B0323RSC_SDT</t>
  </si>
  <si>
    <t>B0324RSO_SDT</t>
  </si>
  <si>
    <t>B0325RST_SDT</t>
  </si>
  <si>
    <t>B0326UVC_SDT</t>
  </si>
  <si>
    <t>B0327UVO_SDT</t>
  </si>
  <si>
    <t>B0328UVT_SDT</t>
  </si>
  <si>
    <t>B0329INC_SDT</t>
  </si>
  <si>
    <t>B0330INO_SDT</t>
  </si>
  <si>
    <t>B0331INT_SDT</t>
  </si>
  <si>
    <t>B0332TET_SDT</t>
  </si>
  <si>
    <t>B0333GSC_SDT</t>
  </si>
  <si>
    <t>B0334GSO_SDT</t>
  </si>
  <si>
    <t>B0335GST_SDT</t>
  </si>
  <si>
    <t>B0336RFC_SDT</t>
  </si>
  <si>
    <t>B0337RFO_SDT</t>
  </si>
  <si>
    <t>B0338RFT_SDT</t>
  </si>
  <si>
    <t>B0339FTC_SDT</t>
  </si>
  <si>
    <t>B0340FTO_SDT</t>
  </si>
  <si>
    <t>B0341FTT_SDT</t>
  </si>
  <si>
    <t>B0342SEC_SDT</t>
  </si>
  <si>
    <t>B0343SEO_SDT</t>
  </si>
  <si>
    <t>B0344SET_SDT</t>
  </si>
  <si>
    <t>B0345SEC_SDT</t>
  </si>
  <si>
    <t>B0346SEO_SDT</t>
  </si>
  <si>
    <t>B0347SET_SDT</t>
  </si>
  <si>
    <t>B0348ODC_SDT</t>
  </si>
  <si>
    <t>B0349ODO_SDT</t>
  </si>
  <si>
    <t>B0350ODT_SDT</t>
  </si>
  <si>
    <t>B0351ERC_SDT</t>
  </si>
  <si>
    <t>B0352ERO_SDT</t>
  </si>
  <si>
    <t>B0353ERT_SDT</t>
  </si>
  <si>
    <t>B0354SSC_SDT</t>
  </si>
  <si>
    <t>B0355SSO_SDT</t>
  </si>
  <si>
    <t>B0356SST_SDT</t>
  </si>
  <si>
    <t>B0357SNC_SDT</t>
  </si>
  <si>
    <t>B0358SNO_SDT</t>
  </si>
  <si>
    <t>B0359SNT_SDT</t>
  </si>
  <si>
    <t>B0360ADC_SDT</t>
  </si>
  <si>
    <t>B0361ADO_SDT</t>
  </si>
  <si>
    <t>B0362ADC_SDT</t>
  </si>
  <si>
    <t>B0363ADO_SDT</t>
  </si>
  <si>
    <t>B0364ADC_SDT</t>
  </si>
  <si>
    <t>B0365ADO_SDT</t>
  </si>
  <si>
    <t>B0366ADC_SDT</t>
  </si>
  <si>
    <t>B0367ADO_SDT</t>
  </si>
  <si>
    <t>B0368ADC_SDT</t>
  </si>
  <si>
    <t>B0369ADO_SDT</t>
  </si>
  <si>
    <t>B0370TET_SDT</t>
  </si>
  <si>
    <t>B0371TEC_SDT</t>
  </si>
  <si>
    <t>B0372TEO_SDT</t>
  </si>
  <si>
    <t>B0373TET_SDT</t>
  </si>
  <si>
    <t>B0293CDC_SD</t>
  </si>
  <si>
    <t>B0294CDO_SD</t>
  </si>
  <si>
    <t>B0295CDT_SD</t>
  </si>
  <si>
    <t>B0296EDC_SD</t>
  </si>
  <si>
    <t>B0297EDO_SD</t>
  </si>
  <si>
    <t>B0298EDT_SD</t>
  </si>
  <si>
    <t>B0299FMC_SD</t>
  </si>
  <si>
    <t>B0300FMO_SD</t>
  </si>
  <si>
    <t>B0301FMT_SD</t>
  </si>
  <si>
    <t>B0302SIC_SD</t>
  </si>
  <si>
    <t>B0303SIO_SD</t>
  </si>
  <si>
    <t>B0304SIT_SD</t>
  </si>
  <si>
    <t>B0305SIC_SD</t>
  </si>
  <si>
    <t>B0306SIO_SD</t>
  </si>
  <si>
    <t>B0307SIT_SD</t>
  </si>
  <si>
    <t>B0308SSC_SD</t>
  </si>
  <si>
    <t>B0309SSO_SD</t>
  </si>
  <si>
    <t>B0310SST_SD</t>
  </si>
  <si>
    <t>B0311CRC_SD</t>
  </si>
  <si>
    <t>B0312CRO_SD</t>
  </si>
  <si>
    <t>B0313CRT_SD</t>
  </si>
  <si>
    <t>B0314CMC_SD</t>
  </si>
  <si>
    <t>B0315CMO_SD</t>
  </si>
  <si>
    <t>B0316CMT_SD</t>
  </si>
  <si>
    <t>B0317NRC_SD</t>
  </si>
  <si>
    <t>B0318NRO_SD</t>
  </si>
  <si>
    <t>B0319NRT_SD</t>
  </si>
  <si>
    <t>B0320PRC_SD</t>
  </si>
  <si>
    <t>B0321PRO_SD</t>
  </si>
  <si>
    <t>B0322PRT_SD</t>
  </si>
  <si>
    <t>B0323RSC_SD</t>
  </si>
  <si>
    <t>B0324RSO_SD</t>
  </si>
  <si>
    <t>B0325RST_SD</t>
  </si>
  <si>
    <t>B0326UVC_SD</t>
  </si>
  <si>
    <t>B0327UVO_SD</t>
  </si>
  <si>
    <t>B0328UVT_SD</t>
  </si>
  <si>
    <t>B0329INC_SD</t>
  </si>
  <si>
    <t>B0330INO_SD</t>
  </si>
  <si>
    <t>B0331INT_SD</t>
  </si>
  <si>
    <t>B0332TET_SD</t>
  </si>
  <si>
    <t>B0333GSC_SD</t>
  </si>
  <si>
    <t>B0334GSO_SD</t>
  </si>
  <si>
    <t>B0335GST_SD</t>
  </si>
  <si>
    <t>B0336RFC_SD</t>
  </si>
  <si>
    <t>B0337RFO_SD</t>
  </si>
  <si>
    <t>B0338RFT_SD</t>
  </si>
  <si>
    <t>B0339FTC_SD</t>
  </si>
  <si>
    <t>B0340FTO_SD</t>
  </si>
  <si>
    <t>B0341FTT_SD</t>
  </si>
  <si>
    <t>B0342SEC_SD</t>
  </si>
  <si>
    <t>B0343SEO_SD</t>
  </si>
  <si>
    <t>B0344SET_SD</t>
  </si>
  <si>
    <t>B0345SEC_SD</t>
  </si>
  <si>
    <t>B0346SEO_SD</t>
  </si>
  <si>
    <t>B0347SET_SD</t>
  </si>
  <si>
    <t>B0348ODC_SD</t>
  </si>
  <si>
    <t>B0349ODO_SD</t>
  </si>
  <si>
    <t>B0350ODT_SD</t>
  </si>
  <si>
    <t>B0351ERC_SD</t>
  </si>
  <si>
    <t>B0352ERO_SD</t>
  </si>
  <si>
    <t>B0353ERT_SD</t>
  </si>
  <si>
    <t>B0354SSC_SD</t>
  </si>
  <si>
    <t>B0355SSO_SD</t>
  </si>
  <si>
    <t>B0356SST_SD</t>
  </si>
  <si>
    <t>B0357SNC_SD</t>
  </si>
  <si>
    <t>B0358SNO_SD</t>
  </si>
  <si>
    <t>B0359SNT_SD</t>
  </si>
  <si>
    <t>B0360ADC_SD</t>
  </si>
  <si>
    <t>B0361ADO_SD</t>
  </si>
  <si>
    <t>B0362ADC_SD</t>
  </si>
  <si>
    <t>B0363ADO_SD</t>
  </si>
  <si>
    <t>B0364ADC_SD</t>
  </si>
  <si>
    <t>B0365ADO_SD</t>
  </si>
  <si>
    <t>B0366ADC_SD</t>
  </si>
  <si>
    <t>B0367ADO_SD</t>
  </si>
  <si>
    <t>B0368ADC_SD</t>
  </si>
  <si>
    <t>B0369ADO_SD</t>
  </si>
  <si>
    <t>B0370TET_SD</t>
  </si>
  <si>
    <t>B0371TEC_SD</t>
  </si>
  <si>
    <t>B0372TEO_SD</t>
  </si>
  <si>
    <t>B0373TET_SD</t>
  </si>
  <si>
    <t>B0293CDC_TOT</t>
  </si>
  <si>
    <t>B0294CDO_TOT</t>
  </si>
  <si>
    <t>B0295CDT_TOT</t>
  </si>
  <si>
    <t>B0296EDC_TOT</t>
  </si>
  <si>
    <t>B0297EDO_TOT</t>
  </si>
  <si>
    <t>B0298EDT_TOT</t>
  </si>
  <si>
    <t>B0299FMC_TOT</t>
  </si>
  <si>
    <t>B0300FMO_TOT</t>
  </si>
  <si>
    <t>B0301FMT_TOT</t>
  </si>
  <si>
    <t>B0302SIC_TOT</t>
  </si>
  <si>
    <t>B0303SIO_TOT</t>
  </si>
  <si>
    <t>B0304SIT_TOT</t>
  </si>
  <si>
    <t>B0305SIC_TOT</t>
  </si>
  <si>
    <t>B0306SIO_TOT</t>
  </si>
  <si>
    <t>B0307SIT_TOT</t>
  </si>
  <si>
    <t>B0308SSC_TOT</t>
  </si>
  <si>
    <t>B0309SSO_TOT</t>
  </si>
  <si>
    <t>B0310SST_TOT</t>
  </si>
  <si>
    <t>B0311CRC_TOT</t>
  </si>
  <si>
    <t>B0312CRO_TOT</t>
  </si>
  <si>
    <t>B0313CRT_TOT</t>
  </si>
  <si>
    <t>B0314CMC_TOT</t>
  </si>
  <si>
    <t>B0315CMO_TOT</t>
  </si>
  <si>
    <t>B0316CMT_TOT</t>
  </si>
  <si>
    <t>B0317NRC_TOT</t>
  </si>
  <si>
    <t>B0318NRO_TOT</t>
  </si>
  <si>
    <t>B0319NRT_TOT</t>
  </si>
  <si>
    <t>B0320PRC_TOT</t>
  </si>
  <si>
    <t>B0321PRO_TOT</t>
  </si>
  <si>
    <t>B0322PRT_TOT</t>
  </si>
  <si>
    <t>B0323RSC_TOT</t>
  </si>
  <si>
    <t>B0324RSO_TOT</t>
  </si>
  <si>
    <t>B0325RST_TOT</t>
  </si>
  <si>
    <t>B0326UVC_TOT</t>
  </si>
  <si>
    <t>B0327UVO_TOT</t>
  </si>
  <si>
    <t>B0328UVT_TOT</t>
  </si>
  <si>
    <t>B0329INC_TOT</t>
  </si>
  <si>
    <t>B0330INO_TOT</t>
  </si>
  <si>
    <t>B0331INT_TOT</t>
  </si>
  <si>
    <t>B0332TET_TOT</t>
  </si>
  <si>
    <t>B0333GSC_TOT</t>
  </si>
  <si>
    <t>B0334GSO_TOT</t>
  </si>
  <si>
    <t>B0335GST_TOT</t>
  </si>
  <si>
    <t>B0336RFC_TOT</t>
  </si>
  <si>
    <t>B0337RFO_TOT</t>
  </si>
  <si>
    <t>B0338RFT_TOT</t>
  </si>
  <si>
    <t>B0339FTC_TOT</t>
  </si>
  <si>
    <t>B0340FTO_TOT</t>
  </si>
  <si>
    <t>B0341FTT_TOT</t>
  </si>
  <si>
    <t>B0342SEC_TOT</t>
  </si>
  <si>
    <t>B0343SEO_TOT</t>
  </si>
  <si>
    <t>B0344SET_TOT</t>
  </si>
  <si>
    <t>B0345SEC_TOT</t>
  </si>
  <si>
    <t>B0346SEO_TOT</t>
  </si>
  <si>
    <t>B0347SET_TOT</t>
  </si>
  <si>
    <t>B0348ODC_TOT</t>
  </si>
  <si>
    <t>B0349ODO_TOT</t>
  </si>
  <si>
    <t>B0350ODT_TOT</t>
  </si>
  <si>
    <t>B0351ERC_TOT</t>
  </si>
  <si>
    <t>B0352ERO_TOT</t>
  </si>
  <si>
    <t>B0353ERT_TOT</t>
  </si>
  <si>
    <t>B0354SSC_TOT</t>
  </si>
  <si>
    <t>B0355SSO_TOT</t>
  </si>
  <si>
    <t>B0356SST_TOT</t>
  </si>
  <si>
    <t>B0357SNC_TOT</t>
  </si>
  <si>
    <t>B0358SNO_TOT</t>
  </si>
  <si>
    <t>B0359SNT_TOT</t>
  </si>
  <si>
    <t>B0360ADC_TOT</t>
  </si>
  <si>
    <t>B0361ADO_TOT</t>
  </si>
  <si>
    <t>B0362ADC_TOT</t>
  </si>
  <si>
    <t>B0363ADO_TOT</t>
  </si>
  <si>
    <t>B0364ADC_TOT</t>
  </si>
  <si>
    <t>B0365ADO_TOT</t>
  </si>
  <si>
    <t>B0366ADC_TOT</t>
  </si>
  <si>
    <t>B0367ADO_TOT</t>
  </si>
  <si>
    <t>B0368ADC_TOT</t>
  </si>
  <si>
    <t>B0369ADO_TOT</t>
  </si>
  <si>
    <t>B0370TET_TOT</t>
  </si>
  <si>
    <t>B0371TEC_TOT</t>
  </si>
  <si>
    <t>B0372TEO_TOT</t>
  </si>
  <si>
    <t>B0373TET_TOT</t>
  </si>
  <si>
    <t>B0302SIC_C_F</t>
  </si>
  <si>
    <t>B0303SIO_C_F</t>
  </si>
  <si>
    <t>B0304SIT_C_F</t>
  </si>
  <si>
    <t>B0305SIC_C_F</t>
  </si>
  <si>
    <t>B0306SIO_C_F</t>
  </si>
  <si>
    <t>B0307SIT_C_F</t>
  </si>
  <si>
    <t>B0308SSC_C_F</t>
  </si>
  <si>
    <t>B0309SSO_C_F</t>
  </si>
  <si>
    <t>B0310SST_C_F</t>
  </si>
  <si>
    <t>B0311CRC_C_F</t>
  </si>
  <si>
    <t>B0312CRO_C_F</t>
  </si>
  <si>
    <t>B0313CRT_C_F</t>
  </si>
  <si>
    <t>B0320PRC_C_F</t>
  </si>
  <si>
    <t>B0321PRO_C_F</t>
  </si>
  <si>
    <t>B0322PRT_C_F</t>
  </si>
  <si>
    <t>B0323RSC_C_F</t>
  </si>
  <si>
    <t>B0324RSO_C_F</t>
  </si>
  <si>
    <t>B0325RST_C_F</t>
  </si>
  <si>
    <t>B0326UVC_C_F</t>
  </si>
  <si>
    <t>B0327UVO_C_F</t>
  </si>
  <si>
    <t>B0328UVT_C_F</t>
  </si>
  <si>
    <t>B0333GSC_C_F</t>
  </si>
  <si>
    <t>B0334GSO_C_F</t>
  </si>
  <si>
    <t>B0335GST_C_F</t>
  </si>
  <si>
    <t>B0336RFC_C_F</t>
  </si>
  <si>
    <t>B0337RFO_C_F</t>
  </si>
  <si>
    <t>B0338RFT_C_F</t>
  </si>
  <si>
    <t>B0339FTC_C_F</t>
  </si>
  <si>
    <t>B0340FTO_C_F</t>
  </si>
  <si>
    <t>B0341FTT_C_F</t>
  </si>
  <si>
    <t>B0351ERC_C_F</t>
  </si>
  <si>
    <t>B0352ERO_C_F</t>
  </si>
  <si>
    <t>B0353ERT_C_F</t>
  </si>
  <si>
    <t>B0354SSC_C_F</t>
  </si>
  <si>
    <t>B0355SSO_C_F</t>
  </si>
  <si>
    <t>B0356SST_C_F</t>
  </si>
  <si>
    <t>B0357SNC_C_F</t>
  </si>
  <si>
    <t>B0358SNO_C_F</t>
  </si>
  <si>
    <t>B0359SNT_C_F</t>
  </si>
  <si>
    <t>B0302SIC_C_SWD</t>
  </si>
  <si>
    <t>B0303SIO_C_SWD</t>
  </si>
  <si>
    <t>B0304SIT_C_SWD</t>
  </si>
  <si>
    <t>B0305SIC_C_SWD</t>
  </si>
  <si>
    <t>B0306SIO_C_SWD</t>
  </si>
  <si>
    <t>B0307SIT_C_SWD</t>
  </si>
  <si>
    <t>B0308SSC_C_SWD</t>
  </si>
  <si>
    <t>B0309SSO_C_SWD</t>
  </si>
  <si>
    <t>B0310SST_C_SWD</t>
  </si>
  <si>
    <t>B0311CRC_C_SWD</t>
  </si>
  <si>
    <t>B0312CRO_C_SWD</t>
  </si>
  <si>
    <t>B0313CRT_C_SWD</t>
  </si>
  <si>
    <t>B0320PRC_C_SWD</t>
  </si>
  <si>
    <t>B0321PRO_C_SWD</t>
  </si>
  <si>
    <t>B0322PRT_C_SWD</t>
  </si>
  <si>
    <t>B0323RSC_C_SWD</t>
  </si>
  <si>
    <t>B0324RSO_C_SWD</t>
  </si>
  <si>
    <t>B0325RST_C_SWD</t>
  </si>
  <si>
    <t>B0326UVC_C_SWD</t>
  </si>
  <si>
    <t>B0327UVO_C_SWD</t>
  </si>
  <si>
    <t>B0328UVT_C_SWD</t>
  </si>
  <si>
    <t>B0333GSC_C_SWD</t>
  </si>
  <si>
    <t>B0334GSO_C_SWD</t>
  </si>
  <si>
    <t>B0335GST_C_SWD</t>
  </si>
  <si>
    <t>B0336RFC_C_SWD</t>
  </si>
  <si>
    <t>B0337RFO_C_SWD</t>
  </si>
  <si>
    <t>B0338RFT_C_SWD</t>
  </si>
  <si>
    <t>B0339FTC_C_SWD</t>
  </si>
  <si>
    <t>B0340FTO_C_SWD</t>
  </si>
  <si>
    <t>B0341FTT_C_SWD</t>
  </si>
  <si>
    <t>B0351ERC_C_SWD</t>
  </si>
  <si>
    <t>B0352ERO_C_SWD</t>
  </si>
  <si>
    <t>B0353ERT_C_SWD</t>
  </si>
  <si>
    <t>B0354SSC_C_SWD</t>
  </si>
  <si>
    <t>B0355SSO_C_SWD</t>
  </si>
  <si>
    <t>B0356SST_C_SWD</t>
  </si>
  <si>
    <t>B0357SNC_C_SWD</t>
  </si>
  <si>
    <t>B0358SNO_C_SWD</t>
  </si>
  <si>
    <t>B0359SNT_C_SWD</t>
  </si>
  <si>
    <t>B0302SIC_C_HD</t>
  </si>
  <si>
    <t>B0303SIO_C_HD</t>
  </si>
  <si>
    <t>B0304SIT_C_HD</t>
  </si>
  <si>
    <t>B0305SIC_C_HD</t>
  </si>
  <si>
    <t>B0306SIO_C_HD</t>
  </si>
  <si>
    <t>B0307SIT_C_HD</t>
  </si>
  <si>
    <t>B0308SSC_C_HD</t>
  </si>
  <si>
    <t>B0309SSO_C_HD</t>
  </si>
  <si>
    <t>B0310SST_C_HD</t>
  </si>
  <si>
    <t>B0311CRC_C_HD</t>
  </si>
  <si>
    <t>B0312CRO_C_HD</t>
  </si>
  <si>
    <t>B0313CRT_C_HD</t>
  </si>
  <si>
    <t>B0320PRC_C_HD</t>
  </si>
  <si>
    <t>B0321PRO_C_HD</t>
  </si>
  <si>
    <t>B0322PRT_C_HD</t>
  </si>
  <si>
    <t>B0323RSC_C_HD</t>
  </si>
  <si>
    <t>B0324RSO_C_HD</t>
  </si>
  <si>
    <t>B0325RST_C_HD</t>
  </si>
  <si>
    <t>B0326UVC_C_HD</t>
  </si>
  <si>
    <t>B0327UVO_C_HD</t>
  </si>
  <si>
    <t>B0328UVT_C_HD</t>
  </si>
  <si>
    <t>B0333GSC_C_HD</t>
  </si>
  <si>
    <t>B0334GSO_C_HD</t>
  </si>
  <si>
    <t>B0335GST_C_HD</t>
  </si>
  <si>
    <t>B0336RFC_C_HD</t>
  </si>
  <si>
    <t>B0337RFO_C_HD</t>
  </si>
  <si>
    <t>B0338RFT_C_HD</t>
  </si>
  <si>
    <t>B0339FTC_C_HD</t>
  </si>
  <si>
    <t>B0340FTO_C_HD</t>
  </si>
  <si>
    <t>B0341FTT_C_HD</t>
  </si>
  <si>
    <t>B0351ERC_C_HD</t>
  </si>
  <si>
    <t>B0352ERO_C_HD</t>
  </si>
  <si>
    <t>B0353ERT_C_HD</t>
  </si>
  <si>
    <t>B0354SSC_C_HD</t>
  </si>
  <si>
    <t>B0355SSO_C_HD</t>
  </si>
  <si>
    <t>B0356SST_C_HD</t>
  </si>
  <si>
    <t>B0357SNC_C_HD</t>
  </si>
  <si>
    <t>B0358SNO_C_HD</t>
  </si>
  <si>
    <t>B0359SNT_C_HD</t>
  </si>
  <si>
    <t>B0302SIC_C_STD</t>
  </si>
  <si>
    <t>B0303SIO_C_STD</t>
  </si>
  <si>
    <t>B0304SIT_C_STD</t>
  </si>
  <si>
    <t>B0305SIC_C_STD</t>
  </si>
  <si>
    <t>B0306SIO_C_STD</t>
  </si>
  <si>
    <t>B0307SIT_C_STD</t>
  </si>
  <si>
    <t>B0308SSC_C_STD</t>
  </si>
  <si>
    <t>B0309SSO_C_STD</t>
  </si>
  <si>
    <t>B0310SST_C_STD</t>
  </si>
  <si>
    <t>B0311CRC_C_STD</t>
  </si>
  <si>
    <t>B0312CRO_C_STD</t>
  </si>
  <si>
    <t>B0313CRT_C_STD</t>
  </si>
  <si>
    <t>B0320PRC_C_STD</t>
  </si>
  <si>
    <t>B0321PRO_C_STD</t>
  </si>
  <si>
    <t>B0322PRT_C_STD</t>
  </si>
  <si>
    <t>B0323RSC_C_STD</t>
  </si>
  <si>
    <t>B0324RSO_C_STD</t>
  </si>
  <si>
    <t>B0325RST_C_STD</t>
  </si>
  <si>
    <t>B0326UVC_C_STD</t>
  </si>
  <si>
    <t>B0327UVO_C_STD</t>
  </si>
  <si>
    <t>B0328UVT_C_STD</t>
  </si>
  <si>
    <t>B0333GSC_C_STD</t>
  </si>
  <si>
    <t>B0334GSO_C_STD</t>
  </si>
  <si>
    <t>B0335GST_C_STD</t>
  </si>
  <si>
    <t>B0336RFC_C_STD</t>
  </si>
  <si>
    <t>B0337RFO_C_STD</t>
  </si>
  <si>
    <t>B0338RFT_C_STD</t>
  </si>
  <si>
    <t>B0339FTC_C_STD</t>
  </si>
  <si>
    <t>B0340FTO_C_STD</t>
  </si>
  <si>
    <t>B0341FTT_C_STD</t>
  </si>
  <si>
    <t>B0351ERC_C_STD</t>
  </si>
  <si>
    <t>B0352ERO_C_STD</t>
  </si>
  <si>
    <t>B0353ERT_C_STD</t>
  </si>
  <si>
    <t>B0354SSC_C_STD</t>
  </si>
  <si>
    <t>B0355SSO_C_STD</t>
  </si>
  <si>
    <t>B0356SST_C_STD</t>
  </si>
  <si>
    <t>B0357SNC_C_STD</t>
  </si>
  <si>
    <t>B0358SNO_C_STD</t>
  </si>
  <si>
    <t>B0359SNT_C_STD</t>
  </si>
  <si>
    <t>B0302SIC_C_SLT</t>
  </si>
  <si>
    <t>B0303SIO_C_SLT</t>
  </si>
  <si>
    <t>B0304SIT_C_SLT</t>
  </si>
  <si>
    <t>B0305SIC_C_SLT</t>
  </si>
  <si>
    <t>B0306SIO_C_SLT</t>
  </si>
  <si>
    <t>B0307SIT_C_SLT</t>
  </si>
  <si>
    <t>B0308SSC_C_SLT</t>
  </si>
  <si>
    <t>B0309SSO_C_SLT</t>
  </si>
  <si>
    <t>B0310SST_C_SLT</t>
  </si>
  <si>
    <t>B0311CRC_C_SLT</t>
  </si>
  <si>
    <t>B0312CRO_C_SLT</t>
  </si>
  <si>
    <t>B0313CRT_C_SLT</t>
  </si>
  <si>
    <t>B0320PRC_C_SLT</t>
  </si>
  <si>
    <t>B0321PRO_C_SLT</t>
  </si>
  <si>
    <t>B0322PRT_C_SLT</t>
  </si>
  <si>
    <t>B0323RSC_C_SLT</t>
  </si>
  <si>
    <t>B0324RSO_C_SLT</t>
  </si>
  <si>
    <t>B0325RST_C_SLT</t>
  </si>
  <si>
    <t>B0326UVC_C_SLT</t>
  </si>
  <si>
    <t>B0327UVO_C_SLT</t>
  </si>
  <si>
    <t>B0328UVT_C_SLT</t>
  </si>
  <si>
    <t>B0333GSC_C_SLT</t>
  </si>
  <si>
    <t>B0334GSO_C_SLT</t>
  </si>
  <si>
    <t>B0335GST_C_SLT</t>
  </si>
  <si>
    <t>B0336RFC_C_SLT</t>
  </si>
  <si>
    <t>B0337RFO_C_SLT</t>
  </si>
  <si>
    <t>B0338RFT_C_SLT</t>
  </si>
  <si>
    <t>B0339FTC_C_SLT</t>
  </si>
  <si>
    <t>B0340FTO_C_SLT</t>
  </si>
  <si>
    <t>B0341FTT_C_SLT</t>
  </si>
  <si>
    <t>B0351ERC_C_SLT</t>
  </si>
  <si>
    <t>B0352ERO_C_SLT</t>
  </si>
  <si>
    <t>B0353ERT_C_SLT</t>
  </si>
  <si>
    <t>B0354SSC_C_SLT</t>
  </si>
  <si>
    <t>B0355SSO_C_SLT</t>
  </si>
  <si>
    <t>B0356SST_C_SLT</t>
  </si>
  <si>
    <t>B0357SNC_C_SLT</t>
  </si>
  <si>
    <t>B0358SNO_C_SLT</t>
  </si>
  <si>
    <t>B0359SNT_C_SLT</t>
  </si>
  <si>
    <t>B0302SIC_C_STP</t>
  </si>
  <si>
    <t>B0303SIO_C_STP</t>
  </si>
  <si>
    <t>B0304SIT_C_STP</t>
  </si>
  <si>
    <t>B0305SIC_C_STP</t>
  </si>
  <si>
    <t>B0306SIO_C_STP</t>
  </si>
  <si>
    <t>B0307SIT_C_STP</t>
  </si>
  <si>
    <t>B0308SSC_C_STP</t>
  </si>
  <si>
    <t>B0309SSO_C_STP</t>
  </si>
  <si>
    <t>B0310SST_C_STP</t>
  </si>
  <si>
    <t>B0311CRC_C_STP</t>
  </si>
  <si>
    <t>B0312CRO_C_STP</t>
  </si>
  <si>
    <t>B0313CRT_C_STP</t>
  </si>
  <si>
    <t>B0320PRC_C_STP</t>
  </si>
  <si>
    <t>B0321PRO_C_STP</t>
  </si>
  <si>
    <t>B0322PRT_C_STP</t>
  </si>
  <si>
    <t>B0323RSC_C_STP</t>
  </si>
  <si>
    <t>B0324RSO_C_STP</t>
  </si>
  <si>
    <t>B0325RST_C_STP</t>
  </si>
  <si>
    <t>B0326UVC_C_STP</t>
  </si>
  <si>
    <t>B0327UVO_C_STP</t>
  </si>
  <si>
    <t>B0328UVT_C_STP</t>
  </si>
  <si>
    <t>B0333GSC_C_STP</t>
  </si>
  <si>
    <t>B0334GSO_C_STP</t>
  </si>
  <si>
    <t>B0335GST_C_STP</t>
  </si>
  <si>
    <t>B0336RFC_C_STP</t>
  </si>
  <si>
    <t>B0337RFO_C_STP</t>
  </si>
  <si>
    <t>B0338RFT_C_STP</t>
  </si>
  <si>
    <t>B0339FTC_C_STP</t>
  </si>
  <si>
    <t>B0340FTO_C_STP</t>
  </si>
  <si>
    <t>B0341FTT_C_STP</t>
  </si>
  <si>
    <t>B0351ERC_C_STP</t>
  </si>
  <si>
    <t>B0352ERO_C_STP</t>
  </si>
  <si>
    <t>B0353ERT_C_STP</t>
  </si>
  <si>
    <t>B0354SSC_C_STP</t>
  </si>
  <si>
    <t>B0355SSO_C_STP</t>
  </si>
  <si>
    <t>B0356SST_C_STP</t>
  </si>
  <si>
    <t>B0357SNC_C_STP</t>
  </si>
  <si>
    <t>B0358SNO_C_STP</t>
  </si>
  <si>
    <t>B0359SNT_C_STP</t>
  </si>
  <si>
    <t>B0302SIC_C_SDT</t>
  </si>
  <si>
    <t>B0303SIO_C_SDT</t>
  </si>
  <si>
    <t>B0304SIT_C_SDT</t>
  </si>
  <si>
    <t>B0305SIC_C_SDT</t>
  </si>
  <si>
    <t>B0306SIO_C_SDT</t>
  </si>
  <si>
    <t>B0307SIT_C_SDT</t>
  </si>
  <si>
    <t>B0308SSC_C_SDT</t>
  </si>
  <si>
    <t>B0309SSO_C_SDT</t>
  </si>
  <si>
    <t>B0310SST_C_SDT</t>
  </si>
  <si>
    <t>B0311CRC_C_SDT</t>
  </si>
  <si>
    <t>B0312CRO_C_SDT</t>
  </si>
  <si>
    <t>B0313CRT_C_SDT</t>
  </si>
  <si>
    <t>B0320PRC_C_SDT</t>
  </si>
  <si>
    <t>B0321PRO_C_SDT</t>
  </si>
  <si>
    <t>B0322PRT_C_SDT</t>
  </si>
  <si>
    <t>B0323RSC_C_SDT</t>
  </si>
  <si>
    <t>B0324RSO_C_SDT</t>
  </si>
  <si>
    <t>B0325RST_C_SDT</t>
  </si>
  <si>
    <t>B0326UVC_C_SDT</t>
  </si>
  <si>
    <t>B0327UVO_C_SDT</t>
  </si>
  <si>
    <t>B0328UVT_C_SDT</t>
  </si>
  <si>
    <t>B0333GSC_C_SDT</t>
  </si>
  <si>
    <t>B0334GSO_C_SDT</t>
  </si>
  <si>
    <t>B0335GST_C_SDT</t>
  </si>
  <si>
    <t>B0336RFC_C_SDT</t>
  </si>
  <si>
    <t>B0337RFO_C_SDT</t>
  </si>
  <si>
    <t>B0338RFT_C_SDT</t>
  </si>
  <si>
    <t>B0339FTC_C_SDT</t>
  </si>
  <si>
    <t>B0340FTO_C_SDT</t>
  </si>
  <si>
    <t>B0341FTT_C_SDT</t>
  </si>
  <si>
    <t>B0351ERC_C_SDT</t>
  </si>
  <si>
    <t>B0352ERO_C_SDT</t>
  </si>
  <si>
    <t>B0353ERT_C_SDT</t>
  </si>
  <si>
    <t>B0354SSC_C_SDT</t>
  </si>
  <si>
    <t>B0355SSO_C_SDT</t>
  </si>
  <si>
    <t>B0356SST_C_SDT</t>
  </si>
  <si>
    <t>B0357SNC_C_SDT</t>
  </si>
  <si>
    <t>B0358SNO_C_SDT</t>
  </si>
  <si>
    <t>B0359SNT_C_SDT</t>
  </si>
  <si>
    <t>B0302SIC_C_SD</t>
  </si>
  <si>
    <t>B0303SIO_C_SD</t>
  </si>
  <si>
    <t>B0304SIT_C_SD</t>
  </si>
  <si>
    <t>B0305SIC_C_SD</t>
  </si>
  <si>
    <t>B0306SIO_C_SD</t>
  </si>
  <si>
    <t>B0307SIT_C_SD</t>
  </si>
  <si>
    <t>B0308SSC_C_SD</t>
  </si>
  <si>
    <t>B0309SSO_C_SD</t>
  </si>
  <si>
    <t>B0310SST_C_SD</t>
  </si>
  <si>
    <t>B0311CRC_C_SD</t>
  </si>
  <si>
    <t>B0312CRO_C_SD</t>
  </si>
  <si>
    <t>B0313CRT_C_SD</t>
  </si>
  <si>
    <t>B0320PRC_C_SD</t>
  </si>
  <si>
    <t>B0321PRO_C_SD</t>
  </si>
  <si>
    <t>B0322PRT_C_SD</t>
  </si>
  <si>
    <t>B0323RSC_C_SD</t>
  </si>
  <si>
    <t>B0324RSO_C_SD</t>
  </si>
  <si>
    <t>B0325RST_C_SD</t>
  </si>
  <si>
    <t>B0326UVC_C_SD</t>
  </si>
  <si>
    <t>B0327UVO_C_SD</t>
  </si>
  <si>
    <t>B0328UVT_C_SD</t>
  </si>
  <si>
    <t>B0333GSC_C_SD</t>
  </si>
  <si>
    <t>B0334GSO_C_SD</t>
  </si>
  <si>
    <t>B0335GST_C_SD</t>
  </si>
  <si>
    <t>B0336RFC_C_SD</t>
  </si>
  <si>
    <t>B0337RFO_C_SD</t>
  </si>
  <si>
    <t>B0338RFT_C_SD</t>
  </si>
  <si>
    <t>B0339FTC_C_SD</t>
  </si>
  <si>
    <t>B0340FTO_C_SD</t>
  </si>
  <si>
    <t>B0341FTT_C_SD</t>
  </si>
  <si>
    <t>B0351ERC_C_SD</t>
  </si>
  <si>
    <t>B0352ERO_C_SD</t>
  </si>
  <si>
    <t>B0353ERT_C_SD</t>
  </si>
  <si>
    <t>B0354SSC_C_SD</t>
  </si>
  <si>
    <t>B0355SSO_C_SD</t>
  </si>
  <si>
    <t>B0356SST_C_SD</t>
  </si>
  <si>
    <t>B0357SNC_C_SD</t>
  </si>
  <si>
    <t>B0358SNO_C_SD</t>
  </si>
  <si>
    <t>B0359SNT_C_SD</t>
  </si>
  <si>
    <t>B0302SIC_C_TOT</t>
  </si>
  <si>
    <t>B0303SIO_C_TOT</t>
  </si>
  <si>
    <t>B0304SIT_C_TOT</t>
  </si>
  <si>
    <t>B0305SIC_C_TOT</t>
  </si>
  <si>
    <t>B0306SIO_C_TOT</t>
  </si>
  <si>
    <t>B0307SIT_C_TOT</t>
  </si>
  <si>
    <t>B0308SSC_C_TOT</t>
  </si>
  <si>
    <t>B0309SSO_C_TOT</t>
  </si>
  <si>
    <t>B0310SST_C_TOT</t>
  </si>
  <si>
    <t>B0311CRC_C_TOT</t>
  </si>
  <si>
    <t>B0312CRO_C_TOT</t>
  </si>
  <si>
    <t>B0313CRT_C_TOT</t>
  </si>
  <si>
    <t>B0320PRC_C_TOT</t>
  </si>
  <si>
    <t>B0321PRO_C_TOT</t>
  </si>
  <si>
    <t>B0322PRT_C_TOT</t>
  </si>
  <si>
    <t>B0323RSC_C_TOT</t>
  </si>
  <si>
    <t>B0324RSO_C_TOT</t>
  </si>
  <si>
    <t>B0325RST_C_TOT</t>
  </si>
  <si>
    <t>B0326UVC_C_TOT</t>
  </si>
  <si>
    <t>B0327UVO_C_TOT</t>
  </si>
  <si>
    <t>B0328UVT_C_TOT</t>
  </si>
  <si>
    <t>B0333GSC_C_TOT</t>
  </si>
  <si>
    <t>B0334GSO_C_TOT</t>
  </si>
  <si>
    <t>B0335GST_C_TOT</t>
  </si>
  <si>
    <t>B0336RFC_C_TOT</t>
  </si>
  <si>
    <t>B0337RFO_C_TOT</t>
  </si>
  <si>
    <t>B0338RFT_C_TOT</t>
  </si>
  <si>
    <t>B0339FTC_C_TOT</t>
  </si>
  <si>
    <t>B0340FTO_C_TOT</t>
  </si>
  <si>
    <t>B0341FTT_C_TOT</t>
  </si>
  <si>
    <t>B0351ERC_C_TOT</t>
  </si>
  <si>
    <t>B0352ERO_C_TOT</t>
  </si>
  <si>
    <t>B0353ERT_C_TOT</t>
  </si>
  <si>
    <t>B0354SSC_C_TOT</t>
  </si>
  <si>
    <t>B0355SSO_C_TOT</t>
  </si>
  <si>
    <t>B0356SST_C_TOT</t>
  </si>
  <si>
    <t>B0357SNC_C_TOT</t>
  </si>
  <si>
    <t>B0358SNO_C_TOT</t>
  </si>
  <si>
    <t>B0359SNT_C_TOT</t>
  </si>
  <si>
    <t>B0201DSWRTC</t>
  </si>
  <si>
    <t>B0201DSWRTO</t>
  </si>
  <si>
    <t>B0201DSCTDWNC</t>
  </si>
  <si>
    <t>B0201DSCTDWNO</t>
  </si>
  <si>
    <t>B0201DSRTDWNC</t>
  </si>
  <si>
    <t>B0201DSRTDWNO</t>
  </si>
  <si>
    <t>B0201DSITDWNC</t>
  </si>
  <si>
    <t>B0201DSITDWNO</t>
  </si>
  <si>
    <t>B0201DSDTDWNC</t>
  </si>
  <si>
    <t>B0201DSDTDWNO</t>
  </si>
  <si>
    <t>B0201DSOTDWNC</t>
  </si>
  <si>
    <t>B0201DSOTDWNO</t>
  </si>
  <si>
    <t>B0201DSTDWNTC</t>
  </si>
  <si>
    <t>B0201DSTDWNTO</t>
  </si>
  <si>
    <t>B0201DSTDWNT</t>
  </si>
  <si>
    <t>B0200DSIFWWC</t>
  </si>
  <si>
    <t>B0200DSIFWWO</t>
  </si>
  <si>
    <t>B0200DSDFWWC</t>
  </si>
  <si>
    <t>B0200DSDFWWO</t>
  </si>
  <si>
    <t>B0200DSOFWWC</t>
  </si>
  <si>
    <t>B0200DSOFWWO</t>
  </si>
  <si>
    <t>B0200DSFWWTC</t>
  </si>
  <si>
    <t>B0200DSFWWTO</t>
  </si>
  <si>
    <t>B0200DSFWWT</t>
  </si>
  <si>
    <t>B0200DSIWDWWC</t>
  </si>
  <si>
    <t>B0200DSIWDWWO</t>
  </si>
  <si>
    <t>B0200DSDWDWWC</t>
  </si>
  <si>
    <t>B0200DSDWDWWO</t>
  </si>
  <si>
    <t>B0200DSOWDWWC</t>
  </si>
  <si>
    <t>B0200DSOWDWWO</t>
  </si>
  <si>
    <t>B0200DSWDWWTC</t>
  </si>
  <si>
    <t>B0200DSWDWWTO</t>
  </si>
  <si>
    <t>B0200DSWDWWT</t>
  </si>
  <si>
    <t>B0200DSIHDWWC</t>
  </si>
  <si>
    <t>B0200DSIHDWWO</t>
  </si>
  <si>
    <t>B0200DSDHDWWC</t>
  </si>
  <si>
    <t>B0200DSDHDWWO</t>
  </si>
  <si>
    <t>B0200DSOHDWWC</t>
  </si>
  <si>
    <t>B0200DSOHDWWO</t>
  </si>
  <si>
    <t>B0200DSHDWWTC</t>
  </si>
  <si>
    <t>B0200DSHDWWTO</t>
  </si>
  <si>
    <t>B0200DSHDWWT</t>
  </si>
  <si>
    <t>B0200DSISTWWC</t>
  </si>
  <si>
    <t>B0200DSISTWWO</t>
  </si>
  <si>
    <t>B0200DSDSTWWC</t>
  </si>
  <si>
    <t>B0200DSDSTWWO</t>
  </si>
  <si>
    <t>B0200DSOSTWWC</t>
  </si>
  <si>
    <t>B0200DSOSTWWO</t>
  </si>
  <si>
    <t>B0200DSSTWWTC</t>
  </si>
  <si>
    <t>B0200DSSTWWTO</t>
  </si>
  <si>
    <t>B0200DSSTWWT</t>
  </si>
  <si>
    <t>B0200DSISLWWC</t>
  </si>
  <si>
    <t>B0200DSISLWWO</t>
  </si>
  <si>
    <t>B0200DSDSLWWC</t>
  </si>
  <si>
    <t>B0200DSDSLWWO</t>
  </si>
  <si>
    <t>B0200DSOSLWWC</t>
  </si>
  <si>
    <t>B0200DSOSLWWO</t>
  </si>
  <si>
    <t>B0200DSSLWWTC</t>
  </si>
  <si>
    <t>B0200DSSLWWTO</t>
  </si>
  <si>
    <t>B0200DSSLWWT</t>
  </si>
  <si>
    <t>B0008CDNWR</t>
  </si>
  <si>
    <t>B0008CDOWR</t>
  </si>
  <si>
    <t>B0008CDNWNP</t>
  </si>
  <si>
    <t>B0008CDOWNP</t>
  </si>
  <si>
    <t>B0008CDNWWNP</t>
  </si>
  <si>
    <t>B0008CDOWWNP</t>
  </si>
  <si>
    <t>B0008CDNT</t>
  </si>
  <si>
    <t>B0008CDOT</t>
  </si>
  <si>
    <t>B0007DSCRW</t>
  </si>
  <si>
    <t>B0007DSCBW</t>
  </si>
  <si>
    <t>B0007DSCIWT</t>
  </si>
  <si>
    <t>B0007DSCSLP</t>
  </si>
  <si>
    <t>B0007DSPRW</t>
  </si>
  <si>
    <t>B0007DSPBW</t>
  </si>
  <si>
    <t>B0007DSPIWT</t>
  </si>
  <si>
    <t>B0007DSPRNAVW</t>
  </si>
  <si>
    <t>B0007DSPBNAVW</t>
  </si>
  <si>
    <t>B0007DSPNAVWT</t>
  </si>
  <si>
    <t>B0007DSPWT</t>
  </si>
  <si>
    <t>B0007DSPSLP</t>
  </si>
  <si>
    <t>B0007DSDLREQ</t>
  </si>
  <si>
    <t>B0007DSDLSLP</t>
  </si>
  <si>
    <t>B0007DSCRWW</t>
  </si>
  <si>
    <t>B0007DSCBWW</t>
  </si>
  <si>
    <t>B0007DSCIWWT</t>
  </si>
  <si>
    <t>B0007DSPRWW</t>
  </si>
  <si>
    <t>B0007DSPBWW</t>
  </si>
  <si>
    <t>B0007DSPIWWT</t>
  </si>
  <si>
    <t>B0007DSPRNAVWW</t>
  </si>
  <si>
    <t>B0007DSPBNAVWW</t>
  </si>
  <si>
    <t>B0007DSPNAVWWT</t>
  </si>
  <si>
    <t>B0007DSPWWT</t>
  </si>
  <si>
    <t>B0007DSCRT</t>
  </si>
  <si>
    <t>B0007DSCBT</t>
  </si>
  <si>
    <t>B0007DSCIT</t>
  </si>
  <si>
    <t>B0007DSPRT</t>
  </si>
  <si>
    <t>B0007DSPBT</t>
  </si>
  <si>
    <t>B0007DSPIT</t>
  </si>
  <si>
    <t>B0007DSPRNAVT</t>
  </si>
  <si>
    <t>B0007DSPBNAVT</t>
  </si>
  <si>
    <t>B0007DSPNAVT</t>
  </si>
  <si>
    <t>B0007DSPTOT</t>
  </si>
  <si>
    <t>R3017</t>
  </si>
  <si>
    <t>R3019</t>
  </si>
  <si>
    <t>R3021</t>
  </si>
  <si>
    <t>R1005UTO</t>
  </si>
  <si>
    <t>R3032UTO</t>
  </si>
  <si>
    <t>R3034UTO</t>
  </si>
  <si>
    <t>R3036UTO</t>
  </si>
  <si>
    <t>R3038UTO</t>
  </si>
  <si>
    <t>R3040UTO</t>
  </si>
  <si>
    <t>BN2100UTO</t>
  </si>
  <si>
    <t>BN2200</t>
  </si>
  <si>
    <t>B0202UNO</t>
  </si>
  <si>
    <t>B0203UNO</t>
  </si>
  <si>
    <t>B0204UNO</t>
  </si>
  <si>
    <t>B0207UNO</t>
  </si>
  <si>
    <t>BN2590</t>
  </si>
  <si>
    <t>R3018</t>
  </si>
  <si>
    <t>R3020</t>
  </si>
  <si>
    <t>R3022</t>
  </si>
  <si>
    <t>R1005MTO</t>
  </si>
  <si>
    <t>R3032MTO</t>
  </si>
  <si>
    <t>R3034MTO</t>
  </si>
  <si>
    <t>R3036MTO</t>
  </si>
  <si>
    <t>R3038MTO</t>
  </si>
  <si>
    <t>R3040MTO</t>
  </si>
  <si>
    <t>BN2100MTO</t>
  </si>
  <si>
    <t>BN2210</t>
  </si>
  <si>
    <t>B0202UBM</t>
  </si>
  <si>
    <t>B0203UBM</t>
  </si>
  <si>
    <t>B0204UBM</t>
  </si>
  <si>
    <t>B0207UBM</t>
  </si>
  <si>
    <t>BN2630</t>
  </si>
  <si>
    <t>BN2620</t>
  </si>
  <si>
    <t>R3042TOT</t>
  </si>
  <si>
    <t>R3043TOT</t>
  </si>
  <si>
    <t>R3044TOT</t>
  </si>
  <si>
    <t>R1005TOT</t>
  </si>
  <si>
    <t>R3032TOT</t>
  </si>
  <si>
    <t>R3034TOT</t>
  </si>
  <si>
    <t>R3036TOT</t>
  </si>
  <si>
    <t>R3038TOT</t>
  </si>
  <si>
    <t>R3040TOT</t>
  </si>
  <si>
    <t>BN2100TOT</t>
  </si>
  <si>
    <t>BN2300A</t>
  </si>
  <si>
    <t>BN2400</t>
  </si>
  <si>
    <t>BN2220A</t>
  </si>
  <si>
    <t>BN2500</t>
  </si>
  <si>
    <t>BN2600A</t>
  </si>
  <si>
    <t>BN2700</t>
  </si>
  <si>
    <t>R3042VOI</t>
  </si>
  <si>
    <t>R3043VOI</t>
  </si>
  <si>
    <t>R3044VOI</t>
  </si>
  <si>
    <t>R1005VOI</t>
  </si>
  <si>
    <t>R3032VOI</t>
  </si>
  <si>
    <t>R3034VOI</t>
  </si>
  <si>
    <t>R3036VOI</t>
  </si>
  <si>
    <t>R3038VOI</t>
  </si>
  <si>
    <t>R3040VOI</t>
  </si>
  <si>
    <t>BN2130</t>
  </si>
  <si>
    <t>BN2250</t>
  </si>
  <si>
    <t>B0205UTO</t>
  </si>
  <si>
    <t>BN2161UTO</t>
  </si>
  <si>
    <t>B0207UTO</t>
  </si>
  <si>
    <t>B0208UTO</t>
  </si>
  <si>
    <t>BN2221UTO</t>
  </si>
  <si>
    <t>BN1001UTO</t>
  </si>
  <si>
    <t>BN2140</t>
  </si>
  <si>
    <t>BN2260</t>
  </si>
  <si>
    <t>B0202MNO</t>
  </si>
  <si>
    <t>B0203MNO</t>
  </si>
  <si>
    <t>B0204MNO</t>
  </si>
  <si>
    <t>B0207MNO</t>
  </si>
  <si>
    <t>BN2150</t>
  </si>
  <si>
    <t>BN2310A</t>
  </si>
  <si>
    <t>BN2410</t>
  </si>
  <si>
    <t>BN2270</t>
  </si>
  <si>
    <t>BN2510</t>
  </si>
  <si>
    <t>BN2610A</t>
  </si>
  <si>
    <t>BN2710</t>
  </si>
  <si>
    <t>B0202MBM</t>
  </si>
  <si>
    <t>B0203MBM</t>
  </si>
  <si>
    <t>B0204MBM</t>
  </si>
  <si>
    <t>B0207MBM</t>
  </si>
  <si>
    <t>BN1001</t>
  </si>
  <si>
    <t>B0009WRAVIR</t>
  </si>
  <si>
    <t>Ml/d</t>
  </si>
  <si>
    <t>B0009WRAVPSR</t>
  </si>
  <si>
    <t>B0009WRAVRA</t>
  </si>
  <si>
    <t>B0009WRAVGW</t>
  </si>
  <si>
    <t>B0009WRAVAR</t>
  </si>
  <si>
    <t>B0009WRAVASR</t>
  </si>
  <si>
    <t>B0009WRAVSA</t>
  </si>
  <si>
    <t>B0009WRAVWRS</t>
  </si>
  <si>
    <t>BN4830</t>
  </si>
  <si>
    <t>BN4849</t>
  </si>
  <si>
    <t>BN4835</t>
  </si>
  <si>
    <t>BN4851</t>
  </si>
  <si>
    <t>BN4852</t>
  </si>
  <si>
    <t>BN4853</t>
  </si>
  <si>
    <t>BN4856</t>
  </si>
  <si>
    <t>BN4857</t>
  </si>
  <si>
    <t>BN4843</t>
  </si>
  <si>
    <t>BN10190</t>
  </si>
  <si>
    <t>BN10191</t>
  </si>
  <si>
    <t>Ml</t>
  </si>
  <si>
    <t>W5003</t>
  </si>
  <si>
    <t>W5003CAP</t>
  </si>
  <si>
    <t>kW</t>
  </si>
  <si>
    <t>BN10290</t>
  </si>
  <si>
    <t>km</t>
  </si>
  <si>
    <t>BN4861</t>
  </si>
  <si>
    <t>m.hd</t>
  </si>
  <si>
    <t>B0009WRAVEC</t>
  </si>
  <si>
    <t>MWh</t>
  </si>
  <si>
    <t>B0009WRAVTNI</t>
  </si>
  <si>
    <t>B0009WRAVWI3</t>
  </si>
  <si>
    <t>B0009WRAVTNE</t>
  </si>
  <si>
    <t>B0009WRAVWE3</t>
  </si>
  <si>
    <t>BN4859</t>
  </si>
  <si>
    <t>BM102IR</t>
  </si>
  <si>
    <t>BM836IR</t>
  </si>
  <si>
    <t>WS1003IR</t>
  </si>
  <si>
    <t>BM240IR</t>
  </si>
  <si>
    <t>WS1005IR</t>
  </si>
  <si>
    <t>WS1006IR</t>
  </si>
  <si>
    <t>BM110IR</t>
  </si>
  <si>
    <t>BM817IR</t>
  </si>
  <si>
    <t>BM316IR</t>
  </si>
  <si>
    <t>BM102PS</t>
  </si>
  <si>
    <t>BM836PS</t>
  </si>
  <si>
    <t>WS1003PS</t>
  </si>
  <si>
    <t>BM240PS</t>
  </si>
  <si>
    <t>WS1005PS</t>
  </si>
  <si>
    <t>WS1006PS</t>
  </si>
  <si>
    <t>BM110PS</t>
  </si>
  <si>
    <t>BM817PS</t>
  </si>
  <si>
    <t>BM316PS</t>
  </si>
  <si>
    <t>BM102RS</t>
  </si>
  <si>
    <t>BM836RS</t>
  </si>
  <si>
    <t>WS1003RS</t>
  </si>
  <si>
    <t>BM240RS</t>
  </si>
  <si>
    <t>WS1005RS</t>
  </si>
  <si>
    <t>WS1006RS</t>
  </si>
  <si>
    <t>BM110RS</t>
  </si>
  <si>
    <t>BM817RS</t>
  </si>
  <si>
    <t>BM316RS</t>
  </si>
  <si>
    <t>BM102BO</t>
  </si>
  <si>
    <t>BM836BO</t>
  </si>
  <si>
    <t>WS1003BO</t>
  </si>
  <si>
    <t>BM240BO</t>
  </si>
  <si>
    <t>WS1005BO</t>
  </si>
  <si>
    <t>WS1006BO</t>
  </si>
  <si>
    <t>BM110BO</t>
  </si>
  <si>
    <t>BM817BO</t>
  </si>
  <si>
    <t>BM316BO</t>
  </si>
  <si>
    <t>BM102AR</t>
  </si>
  <si>
    <t>BM836AR</t>
  </si>
  <si>
    <t>WS1003AR</t>
  </si>
  <si>
    <t>BM240AR</t>
  </si>
  <si>
    <t>WS1005AR</t>
  </si>
  <si>
    <t>WS1006AR</t>
  </si>
  <si>
    <t>BM110AR</t>
  </si>
  <si>
    <t>BM817AR</t>
  </si>
  <si>
    <t>BM316AR</t>
  </si>
  <si>
    <t>BM102ASR</t>
  </si>
  <si>
    <t>BM836ASR</t>
  </si>
  <si>
    <t>WS1003ASR</t>
  </si>
  <si>
    <t>BM240ASR</t>
  </si>
  <si>
    <t>WS1005ASR</t>
  </si>
  <si>
    <t>WS1006ASR</t>
  </si>
  <si>
    <t>BM110ASR</t>
  </si>
  <si>
    <t>BM817ASR</t>
  </si>
  <si>
    <t>BM316ASR</t>
  </si>
  <si>
    <t>BM102WROT</t>
  </si>
  <si>
    <t>BM836WROT</t>
  </si>
  <si>
    <t>WS1003WROT</t>
  </si>
  <si>
    <t>BM240WROT</t>
  </si>
  <si>
    <t>WS1005WROT</t>
  </si>
  <si>
    <t>WS1006WROT</t>
  </si>
  <si>
    <t>BM110WROT</t>
  </si>
  <si>
    <t>BM817WROT</t>
  </si>
  <si>
    <t>BM316WROT</t>
  </si>
  <si>
    <t>BM102WRTOT</t>
  </si>
  <si>
    <t>BM836WRTOT</t>
  </si>
  <si>
    <t>WS1003WRTOT</t>
  </si>
  <si>
    <t>BM240WRTOT</t>
  </si>
  <si>
    <t>WS1005WRTOT</t>
  </si>
  <si>
    <t>WS1006WRTOT</t>
  </si>
  <si>
    <t>BM110WRTOT</t>
  </si>
  <si>
    <t>BM817WRTOT</t>
  </si>
  <si>
    <t>BM316WRTOT</t>
  </si>
  <si>
    <t>CPMW0098</t>
  </si>
  <si>
    <t>CPMW0104</t>
  </si>
  <si>
    <t>CPMW0110</t>
  </si>
  <si>
    <t>CPMW0116</t>
  </si>
  <si>
    <t>CPMW0165</t>
  </si>
  <si>
    <t>CPMW0166</t>
  </si>
  <si>
    <t>CPMW0167</t>
  </si>
  <si>
    <t>WTW001PN</t>
  </si>
  <si>
    <t>WTW002PN</t>
  </si>
  <si>
    <t>WTW003PN</t>
  </si>
  <si>
    <t>WTW004PN</t>
  </si>
  <si>
    <t>WTW005PN</t>
  </si>
  <si>
    <t>WTW006PN</t>
  </si>
  <si>
    <t>WTW007PN</t>
  </si>
  <si>
    <t>WTW008PN</t>
  </si>
  <si>
    <t>CPMW0015</t>
  </si>
  <si>
    <t>BN10491</t>
  </si>
  <si>
    <t>BN10490</t>
  </si>
  <si>
    <t>BN10590</t>
  </si>
  <si>
    <t>BN10597</t>
  </si>
  <si>
    <t>BN10598</t>
  </si>
  <si>
    <t>BN10599</t>
  </si>
  <si>
    <t>WTW001NR</t>
  </si>
  <si>
    <t>WTW002NR</t>
  </si>
  <si>
    <t>WTW003NR</t>
  </si>
  <si>
    <t>WTW004NR</t>
  </si>
  <si>
    <t>WTW005NR</t>
  </si>
  <si>
    <t>WTW006NR</t>
  </si>
  <si>
    <t>WTW007NR</t>
  </si>
  <si>
    <t>WTW008NR</t>
  </si>
  <si>
    <t>B0005RWTSTNBR</t>
  </si>
  <si>
    <t>B0005RWTSTVBR</t>
  </si>
  <si>
    <t>WR001</t>
  </si>
  <si>
    <t>B0005RWTSTIPS</t>
  </si>
  <si>
    <t>BN10290_6A</t>
  </si>
  <si>
    <t>BN4862</t>
  </si>
  <si>
    <t>B0005RWTSEC</t>
  </si>
  <si>
    <t>B0005RWTSTNI</t>
  </si>
  <si>
    <t>B0005RWTSWI3</t>
  </si>
  <si>
    <t>B0005RWTSTNE</t>
  </si>
  <si>
    <t>B0005RWTSWE3</t>
  </si>
  <si>
    <t>BN4858</t>
  </si>
  <si>
    <t>CPMW0027</t>
  </si>
  <si>
    <t>CPMW0033</t>
  </si>
  <si>
    <t>CPMW0039</t>
  </si>
  <si>
    <t>CPMW0045</t>
  </si>
  <si>
    <t>CPMW0185</t>
  </si>
  <si>
    <t>CPMW0197</t>
  </si>
  <si>
    <t>CPMW0198</t>
  </si>
  <si>
    <t>CPMW001A</t>
  </si>
  <si>
    <t>W4005</t>
  </si>
  <si>
    <t>BN10901</t>
  </si>
  <si>
    <t>BN10902</t>
  </si>
  <si>
    <t>B0005WTEC</t>
  </si>
  <si>
    <t>B0005WTTNI</t>
  </si>
  <si>
    <t>B0005WTWI3</t>
  </si>
  <si>
    <t>B0005WTTNE</t>
  </si>
  <si>
    <t>B0005WTWE3</t>
  </si>
  <si>
    <t>CPMW0021</t>
  </si>
  <si>
    <t>BN10791</t>
  </si>
  <si>
    <t>BN10790</t>
  </si>
  <si>
    <t>BN10890</t>
  </si>
  <si>
    <t>BN10897</t>
  </si>
  <si>
    <t>BN10898</t>
  </si>
  <si>
    <t>BN10899</t>
  </si>
  <si>
    <t>B0006TWDTIPC</t>
  </si>
  <si>
    <t>BN10900CAP</t>
  </si>
  <si>
    <t>BN11030CAP</t>
  </si>
  <si>
    <t>BN1000</t>
  </si>
  <si>
    <t>BN2350</t>
  </si>
  <si>
    <t>Water delivered (non-potable)</t>
  </si>
  <si>
    <t>BN2330</t>
  </si>
  <si>
    <t>BN2000</t>
  </si>
  <si>
    <t>BN2010</t>
  </si>
  <si>
    <t>BN2345A</t>
  </si>
  <si>
    <t>BN2340</t>
  </si>
  <si>
    <t>BN2327</t>
  </si>
  <si>
    <t>BN4833</t>
  </si>
  <si>
    <t>Propn 0 to 1</t>
  </si>
  <si>
    <t>BN4834</t>
  </si>
  <si>
    <t>BN4838</t>
  </si>
  <si>
    <t>BN4848</t>
  </si>
  <si>
    <t>BN4846</t>
  </si>
  <si>
    <t>BN4847</t>
  </si>
  <si>
    <t>BN4854</t>
  </si>
  <si>
    <t>BN4855</t>
  </si>
  <si>
    <t>B0006TWDPIAW</t>
  </si>
  <si>
    <t>B0006TWDDGW</t>
  </si>
  <si>
    <t>B0006TWDDSW</t>
  </si>
  <si>
    <t>B0006TWDREP</t>
  </si>
  <si>
    <t>B0006TWDPI3</t>
  </si>
  <si>
    <t>BN10990</t>
  </si>
  <si>
    <t>BN11090</t>
  </si>
  <si>
    <t>B0006TWDEC</t>
  </si>
  <si>
    <t>BN4870</t>
  </si>
  <si>
    <t>B0006TWDTNI</t>
  </si>
  <si>
    <t>B0006TWDWI3</t>
  </si>
  <si>
    <t>B0006TWDTNE</t>
  </si>
  <si>
    <t>B0006TWDWE3</t>
  </si>
  <si>
    <t>BN1100</t>
  </si>
  <si>
    <t>BN1204</t>
  </si>
  <si>
    <t>BN1200</t>
  </si>
  <si>
    <t>BN1208</t>
  </si>
  <si>
    <t>BN14990</t>
  </si>
  <si>
    <t>BN14890</t>
  </si>
  <si>
    <t>BN14790</t>
  </si>
  <si>
    <t>BN14690</t>
  </si>
  <si>
    <t>BN11600</t>
  </si>
  <si>
    <t>BN11610</t>
  </si>
  <si>
    <t>BN11620</t>
  </si>
  <si>
    <t>BB13000</t>
  </si>
  <si>
    <t>BB13010</t>
  </si>
  <si>
    <t>BB13020</t>
  </si>
  <si>
    <t>BB13030</t>
  </si>
  <si>
    <t>BB13040</t>
  </si>
  <si>
    <t>BB13050</t>
  </si>
  <si>
    <t>BB13060</t>
  </si>
  <si>
    <t>BB13070</t>
  </si>
  <si>
    <t>SYS03</t>
  </si>
  <si>
    <t>BN1231</t>
  </si>
  <si>
    <t>B0004WNPLI</t>
  </si>
  <si>
    <t>QEBW0184</t>
  </si>
  <si>
    <t>B0257NMT_BM</t>
  </si>
  <si>
    <t>B0258NMT_BM</t>
  </si>
  <si>
    <t>BN01004_BM</t>
  </si>
  <si>
    <t>BN01005_BM</t>
  </si>
  <si>
    <t>BN00101_BM</t>
  </si>
  <si>
    <t>BN2305</t>
  </si>
  <si>
    <t>l/h/d</t>
  </si>
  <si>
    <t>BN2304</t>
  </si>
  <si>
    <t>STWF011</t>
  </si>
  <si>
    <t>STWF025</t>
  </si>
  <si>
    <t>STWF039</t>
  </si>
  <si>
    <t>STWF053</t>
  </si>
  <si>
    <t>STWF067</t>
  </si>
  <si>
    <t>S3026</t>
  </si>
  <si>
    <t>STWF012</t>
  </si>
  <si>
    <t>STWB040TOT</t>
  </si>
  <si>
    <t>STWB038TOT</t>
  </si>
  <si>
    <t>STWB041TOT</t>
  </si>
  <si>
    <t>STWB033TOT</t>
  </si>
  <si>
    <t>STWB036TOT</t>
  </si>
  <si>
    <t>STWB042TOT</t>
  </si>
  <si>
    <t>STWB043TOT</t>
  </si>
  <si>
    <t>S4002</t>
  </si>
  <si>
    <t>S4002A</t>
  </si>
  <si>
    <t>S4029</t>
  </si>
  <si>
    <t>S6019</t>
  </si>
  <si>
    <t>BN13522</t>
  </si>
  <si>
    <t>Total number of sewer blockages</t>
  </si>
  <si>
    <t>BN13521</t>
  </si>
  <si>
    <t>Total number of gravity sewer collapses</t>
  </si>
  <si>
    <t>BN13520</t>
  </si>
  <si>
    <t>CPMS2005</t>
  </si>
  <si>
    <t>CPMS2004</t>
  </si>
  <si>
    <t>CPMS2014</t>
  </si>
  <si>
    <t>BB2370</t>
  </si>
  <si>
    <t>CPMS2012</t>
  </si>
  <si>
    <t>Ml/yr</t>
  </si>
  <si>
    <t>CPMS2015</t>
  </si>
  <si>
    <t>BN13519</t>
  </si>
  <si>
    <t>BN13523</t>
  </si>
  <si>
    <t>BN13524</t>
  </si>
  <si>
    <t>BN13525</t>
  </si>
  <si>
    <t>BN13526</t>
  </si>
  <si>
    <t>BN13527</t>
  </si>
  <si>
    <t>BN13534</t>
  </si>
  <si>
    <t>BN13535</t>
  </si>
  <si>
    <t>BN13528</t>
  </si>
  <si>
    <t>STWD001</t>
  </si>
  <si>
    <t>STWD015</t>
  </si>
  <si>
    <t>STWD029</t>
  </si>
  <si>
    <t>STWD043</t>
  </si>
  <si>
    <t>STWD057</t>
  </si>
  <si>
    <t>STWD101</t>
  </si>
  <si>
    <t>STWD121</t>
  </si>
  <si>
    <t>STWC001</t>
  </si>
  <si>
    <t>STWC015</t>
  </si>
  <si>
    <t>STWC029</t>
  </si>
  <si>
    <t>STWC043</t>
  </si>
  <si>
    <t>STWC057</t>
  </si>
  <si>
    <t>STWC101</t>
  </si>
  <si>
    <t>STWC121</t>
  </si>
  <si>
    <t>BN1603</t>
  </si>
  <si>
    <t>S4030</t>
  </si>
  <si>
    <t>S4023</t>
  </si>
  <si>
    <t>S4024</t>
  </si>
  <si>
    <t>S4025</t>
  </si>
  <si>
    <t>S4027</t>
  </si>
  <si>
    <t>S4031</t>
  </si>
  <si>
    <t>S4032</t>
  </si>
  <si>
    <t>S4033</t>
  </si>
  <si>
    <t>S4034</t>
  </si>
  <si>
    <t>STWD002</t>
  </si>
  <si>
    <t>STWD016</t>
  </si>
  <si>
    <t>STWD030</t>
  </si>
  <si>
    <t>STWD044</t>
  </si>
  <si>
    <t>STWD058</t>
  </si>
  <si>
    <t>STWD102</t>
  </si>
  <si>
    <t>STWD122</t>
  </si>
  <si>
    <t>STWC002</t>
  </si>
  <si>
    <t>STWC016</t>
  </si>
  <si>
    <t>STWC030</t>
  </si>
  <si>
    <t>STWC044</t>
  </si>
  <si>
    <t>STWC058</t>
  </si>
  <si>
    <t>STWC102</t>
  </si>
  <si>
    <t>STWC122</t>
  </si>
  <si>
    <t>STWD003</t>
  </si>
  <si>
    <t>STWD017</t>
  </si>
  <si>
    <t>STWD031</t>
  </si>
  <si>
    <t>STWD045</t>
  </si>
  <si>
    <t>STWD059</t>
  </si>
  <si>
    <t>STWD103</t>
  </si>
  <si>
    <t>STWD123</t>
  </si>
  <si>
    <t>STWC003</t>
  </si>
  <si>
    <t>STWC017</t>
  </si>
  <si>
    <t>STWC031</t>
  </si>
  <si>
    <t>STWC045</t>
  </si>
  <si>
    <t>STWC059</t>
  </si>
  <si>
    <t>STWC103</t>
  </si>
  <si>
    <t>STWC123</t>
  </si>
  <si>
    <t>STWD004</t>
  </si>
  <si>
    <t>STWD018</t>
  </si>
  <si>
    <t>STWD032</t>
  </si>
  <si>
    <t>STWD046</t>
  </si>
  <si>
    <t>STWD060</t>
  </si>
  <si>
    <t>STWD104</t>
  </si>
  <si>
    <t>STWD124</t>
  </si>
  <si>
    <t>STWC004</t>
  </si>
  <si>
    <t>STWC018</t>
  </si>
  <si>
    <t>STWC032</t>
  </si>
  <si>
    <t>STWC046</t>
  </si>
  <si>
    <t>STWC060</t>
  </si>
  <si>
    <t>STWC104</t>
  </si>
  <si>
    <t>STWC124</t>
  </si>
  <si>
    <t>STWD005</t>
  </si>
  <si>
    <t>STWD019</t>
  </si>
  <si>
    <t>STWD033</t>
  </si>
  <si>
    <t>STWD047</t>
  </si>
  <si>
    <t>STWD061</t>
  </si>
  <si>
    <t>STWD105</t>
  </si>
  <si>
    <t>STWD125</t>
  </si>
  <si>
    <t>STWC005</t>
  </si>
  <si>
    <t>STWC019</t>
  </si>
  <si>
    <t>STWC033</t>
  </si>
  <si>
    <t>STWC047</t>
  </si>
  <si>
    <t>STWC061</t>
  </si>
  <si>
    <t>STWC105</t>
  </si>
  <si>
    <t>STWC125</t>
  </si>
  <si>
    <t>STWD006</t>
  </si>
  <si>
    <t>STWD020</t>
  </si>
  <si>
    <t>STWD034</t>
  </si>
  <si>
    <t>STWD048</t>
  </si>
  <si>
    <t>STWD062</t>
  </si>
  <si>
    <t>STWD106</t>
  </si>
  <si>
    <t>STWD126</t>
  </si>
  <si>
    <t>STWC006</t>
  </si>
  <si>
    <t>STWC020</t>
  </si>
  <si>
    <t>STWC034</t>
  </si>
  <si>
    <t>STWC048</t>
  </si>
  <si>
    <t>STWC062</t>
  </si>
  <si>
    <t>STWC106</t>
  </si>
  <si>
    <t>STWC126</t>
  </si>
  <si>
    <t>STWD007</t>
  </si>
  <si>
    <t>STWD021</t>
  </si>
  <si>
    <t>STWD035</t>
  </si>
  <si>
    <t>STWD049</t>
  </si>
  <si>
    <t>STWD063</t>
  </si>
  <si>
    <t>STWD107</t>
  </si>
  <si>
    <t>STWD127</t>
  </si>
  <si>
    <t>STWC007</t>
  </si>
  <si>
    <t>STWC021</t>
  </si>
  <si>
    <t>STWC035</t>
  </si>
  <si>
    <t>STWC049</t>
  </si>
  <si>
    <t>STWC063</t>
  </si>
  <si>
    <t>STWC107</t>
  </si>
  <si>
    <t>STWC127</t>
  </si>
  <si>
    <t>STWD012</t>
  </si>
  <si>
    <t>STWD026</t>
  </si>
  <si>
    <t>STWD040</t>
  </si>
  <si>
    <t>STWD054</t>
  </si>
  <si>
    <t>STWD068</t>
  </si>
  <si>
    <t>STWD108</t>
  </si>
  <si>
    <t>STWD128</t>
  </si>
  <si>
    <t>STWD130</t>
  </si>
  <si>
    <t>STWC108</t>
  </si>
  <si>
    <t>STWC109</t>
  </si>
  <si>
    <t>STWC110</t>
  </si>
  <si>
    <t>STWC111</t>
  </si>
  <si>
    <t>STWC112</t>
  </si>
  <si>
    <t>STWC114</t>
  </si>
  <si>
    <t>STWC115</t>
  </si>
  <si>
    <t>STWDP001</t>
  </si>
  <si>
    <t>STWDP015</t>
  </si>
  <si>
    <t>STWDP029</t>
  </si>
  <si>
    <t>STWDP043</t>
  </si>
  <si>
    <t>STWDP057</t>
  </si>
  <si>
    <t>STWDP101</t>
  </si>
  <si>
    <t>STWDP121</t>
  </si>
  <si>
    <t>STWCP001</t>
  </si>
  <si>
    <t>STWCP015</t>
  </si>
  <si>
    <t>STWCP029</t>
  </si>
  <si>
    <t>STWCP043</t>
  </si>
  <si>
    <t>STWCP057</t>
  </si>
  <si>
    <t>STWCP101</t>
  </si>
  <si>
    <t>STWCP121</t>
  </si>
  <si>
    <t>STWDP002</t>
  </si>
  <si>
    <t>STWDP016</t>
  </si>
  <si>
    <t>STWDP030</t>
  </si>
  <si>
    <t>STWDP044</t>
  </si>
  <si>
    <t>STWDP058</t>
  </si>
  <si>
    <t>STWDP102</t>
  </si>
  <si>
    <t>STWDP122</t>
  </si>
  <si>
    <t>STWCP002</t>
  </si>
  <si>
    <t>STWCP016</t>
  </si>
  <si>
    <t>STWCP030</t>
  </si>
  <si>
    <t>STWCP044</t>
  </si>
  <si>
    <t>STWCP058</t>
  </si>
  <si>
    <t>STWCP102</t>
  </si>
  <si>
    <t>STWCP122</t>
  </si>
  <si>
    <t>STWDP003</t>
  </si>
  <si>
    <t>STWDP017</t>
  </si>
  <si>
    <t>STWDP031</t>
  </si>
  <si>
    <t>STWDP045</t>
  </si>
  <si>
    <t>STWDP059</t>
  </si>
  <si>
    <t>STWDP103</t>
  </si>
  <si>
    <t>STWDP123</t>
  </si>
  <si>
    <t>STWCP003</t>
  </si>
  <si>
    <t>STWCP017</t>
  </si>
  <si>
    <t>STWCP031</t>
  </si>
  <si>
    <t>STWCP045</t>
  </si>
  <si>
    <t>STWCP059</t>
  </si>
  <si>
    <t>STWCP103</t>
  </si>
  <si>
    <t>STWCP123</t>
  </si>
  <si>
    <t>STWDP004</t>
  </si>
  <si>
    <t>STWDP018</t>
  </si>
  <si>
    <t>STWDP032</t>
  </si>
  <si>
    <t>STWDP046</t>
  </si>
  <si>
    <t>STWDP060</t>
  </si>
  <si>
    <t>STWDP104</t>
  </si>
  <si>
    <t>STWDP124</t>
  </si>
  <si>
    <t>STWCP004</t>
  </si>
  <si>
    <t>STWCP018</t>
  </si>
  <si>
    <t>STWCP032</t>
  </si>
  <si>
    <t>STWCP046</t>
  </si>
  <si>
    <t>STWCP060</t>
  </si>
  <si>
    <t>STWCP104</t>
  </si>
  <si>
    <t>STWCP124</t>
  </si>
  <si>
    <t>STWDP005</t>
  </si>
  <si>
    <t>STWDP019</t>
  </si>
  <si>
    <t>STWDP033</t>
  </si>
  <si>
    <t>STWDP047</t>
  </si>
  <si>
    <t>STWDP061</t>
  </si>
  <si>
    <t>STWDP105</t>
  </si>
  <si>
    <t>STWDP125</t>
  </si>
  <si>
    <t>STWCP005</t>
  </si>
  <si>
    <t>STWCP019</t>
  </si>
  <si>
    <t>STWCP033</t>
  </si>
  <si>
    <t>STWCP047</t>
  </si>
  <si>
    <t>STWCP061</t>
  </si>
  <si>
    <t>STWCP105</t>
  </si>
  <si>
    <t>STWCP125</t>
  </si>
  <si>
    <t>STWDB001</t>
  </si>
  <si>
    <t>STWDB015</t>
  </si>
  <si>
    <t>STWDB029</t>
  </si>
  <si>
    <t>STWDB043</t>
  </si>
  <si>
    <t>STWDB057</t>
  </si>
  <si>
    <t>STWDB101</t>
  </si>
  <si>
    <t>STWDB121</t>
  </si>
  <si>
    <t>STWCB001</t>
  </si>
  <si>
    <t>STWCB015</t>
  </si>
  <si>
    <t>STWCB029</t>
  </si>
  <si>
    <t>STWCB043</t>
  </si>
  <si>
    <t>STWCB057</t>
  </si>
  <si>
    <t>STWCB101</t>
  </si>
  <si>
    <t>STWCB121</t>
  </si>
  <si>
    <t>STWDB002</t>
  </si>
  <si>
    <t>STWDB016</t>
  </si>
  <si>
    <t>STWDB030</t>
  </si>
  <si>
    <t>STWDB044</t>
  </si>
  <si>
    <t>STWDB058</t>
  </si>
  <si>
    <t>STWDB102</t>
  </si>
  <si>
    <t>STWDB122</t>
  </si>
  <si>
    <t>STWCB002</t>
  </si>
  <si>
    <t>STWCB016</t>
  </si>
  <si>
    <t>STWCB030</t>
  </si>
  <si>
    <t>STWCB044</t>
  </si>
  <si>
    <t>STWCB058</t>
  </si>
  <si>
    <t>STWCB102</t>
  </si>
  <si>
    <t>STWCB122</t>
  </si>
  <si>
    <t>STWDB003</t>
  </si>
  <si>
    <t>STWDB017</t>
  </si>
  <si>
    <t>STWDB031</t>
  </si>
  <si>
    <t>STWDB045</t>
  </si>
  <si>
    <t>STWDB059</t>
  </si>
  <si>
    <t>STWDB103</t>
  </si>
  <si>
    <t>STWDB123</t>
  </si>
  <si>
    <t>STWCB003</t>
  </si>
  <si>
    <t>STWCB017</t>
  </si>
  <si>
    <t>STWCB031</t>
  </si>
  <si>
    <t>STWCB045</t>
  </si>
  <si>
    <t>STWCB059</t>
  </si>
  <si>
    <t>STWCB103</t>
  </si>
  <si>
    <t>STWCB123</t>
  </si>
  <si>
    <t>STWDB004</t>
  </si>
  <si>
    <t>STWDB018</t>
  </si>
  <si>
    <t>STWDB032</t>
  </si>
  <si>
    <t>STWDB046</t>
  </si>
  <si>
    <t>STWDB060</t>
  </si>
  <si>
    <t>STWDB104</t>
  </si>
  <si>
    <t>STWDB124</t>
  </si>
  <si>
    <t>STWCB004</t>
  </si>
  <si>
    <t>STWCB018</t>
  </si>
  <si>
    <t>STWCB032</t>
  </si>
  <si>
    <t>STWCB046</t>
  </si>
  <si>
    <t>STWCB060</t>
  </si>
  <si>
    <t>STWCB104</t>
  </si>
  <si>
    <t>STWCB124</t>
  </si>
  <si>
    <t>STWDB005</t>
  </si>
  <si>
    <t>STWDB019</t>
  </si>
  <si>
    <t>STWDB033</t>
  </si>
  <si>
    <t>STWDB047</t>
  </si>
  <si>
    <t>STWDB061</t>
  </si>
  <si>
    <t>STWDB105</t>
  </si>
  <si>
    <t>STWDB125</t>
  </si>
  <si>
    <t>STWCB005</t>
  </si>
  <si>
    <t>STWCB019</t>
  </si>
  <si>
    <t>STWCB033</t>
  </si>
  <si>
    <t>STWCB047</t>
  </si>
  <si>
    <t>STWCB061</t>
  </si>
  <si>
    <t>STWCB105</t>
  </si>
  <si>
    <t>STWCB125</t>
  </si>
  <si>
    <t>STWDB006</t>
  </si>
  <si>
    <t>STWDB020</t>
  </si>
  <si>
    <t>STWDB034</t>
  </si>
  <si>
    <t>STWDB048</t>
  </si>
  <si>
    <t>STWDB062</t>
  </si>
  <si>
    <t>STWDB106</t>
  </si>
  <si>
    <t>STWDB126</t>
  </si>
  <si>
    <t>STWCB006</t>
  </si>
  <si>
    <t>STWCB020</t>
  </si>
  <si>
    <t>STWCB034</t>
  </si>
  <si>
    <t>STWCB048</t>
  </si>
  <si>
    <t>STWCB062</t>
  </si>
  <si>
    <t>STWCB106</t>
  </si>
  <si>
    <t>STWCB126</t>
  </si>
  <si>
    <t>STWDA001</t>
  </si>
  <si>
    <t>STWDA015</t>
  </si>
  <si>
    <t>STWDA029</t>
  </si>
  <si>
    <t>STWDA043</t>
  </si>
  <si>
    <t>STWDA057</t>
  </si>
  <si>
    <t>STWDA101</t>
  </si>
  <si>
    <t>STWDA121</t>
  </si>
  <si>
    <t>STWCA001</t>
  </si>
  <si>
    <t>STWCA015</t>
  </si>
  <si>
    <t>STWCA029</t>
  </si>
  <si>
    <t>STWCA043</t>
  </si>
  <si>
    <t>STWCA057</t>
  </si>
  <si>
    <t>STWCA101</t>
  </si>
  <si>
    <t>STWCA121</t>
  </si>
  <si>
    <t>STWDA002</t>
  </si>
  <si>
    <t>STWDA016</t>
  </si>
  <si>
    <t>STWDA030</t>
  </si>
  <si>
    <t>STWDA044</t>
  </si>
  <si>
    <t>STWDA058</t>
  </si>
  <si>
    <t>STWDA102</t>
  </si>
  <si>
    <t>STWDA122</t>
  </si>
  <si>
    <t>STWCA002</t>
  </si>
  <si>
    <t>STWCA016</t>
  </si>
  <si>
    <t>STWCA030</t>
  </si>
  <si>
    <t>STWCA044</t>
  </si>
  <si>
    <t>STWCA058</t>
  </si>
  <si>
    <t>STWCA102</t>
  </si>
  <si>
    <t>STWCA122</t>
  </si>
  <si>
    <t>STWDA003</t>
  </si>
  <si>
    <t>STWDA017</t>
  </si>
  <si>
    <t>STWDA031</t>
  </si>
  <si>
    <t>STWDA045</t>
  </si>
  <si>
    <t>STWDA059</t>
  </si>
  <si>
    <t>STWDA103</t>
  </si>
  <si>
    <t>STWDA123</t>
  </si>
  <si>
    <t>STWCA003</t>
  </si>
  <si>
    <t>STWCA017</t>
  </si>
  <si>
    <t>STWCA031</t>
  </si>
  <si>
    <t>STWCA045</t>
  </si>
  <si>
    <t>STWCA059</t>
  </si>
  <si>
    <t>STWCA103</t>
  </si>
  <si>
    <t>STWCA123</t>
  </si>
  <si>
    <t>STWDA004</t>
  </si>
  <si>
    <t>STWDA018</t>
  </si>
  <si>
    <t>STWDA032</t>
  </si>
  <si>
    <t>STWDA046</t>
  </si>
  <si>
    <t>STWDA060</t>
  </si>
  <si>
    <t>STWDA104</t>
  </si>
  <si>
    <t>STWDA124</t>
  </si>
  <si>
    <t>STWCA004</t>
  </si>
  <si>
    <t>STWCA018</t>
  </si>
  <si>
    <t>STWCA032</t>
  </si>
  <si>
    <t>STWCA046</t>
  </si>
  <si>
    <t>STWCA060</t>
  </si>
  <si>
    <t>STWCA104</t>
  </si>
  <si>
    <t>STWCA124</t>
  </si>
  <si>
    <t>STWDA005</t>
  </si>
  <si>
    <t>STWDA019</t>
  </si>
  <si>
    <t>STWDA033</t>
  </si>
  <si>
    <t>STWDA047</t>
  </si>
  <si>
    <t>STWDA061</t>
  </si>
  <si>
    <t>STWDA105</t>
  </si>
  <si>
    <t>STWDA125</t>
  </si>
  <si>
    <t>STWCA005</t>
  </si>
  <si>
    <t>STWCA019</t>
  </si>
  <si>
    <t>STWCA033</t>
  </si>
  <si>
    <t>STWCA047</t>
  </si>
  <si>
    <t>STWCA061</t>
  </si>
  <si>
    <t>STWCA105</t>
  </si>
  <si>
    <t>STWCA125</t>
  </si>
  <si>
    <t>STWDA006</t>
  </si>
  <si>
    <t>STWDA020</t>
  </si>
  <si>
    <t>STWDA034</t>
  </si>
  <si>
    <t>STWDA048</t>
  </si>
  <si>
    <t>STWDA062</t>
  </si>
  <si>
    <t>STWDA106</t>
  </si>
  <si>
    <t>STWDA126</t>
  </si>
  <si>
    <t>STWCA006</t>
  </si>
  <si>
    <t>STWCA020</t>
  </si>
  <si>
    <t>STWCA034</t>
  </si>
  <si>
    <t>STWCA048</t>
  </si>
  <si>
    <t>STWCA062</t>
  </si>
  <si>
    <t>STWCA106</t>
  </si>
  <si>
    <t>STWCA126</t>
  </si>
  <si>
    <t>BN1176CA</t>
  </si>
  <si>
    <t>Total sewerage catchment area</t>
  </si>
  <si>
    <t>BN1615</t>
  </si>
  <si>
    <t>S4016</t>
  </si>
  <si>
    <t>Number of intermittent discharge sites with event duration monitoring</t>
  </si>
  <si>
    <t>STWM001</t>
  </si>
  <si>
    <t>Number of monitors for flow monitoring at STWs</t>
  </si>
  <si>
    <t>S4017</t>
  </si>
  <si>
    <t>Number of odour related complaints</t>
  </si>
  <si>
    <t>BM902ECSC</t>
  </si>
  <si>
    <t>BM902ECST</t>
  </si>
  <si>
    <t>BM902ECNPS</t>
  </si>
  <si>
    <t>BP05613</t>
  </si>
  <si>
    <t>ttds/ year</t>
  </si>
  <si>
    <t>MP05614</t>
  </si>
  <si>
    <t>MP05611</t>
  </si>
  <si>
    <t>MP05613</t>
  </si>
  <si>
    <t>MP05615</t>
  </si>
  <si>
    <t>BN1623</t>
  </si>
  <si>
    <t>BN1622</t>
  </si>
  <si>
    <t>BN1621</t>
  </si>
  <si>
    <t>BN1640</t>
  </si>
  <si>
    <t>ttds*km/year</t>
  </si>
  <si>
    <t>BN1641</t>
  </si>
  <si>
    <t>BN1642</t>
  </si>
  <si>
    <t>BN1643</t>
  </si>
  <si>
    <t>BN1644</t>
  </si>
  <si>
    <t>BN1648</t>
  </si>
  <si>
    <t>Total measure of 'work' done in sludge disposal operations by pipeline</t>
  </si>
  <si>
    <t>BN1645</t>
  </si>
  <si>
    <t>Total measure of 'work' done in sludge disposal operations by tanker</t>
  </si>
  <si>
    <t>BN1646</t>
  </si>
  <si>
    <t>Total measure of 'work' done in sludge disposal operations by truck</t>
  </si>
  <si>
    <t>BN1647</t>
  </si>
  <si>
    <t>Total measure of 'work' done in sludge disposal operations (all forms of transportation)</t>
  </si>
  <si>
    <t>BN1649</t>
  </si>
  <si>
    <t>Total measure of 'work' done by tanker in sludge disposal operations (by volume transported)</t>
  </si>
  <si>
    <t>MP05616</t>
  </si>
  <si>
    <t>WWS1001STPPP</t>
  </si>
  <si>
    <t>WWS1002STPPP</t>
  </si>
  <si>
    <t>WWS1003STPPP</t>
  </si>
  <si>
    <t>WWS1004STPPP</t>
  </si>
  <si>
    <t>WWS1001STPTK</t>
  </si>
  <si>
    <t>WWS1002STPTK</t>
  </si>
  <si>
    <t>WWS1003STPTK</t>
  </si>
  <si>
    <t>WWS1004STPTK</t>
  </si>
  <si>
    <t>WWS1001STPTR</t>
  </si>
  <si>
    <t>WWS1002STPTR</t>
  </si>
  <si>
    <t>WWS1003STPTR</t>
  </si>
  <si>
    <t>WWS1004STPTR</t>
  </si>
  <si>
    <t>WWS1001STPTOT</t>
  </si>
  <si>
    <t>WWS1002STPTOT</t>
  </si>
  <si>
    <t>WWS1003STPTOT</t>
  </si>
  <si>
    <t>WWS1004STPTOT</t>
  </si>
  <si>
    <t>WWS1005STPPP</t>
  </si>
  <si>
    <t>WWS1006STPPP</t>
  </si>
  <si>
    <t>WWS1007DISTPPP</t>
  </si>
  <si>
    <t>BM816STPPP</t>
  </si>
  <si>
    <t>WWS1008STPPP</t>
  </si>
  <si>
    <t>WWS1009STPPP</t>
  </si>
  <si>
    <t>WWS1005STPTK</t>
  </si>
  <si>
    <t>WWS1006STPTK</t>
  </si>
  <si>
    <t>WWS1007DISTPTK</t>
  </si>
  <si>
    <t>BM816STPTK</t>
  </si>
  <si>
    <t>WWS1008STPTK</t>
  </si>
  <si>
    <t>WWS1009STPTK</t>
  </si>
  <si>
    <t>WWS1005STPTR</t>
  </si>
  <si>
    <t>WWS1006STPTR</t>
  </si>
  <si>
    <t>WWS1007DISTPTR</t>
  </si>
  <si>
    <t>BM816STPTR</t>
  </si>
  <si>
    <t>WWS1008STPTR</t>
  </si>
  <si>
    <t>WWS1009STPTR</t>
  </si>
  <si>
    <t>WWS1005STPTOT</t>
  </si>
  <si>
    <t>WWS1006STPTOT</t>
  </si>
  <si>
    <t>WWS1007DISTPTOT</t>
  </si>
  <si>
    <t>BM816STPTOT</t>
  </si>
  <si>
    <t>WWS1008STPTOT</t>
  </si>
  <si>
    <t>WWS1009STPTOT</t>
  </si>
  <si>
    <t>BM402STUTS</t>
  </si>
  <si>
    <t>BM836STUTS</t>
  </si>
  <si>
    <t>WWS1003STUTS</t>
  </si>
  <si>
    <t>BM240STUTS</t>
  </si>
  <si>
    <t>WWS1005STUTS</t>
  </si>
  <si>
    <t>WWS1006STUTS</t>
  </si>
  <si>
    <t>BM408STUTS</t>
  </si>
  <si>
    <t>BM410STUTS</t>
  </si>
  <si>
    <t>BM817STUTS</t>
  </si>
  <si>
    <t>BM8390STUTS</t>
  </si>
  <si>
    <t>BM402STRSL</t>
  </si>
  <si>
    <t>BM836STRSL</t>
  </si>
  <si>
    <t>WWS1003STRSL</t>
  </si>
  <si>
    <t>BM240STRSL</t>
  </si>
  <si>
    <t>WWS1005STRSL</t>
  </si>
  <si>
    <t>WWS1006STRSL</t>
  </si>
  <si>
    <t>BM408STRSL</t>
  </si>
  <si>
    <t>BM410STRSL</t>
  </si>
  <si>
    <t>BM817STRSL</t>
  </si>
  <si>
    <t>BM8390STRSL</t>
  </si>
  <si>
    <t>BM402STCAD</t>
  </si>
  <si>
    <t>BM836STCAD</t>
  </si>
  <si>
    <t>WWS1003STCAD</t>
  </si>
  <si>
    <t>BM240STCAD</t>
  </si>
  <si>
    <t>WWS1005STCAD</t>
  </si>
  <si>
    <t>WWS1006STCAD</t>
  </si>
  <si>
    <t>BM408STCAD</t>
  </si>
  <si>
    <t>BM410STCAD</t>
  </si>
  <si>
    <t>BM817STCAD</t>
  </si>
  <si>
    <t>BM8390STCAD</t>
  </si>
  <si>
    <t>BM402STIRS</t>
  </si>
  <si>
    <t>BM836STIRS</t>
  </si>
  <si>
    <t>WWS1003STIRS</t>
  </si>
  <si>
    <t>BM240STIRS</t>
  </si>
  <si>
    <t>WWS1005STIRS</t>
  </si>
  <si>
    <t>WWS1006STIRS</t>
  </si>
  <si>
    <t>BM408STIRS</t>
  </si>
  <si>
    <t>BM410STIRS</t>
  </si>
  <si>
    <t>BM817STIRS</t>
  </si>
  <si>
    <t>BM8390STIRS</t>
  </si>
  <si>
    <t>BM402STPCC</t>
  </si>
  <si>
    <t>BM836STPCC</t>
  </si>
  <si>
    <t>WWS1003STPCC</t>
  </si>
  <si>
    <t>BM240STPCC</t>
  </si>
  <si>
    <t>WWS1005STPCC</t>
  </si>
  <si>
    <t>WWS1006STPCC</t>
  </si>
  <si>
    <t>BM408STPCC</t>
  </si>
  <si>
    <t>BM410STPCC</t>
  </si>
  <si>
    <t>BM817STPCC</t>
  </si>
  <si>
    <t>BM8390STPCC</t>
  </si>
  <si>
    <t>BM402STAD</t>
  </si>
  <si>
    <t>BM836STAD</t>
  </si>
  <si>
    <t>WWS1003STAD</t>
  </si>
  <si>
    <t>BM240STAD</t>
  </si>
  <si>
    <t>WWS1005STAD</t>
  </si>
  <si>
    <t>WWS1006STAD</t>
  </si>
  <si>
    <t>BM408STAD</t>
  </si>
  <si>
    <t>BM410STAD</t>
  </si>
  <si>
    <t>BM817STAD</t>
  </si>
  <si>
    <t>BM8390STAD</t>
  </si>
  <si>
    <t>BM402STSLOT</t>
  </si>
  <si>
    <t>BM836STSLOT</t>
  </si>
  <si>
    <t>WWS1003STSLOT</t>
  </si>
  <si>
    <t>BM240STSLOT</t>
  </si>
  <si>
    <t>WWS1005STSLOT</t>
  </si>
  <si>
    <t>WWS1006STSLOT</t>
  </si>
  <si>
    <t>BM408STSLOT</t>
  </si>
  <si>
    <t>BM410STSLOT</t>
  </si>
  <si>
    <t>BM817STSLOT</t>
  </si>
  <si>
    <t>BM8390STSLOT</t>
  </si>
  <si>
    <t>BM402STTOT</t>
  </si>
  <si>
    <t>BM836STTOT</t>
  </si>
  <si>
    <t>WWS1003STTOT</t>
  </si>
  <si>
    <t>BM240STTOT</t>
  </si>
  <si>
    <t>WWS1005STTOT</t>
  </si>
  <si>
    <t>WWS1006STTOT</t>
  </si>
  <si>
    <t>BM408STTOT</t>
  </si>
  <si>
    <t>BM410STTOT</t>
  </si>
  <si>
    <t>BM817STTOT</t>
  </si>
  <si>
    <t>BM8390STTOT</t>
  </si>
  <si>
    <t>BM402SDLFR</t>
  </si>
  <si>
    <t>BM836SDLFR</t>
  </si>
  <si>
    <t>WWS1003SDLFR</t>
  </si>
  <si>
    <t>BM240SDLFR</t>
  </si>
  <si>
    <t>WWS1005SDLFR</t>
  </si>
  <si>
    <t>WWS1006SDLFR</t>
  </si>
  <si>
    <t>BM408SDLFR</t>
  </si>
  <si>
    <t>BM816SDLFR</t>
  </si>
  <si>
    <t>BM817SDLFR</t>
  </si>
  <si>
    <t>BM8390SDLFR</t>
  </si>
  <si>
    <t>BM402SDLFP</t>
  </si>
  <si>
    <t>BM836SDLFP</t>
  </si>
  <si>
    <t>WWS1003SDLFP</t>
  </si>
  <si>
    <t>BM240SDLFP</t>
  </si>
  <si>
    <t>WWS1005SDLFP</t>
  </si>
  <si>
    <t>WWS1006SDLFP</t>
  </si>
  <si>
    <t>BM408SDLFP</t>
  </si>
  <si>
    <t>BM816SDLFP</t>
  </si>
  <si>
    <t>BM817SDLFP</t>
  </si>
  <si>
    <t>BM8390SDLFP</t>
  </si>
  <si>
    <t>BM402SDLRR</t>
  </si>
  <si>
    <t>BM836SDLRR</t>
  </si>
  <si>
    <t>WWS1003SDLRR</t>
  </si>
  <si>
    <t>BM240SDLRR</t>
  </si>
  <si>
    <t>WWS1005SDLRR</t>
  </si>
  <si>
    <t>WWS1006SDLRR</t>
  </si>
  <si>
    <t>BM408SDLRR</t>
  </si>
  <si>
    <t>BM816SDLRR</t>
  </si>
  <si>
    <t>BM817SDLRR</t>
  </si>
  <si>
    <t>BM8390SDLRR</t>
  </si>
  <si>
    <t>BM402SDRTF</t>
  </si>
  <si>
    <t>BM836SDRTF</t>
  </si>
  <si>
    <t>WWS1003SDRTF</t>
  </si>
  <si>
    <t>BM240SDRTF</t>
  </si>
  <si>
    <t>WWS1005SDRTF</t>
  </si>
  <si>
    <t>WWS1006SDRTF</t>
  </si>
  <si>
    <t>BM408SDRTF</t>
  </si>
  <si>
    <t>BM816SDRTF</t>
  </si>
  <si>
    <t>BM817SDRTF</t>
  </si>
  <si>
    <t>BM8390SDRTF</t>
  </si>
  <si>
    <t>BM402SDSOT</t>
  </si>
  <si>
    <t>BM836SDSOT</t>
  </si>
  <si>
    <t>WWS1003SDSOT</t>
  </si>
  <si>
    <t>BM240SDSOT</t>
  </si>
  <si>
    <t>WWS1005SDSOT</t>
  </si>
  <si>
    <t>WWS1006SDSOT</t>
  </si>
  <si>
    <t>BM408SDSOT</t>
  </si>
  <si>
    <t>BM816SDSOT</t>
  </si>
  <si>
    <t>BM817SDSOT</t>
  </si>
  <si>
    <t>BM8390SDSOT</t>
  </si>
  <si>
    <t>BM402SDTOT</t>
  </si>
  <si>
    <t>BM836SDTOT</t>
  </si>
  <si>
    <t>WWS1003SDTOT</t>
  </si>
  <si>
    <t>BM240SDTOT</t>
  </si>
  <si>
    <t>WWS1005SDTOT</t>
  </si>
  <si>
    <t>WWS1006SDTOT</t>
  </si>
  <si>
    <t>BM408SDTOT</t>
  </si>
  <si>
    <t>BM816SDTOT</t>
  </si>
  <si>
    <t>BM817SDTOT</t>
  </si>
  <si>
    <t>BM8390SDTOT</t>
  </si>
  <si>
    <t>B0002BIOEGBE</t>
  </si>
  <si>
    <t>B0002BIOEGNE</t>
  </si>
  <si>
    <t>B0002BIOEGGTE</t>
  </si>
  <si>
    <t>B0002BIOEGUE</t>
  </si>
  <si>
    <t>B0002BIOEBGTE</t>
  </si>
  <si>
    <t>B0002BIOIROC</t>
  </si>
  <si>
    <t>B0002BIOIRHI</t>
  </si>
  <si>
    <t>B0002BIOIOTH1</t>
  </si>
  <si>
    <t>B0002BIOIOTH2</t>
  </si>
  <si>
    <t>B0002BIOIOTH3</t>
  </si>
  <si>
    <t>B0002BIOITOT</t>
  </si>
  <si>
    <t>B0002BIOIPCTEX</t>
  </si>
  <si>
    <t>B0002BIOITOTEX</t>
  </si>
  <si>
    <t>B0002BIOTBOD</t>
  </si>
  <si>
    <t>kg/d</t>
  </si>
  <si>
    <t>B0002BIOTAMM</t>
  </si>
  <si>
    <t>kg Amm-N/d</t>
  </si>
  <si>
    <t>B0002BIOTRCHG</t>
  </si>
  <si>
    <t>B0002BIOEGBH</t>
  </si>
  <si>
    <t>B0002BIOEGNH</t>
  </si>
  <si>
    <t>B0002BIOEGGTH</t>
  </si>
  <si>
    <t>B0002BIOEGUH</t>
  </si>
  <si>
    <t>B0002BIOEBGTH</t>
  </si>
  <si>
    <t>B0002BIOEGBB</t>
  </si>
  <si>
    <t>B0002BIOEGNB</t>
  </si>
  <si>
    <t>B0002BIOEGGTB</t>
  </si>
  <si>
    <t>B0002BIOEGUB</t>
  </si>
  <si>
    <t>B0002BIOEBGTB</t>
  </si>
  <si>
    <t>B0002BIOEGBT</t>
  </si>
  <si>
    <t>B0002BIOEGNT</t>
  </si>
  <si>
    <t>B0002BIOEGGTT</t>
  </si>
  <si>
    <t>B0002BIOEGUT</t>
  </si>
  <si>
    <t>B0002BIOEBGTT</t>
  </si>
  <si>
    <t>B0002BIOEUBE</t>
  </si>
  <si>
    <t>B0002BIOEUNE</t>
  </si>
  <si>
    <t>B0002BIOEUGTE</t>
  </si>
  <si>
    <t>B0002BIOEUBGTE</t>
  </si>
  <si>
    <t>B0002BIOEUBH</t>
  </si>
  <si>
    <t>B0002BIOEUNH</t>
  </si>
  <si>
    <t>B0002BIOEUGTH</t>
  </si>
  <si>
    <t>B0002BIOEUBGTH</t>
  </si>
  <si>
    <t>B0002BIOEUBB</t>
  </si>
  <si>
    <t>B0002BIOEUNB</t>
  </si>
  <si>
    <t>B0002BIOEUGTB</t>
  </si>
  <si>
    <t>B0002BIOEUBGTB</t>
  </si>
  <si>
    <t>B0002BIOECTOT</t>
  </si>
  <si>
    <t>B0002BIOEUBT</t>
  </si>
  <si>
    <t>B0002BIOEUNT</t>
  </si>
  <si>
    <t>B0002BIOEUGTT</t>
  </si>
  <si>
    <t>B0002BIOEUBGTT</t>
  </si>
  <si>
    <t>BN5611INC</t>
  </si>
  <si>
    <t>BN5612INC</t>
  </si>
  <si>
    <t>BN5613INC</t>
  </si>
  <si>
    <t>BN5614INC</t>
  </si>
  <si>
    <t>BN5615INC</t>
  </si>
  <si>
    <t>BN5618INC</t>
  </si>
  <si>
    <t>BN5619INC</t>
  </si>
  <si>
    <t>BN5620INC</t>
  </si>
  <si>
    <t>BN5621INC</t>
  </si>
  <si>
    <t>BN5622INC</t>
  </si>
  <si>
    <t>BN5623INC</t>
  </si>
  <si>
    <t>BN5624INC</t>
  </si>
  <si>
    <t>BN5625INC</t>
  </si>
  <si>
    <t>BN5611TPS</t>
  </si>
  <si>
    <t>BN5612TPS</t>
  </si>
  <si>
    <t>BN5613TPS</t>
  </si>
  <si>
    <t>BN5614TPS</t>
  </si>
  <si>
    <t>BN5615TPS</t>
  </si>
  <si>
    <t>BN5618TPS</t>
  </si>
  <si>
    <t>BN5619TPS</t>
  </si>
  <si>
    <t>BN5620TPS</t>
  </si>
  <si>
    <t>BN5621TPS</t>
  </si>
  <si>
    <t>BN5622TPS</t>
  </si>
  <si>
    <t>BN5623TPS</t>
  </si>
  <si>
    <t>BN5624TPS</t>
  </si>
  <si>
    <t>BN5625TPS</t>
  </si>
  <si>
    <t>DPs</t>
  </si>
  <si>
    <t>Interest rate swap (sterling) - Floating to fixed rate - Nominal value by maturity (net) at 31 March - 0 to 1 years</t>
  </si>
  <si>
    <t>Interest rate swap (sterling) - Floating from fixed rate - Nominal value by maturity (net) at 31 March - 0 to 1 years</t>
  </si>
  <si>
    <t>Interest rate swap (sterling) - Floating to index linked - Nominal value by maturity (net) at 31 March - 0 to 1 years</t>
  </si>
  <si>
    <t>Interest rate swap (sterling) - Floating from index linked - Nominal value by maturity (net) at 31 March - 0 to 1 years</t>
  </si>
  <si>
    <t>Interest rate swap (sterling) - Fixed to index linked - Nominal value by maturity (net) at 31 March - 0 to 1 years</t>
  </si>
  <si>
    <t>Interest rate swap (sterling) - Fixed from index linked - Nominal value by maturity (net) at 31 March - 0 to 1 years</t>
  </si>
  <si>
    <t>Interest rate swap (sterling) - Index-linked to index-linked - Nominal value by maturity (net) at 31 March - 0 to 1 years</t>
  </si>
  <si>
    <t>Interest rate swap (sterling) - Total - Nominal value by maturity (net) at 31 March - 0 to 1 years</t>
  </si>
  <si>
    <t>Foreign Exchange - Cross currency swap USD - Nominal value by maturity (net) at 31 March - 0 to 1 years</t>
  </si>
  <si>
    <t>Foreign Exchange - Cross currency swap EUR - Nominal value by maturity (net) at 31 March - 0 to 1 years</t>
  </si>
  <si>
    <t>Foreign Exchange - Cross currency swap YEN - Nominal value by maturity (net) at 31 March - 0 to 1 years</t>
  </si>
  <si>
    <t>Foreign Exchange - Cross currency swap Other - Nominal value by maturity (net) at 31 March - 0 to 1 years</t>
  </si>
  <si>
    <t>Foreign Exchange - Total - Nominal value by maturity (net) at 31 March - 0 to 1 years</t>
  </si>
  <si>
    <t>Currency Interest Rate - Currency Interest Rate swaps USD - Nominal value by maturity (net) at 31 March - 0 to 1 years</t>
  </si>
  <si>
    <t>Currency Interest Rate - Currency Interest Rate swaps EUR - Nominal value by maturity (net) at 31 March - 0 to 1 years</t>
  </si>
  <si>
    <t>Currency Interest Rate - Currency Interest Rate swaps YEN - Nominal value by maturity (net) at 31 March - 0 to 1 years</t>
  </si>
  <si>
    <t>Currency Interest Rate - Currency Interest Rate swaps Other - Nominal value by maturity (net) at 31 March - 0 to 1 years</t>
  </si>
  <si>
    <t>Currency Interest Rate - Total - Nominal value by maturity (net) at 31 March - 0 to 1 years</t>
  </si>
  <si>
    <t>Forward currency contracts - Forward currency contracts USD - Nominal value by maturity (net) at 31 March - 0 to 1 years</t>
  </si>
  <si>
    <t>Forward currency contracts - Forward currency contracts EUR - Nominal value by maturity (net) at 31 March - 0 to 1 years</t>
  </si>
  <si>
    <t>Forward currency contracts - Forward currency contracts YEN - Nominal value by maturity (net) at 31 March - 0 to 1 years</t>
  </si>
  <si>
    <t>Forward currency contracts - Forward currency contracts CAD - Nominal value by maturity (net) at 31 March - 0 to 1 years</t>
  </si>
  <si>
    <t>Forward currency contracts - Forward currency contracts AUD - Nominal value by maturity (net) at 31 March - 0 to 1 years</t>
  </si>
  <si>
    <t>Forward currency contracts - Forward currency contracts HKD - Nominal value by maturity (net) at 31 March - 0 to 1 years</t>
  </si>
  <si>
    <t>Forward currency contracts - Forward currency contracts Other - Nominal value by maturity (net) at 31 March - 0 to 1 years</t>
  </si>
  <si>
    <t>Forward currency contracts - Total - Nominal value by maturity (net) at 31 March - 0 to 1 years</t>
  </si>
  <si>
    <t>Other financial derivatives - Nominal value by maturity (net) at 31 March - 0 to 1 years</t>
  </si>
  <si>
    <t>Total financial derivatives - Nominal value by maturity (net) at 31 March - 0 to 1 years</t>
  </si>
  <si>
    <t>Interest rate swap (sterling) - Index-linked to index-linked - Nominal value by maturity (net) at 31 March - 1 to 2 years</t>
  </si>
  <si>
    <t>Interest rate swap (sterling) - Index-linked to index-linked - Nominal value by maturity (net) at 31 March - 2 to 5 years</t>
  </si>
  <si>
    <t>Interest rate swap (sterling) - Index-linked to index-linked - Nominal value by maturity (net) at 31 March - over 5 years</t>
  </si>
  <si>
    <t>Interest rate swap (sterling) - Index-linked to index-linked - Total value at 31 March - Nominal value (net)</t>
  </si>
  <si>
    <t>Interest rate swap (sterling) - Index-linked to index-linked - Total value at 31 March - Mark to market</t>
  </si>
  <si>
    <t>Interest rate swap (sterling) - Index-linked to index-linked - Total accretion at 31 March</t>
  </si>
  <si>
    <t>Interest rate swap (sterling) - Index-linked to index-linked - Interest rate
(weighted average for 12 months to 31 March 2021) - Payable</t>
  </si>
  <si>
    <t>Interest rate swap (sterling) - Index-linked to index-linked - Interest rate
(weighted average for 12 months to 31 March 2021) - Receivable</t>
  </si>
  <si>
    <t>Replacement of existing basic meters with smart meters - Capex - Treated water distribution</t>
  </si>
  <si>
    <t>Replacement of existing basic meters with smart meters - Opex - Treated water distribution</t>
  </si>
  <si>
    <t>Replacement of existing basic meters with smart meters - Totex - Treated water distribution</t>
  </si>
  <si>
    <t>Smart meter infrastructure - Capex - Treated water distribution</t>
  </si>
  <si>
    <t>Smart meter infrastructure - Opex - Treated water distribution</t>
  </si>
  <si>
    <t>Smart meter infrastructure - Totex - Treated water distribution</t>
  </si>
  <si>
    <t>Replacement of existing basic meters with smart meters - Capex - Total</t>
  </si>
  <si>
    <t>Replacement of existing basic meters with smart meters - Opex - Total</t>
  </si>
  <si>
    <t>Replacement of existing basic meters with smart meters - Totex - Total</t>
  </si>
  <si>
    <t>Smart meter infrastructure - Capex - Total</t>
  </si>
  <si>
    <t>Smart meter infrastructure - Opex - Total</t>
  </si>
  <si>
    <t>Smart meter infrastructure - Totex - Total</t>
  </si>
  <si>
    <t>New optant meter installation for existing residential customers - totex expenditure - Basic Meter</t>
  </si>
  <si>
    <t>New selective meter installation for existing residential customers - totex expenditure - Basic Meter</t>
  </si>
  <si>
    <t>New meter installation for existing business customers  - totex expenditure - Basic Meter</t>
  </si>
  <si>
    <t>New optant meter installations for existing residential customers - meter numbers - Basic Meter</t>
  </si>
  <si>
    <t>New selective meter installations for existing residential customers - meter numbers - Basic Meter</t>
  </si>
  <si>
    <t>New meter installation for existing business customers  - meter numbers - Basic Meter</t>
  </si>
  <si>
    <t>Metering activities - New residential meters installated for existing customers – supply-demand balance benefit - Basic meter</t>
  </si>
  <si>
    <t>Metering activities - New business meters installated for existing customers – supply-demand balance benefit - Basic meter</t>
  </si>
  <si>
    <t>Maintaining leakage activity - totex expenditure</t>
  </si>
  <si>
    <t>New optant meter installation for existing residential customers - totex expenditure - AMR Meter</t>
  </si>
  <si>
    <t>New selective meter installation for existing residential customers - totex expenditure - AMR Meter</t>
  </si>
  <si>
    <t>New meter installation for existing business customers  - totex expenditure - AMR Meter</t>
  </si>
  <si>
    <t>Residential meters renewed  - totex expenditure - AMR meter</t>
  </si>
  <si>
    <t>Business meters renewed  - totex expenditure - AMR meter</t>
  </si>
  <si>
    <t>New optant meter installations for existing residential customers - meter numbers - AMR Meter</t>
  </si>
  <si>
    <t>New selective meter installations for existing residential customers - meter numbers - AMR Meter</t>
  </si>
  <si>
    <t>New meter installation for existing business customers  - meter numbers - AMR Meter</t>
  </si>
  <si>
    <t>Residential meters renewed  - meter numbers - AMR meter</t>
  </si>
  <si>
    <t>Business meters renewed  - meter numbers - AMR meter</t>
  </si>
  <si>
    <t>Metering activities - New residential meters installation – supply-demand balance benefit - AMR meter</t>
  </si>
  <si>
    <t>Metering activities - New business meters installation – supply-demand balance benefit - AMR meter</t>
  </si>
  <si>
    <t>Metering activities - Residential meters renewed - supply-demand balance benefit - AMR meter</t>
  </si>
  <si>
    <t>Metering activities - Business meters renewed - supply-demand balance benefit - AMR meter</t>
  </si>
  <si>
    <t>Metering activities - Residential properties - meter penetration - AMR meter</t>
  </si>
  <si>
    <t>Reducing leakage activity - totex expenditure</t>
  </si>
  <si>
    <t>New optant meter installation for existing residential customers - totex expenditure - AMI Meter</t>
  </si>
  <si>
    <t>New selective meter installation for existing residential customers - totex expenditure - AMI Meter</t>
  </si>
  <si>
    <t>New meter installation for existing business customers  - totex expenditure - AMI Meter</t>
  </si>
  <si>
    <t>Residential meters renewed  - totex expenditure - AMI meter</t>
  </si>
  <si>
    <t>Business meters renewed  - totex expenditure - AMI meter</t>
  </si>
  <si>
    <t>New optant meter installations for existing residential customers - meter numbers - AMI Meter</t>
  </si>
  <si>
    <t>New selective meter installations for existing residential customers - meter numbers - AMI Meter</t>
  </si>
  <si>
    <t>New meter installation for existing business customers  - meter numbers - AMI Meter</t>
  </si>
  <si>
    <t>Residential meters renewed  - meter numbers - AMI meter</t>
  </si>
  <si>
    <t>Business meters renewed  - meter numbers - AMI meter</t>
  </si>
  <si>
    <t>Metering activities - New residential meters installation – supply-demand balance benefit - AMI meter</t>
  </si>
  <si>
    <t>Metering activities - New business meters installation – supply-demand balance benefit - AMI meter</t>
  </si>
  <si>
    <t>Metering activities - Residential meters renewed - supply-demand balance benefit - AMI meter</t>
  </si>
  <si>
    <t>Metering activities - Business meters renewed - supply-demand balance benefit - AMI meter</t>
  </si>
  <si>
    <t>Metering activities - Residential properties - meter penetration - AMI meter</t>
  </si>
  <si>
    <t>Business Retail</t>
  </si>
  <si>
    <t>Pro forma 4S</t>
  </si>
  <si>
    <t>Pro forma 4T</t>
  </si>
  <si>
    <t>Pro forma 4U</t>
  </si>
  <si>
    <t>Pro forma 6F</t>
  </si>
  <si>
    <t>Pro forma 7F</t>
  </si>
  <si>
    <t>Pro forma 10A</t>
  </si>
  <si>
    <t>Pro forma 10B</t>
  </si>
  <si>
    <t>Pro forma 10C</t>
  </si>
  <si>
    <t>Pro forma 10D</t>
  </si>
  <si>
    <t>Pro forma 10E</t>
  </si>
  <si>
    <t>Income statement for the 12 months ended 31 March 2022</t>
  </si>
  <si>
    <t>Data Validation</t>
  </si>
  <si>
    <t>Completion checks</t>
  </si>
  <si>
    <t>Line description</t>
  </si>
  <si>
    <t>Units</t>
  </si>
  <si>
    <t>Statutory</t>
  </si>
  <si>
    <t>Adjustments</t>
  </si>
  <si>
    <t>Total appointed activities</t>
  </si>
  <si>
    <t>RAG 4 reference</t>
  </si>
  <si>
    <t>Comments 
(For internal use only, not to be reviewed by Ofwat)</t>
  </si>
  <si>
    <t>Please complete all cells in row</t>
  </si>
  <si>
    <t>Differences between statutory and RAG definitions</t>
  </si>
  <si>
    <t>Non-appointed</t>
  </si>
  <si>
    <t>Total adjustments</t>
  </si>
  <si>
    <t>Revenue</t>
  </si>
  <si>
    <t>1A.1</t>
  </si>
  <si>
    <t>Operating costs</t>
  </si>
  <si>
    <t>1A.2</t>
  </si>
  <si>
    <t>Other operating income</t>
  </si>
  <si>
    <t>1A.3</t>
  </si>
  <si>
    <t>Operating profit</t>
  </si>
  <si>
    <t>1A.4</t>
  </si>
  <si>
    <t>Other income</t>
  </si>
  <si>
    <t>1A.5</t>
  </si>
  <si>
    <t xml:space="preserve">Interest income </t>
  </si>
  <si>
    <t>1A.6</t>
  </si>
  <si>
    <t>Interest expense</t>
  </si>
  <si>
    <t>1A.7</t>
  </si>
  <si>
    <t xml:space="preserve">Other interest expense </t>
  </si>
  <si>
    <t>1A.8</t>
  </si>
  <si>
    <t>Profit before tax and fair value movements</t>
  </si>
  <si>
    <t>1A.9</t>
  </si>
  <si>
    <t>Fair value gains/(losses) on financial instruments</t>
  </si>
  <si>
    <t>1A.10</t>
  </si>
  <si>
    <t>Profit before tax</t>
  </si>
  <si>
    <t>1A.11</t>
  </si>
  <si>
    <t>UK Corporation tax</t>
  </si>
  <si>
    <t>1A.12</t>
  </si>
  <si>
    <t>Deferred tax</t>
  </si>
  <si>
    <t>1A.13</t>
  </si>
  <si>
    <t>Profit for the year</t>
  </si>
  <si>
    <t>1A.14</t>
  </si>
  <si>
    <t>Dividends</t>
  </si>
  <si>
    <t>1A.15</t>
  </si>
  <si>
    <t>Tax analysis</t>
  </si>
  <si>
    <t>Current year</t>
  </si>
  <si>
    <t>1A.16</t>
  </si>
  <si>
    <t>Adjustments in respect of prior years</t>
  </si>
  <si>
    <t>1A.17</t>
  </si>
  <si>
    <t>1A.18</t>
  </si>
  <si>
    <t>Analysis of non-appointed revenue</t>
  </si>
  <si>
    <t>Imported sludge</t>
  </si>
  <si>
    <t>1A.19</t>
  </si>
  <si>
    <t>Tankered waste</t>
  </si>
  <si>
    <t>1A.20</t>
  </si>
  <si>
    <t>Other non-appointed revenue</t>
  </si>
  <si>
    <t>1A.21</t>
  </si>
  <si>
    <t>1A.22</t>
  </si>
  <si>
    <t>Statement of comprehensive income for the 12 months ended 31 March 2022</t>
  </si>
  <si>
    <t>1B.1</t>
  </si>
  <si>
    <t>Actuarial gains/(losses) on post-employment plans</t>
  </si>
  <si>
    <t>1B.2</t>
  </si>
  <si>
    <t>Other comprehensive income</t>
  </si>
  <si>
    <t>1B.3</t>
  </si>
  <si>
    <t>Total Comprehensive income for the year</t>
  </si>
  <si>
    <t>1B.4</t>
  </si>
  <si>
    <t>Statement of financial position for the 12 months ended 31 March 2022</t>
  </si>
  <si>
    <t>Non-current assets</t>
  </si>
  <si>
    <t>Fixed assets</t>
  </si>
  <si>
    <t>1C.1</t>
  </si>
  <si>
    <t>Intangible assets</t>
  </si>
  <si>
    <t>1C.2</t>
  </si>
  <si>
    <t>Investments - loans to group companies</t>
  </si>
  <si>
    <t>1C.3</t>
  </si>
  <si>
    <t>Investments - other</t>
  </si>
  <si>
    <t>1C.4</t>
  </si>
  <si>
    <t>Financial instruments</t>
  </si>
  <si>
    <t>1C.5</t>
  </si>
  <si>
    <t>Retirement benefit assets</t>
  </si>
  <si>
    <t>1C.6</t>
  </si>
  <si>
    <t>Total</t>
  </si>
  <si>
    <t>1C.7</t>
  </si>
  <si>
    <t>Current assets</t>
  </si>
  <si>
    <t>Inventories</t>
  </si>
  <si>
    <t>1C.8</t>
  </si>
  <si>
    <t>Trade &amp; other receivables</t>
  </si>
  <si>
    <t>1C.9</t>
  </si>
  <si>
    <t>1C.10</t>
  </si>
  <si>
    <t>Cash &amp; cash equivalents</t>
  </si>
  <si>
    <t>1C.11</t>
  </si>
  <si>
    <t xml:space="preserve">Total </t>
  </si>
  <si>
    <t>1C.12</t>
  </si>
  <si>
    <t>Current liabilities</t>
  </si>
  <si>
    <t>Trade &amp; other payables</t>
  </si>
  <si>
    <t>1C.13</t>
  </si>
  <si>
    <t>Capex creditor</t>
  </si>
  <si>
    <t>1C.14</t>
  </si>
  <si>
    <t>Borrowings</t>
  </si>
  <si>
    <t>1C.15</t>
  </si>
  <si>
    <t>1C.16</t>
  </si>
  <si>
    <t>Current tax liabilities</t>
  </si>
  <si>
    <t>1C.17</t>
  </si>
  <si>
    <t>Provisions</t>
  </si>
  <si>
    <t>1C.18</t>
  </si>
  <si>
    <t>1C.19</t>
  </si>
  <si>
    <t>Net Current assets/(liabilities)</t>
  </si>
  <si>
    <t>1C.20</t>
  </si>
  <si>
    <t>Non-current liabilities</t>
  </si>
  <si>
    <t>1C.21</t>
  </si>
  <si>
    <t>1C.22</t>
  </si>
  <si>
    <t>1C.23</t>
  </si>
  <si>
    <t>Retirement benefit obligations</t>
  </si>
  <si>
    <t>1C.24</t>
  </si>
  <si>
    <t>1C.25</t>
  </si>
  <si>
    <t>Deferred income - G&amp;C's</t>
  </si>
  <si>
    <t>1C.26</t>
  </si>
  <si>
    <t>Deferred income - adopted assets</t>
  </si>
  <si>
    <t>1C.27</t>
  </si>
  <si>
    <t>1C.28</t>
  </si>
  <si>
    <t>1C.29</t>
  </si>
  <si>
    <t>1C.30</t>
  </si>
  <si>
    <t>Net assets</t>
  </si>
  <si>
    <t>1C.31</t>
  </si>
  <si>
    <t>Equity</t>
  </si>
  <si>
    <t>Called up share capital</t>
  </si>
  <si>
    <t>1C.32</t>
  </si>
  <si>
    <t>Retained earnings &amp; other reserves</t>
  </si>
  <si>
    <t>1C.33</t>
  </si>
  <si>
    <t>Total Equity</t>
  </si>
  <si>
    <t>1C.34</t>
  </si>
  <si>
    <t>Statement of cashflows for the 12 months ended 31 March 2022</t>
  </si>
  <si>
    <t>Operating activities</t>
  </si>
  <si>
    <t>1D.1</t>
  </si>
  <si>
    <t>1D.2</t>
  </si>
  <si>
    <t>Depreciation</t>
  </si>
  <si>
    <t>1D.3</t>
  </si>
  <si>
    <t>Amortisation - G&amp;C's</t>
  </si>
  <si>
    <t>1D.4</t>
  </si>
  <si>
    <t>Changes in working capital</t>
  </si>
  <si>
    <t>1D.5</t>
  </si>
  <si>
    <t>Pension contributions</t>
  </si>
  <si>
    <t>1D.6</t>
  </si>
  <si>
    <t>Movement in provisions</t>
  </si>
  <si>
    <t>1D.7</t>
  </si>
  <si>
    <t>Profit on sale of fixed assets</t>
  </si>
  <si>
    <t>1D.8</t>
  </si>
  <si>
    <t>Cash generated from operations</t>
  </si>
  <si>
    <t>1D.9</t>
  </si>
  <si>
    <t>Net interest paid</t>
  </si>
  <si>
    <t>1D.10</t>
  </si>
  <si>
    <t>Tax paid</t>
  </si>
  <si>
    <t>1D.11</t>
  </si>
  <si>
    <t>Net cash generated from operating activities</t>
  </si>
  <si>
    <t>1D.12</t>
  </si>
  <si>
    <t>Investing activities</t>
  </si>
  <si>
    <t>Capital expenditure</t>
  </si>
  <si>
    <t>1D.13</t>
  </si>
  <si>
    <t>Grants &amp; Contributions</t>
  </si>
  <si>
    <t>1D.14</t>
  </si>
  <si>
    <t>Disposal of fixed assets</t>
  </si>
  <si>
    <t>1D.15</t>
  </si>
  <si>
    <t>Other</t>
  </si>
  <si>
    <t>1D.16</t>
  </si>
  <si>
    <t>Net cash used in investing activities</t>
  </si>
  <si>
    <t>1D.17</t>
  </si>
  <si>
    <t>Net cash generated before financing activities</t>
  </si>
  <si>
    <t>1D.18</t>
  </si>
  <si>
    <t>Cashflows from financing activities</t>
  </si>
  <si>
    <t>Equity dividends paid</t>
  </si>
  <si>
    <t>1D.19</t>
  </si>
  <si>
    <t>Net loans received</t>
  </si>
  <si>
    <t>1D.20</t>
  </si>
  <si>
    <t>Cash inflow from equity financing</t>
  </si>
  <si>
    <t>1D.21</t>
  </si>
  <si>
    <t>Net cash generated from financing activities</t>
  </si>
  <si>
    <t>1D.22</t>
  </si>
  <si>
    <t>Increase (decrease) in net cash</t>
  </si>
  <si>
    <t>1D.23</t>
  </si>
  <si>
    <t>Net debt analysis (appointed activities) at 31 March 2022</t>
  </si>
  <si>
    <t>Fixed rate</t>
  </si>
  <si>
    <t>Floating rate</t>
  </si>
  <si>
    <t>Index linked</t>
  </si>
  <si>
    <t>RPI</t>
  </si>
  <si>
    <t>CPI/CPIH</t>
  </si>
  <si>
    <t>Interest rate risk profile</t>
  </si>
  <si>
    <t>Borrowings (excluding preference shares)</t>
  </si>
  <si>
    <t>1E.1</t>
  </si>
  <si>
    <t>1E.2</t>
  </si>
  <si>
    <t>1E.3</t>
  </si>
  <si>
    <t>1E.4</t>
  </si>
  <si>
    <t>1E.5</t>
  </si>
  <si>
    <t>Net Debt</t>
  </si>
  <si>
    <t>1E.6</t>
  </si>
  <si>
    <t>Gearing</t>
  </si>
  <si>
    <t>1E.7</t>
  </si>
  <si>
    <t>Adjusted Gearing</t>
  </si>
  <si>
    <t>1E.8</t>
  </si>
  <si>
    <t>Interest</t>
  </si>
  <si>
    <t>Full year equivalent nominal interest cost</t>
  </si>
  <si>
    <t>1E.9</t>
  </si>
  <si>
    <t>Full year equivalent cash interest payment</t>
  </si>
  <si>
    <t>1E.10</t>
  </si>
  <si>
    <t>Indicative interest rates</t>
  </si>
  <si>
    <t>Indicative weighted average nominal interest rate</t>
  </si>
  <si>
    <t>1E.11</t>
  </si>
  <si>
    <t>Indicative weighted average cash interest rate</t>
  </si>
  <si>
    <t>1E.12</t>
  </si>
  <si>
    <t>Time to maturity</t>
  </si>
  <si>
    <t>Weighted average years to maturity</t>
  </si>
  <si>
    <t>1E.13</t>
  </si>
  <si>
    <t>12 months ended 31 March 2021</t>
  </si>
  <si>
    <t>Average 2020-25</t>
  </si>
  <si>
    <t>Notional returns and notional regulatory equity</t>
  </si>
  <si>
    <t>Actual returns and notional regulatory equity</t>
  </si>
  <si>
    <t>Actual returns and actual regulatory equity</t>
  </si>
  <si>
    <t>Return on regulatory equity</t>
  </si>
  <si>
    <t>1F.1</t>
  </si>
  <si>
    <t>Regulatory equity</t>
  </si>
  <si>
    <t>1F.2</t>
  </si>
  <si>
    <t>Financing</t>
  </si>
  <si>
    <t>1F.3</t>
  </si>
  <si>
    <t>1F.4</t>
  </si>
  <si>
    <t>Variance in corporation tax</t>
  </si>
  <si>
    <t>1F.5</t>
  </si>
  <si>
    <t>Group relief</t>
  </si>
  <si>
    <t>1F.6</t>
  </si>
  <si>
    <t>Cost of debt</t>
  </si>
  <si>
    <t>1F.7</t>
  </si>
  <si>
    <t>Hedging instruments</t>
  </si>
  <si>
    <t>1F.8</t>
  </si>
  <si>
    <t>1F.9</t>
  </si>
  <si>
    <t>Operational Performance</t>
  </si>
  <si>
    <t>Totex out / (under) performance</t>
  </si>
  <si>
    <t>1F.10</t>
  </si>
  <si>
    <t>ODI out / (under) performance</t>
  </si>
  <si>
    <t>1F.11</t>
  </si>
  <si>
    <t>1F.12</t>
  </si>
  <si>
    <t>1F.13</t>
  </si>
  <si>
    <t>Retail out / (under) performance</t>
  </si>
  <si>
    <t>1F.14</t>
  </si>
  <si>
    <t>Other exceptional items</t>
  </si>
  <si>
    <t>1F.15</t>
  </si>
  <si>
    <t>1F.16</t>
  </si>
  <si>
    <t>RORE (return on regulatory equity)</t>
  </si>
  <si>
    <t>1F.17</t>
  </si>
  <si>
    <t>RoRE</t>
  </si>
  <si>
    <t>1F.18</t>
  </si>
  <si>
    <t>1F.19</t>
  </si>
  <si>
    <t>1F.20</t>
  </si>
  <si>
    <t>1F.21</t>
  </si>
  <si>
    <t>Total shareholder return</t>
  </si>
  <si>
    <t>1F.22</t>
  </si>
  <si>
    <t>Gross Dividend</t>
  </si>
  <si>
    <t>1F.23</t>
  </si>
  <si>
    <t>1F.24</t>
  </si>
  <si>
    <t>Retained Value</t>
  </si>
  <si>
    <t>1F.25</t>
  </si>
  <si>
    <t>Segmental income statement for the 12 months ended 31 March 2022</t>
  </si>
  <si>
    <t>Business retail</t>
  </si>
  <si>
    <t>Water resources</t>
  </si>
  <si>
    <t>Water Network+</t>
  </si>
  <si>
    <t>Wastewater Network+</t>
  </si>
  <si>
    <t>Additional Control</t>
  </si>
  <si>
    <t>Retail Household</t>
  </si>
  <si>
    <t>Retail non-household</t>
  </si>
  <si>
    <t>Revenue - price control</t>
  </si>
  <si>
    <t>2A.1</t>
  </si>
  <si>
    <t>Revenue - non price control</t>
  </si>
  <si>
    <t>2A.2</t>
  </si>
  <si>
    <t>Operating expenditure - excluding PU recharge impact</t>
  </si>
  <si>
    <t>2A.3</t>
  </si>
  <si>
    <t>BM9223XPU_WR</t>
  </si>
  <si>
    <t>BM9223XPU_WN</t>
  </si>
  <si>
    <t>BM9223XPU_WWN</t>
  </si>
  <si>
    <t>BM9223XPU_B</t>
  </si>
  <si>
    <t>BM9223XPU_AC</t>
  </si>
  <si>
    <t>PU opex recharge</t>
  </si>
  <si>
    <t>2A.4</t>
  </si>
  <si>
    <t>BM9223PU_WR</t>
  </si>
  <si>
    <t>BM9223PU_WN</t>
  </si>
  <si>
    <t>BM9223PU_WWN</t>
  </si>
  <si>
    <t>BM9223PU_B</t>
  </si>
  <si>
    <t>BM9223PU_AC</t>
  </si>
  <si>
    <t>Operating expenditure - including PU recharge impact</t>
  </si>
  <si>
    <t>2A.5</t>
  </si>
  <si>
    <t>BM9223IPU_WR</t>
  </si>
  <si>
    <t>BM9223IPU_WN</t>
  </si>
  <si>
    <t>BM9223IPU_WWN</t>
  </si>
  <si>
    <t>BM9223IPU_B</t>
  </si>
  <si>
    <t>BM9223IPU_AC</t>
  </si>
  <si>
    <t>Depreciation - tangible fixed assets</t>
  </si>
  <si>
    <t>2A.6</t>
  </si>
  <si>
    <t>Amortisation - intangible fixed assets</t>
  </si>
  <si>
    <t>2A.7</t>
  </si>
  <si>
    <t>2A.8</t>
  </si>
  <si>
    <t>2A.9</t>
  </si>
  <si>
    <t>Surface water drainage rebates</t>
  </si>
  <si>
    <t>2A.10</t>
  </si>
  <si>
    <t>Totex analysis for the 12 months ended 31 March 2022 - wholesale</t>
  </si>
  <si>
    <t>Additional Price Control</t>
  </si>
  <si>
    <t>Base operating expenditure</t>
  </si>
  <si>
    <t>Power</t>
  </si>
  <si>
    <t>2B.1</t>
  </si>
  <si>
    <t>Income treated as negative expenditure</t>
  </si>
  <si>
    <t>2B.2</t>
  </si>
  <si>
    <t>Abstraction charges/ discharge consents</t>
  </si>
  <si>
    <t>2B.3</t>
  </si>
  <si>
    <t>Bulk Supply/Bulk discharge</t>
  </si>
  <si>
    <t>2B.4</t>
  </si>
  <si>
    <t>Renewals expensed in year (Infrastructure)</t>
  </si>
  <si>
    <t>2B.5</t>
  </si>
  <si>
    <t>Renewals expensed in year (Non-Infrastructure)</t>
  </si>
  <si>
    <t>2B.6</t>
  </si>
  <si>
    <t>Other operating expenditure  (including Location specific costs &amp; obligations)</t>
  </si>
  <si>
    <t>2B.7</t>
  </si>
  <si>
    <t>Other operating expenditure</t>
  </si>
  <si>
    <t>Local authority and Cumulo rates</t>
  </si>
  <si>
    <t>2B.8</t>
  </si>
  <si>
    <t>Total base operating expenditure</t>
  </si>
  <si>
    <t>2B.9</t>
  </si>
  <si>
    <t>Enhancement operating expenditure</t>
  </si>
  <si>
    <t>2B.10</t>
  </si>
  <si>
    <t>Developer services operating expenditure</t>
  </si>
  <si>
    <t>2B.11</t>
  </si>
  <si>
    <t>Growth operating expenditure</t>
  </si>
  <si>
    <t>Total operating expenditure excluding third party services</t>
  </si>
  <si>
    <t>2B.12</t>
  </si>
  <si>
    <t>Third party services</t>
  </si>
  <si>
    <t>2B.13</t>
  </si>
  <si>
    <t>2B.14</t>
  </si>
  <si>
    <t>Grants and contributions</t>
  </si>
  <si>
    <t>Grants and contributions - operating expenditure</t>
  </si>
  <si>
    <t>2B.15</t>
  </si>
  <si>
    <t>Base capital expenditure</t>
  </si>
  <si>
    <t>2B.16</t>
  </si>
  <si>
    <t>Enhancement capital expenditure</t>
  </si>
  <si>
    <t>2B.17</t>
  </si>
  <si>
    <t>Developer services capital expenditure</t>
  </si>
  <si>
    <t>2B.18</t>
  </si>
  <si>
    <t>Growth capital expenditure</t>
  </si>
  <si>
    <t>Total gross capital expenditure (excluding third party)</t>
  </si>
  <si>
    <t>2B.19</t>
  </si>
  <si>
    <t>2B.20</t>
  </si>
  <si>
    <t>Total gross capital expenditure</t>
  </si>
  <si>
    <t>2B.21</t>
  </si>
  <si>
    <t>Grants and contributions - capital expenditure</t>
  </si>
  <si>
    <t>2B.22</t>
  </si>
  <si>
    <t>Net totex</t>
  </si>
  <si>
    <t>2B.23</t>
  </si>
  <si>
    <t>Cash expenditure</t>
  </si>
  <si>
    <t>Pension deficit recovery payments</t>
  </si>
  <si>
    <t>2B.24</t>
  </si>
  <si>
    <t>Other cash items</t>
  </si>
  <si>
    <t>2B.25</t>
  </si>
  <si>
    <t>Totex including cash items</t>
  </si>
  <si>
    <t>2B.26</t>
  </si>
  <si>
    <t>Cost analysis for the 12 months ended 31 March 2022 - retail</t>
  </si>
  <si>
    <t>Residential</t>
  </si>
  <si>
    <t>Business</t>
  </si>
  <si>
    <t>Operating expenditure</t>
  </si>
  <si>
    <t>Customer services</t>
  </si>
  <si>
    <t>2C.1</t>
  </si>
  <si>
    <t>Debt management</t>
  </si>
  <si>
    <t>2C.2</t>
  </si>
  <si>
    <t>Doubtful debts</t>
  </si>
  <si>
    <t>2C.3</t>
  </si>
  <si>
    <t>Meter reading</t>
  </si>
  <si>
    <t>2C.4</t>
  </si>
  <si>
    <t>Services to developers</t>
  </si>
  <si>
    <t>2C.5</t>
  </si>
  <si>
    <t>2C.6</t>
  </si>
  <si>
    <t>2C.7</t>
  </si>
  <si>
    <t>2C.8</t>
  </si>
  <si>
    <t>Depreciation on tangible fixed assets existing at 31 March 2015</t>
  </si>
  <si>
    <t>2C.9</t>
  </si>
  <si>
    <t>Depreciation on tangible fixed assets acquired
after 1 April 2015</t>
  </si>
  <si>
    <r>
      <t>2C.10</t>
    </r>
    <r>
      <rPr>
        <sz val="11"/>
        <color theme="1"/>
        <rFont val="Arial"/>
        <family val="2"/>
      </rPr>
      <t/>
    </r>
  </si>
  <si>
    <t>Amortisation on intangible fixed assets existing at 31 March 2015</t>
  </si>
  <si>
    <r>
      <t>2C.11</t>
    </r>
    <r>
      <rPr>
        <sz val="11"/>
        <color theme="1"/>
        <rFont val="Arial"/>
        <family val="2"/>
      </rPr>
      <t/>
    </r>
  </si>
  <si>
    <t>Amortisation on intangible fixed assets acquired
after 1 April 2015</t>
  </si>
  <si>
    <r>
      <t>2C.12</t>
    </r>
    <r>
      <rPr>
        <sz val="11"/>
        <color theme="1"/>
        <rFont val="Arial"/>
        <family val="2"/>
      </rPr>
      <t/>
    </r>
  </si>
  <si>
    <t>Recharges</t>
  </si>
  <si>
    <t>Recharge from wholesale for legacy assets principally used by wholesale (assets existing at 31 March 2015)</t>
  </si>
  <si>
    <t>2C.13</t>
  </si>
  <si>
    <t>Income from wholesale for legacy assets principally used by retail (assets existing at 31 March 2015)</t>
  </si>
  <si>
    <t>2C.14</t>
  </si>
  <si>
    <t>Recharge from wholesale assets acquired after 1 April 2015 principally used by wholesale</t>
  </si>
  <si>
    <t>2C.15</t>
  </si>
  <si>
    <t>Income from wholesale assets acquired after 1 April 2015 principally used by retail</t>
  </si>
  <si>
    <t>2C.16</t>
  </si>
  <si>
    <t>Net recharges costs</t>
  </si>
  <si>
    <t>2C.17</t>
  </si>
  <si>
    <t>Total retail costs excluding third party and pension deficit repair costs</t>
  </si>
  <si>
    <t>2C.18</t>
  </si>
  <si>
    <t>Third party services operating expenditure</t>
  </si>
  <si>
    <t>2C.19</t>
  </si>
  <si>
    <t>Pension deficit repair costs</t>
  </si>
  <si>
    <t>2C.20</t>
  </si>
  <si>
    <t>Total retail costs including third party and pension deficit repair costs</t>
  </si>
  <si>
    <t>2C.21</t>
  </si>
  <si>
    <t>Debt written off</t>
  </si>
  <si>
    <t>2C.22</t>
  </si>
  <si>
    <t>2C.23</t>
  </si>
  <si>
    <t>Other operating expenditure includes the net retail expenditure for the following household retail activities which are part funded by wholesale</t>
  </si>
  <si>
    <t>Demand-side water efficiency - gross expenditure</t>
  </si>
  <si>
    <t>2C.24</t>
  </si>
  <si>
    <t>Demand-side water efficiency - expenditure funded by wholesale</t>
  </si>
  <si>
    <t>2C.25</t>
  </si>
  <si>
    <t>Demand-side water efficiency - net retail expenditure</t>
  </si>
  <si>
    <t>2C.26</t>
  </si>
  <si>
    <t>Customer-side leak repairs - gross expenditure</t>
  </si>
  <si>
    <t>2C.27</t>
  </si>
  <si>
    <t>Customer-side leak repairs - expenditure funded by wholesale</t>
  </si>
  <si>
    <t>2C.28</t>
  </si>
  <si>
    <t>2C.29</t>
  </si>
  <si>
    <t>Comparison of actual and allowed expenditure</t>
  </si>
  <si>
    <t>Cumulative actual retail expenditure to reporting year end</t>
  </si>
  <si>
    <t>2C.30</t>
  </si>
  <si>
    <t>B0041CARE</t>
  </si>
  <si>
    <t>2C.31</t>
  </si>
  <si>
    <t>Cumulative allowed expenditure to reporting year end</t>
  </si>
  <si>
    <t>B0042CAE</t>
  </si>
  <si>
    <t>2C.32</t>
  </si>
  <si>
    <t>Total allowed expenditure 2020-25</t>
  </si>
  <si>
    <t>B0043TAE</t>
  </si>
  <si>
    <t>Historic cost analysis of tangible fixed assets at 31 March 2022</t>
  </si>
  <si>
    <t>Residential Retail</t>
  </si>
  <si>
    <t>Water Resources</t>
  </si>
  <si>
    <t>Cost</t>
  </si>
  <si>
    <t>At 1 April 2021</t>
  </si>
  <si>
    <t>2D.1</t>
  </si>
  <si>
    <t>Disposals</t>
  </si>
  <si>
    <t>2D.2</t>
  </si>
  <si>
    <t>Additions</t>
  </si>
  <si>
    <t>2D.3</t>
  </si>
  <si>
    <t>2D.4</t>
  </si>
  <si>
    <t>Assets adopted at nil cost</t>
  </si>
  <si>
    <t>2D.5</t>
  </si>
  <si>
    <t>At 31 March 2022</t>
  </si>
  <si>
    <t>2D.6</t>
  </si>
  <si>
    <t>2D.7</t>
  </si>
  <si>
    <t>2D.8</t>
  </si>
  <si>
    <t>2D.9</t>
  </si>
  <si>
    <t>Charge for year</t>
  </si>
  <si>
    <t>2D.10</t>
  </si>
  <si>
    <t>2D.11</t>
  </si>
  <si>
    <t>Net book amount at 31 March 2022</t>
  </si>
  <si>
    <t>2D.12</t>
  </si>
  <si>
    <t>Net book amount at 1 April 2021</t>
  </si>
  <si>
    <t>2D.13</t>
  </si>
  <si>
    <t>Depreciation charge for year</t>
  </si>
  <si>
    <t>Principal services</t>
  </si>
  <si>
    <t>2D.14</t>
  </si>
  <si>
    <t>2D.15</t>
  </si>
  <si>
    <t>2D.16</t>
  </si>
  <si>
    <t>Analysis of 'grants and contributions' for the 12 months ended 31 March 2022 - water resources, water network+ and wastewater network+</t>
  </si>
  <si>
    <t>Fully recognised in income statement</t>
  </si>
  <si>
    <t>Capitalised and amortised (in income statement)</t>
  </si>
  <si>
    <t>Fully netted off capex</t>
  </si>
  <si>
    <t>Grants and contributions - water resources</t>
  </si>
  <si>
    <t>Diversions - s185</t>
  </si>
  <si>
    <t>2E.1</t>
  </si>
  <si>
    <t>Other contributions (price control)</t>
  </si>
  <si>
    <t>2E.2</t>
  </si>
  <si>
    <t>Price control grants and contributions</t>
  </si>
  <si>
    <t>2E.3</t>
  </si>
  <si>
    <t>Diversions - NRSWA</t>
  </si>
  <si>
    <t>2E.4</t>
  </si>
  <si>
    <t>Diversions - other non-price control</t>
  </si>
  <si>
    <t>2E.5</t>
  </si>
  <si>
    <t>Other contributions (non-price control)</t>
  </si>
  <si>
    <t>2E.6</t>
  </si>
  <si>
    <t>2E.7</t>
  </si>
  <si>
    <t>Value of adopted assets</t>
  </si>
  <si>
    <t>2E.8</t>
  </si>
  <si>
    <t>Grants and contributions - water network+</t>
  </si>
  <si>
    <t>Connection charges</t>
  </si>
  <si>
    <t>2E.9</t>
  </si>
  <si>
    <t>Infrastructure charge receipts</t>
  </si>
  <si>
    <t>2E.10</t>
  </si>
  <si>
    <t>Requisitioned mains</t>
  </si>
  <si>
    <t>2E.11</t>
  </si>
  <si>
    <t>2E.12</t>
  </si>
  <si>
    <t>2E.13</t>
  </si>
  <si>
    <t>Price control grants and contributions before deduction of income offset</t>
  </si>
  <si>
    <t>2E.14</t>
  </si>
  <si>
    <t>Income offset</t>
  </si>
  <si>
    <t>2E.15</t>
  </si>
  <si>
    <t>Price control grants and contributions after deduction of income offset</t>
  </si>
  <si>
    <t>2E.16</t>
  </si>
  <si>
    <t>2E.17</t>
  </si>
  <si>
    <t>2E.18</t>
  </si>
  <si>
    <t>2E.19</t>
  </si>
  <si>
    <t>2E.20</t>
  </si>
  <si>
    <t>2E.21</t>
  </si>
  <si>
    <t>Grants and contributions - wastewater network+</t>
  </si>
  <si>
    <t>Receipts for on-site work</t>
  </si>
  <si>
    <t>2E.22</t>
  </si>
  <si>
    <t>2E.23</t>
  </si>
  <si>
    <t>2E.24</t>
  </si>
  <si>
    <t>2E.25</t>
  </si>
  <si>
    <t>2E.26</t>
  </si>
  <si>
    <t>2E.27</t>
  </si>
  <si>
    <t>2E.28</t>
  </si>
  <si>
    <t>2E.29</t>
  </si>
  <si>
    <t>2E.30</t>
  </si>
  <si>
    <t>Other Contributions (non-price control)</t>
  </si>
  <si>
    <t>2E.31</t>
  </si>
  <si>
    <t>2E.32</t>
  </si>
  <si>
    <t>2E.33</t>
  </si>
  <si>
    <t>Water 
resources</t>
  </si>
  <si>
    <t>Water 
network+</t>
  </si>
  <si>
    <t>Wastewater network+</t>
  </si>
  <si>
    <t>Movements in capitalised grants and contributions</t>
  </si>
  <si>
    <t>b/f</t>
  </si>
  <si>
    <t>2E.34</t>
  </si>
  <si>
    <t>Capitalised in year</t>
  </si>
  <si>
    <t>2E.35</t>
  </si>
  <si>
    <t>BA1091CAP</t>
  </si>
  <si>
    <t>BA2091TTTCAP</t>
  </si>
  <si>
    <t>Amortisation (in income statement)</t>
  </si>
  <si>
    <t>2E.36</t>
  </si>
  <si>
    <t>c/f</t>
  </si>
  <si>
    <t>2E.37</t>
  </si>
  <si>
    <t>Residential retail for the 12 months ended 31 March 2022</t>
  </si>
  <si>
    <t>Number of customers</t>
  </si>
  <si>
    <t>Average residential revenues</t>
  </si>
  <si>
    <t xml:space="preserve">Residential revenue </t>
  </si>
  <si>
    <t>Wholesale charges</t>
  </si>
  <si>
    <t>2F.1</t>
  </si>
  <si>
    <t>B0070WCR</t>
  </si>
  <si>
    <t>Retail revenue</t>
  </si>
  <si>
    <t>2F.2</t>
  </si>
  <si>
    <t>B0071RR</t>
  </si>
  <si>
    <t>Total residential revenue</t>
  </si>
  <si>
    <t>2F.3</t>
  </si>
  <si>
    <t>Revenue Recovered ("RR" )</t>
  </si>
  <si>
    <t>2F.4</t>
  </si>
  <si>
    <t>Revenue sacrifice</t>
  </si>
  <si>
    <t>2F.5</t>
  </si>
  <si>
    <t>Actual revenue (net)</t>
  </si>
  <si>
    <t>2F.6</t>
  </si>
  <si>
    <t>Customer information</t>
  </si>
  <si>
    <t xml:space="preserve">Actual customers ("AC" ) </t>
  </si>
  <si>
    <t>2F.7</t>
  </si>
  <si>
    <t xml:space="preserve">Reforecast customers </t>
  </si>
  <si>
    <t>2F.8</t>
  </si>
  <si>
    <t>Adjustment</t>
  </si>
  <si>
    <t xml:space="preserve">Allowed revenue ("R" ) </t>
  </si>
  <si>
    <t>2F.9</t>
  </si>
  <si>
    <t xml:space="preserve">Net adjustment </t>
  </si>
  <si>
    <t>2F.10</t>
  </si>
  <si>
    <t>Other residential information</t>
  </si>
  <si>
    <t xml:space="preserve">Average residential retail revenue per customer </t>
  </si>
  <si>
    <t>2F.11</t>
  </si>
  <si>
    <t xml:space="preserve"> </t>
  </si>
  <si>
    <t>Wholesale charges revenue</t>
  </si>
  <si>
    <t>Total revenue</t>
  </si>
  <si>
    <t>Number of connections</t>
  </si>
  <si>
    <t>Average non-household retail revenue per connection</t>
  </si>
  <si>
    <t>Allowed average non-household retail cost</t>
  </si>
  <si>
    <t>Outcome delivery incentive (ODI) payment</t>
  </si>
  <si>
    <t>Allowed average non-household retail cost after ODI payment</t>
  </si>
  <si>
    <t>Allowed margin</t>
  </si>
  <si>
    <t>Allowed average non-household retail revenue per connection</t>
  </si>
  <si>
    <t>Default tariffs - customer group 1</t>
  </si>
  <si>
    <t>Tariff type 1</t>
  </si>
  <si>
    <t>2G.1</t>
  </si>
  <si>
    <t>Tariff type 2</t>
  </si>
  <si>
    <t>2G.2</t>
  </si>
  <si>
    <t>Total default tariffs customer group 1</t>
  </si>
  <si>
    <t>2G.3</t>
  </si>
  <si>
    <t>Default tariffs - customer group 2</t>
  </si>
  <si>
    <t>2G.4</t>
  </si>
  <si>
    <t>Total default tariffs</t>
  </si>
  <si>
    <t>2G.5</t>
  </si>
  <si>
    <t>Non-Default tariffs</t>
  </si>
  <si>
    <t>Total non-default tariffs</t>
  </si>
  <si>
    <t>2G.6</t>
  </si>
  <si>
    <t>2G.7</t>
  </si>
  <si>
    <t>Average non-household retail revenue per customer</t>
  </si>
  <si>
    <t>Revenue per customer</t>
  </si>
  <si>
    <t>2G.8</t>
  </si>
  <si>
    <t>2H.1</t>
  </si>
  <si>
    <t>2H.2</t>
  </si>
  <si>
    <t>Tariff type 3</t>
  </si>
  <si>
    <t>2H.3</t>
  </si>
  <si>
    <t>2H.4</t>
  </si>
  <si>
    <t>2H.5</t>
  </si>
  <si>
    <t>2H.6</t>
  </si>
  <si>
    <t>2H.7</t>
  </si>
  <si>
    <t>Revenue analysis for the 12 months ended 31 March 2022</t>
  </si>
  <si>
    <t>Household</t>
  </si>
  <si>
    <t>Non- household</t>
  </si>
  <si>
    <t>Water network+</t>
  </si>
  <si>
    <t>Wholesale charge - water</t>
  </si>
  <si>
    <t>Unmeasured</t>
  </si>
  <si>
    <t>2I.1</t>
  </si>
  <si>
    <t>Measured</t>
  </si>
  <si>
    <t>2I.2</t>
  </si>
  <si>
    <t>Third party revenue</t>
  </si>
  <si>
    <t>2I.3</t>
  </si>
  <si>
    <t>Total wholesale water revenue</t>
  </si>
  <si>
    <t>2I.4</t>
  </si>
  <si>
    <t>Wholesale charge - wastewater</t>
  </si>
  <si>
    <t>Unmeasured - foul charges</t>
  </si>
  <si>
    <t>2I.5</t>
  </si>
  <si>
    <t>Unmeasured - surface water charges</t>
  </si>
  <si>
    <t>2I.6</t>
  </si>
  <si>
    <t>Unmeasured - highway drainage charges</t>
  </si>
  <si>
    <t>2I.7</t>
  </si>
  <si>
    <t>Measured - foul charges</t>
  </si>
  <si>
    <t>2I.8</t>
  </si>
  <si>
    <t>Measured - surface water charges</t>
  </si>
  <si>
    <t>2I.9</t>
  </si>
  <si>
    <t>Measured - highway drainage charges</t>
  </si>
  <si>
    <t>2I.10</t>
  </si>
  <si>
    <t>2I.11</t>
  </si>
  <si>
    <t>Total wholesale wastewater revenue</t>
  </si>
  <si>
    <t>2I.12</t>
  </si>
  <si>
    <t>Wholesale charge - Additional Control</t>
  </si>
  <si>
    <t>2I.13</t>
  </si>
  <si>
    <t>2I.14</t>
  </si>
  <si>
    <t>Other third party revenue</t>
  </si>
  <si>
    <t>Total wholesale additional control revenue</t>
  </si>
  <si>
    <t>2I.15</t>
  </si>
  <si>
    <t>Wholesale Total</t>
  </si>
  <si>
    <t>2I.16</t>
  </si>
  <si>
    <t>2I.17</t>
  </si>
  <si>
    <t>2I.18</t>
  </si>
  <si>
    <t>2I.19</t>
  </si>
  <si>
    <t>Retail Total</t>
  </si>
  <si>
    <t>2I.20</t>
  </si>
  <si>
    <t>Third party revenue - non-price control</t>
  </si>
  <si>
    <t>Bulk supplies - water</t>
  </si>
  <si>
    <t>2I.21</t>
  </si>
  <si>
    <t>Bulk supplies - wastewater</t>
  </si>
  <si>
    <t>2I.22</t>
  </si>
  <si>
    <t>2I.23</t>
  </si>
  <si>
    <t>Principal services - non-price control</t>
  </si>
  <si>
    <t>Other appointed revenue</t>
  </si>
  <si>
    <t>2I.24</t>
  </si>
  <si>
    <t>Total appointed revenue</t>
  </si>
  <si>
    <t>2I.25</t>
  </si>
  <si>
    <t>Infrastructure network reinforcement costs for the 12 months ended 31 March 2022</t>
  </si>
  <si>
    <t>Infrastructure network reinforcement costs for the 
12 months ended 31 March 2022</t>
  </si>
  <si>
    <t xml:space="preserve">Units </t>
  </si>
  <si>
    <t>Network reinforcement capex</t>
  </si>
  <si>
    <t>On site / site specific capex (memo only)</t>
  </si>
  <si>
    <t>Wholesale water network+ (treated water distribution)</t>
  </si>
  <si>
    <t>Distribution and trunk mains</t>
  </si>
  <si>
    <t>2J.1</t>
  </si>
  <si>
    <t>Pumping and storage facilities</t>
  </si>
  <si>
    <t>2J.2</t>
  </si>
  <si>
    <t>2J.3</t>
  </si>
  <si>
    <t>2J.4</t>
  </si>
  <si>
    <t>Wholesale wastewater network+ (sewage collection)</t>
  </si>
  <si>
    <t>Foul and combined systems</t>
  </si>
  <si>
    <t>2J.5</t>
  </si>
  <si>
    <t>Surface water only systems</t>
  </si>
  <si>
    <t>2J.6</t>
  </si>
  <si>
    <t>2J.7</t>
  </si>
  <si>
    <t>2J.8</t>
  </si>
  <si>
    <t>2J.9</t>
  </si>
  <si>
    <t>Infrastructure charges reconciliation for the 12 months ended 31 March 2022</t>
  </si>
  <si>
    <t>Water</t>
  </si>
  <si>
    <t>Wastewater</t>
  </si>
  <si>
    <t>Impact of infrastructure charge discounts</t>
  </si>
  <si>
    <t>Infrastructure charges</t>
  </si>
  <si>
    <t>2K.1</t>
  </si>
  <si>
    <t>Discounts applied to infrastructure charges</t>
  </si>
  <si>
    <t>2K.2</t>
  </si>
  <si>
    <t>Gross Infrastructure charges</t>
  </si>
  <si>
    <t>2K.3</t>
  </si>
  <si>
    <t>Comparison of revenue and costs</t>
  </si>
  <si>
    <t>Variance brought forward</t>
  </si>
  <si>
    <t>2K.4</t>
  </si>
  <si>
    <t>B0375VB_W</t>
  </si>
  <si>
    <t>B0375VB_WS</t>
  </si>
  <si>
    <t>2K.5</t>
  </si>
  <si>
    <t>Costs</t>
  </si>
  <si>
    <t>2K.6</t>
  </si>
  <si>
    <t>Variance carried forward</t>
  </si>
  <si>
    <t>2K.7</t>
  </si>
  <si>
    <t>Analysis of land sales for the 12 months ended 31 March 2022</t>
  </si>
  <si>
    <t>Analysis of land sales for the 
12 months ended 31 March 2022</t>
  </si>
  <si>
    <t>Additional control</t>
  </si>
  <si>
    <t>Proceeds from disposals of protected land</t>
  </si>
  <si>
    <t>2L.1</t>
  </si>
  <si>
    <t>B0374LD_AC</t>
  </si>
  <si>
    <t>Revenue reconciliation for the 12 months ended 31 March 2022 - wholesale</t>
  </si>
  <si>
    <t xml:space="preserve">Revenue recognised </t>
  </si>
  <si>
    <t>Wholesale revenue governed by price control</t>
  </si>
  <si>
    <t>2M.1</t>
  </si>
  <si>
    <t>Grants &amp; contributions (price control)</t>
  </si>
  <si>
    <t>2M.2</t>
  </si>
  <si>
    <t>Total revenue governed by wholesale price control</t>
  </si>
  <si>
    <t>2M.3</t>
  </si>
  <si>
    <t>Calculation of the revenue cap</t>
  </si>
  <si>
    <t>Allowed wholesale revenue before adjustments (or modified by CMA)</t>
  </si>
  <si>
    <t>2M.4</t>
  </si>
  <si>
    <t>Allowed grants &amp; contributions before adjustments (or modified by CMA)</t>
  </si>
  <si>
    <t>2M.5</t>
  </si>
  <si>
    <t>Revenue adjustment</t>
  </si>
  <si>
    <t>2M.6</t>
  </si>
  <si>
    <t>Other adjustments</t>
  </si>
  <si>
    <t>2M.7</t>
  </si>
  <si>
    <t>Revenue cap</t>
  </si>
  <si>
    <t>2M.8</t>
  </si>
  <si>
    <t xml:space="preserve">Calculation of the revenue imbalance </t>
  </si>
  <si>
    <t xml:space="preserve">Revenue cap </t>
  </si>
  <si>
    <t>2M.9</t>
  </si>
  <si>
    <t xml:space="preserve">Revenue Recovered </t>
  </si>
  <si>
    <t>2M.10</t>
  </si>
  <si>
    <t xml:space="preserve">Revenue imbalance </t>
  </si>
  <si>
    <t>2M.11</t>
  </si>
  <si>
    <t>Average amount per customer</t>
  </si>
  <si>
    <t>Number of residential customers on social tariffs</t>
  </si>
  <si>
    <t>Residential water only social tariffs</t>
  </si>
  <si>
    <t>2N.1</t>
  </si>
  <si>
    <t>Residential wastewater only social tariffs</t>
  </si>
  <si>
    <t>2N.2</t>
  </si>
  <si>
    <t xml:space="preserve">Residential dual service social tariffs </t>
  </si>
  <si>
    <t>2N.3</t>
  </si>
  <si>
    <t>Number of residential customers not on social tariffs</t>
  </si>
  <si>
    <t>Residential water only no social tariffs</t>
  </si>
  <si>
    <t>2N.4</t>
  </si>
  <si>
    <t>Residential wastewater only no social tariffs</t>
  </si>
  <si>
    <t>2N.5</t>
  </si>
  <si>
    <t>Residential dual service no social tariffs</t>
  </si>
  <si>
    <t>2N.6</t>
  </si>
  <si>
    <t>Social tariff discount</t>
  </si>
  <si>
    <t>Average discount per water only social tariffs customer</t>
  </si>
  <si>
    <t>2N.7</t>
  </si>
  <si>
    <t>Average discount per wastewater only social tariffs customer</t>
  </si>
  <si>
    <t>2N.8</t>
  </si>
  <si>
    <t>Average discount per dual service social tariffs customer</t>
  </si>
  <si>
    <t>2N.9</t>
  </si>
  <si>
    <t>Social tariff cross-subsidy - residential customers</t>
  </si>
  <si>
    <t>Total customer funded cross-subsidies for water only social tariffs customers</t>
  </si>
  <si>
    <t>2N.10</t>
  </si>
  <si>
    <t>Total customer funded cross-subsidies for wastewater only social tariffs customers</t>
  </si>
  <si>
    <t>2N.11</t>
  </si>
  <si>
    <t>Total customer funded cross-subsidies for dual service social tariffs customers</t>
  </si>
  <si>
    <t>2N.12</t>
  </si>
  <si>
    <t>Average customer funded cross-subsidy per water only social tariffs customer</t>
  </si>
  <si>
    <t>2N.13</t>
  </si>
  <si>
    <t>Average customer funded cross-subsidy per wastewater only social tariffs customer</t>
  </si>
  <si>
    <t>2N.14</t>
  </si>
  <si>
    <t>Average customer funded cross-subsidy per dual service social tariffs customer</t>
  </si>
  <si>
    <t>2N.15</t>
  </si>
  <si>
    <t>Social tariff cross-subsidy - company</t>
  </si>
  <si>
    <t>Total revenue forgone by company to fund cross-subsidies for water only social tariffs customers</t>
  </si>
  <si>
    <t>2N.16</t>
  </si>
  <si>
    <t>Total revenue forgone by company to fund cross-subsidies for wastewater only social tariffs customers</t>
  </si>
  <si>
    <t>2N.17</t>
  </si>
  <si>
    <t>Total revenue forgone by company to fund cross-subsidies for dual service social tariffs customers</t>
  </si>
  <si>
    <t>2N.18</t>
  </si>
  <si>
    <t>Average revenue forgone by company to fund cross-subsidy per water only social tariffs customer</t>
  </si>
  <si>
    <t>2N.19</t>
  </si>
  <si>
    <t>Average revenue forgone by company to fund cross-subsidy per wastewater only social tariffs customer</t>
  </si>
  <si>
    <t>2N.20</t>
  </si>
  <si>
    <t>Average revenue forgone by company to fund cross-subsidy per dual service social tariffs customer</t>
  </si>
  <si>
    <t>2N.21</t>
  </si>
  <si>
    <t>Social tariff support - willingness to pay</t>
  </si>
  <si>
    <t>Level of support for social tariff customers reflected in business plan</t>
  </si>
  <si>
    <t>2N.22</t>
  </si>
  <si>
    <t>Maximum contribution to social tariffs supported by customer engagement</t>
  </si>
  <si>
    <t>2N.23</t>
  </si>
  <si>
    <t>Retail Residential</t>
  </si>
  <si>
    <t>2O.1</t>
  </si>
  <si>
    <t>2O.2</t>
  </si>
  <si>
    <t>2O.3</t>
  </si>
  <si>
    <t>2O.4</t>
  </si>
  <si>
    <t>2O.5</t>
  </si>
  <si>
    <t>2O.6</t>
  </si>
  <si>
    <t>Amortisation</t>
  </si>
  <si>
    <t>2O.7</t>
  </si>
  <si>
    <t>2O.8</t>
  </si>
  <si>
    <t>2O.9</t>
  </si>
  <si>
    <t>2O.10</t>
  </si>
  <si>
    <t>2O.11</t>
  </si>
  <si>
    <t>2O.12</t>
  </si>
  <si>
    <t>2O.13</t>
  </si>
  <si>
    <t>Amortisation for year</t>
  </si>
  <si>
    <t>2O.14</t>
  </si>
  <si>
    <t>2O.15</t>
  </si>
  <si>
    <t>2O.16</t>
  </si>
  <si>
    <t>Water bulk supply information for the 12 months ended 31 March 2022</t>
  </si>
  <si>
    <t>Volume</t>
  </si>
  <si>
    <t>Bulk supply exports</t>
  </si>
  <si>
    <t>4A.1</t>
  </si>
  <si>
    <t>Bulk supply 2</t>
  </si>
  <si>
    <t>4A.2</t>
  </si>
  <si>
    <t>Bulk supply 3</t>
  </si>
  <si>
    <t>4A.3</t>
  </si>
  <si>
    <t>Bulk supply 4</t>
  </si>
  <si>
    <t>4A.4</t>
  </si>
  <si>
    <t>Bulk supply 5</t>
  </si>
  <si>
    <t>4A.5</t>
  </si>
  <si>
    <t>Bulk supply 6</t>
  </si>
  <si>
    <t>4A.6</t>
  </si>
  <si>
    <t>Bulk supply 7</t>
  </si>
  <si>
    <t>4A.7</t>
  </si>
  <si>
    <t>Bulk supply 8</t>
  </si>
  <si>
    <t>4A.8</t>
  </si>
  <si>
    <t>Bulk supply 9</t>
  </si>
  <si>
    <t>4A.9</t>
  </si>
  <si>
    <t>Bulk supply 10</t>
  </si>
  <si>
    <t>4A.10</t>
  </si>
  <si>
    <t>Bulk supply 11</t>
  </si>
  <si>
    <t>4A.11</t>
  </si>
  <si>
    <t>Bulk supply 12</t>
  </si>
  <si>
    <t>4A.12</t>
  </si>
  <si>
    <t>Bulk supply 13</t>
  </si>
  <si>
    <t>4A.13</t>
  </si>
  <si>
    <t>Bulk supply 14</t>
  </si>
  <si>
    <t>4A.14</t>
  </si>
  <si>
    <t>Bulk supply 15</t>
  </si>
  <si>
    <t>4A.15</t>
  </si>
  <si>
    <t>Bulk supply 16</t>
  </si>
  <si>
    <t>4A.16</t>
  </si>
  <si>
    <t>Bulk supply 17</t>
  </si>
  <si>
    <t>4A.17</t>
  </si>
  <si>
    <t>Bulk supply 18</t>
  </si>
  <si>
    <t>4A.18</t>
  </si>
  <si>
    <t>Bulk supply 19</t>
  </si>
  <si>
    <t>4A.19</t>
  </si>
  <si>
    <t>Bulk supply 20</t>
  </si>
  <si>
    <t>4A.20</t>
  </si>
  <si>
    <t>Bulk supply 21</t>
  </si>
  <si>
    <t>4A.21</t>
  </si>
  <si>
    <t>Bulk supply 22</t>
  </si>
  <si>
    <t>4A.22</t>
  </si>
  <si>
    <t>Bulk supply 23</t>
  </si>
  <si>
    <t>4A.23</t>
  </si>
  <si>
    <t>Bulk supply 24</t>
  </si>
  <si>
    <t>4A.24</t>
  </si>
  <si>
    <t>Bulk supply 25</t>
  </si>
  <si>
    <t>4A.25</t>
  </si>
  <si>
    <t>Total bulk supply exports</t>
  </si>
  <si>
    <t>4A.26</t>
  </si>
  <si>
    <t>Bulk supply imports</t>
  </si>
  <si>
    <t>4A.27</t>
  </si>
  <si>
    <t>4A.28</t>
  </si>
  <si>
    <t>4A.29</t>
  </si>
  <si>
    <t>4A.30</t>
  </si>
  <si>
    <t>4A.31</t>
  </si>
  <si>
    <t>4A.32</t>
  </si>
  <si>
    <t>4A.33</t>
  </si>
  <si>
    <t>4A.34</t>
  </si>
  <si>
    <t>4A.35</t>
  </si>
  <si>
    <t>4A.36</t>
  </si>
  <si>
    <t>4A.37</t>
  </si>
  <si>
    <t>4A.38</t>
  </si>
  <si>
    <t>4A.39</t>
  </si>
  <si>
    <t>4A.40</t>
  </si>
  <si>
    <t>4A.41</t>
  </si>
  <si>
    <t>4A.42</t>
  </si>
  <si>
    <t>4A.43</t>
  </si>
  <si>
    <t>4A.44</t>
  </si>
  <si>
    <t>4A.45</t>
  </si>
  <si>
    <t>4A.46</t>
  </si>
  <si>
    <t>4A.47</t>
  </si>
  <si>
    <t>4A.48</t>
  </si>
  <si>
    <t>4A.49</t>
  </si>
  <si>
    <t>4A.50</t>
  </si>
  <si>
    <t>4A.51</t>
  </si>
  <si>
    <t>Total bulk supply imports</t>
  </si>
  <si>
    <t>4A.52</t>
  </si>
  <si>
    <t>Pro forma 4B: Analysis of debt</t>
  </si>
  <si>
    <t>Instrument</t>
  </si>
  <si>
    <t>Issuer</t>
  </si>
  <si>
    <t>Category</t>
  </si>
  <si>
    <t>Maturity type</t>
  </si>
  <si>
    <t>Instrument identifier 
(e.g. ISIN)</t>
  </si>
  <si>
    <t>Seniority</t>
  </si>
  <si>
    <t>Long-term issue credit rating as at 31 March 2022</t>
  </si>
  <si>
    <t>Currency</t>
  </si>
  <si>
    <t>Issue date</t>
  </si>
  <si>
    <t>Issue price</t>
  </si>
  <si>
    <t>Maturity date</t>
  </si>
  <si>
    <t>Years to maturity</t>
  </si>
  <si>
    <t>Original issuance / facility size</t>
  </si>
  <si>
    <t>Principal sum outstanding as at 31 March 2022 (excluding unamortised debt issue costs)</t>
  </si>
  <si>
    <t>Amount used to calculate nominal interest cost and cash interest payment (might be equal or differ from principal sum outstanding)</t>
  </si>
  <si>
    <t>Years to maturity x principal sum</t>
  </si>
  <si>
    <t>RPI interest rate</t>
  </si>
  <si>
    <t>CPI interest rate</t>
  </si>
  <si>
    <t>Reference benchmark</t>
  </si>
  <si>
    <t>Reference benchmark rate</t>
  </si>
  <si>
    <t>Margin over reference benchmark rate</t>
  </si>
  <si>
    <t>Nominal Interest Rate</t>
  </si>
  <si>
    <t>Nominal Interest Cost (Full year equivalent)</t>
  </si>
  <si>
    <t>Cash Interest Cost (Full year equivalent)</t>
  </si>
  <si>
    <t>Utilisation fee</t>
  </si>
  <si>
    <t>Commitment fee</t>
  </si>
  <si>
    <t>Issuance costs</t>
  </si>
  <si>
    <t>Value per balance sheet at 31 March 2022</t>
  </si>
  <si>
    <t>Fair value of debt at 31 March 2022</t>
  </si>
  <si>
    <t>Further information</t>
  </si>
  <si>
    <t>Date</t>
  </si>
  <si>
    <t>per 100</t>
  </si>
  <si>
    <t>Years</t>
  </si>
  <si>
    <t>£m (nominal)</t>
  </si>
  <si>
    <t>Fixed rate instruments</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</si>
  <si>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</si>
  <si>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</si>
  <si>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</si>
  <si>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</si>
  <si>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</si>
  <si>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</si>
  <si>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</si>
  <si>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</si>
  <si>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</si>
  <si>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</si>
  <si>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</si>
  <si>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</si>
  <si>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</si>
  <si>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</si>
  <si>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</si>
  <si>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</si>
  <si>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</si>
  <si>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</si>
  <si>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</si>
  <si>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</si>
  <si>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</si>
  <si>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</si>
  <si>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</si>
  <si>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</si>
  <si>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</si>
  <si>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</si>
  <si>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</si>
  <si>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</si>
  <si>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</si>
  <si>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</si>
  <si>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</si>
  <si>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</si>
  <si>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</si>
  <si>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</si>
  <si>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</si>
  <si>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</si>
  <si>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</si>
  <si>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</si>
  <si>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</si>
  <si>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</si>
  <si>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</si>
  <si>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</si>
  <si>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</si>
  <si>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</si>
  <si>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</si>
  <si>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</si>
  <si>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</si>
  <si>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</si>
  <si>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</si>
  <si>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</si>
  <si>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</si>
  <si>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</si>
  <si>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</si>
  <si>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4B.54</t>
  </si>
  <si>
    <t>4B.55</t>
  </si>
  <si>
    <t>4B.56</t>
  </si>
  <si>
    <t>4B.57</t>
  </si>
  <si>
    <t>4B.58</t>
  </si>
  <si>
    <t>4B.59</t>
  </si>
  <si>
    <t>4B.60</t>
  </si>
  <si>
    <t>4B.61</t>
  </si>
  <si>
    <t>4B.62</t>
  </si>
  <si>
    <t>4B.63</t>
  </si>
  <si>
    <t>4B.64</t>
  </si>
  <si>
    <t>4B.65</t>
  </si>
  <si>
    <t>4B.66</t>
  </si>
  <si>
    <t>4B.67</t>
  </si>
  <si>
    <t>4B.68</t>
  </si>
  <si>
    <t>4B.69</t>
  </si>
  <si>
    <t>4B.70</t>
  </si>
  <si>
    <t>4B.71</t>
  </si>
  <si>
    <t>4B.72</t>
  </si>
  <si>
    <t>4B.73</t>
  </si>
  <si>
    <t>4B.74</t>
  </si>
  <si>
    <t>4B.75</t>
  </si>
  <si>
    <t>4B.76</t>
  </si>
  <si>
    <t>4B.77</t>
  </si>
  <si>
    <t>4B.78</t>
  </si>
  <si>
    <t>4B.79</t>
  </si>
  <si>
    <t>4B.80</t>
  </si>
  <si>
    <t>4B.81</t>
  </si>
  <si>
    <t>4B.82</t>
  </si>
  <si>
    <t>4B.83</t>
  </si>
  <si>
    <t>4B.84</t>
  </si>
  <si>
    <t>4B.85</t>
  </si>
  <si>
    <t>4B.86</t>
  </si>
  <si>
    <t>4B.87</t>
  </si>
  <si>
    <t>4B.88</t>
  </si>
  <si>
    <t>4B.89</t>
  </si>
  <si>
    <t>4B.90</t>
  </si>
  <si>
    <t>4B.91</t>
  </si>
  <si>
    <t>4B.92</t>
  </si>
  <si>
    <t>4B.93</t>
  </si>
  <si>
    <t>4B.94</t>
  </si>
  <si>
    <t>4B.95</t>
  </si>
  <si>
    <t>4B.96</t>
  </si>
  <si>
    <t>4B.97</t>
  </si>
  <si>
    <t>4B.98</t>
  </si>
  <si>
    <t>4B.99</t>
  </si>
  <si>
    <t>4B.100</t>
  </si>
  <si>
    <t>4B.101</t>
  </si>
  <si>
    <t>4B.102</t>
  </si>
  <si>
    <t>4B.103</t>
  </si>
  <si>
    <t>4B.104</t>
  </si>
  <si>
    <t>4B.105</t>
  </si>
  <si>
    <t>4B.106</t>
  </si>
  <si>
    <t>4B.107</t>
  </si>
  <si>
    <t>4B.108</t>
  </si>
  <si>
    <t>4B.109</t>
  </si>
  <si>
    <t>4B.110</t>
  </si>
  <si>
    <t>4B.111</t>
  </si>
  <si>
    <t>4B.112</t>
  </si>
  <si>
    <t>4B.113</t>
  </si>
  <si>
    <t>4B.114</t>
  </si>
  <si>
    <t>4B.115</t>
  </si>
  <si>
    <t>4B.116</t>
  </si>
  <si>
    <t>4B.117</t>
  </si>
  <si>
    <t>4B.118</t>
  </si>
  <si>
    <t>4B.119</t>
  </si>
  <si>
    <t>4B.120</t>
  </si>
  <si>
    <t>4B.121</t>
  </si>
  <si>
    <t>4B.122</t>
  </si>
  <si>
    <t>4B.123</t>
  </si>
  <si>
    <t>4B.124</t>
  </si>
  <si>
    <t>4B.125</t>
  </si>
  <si>
    <t>4B.126</t>
  </si>
  <si>
    <t>4B.127</t>
  </si>
  <si>
    <t>4B.128</t>
  </si>
  <si>
    <t>4B.129</t>
  </si>
  <si>
    <t>4B.130</t>
  </si>
  <si>
    <t>4B.131</t>
  </si>
  <si>
    <t>4B.132</t>
  </si>
  <si>
    <t>4B.133</t>
  </si>
  <si>
    <t>4B.134</t>
  </si>
  <si>
    <t>4B.135</t>
  </si>
  <si>
    <t>4B.136</t>
  </si>
  <si>
    <t>4B.137</t>
  </si>
  <si>
    <t>4B.138</t>
  </si>
  <si>
    <t>4B.139</t>
  </si>
  <si>
    <t>4B.140</t>
  </si>
  <si>
    <t>4B.141</t>
  </si>
  <si>
    <t>4B.142</t>
  </si>
  <si>
    <t>4B.143</t>
  </si>
  <si>
    <t>4B.144</t>
  </si>
  <si>
    <t>4B.145</t>
  </si>
  <si>
    <t>4B.146</t>
  </si>
  <si>
    <t>4B.147</t>
  </si>
  <si>
    <t>4B.148</t>
  </si>
  <si>
    <t>4B.149</t>
  </si>
  <si>
    <t>4B.150</t>
  </si>
  <si>
    <t xml:space="preserve">Totals for fixed rate instruments </t>
  </si>
  <si>
    <t>4B.201</t>
  </si>
  <si>
    <t>Floating rate instruments</t>
  </si>
  <si>
    <t>4B.202</t>
  </si>
  <si>
    <t>4B.203</t>
  </si>
  <si>
    <t>4B.204</t>
  </si>
  <si>
    <t>4B.205</t>
  </si>
  <si>
    <t>4B.206</t>
  </si>
  <si>
    <t>4B.207</t>
  </si>
  <si>
    <t>4B.208</t>
  </si>
  <si>
    <t>4B.209</t>
  </si>
  <si>
    <t>4B.210</t>
  </si>
  <si>
    <t>4B.211</t>
  </si>
  <si>
    <t>4B.212</t>
  </si>
  <si>
    <t>4B.213</t>
  </si>
  <si>
    <t>4B.214</t>
  </si>
  <si>
    <t>4B.215</t>
  </si>
  <si>
    <t>4B.216</t>
  </si>
  <si>
    <t>4B.217</t>
  </si>
  <si>
    <t>4B.218</t>
  </si>
  <si>
    <t>4B.219</t>
  </si>
  <si>
    <t>4B.220</t>
  </si>
  <si>
    <t>4B.221</t>
  </si>
  <si>
    <t>4B.222</t>
  </si>
  <si>
    <t>4B.223</t>
  </si>
  <si>
    <t>4B.224</t>
  </si>
  <si>
    <t>4B.225</t>
  </si>
  <si>
    <t>4B.226</t>
  </si>
  <si>
    <t>4B.227</t>
  </si>
  <si>
    <t>4B.228</t>
  </si>
  <si>
    <t>4B.229</t>
  </si>
  <si>
    <t>4B.230</t>
  </si>
  <si>
    <t>4B.231</t>
  </si>
  <si>
    <t>4B.232</t>
  </si>
  <si>
    <t>4B.233</t>
  </si>
  <si>
    <t>4B.234</t>
  </si>
  <si>
    <t>4B.235</t>
  </si>
  <si>
    <t>4B.236</t>
  </si>
  <si>
    <t>4B.237</t>
  </si>
  <si>
    <t>4B.238</t>
  </si>
  <si>
    <t>4B.239</t>
  </si>
  <si>
    <t>4B.240</t>
  </si>
  <si>
    <t>4B.241</t>
  </si>
  <si>
    <t>4B.242</t>
  </si>
  <si>
    <t>4B.243</t>
  </si>
  <si>
    <t>4B.244</t>
  </si>
  <si>
    <t>4B.245</t>
  </si>
  <si>
    <t>4B.246</t>
  </si>
  <si>
    <t>4B.247</t>
  </si>
  <si>
    <t>4B.248</t>
  </si>
  <si>
    <t>4B.249</t>
  </si>
  <si>
    <t>4B.250</t>
  </si>
  <si>
    <t>4B.251</t>
  </si>
  <si>
    <t>4B.252</t>
  </si>
  <si>
    <t>4B.253</t>
  </si>
  <si>
    <t>4B.254</t>
  </si>
  <si>
    <t>4B.255</t>
  </si>
  <si>
    <t>4B.256</t>
  </si>
  <si>
    <t>4B.257</t>
  </si>
  <si>
    <t>4B.258</t>
  </si>
  <si>
    <t>4B.259</t>
  </si>
  <si>
    <t>4B.260</t>
  </si>
  <si>
    <t>4B.261</t>
  </si>
  <si>
    <t>4B.262</t>
  </si>
  <si>
    <t>4B.263</t>
  </si>
  <si>
    <t>4B.264</t>
  </si>
  <si>
    <t>4B.265</t>
  </si>
  <si>
    <t>4B.266</t>
  </si>
  <si>
    <t>4B.267</t>
  </si>
  <si>
    <t>4B.268</t>
  </si>
  <si>
    <t>4B.269</t>
  </si>
  <si>
    <t>4B.270</t>
  </si>
  <si>
    <t>4B.271</t>
  </si>
  <si>
    <t>4B.272</t>
  </si>
  <si>
    <t>4B.273</t>
  </si>
  <si>
    <t>4B.274</t>
  </si>
  <si>
    <t>4B.275</t>
  </si>
  <si>
    <t>4B.276</t>
  </si>
  <si>
    <t>4B.277</t>
  </si>
  <si>
    <t>4B.278</t>
  </si>
  <si>
    <t>4B.279</t>
  </si>
  <si>
    <t>4B.280</t>
  </si>
  <si>
    <t>4B.281</t>
  </si>
  <si>
    <t>4B.282</t>
  </si>
  <si>
    <t>4B.283</t>
  </si>
  <si>
    <t>4B.284</t>
  </si>
  <si>
    <t>4B.285</t>
  </si>
  <si>
    <t>4B.286</t>
  </si>
  <si>
    <t>4B.287</t>
  </si>
  <si>
    <t>4B.288</t>
  </si>
  <si>
    <t>4B.289</t>
  </si>
  <si>
    <t>4B.290</t>
  </si>
  <si>
    <t>4B.291</t>
  </si>
  <si>
    <t>4B.292</t>
  </si>
  <si>
    <t>4B.293</t>
  </si>
  <si>
    <t>4B.294</t>
  </si>
  <si>
    <t>4B.295</t>
  </si>
  <si>
    <t>4B.296</t>
  </si>
  <si>
    <t>4B.297</t>
  </si>
  <si>
    <t>4B.298</t>
  </si>
  <si>
    <t>4B.299</t>
  </si>
  <si>
    <t>4B.300</t>
  </si>
  <si>
    <t>4B.301</t>
  </si>
  <si>
    <t>4B.302</t>
  </si>
  <si>
    <t>4B.303</t>
  </si>
  <si>
    <t>4B.304</t>
  </si>
  <si>
    <t>4B.305</t>
  </si>
  <si>
    <t>4B.306</t>
  </si>
  <si>
    <t>4B.307</t>
  </si>
  <si>
    <t>4B.308</t>
  </si>
  <si>
    <t>4B.309</t>
  </si>
  <si>
    <t>4B.310</t>
  </si>
  <si>
    <t>4B.311</t>
  </si>
  <si>
    <t>4B.312</t>
  </si>
  <si>
    <t>4B.313</t>
  </si>
  <si>
    <t>4B.314</t>
  </si>
  <si>
    <t>4B.315</t>
  </si>
  <si>
    <t>4B.316</t>
  </si>
  <si>
    <t>4B.317</t>
  </si>
  <si>
    <t>4B.318</t>
  </si>
  <si>
    <t>4B.319</t>
  </si>
  <si>
    <t>4B.320</t>
  </si>
  <si>
    <t>4B.321</t>
  </si>
  <si>
    <t>4B.322</t>
  </si>
  <si>
    <t>4B.323</t>
  </si>
  <si>
    <t>4B.324</t>
  </si>
  <si>
    <t>4B.325</t>
  </si>
  <si>
    <t>4B.326</t>
  </si>
  <si>
    <t>4B.327</t>
  </si>
  <si>
    <t>4B.328</t>
  </si>
  <si>
    <t>4B.329</t>
  </si>
  <si>
    <t>4B.330</t>
  </si>
  <si>
    <t>4B.331</t>
  </si>
  <si>
    <t>4B.332</t>
  </si>
  <si>
    <t>4B.333</t>
  </si>
  <si>
    <t>4B.334</t>
  </si>
  <si>
    <t>4B.335</t>
  </si>
  <si>
    <t>4B.336</t>
  </si>
  <si>
    <t>4B.337</t>
  </si>
  <si>
    <t>4B.338</t>
  </si>
  <si>
    <t>4B.339</t>
  </si>
  <si>
    <t>4B.340</t>
  </si>
  <si>
    <t>4B.341</t>
  </si>
  <si>
    <t>4B.342</t>
  </si>
  <si>
    <t>4B.343</t>
  </si>
  <si>
    <t>4B.344</t>
  </si>
  <si>
    <t>4B.345</t>
  </si>
  <si>
    <t>4B.346</t>
  </si>
  <si>
    <t>4B.347</t>
  </si>
  <si>
    <t>4B.348</t>
  </si>
  <si>
    <t>4B.349</t>
  </si>
  <si>
    <t>4B.350</t>
  </si>
  <si>
    <t>4B.351</t>
  </si>
  <si>
    <t xml:space="preserve">Totals for floating rate instruments </t>
  </si>
  <si>
    <t>4B.402</t>
  </si>
  <si>
    <t>RPI linked instruments</t>
  </si>
  <si>
    <t>4B.403</t>
  </si>
  <si>
    <t>4B.404</t>
  </si>
  <si>
    <t>4B.405</t>
  </si>
  <si>
    <t>4B.406</t>
  </si>
  <si>
    <t>4B.407</t>
  </si>
  <si>
    <t>4B.408</t>
  </si>
  <si>
    <t>4B.409</t>
  </si>
  <si>
    <t>4B.410</t>
  </si>
  <si>
    <t>4B.411</t>
  </si>
  <si>
    <t>4B.412</t>
  </si>
  <si>
    <t>4B.413</t>
  </si>
  <si>
    <t>4B.414</t>
  </si>
  <si>
    <t>4B.415</t>
  </si>
  <si>
    <t>4B.416</t>
  </si>
  <si>
    <t>4B.417</t>
  </si>
  <si>
    <t>4B.418</t>
  </si>
  <si>
    <t>4B.419</t>
  </si>
  <si>
    <t>4B.420</t>
  </si>
  <si>
    <t>4B.421</t>
  </si>
  <si>
    <t>4B.422</t>
  </si>
  <si>
    <t>4B.423</t>
  </si>
  <si>
    <t>4B.424</t>
  </si>
  <si>
    <t>4B.425</t>
  </si>
  <si>
    <t>4B.426</t>
  </si>
  <si>
    <t>4B.427</t>
  </si>
  <si>
    <t>4B.428</t>
  </si>
  <si>
    <t>4B.429</t>
  </si>
  <si>
    <t>4B.430</t>
  </si>
  <si>
    <t>4B.431</t>
  </si>
  <si>
    <t>4B.432</t>
  </si>
  <si>
    <t>4B.433</t>
  </si>
  <si>
    <t>4B.434</t>
  </si>
  <si>
    <t>4B.435</t>
  </si>
  <si>
    <t>4B.436</t>
  </si>
  <si>
    <t>4B.437</t>
  </si>
  <si>
    <t>4B.438</t>
  </si>
  <si>
    <t>4B.439</t>
  </si>
  <si>
    <t>4B.440</t>
  </si>
  <si>
    <t>4B.441</t>
  </si>
  <si>
    <t>4B.442</t>
  </si>
  <si>
    <t>4B.443</t>
  </si>
  <si>
    <t>4B.444</t>
  </si>
  <si>
    <t>4B.445</t>
  </si>
  <si>
    <t>4B.446</t>
  </si>
  <si>
    <t>4B.447</t>
  </si>
  <si>
    <t>4B.448</t>
  </si>
  <si>
    <t>4B.449</t>
  </si>
  <si>
    <t>4B.450</t>
  </si>
  <si>
    <t>4B.451</t>
  </si>
  <si>
    <t>4B.452</t>
  </si>
  <si>
    <t>4B.453</t>
  </si>
  <si>
    <t>4B.454</t>
  </si>
  <si>
    <t>4B.455</t>
  </si>
  <si>
    <t>4B.456</t>
  </si>
  <si>
    <t>4B.457</t>
  </si>
  <si>
    <t>4B.458</t>
  </si>
  <si>
    <t>4B.459</t>
  </si>
  <si>
    <t>4B.460</t>
  </si>
  <si>
    <t>4B.461</t>
  </si>
  <si>
    <t>4B.462</t>
  </si>
  <si>
    <t>4B.463</t>
  </si>
  <si>
    <t>4B.464</t>
  </si>
  <si>
    <t>4B.465</t>
  </si>
  <si>
    <t>4B.466</t>
  </si>
  <si>
    <t>4B.467</t>
  </si>
  <si>
    <t>4B.468</t>
  </si>
  <si>
    <t>4B.469</t>
  </si>
  <si>
    <t>4B.470</t>
  </si>
  <si>
    <t>4B.471</t>
  </si>
  <si>
    <t>4B.472</t>
  </si>
  <si>
    <t>4B.473</t>
  </si>
  <si>
    <t>4B.474</t>
  </si>
  <si>
    <t>4B.475</t>
  </si>
  <si>
    <t>4B.476</t>
  </si>
  <si>
    <t>4B.477</t>
  </si>
  <si>
    <t>4B.478</t>
  </si>
  <si>
    <t>4B.479</t>
  </si>
  <si>
    <t>4B.480</t>
  </si>
  <si>
    <t>4B.481</t>
  </si>
  <si>
    <t>4B.482</t>
  </si>
  <si>
    <t>4B.483</t>
  </si>
  <si>
    <t>4B.484</t>
  </si>
  <si>
    <t>4B.485</t>
  </si>
  <si>
    <t>4B.486</t>
  </si>
  <si>
    <t>4B.487</t>
  </si>
  <si>
    <t>4B.488</t>
  </si>
  <si>
    <t>4B.489</t>
  </si>
  <si>
    <t>4B.490</t>
  </si>
  <si>
    <t>4B.491</t>
  </si>
  <si>
    <t>4B.492</t>
  </si>
  <si>
    <t>4B.493</t>
  </si>
  <si>
    <t>4B.494</t>
  </si>
  <si>
    <t>4B.495</t>
  </si>
  <si>
    <t>4B.496</t>
  </si>
  <si>
    <t>4B.497</t>
  </si>
  <si>
    <t>4B.498</t>
  </si>
  <si>
    <t>4B.499</t>
  </si>
  <si>
    <t>4B.500</t>
  </si>
  <si>
    <t>4B.501</t>
  </si>
  <si>
    <t>4B.502</t>
  </si>
  <si>
    <t>4B.503</t>
  </si>
  <si>
    <t>4B.504</t>
  </si>
  <si>
    <t>4B.505</t>
  </si>
  <si>
    <t>4B.506</t>
  </si>
  <si>
    <t>4B.507</t>
  </si>
  <si>
    <t>4B.508</t>
  </si>
  <si>
    <t>4B.509</t>
  </si>
  <si>
    <t>4B.510</t>
  </si>
  <si>
    <t>4B.511</t>
  </si>
  <si>
    <t>4B.512</t>
  </si>
  <si>
    <t>4B.513</t>
  </si>
  <si>
    <t>4B.514</t>
  </si>
  <si>
    <t>4B.515</t>
  </si>
  <si>
    <t>4B.516</t>
  </si>
  <si>
    <t>4B.517</t>
  </si>
  <si>
    <t>4B.518</t>
  </si>
  <si>
    <t>4B.519</t>
  </si>
  <si>
    <t>4B.520</t>
  </si>
  <si>
    <t>4B.521</t>
  </si>
  <si>
    <t>4B.522</t>
  </si>
  <si>
    <t>4B.523</t>
  </si>
  <si>
    <t>4B.524</t>
  </si>
  <si>
    <t>4B.525</t>
  </si>
  <si>
    <t>4B.526</t>
  </si>
  <si>
    <t>4B.527</t>
  </si>
  <si>
    <t>4B.528</t>
  </si>
  <si>
    <t>4B.529</t>
  </si>
  <si>
    <t>4B.530</t>
  </si>
  <si>
    <t>4B.531</t>
  </si>
  <si>
    <t>4B.532</t>
  </si>
  <si>
    <t>4B.533</t>
  </si>
  <si>
    <t>4B.534</t>
  </si>
  <si>
    <t>4B.535</t>
  </si>
  <si>
    <t>4B.536</t>
  </si>
  <si>
    <t>4B.537</t>
  </si>
  <si>
    <t>4B.538</t>
  </si>
  <si>
    <t>4B.539</t>
  </si>
  <si>
    <t>4B.540</t>
  </si>
  <si>
    <t>4B.541</t>
  </si>
  <si>
    <t>4B.542</t>
  </si>
  <si>
    <t>4B.543</t>
  </si>
  <si>
    <t>4B.544</t>
  </si>
  <si>
    <t>4B.545</t>
  </si>
  <si>
    <t>4B.546</t>
  </si>
  <si>
    <t>4B.547</t>
  </si>
  <si>
    <t>4B.548</t>
  </si>
  <si>
    <t>4B.549</t>
  </si>
  <si>
    <t>4B.550</t>
  </si>
  <si>
    <t>4B.551</t>
  </si>
  <si>
    <t>4B.552</t>
  </si>
  <si>
    <t xml:space="preserve">Totals for RPI linked instruments </t>
  </si>
  <si>
    <t>4B.603</t>
  </si>
  <si>
    <t>CPI linked instruments</t>
  </si>
  <si>
    <t>4B.604</t>
  </si>
  <si>
    <t>4B.605</t>
  </si>
  <si>
    <t>4B.606</t>
  </si>
  <si>
    <t>4B.607</t>
  </si>
  <si>
    <t>4B.608</t>
  </si>
  <si>
    <t>4B.609</t>
  </si>
  <si>
    <t>4B.610</t>
  </si>
  <si>
    <t>4B.611</t>
  </si>
  <si>
    <t>4B.612</t>
  </si>
  <si>
    <t>4B.613</t>
  </si>
  <si>
    <t>4B.614</t>
  </si>
  <si>
    <t>4B.615</t>
  </si>
  <si>
    <t>4B.616</t>
  </si>
  <si>
    <t>4B.617</t>
  </si>
  <si>
    <t>4B.618</t>
  </si>
  <si>
    <t>4B.619</t>
  </si>
  <si>
    <t>4B.620</t>
  </si>
  <si>
    <t>4B.621</t>
  </si>
  <si>
    <t>4B.622</t>
  </si>
  <si>
    <t>4B.623</t>
  </si>
  <si>
    <t>4B.624</t>
  </si>
  <si>
    <t>4B.625</t>
  </si>
  <si>
    <t>4B.626</t>
  </si>
  <si>
    <t>4B.627</t>
  </si>
  <si>
    <t>4B.628</t>
  </si>
  <si>
    <t>4B.629</t>
  </si>
  <si>
    <t>4B.630</t>
  </si>
  <si>
    <t>4B.631</t>
  </si>
  <si>
    <t>4B.632</t>
  </si>
  <si>
    <t>4B.633</t>
  </si>
  <si>
    <t>4B.634</t>
  </si>
  <si>
    <t>4B.635</t>
  </si>
  <si>
    <t>4B.636</t>
  </si>
  <si>
    <t>4B.637</t>
  </si>
  <si>
    <t>4B.638</t>
  </si>
  <si>
    <t>4B.639</t>
  </si>
  <si>
    <t>4B.640</t>
  </si>
  <si>
    <t>4B.641</t>
  </si>
  <si>
    <t>4B.642</t>
  </si>
  <si>
    <t>4B.643</t>
  </si>
  <si>
    <t>4B.644</t>
  </si>
  <si>
    <t>4B.645</t>
  </si>
  <si>
    <t>4B.646</t>
  </si>
  <si>
    <t>4B.647</t>
  </si>
  <si>
    <t>4B.648</t>
  </si>
  <si>
    <t>4B.649</t>
  </si>
  <si>
    <t>4B.650</t>
  </si>
  <si>
    <t>4B.651</t>
  </si>
  <si>
    <t>4B.652</t>
  </si>
  <si>
    <t>4B.653</t>
  </si>
  <si>
    <t>4B.654</t>
  </si>
  <si>
    <t>4B.655</t>
  </si>
  <si>
    <t>4B.656</t>
  </si>
  <si>
    <t>4B.657</t>
  </si>
  <si>
    <t>4B.658</t>
  </si>
  <si>
    <t>4B.659</t>
  </si>
  <si>
    <t>4B.660</t>
  </si>
  <si>
    <t>4B.661</t>
  </si>
  <si>
    <t>4B.662</t>
  </si>
  <si>
    <t>4B.663</t>
  </si>
  <si>
    <t>4B.664</t>
  </si>
  <si>
    <t>4B.665</t>
  </si>
  <si>
    <t>4B.666</t>
  </si>
  <si>
    <t>4B.667</t>
  </si>
  <si>
    <t>4B.668</t>
  </si>
  <si>
    <t>4B.669</t>
  </si>
  <si>
    <t>4B.670</t>
  </si>
  <si>
    <t>4B.671</t>
  </si>
  <si>
    <t>4B.672</t>
  </si>
  <si>
    <t>4B.673</t>
  </si>
  <si>
    <t>4B.674</t>
  </si>
  <si>
    <t>4B.675</t>
  </si>
  <si>
    <t>4B.676</t>
  </si>
  <si>
    <t>4B.677</t>
  </si>
  <si>
    <t>4B.678</t>
  </si>
  <si>
    <t>4B.679</t>
  </si>
  <si>
    <t>4B.680</t>
  </si>
  <si>
    <t>4B.681</t>
  </si>
  <si>
    <t>4B.682</t>
  </si>
  <si>
    <t>4B.683</t>
  </si>
  <si>
    <t>4B.684</t>
  </si>
  <si>
    <t>4B.685</t>
  </si>
  <si>
    <t>4B.686</t>
  </si>
  <si>
    <t>4B.687</t>
  </si>
  <si>
    <t>4B.688</t>
  </si>
  <si>
    <t>4B.689</t>
  </si>
  <si>
    <t>4B.690</t>
  </si>
  <si>
    <t>4B.691</t>
  </si>
  <si>
    <t>4B.692</t>
  </si>
  <si>
    <t>4B.693</t>
  </si>
  <si>
    <t>4B.694</t>
  </si>
  <si>
    <t>4B.695</t>
  </si>
  <si>
    <t>4B.696</t>
  </si>
  <si>
    <t>4B.697</t>
  </si>
  <si>
    <t>4B.698</t>
  </si>
  <si>
    <t>4B.699</t>
  </si>
  <si>
    <t>4B.700</t>
  </si>
  <si>
    <t>4B.701</t>
  </si>
  <si>
    <t>4B.702</t>
  </si>
  <si>
    <t>4B.703</t>
  </si>
  <si>
    <t>4B.704</t>
  </si>
  <si>
    <t>4B.705</t>
  </si>
  <si>
    <t>4B.706</t>
  </si>
  <si>
    <t>4B.707</t>
  </si>
  <si>
    <t>4B.708</t>
  </si>
  <si>
    <t>4B.709</t>
  </si>
  <si>
    <t>4B.710</t>
  </si>
  <si>
    <t>4B.711</t>
  </si>
  <si>
    <t>4B.712</t>
  </si>
  <si>
    <t>4B.713</t>
  </si>
  <si>
    <t>4B.714</t>
  </si>
  <si>
    <t>4B.715</t>
  </si>
  <si>
    <t>4B.716</t>
  </si>
  <si>
    <t>4B.717</t>
  </si>
  <si>
    <t>4B.718</t>
  </si>
  <si>
    <t>4B.719</t>
  </si>
  <si>
    <t>4B.720</t>
  </si>
  <si>
    <t>4B.721</t>
  </si>
  <si>
    <t>4B.722</t>
  </si>
  <si>
    <t>4B.723</t>
  </si>
  <si>
    <t>4B.724</t>
  </si>
  <si>
    <t>4B.725</t>
  </si>
  <si>
    <t>4B.726</t>
  </si>
  <si>
    <t>4B.727</t>
  </si>
  <si>
    <t>4B.728</t>
  </si>
  <si>
    <t>4B.729</t>
  </si>
  <si>
    <t>4B.730</t>
  </si>
  <si>
    <t>4B.731</t>
  </si>
  <si>
    <t>4B.732</t>
  </si>
  <si>
    <t>4B.733</t>
  </si>
  <si>
    <t>4B.734</t>
  </si>
  <si>
    <t>4B.735</t>
  </si>
  <si>
    <t>4B.736</t>
  </si>
  <si>
    <t>4B.737</t>
  </si>
  <si>
    <t>4B.738</t>
  </si>
  <si>
    <t>4B.739</t>
  </si>
  <si>
    <t>4B.740</t>
  </si>
  <si>
    <t>4B.741</t>
  </si>
  <si>
    <t>4B.742</t>
  </si>
  <si>
    <t>4B.743</t>
  </si>
  <si>
    <t>4B.744</t>
  </si>
  <si>
    <t>4B.745</t>
  </si>
  <si>
    <t>4B.746</t>
  </si>
  <si>
    <t>4B.747</t>
  </si>
  <si>
    <t>4B.748</t>
  </si>
  <si>
    <t>4B.749</t>
  </si>
  <si>
    <t>4B.750</t>
  </si>
  <si>
    <t>4B.751</t>
  </si>
  <si>
    <t>4B.752</t>
  </si>
  <si>
    <t>4B.753</t>
  </si>
  <si>
    <t xml:space="preserve">Totals for CPI linked instruments </t>
  </si>
  <si>
    <t>4B.804</t>
  </si>
  <si>
    <t>Totals for all instruments</t>
  </si>
  <si>
    <t>4B.805</t>
  </si>
  <si>
    <t>Date Assumptions</t>
  </si>
  <si>
    <t>Reporting date</t>
  </si>
  <si>
    <t>Inflation Assumptions</t>
  </si>
  <si>
    <t>RPI %</t>
  </si>
  <si>
    <t>4B.806</t>
  </si>
  <si>
    <t>CPI %</t>
  </si>
  <si>
    <t>4B.807</t>
  </si>
  <si>
    <t>4B.808</t>
  </si>
  <si>
    <t>4B.809</t>
  </si>
  <si>
    <t>Indicative debt portfolio breakdown</t>
  </si>
  <si>
    <t>Floating rate debt as percentage of total debt (gross)</t>
  </si>
  <si>
    <t>4B.810</t>
  </si>
  <si>
    <t>Fixed rate debt as percentage of total debt (gross)</t>
  </si>
  <si>
    <t>4B.811</t>
  </si>
  <si>
    <t>RPI linked debt as percentage of total debt (gross)</t>
  </si>
  <si>
    <t>4B.812</t>
  </si>
  <si>
    <t>CPI linked debt as percentage of total debt (gross)</t>
  </si>
  <si>
    <t>4B.813</t>
  </si>
  <si>
    <t>All index (CPI and RPI) linked debt as percentage of total debt (gross)</t>
  </si>
  <si>
    <t>4B.814</t>
  </si>
  <si>
    <t>Fixed rate debt and index linked debt as percentage of total debt (gross)</t>
  </si>
  <si>
    <t>4B.815</t>
  </si>
  <si>
    <t>4B.816</t>
  </si>
  <si>
    <t>Price control period to date</t>
  </si>
  <si>
    <t>Water network plus</t>
  </si>
  <si>
    <t>Wastewater network plus</t>
  </si>
  <si>
    <t>Thames Tideway/ Havant Thicket</t>
  </si>
  <si>
    <t>Totex (net of business rates, abstraction licence fees and grants and contributions)</t>
  </si>
  <si>
    <t>Final determination allowed totex (net of business rates, abstraction licence fees and grants and contributions)</t>
  </si>
  <si>
    <t>4C.1</t>
  </si>
  <si>
    <t>Actual totex (net of business rates, abstraction licence fees and grants and contributions)</t>
  </si>
  <si>
    <t>4C.2</t>
  </si>
  <si>
    <t>Transition expenditure</t>
  </si>
  <si>
    <t>4C.3</t>
  </si>
  <si>
    <t>Disallowable costs</t>
  </si>
  <si>
    <t>4C.4</t>
  </si>
  <si>
    <t>Total actual totex  (net of business rates, abstraction licence fees and grants and contributions)</t>
  </si>
  <si>
    <t>4C.5</t>
  </si>
  <si>
    <t xml:space="preserve">Variance </t>
  </si>
  <si>
    <t>4C.6</t>
  </si>
  <si>
    <t>Variance due to timing of expenditure</t>
  </si>
  <si>
    <t>4C.7</t>
  </si>
  <si>
    <t>Variance due to efficiency</t>
  </si>
  <si>
    <t>4C.8</t>
  </si>
  <si>
    <t>Customer cost sharing rate - outperformance</t>
  </si>
  <si>
    <t>4C.9</t>
  </si>
  <si>
    <t>B0166OWR</t>
  </si>
  <si>
    <t>B0166OWNP</t>
  </si>
  <si>
    <t>B0166OWWNP</t>
  </si>
  <si>
    <t>B0166OBIO</t>
  </si>
  <si>
    <t>B0166OTTTH</t>
  </si>
  <si>
    <t>B0166OCWR</t>
  </si>
  <si>
    <t>B0166OCWNP</t>
  </si>
  <si>
    <t>B0166OCWWNP</t>
  </si>
  <si>
    <t>B0166OCBIO</t>
  </si>
  <si>
    <t>B0166OCTTTH</t>
  </si>
  <si>
    <t>Customer cost sharing rate - underperformance</t>
  </si>
  <si>
    <t>4C.10</t>
  </si>
  <si>
    <t>B0167UWR</t>
  </si>
  <si>
    <t>B0167UWNP</t>
  </si>
  <si>
    <t>B0167UWWNP</t>
  </si>
  <si>
    <t>B0167UBIO</t>
  </si>
  <si>
    <t>B0167UTTTH</t>
  </si>
  <si>
    <t>B0167UCWR</t>
  </si>
  <si>
    <t>B0167UCWNP</t>
  </si>
  <si>
    <t>B0167UCWWNP</t>
  </si>
  <si>
    <t>B0167UCBIO</t>
  </si>
  <si>
    <t>B0167UCTTTH</t>
  </si>
  <si>
    <t>Customer share of totex overspend</t>
  </si>
  <si>
    <t>4C.11</t>
  </si>
  <si>
    <t>B0168OWR</t>
  </si>
  <si>
    <t>B0168OWNP</t>
  </si>
  <si>
    <t>B0168OWWNP</t>
  </si>
  <si>
    <t>B0168OBIO</t>
  </si>
  <si>
    <t>B0168OTTTH</t>
  </si>
  <si>
    <t>B0168OCWR</t>
  </si>
  <si>
    <t>B0168OCWNP</t>
  </si>
  <si>
    <t>B0168OCWWNP</t>
  </si>
  <si>
    <t>B0168OCBIO</t>
  </si>
  <si>
    <t>B0168OCTTTH</t>
  </si>
  <si>
    <t>Customer share of totex underspend</t>
  </si>
  <si>
    <t>4C.12</t>
  </si>
  <si>
    <t>B0169UWR</t>
  </si>
  <si>
    <t>B0169UWNP</t>
  </si>
  <si>
    <t>B0169UWWNP</t>
  </si>
  <si>
    <t>B0169UBIO</t>
  </si>
  <si>
    <t>B0169UTTTH</t>
  </si>
  <si>
    <t>B0169UCWR</t>
  </si>
  <si>
    <t>B0169UCWNP</t>
  </si>
  <si>
    <t>B0169UCWWNP</t>
  </si>
  <si>
    <t>B0169UCBIO</t>
  </si>
  <si>
    <t>B0169UCTTTH</t>
  </si>
  <si>
    <t>Company share of totex overspend</t>
  </si>
  <si>
    <t>4C.13</t>
  </si>
  <si>
    <t>B0170OWR</t>
  </si>
  <si>
    <t>B0170OWNP</t>
  </si>
  <si>
    <t>B0170OWWNP</t>
  </si>
  <si>
    <t>B0170OBIO</t>
  </si>
  <si>
    <t>B0170OTTTH</t>
  </si>
  <si>
    <t>B0170OCWR</t>
  </si>
  <si>
    <t>B0170OCWNP</t>
  </si>
  <si>
    <t>B0170OCWWNP</t>
  </si>
  <si>
    <t>B0170OCBIO</t>
  </si>
  <si>
    <t>B0170OCTTTH</t>
  </si>
  <si>
    <t>Company share of totex underspend</t>
  </si>
  <si>
    <t>4C.14</t>
  </si>
  <si>
    <t>B0171UWR</t>
  </si>
  <si>
    <t>B0171UWNP</t>
  </si>
  <si>
    <t>B0171UWWNP</t>
  </si>
  <si>
    <t>B0171UBIO</t>
  </si>
  <si>
    <t>B0171UTTTH</t>
  </si>
  <si>
    <t>B0171UCWR</t>
  </si>
  <si>
    <t>B0171UCWNP</t>
  </si>
  <si>
    <t>B0171UCWWNP</t>
  </si>
  <si>
    <t>B0171UCBIO</t>
  </si>
  <si>
    <t>B0171UCTTTH</t>
  </si>
  <si>
    <t>Totex - business rates and abstraction licence fees</t>
  </si>
  <si>
    <t>Final determination allowed totex - business rates and abstraction licence fees</t>
  </si>
  <si>
    <t>4C.15</t>
  </si>
  <si>
    <t>Actual totex - business rates and abstraction licence fees</t>
  </si>
  <si>
    <t>4C.16</t>
  </si>
  <si>
    <t>Variance  - business rates and abstraction licence fees</t>
  </si>
  <si>
    <t>4C.17</t>
  </si>
  <si>
    <t>Customer cost sharing rate  - business rates</t>
  </si>
  <si>
    <t>4C.18</t>
  </si>
  <si>
    <t>B0172BRWR</t>
  </si>
  <si>
    <t>B0172BRWNP</t>
  </si>
  <si>
    <t>B0172BRWWNP</t>
  </si>
  <si>
    <t>B0172BRBIO</t>
  </si>
  <si>
    <t>B0172BRTTTH</t>
  </si>
  <si>
    <t>B0172CBRWR</t>
  </si>
  <si>
    <t>B0172CBRWNP</t>
  </si>
  <si>
    <t>B0172CBRWWNP</t>
  </si>
  <si>
    <t>B0172CBRBIO</t>
  </si>
  <si>
    <t>B0172CBRTTTH</t>
  </si>
  <si>
    <t>Customer cost sharing rate  - abstraction licence fees</t>
  </si>
  <si>
    <t>4C.19</t>
  </si>
  <si>
    <t>B0173ALFWR</t>
  </si>
  <si>
    <t>B0173ALFWNP</t>
  </si>
  <si>
    <t>B0173ALFWWNP</t>
  </si>
  <si>
    <t>B0173ALFBIO</t>
  </si>
  <si>
    <t>B0173ALFTTTH</t>
  </si>
  <si>
    <t>B0173CALFWR</t>
  </si>
  <si>
    <t>B0173CALFWNP</t>
  </si>
  <si>
    <t>B0173CALFWWNP</t>
  </si>
  <si>
    <t>B0173CALFBIO</t>
  </si>
  <si>
    <t>B0173CALFTTTH</t>
  </si>
  <si>
    <t>Customer share of totex over/underspend  - business rates and abstraction licence fees</t>
  </si>
  <si>
    <t>4C.20</t>
  </si>
  <si>
    <t>Company share of totex over/underspend  - business rates and abstraction licence fees</t>
  </si>
  <si>
    <t>4C.21</t>
  </si>
  <si>
    <t>Totex not subject to cost sharing</t>
  </si>
  <si>
    <t>Final determination allowed totex -  not subject to cost sharing</t>
  </si>
  <si>
    <t>4C.22</t>
  </si>
  <si>
    <t>Actual totex - not subject to cost sharing</t>
  </si>
  <si>
    <t>4C.23</t>
  </si>
  <si>
    <t>Variance - 100% company allocation</t>
  </si>
  <si>
    <t>4C.24</t>
  </si>
  <si>
    <t xml:space="preserve">Total customer share of totex over/under spend </t>
  </si>
  <si>
    <t>4C.25</t>
  </si>
  <si>
    <t xml:space="preserve">Total company share of totex over/under spend </t>
  </si>
  <si>
    <t>RCV</t>
  </si>
  <si>
    <t>4C.26</t>
  </si>
  <si>
    <t>PAYG rate</t>
  </si>
  <si>
    <t>4C.27</t>
  </si>
  <si>
    <t>RCV element of totex over/underspend</t>
  </si>
  <si>
    <t>4C.28</t>
  </si>
  <si>
    <t xml:space="preserve">Adjustment for ODI outperformance payment or underperformance payment </t>
  </si>
  <si>
    <t>4C.29</t>
  </si>
  <si>
    <t>Green recovery</t>
  </si>
  <si>
    <t>4C.30</t>
  </si>
  <si>
    <t>B0174GRCWR</t>
  </si>
  <si>
    <t>B0174GRCWNP</t>
  </si>
  <si>
    <t>B0174GRCWWNP</t>
  </si>
  <si>
    <t>B0174GRCTTTH</t>
  </si>
  <si>
    <t>RCV determined at FD at 31 March</t>
  </si>
  <si>
    <t>4C.31</t>
  </si>
  <si>
    <t>Projected 'shadow' RCV</t>
  </si>
  <si>
    <t>4C.32</t>
  </si>
  <si>
    <t>Totex analysis for the 12 months ended 31 March 2022 - water resources and water network+</t>
  </si>
  <si>
    <t>Network+</t>
  </si>
  <si>
    <t>Raw water transport</t>
  </si>
  <si>
    <t>Raw water storage</t>
  </si>
  <si>
    <t>Water treatment</t>
  </si>
  <si>
    <t>Treated water distribution</t>
  </si>
  <si>
    <t>4D.1</t>
  </si>
  <si>
    <t>4D.2</t>
  </si>
  <si>
    <t>Developer services operating expenditure</t>
  </si>
  <si>
    <t>4D.3</t>
  </si>
  <si>
    <t>4D.4</t>
  </si>
  <si>
    <t>4D.5</t>
  </si>
  <si>
    <t>4D.6</t>
  </si>
  <si>
    <t>4D.7</t>
  </si>
  <si>
    <t>4D.8</t>
  </si>
  <si>
    <t>4D.9</t>
  </si>
  <si>
    <t>Developer services capital expenditure</t>
  </si>
  <si>
    <t>4D.10</t>
  </si>
  <si>
    <t>4D.11</t>
  </si>
  <si>
    <t>4D.12</t>
  </si>
  <si>
    <t>4D.13</t>
  </si>
  <si>
    <t>4D.14</t>
  </si>
  <si>
    <t>4D.15</t>
  </si>
  <si>
    <t>4D.16</t>
  </si>
  <si>
    <t>4D.17</t>
  </si>
  <si>
    <t>4D.18</t>
  </si>
  <si>
    <t>Atypical expenditure</t>
  </si>
  <si>
    <t>Item 1</t>
  </si>
  <si>
    <t>4D.19</t>
  </si>
  <si>
    <t>Item 2</t>
  </si>
  <si>
    <t>4D.20</t>
  </si>
  <si>
    <t>Item 3</t>
  </si>
  <si>
    <t>4D.21</t>
  </si>
  <si>
    <t>Item 4</t>
  </si>
  <si>
    <t>4D.22</t>
  </si>
  <si>
    <t>Item 5</t>
  </si>
  <si>
    <t>4D.23</t>
  </si>
  <si>
    <t>Total atypical expenditure</t>
  </si>
  <si>
    <t>4D.24</t>
  </si>
  <si>
    <t>Totex analysis for the 12 months ended 31 March 2022 - wastewater network+ and bioresources</t>
  </si>
  <si>
    <t>Network+ 
Sewage collection</t>
  </si>
  <si>
    <t>Network+ 
Sewage treatment</t>
  </si>
  <si>
    <t>Foul</t>
  </si>
  <si>
    <t>Surface water drainage</t>
  </si>
  <si>
    <t>Highway drainage</t>
  </si>
  <si>
    <t>Sewage treatment and disposal</t>
  </si>
  <si>
    <t>Imported sludge liquor treatment</t>
  </si>
  <si>
    <t>Sludge transport</t>
  </si>
  <si>
    <t>Sludge treatment</t>
  </si>
  <si>
    <t>Sludge disposal</t>
  </si>
  <si>
    <t>4E.1</t>
  </si>
  <si>
    <t>4E.2</t>
  </si>
  <si>
    <t>4E.3</t>
  </si>
  <si>
    <t>4E.4</t>
  </si>
  <si>
    <t>4E.5</t>
  </si>
  <si>
    <t>4E.6</t>
  </si>
  <si>
    <t>4E.7</t>
  </si>
  <si>
    <t>4E.8</t>
  </si>
  <si>
    <t>4E.9</t>
  </si>
  <si>
    <t>4E.10</t>
  </si>
  <si>
    <t>4E.11</t>
  </si>
  <si>
    <t>4E.12</t>
  </si>
  <si>
    <t>4E.13</t>
  </si>
  <si>
    <t>4E.14</t>
  </si>
  <si>
    <t>4E.15</t>
  </si>
  <si>
    <t>4E.16</t>
  </si>
  <si>
    <t>4E.17</t>
  </si>
  <si>
    <t>4E.18</t>
  </si>
  <si>
    <t>4E.19</t>
  </si>
  <si>
    <t>4E.20</t>
  </si>
  <si>
    <t>4E.21</t>
  </si>
  <si>
    <t>4E.22</t>
  </si>
  <si>
    <t>4E.23</t>
  </si>
  <si>
    <t>4E.24</t>
  </si>
  <si>
    <t>Major project expenditure for wholesale water by purpose for the 12 months ended 31 March 2022</t>
  </si>
  <si>
    <t>Dps</t>
  </si>
  <si>
    <t>Expenditure in report year £m</t>
  </si>
  <si>
    <t>Cumulative expenditure on schemes completed in the report year £m</t>
  </si>
  <si>
    <t>Major project capital expenditure by purpose</t>
  </si>
  <si>
    <t xml:space="preserve">Capital expenditure purpose -  line 1 </t>
  </si>
  <si>
    <t>4F.1</t>
  </si>
  <si>
    <t xml:space="preserve">Capital expenditure purpose -  line 2 </t>
  </si>
  <si>
    <t>4F.2</t>
  </si>
  <si>
    <t xml:space="preserve">Capital expenditure purpose -  line 3 </t>
  </si>
  <si>
    <t>4F.3</t>
  </si>
  <si>
    <t xml:space="preserve">Capital expenditure purpose -  line 4 </t>
  </si>
  <si>
    <t>4F.4</t>
  </si>
  <si>
    <t xml:space="preserve">Capital expenditure purpose -  line 5 </t>
  </si>
  <si>
    <t>4F.5</t>
  </si>
  <si>
    <t xml:space="preserve">Capital expenditure purpose -  line 6 </t>
  </si>
  <si>
    <t>4F.6</t>
  </si>
  <si>
    <t xml:space="preserve">Capital expenditure purpose -  line 7 </t>
  </si>
  <si>
    <t>4F.7</t>
  </si>
  <si>
    <t xml:space="preserve">Capital expenditure purpose -  line 8 </t>
  </si>
  <si>
    <t>4F.8</t>
  </si>
  <si>
    <t xml:space="preserve">Capital expenditure purpose -  line 9 </t>
  </si>
  <si>
    <t>4F.9</t>
  </si>
  <si>
    <t xml:space="preserve">Capital expenditure purpose -  line 10 </t>
  </si>
  <si>
    <t>4F.10</t>
  </si>
  <si>
    <t xml:space="preserve">Total major project capital expenditure </t>
  </si>
  <si>
    <t>4F.11</t>
  </si>
  <si>
    <t>Major project operating expenditure by purpose</t>
  </si>
  <si>
    <t xml:space="preserve">Operating expenditure purpose -  line 1 </t>
  </si>
  <si>
    <t>4F.12</t>
  </si>
  <si>
    <t xml:space="preserve">Operating expenditure purpose -  line 2 </t>
  </si>
  <si>
    <t>4F.13</t>
  </si>
  <si>
    <t xml:space="preserve">Operating expenditure purpose -  line 3 </t>
  </si>
  <si>
    <t>4F.14</t>
  </si>
  <si>
    <t xml:space="preserve">Operating expenditure purpose -  line 4 </t>
  </si>
  <si>
    <t>4F.15</t>
  </si>
  <si>
    <t xml:space="preserve">Operating expenditure purpose -  line 5 </t>
  </si>
  <si>
    <t>4F.16</t>
  </si>
  <si>
    <t xml:space="preserve">Operating expenditure purpose -  line 6 </t>
  </si>
  <si>
    <t>4F.17</t>
  </si>
  <si>
    <t xml:space="preserve">Operating expenditure purpose -  line 7 </t>
  </si>
  <si>
    <t>4F.18</t>
  </si>
  <si>
    <t xml:space="preserve">Operating expenditure purpose -  line 8 </t>
  </si>
  <si>
    <t>4F.19</t>
  </si>
  <si>
    <t xml:space="preserve">Operating expenditure purpose -  line 9 </t>
  </si>
  <si>
    <t>4F.20</t>
  </si>
  <si>
    <t xml:space="preserve">Operating expenditure purpose -  line 10 </t>
  </si>
  <si>
    <t>4F.21</t>
  </si>
  <si>
    <t xml:space="preserve">Total major project operating expenditure </t>
  </si>
  <si>
    <t>4F.22</t>
  </si>
  <si>
    <t>Major project expenditure for wholesale wastewater by purpose for the 12 months ended 31 March 2022</t>
  </si>
  <si>
    <t xml:space="preserve">Wastewater network+ 
</t>
  </si>
  <si>
    <t>Sewage collection</t>
  </si>
  <si>
    <t>Sludge liquor treatment</t>
  </si>
  <si>
    <t xml:space="preserve">Capital expenditure purpose - line 1 </t>
  </si>
  <si>
    <t>4G.1</t>
  </si>
  <si>
    <t xml:space="preserve">Capital expenditure purpose - line 2 </t>
  </si>
  <si>
    <t>4G.2</t>
  </si>
  <si>
    <t xml:space="preserve">Capital expenditure purpose - line 3 </t>
  </si>
  <si>
    <t>4G.3</t>
  </si>
  <si>
    <t xml:space="preserve">Capital expenditure purpose - line 4 </t>
  </si>
  <si>
    <t>4G.4</t>
  </si>
  <si>
    <t xml:space="preserve">Capital expenditure purpose - line 5 </t>
  </si>
  <si>
    <t>4G.5</t>
  </si>
  <si>
    <t xml:space="preserve">Capital expenditure purpose - line 6 </t>
  </si>
  <si>
    <t>4G.6</t>
  </si>
  <si>
    <t xml:space="preserve">Capital expenditure purpose - line 7 </t>
  </si>
  <si>
    <t>4G.7</t>
  </si>
  <si>
    <t xml:space="preserve">Capital expenditure purpose - line 8 </t>
  </si>
  <si>
    <t>4G.8</t>
  </si>
  <si>
    <t xml:space="preserve">Capital expenditure purpose - line 9 </t>
  </si>
  <si>
    <t>4G.9</t>
  </si>
  <si>
    <t xml:space="preserve">Capital expenditure purpose - line 10 </t>
  </si>
  <si>
    <t>4G.10</t>
  </si>
  <si>
    <t>4G.11</t>
  </si>
  <si>
    <t xml:space="preserve">Operating expenditure purpose - line 1 </t>
  </si>
  <si>
    <t>4G.12</t>
  </si>
  <si>
    <t xml:space="preserve">Operating expenditure purpose - line 2 </t>
  </si>
  <si>
    <t>4G.13</t>
  </si>
  <si>
    <t xml:space="preserve">Operating expenditure purpose - line 3 </t>
  </si>
  <si>
    <t>4G.14</t>
  </si>
  <si>
    <t xml:space="preserve">Operating expenditure purpose - line 4 </t>
  </si>
  <si>
    <t>4G.15</t>
  </si>
  <si>
    <t xml:space="preserve">Operating expenditure purpose - line 5 </t>
  </si>
  <si>
    <t>4G.16</t>
  </si>
  <si>
    <t xml:space="preserve">Operating expenditure purpose - line 6 </t>
  </si>
  <si>
    <t>4G.17</t>
  </si>
  <si>
    <t xml:space="preserve">Operating expenditure purpose - line 7 </t>
  </si>
  <si>
    <t>4G.18</t>
  </si>
  <si>
    <t xml:space="preserve">Operating expenditure purpose - line 8 </t>
  </si>
  <si>
    <t>4G.19</t>
  </si>
  <si>
    <t xml:space="preserve">Operating expenditure purpose - line 9 </t>
  </si>
  <si>
    <t>4G.20</t>
  </si>
  <si>
    <t xml:space="preserve">Operating expenditure purpose - line 10 </t>
  </si>
  <si>
    <t>4G.21</t>
  </si>
  <si>
    <t>4G.22</t>
  </si>
  <si>
    <t>Financial metrics for the 12 months ended 31 March 2022</t>
  </si>
  <si>
    <t>AMP to date</t>
  </si>
  <si>
    <t>Financial indicators</t>
  </si>
  <si>
    <t>Net debt</t>
  </si>
  <si>
    <t>4H.1</t>
  </si>
  <si>
    <t>4H.2</t>
  </si>
  <si>
    <t>Regulatory gearing</t>
  </si>
  <si>
    <t>4H.3</t>
  </si>
  <si>
    <t>Post tax return on regulatory equity</t>
  </si>
  <si>
    <t>4H.4</t>
  </si>
  <si>
    <t>4H.5</t>
  </si>
  <si>
    <t>Dividend yield</t>
  </si>
  <si>
    <t>4H.6</t>
  </si>
  <si>
    <t>Retail profit margin - Household</t>
  </si>
  <si>
    <t>4H.7</t>
  </si>
  <si>
    <t>Retail profit margin - Non household</t>
  </si>
  <si>
    <t>4H.8</t>
  </si>
  <si>
    <t>Credit rating - Fitch</t>
  </si>
  <si>
    <t>n/a</t>
  </si>
  <si>
    <t>4H.9</t>
  </si>
  <si>
    <t>Credit rating - Moody's</t>
  </si>
  <si>
    <t>4H.10</t>
  </si>
  <si>
    <t>Credit rating - Standard and Poor's</t>
  </si>
  <si>
    <t>4H.11</t>
  </si>
  <si>
    <t>Return on RCV</t>
  </si>
  <si>
    <t>4H.12</t>
  </si>
  <si>
    <t>Dividend cover</t>
  </si>
  <si>
    <t>4H.13</t>
  </si>
  <si>
    <t>Funds from operations (FFO)</t>
  </si>
  <si>
    <t>4H.14</t>
  </si>
  <si>
    <t>Interest cover (cash)</t>
  </si>
  <si>
    <t>4H.15</t>
  </si>
  <si>
    <t>Adjusted interest cover (cash)</t>
  </si>
  <si>
    <t>4H.16</t>
  </si>
  <si>
    <t>FFO/Net debt</t>
  </si>
  <si>
    <t>4H.17</t>
  </si>
  <si>
    <t>FFO/Debt</t>
  </si>
  <si>
    <t>Effective tax rate</t>
  </si>
  <si>
    <t>4H.18</t>
  </si>
  <si>
    <t>Retained cash flow (RCF)</t>
  </si>
  <si>
    <t>4H.19</t>
  </si>
  <si>
    <t>RCF</t>
  </si>
  <si>
    <t>RCF/Net debt</t>
  </si>
  <si>
    <t>4H.20</t>
  </si>
  <si>
    <t>Proportion of borrowings which are fixed rate</t>
  </si>
  <si>
    <t>4H.21</t>
  </si>
  <si>
    <t>Proportion of borrowings which are floating rate</t>
  </si>
  <si>
    <t>4H.22</t>
  </si>
  <si>
    <t>Proportion of borrowings which are index linked</t>
  </si>
  <si>
    <t>4H.23</t>
  </si>
  <si>
    <t>Proportion of borrowings due within 1 year or less</t>
  </si>
  <si>
    <t>4H.24</t>
  </si>
  <si>
    <t>Proportion of borrowings due in more than 1 year but no more than 2 years</t>
  </si>
  <si>
    <t>4H.25</t>
  </si>
  <si>
    <t>Proportion of borrowings due in more than 2 years but but no more than 5 years</t>
  </si>
  <si>
    <t>4H.26</t>
  </si>
  <si>
    <t>Proportion of borrowings due in more than 5 years but no more than 20 years</t>
  </si>
  <si>
    <t>4H.27</t>
  </si>
  <si>
    <t>Proportion of borrowings due in more than 20 years</t>
  </si>
  <si>
    <t>4H.28</t>
  </si>
  <si>
    <t>The values included on the table do not include any rounding adjustments.</t>
  </si>
  <si>
    <t>Nominal value by maturity (net) at 31 March</t>
  </si>
  <si>
    <t>Total value at 31 March</t>
  </si>
  <si>
    <t>Total accretion at 31 March</t>
  </si>
  <si>
    <t>Interest rate
(weighted average for 12 months to 31 March 2021)</t>
  </si>
  <si>
    <t>0 to 1 years</t>
  </si>
  <si>
    <t>1 to 2 years</t>
  </si>
  <si>
    <t>2 to 5 years</t>
  </si>
  <si>
    <t>Over 5 years</t>
  </si>
  <si>
    <t>Nominal value (net)</t>
  </si>
  <si>
    <t>Mark to Market</t>
  </si>
  <si>
    <t>Payable</t>
  </si>
  <si>
    <t>Receivable</t>
  </si>
  <si>
    <t>Interest rate swap (sterling)</t>
  </si>
  <si>
    <t>Floating to fixed rate</t>
  </si>
  <si>
    <t>4I.1</t>
  </si>
  <si>
    <t>CR2021N0</t>
  </si>
  <si>
    <t>Floating from fixed rate</t>
  </si>
  <si>
    <t>4I.2</t>
  </si>
  <si>
    <t>CR2022N0</t>
  </si>
  <si>
    <t>Floating to index linked</t>
  </si>
  <si>
    <t>4I.3</t>
  </si>
  <si>
    <t>CR2023N0</t>
  </si>
  <si>
    <t>Floating from index linked</t>
  </si>
  <si>
    <t>4I.4</t>
  </si>
  <si>
    <t>CR2024N0</t>
  </si>
  <si>
    <t>Fixed to index-linked</t>
  </si>
  <si>
    <t>4I.5</t>
  </si>
  <si>
    <t>CR2025N0</t>
  </si>
  <si>
    <t>Fixed from index-linked</t>
  </si>
  <si>
    <t>4I.6</t>
  </si>
  <si>
    <t>CR2026N0</t>
  </si>
  <si>
    <t>Index-linked to index-linked</t>
  </si>
  <si>
    <t>4I.7</t>
  </si>
  <si>
    <t>CR4029N0</t>
  </si>
  <si>
    <t>CR4029N1</t>
  </si>
  <si>
    <t>CR4029N2</t>
  </si>
  <si>
    <t>CR4029N5</t>
  </si>
  <si>
    <t>CR4029N6</t>
  </si>
  <si>
    <t>CR4029MM</t>
  </si>
  <si>
    <t>CR4029TA</t>
  </si>
  <si>
    <t>CR4029IRP</t>
  </si>
  <si>
    <t>CR4029IRR</t>
  </si>
  <si>
    <t>4I.8</t>
  </si>
  <si>
    <t>CR2027N0</t>
  </si>
  <si>
    <t>Foreign Exchange</t>
  </si>
  <si>
    <t>Cross currency swap USD</t>
  </si>
  <si>
    <t>4I.9</t>
  </si>
  <si>
    <t>CR2005N0</t>
  </si>
  <si>
    <t>Cross currency swap EUR</t>
  </si>
  <si>
    <t>4I.10</t>
  </si>
  <si>
    <t>CR2006N0</t>
  </si>
  <si>
    <t>Cross currency swap YEN</t>
  </si>
  <si>
    <t>4I.11</t>
  </si>
  <si>
    <t>CR2007N0</t>
  </si>
  <si>
    <t>Cross currency swap Other</t>
  </si>
  <si>
    <t>4I.12</t>
  </si>
  <si>
    <t>CR2008N0</t>
  </si>
  <si>
    <t>4I.13</t>
  </si>
  <si>
    <t>CR2009N0</t>
  </si>
  <si>
    <t xml:space="preserve">Currency interest rate </t>
  </si>
  <si>
    <t>Currency interest rate swaps USD</t>
  </si>
  <si>
    <t>4I.14</t>
  </si>
  <si>
    <t>CR20010N0</t>
  </si>
  <si>
    <t>Currency interest rate swaps EUR</t>
  </si>
  <si>
    <t>4I.15</t>
  </si>
  <si>
    <t>CR20011N0</t>
  </si>
  <si>
    <t>Currency interest rate swaps YEN</t>
  </si>
  <si>
    <t>4I.16</t>
  </si>
  <si>
    <t>CR20012N0</t>
  </si>
  <si>
    <t>Currency interest rate swaps Other</t>
  </si>
  <si>
    <t>4I.17</t>
  </si>
  <si>
    <t>CR20013N0</t>
  </si>
  <si>
    <t>4I.18</t>
  </si>
  <si>
    <t>CR20014N0</t>
  </si>
  <si>
    <t>Forward currency contracts</t>
  </si>
  <si>
    <t>Forward currency contracts USD</t>
  </si>
  <si>
    <t>4I.19</t>
  </si>
  <si>
    <t>CR20015N0</t>
  </si>
  <si>
    <t>Forward currency contracts EUR</t>
  </si>
  <si>
    <t>4I.20</t>
  </si>
  <si>
    <t>CR20016N0</t>
  </si>
  <si>
    <t>Forward currency contracts YEN</t>
  </si>
  <si>
    <t>4I.21</t>
  </si>
  <si>
    <t>CR20017N0</t>
  </si>
  <si>
    <t>Forward currency contracts CAD</t>
  </si>
  <si>
    <t>4I.22</t>
  </si>
  <si>
    <t>CR2029N0</t>
  </si>
  <si>
    <t>Forward currency contracts AUD</t>
  </si>
  <si>
    <t>4I.23</t>
  </si>
  <si>
    <t>CR2030N0</t>
  </si>
  <si>
    <t>Forward currency contracts HKD</t>
  </si>
  <si>
    <t>4I.24</t>
  </si>
  <si>
    <t>CR2031N0</t>
  </si>
  <si>
    <t>Forward currency contracts Other</t>
  </si>
  <si>
    <t>4I.25</t>
  </si>
  <si>
    <t>CR20018N0</t>
  </si>
  <si>
    <t>4I.26</t>
  </si>
  <si>
    <t>CR20019N0</t>
  </si>
  <si>
    <t>Other financial derivatives</t>
  </si>
  <si>
    <t>4I.27</t>
  </si>
  <si>
    <t>CR2028N0</t>
  </si>
  <si>
    <t>Total financial derivatives</t>
  </si>
  <si>
    <t>4I.28</t>
  </si>
  <si>
    <t>CR20020N0</t>
  </si>
  <si>
    <t>Pro forma 4J</t>
  </si>
  <si>
    <t>Base expenditure analysis for the 12 months ended 31 March 2022 - water resources and water network+</t>
  </si>
  <si>
    <t>Raw water distribution</t>
  </si>
  <si>
    <t>4J.1</t>
  </si>
  <si>
    <t>4J.2</t>
  </si>
  <si>
    <t>Bulk supply</t>
  </si>
  <si>
    <t>4J.3</t>
  </si>
  <si>
    <t>Renewals expensed in year (infrastructure)</t>
  </si>
  <si>
    <t>4J.4</t>
  </si>
  <si>
    <t>Renewals expensed in year (non-infrastructure)</t>
  </si>
  <si>
    <t>4J.5</t>
  </si>
  <si>
    <t>4J.6</t>
  </si>
  <si>
    <t>4J.7</t>
  </si>
  <si>
    <t>Service Charges</t>
  </si>
  <si>
    <t>Canal &amp; River Trust abstraction charges/ discharge consents</t>
  </si>
  <si>
    <t>4J.8</t>
  </si>
  <si>
    <t>Environment Agency / NRW abstraction charges/ discharge consents</t>
  </si>
  <si>
    <t>4J.9</t>
  </si>
  <si>
    <t>Other abstraction charges/ discharge consents</t>
  </si>
  <si>
    <t>4J.10</t>
  </si>
  <si>
    <t>Location specific costs &amp; obligations</t>
  </si>
  <si>
    <t>Costs associated with Traffic Management Act</t>
  </si>
  <si>
    <t>4J.11</t>
  </si>
  <si>
    <t>Costs associated with lane rental schemes</t>
  </si>
  <si>
    <t>4J.12</t>
  </si>
  <si>
    <t>Statutory water softening</t>
  </si>
  <si>
    <t>4J.13</t>
  </si>
  <si>
    <t>4J.14</t>
  </si>
  <si>
    <t>Maintaining the long term capability of the assets - infra</t>
  </si>
  <si>
    <t>4J.15</t>
  </si>
  <si>
    <t>Maintaining the long term capability of the assets - non-infra</t>
  </si>
  <si>
    <t>4J.16</t>
  </si>
  <si>
    <t>Total base capital expenditure</t>
  </si>
  <si>
    <t>4J.17</t>
  </si>
  <si>
    <t>Traffic Management Act</t>
  </si>
  <si>
    <t>Projects incurring costs associated with Traffic Management Act</t>
  </si>
  <si>
    <t>4J.18</t>
  </si>
  <si>
    <t>Pro forma 4K</t>
  </si>
  <si>
    <t>Base expenditure analysis for the 12 months ended 31 March 2022 - wastewater network + and bioresources</t>
  </si>
  <si>
    <t>Expenditure in report year</t>
  </si>
  <si>
    <t xml:space="preserve">Wastewater network+ </t>
  </si>
  <si>
    <t>Sludge Transport</t>
  </si>
  <si>
    <t>Sludge Treatment</t>
  </si>
  <si>
    <t>Sludge Disposal</t>
  </si>
  <si>
    <t>4K.1</t>
  </si>
  <si>
    <t>4K.2</t>
  </si>
  <si>
    <t>4K.3</t>
  </si>
  <si>
    <t>Bulk discharge</t>
  </si>
  <si>
    <t>4K.4</t>
  </si>
  <si>
    <t>4K.5</t>
  </si>
  <si>
    <t>4K.6</t>
  </si>
  <si>
    <t>4K.7</t>
  </si>
  <si>
    <t>Canal &amp; River Trust discharge consents</t>
  </si>
  <si>
    <t>4K.8</t>
  </si>
  <si>
    <t>Environment Agency / NRW discharge consents</t>
  </si>
  <si>
    <t>4K.9</t>
  </si>
  <si>
    <t>Other discharge charges / permits</t>
  </si>
  <si>
    <t>4K.10</t>
  </si>
  <si>
    <t>Other expenditure</t>
  </si>
  <si>
    <t>4K.11</t>
  </si>
  <si>
    <t>4K.12</t>
  </si>
  <si>
    <t>Costs associated with Industrial Emissions Directive</t>
  </si>
  <si>
    <t>4K.13</t>
  </si>
  <si>
    <t>4K.14</t>
  </si>
  <si>
    <t>4K.15</t>
  </si>
  <si>
    <t>4K.16</t>
  </si>
  <si>
    <t>4K.17</t>
  </si>
  <si>
    <t>4K.18</t>
  </si>
  <si>
    <t>Operating expenditure (AMP 7 shadow reported values)</t>
  </si>
  <si>
    <t>4K.19</t>
  </si>
  <si>
    <t>4K.20</t>
  </si>
  <si>
    <t>Pro forma 4L</t>
  </si>
  <si>
    <t xml:space="preserve">Line description </t>
  </si>
  <si>
    <t>Cumulative expenditure on schemes completed in the report year</t>
  </si>
  <si>
    <t>Cumulative expenditure on all schemes to reporting year end</t>
  </si>
  <si>
    <t>Cumulative allowed expenditure on all schemes to reporting year end</t>
  </si>
  <si>
    <t>Cumulative allowed expenditure on all schemes 2020-25</t>
  </si>
  <si>
    <t>EA/NRW environmental programme (WINEP/NEP)</t>
  </si>
  <si>
    <t>Ecological improvements at abstractions</t>
  </si>
  <si>
    <t>Capex</t>
  </si>
  <si>
    <t>4L.1</t>
  </si>
  <si>
    <t>Opex</t>
  </si>
  <si>
    <t>4L.2</t>
  </si>
  <si>
    <t>Totex</t>
  </si>
  <si>
    <t>4L.3</t>
  </si>
  <si>
    <t>B0381EA_CUMME</t>
  </si>
  <si>
    <t>B0381EA_CUMMA</t>
  </si>
  <si>
    <t>B0381EA_CUMMT</t>
  </si>
  <si>
    <t>Eels Regulations (measures at intakes)</t>
  </si>
  <si>
    <t>4L.4</t>
  </si>
  <si>
    <t>4L.5</t>
  </si>
  <si>
    <t>4L.6</t>
  </si>
  <si>
    <t>B0382EE_CUMME</t>
  </si>
  <si>
    <t>B0382EE_CUMMA</t>
  </si>
  <si>
    <t>B0382EE_CUMMT</t>
  </si>
  <si>
    <t>Invasive Non Native Species</t>
  </si>
  <si>
    <t>4L.7</t>
  </si>
  <si>
    <t>4L.8</t>
  </si>
  <si>
    <t>4L.9</t>
  </si>
  <si>
    <t>B0383INS_CUMME</t>
  </si>
  <si>
    <t>B0383INS_CUMMA</t>
  </si>
  <si>
    <t>B0383INS_CUMMT</t>
  </si>
  <si>
    <t>Drinking Water Protected Areas (schemes)</t>
  </si>
  <si>
    <t>4L.10</t>
  </si>
  <si>
    <t>4L.11</t>
  </si>
  <si>
    <t>4L.12</t>
  </si>
  <si>
    <t>B0384DW_CUMME</t>
  </si>
  <si>
    <t>B0384DW_CUMMA</t>
  </si>
  <si>
    <t>B0384DW_CUMMT</t>
  </si>
  <si>
    <t>Water Framework Directive measure</t>
  </si>
  <si>
    <t>4L.13</t>
  </si>
  <si>
    <t>4L.14</t>
  </si>
  <si>
    <t>4L.15</t>
  </si>
  <si>
    <t>B0385WFD_CUMME</t>
  </si>
  <si>
    <t>B0385WFD_CUMMA</t>
  </si>
  <si>
    <t>B0385WFD_CUMMT</t>
  </si>
  <si>
    <t>Investigations</t>
  </si>
  <si>
    <t>4L.16</t>
  </si>
  <si>
    <t>4L.17</t>
  </si>
  <si>
    <t>4L.18</t>
  </si>
  <si>
    <t>B0385I_CUMME</t>
  </si>
  <si>
    <t>B0385I_CUMMA</t>
  </si>
  <si>
    <t>B0385I_CUMMT</t>
  </si>
  <si>
    <t xml:space="preserve">Total environmental programme expenditure </t>
  </si>
  <si>
    <t>4L.19</t>
  </si>
  <si>
    <t>B0386TEPE_CUMME</t>
  </si>
  <si>
    <t>B0386TEPE_CUMMA</t>
  </si>
  <si>
    <t>B0386TEPE_CUMMT</t>
  </si>
  <si>
    <t>Supply-demand balance</t>
  </si>
  <si>
    <t>Supply-side improvements delivering benefits in 2020-2025</t>
  </si>
  <si>
    <t>4L.20</t>
  </si>
  <si>
    <t>4L.21</t>
  </si>
  <si>
    <t>4L.22</t>
  </si>
  <si>
    <t>B0387SSDB_CUMME</t>
  </si>
  <si>
    <t>B0387SSDB_CUMMA</t>
  </si>
  <si>
    <t>B0387SSDB_CUMMT</t>
  </si>
  <si>
    <t>Demand-side improvements delivering benefits in 2020-2025 (excl leakage and metering)</t>
  </si>
  <si>
    <t>4L.23</t>
  </si>
  <si>
    <t>4L.24</t>
  </si>
  <si>
    <t>4L.25</t>
  </si>
  <si>
    <t>B0388DSI_CUMME</t>
  </si>
  <si>
    <t>B0388DSI_CUMMA</t>
  </si>
  <si>
    <t>B0388DSI_CUMMT</t>
  </si>
  <si>
    <t>Leakage improvements delivering benefits in 2020-2025</t>
  </si>
  <si>
    <t>4L.26</t>
  </si>
  <si>
    <t>4L.27</t>
  </si>
  <si>
    <t>4L.28</t>
  </si>
  <si>
    <t>B0389LIDB_CUMME</t>
  </si>
  <si>
    <t>B0389LIDB_CUMMA</t>
  </si>
  <si>
    <t>B0389LIDB_CUMMT</t>
  </si>
  <si>
    <t>Internal interconnectors delivering benefits in 2020-2025</t>
  </si>
  <si>
    <t>4L.29</t>
  </si>
  <si>
    <t>4L.30</t>
  </si>
  <si>
    <t>4L.31</t>
  </si>
  <si>
    <t>B0390IIDB_CUMME</t>
  </si>
  <si>
    <t>B0390IIDB_CUMMA</t>
  </si>
  <si>
    <t>B0390IIDB_CUMMT</t>
  </si>
  <si>
    <t>Supply demend balance improvements delivering benefits starting from 2026</t>
  </si>
  <si>
    <t>4L.32</t>
  </si>
  <si>
    <t>4L.33</t>
  </si>
  <si>
    <t>4L.34</t>
  </si>
  <si>
    <t>B0391SDBI_CUMME</t>
  </si>
  <si>
    <t>B0391SDBI_CUMMA</t>
  </si>
  <si>
    <t>B0391SDBI_CUMMT</t>
  </si>
  <si>
    <t>Strategic regional water resources</t>
  </si>
  <si>
    <t>4L.35</t>
  </si>
  <si>
    <t>4L.36</t>
  </si>
  <si>
    <t>4L.37</t>
  </si>
  <si>
    <t>B0392SRW_CUMME</t>
  </si>
  <si>
    <t>B0392SRW_CUMMA</t>
  </si>
  <si>
    <t>B0392SRW_CUMMT</t>
  </si>
  <si>
    <t xml:space="preserve">Total supply demand expenditure </t>
  </si>
  <si>
    <t>4L.38</t>
  </si>
  <si>
    <t>B0393TSDE_CUMME</t>
  </si>
  <si>
    <t>B0393TSDE_CUMMA</t>
  </si>
  <si>
    <t>B0393TSDE_CUMMT</t>
  </si>
  <si>
    <t>Metering</t>
  </si>
  <si>
    <t>New meters requested by existing customers (optants)</t>
  </si>
  <si>
    <t>4L.39</t>
  </si>
  <si>
    <t>4L.40</t>
  </si>
  <si>
    <t>4L.41</t>
  </si>
  <si>
    <t>New meters introduced by companies for existing customers</t>
  </si>
  <si>
    <t>4L.42</t>
  </si>
  <si>
    <t>4L.43</t>
  </si>
  <si>
    <t>4L.44</t>
  </si>
  <si>
    <t>New meters for existing customers - business</t>
  </si>
  <si>
    <t>4L.45</t>
  </si>
  <si>
    <t>4L.46</t>
  </si>
  <si>
    <t>4L.47</t>
  </si>
  <si>
    <t>Replacement of existing basic meters with smart meters</t>
  </si>
  <si>
    <t>4L.48</t>
  </si>
  <si>
    <t>B0375RBMSM_TWD</t>
  </si>
  <si>
    <t>B0375RBMSM_TOT</t>
  </si>
  <si>
    <t>4L.49</t>
  </si>
  <si>
    <t>B0376RBMSM_TWD</t>
  </si>
  <si>
    <t>B0376RBMSM_TOT</t>
  </si>
  <si>
    <t>4L.50</t>
  </si>
  <si>
    <t>B0377RBMSM_TWD</t>
  </si>
  <si>
    <t>B0377RBMSM_TOT</t>
  </si>
  <si>
    <t>Smart meter infrastructure</t>
  </si>
  <si>
    <t>4L.51</t>
  </si>
  <si>
    <t>B0378SMI_TWD</t>
  </si>
  <si>
    <t>B0378SMI_TOT</t>
  </si>
  <si>
    <t>4L.52</t>
  </si>
  <si>
    <t>B0379SMI_TWD</t>
  </si>
  <si>
    <t>B0379SMI_TOT</t>
  </si>
  <si>
    <t>4L.53</t>
  </si>
  <si>
    <t>B0380SMI_TWD</t>
  </si>
  <si>
    <t>B0380SMI_TOT</t>
  </si>
  <si>
    <t xml:space="preserve">Total metering expenditure </t>
  </si>
  <si>
    <t>B0394TME_CUMME</t>
  </si>
  <si>
    <t>B0394TME_CUMMA</t>
  </si>
  <si>
    <t>B0394TME_CUMMT</t>
  </si>
  <si>
    <t>Other enhancement</t>
  </si>
  <si>
    <t>Improvments to taste, odour and colour</t>
  </si>
  <si>
    <t>4L.54</t>
  </si>
  <si>
    <t>4L.55</t>
  </si>
  <si>
    <t>4L.56</t>
  </si>
  <si>
    <t>B0395ITOC_CUMME</t>
  </si>
  <si>
    <t>B0395ITOC_CUMMA</t>
  </si>
  <si>
    <t>B0395ITOC_CUMMT</t>
  </si>
  <si>
    <t>Meeting lead standards</t>
  </si>
  <si>
    <t>4L.57</t>
  </si>
  <si>
    <t>4L.58</t>
  </si>
  <si>
    <t>4L.59</t>
  </si>
  <si>
    <t>B0396MLS_CUMME</t>
  </si>
  <si>
    <t>B0396MLS_CUMMA</t>
  </si>
  <si>
    <t>B0396MLS_CUMMT</t>
  </si>
  <si>
    <t>Addressing raw water deterioration</t>
  </si>
  <si>
    <t>4L.60</t>
  </si>
  <si>
    <t>4L.61</t>
  </si>
  <si>
    <t>4L.62</t>
  </si>
  <si>
    <t>B0397ARWD_CUMME</t>
  </si>
  <si>
    <t>B0397ARWD_CUMMA</t>
  </si>
  <si>
    <t>B0397ARWD_CUMMT</t>
  </si>
  <si>
    <t>Improvements to river flow</t>
  </si>
  <si>
    <t>4L.63</t>
  </si>
  <si>
    <t>4L.64</t>
  </si>
  <si>
    <t>4L.65</t>
  </si>
  <si>
    <t>B0398IRF_CUMME</t>
  </si>
  <si>
    <t>B0398IRF_CUMMA</t>
  </si>
  <si>
    <t>B0398IRF_CUMMT</t>
  </si>
  <si>
    <t>Enhancing resilience to low probability high consequence events</t>
  </si>
  <si>
    <t>4L.66</t>
  </si>
  <si>
    <t>4L.67</t>
  </si>
  <si>
    <t>4L.68</t>
  </si>
  <si>
    <t>B0399ERLP_CUMME</t>
  </si>
  <si>
    <t>B0399ERLP_CUMMA</t>
  </si>
  <si>
    <t>B0399ERLP_CUMMT</t>
  </si>
  <si>
    <t>Security - SEMD</t>
  </si>
  <si>
    <t>4L.69</t>
  </si>
  <si>
    <t>4L.70</t>
  </si>
  <si>
    <t>4L.71</t>
  </si>
  <si>
    <t>B0400SEMD_CUMME</t>
  </si>
  <si>
    <t>B0400SEMD_CUMMA</t>
  </si>
  <si>
    <t>B0400SEMD_CUMMT</t>
  </si>
  <si>
    <t>Security - Non-SEMD</t>
  </si>
  <si>
    <t>4L.72</t>
  </si>
  <si>
    <t>4L.73</t>
  </si>
  <si>
    <t>4L.74</t>
  </si>
  <si>
    <t>B0401NSEMD_CUMME</t>
  </si>
  <si>
    <t>B0401NSEMD_CUMMA</t>
  </si>
  <si>
    <t>B0401NSEMD_CUMMT</t>
  </si>
  <si>
    <t>Additional line 1</t>
  </si>
  <si>
    <t>4L.75</t>
  </si>
  <si>
    <t>B0402AL1C_CUMME</t>
  </si>
  <si>
    <t>B0402AL1C_CUMMA</t>
  </si>
  <si>
    <t>B0402AL1C_CUMMT</t>
  </si>
  <si>
    <t>4L.76</t>
  </si>
  <si>
    <t>B0403AL1O_CUMME</t>
  </si>
  <si>
    <t>B0403AL1O_CUMMA</t>
  </si>
  <si>
    <t>B0403AL1O_CUMMT</t>
  </si>
  <si>
    <t>Additional line 2</t>
  </si>
  <si>
    <t>4L.77</t>
  </si>
  <si>
    <t>B0403AL2C_CUMME</t>
  </si>
  <si>
    <t>B0403AL2C_CUMMA</t>
  </si>
  <si>
    <t>B0403AL2C_CUMMT</t>
  </si>
  <si>
    <t>4L.78</t>
  </si>
  <si>
    <t>B0404AL2O_CUMME</t>
  </si>
  <si>
    <t>B0404AL2O_CUMMA</t>
  </si>
  <si>
    <t>B0404AL2O_CUMMT</t>
  </si>
  <si>
    <t>Additional line 3</t>
  </si>
  <si>
    <t>4L.79</t>
  </si>
  <si>
    <t>B0405AL3C_CUMME</t>
  </si>
  <si>
    <t>B0405AL3C_CUMMA</t>
  </si>
  <si>
    <t>B0405AL3C_CUMMT</t>
  </si>
  <si>
    <t>4L.80</t>
  </si>
  <si>
    <t>B0406AL3O_CUMME</t>
  </si>
  <si>
    <t>B0406AL3O_CUMMA</t>
  </si>
  <si>
    <t>B0406AL3O_CUMMT</t>
  </si>
  <si>
    <t>Additional line 4</t>
  </si>
  <si>
    <t>4L.81</t>
  </si>
  <si>
    <t>B0407AL4C_CUMME</t>
  </si>
  <si>
    <t>B0407AL4C_CUMMA</t>
  </si>
  <si>
    <t>B0407AL4C_CUMMT</t>
  </si>
  <si>
    <t>4L.82</t>
  </si>
  <si>
    <t>B0408AL4O_CUMME</t>
  </si>
  <si>
    <t>B0408AL4O_CUMMA</t>
  </si>
  <si>
    <t>B0408AL4O_CUMMT</t>
  </si>
  <si>
    <t>Additional line 5</t>
  </si>
  <si>
    <t>4L.83</t>
  </si>
  <si>
    <t>B0409AL5C_CUMME</t>
  </si>
  <si>
    <t>B0409AL5C_CUMMA</t>
  </si>
  <si>
    <t>B0409AL5C_CUMMT</t>
  </si>
  <si>
    <t>4L.84</t>
  </si>
  <si>
    <t>B0410AL5O_CUMME</t>
  </si>
  <si>
    <t>B0410AL5O_CUMMA</t>
  </si>
  <si>
    <t>B0410AL5O_CUMMT</t>
  </si>
  <si>
    <t>Total other enhancement expenditure</t>
  </si>
  <si>
    <t>4L.85</t>
  </si>
  <si>
    <t>B0411TOEE_CUMME</t>
  </si>
  <si>
    <t>B0411TOEE_CUMMA</t>
  </si>
  <si>
    <t>B0411TOEE_CUMMT</t>
  </si>
  <si>
    <t>Total enhancement</t>
  </si>
  <si>
    <t xml:space="preserve">Total enhancement expenditure </t>
  </si>
  <si>
    <t>4L.86</t>
  </si>
  <si>
    <t>4L.87</t>
  </si>
  <si>
    <t>4L.88</t>
  </si>
  <si>
    <t>B0412TEE_CUMME</t>
  </si>
  <si>
    <t>B0412TEE_CUMMA</t>
  </si>
  <si>
    <t>B0412TEE_CUMMT</t>
  </si>
  <si>
    <t>Pro forma 4M</t>
  </si>
  <si>
    <t>Conservation drivers</t>
  </si>
  <si>
    <t>4M.1</t>
  </si>
  <si>
    <t>4M.2</t>
  </si>
  <si>
    <t>4M.3</t>
  </si>
  <si>
    <t>B0380CDT_TE</t>
  </si>
  <si>
    <t>B0380CDT_TA</t>
  </si>
  <si>
    <t>B0380CDT_TC</t>
  </si>
  <si>
    <t>Event Duration Monitoring at intermittent discharges</t>
  </si>
  <si>
    <t>4M.4</t>
  </si>
  <si>
    <t>4M.5</t>
  </si>
  <si>
    <t>4M.6</t>
  </si>
  <si>
    <t>B0381EDT_TE</t>
  </si>
  <si>
    <t>B0381EDT_TA</t>
  </si>
  <si>
    <t>B0381EDT_TC</t>
  </si>
  <si>
    <t>Flow monitoring at sewage treatment works</t>
  </si>
  <si>
    <t>4M.7</t>
  </si>
  <si>
    <t>4M.8</t>
  </si>
  <si>
    <t>4M.9</t>
  </si>
  <si>
    <t>B0382FMT_TE</t>
  </si>
  <si>
    <t>B0382FMT_TA</t>
  </si>
  <si>
    <t>B0382FMT_TC</t>
  </si>
  <si>
    <t>Schemes to increase flow to full treatment</t>
  </si>
  <si>
    <t>4M.10</t>
  </si>
  <si>
    <t>4M.11</t>
  </si>
  <si>
    <t>4M.12</t>
  </si>
  <si>
    <t>B0383FFT_TE</t>
  </si>
  <si>
    <t>B0383FFT_TA</t>
  </si>
  <si>
    <t>B0383FFT_TC</t>
  </si>
  <si>
    <t>Schemes to increase storm tank capacity</t>
  </si>
  <si>
    <t>4M.13</t>
  </si>
  <si>
    <t>4M.14</t>
  </si>
  <si>
    <t>4M.15</t>
  </si>
  <si>
    <t>B0384TCT_TE</t>
  </si>
  <si>
    <t>B0384TCT_TA</t>
  </si>
  <si>
    <t>B0384TCT_TC</t>
  </si>
  <si>
    <t>Storage schemes to reduce spill frequency at CSOs, storm tanks, etc</t>
  </si>
  <si>
    <t>4M.16</t>
  </si>
  <si>
    <t>4M.17</t>
  </si>
  <si>
    <t>4M.18</t>
  </si>
  <si>
    <t>B0385CST_TE</t>
  </si>
  <si>
    <t>B0385CST_TA</t>
  </si>
  <si>
    <t>B0385CST_TC</t>
  </si>
  <si>
    <t>Chemical removals schemes</t>
  </si>
  <si>
    <t>4M.19</t>
  </si>
  <si>
    <t>4M.20</t>
  </si>
  <si>
    <t>4M.21</t>
  </si>
  <si>
    <t>B0386CRT_TE</t>
  </si>
  <si>
    <t>B0386CRT_TA</t>
  </si>
  <si>
    <t>B0386CRT_TC</t>
  </si>
  <si>
    <t>Chemicals monitoring/ investigations/ options appraisals</t>
  </si>
  <si>
    <t>4M.22</t>
  </si>
  <si>
    <t>4M.23</t>
  </si>
  <si>
    <t>4M.24</t>
  </si>
  <si>
    <t>B0387CMT_TE</t>
  </si>
  <si>
    <t>B0387CMT_TA</t>
  </si>
  <si>
    <t>B0387CMT_TC</t>
  </si>
  <si>
    <t>Nitrogen removal</t>
  </si>
  <si>
    <t>4M.25</t>
  </si>
  <si>
    <t>4M.26</t>
  </si>
  <si>
    <t>4M.27</t>
  </si>
  <si>
    <t>B0388NRT_TE</t>
  </si>
  <si>
    <t>B0388NRT_TA</t>
  </si>
  <si>
    <t>B0388NRT_TC</t>
  </si>
  <si>
    <t>Phosphorus removal</t>
  </si>
  <si>
    <t>4M.28</t>
  </si>
  <si>
    <t>4M.29</t>
  </si>
  <si>
    <t>4M.30</t>
  </si>
  <si>
    <t>B0389CDT_TE</t>
  </si>
  <si>
    <t>B0389CDT_TA</t>
  </si>
  <si>
    <t>B0389CDT_TC</t>
  </si>
  <si>
    <t>Reduction of sanitary parameters</t>
  </si>
  <si>
    <t>4M.31</t>
  </si>
  <si>
    <t>4M.32</t>
  </si>
  <si>
    <t>4M.33</t>
  </si>
  <si>
    <t>B0390PRT_TE</t>
  </si>
  <si>
    <t>B0390PRT_TA</t>
  </si>
  <si>
    <t>B0390PRT_TC</t>
  </si>
  <si>
    <t>UV disinfection (or similar)</t>
  </si>
  <si>
    <t>4M.34</t>
  </si>
  <si>
    <t>4M.35</t>
  </si>
  <si>
    <t>4M.36</t>
  </si>
  <si>
    <t>B0391UVT_TE</t>
  </si>
  <si>
    <t>B0391UVT_TA</t>
  </si>
  <si>
    <t>B0391UVT_TC</t>
  </si>
  <si>
    <t>4M.37</t>
  </si>
  <si>
    <t>4M.38</t>
  </si>
  <si>
    <t>4M.39</t>
  </si>
  <si>
    <t>B0392IT_TE</t>
  </si>
  <si>
    <t>B0392IT_TA</t>
  </si>
  <si>
    <t>B0392IT_TC</t>
  </si>
  <si>
    <t>4M.40</t>
  </si>
  <si>
    <t>B0393TET_TE</t>
  </si>
  <si>
    <t>B0393TET_TA</t>
  </si>
  <si>
    <t>B0393TET_TC</t>
  </si>
  <si>
    <t>Growth at sewage treatment works (excluding sludge treatment)</t>
  </si>
  <si>
    <t>4M.41</t>
  </si>
  <si>
    <t>4M.42</t>
  </si>
  <si>
    <t>4M.43</t>
  </si>
  <si>
    <t>Reduce flooding risk for properties</t>
  </si>
  <si>
    <t>4M.44</t>
  </si>
  <si>
    <t>4M.45</t>
  </si>
  <si>
    <t>4M.46</t>
  </si>
  <si>
    <t>First time sewerage</t>
  </si>
  <si>
    <t>4M.47</t>
  </si>
  <si>
    <t>4M.48</t>
  </si>
  <si>
    <t>4M.49</t>
  </si>
  <si>
    <t>B0394FST_TE</t>
  </si>
  <si>
    <t>B0394FST_TA</t>
  </si>
  <si>
    <t>B0394FST_TC</t>
  </si>
  <si>
    <t>Sludge enhancement (quality)</t>
  </si>
  <si>
    <t>4M.50</t>
  </si>
  <si>
    <t>4M.51</t>
  </si>
  <si>
    <t>4M.52</t>
  </si>
  <si>
    <t>B0395SET_TE</t>
  </si>
  <si>
    <t>B0395SET_TA</t>
  </si>
  <si>
    <t>B0395SET_TC</t>
  </si>
  <si>
    <t>Sludge enhancement (growth)</t>
  </si>
  <si>
    <t>4M.53</t>
  </si>
  <si>
    <t>4M.54</t>
  </si>
  <si>
    <t>4M.55</t>
  </si>
  <si>
    <t>B0396SET_TE</t>
  </si>
  <si>
    <t>B0396SET_TA</t>
  </si>
  <si>
    <t>B0396SET_TC</t>
  </si>
  <si>
    <t>Odour</t>
  </si>
  <si>
    <t>4M.56</t>
  </si>
  <si>
    <t>4M.57</t>
  </si>
  <si>
    <t>4M.58</t>
  </si>
  <si>
    <t>B0397OT_TE</t>
  </si>
  <si>
    <t>B0397OT_TA</t>
  </si>
  <si>
    <t>B0397OT_TC</t>
  </si>
  <si>
    <t>4M.59</t>
  </si>
  <si>
    <t>4M.60</t>
  </si>
  <si>
    <t>4M.61</t>
  </si>
  <si>
    <t>B0398ERT_TE</t>
  </si>
  <si>
    <t>B0398ERT_TA</t>
  </si>
  <si>
    <t>B0398ERT_TC</t>
  </si>
  <si>
    <t>4M.62</t>
  </si>
  <si>
    <t>4M.63</t>
  </si>
  <si>
    <t>4M.64</t>
  </si>
  <si>
    <t>B0399SDT_TE</t>
  </si>
  <si>
    <t>B0399SDT_TA</t>
  </si>
  <si>
    <t>B0399SDT_TC</t>
  </si>
  <si>
    <t>4M.65</t>
  </si>
  <si>
    <t>4M.66</t>
  </si>
  <si>
    <t>4M.67</t>
  </si>
  <si>
    <t>B0400NSDT_TE</t>
  </si>
  <si>
    <t>B0400NSDT_TA</t>
  </si>
  <si>
    <t>B0400NSDT_TC</t>
  </si>
  <si>
    <t>4M.68</t>
  </si>
  <si>
    <t>B0401AL1C_TE</t>
  </si>
  <si>
    <t>B0401AL1C_TA</t>
  </si>
  <si>
    <t>B0401AL1C_TC</t>
  </si>
  <si>
    <t>4M.69</t>
  </si>
  <si>
    <t>B0402AL1O_TE</t>
  </si>
  <si>
    <t>B0402AL1O_TA</t>
  </si>
  <si>
    <t>B0402AL1O_TC</t>
  </si>
  <si>
    <t>4M.70</t>
  </si>
  <si>
    <t>B0403AL2C_TE</t>
  </si>
  <si>
    <t>B0403AL2C_TA</t>
  </si>
  <si>
    <t>B0403AL2C_TC</t>
  </si>
  <si>
    <t>4M.71</t>
  </si>
  <si>
    <t>B0404AL2O_TE</t>
  </si>
  <si>
    <t>B0404AL2O_TA</t>
  </si>
  <si>
    <t>B0404AL2O_TC</t>
  </si>
  <si>
    <t>4M.72</t>
  </si>
  <si>
    <t>B0405AL3C_TE</t>
  </si>
  <si>
    <t>B0405AL3C_TA</t>
  </si>
  <si>
    <t>B0405AL3C_TC</t>
  </si>
  <si>
    <t>4M.73</t>
  </si>
  <si>
    <t>B0406AL3O_TE</t>
  </si>
  <si>
    <t>B0406AL3O_TA</t>
  </si>
  <si>
    <t>B0406AL3O_TC</t>
  </si>
  <si>
    <t>4M.74</t>
  </si>
  <si>
    <t>B0407AL4C_TE</t>
  </si>
  <si>
    <t>B0407AL4C_TA</t>
  </si>
  <si>
    <t>B0407AL4C_TC</t>
  </si>
  <si>
    <t>4M.75</t>
  </si>
  <si>
    <t>B0408AL4O_TE</t>
  </si>
  <si>
    <t>B0408AL4O_TA</t>
  </si>
  <si>
    <t>B0408AL4O_TC</t>
  </si>
  <si>
    <t>4M.76</t>
  </si>
  <si>
    <t>B0409AL5C_TE</t>
  </si>
  <si>
    <t>B0409AL5C_TA</t>
  </si>
  <si>
    <t>B0409AL5C_TC</t>
  </si>
  <si>
    <t>4M.77</t>
  </si>
  <si>
    <t>B0410AL5O_TE</t>
  </si>
  <si>
    <t>B0410AL5O_TA</t>
  </si>
  <si>
    <t>B0410AL5O_TC</t>
  </si>
  <si>
    <t>4M.78</t>
  </si>
  <si>
    <t>B0411TEE_TE</t>
  </si>
  <si>
    <t>B0411TEE_TA</t>
  </si>
  <si>
    <t>B0411TEE_TC</t>
  </si>
  <si>
    <t>4M.79</t>
  </si>
  <si>
    <t>4M.80</t>
  </si>
  <si>
    <t>4M.81</t>
  </si>
  <si>
    <t>B0412CDT_TE</t>
  </si>
  <si>
    <t>B0412CDT_TA</t>
  </si>
  <si>
    <t>B0412CDT_TC</t>
  </si>
  <si>
    <t>Pro forma 4N</t>
  </si>
  <si>
    <t>New connections</t>
  </si>
  <si>
    <t>4N.1</t>
  </si>
  <si>
    <t>B0201DSCTDWNT</t>
  </si>
  <si>
    <t>Requisition mains</t>
  </si>
  <si>
    <t>4N.2</t>
  </si>
  <si>
    <t>B0201DSRTDWNT</t>
  </si>
  <si>
    <t>Infrastructure network reinforcement</t>
  </si>
  <si>
    <t>4N.3</t>
  </si>
  <si>
    <t>B0201DSITDWNT</t>
  </si>
  <si>
    <t>s185 diversions</t>
  </si>
  <si>
    <t>4N.4</t>
  </si>
  <si>
    <t>B0201DSDTDWNT</t>
  </si>
  <si>
    <t xml:space="preserve">Other price controlled activities </t>
  </si>
  <si>
    <t>4N.5</t>
  </si>
  <si>
    <t>B0201DSOTDWNT</t>
  </si>
  <si>
    <t>4N.6</t>
  </si>
  <si>
    <t>Total developer services expenditure</t>
  </si>
  <si>
    <t>Pro forma 4O</t>
  </si>
  <si>
    <t>4O.1</t>
  </si>
  <si>
    <t>B0401NCF</t>
  </si>
  <si>
    <t>B0401NCSWD</t>
  </si>
  <si>
    <t>B0401NCHD</t>
  </si>
  <si>
    <t>B0401NCSTD</t>
  </si>
  <si>
    <t>B0401NCSLT</t>
  </si>
  <si>
    <t>B0401NCTOT</t>
  </si>
  <si>
    <t>Requisition sewers</t>
  </si>
  <si>
    <t>4O.2</t>
  </si>
  <si>
    <t>B0401RSF</t>
  </si>
  <si>
    <t>B0401RSSWD</t>
  </si>
  <si>
    <t>B0401RSHD</t>
  </si>
  <si>
    <t>B0401RSSTD</t>
  </si>
  <si>
    <t>B0401RSSLT</t>
  </si>
  <si>
    <t>B0401RSTOT</t>
  </si>
  <si>
    <t>4O.3</t>
  </si>
  <si>
    <t>B0401INRTOT</t>
  </si>
  <si>
    <t>4O.4</t>
  </si>
  <si>
    <t>B0401185TOT</t>
  </si>
  <si>
    <t>4O.5</t>
  </si>
  <si>
    <t>B0401OPCTOT</t>
  </si>
  <si>
    <t>Total total developer services capex</t>
  </si>
  <si>
    <t>4O.6</t>
  </si>
  <si>
    <t>Total developer services expenditure capex</t>
  </si>
  <si>
    <t>B0401TDETOT</t>
  </si>
  <si>
    <t>4O.7</t>
  </si>
  <si>
    <t>B0801NCF</t>
  </si>
  <si>
    <t>B0801NCSWD</t>
  </si>
  <si>
    <t>B0801NCHD</t>
  </si>
  <si>
    <t>B0801NCSTD</t>
  </si>
  <si>
    <t>B0801NCSLT</t>
  </si>
  <si>
    <t>B0801NCTOT</t>
  </si>
  <si>
    <t>4O.8</t>
  </si>
  <si>
    <t>B0801RSF</t>
  </si>
  <si>
    <t>B0801RSSWD</t>
  </si>
  <si>
    <t>B0801RSHD</t>
  </si>
  <si>
    <t>B0801RSSTD</t>
  </si>
  <si>
    <t>B0801RSSLT</t>
  </si>
  <si>
    <t>B0801RSTOT</t>
  </si>
  <si>
    <t>4O.9</t>
  </si>
  <si>
    <t>B0801INRTOT</t>
  </si>
  <si>
    <t>4O.10</t>
  </si>
  <si>
    <t>B0801185TOT</t>
  </si>
  <si>
    <t>4O.11</t>
  </si>
  <si>
    <t>B0801OPCTOT</t>
  </si>
  <si>
    <t>Total developer services opex</t>
  </si>
  <si>
    <t>4O.12</t>
  </si>
  <si>
    <t>B0801TDETOT</t>
  </si>
  <si>
    <t xml:space="preserve">Total developer services expenditure </t>
  </si>
  <si>
    <t>4O.13</t>
  </si>
  <si>
    <t>B0200TDSET</t>
  </si>
  <si>
    <t>Pro forma 4P</t>
  </si>
  <si>
    <t>Expenditure on non-price control diversions for the 12 months ended 31 March 2022</t>
  </si>
  <si>
    <t>Expenditure on non-price control diversions 
for the 12 months ended 31 March 2022</t>
  </si>
  <si>
    <t>Non-price control diversions</t>
  </si>
  <si>
    <t>4P.1</t>
  </si>
  <si>
    <t>4P.2</t>
  </si>
  <si>
    <t>Other developer services non-price control totex</t>
  </si>
  <si>
    <t>4P.3</t>
  </si>
  <si>
    <t>B0008ODNWR</t>
  </si>
  <si>
    <t>B0008ODNWNP</t>
  </si>
  <si>
    <t>B0008ODNWWNP</t>
  </si>
  <si>
    <t>B0008ODNT</t>
  </si>
  <si>
    <t>Developer services non-price control totex</t>
  </si>
  <si>
    <t>4P.4</t>
  </si>
  <si>
    <t>Total expenditure on non-price control diversions</t>
  </si>
  <si>
    <t>B0008TENWR</t>
  </si>
  <si>
    <t>B0008TENWNP</t>
  </si>
  <si>
    <t>B0008TENWWNP</t>
  </si>
  <si>
    <t>B0008TENT</t>
  </si>
  <si>
    <t>Connections volume data</t>
  </si>
  <si>
    <t>New connections (residential – excluding NAVs)</t>
  </si>
  <si>
    <t>4Q.1</t>
  </si>
  <si>
    <t>New connections (business – excluding NAVs)</t>
  </si>
  <si>
    <t>4Q.2</t>
  </si>
  <si>
    <t xml:space="preserve">Total new connections served by incumbent </t>
  </si>
  <si>
    <t>4Q.3</t>
  </si>
  <si>
    <t>New connections – SLPs</t>
  </si>
  <si>
    <t>4Q.4</t>
  </si>
  <si>
    <t>Properties volume data</t>
  </si>
  <si>
    <t>New properties (residential - excluding NAVs)</t>
  </si>
  <si>
    <t>4Q.5</t>
  </si>
  <si>
    <t>New properties (business - excluding NAVs)</t>
  </si>
  <si>
    <t>4Q.6</t>
  </si>
  <si>
    <t xml:space="preserve">Total new properties served by incumbent </t>
  </si>
  <si>
    <t>4Q.7</t>
  </si>
  <si>
    <t>New residential properties served by NAVs</t>
  </si>
  <si>
    <t>4Q.8</t>
  </si>
  <si>
    <t>New business properties served by NAVs</t>
  </si>
  <si>
    <t>4Q.9</t>
  </si>
  <si>
    <t>Total new properties served by NAVs</t>
  </si>
  <si>
    <t>4Q.10</t>
  </si>
  <si>
    <t>Total new properties</t>
  </si>
  <si>
    <t>4Q.11</t>
  </si>
  <si>
    <t>New properties – SLP connections</t>
  </si>
  <si>
    <t>4Q.12</t>
  </si>
  <si>
    <t>New water mains data</t>
  </si>
  <si>
    <t>Length of new mains (km) - requisitions</t>
  </si>
  <si>
    <t>4Q.13</t>
  </si>
  <si>
    <t>Length of new mains (km) - SLPs</t>
  </si>
  <si>
    <t>4Q.14</t>
  </si>
  <si>
    <t>Voids</t>
  </si>
  <si>
    <t>Customer numbers - average during the year</t>
  </si>
  <si>
    <t>Residential water only customers</t>
  </si>
  <si>
    <t>4R.1</t>
  </si>
  <si>
    <t>Residential wastewater only customers</t>
  </si>
  <si>
    <t>4R.2</t>
  </si>
  <si>
    <t>Residential water and wastewater customers</t>
  </si>
  <si>
    <t>4R.3</t>
  </si>
  <si>
    <t>Total residential customers</t>
  </si>
  <si>
    <t>4R.4</t>
  </si>
  <si>
    <t>Business water only customers</t>
  </si>
  <si>
    <t>4R.5</t>
  </si>
  <si>
    <t>Business wastewater only customers</t>
  </si>
  <si>
    <t>4R.6</t>
  </si>
  <si>
    <t>Business water &amp; wastewater customers</t>
  </si>
  <si>
    <t>4R.7</t>
  </si>
  <si>
    <t>Total business customers</t>
  </si>
  <si>
    <t>4R.8</t>
  </si>
  <si>
    <t>Total customers</t>
  </si>
  <si>
    <t>4R.9</t>
  </si>
  <si>
    <t>Property numbers - average during the year</t>
  </si>
  <si>
    <t xml:space="preserve">Residential properties billed </t>
  </si>
  <si>
    <t>4R.10</t>
  </si>
  <si>
    <t>Residential void properties</t>
  </si>
  <si>
    <t>4R.11</t>
  </si>
  <si>
    <t>Total connected residential properties</t>
  </si>
  <si>
    <t>4R.12</t>
  </si>
  <si>
    <t>Business properties billed</t>
  </si>
  <si>
    <t>4R.13</t>
  </si>
  <si>
    <t>Business void properties</t>
  </si>
  <si>
    <t>4R.14</t>
  </si>
  <si>
    <t>Total connected business properties</t>
  </si>
  <si>
    <t>4R.15</t>
  </si>
  <si>
    <t>Total connected properties</t>
  </si>
  <si>
    <t>4R.16</t>
  </si>
  <si>
    <t>Unbilled</t>
  </si>
  <si>
    <t>No meter</t>
  </si>
  <si>
    <t>Basic meter</t>
  </si>
  <si>
    <t>AMR meter</t>
  </si>
  <si>
    <t>AMI meter (capable)</t>
  </si>
  <si>
    <t xml:space="preserve">AMI meter (active) </t>
  </si>
  <si>
    <t>Uneconomic to bill</t>
  </si>
  <si>
    <t>Property and meter numbers - at end of year</t>
  </si>
  <si>
    <t>Total new residential properties connected in year</t>
  </si>
  <si>
    <t>4R.17</t>
  </si>
  <si>
    <t>B0402RPAMR_UM</t>
  </si>
  <si>
    <t>B0402RPAMR_UC</t>
  </si>
  <si>
    <t>B0402RPAMR_UA</t>
  </si>
  <si>
    <t>B0402RPC__UT</t>
  </si>
  <si>
    <t>B0402RPAMR_MM</t>
  </si>
  <si>
    <t>B0402RPAMR_MC</t>
  </si>
  <si>
    <t>B0402RPAMR_MA</t>
  </si>
  <si>
    <t>B0402RPC__MT</t>
  </si>
  <si>
    <t>B0402RPC__TOT</t>
  </si>
  <si>
    <t>Total new business properties connected in year</t>
  </si>
  <si>
    <t>4R.18</t>
  </si>
  <si>
    <t>B0402BPAMR_UM</t>
  </si>
  <si>
    <t>B0402BPAMR_UC</t>
  </si>
  <si>
    <t>B0402BPAMR_UA</t>
  </si>
  <si>
    <t>B0402BPC__UT</t>
  </si>
  <si>
    <t>B0402BPAMR_MM</t>
  </si>
  <si>
    <t>B0402BPAMR_MC</t>
  </si>
  <si>
    <t>B0402BPAMR_MA</t>
  </si>
  <si>
    <t>B0402BPC__MT</t>
  </si>
  <si>
    <t>B0402BPC__TOT</t>
  </si>
  <si>
    <t>Residential properties billed at year end</t>
  </si>
  <si>
    <t>4R.19</t>
  </si>
  <si>
    <t>B0402RPBAMR_UM</t>
  </si>
  <si>
    <t>B0402RPBAMR_UC</t>
  </si>
  <si>
    <t>B0402RPBAMR_UA</t>
  </si>
  <si>
    <t>B0402RPBC__UT</t>
  </si>
  <si>
    <t>B0402RPBAMR_MM</t>
  </si>
  <si>
    <t>B0402RPBAMR_MC</t>
  </si>
  <si>
    <t>B0402RPBAMR_MA</t>
  </si>
  <si>
    <t>B0402RPB__MT</t>
  </si>
  <si>
    <t>B0402RPB__TOT</t>
  </si>
  <si>
    <t>Residential properties unbilled at year end</t>
  </si>
  <si>
    <t>4R.20</t>
  </si>
  <si>
    <t>B0402RP_UU</t>
  </si>
  <si>
    <t>B0402RP_UO</t>
  </si>
  <si>
    <t>B0402RP_UT</t>
  </si>
  <si>
    <t>B0402RP_TOT</t>
  </si>
  <si>
    <t>Residential void properties at year end</t>
  </si>
  <si>
    <t>4R.21</t>
  </si>
  <si>
    <t>B0402RVP__MT</t>
  </si>
  <si>
    <t>B0402RPBC__TOT</t>
  </si>
  <si>
    <t>Total connected residential properties at year end</t>
  </si>
  <si>
    <t>4R.22</t>
  </si>
  <si>
    <t>B0402CRP__MT</t>
  </si>
  <si>
    <t>B0402CRP__TOT</t>
  </si>
  <si>
    <t>Business properties billed at year end</t>
  </si>
  <si>
    <t>4R.23</t>
  </si>
  <si>
    <t>B0403BPB_AUM</t>
  </si>
  <si>
    <t>B0403BPB_CUM</t>
  </si>
  <si>
    <t>B0403BPB_TUM</t>
  </si>
  <si>
    <t>B0403BPB_AM</t>
  </si>
  <si>
    <t>B0403BPB_CM</t>
  </si>
  <si>
    <t>B0403BPB_TM</t>
  </si>
  <si>
    <t>B0403BPB_MTOT</t>
  </si>
  <si>
    <t>B0403BPB_TOT</t>
  </si>
  <si>
    <t>Business properties unbilled at year end</t>
  </si>
  <si>
    <t>4R.24</t>
  </si>
  <si>
    <t>Business properties unbilled at year end</t>
  </si>
  <si>
    <t>B0403BPU_UU</t>
  </si>
  <si>
    <t>B0403BPU_UO</t>
  </si>
  <si>
    <t>B0403BPU_UT</t>
  </si>
  <si>
    <t>B0403BPU_TOT</t>
  </si>
  <si>
    <t>Business void properties at year end</t>
  </si>
  <si>
    <t>4R.25</t>
  </si>
  <si>
    <t>B0404BVP__MT</t>
  </si>
  <si>
    <t>B0404BVP_TOT</t>
  </si>
  <si>
    <t>Total connected business properties at year end</t>
  </si>
  <si>
    <t>4R.26</t>
  </si>
  <si>
    <t>B0405CBP__MT</t>
  </si>
  <si>
    <t>B0405CBP__TOT</t>
  </si>
  <si>
    <t>Total connected properties at year end</t>
  </si>
  <si>
    <t>4R.27</t>
  </si>
  <si>
    <t>B0406CP__MT</t>
  </si>
  <si>
    <t>Population data</t>
  </si>
  <si>
    <t>Resident population</t>
  </si>
  <si>
    <t>4R.28</t>
  </si>
  <si>
    <t>Non-resident population</t>
  </si>
  <si>
    <t>4R.29</t>
  </si>
  <si>
    <t>Household population data</t>
  </si>
  <si>
    <t>Household population</t>
  </si>
  <si>
    <t>4R.30</t>
  </si>
  <si>
    <t>B0407HP_RP</t>
  </si>
  <si>
    <t>B0407HP_NRP</t>
  </si>
  <si>
    <t>B0407HP_TOT</t>
  </si>
  <si>
    <t>Measured household population</t>
  </si>
  <si>
    <t>4R.31</t>
  </si>
  <si>
    <t>B0408MHP_RP</t>
  </si>
  <si>
    <t>B0408MHP_NRP</t>
  </si>
  <si>
    <t>B0408MHP_TOT</t>
  </si>
  <si>
    <t>Unmeasured household population</t>
  </si>
  <si>
    <t>4R.32</t>
  </si>
  <si>
    <t>B0409UHP_RP</t>
  </si>
  <si>
    <t>B0409UHP_NRP</t>
  </si>
  <si>
    <t>B0409UHP_TOT</t>
  </si>
  <si>
    <t>Green recovery programme</t>
  </si>
  <si>
    <t>Green recovery line 1</t>
  </si>
  <si>
    <t>4S.1</t>
  </si>
  <si>
    <t>B0757GRCE_WR</t>
  </si>
  <si>
    <t>B0768GRCE_RW</t>
  </si>
  <si>
    <t>B0779GRCE_SW</t>
  </si>
  <si>
    <t>B0790GRCE_TW</t>
  </si>
  <si>
    <t>B0801GRCE_DW</t>
  </si>
  <si>
    <t>B0442GRCE_TO</t>
  </si>
  <si>
    <t>B0812GRCC_WR</t>
  </si>
  <si>
    <t>B0823GRCC_RW</t>
  </si>
  <si>
    <t>B0834GRCC_SW</t>
  </si>
  <si>
    <t>B0845GRCC_TW</t>
  </si>
  <si>
    <t>B0856GRCC_DW</t>
  </si>
  <si>
    <t>B0492GRCC_TO</t>
  </si>
  <si>
    <t>4S.2</t>
  </si>
  <si>
    <t>B0758GROE_WR</t>
  </si>
  <si>
    <t>B0769GROE_RW</t>
  </si>
  <si>
    <t>B0780GROE_SW</t>
  </si>
  <si>
    <t>B0791GROE_TW</t>
  </si>
  <si>
    <t>B0802GROE_DW</t>
  </si>
  <si>
    <t>B0443GROE_TO</t>
  </si>
  <si>
    <t>B0813GROC_WR</t>
  </si>
  <si>
    <t>B0824GROC_RW</t>
  </si>
  <si>
    <t>B0835GROC_SW</t>
  </si>
  <si>
    <t>B0846GROC_TW</t>
  </si>
  <si>
    <t>B0857GROC_DW</t>
  </si>
  <si>
    <t>B0493GROC_TO</t>
  </si>
  <si>
    <t>4S.3</t>
  </si>
  <si>
    <t>B0407GRTE_WR</t>
  </si>
  <si>
    <t>B0414GRTE_RW</t>
  </si>
  <si>
    <t>B0421GRTE_SW</t>
  </si>
  <si>
    <t>B0428GRTE_TW</t>
  </si>
  <si>
    <t>B0435GRTE_DW</t>
  </si>
  <si>
    <t>B0444GRTE_TO</t>
  </si>
  <si>
    <t>B0457GRTC_WR</t>
  </si>
  <si>
    <t>B0464GRTC_RW</t>
  </si>
  <si>
    <t>B0471GRTC_SW</t>
  </si>
  <si>
    <t>B0478GRTC_TW</t>
  </si>
  <si>
    <t>B0485GRTC_DW</t>
  </si>
  <si>
    <t>B0494GRTC_TO</t>
  </si>
  <si>
    <t>Green recovery line 2</t>
  </si>
  <si>
    <t>4S.4</t>
  </si>
  <si>
    <t>B0760GRCE_WR</t>
  </si>
  <si>
    <t>B0771GRCE_RW</t>
  </si>
  <si>
    <t>B0782GRCE_SW</t>
  </si>
  <si>
    <t>B0793GRCE_TW</t>
  </si>
  <si>
    <t>B0804GRCE_DW</t>
  </si>
  <si>
    <t>B0445GRCE_TO</t>
  </si>
  <si>
    <t>B0815GRCC_WR</t>
  </si>
  <si>
    <t>B0826GRCC_RW</t>
  </si>
  <si>
    <t>B0837GRCC_SW</t>
  </si>
  <si>
    <t>B0848GRCC_TW</t>
  </si>
  <si>
    <t>B0859GRCC_DW</t>
  </si>
  <si>
    <t>B0495GRCC_TO</t>
  </si>
  <si>
    <t>4S.5</t>
  </si>
  <si>
    <t>B0761GROE_WR</t>
  </si>
  <si>
    <t>B0772GROE_RW</t>
  </si>
  <si>
    <t>B0783GROE_SW</t>
  </si>
  <si>
    <t>B0794GROE_TW</t>
  </si>
  <si>
    <t>B0805GROE_DW</t>
  </si>
  <si>
    <t>B0446GROE_TO</t>
  </si>
  <si>
    <t>B0816GROC_WR</t>
  </si>
  <si>
    <t>B0827GROC_RW</t>
  </si>
  <si>
    <t>B0838GROC_SW</t>
  </si>
  <si>
    <t>B0849GROC_TW</t>
  </si>
  <si>
    <t>B0860GROC_DW</t>
  </si>
  <si>
    <t>B0496GROC_TO</t>
  </si>
  <si>
    <t>4S.6</t>
  </si>
  <si>
    <t>B0408GRTE_WR</t>
  </si>
  <si>
    <t>B0415GRTE_RW</t>
  </si>
  <si>
    <t>B0422GRTE_SW</t>
  </si>
  <si>
    <t>B0429GRTE_TW</t>
  </si>
  <si>
    <t>B0436GRTE_DW</t>
  </si>
  <si>
    <t>B0447GRTE_TO</t>
  </si>
  <si>
    <t>B0458GRTC_WR</t>
  </si>
  <si>
    <t>B0465GRTC_RW</t>
  </si>
  <si>
    <t>B0472GRTC_SW</t>
  </si>
  <si>
    <t>B0479GRTC_TW</t>
  </si>
  <si>
    <t>B0486GRTC_DW</t>
  </si>
  <si>
    <t>B0497GRTC_TO</t>
  </si>
  <si>
    <t>Green recovery line 3</t>
  </si>
  <si>
    <t>4S.7</t>
  </si>
  <si>
    <t>B0763GRCE_WR</t>
  </si>
  <si>
    <t>B0774GRCE_RW</t>
  </si>
  <si>
    <t>B0785GRCE_SW</t>
  </si>
  <si>
    <t>B0796GRCE_TW</t>
  </si>
  <si>
    <t>B0807GRCE_DW</t>
  </si>
  <si>
    <t>B0448GRCE_TO</t>
  </si>
  <si>
    <t>B0818GRCC_WR</t>
  </si>
  <si>
    <t>B0829GRCC_RW</t>
  </si>
  <si>
    <t>B0840GRCC_SW</t>
  </si>
  <si>
    <t>B0851GRCC_TW</t>
  </si>
  <si>
    <t>B0862GRCC_DW</t>
  </si>
  <si>
    <t>B0498GRCC_TO</t>
  </si>
  <si>
    <t>4S.8</t>
  </si>
  <si>
    <t>B0764GROE_WR</t>
  </si>
  <si>
    <t>B0775GROE_RW</t>
  </si>
  <si>
    <t>B0786GROE_SW</t>
  </si>
  <si>
    <t>B0797GROE_TW</t>
  </si>
  <si>
    <t>B0808GROE_DW</t>
  </si>
  <si>
    <t>B0449GROE_TO</t>
  </si>
  <si>
    <t>B0819GROC_WR</t>
  </si>
  <si>
    <t>B0830GROC_RW</t>
  </si>
  <si>
    <t>B0841GROC_SW</t>
  </si>
  <si>
    <t>B0852GROC_TW</t>
  </si>
  <si>
    <t>B0863GROC_DW</t>
  </si>
  <si>
    <t>B0499GROC_TO</t>
  </si>
  <si>
    <t>4S.9</t>
  </si>
  <si>
    <t>B0409GRTE_WR</t>
  </si>
  <si>
    <t>B0416GRTE_RW</t>
  </si>
  <si>
    <t>B0423GRTE_SW</t>
  </si>
  <si>
    <t>B0430GRTE_TW</t>
  </si>
  <si>
    <t>B0437GRTE_DW</t>
  </si>
  <si>
    <t>B0450GRTE_TO</t>
  </si>
  <si>
    <t>B0459GRTC_WR</t>
  </si>
  <si>
    <t>B0466GRTC_RW</t>
  </si>
  <si>
    <t>B0473GRTC_SW</t>
  </si>
  <si>
    <t>B0480GRTC_TW</t>
  </si>
  <si>
    <t>B0487GRTC_DW</t>
  </si>
  <si>
    <t>B0500GRTC_TO</t>
  </si>
  <si>
    <t>Green recovery line 4</t>
  </si>
  <si>
    <t>4S.10</t>
  </si>
  <si>
    <t>B0766GRCE_WR</t>
  </si>
  <si>
    <t>B0777GRCE_RW</t>
  </si>
  <si>
    <t>B0788GRCE_SW</t>
  </si>
  <si>
    <t>B0799GRCE_TW</t>
  </si>
  <si>
    <t>B0810GRCE_DW</t>
  </si>
  <si>
    <t>B0451GRCE_TO</t>
  </si>
  <si>
    <t>B0821GRCC_WR</t>
  </si>
  <si>
    <t>B0832GRCC_RW</t>
  </si>
  <si>
    <t>B0843GRCC_SW</t>
  </si>
  <si>
    <t>B0854GRCC_TW</t>
  </si>
  <si>
    <t>B0865GRCC_DW</t>
  </si>
  <si>
    <t>B0501GRCC_TO</t>
  </si>
  <si>
    <t>4S.11</t>
  </si>
  <si>
    <t>B0767GROE_WR</t>
  </si>
  <si>
    <t>B0778GROE_RW</t>
  </si>
  <si>
    <t>B0789GROE_SW</t>
  </si>
  <si>
    <t>B0800GROE_TW</t>
  </si>
  <si>
    <t>B0811GROE_DW</t>
  </si>
  <si>
    <t>B0452GROE_TO</t>
  </si>
  <si>
    <t>B0822GROC_WR</t>
  </si>
  <si>
    <t>B0833GROC_RW</t>
  </si>
  <si>
    <t>B0844GROC_SW</t>
  </si>
  <si>
    <t>B0855GROC_TW</t>
  </si>
  <si>
    <t>B0866GROC_DW</t>
  </si>
  <si>
    <t>B0502GROC_TO</t>
  </si>
  <si>
    <t>4S.12</t>
  </si>
  <si>
    <t>B0410GRTE_WR</t>
  </si>
  <si>
    <t>B0417GRTE_RW</t>
  </si>
  <si>
    <t>B0424GRTE_SW</t>
  </si>
  <si>
    <t>B0431GRTE_TW</t>
  </si>
  <si>
    <t>B0438GRTE_DW</t>
  </si>
  <si>
    <t>B0453GRTE_TO</t>
  </si>
  <si>
    <t>B0460GRTC_WR</t>
  </si>
  <si>
    <t>B0467GRTC_RW</t>
  </si>
  <si>
    <t>B0474GRTC_SW</t>
  </si>
  <si>
    <t>B0481GRTC_TW</t>
  </si>
  <si>
    <t>B0488GRTC_DW</t>
  </si>
  <si>
    <t>B0503GRTC_TO</t>
  </si>
  <si>
    <t>Total green recovery programme capex</t>
  </si>
  <si>
    <t>4S.13</t>
  </si>
  <si>
    <t>B0411TGCE_WR</t>
  </si>
  <si>
    <t>B0418TGCE_RW</t>
  </si>
  <si>
    <t>B0425TGCE_SW</t>
  </si>
  <si>
    <t>B0432TGCE_TW</t>
  </si>
  <si>
    <t>B0439TGCE_DW</t>
  </si>
  <si>
    <t>B0454TGCE_TO</t>
  </si>
  <si>
    <t>B0461TGCC_WR</t>
  </si>
  <si>
    <t>B0468TGCC_RW</t>
  </si>
  <si>
    <t>B0475TGCC_SW</t>
  </si>
  <si>
    <t>B0482TGCC_TW</t>
  </si>
  <si>
    <t>B0489TGCC_DW</t>
  </si>
  <si>
    <t>B0504TGCC_TO</t>
  </si>
  <si>
    <t>Total green recovery programme opex</t>
  </si>
  <si>
    <t>4S.14</t>
  </si>
  <si>
    <t>B0412TGOE_WR</t>
  </si>
  <si>
    <t>B0419TGOE_RW</t>
  </si>
  <si>
    <t>B0426TGOE_SW</t>
  </si>
  <si>
    <t>B0433TGOE_TW</t>
  </si>
  <si>
    <t>B0440TGOE_DW</t>
  </si>
  <si>
    <t>B0455TGOE_TO</t>
  </si>
  <si>
    <t>B0462TGOC_WR</t>
  </si>
  <si>
    <t>B0469TGOC_RW</t>
  </si>
  <si>
    <t>B0476TGOC_SW</t>
  </si>
  <si>
    <t>B0483TGOC_TW</t>
  </si>
  <si>
    <t>B0490TGOC_DW</t>
  </si>
  <si>
    <t>B0505TGOC_TO</t>
  </si>
  <si>
    <t xml:space="preserve">Total green recovery programme expenditure </t>
  </si>
  <si>
    <t>4S.15</t>
  </si>
  <si>
    <t>B0413TGTE_WR</t>
  </si>
  <si>
    <t>B0420TGTE_RW</t>
  </si>
  <si>
    <t>B0427TGTE_SW</t>
  </si>
  <si>
    <t>B0434TGTE_TW</t>
  </si>
  <si>
    <t>B0441TGTE_DW</t>
  </si>
  <si>
    <t>B0456TGTE_TO</t>
  </si>
  <si>
    <t>B0463TGTC_WR</t>
  </si>
  <si>
    <t>B0470TGTC_RW</t>
  </si>
  <si>
    <t>B0477TGTC_SW</t>
  </si>
  <si>
    <t>B0484TGTC_TW</t>
  </si>
  <si>
    <t>B0491TGTC_DW</t>
  </si>
  <si>
    <t>B0506TGTC_TO</t>
  </si>
  <si>
    <t>4T.1</t>
  </si>
  <si>
    <t>B0867GRCE_FOW</t>
  </si>
  <si>
    <t>B0878GRCE_SUW</t>
  </si>
  <si>
    <t>B0889GRCE_HDW</t>
  </si>
  <si>
    <t>B0900GRCE_STW</t>
  </si>
  <si>
    <t>B0911GRCE_SLW</t>
  </si>
  <si>
    <t>B0922GRCE_SAB</t>
  </si>
  <si>
    <t>B0933GRCE_SEB</t>
  </si>
  <si>
    <t>B0944GRCE_SDB</t>
  </si>
  <si>
    <t>B0542GRCE_TOB</t>
  </si>
  <si>
    <t>B0955GRCC_FOW</t>
  </si>
  <si>
    <t>B0966GRCC_SUW</t>
  </si>
  <si>
    <t>B0977GRCC_HDW</t>
  </si>
  <si>
    <t>B0988GRCC_STW</t>
  </si>
  <si>
    <t>B1000GRCC_SLW</t>
  </si>
  <si>
    <t>B1011GRCC_SAB</t>
  </si>
  <si>
    <t>B1022GRCC_SEB</t>
  </si>
  <si>
    <t>B1033GRCC_SDB</t>
  </si>
  <si>
    <t>B0542GRCC_TOB</t>
  </si>
  <si>
    <t>4T.2</t>
  </si>
  <si>
    <t>B0868GROE_FOW</t>
  </si>
  <si>
    <t>B0879GROE_SUW</t>
  </si>
  <si>
    <t>B0890GROE_HDW</t>
  </si>
  <si>
    <t>B0901GROE_STW</t>
  </si>
  <si>
    <t>B0912GROE_SLW</t>
  </si>
  <si>
    <t>B0923GROE_SAB</t>
  </si>
  <si>
    <t>B0934GROE_SEB</t>
  </si>
  <si>
    <t>B0945GROE_SDB</t>
  </si>
  <si>
    <t>B0543GROE_TOB</t>
  </si>
  <si>
    <t>B0956GROC_FOW</t>
  </si>
  <si>
    <t>B0967GROC_SUW</t>
  </si>
  <si>
    <t>B0978GROC_HDW</t>
  </si>
  <si>
    <t>B0989GROC_STW</t>
  </si>
  <si>
    <t>B1001GROC_SLW</t>
  </si>
  <si>
    <t>B1012GROC_SAB</t>
  </si>
  <si>
    <t>B1023GROC_SEB</t>
  </si>
  <si>
    <t>B1034GROC_SDB</t>
  </si>
  <si>
    <t>B0543GROC_TOB</t>
  </si>
  <si>
    <t>4T.3</t>
  </si>
  <si>
    <t>B0507GRTE_FOW</t>
  </si>
  <si>
    <t>B0514GRTE_SUW</t>
  </si>
  <si>
    <t>B0521GRTE_HDW</t>
  </si>
  <si>
    <t>B0528GRTE_STW</t>
  </si>
  <si>
    <t>B0535GRTE_SLW</t>
  </si>
  <si>
    <t>B0541GRTE_SAB</t>
  </si>
  <si>
    <t>B0548GRTE_SEB</t>
  </si>
  <si>
    <t>B0555GRTE_SDB</t>
  </si>
  <si>
    <t>B0562GRTE_TOB</t>
  </si>
  <si>
    <t>B0569GRTC_FOW</t>
  </si>
  <si>
    <t>B0576GRTC_SUW</t>
  </si>
  <si>
    <t>B0583GRTC_HDW</t>
  </si>
  <si>
    <t>B0590GRTC_STW</t>
  </si>
  <si>
    <t>B0597GRTC_SLW</t>
  </si>
  <si>
    <t>B0604GRTC_SAB</t>
  </si>
  <si>
    <t>B0611GRTC_SEB</t>
  </si>
  <si>
    <t>B0618GRTC_SDB</t>
  </si>
  <si>
    <t>B0625GRTC_TOB</t>
  </si>
  <si>
    <t>4T.4</t>
  </si>
  <si>
    <t>B0870GRCE_FOW</t>
  </si>
  <si>
    <t>B0881GRCE_SUW</t>
  </si>
  <si>
    <t>B0892GRCE_HDW</t>
  </si>
  <si>
    <t>B0903GRCE_STW</t>
  </si>
  <si>
    <t>B0914GRCE_SLW</t>
  </si>
  <si>
    <t>B0925GRCE_SAB</t>
  </si>
  <si>
    <t>B0936GRCE_SEB</t>
  </si>
  <si>
    <t>B0947GRCE_SDB</t>
  </si>
  <si>
    <t>B0756GRCE_TOB</t>
  </si>
  <si>
    <t>B0958GRCC_FOW</t>
  </si>
  <si>
    <t>B0969GRCC_SUW</t>
  </si>
  <si>
    <t>B0980GRCC_HDW</t>
  </si>
  <si>
    <t>B0991GRCC_STW</t>
  </si>
  <si>
    <t>B1003GRCC_SLW</t>
  </si>
  <si>
    <t>B1014GRCC_SAB</t>
  </si>
  <si>
    <t>B1025GRCC_SEB</t>
  </si>
  <si>
    <t>B1036GRCC_SDB</t>
  </si>
  <si>
    <t>B0762GRCC_TOB</t>
  </si>
  <si>
    <t>4T.5</t>
  </si>
  <si>
    <t>B0871GROE_FOW</t>
  </si>
  <si>
    <t>B0882GROE_SUW</t>
  </si>
  <si>
    <t>B0893GROE_HDW</t>
  </si>
  <si>
    <t>B0904GROE_STW</t>
  </si>
  <si>
    <t>B0915GROE_SLW</t>
  </si>
  <si>
    <t>B0926GROE_SAB</t>
  </si>
  <si>
    <t>B0937GROE_SEB</t>
  </si>
  <si>
    <t>B0948GROE_SDB</t>
  </si>
  <si>
    <t>B0757GROE_TOB</t>
  </si>
  <si>
    <t>B0959GROC_FOW</t>
  </si>
  <si>
    <t>B0970GROC_SUW</t>
  </si>
  <si>
    <t>B0981GROC_HDW</t>
  </si>
  <si>
    <t>B0992GROC_STW</t>
  </si>
  <si>
    <t>B1004GROC_SLW</t>
  </si>
  <si>
    <t>B1015GROC_SAB</t>
  </si>
  <si>
    <t>B1026GROC_SEB</t>
  </si>
  <si>
    <t>B1037GROC_SDB</t>
  </si>
  <si>
    <t>B0763GROC_TOB</t>
  </si>
  <si>
    <t>4T.6</t>
  </si>
  <si>
    <t>B0508GRTE_FOW</t>
  </si>
  <si>
    <t>B0515GRTE_SUW</t>
  </si>
  <si>
    <t>B0522GRTE_HDW</t>
  </si>
  <si>
    <t>B0529GRTE_STW</t>
  </si>
  <si>
    <t>B0536GRTE_SLW</t>
  </si>
  <si>
    <t>B0542GRTE_SAB</t>
  </si>
  <si>
    <t>B0549GRTE_SEB</t>
  </si>
  <si>
    <t>B0556GRTE_SDB</t>
  </si>
  <si>
    <t>B0563GRTE_TOB</t>
  </si>
  <si>
    <t>B0570GRTC_FOW</t>
  </si>
  <si>
    <t>B0577GRTC_SUW</t>
  </si>
  <si>
    <t>B0584GRTC_HDW</t>
  </si>
  <si>
    <t>B0591GRTC_STW</t>
  </si>
  <si>
    <t>B0598GRTC_SLW</t>
  </si>
  <si>
    <t>B0605GRTC_SAB</t>
  </si>
  <si>
    <t>B0612GRTC_SEB</t>
  </si>
  <si>
    <t>B0619GRTC_SDB</t>
  </si>
  <si>
    <t>B0626GRTC_TOB</t>
  </si>
  <si>
    <t>4T.7</t>
  </si>
  <si>
    <t>B0873GRCE_FOW</t>
  </si>
  <si>
    <t>B0884GRCE_SUW</t>
  </si>
  <si>
    <t>B0895GRCE_HDW</t>
  </si>
  <si>
    <t>B0906GRCE_STW</t>
  </si>
  <si>
    <t>B0917GRCE_SLW</t>
  </si>
  <si>
    <t>B0928GRCE_SAB</t>
  </si>
  <si>
    <t>B0939GRCE_SEB</t>
  </si>
  <si>
    <t>B0950GRCE_SDB</t>
  </si>
  <si>
    <t>B0758GRCE_TOB</t>
  </si>
  <si>
    <t>B0961GRCC_FOW</t>
  </si>
  <si>
    <t>B0972GRCC_SUW</t>
  </si>
  <si>
    <t>B0983GRCC_HDW</t>
  </si>
  <si>
    <t>B0994GRCC_STW</t>
  </si>
  <si>
    <t>B1006GRCC_SLW</t>
  </si>
  <si>
    <t>B1017GRCC_SAB</t>
  </si>
  <si>
    <t>B1028GRCC_SEB</t>
  </si>
  <si>
    <t>B1039GRCC_SDB</t>
  </si>
  <si>
    <t>B0764GRCC_TOB</t>
  </si>
  <si>
    <t>4T.8</t>
  </si>
  <si>
    <t>B0874GROE_FOW</t>
  </si>
  <si>
    <t>B0885GROE_SUW</t>
  </si>
  <si>
    <t>B0896GROE_HDW</t>
  </si>
  <si>
    <t>B0907GROE_STW</t>
  </si>
  <si>
    <t>B0918GROE_SLW</t>
  </si>
  <si>
    <t>B0929GROE_SAB</t>
  </si>
  <si>
    <t>B0940GROE_SEB</t>
  </si>
  <si>
    <t>B0951GROE_SDB</t>
  </si>
  <si>
    <t>B0759GROE_TOB</t>
  </si>
  <si>
    <t>B0962GROC_FOW</t>
  </si>
  <si>
    <t>B0973GROC_SUW</t>
  </si>
  <si>
    <t>B0984GROC_HDW</t>
  </si>
  <si>
    <t>B0995GROC_STW</t>
  </si>
  <si>
    <t>B1007GROC_SLW</t>
  </si>
  <si>
    <t>B1018GROC_SAB</t>
  </si>
  <si>
    <t>B1029GROC_SEB</t>
  </si>
  <si>
    <t>B1040GROC_SDB</t>
  </si>
  <si>
    <t>B0765GROC_TOB</t>
  </si>
  <si>
    <t>4T.9</t>
  </si>
  <si>
    <t>B0509GRTE_FOW</t>
  </si>
  <si>
    <t>B0516GRTE_SUW</t>
  </si>
  <si>
    <t>B0523GRTE_HDW</t>
  </si>
  <si>
    <t>B0530GRTE_STW</t>
  </si>
  <si>
    <t>B0537GRTE_SLW</t>
  </si>
  <si>
    <t>B0543GRTE_SAB</t>
  </si>
  <si>
    <t>B0550GRTE_SEB</t>
  </si>
  <si>
    <t>B0557GRTE_SDB</t>
  </si>
  <si>
    <t>B0564GRTE_TOB</t>
  </si>
  <si>
    <t>B0571GRTC_FOW</t>
  </si>
  <si>
    <t>B0578GRTC_SUW</t>
  </si>
  <si>
    <t>B0585GRTC_HDW</t>
  </si>
  <si>
    <t>B0592GRTC_STW</t>
  </si>
  <si>
    <t>B0599GRTC_SLW</t>
  </si>
  <si>
    <t>B0606GRTC_SAB</t>
  </si>
  <si>
    <t>B0613GRTC_SEB</t>
  </si>
  <si>
    <t>B0620GRTC_SDB</t>
  </si>
  <si>
    <t>B0627GRTC_TOB</t>
  </si>
  <si>
    <t>4T.10</t>
  </si>
  <si>
    <t>B0876GRCE_FOW</t>
  </si>
  <si>
    <t>B0887GRCE_SUW</t>
  </si>
  <si>
    <t>B0898GRCE_HDW</t>
  </si>
  <si>
    <t>B0909GRCE_STW</t>
  </si>
  <si>
    <t>B0920GRCE_SLW</t>
  </si>
  <si>
    <t>B0931GRCE_SAB</t>
  </si>
  <si>
    <t>B0942GRCE_SEB</t>
  </si>
  <si>
    <t>B0953GRCE_SDB</t>
  </si>
  <si>
    <t>B0760GRCE_TOB</t>
  </si>
  <si>
    <t>B0964GRCC_FOW</t>
  </si>
  <si>
    <t>B0975GRCC_SUW</t>
  </si>
  <si>
    <t>B0986GRCC_HDW</t>
  </si>
  <si>
    <t>B0997GRCC_STW</t>
  </si>
  <si>
    <t>B1009GRCC_SLW</t>
  </si>
  <si>
    <t>B1020GRCC_SAB</t>
  </si>
  <si>
    <t>B1031GRCC_SEB</t>
  </si>
  <si>
    <t>B1042GRCC_SDB</t>
  </si>
  <si>
    <t>B0766GRCC_TOB</t>
  </si>
  <si>
    <t>4T.11</t>
  </si>
  <si>
    <t>B0877GROE_FOW</t>
  </si>
  <si>
    <t>B0888GROE_SUW</t>
  </si>
  <si>
    <t>B0899GROE_HDW</t>
  </si>
  <si>
    <t>B0910GROE_STW</t>
  </si>
  <si>
    <t>B0921GROE_SLW</t>
  </si>
  <si>
    <t>B0932GROE_SAB</t>
  </si>
  <si>
    <t>B0943GROE_SEB</t>
  </si>
  <si>
    <t>B0954GROE_SDB</t>
  </si>
  <si>
    <t>B0761GROE_TOB</t>
  </si>
  <si>
    <t>B0965GROC_FOW</t>
  </si>
  <si>
    <t>B0976GROC_SUW</t>
  </si>
  <si>
    <t>B0987GROC_HDW</t>
  </si>
  <si>
    <t>B0998GROC_STW</t>
  </si>
  <si>
    <t>B1010GROC_SLW</t>
  </si>
  <si>
    <t>B1021GROC_SAB</t>
  </si>
  <si>
    <t>B1032GROC_SEB</t>
  </si>
  <si>
    <t>B1043GROC_SDB</t>
  </si>
  <si>
    <t>B0767GROC_TOB</t>
  </si>
  <si>
    <t>4T.12</t>
  </si>
  <si>
    <t>B0510GRTE_FOW</t>
  </si>
  <si>
    <t>B0517GRTE_SUW</t>
  </si>
  <si>
    <t>B0524GRTE_HDW</t>
  </si>
  <si>
    <t>B0531GRTE_STW</t>
  </si>
  <si>
    <t>B0538GRTE_SLW</t>
  </si>
  <si>
    <t>B0544GRTE_SAB</t>
  </si>
  <si>
    <t>B0551GRTE_SEB</t>
  </si>
  <si>
    <t>B0558GRTE_SDB</t>
  </si>
  <si>
    <t>B0565GRTE_TOB</t>
  </si>
  <si>
    <t>B0572GRTC_FOW</t>
  </si>
  <si>
    <t>B0579GRTC_SUW</t>
  </si>
  <si>
    <t>B0586GRTC_HDW</t>
  </si>
  <si>
    <t>B0593GRTC_STW</t>
  </si>
  <si>
    <t>B0600GRTC_SLW</t>
  </si>
  <si>
    <t>B0607GRTC_SAB</t>
  </si>
  <si>
    <t>B0614GRTC_SEB</t>
  </si>
  <si>
    <t>B0621GRTC_SDB</t>
  </si>
  <si>
    <t>B0628GRTC_TOB</t>
  </si>
  <si>
    <t>4T.13</t>
  </si>
  <si>
    <t>B0511TGCE_FOW</t>
  </si>
  <si>
    <t>B0518TGCE_SUW</t>
  </si>
  <si>
    <t>B0525TGCE_HDW</t>
  </si>
  <si>
    <t>B0532TGCE_STW</t>
  </si>
  <si>
    <t>B0539TGCE_SLW</t>
  </si>
  <si>
    <t>B0545TGCE_SAB</t>
  </si>
  <si>
    <t>B0552TGCE_SEB</t>
  </si>
  <si>
    <t>B0559TGCE_SDB</t>
  </si>
  <si>
    <t>B0566TGCE_TOB</t>
  </si>
  <si>
    <t>B0573TGCC_FOW</t>
  </si>
  <si>
    <t>B0580TGCC_SUW</t>
  </si>
  <si>
    <t>B0587TGCC_HDW</t>
  </si>
  <si>
    <t>B0594TGCC_STW</t>
  </si>
  <si>
    <t>B0601TGCC_SLW</t>
  </si>
  <si>
    <t>B0608TGCC_SAB</t>
  </si>
  <si>
    <t>B0615TGCC_SEB</t>
  </si>
  <si>
    <t>B0622TGCC_SDB</t>
  </si>
  <si>
    <t>B0629TGCC_TOB</t>
  </si>
  <si>
    <t>4T.14</t>
  </si>
  <si>
    <t>B0512TGOE_FOW</t>
  </si>
  <si>
    <t>B0519TGOE_SUW</t>
  </si>
  <si>
    <t>B0526TGOE_HDW</t>
  </si>
  <si>
    <t>B0533TGOE_STW</t>
  </si>
  <si>
    <t>B0540TGOE_SLW</t>
  </si>
  <si>
    <t>B0546TGOE_SAB</t>
  </si>
  <si>
    <t>B0553TGOE_SEB</t>
  </si>
  <si>
    <t>B0560TGOE_SDB</t>
  </si>
  <si>
    <t>B0567TGOE_TOB</t>
  </si>
  <si>
    <t>B0574TGOC_FOW</t>
  </si>
  <si>
    <t>B0581TGOC_SUW</t>
  </si>
  <si>
    <t>B0588TGOC_HDW</t>
  </si>
  <si>
    <t>B0595TGOC_STW</t>
  </si>
  <si>
    <t>B0602TGOC_SLW</t>
  </si>
  <si>
    <t>B0609TGOC_SAB</t>
  </si>
  <si>
    <t>B0616TGOC_SEB</t>
  </si>
  <si>
    <t>B0623TGOC_SDB</t>
  </si>
  <si>
    <t>B0630TGOC_TOB</t>
  </si>
  <si>
    <t>4T.15</t>
  </si>
  <si>
    <t>B0513TGTE_FOW</t>
  </si>
  <si>
    <t>B0520TGTE_SUW</t>
  </si>
  <si>
    <t>B0527TGTE_HDW</t>
  </si>
  <si>
    <t>B0534TGTE_STW</t>
  </si>
  <si>
    <t>B0541TGTE_SLW</t>
  </si>
  <si>
    <t>B0547TGTE_SAB</t>
  </si>
  <si>
    <t>B0554TGTE_SEB</t>
  </si>
  <si>
    <t>B0561TGTE_SDB</t>
  </si>
  <si>
    <t>B0568TGTE_TOB</t>
  </si>
  <si>
    <t>B0575TGTC_FOW</t>
  </si>
  <si>
    <t>B0582TGTC_SUW</t>
  </si>
  <si>
    <t>B0589TGTC_HDW</t>
  </si>
  <si>
    <t>B0596TGTC_STW</t>
  </si>
  <si>
    <t>B0603TGTC_SLW</t>
  </si>
  <si>
    <t>B0610TGTC_SAB</t>
  </si>
  <si>
    <t>B0617TGTC_SEB</t>
  </si>
  <si>
    <t>B0624TGTC_SDB</t>
  </si>
  <si>
    <t>B0631TGTC_TOB</t>
  </si>
  <si>
    <t xml:space="preserve">Impact of Green recovery on RCV </t>
  </si>
  <si>
    <t xml:space="preserve">Totex - Green recovery </t>
  </si>
  <si>
    <t>Approved bid</t>
  </si>
  <si>
    <t>4U.1</t>
  </si>
  <si>
    <t>B0632GTAB_WR</t>
  </si>
  <si>
    <t>B0638GTAB_NP</t>
  </si>
  <si>
    <t>B0644GTAB_WP</t>
  </si>
  <si>
    <t>B0656GTAB_AC</t>
  </si>
  <si>
    <t>B0662GPAB_WR</t>
  </si>
  <si>
    <t>B0668GPAB_NP</t>
  </si>
  <si>
    <t>B0674GPAB_WP</t>
  </si>
  <si>
    <t>B0686GPAB_AC</t>
  </si>
  <si>
    <t xml:space="preserve">Actual totex </t>
  </si>
  <si>
    <t>4U.2</t>
  </si>
  <si>
    <t>B0633GTAT_WR</t>
  </si>
  <si>
    <t>B0639GTAT_NP</t>
  </si>
  <si>
    <t>B0645GTAT_WP</t>
  </si>
  <si>
    <t>B0657GTAT_AC</t>
  </si>
  <si>
    <t>B0663GPAT_WR</t>
  </si>
  <si>
    <t>B0669GPAT_NP</t>
  </si>
  <si>
    <t>B0675GPAT_WP</t>
  </si>
  <si>
    <t>B0687GPAT_AC</t>
  </si>
  <si>
    <t>4U.3</t>
  </si>
  <si>
    <t>B0692GTV_WR</t>
  </si>
  <si>
    <t>B0700GTV_NP</t>
  </si>
  <si>
    <t>B0708GTV_WP</t>
  </si>
  <si>
    <t>B0716GTV_AC</t>
  </si>
  <si>
    <t>B0724GPV_WR</t>
  </si>
  <si>
    <t>B0732GPV_NP</t>
  </si>
  <si>
    <t>B0740GPV_WP</t>
  </si>
  <si>
    <t>B0748GPV_AC</t>
  </si>
  <si>
    <t>4U.4</t>
  </si>
  <si>
    <t>B0634GTVT_WR</t>
  </si>
  <si>
    <t>B0640GTVT_NP</t>
  </si>
  <si>
    <t>B0646GTVT_WP</t>
  </si>
  <si>
    <t>B0658GTVT_AC</t>
  </si>
  <si>
    <t>B0664GPVT_WR</t>
  </si>
  <si>
    <t>B0670GPVT_NP</t>
  </si>
  <si>
    <t>B0676GPVT_WP</t>
  </si>
  <si>
    <t>B0688GPVT_AC</t>
  </si>
  <si>
    <t>4U.5</t>
  </si>
  <si>
    <t>B0693GTVE_WR</t>
  </si>
  <si>
    <t>B0701GTVE_NP</t>
  </si>
  <si>
    <t>B0709GTVE_WP</t>
  </si>
  <si>
    <t>B0717GTVE_AC</t>
  </si>
  <si>
    <t>B0725GPVE_WR</t>
  </si>
  <si>
    <t>B0733GPVE_NP</t>
  </si>
  <si>
    <t>B0741GPVE_WP</t>
  </si>
  <si>
    <t>B0749GPVE_AC</t>
  </si>
  <si>
    <t>4U.6</t>
  </si>
  <si>
    <t>B0635GTSO_WR</t>
  </si>
  <si>
    <t>B0641GTSO_NP</t>
  </si>
  <si>
    <t>B0647GTSO_WP</t>
  </si>
  <si>
    <t>B0659GTSO_AC</t>
  </si>
  <si>
    <t>B0665GPSO_WR</t>
  </si>
  <si>
    <t>B0671GPSO_NP</t>
  </si>
  <si>
    <t>B0677GPSO_WP</t>
  </si>
  <si>
    <t>B0689GPSO_AC</t>
  </si>
  <si>
    <t>4U.7</t>
  </si>
  <si>
    <t>B0636GTSU_WR</t>
  </si>
  <si>
    <t>B0642GTSU_NP</t>
  </si>
  <si>
    <t>B0648GTSU_WP</t>
  </si>
  <si>
    <t>B0660GTSU_AC</t>
  </si>
  <si>
    <t>B0666GPSU_WR</t>
  </si>
  <si>
    <t>B0672GPSU_NP</t>
  </si>
  <si>
    <t>B0678GPSU_WP</t>
  </si>
  <si>
    <t>B0690GPSU_AC</t>
  </si>
  <si>
    <t>Customer share of totex - outperformance</t>
  </si>
  <si>
    <t>4U.8</t>
  </si>
  <si>
    <t>B0694GTCO_WR</t>
  </si>
  <si>
    <t>B0702GTCO_NP</t>
  </si>
  <si>
    <t>B0710GTCO_WP</t>
  </si>
  <si>
    <t>B0718GTCO_AC</t>
  </si>
  <si>
    <t>B0726GPCO_WR</t>
  </si>
  <si>
    <t>B0734GPCO_NP</t>
  </si>
  <si>
    <t>B0742GPCO_WP</t>
  </si>
  <si>
    <t>B0750GPCO_AC</t>
  </si>
  <si>
    <t>Customer share of totex - underperformance</t>
  </si>
  <si>
    <t>4U.9</t>
  </si>
  <si>
    <t>B0695GTCU_WR</t>
  </si>
  <si>
    <t>B0703GTCU_NP</t>
  </si>
  <si>
    <t>B0711GTCU_WP</t>
  </si>
  <si>
    <t>B0719GTCU_AC</t>
  </si>
  <si>
    <t>B0727GPCU_WR</t>
  </si>
  <si>
    <t>B0735GPCU_NP</t>
  </si>
  <si>
    <t>B0743GPCU_WP</t>
  </si>
  <si>
    <t>B0751GPCU_AC</t>
  </si>
  <si>
    <t>Company share of totex - outperformance</t>
  </si>
  <si>
    <t>4U.10</t>
  </si>
  <si>
    <t>B0696GTBO_WR</t>
  </si>
  <si>
    <t>B0704GTBO_NP</t>
  </si>
  <si>
    <t>B0712GTBO_WP</t>
  </si>
  <si>
    <t>B0720GTBO_AC</t>
  </si>
  <si>
    <t>B0728GPBO_WR</t>
  </si>
  <si>
    <t>B0736GPBO_NP</t>
  </si>
  <si>
    <t>B0744GPBO_WP</t>
  </si>
  <si>
    <t>B0752GPBO_AC</t>
  </si>
  <si>
    <t>Company share of totex - underperformance</t>
  </si>
  <si>
    <t>4U.11</t>
  </si>
  <si>
    <t>B0697GTBU_WR</t>
  </si>
  <si>
    <t>B0705GTBU_NP</t>
  </si>
  <si>
    <t>B0713GTBU_WP</t>
  </si>
  <si>
    <t>B0721GTBU_AC</t>
  </si>
  <si>
    <t>B0729GPBU_WR</t>
  </si>
  <si>
    <t>B0737GPBU_NP</t>
  </si>
  <si>
    <t>B0745GPBU_WP</t>
  </si>
  <si>
    <t>B0753GPBU_AC</t>
  </si>
  <si>
    <t>Increase / decrease in shadow RCV</t>
  </si>
  <si>
    <t>4U.12</t>
  </si>
  <si>
    <t>B0698GTIV_WR</t>
  </si>
  <si>
    <t>B0706GTIV_NP</t>
  </si>
  <si>
    <t>B0714GTIV_WP</t>
  </si>
  <si>
    <t>B0722GTIV_AC</t>
  </si>
  <si>
    <t>B0730GPIV_WR</t>
  </si>
  <si>
    <t>B0738GPIV_NP</t>
  </si>
  <si>
    <t>B0746GPIV_WP</t>
  </si>
  <si>
    <t>B0754GPIV_AC</t>
  </si>
  <si>
    <t>In period funding</t>
  </si>
  <si>
    <t>4U.13</t>
  </si>
  <si>
    <t>B0637GTPF_WR</t>
  </si>
  <si>
    <t>B0643GTPF_NP</t>
  </si>
  <si>
    <t>B0649GTPF_WP</t>
  </si>
  <si>
    <t>B0661GTPF_AC</t>
  </si>
  <si>
    <t>B0667GPPF_WR</t>
  </si>
  <si>
    <t>B0673GPPF_NP</t>
  </si>
  <si>
    <t>B0679GPPF_WP</t>
  </si>
  <si>
    <t>B0691GPPF_AC</t>
  </si>
  <si>
    <t>Net increase / decrease in shadow RCV</t>
  </si>
  <si>
    <t>4U.14</t>
  </si>
  <si>
    <t>B0699GTNV_WR</t>
  </si>
  <si>
    <t>B0707GTNV_NP</t>
  </si>
  <si>
    <t>B0715GTNV_WP</t>
  </si>
  <si>
    <t>B0723GTNV_AC</t>
  </si>
  <si>
    <t>B0731GPNV_WR</t>
  </si>
  <si>
    <t>B0739GPNV_NP</t>
  </si>
  <si>
    <t>B0747GPNV_WP</t>
  </si>
  <si>
    <t>B0755GPNV_AC</t>
  </si>
  <si>
    <t>Pro forma 5A</t>
  </si>
  <si>
    <t>Input</t>
  </si>
  <si>
    <t xml:space="preserve">Water resources </t>
  </si>
  <si>
    <t>Water from impounding reservoirs</t>
  </si>
  <si>
    <t>5A.1</t>
  </si>
  <si>
    <t>Water from pumped storage reservoirs</t>
  </si>
  <si>
    <t>5A.2</t>
  </si>
  <si>
    <t>Water from river abstractions</t>
  </si>
  <si>
    <t>5A.3</t>
  </si>
  <si>
    <t>Water from groundwater works,excluding managed aquifer recharge (MAR) water supply schemes</t>
  </si>
  <si>
    <t>5A.4</t>
  </si>
  <si>
    <t>Water from groundwater works, excluding managed aquifer recharge (MAR) water supply schemes</t>
  </si>
  <si>
    <t>Water from artificial recharge (AR) water supply schemes</t>
  </si>
  <si>
    <t>5A.5</t>
  </si>
  <si>
    <t>Water from aquifer storage and recovery (ASR) water supply schemes</t>
  </si>
  <si>
    <t>5A.6</t>
  </si>
  <si>
    <t>Water from saline abstractions</t>
  </si>
  <si>
    <t>5A.7</t>
  </si>
  <si>
    <t>Water from water reuse schemes</t>
  </si>
  <si>
    <t>5A.8</t>
  </si>
  <si>
    <t>Number of impounding reservoirs</t>
  </si>
  <si>
    <t>5A.9</t>
  </si>
  <si>
    <t>Number of pumped storage reservoirs</t>
  </si>
  <si>
    <t>5A.10</t>
  </si>
  <si>
    <t>Number of river abstractions</t>
  </si>
  <si>
    <t>5A.11</t>
  </si>
  <si>
    <t>Number of groundwater works excluding managed aquifer recharge (MAR) water supply schemes</t>
  </si>
  <si>
    <t>5A.12</t>
  </si>
  <si>
    <t>Number of artificial recharge (AR) water supply schemes</t>
  </si>
  <si>
    <t>5A.13</t>
  </si>
  <si>
    <t>Number of aquifer storage and recovery (ASR) water supply schemes</t>
  </si>
  <si>
    <t>5A.14</t>
  </si>
  <si>
    <t>Number of saline abstraction schemes</t>
  </si>
  <si>
    <t>5A.15</t>
  </si>
  <si>
    <t>Number of reuse schemes</t>
  </si>
  <si>
    <t>5A.16</t>
  </si>
  <si>
    <t>Total number of sources</t>
  </si>
  <si>
    <t>5A.17</t>
  </si>
  <si>
    <t>Total number of water reservoirs</t>
  </si>
  <si>
    <t>5A.18</t>
  </si>
  <si>
    <t>Total volumetric capacity of water reservoirs</t>
  </si>
  <si>
    <t>5A.19</t>
  </si>
  <si>
    <t>Total number of intake and source pumping stations</t>
  </si>
  <si>
    <t>5A.20</t>
  </si>
  <si>
    <t>Total installed power capacity of intake and source pumping stations</t>
  </si>
  <si>
    <t>5A.21</t>
  </si>
  <si>
    <t>Total length of raw water abstraction mains and other conveyors</t>
  </si>
  <si>
    <t>5A.22</t>
  </si>
  <si>
    <t>Average pumping head –  raw water abstraction</t>
  </si>
  <si>
    <t>5A.23</t>
  </si>
  <si>
    <t>Energy consumption - raw water abstraction</t>
  </si>
  <si>
    <t>5A.24</t>
  </si>
  <si>
    <t>Total number of raw water abstraction imports</t>
  </si>
  <si>
    <t>5A.25</t>
  </si>
  <si>
    <t>Water imported from 3rd parties to raw water abstraction systems</t>
  </si>
  <si>
    <t>5A.26</t>
  </si>
  <si>
    <t>Water imported from 3rd parties' to raw water abstraction systems</t>
  </si>
  <si>
    <t>Total number of raw water abstraction exports</t>
  </si>
  <si>
    <t>5A.27</t>
  </si>
  <si>
    <t>Water exported to 3rd parties from raw water abstraction systems</t>
  </si>
  <si>
    <t>5A.28</t>
  </si>
  <si>
    <t>Water exported to 3rd parties' from raw water abstraction systems</t>
  </si>
  <si>
    <t>Water resources capacity (measured using water resources yield)</t>
  </si>
  <si>
    <t>5A.29</t>
  </si>
  <si>
    <t>Impounding Reservoir</t>
  </si>
  <si>
    <t>Pumped Storage</t>
  </si>
  <si>
    <t>River Abstractions</t>
  </si>
  <si>
    <t>Groundwater, excluding MAR water supply schemes</t>
  </si>
  <si>
    <t>Artificial Recharge (AR) water supply schemes</t>
  </si>
  <si>
    <t>Aquifer Storage and Recovery (ASR) water supply schemes</t>
  </si>
  <si>
    <t>5B.1</t>
  </si>
  <si>
    <t>5B.2</t>
  </si>
  <si>
    <t>5B.3</t>
  </si>
  <si>
    <t>5B.4</t>
  </si>
  <si>
    <t>5B.5</t>
  </si>
  <si>
    <t>5B.6</t>
  </si>
  <si>
    <t>Other operating expenditure excluding renewals</t>
  </si>
  <si>
    <t>5B.7</t>
  </si>
  <si>
    <t>Other operating expenditure excluding renewals - indirect</t>
  </si>
  <si>
    <t>5B.8</t>
  </si>
  <si>
    <t>Total operating expenditure (excluding 3rd party)</t>
  </si>
  <si>
    <t>5B.9</t>
  </si>
  <si>
    <t>Raw water transport and storage</t>
  </si>
  <si>
    <t>Total number of balancing reservoirs</t>
  </si>
  <si>
    <t>6A.1</t>
  </si>
  <si>
    <t>Total volumetric capacity of balancing reservoirs</t>
  </si>
  <si>
    <t>6A.2</t>
  </si>
  <si>
    <t>Total number of raw water transport stations</t>
  </si>
  <si>
    <t>6A.3</t>
  </si>
  <si>
    <t>Total installed power capacity of raw water transport pumping stations</t>
  </si>
  <si>
    <t>6A.4</t>
  </si>
  <si>
    <t>Total length of raw water transport mains and other conveyors</t>
  </si>
  <si>
    <t>6A.5</t>
  </si>
  <si>
    <t>Average pumping head ~ raw water transport</t>
  </si>
  <si>
    <t>6A.6</t>
  </si>
  <si>
    <t>Average pumping head - raw water transport</t>
  </si>
  <si>
    <t>6A.7</t>
  </si>
  <si>
    <t xml:space="preserve">Energy consumption - raw water transport </t>
  </si>
  <si>
    <t>Total number of raw water transport imports</t>
  </si>
  <si>
    <t>6A.8</t>
  </si>
  <si>
    <t>Water imported from 3rd parties to raw water transport systems</t>
  </si>
  <si>
    <t>6A.9</t>
  </si>
  <si>
    <t>Water imported from 3rd parties’ to raw water transport systems</t>
  </si>
  <si>
    <t>Total number of raw water transport exports</t>
  </si>
  <si>
    <t>6A.10</t>
  </si>
  <si>
    <t>Water exported to 3rd parties from raw water transport systems</t>
  </si>
  <si>
    <t>6A.11</t>
  </si>
  <si>
    <t>Water exported to 3rd parties’ from raw water transport systems</t>
  </si>
  <si>
    <t>Total length of raw and pre-treated (non-potable) water transport mains for supplying customers</t>
  </si>
  <si>
    <t>6A.12</t>
  </si>
  <si>
    <t xml:space="preserve"> Water treatment - treatment type analysis</t>
  </si>
  <si>
    <t>Surface water</t>
  </si>
  <si>
    <t>Ground water</t>
  </si>
  <si>
    <t>Water treated</t>
  </si>
  <si>
    <t>Number of works</t>
  </si>
  <si>
    <t>All simple disinfection works</t>
  </si>
  <si>
    <t>6A.13</t>
  </si>
  <si>
    <t xml:space="preserve">W1 works </t>
  </si>
  <si>
    <t>6A.14</t>
  </si>
  <si>
    <t>W2 works</t>
  </si>
  <si>
    <t>6A.15</t>
  </si>
  <si>
    <t>W3 works</t>
  </si>
  <si>
    <t>6A.16</t>
  </si>
  <si>
    <t>W4 works</t>
  </si>
  <si>
    <t>6A.17</t>
  </si>
  <si>
    <t>W5 works</t>
  </si>
  <si>
    <t>6A.18</t>
  </si>
  <si>
    <t>W6 works</t>
  </si>
  <si>
    <t>6A.19</t>
  </si>
  <si>
    <t xml:space="preserve"> Water treatment - works size</t>
  </si>
  <si>
    <t>% of total DI</t>
  </si>
  <si>
    <t>% of total</t>
  </si>
  <si>
    <t xml:space="preserve">Number of works </t>
  </si>
  <si>
    <t>DI</t>
  </si>
  <si>
    <t>WTWs in size band 1</t>
  </si>
  <si>
    <t>6A.20</t>
  </si>
  <si>
    <t>WTWs in size band 2</t>
  </si>
  <si>
    <t>6A.21</t>
  </si>
  <si>
    <t>WTWs in size band 3</t>
  </si>
  <si>
    <t>6A.22</t>
  </si>
  <si>
    <t>WTWs in size band 4</t>
  </si>
  <si>
    <t>6A.23</t>
  </si>
  <si>
    <t>WTWs in size band 5</t>
  </si>
  <si>
    <t>6A.24</t>
  </si>
  <si>
    <t>WTWs in size band 6</t>
  </si>
  <si>
    <t>6A.25</t>
  </si>
  <si>
    <t>WTWs in size band 7</t>
  </si>
  <si>
    <t>6A.26</t>
  </si>
  <si>
    <t>WTWs in size band 8</t>
  </si>
  <si>
    <t>6A.27</t>
  </si>
  <si>
    <t xml:space="preserve"> Water treatment - other information</t>
  </si>
  <si>
    <t>Total water treated at more than one type of works</t>
  </si>
  <si>
    <t>6A.28</t>
  </si>
  <si>
    <t>Number of treatment works requiring remedial action because of raw water deterioration</t>
  </si>
  <si>
    <t>6A.29</t>
  </si>
  <si>
    <t>Zonal population receiving water treated with orthophosphate</t>
  </si>
  <si>
    <t>000's</t>
  </si>
  <si>
    <t>6A.30</t>
  </si>
  <si>
    <t>Average pumping head – water treatment</t>
  </si>
  <si>
    <t>6A.31</t>
  </si>
  <si>
    <t>6A.32</t>
  </si>
  <si>
    <t>Energy consumption - water treatment</t>
  </si>
  <si>
    <t>Total number of water treatment imports</t>
  </si>
  <si>
    <t>6A.33</t>
  </si>
  <si>
    <t>Water imported from 3rd parties to water treatment works</t>
  </si>
  <si>
    <t>6A.34</t>
  </si>
  <si>
    <t>Water imported from 3rd parties' to water treatment works</t>
  </si>
  <si>
    <t>Total number of water treatment exports</t>
  </si>
  <si>
    <t>6A.35</t>
  </si>
  <si>
    <t>Water exported to 3rd parties from water treatment works</t>
  </si>
  <si>
    <t>6A.36</t>
  </si>
  <si>
    <t>Water exported to 3rd parties' from water treatment works</t>
  </si>
  <si>
    <t>Assets and operations</t>
  </si>
  <si>
    <t>Total installed power capacity of potable water pumping stations</t>
  </si>
  <si>
    <t>6B.1</t>
  </si>
  <si>
    <t>Total volumetric capacity of service reservoirs</t>
  </si>
  <si>
    <t>6B.2</t>
  </si>
  <si>
    <t>Total volumetric capacity of water towers</t>
  </si>
  <si>
    <t>6B.3</t>
  </si>
  <si>
    <t>Distribution input</t>
  </si>
  <si>
    <t>6B.4</t>
  </si>
  <si>
    <t>6B.5</t>
  </si>
  <si>
    <t>Water delivered (potable)</t>
  </si>
  <si>
    <t>6B.6</t>
  </si>
  <si>
    <t>Water delivered (billed measured residential)</t>
  </si>
  <si>
    <t>6B.7</t>
  </si>
  <si>
    <t>Water delivered (billed measured business)</t>
  </si>
  <si>
    <t>6B.8</t>
  </si>
  <si>
    <t>Total annual leakage</t>
  </si>
  <si>
    <t>6B.9</t>
  </si>
  <si>
    <t>Distribution losses</t>
  </si>
  <si>
    <t>6B.10</t>
  </si>
  <si>
    <t>Water taken unbilled</t>
  </si>
  <si>
    <t>6B.11</t>
  </si>
  <si>
    <t>Proportion of distribution input derived from impounding reservoirs</t>
  </si>
  <si>
    <t>6B.12</t>
  </si>
  <si>
    <t>Proportion of distribution input derived from pumped storage reservoirs</t>
  </si>
  <si>
    <t>6B.13</t>
  </si>
  <si>
    <t>Proportion of distribution input derived from river abstractions</t>
  </si>
  <si>
    <t>6B.14</t>
  </si>
  <si>
    <t>Proportion of distribution input derived from groundwater works, excluding managed aquifer recharge (MAR) water supply schemes</t>
  </si>
  <si>
    <t>6B.15</t>
  </si>
  <si>
    <t>Proportion of distribution input derived from artificial recharge (AR) water supply schemes</t>
  </si>
  <si>
    <t>6B.16</t>
  </si>
  <si>
    <t>Proportion of distribution input derived from aquifer storage and recovery (ASR) water supply schemes</t>
  </si>
  <si>
    <t>6B.17</t>
  </si>
  <si>
    <t>Proportion of distribution input derived from saline abstractions</t>
  </si>
  <si>
    <t>6B.18</t>
  </si>
  <si>
    <t>Proportion of distribution input derived from water reuse schemes</t>
  </si>
  <si>
    <t>6B.19</t>
  </si>
  <si>
    <t>Total number of potable water pumping stations that pump into and within the treated water distribution system</t>
  </si>
  <si>
    <t>6B.20</t>
  </si>
  <si>
    <t>Number of potable water pumping stations delivering treated groundwater into the treated water distribution system</t>
  </si>
  <si>
    <t>6B.21</t>
  </si>
  <si>
    <t>Number of potable water pumping stations delivering surface water into the treated water distribution system</t>
  </si>
  <si>
    <t>6B.22</t>
  </si>
  <si>
    <t>Number of potable water pumping stations that re-pump water already within the treated water distribution system</t>
  </si>
  <si>
    <t>6B.23</t>
  </si>
  <si>
    <t>Number of potable water pumping stations that pump water imported from a 3rd party supply into the treated water distribution system</t>
  </si>
  <si>
    <t>6B.24</t>
  </si>
  <si>
    <t>Total number of service reservoirs</t>
  </si>
  <si>
    <t>6B.25</t>
  </si>
  <si>
    <t>Number of water towers</t>
  </si>
  <si>
    <t>6B.26</t>
  </si>
  <si>
    <t>6B.27</t>
  </si>
  <si>
    <t>Energy consumption - treated water distribution</t>
  </si>
  <si>
    <t>Average pumping head – treated water distribution</t>
  </si>
  <si>
    <t>6B.28</t>
  </si>
  <si>
    <t>Total number of treated water distribution imports</t>
  </si>
  <si>
    <t>6B.29</t>
  </si>
  <si>
    <t>Water imported from 3rd parties' to treated water distribution systems</t>
  </si>
  <si>
    <t>6B.30</t>
  </si>
  <si>
    <t>Total number of treated water distribution exports</t>
  </si>
  <si>
    <t>6B.31</t>
  </si>
  <si>
    <t>6B.32</t>
  </si>
  <si>
    <t>Water exported to 3rd parties' from treated water distribution systems</t>
  </si>
  <si>
    <t>Treated water distribution - mains analysis</t>
  </si>
  <si>
    <t>Total length of potable mains as at 31 March</t>
  </si>
  <si>
    <t>6C.1</t>
  </si>
  <si>
    <t>Total length of potable mains relined</t>
  </si>
  <si>
    <t>6C.2</t>
  </si>
  <si>
    <t>Total length of potable mains renewed</t>
  </si>
  <si>
    <t>6C.3</t>
  </si>
  <si>
    <t>Total length of new potable mains</t>
  </si>
  <si>
    <t>6C.4</t>
  </si>
  <si>
    <t>Total length of potable water mains (≤320mm)</t>
  </si>
  <si>
    <t>6C.5</t>
  </si>
  <si>
    <t>Total length of potable water mains (&gt;320mm and ≤ 450mm)</t>
  </si>
  <si>
    <t>6C.6</t>
  </si>
  <si>
    <t>Total length of potable water mains &gt;320mm and ≤ 450mm</t>
  </si>
  <si>
    <t>Total length of potable water mains (&gt;450mm and ≤610mm)</t>
  </si>
  <si>
    <t>6C.7</t>
  </si>
  <si>
    <t>Total length of potable water mains &gt;450mm and ≤610mm</t>
  </si>
  <si>
    <t>Total length of potable water mains  (&gt; 610mm)</t>
  </si>
  <si>
    <t>6C.8</t>
  </si>
  <si>
    <t>Total length of potable water mains  &gt; 610mm</t>
  </si>
  <si>
    <t>Communication pipes</t>
  </si>
  <si>
    <t>Number of lead communication pipes</t>
  </si>
  <si>
    <t>6C.9</t>
  </si>
  <si>
    <t>Number of galvanised iron communication pipes</t>
  </si>
  <si>
    <t>6C.10</t>
  </si>
  <si>
    <t>Number of other communication pipes</t>
  </si>
  <si>
    <t>6C.11</t>
  </si>
  <si>
    <t>Treated water distribution - mains age profile</t>
  </si>
  <si>
    <t>Total length of potable mains laid or structurally refurbished pre-1880</t>
  </si>
  <si>
    <t>6C.12</t>
  </si>
  <si>
    <t>Total length of potable mains laid or structurally refurbished between 1881 and 1900</t>
  </si>
  <si>
    <t>6C.13</t>
  </si>
  <si>
    <t>Total length of potable mains laid or structurally refurbished between 1901 and 1920</t>
  </si>
  <si>
    <t>6C.14</t>
  </si>
  <si>
    <t>Total length of potable mains laid or structurally refurbished between 1921 and 1940</t>
  </si>
  <si>
    <t>6C.15</t>
  </si>
  <si>
    <t>Total length of potable mains laid or structurally refurbished between 1941 and 1960</t>
  </si>
  <si>
    <t>6C.16</t>
  </si>
  <si>
    <t>Total length of potable mains laid or structurally refurbished between 1961 and 1980</t>
  </si>
  <si>
    <t>6C.17</t>
  </si>
  <si>
    <t>Total length of potable mains laid or structurally refurbished between 1981 and 2000</t>
  </si>
  <si>
    <t>6C.18</t>
  </si>
  <si>
    <t>Total length of potable mains laid or structurally refurbished post 2001</t>
  </si>
  <si>
    <t>6C.19</t>
  </si>
  <si>
    <t>Company area</t>
  </si>
  <si>
    <t>6C.20</t>
  </si>
  <si>
    <t>Number of lead communication pipes replaced for water quality</t>
  </si>
  <si>
    <t>6C.21</t>
  </si>
  <si>
    <t>Compliance Risk Index</t>
  </si>
  <si>
    <t>6C.22</t>
  </si>
  <si>
    <t>QEBW0183</t>
  </si>
  <si>
    <t>Event Risk Index</t>
  </si>
  <si>
    <t>6C.23</t>
  </si>
  <si>
    <t>Demand management - Metering and leakage activities for the 12 months ended 31 March 2022</t>
  </si>
  <si>
    <t>AMI meter</t>
  </si>
  <si>
    <t>Metering activities - Totex expenditure</t>
  </si>
  <si>
    <t>New optant meter installation for existing customers</t>
  </si>
  <si>
    <t>6D.1</t>
  </si>
  <si>
    <t>B1250NMT_BM</t>
  </si>
  <si>
    <t>B1250NMT_AMR</t>
  </si>
  <si>
    <t>B1250NMT_AMI</t>
  </si>
  <si>
    <t>New selective meter installation for existing customers</t>
  </si>
  <si>
    <t>6D.2</t>
  </si>
  <si>
    <t>B1253NMT_BM</t>
  </si>
  <si>
    <t>B1253NMT_AMR</t>
  </si>
  <si>
    <t>B1253NMT_AMI</t>
  </si>
  <si>
    <t>New business meter installation for existing customers</t>
  </si>
  <si>
    <t>6D.3</t>
  </si>
  <si>
    <t>B1256NMT_BM</t>
  </si>
  <si>
    <t>B1256NMT_AMR</t>
  </si>
  <si>
    <t>B1256NMT_AMI</t>
  </si>
  <si>
    <t>Residential meters renewed</t>
  </si>
  <si>
    <t>6D.4</t>
  </si>
  <si>
    <t>B0257NMT_AMR</t>
  </si>
  <si>
    <t>B0257NMT_AMI</t>
  </si>
  <si>
    <t>Business meters renewed</t>
  </si>
  <si>
    <t>6D.5</t>
  </si>
  <si>
    <t>B0258NMT_AMR</t>
  </si>
  <si>
    <t>B0258NMT_AMI</t>
  </si>
  <si>
    <t>Metering activities - Explanatory variables</t>
  </si>
  <si>
    <t>New optant meters installed for existing customers</t>
  </si>
  <si>
    <t>6D.6</t>
  </si>
  <si>
    <t>BN11715_BM</t>
  </si>
  <si>
    <t>BN11715_AMR</t>
  </si>
  <si>
    <t>BN11715_AMI</t>
  </si>
  <si>
    <t>New selective meters installed for existing customers</t>
  </si>
  <si>
    <t>6D.7</t>
  </si>
  <si>
    <t>BN11711_BM</t>
  </si>
  <si>
    <t>BN11711_AMR</t>
  </si>
  <si>
    <t>BN11711_AMI</t>
  </si>
  <si>
    <t>New business meters installed for existing customers</t>
  </si>
  <si>
    <t>6D.8</t>
  </si>
  <si>
    <t>BN10102_BM</t>
  </si>
  <si>
    <t>BN10102_AMR</t>
  </si>
  <si>
    <t>BN10102_AMI</t>
  </si>
  <si>
    <t xml:space="preserve">Residential meters renewed </t>
  </si>
  <si>
    <t>6D.9</t>
  </si>
  <si>
    <t>BN01004_AMR</t>
  </si>
  <si>
    <t>BN01004_AMI</t>
  </si>
  <si>
    <t xml:space="preserve">Business meters renewed </t>
  </si>
  <si>
    <t>6D.10</t>
  </si>
  <si>
    <t>BN01005_AMR</t>
  </si>
  <si>
    <t>BN01005_AMI</t>
  </si>
  <si>
    <t>New residential meters installated for existing customers – supply-demand balance benefit</t>
  </si>
  <si>
    <t>6D.11</t>
  </si>
  <si>
    <t>BN12001_BM</t>
  </si>
  <si>
    <t>BN12001_AMR</t>
  </si>
  <si>
    <t>BN12001_AMI</t>
  </si>
  <si>
    <t>New business meters installated for existing customers– supply-demand balance benefit</t>
  </si>
  <si>
    <t>6D.12</t>
  </si>
  <si>
    <t>BN12002_BM</t>
  </si>
  <si>
    <t>BN12002_AMR</t>
  </si>
  <si>
    <t>BN12002_AMI</t>
  </si>
  <si>
    <t>Residential meters renewed - supply-demand balance benefit</t>
  </si>
  <si>
    <t>6D.13</t>
  </si>
  <si>
    <t>BN12004_AMR</t>
  </si>
  <si>
    <t>BN12004_AMI</t>
  </si>
  <si>
    <t>Business meters renewed - supply-demand balance benefit</t>
  </si>
  <si>
    <t>6D.14</t>
  </si>
  <si>
    <t>BN12005_AMR</t>
  </si>
  <si>
    <t>BN12005_AMI</t>
  </si>
  <si>
    <t>Residential properties - meter penetration</t>
  </si>
  <si>
    <t>6D.15</t>
  </si>
  <si>
    <t>BN00101_AMR</t>
  </si>
  <si>
    <t>BN00101_AMI</t>
  </si>
  <si>
    <t>Leakage activities</t>
  </si>
  <si>
    <t>Maintaining leakage</t>
  </si>
  <si>
    <t>Reducing leakage</t>
  </si>
  <si>
    <t>Leakage activities - Totex expenditure</t>
  </si>
  <si>
    <t>Total leakage activity  - totex expenditure</t>
  </si>
  <si>
    <t>6D.16</t>
  </si>
  <si>
    <t>BN15500_ML</t>
  </si>
  <si>
    <t>BN15500_RL</t>
  </si>
  <si>
    <t>BN15500_TOT</t>
  </si>
  <si>
    <t>Leakage improvements delivering benefits in 2020-25</t>
  </si>
  <si>
    <t>6D.17</t>
  </si>
  <si>
    <t>Per capita consumption  (excluding supply pipe leakage)</t>
  </si>
  <si>
    <t>Per capita consumption (measured customers)</t>
  </si>
  <si>
    <t>6D.18</t>
  </si>
  <si>
    <t>Per capita consumption (unmeasured customers)</t>
  </si>
  <si>
    <t>6D.19</t>
  </si>
  <si>
    <t>Activity</t>
  </si>
  <si>
    <t>Classification</t>
  </si>
  <si>
    <t>Delivery year (in use)</t>
  </si>
  <si>
    <t>Complete for internal interconnectors only</t>
  </si>
  <si>
    <t>Additional comments</t>
  </si>
  <si>
    <t>2021-22</t>
  </si>
  <si>
    <t>2022-23</t>
  </si>
  <si>
    <t>2023-24</t>
  </si>
  <si>
    <t>2024-25</t>
  </si>
  <si>
    <t>After 2024-25</t>
  </si>
  <si>
    <t>I</t>
  </si>
  <si>
    <t>WRMP scheme 10</t>
  </si>
  <si>
    <t>WRMP scheme 11</t>
  </si>
  <si>
    <t>WRMP scheme 12</t>
  </si>
  <si>
    <t>WRMP scheme 13</t>
  </si>
  <si>
    <t>WRMP scheme 14</t>
  </si>
  <si>
    <t>WRMP scheme 15</t>
  </si>
  <si>
    <t>WRMP scheme 16</t>
  </si>
  <si>
    <t>WRMP scheme 17</t>
  </si>
  <si>
    <t>WRMP scheme 18</t>
  </si>
  <si>
    <t>WRMP scheme 19</t>
  </si>
  <si>
    <t>WRMP scheme 20</t>
  </si>
  <si>
    <t>WRMP scheme 21</t>
  </si>
  <si>
    <t>WRMP scheme 22</t>
  </si>
  <si>
    <t>WRMP scheme 23</t>
  </si>
  <si>
    <t>WRMP scheme 24</t>
  </si>
  <si>
    <t>WRMP scheme 25</t>
  </si>
  <si>
    <t>WRMP scheme 26</t>
  </si>
  <si>
    <t>WRMP scheme 27</t>
  </si>
  <si>
    <t>WRMP scheme 28</t>
  </si>
  <si>
    <t>WRMP scheme 29</t>
  </si>
  <si>
    <t>WRMP scheme 30</t>
  </si>
  <si>
    <t>WRMP scheme 31</t>
  </si>
  <si>
    <t>WRMP scheme 32</t>
  </si>
  <si>
    <t>WRMP scheme 33</t>
  </si>
  <si>
    <t>WRMP scheme 34</t>
  </si>
  <si>
    <t>WRMP scheme 35</t>
  </si>
  <si>
    <t>WRMP scheme 36</t>
  </si>
  <si>
    <t>WRMP scheme 37</t>
  </si>
  <si>
    <t>WRMP scheme 38</t>
  </si>
  <si>
    <t>WRMP scheme 39</t>
  </si>
  <si>
    <t>WRMP scheme 40</t>
  </si>
  <si>
    <t>WRMP scheme 41</t>
  </si>
  <si>
    <t>WRMP scheme 42</t>
  </si>
  <si>
    <t>WRMP scheme 43</t>
  </si>
  <si>
    <t>WRMP scheme 44</t>
  </si>
  <si>
    <t>WRMP scheme 45</t>
  </si>
  <si>
    <t>WRMP scheme 46</t>
  </si>
  <si>
    <t>WRMP scheme 47</t>
  </si>
  <si>
    <t>WRMP scheme 48</t>
  </si>
  <si>
    <t>WRMP scheme 49</t>
  </si>
  <si>
    <t>WRMP scheme 50</t>
  </si>
  <si>
    <t>£'000</t>
  </si>
  <si>
    <t>Costs of STWs in size bands 1 to 5</t>
  </si>
  <si>
    <t>Direct costs of STWs in size band 1</t>
  </si>
  <si>
    <t>7A.1</t>
  </si>
  <si>
    <t>Direct costs of STWs in size band 2</t>
  </si>
  <si>
    <t>7A.2</t>
  </si>
  <si>
    <t>Direct costs of STWs in size band 3</t>
  </si>
  <si>
    <t>7A.3</t>
  </si>
  <si>
    <t>Direct costs of STWs in size band 4</t>
  </si>
  <si>
    <t>7A.4</t>
  </si>
  <si>
    <t>Direct costs of STWs in size band 5</t>
  </si>
  <si>
    <t>7A.5</t>
  </si>
  <si>
    <t>General &amp; support costs of STWs in size bands 1 to 5</t>
  </si>
  <si>
    <t>7A.6</t>
  </si>
  <si>
    <t>Functional expenditure of STWs in size bands 1 to 5</t>
  </si>
  <si>
    <t>7A.7</t>
  </si>
  <si>
    <t>Costs of large STWs (size band 6)</t>
  </si>
  <si>
    <t>Service charges for STWs in size band 6</t>
  </si>
  <si>
    <t>7A.8</t>
  </si>
  <si>
    <t>Estimated terminal pumping costs size band 6 works</t>
  </si>
  <si>
    <t>7A.9</t>
  </si>
  <si>
    <t>Other direct costs of STWs in size band 6</t>
  </si>
  <si>
    <t>7A.10</t>
  </si>
  <si>
    <t>Direct costs of STWs in size band 6</t>
  </si>
  <si>
    <t>7A.11</t>
  </si>
  <si>
    <t>General &amp; support costs of STWs in size band 6</t>
  </si>
  <si>
    <t>7A.12</t>
  </si>
  <si>
    <t>Functional expenditure of STWs in size band 6</t>
  </si>
  <si>
    <t>7A.13</t>
  </si>
  <si>
    <t>Costs of STWs - all sizes</t>
  </si>
  <si>
    <t>Costs if STWs - all sizes</t>
  </si>
  <si>
    <t>Total Functional expenditure for Sewage treatment</t>
  </si>
  <si>
    <t>7A.14</t>
  </si>
  <si>
    <t>Wastewater network+ - Large sewage treatment works for the 12 months ended 31 March 2022</t>
  </si>
  <si>
    <t>Sewage treatment works - Explanatory variables</t>
  </si>
  <si>
    <t>Works name</t>
  </si>
  <si>
    <t>text</t>
  </si>
  <si>
    <t>7B.10</t>
  </si>
  <si>
    <t>Classification of treatment works</t>
  </si>
  <si>
    <t>7B.2</t>
  </si>
  <si>
    <t>Population equivalent of total load received</t>
  </si>
  <si>
    <t>7B.3</t>
  </si>
  <si>
    <t>Suspended solids consent</t>
  </si>
  <si>
    <t>mg/l</t>
  </si>
  <si>
    <t>7B.4</t>
  </si>
  <si>
    <t>7B.5</t>
  </si>
  <si>
    <t>Ammonia consent</t>
  </si>
  <si>
    <t>7B.6</t>
  </si>
  <si>
    <t>Phosphorus consent</t>
  </si>
  <si>
    <t>7B.7</t>
  </si>
  <si>
    <t>UV consent</t>
  </si>
  <si>
    <t>7B.8</t>
  </si>
  <si>
    <t>Load received by STW</t>
  </si>
  <si>
    <t>7B.9</t>
  </si>
  <si>
    <t>Flow passed to full treatment</t>
  </si>
  <si>
    <t>Sewage treatment works - Functional expenditure</t>
  </si>
  <si>
    <t>Service charges</t>
  </si>
  <si>
    <t>£000s</t>
  </si>
  <si>
    <t>7B.11</t>
  </si>
  <si>
    <t>Estimated terminal pumping expenditure</t>
  </si>
  <si>
    <t>7B.12</t>
  </si>
  <si>
    <t>Other direct expenditure</t>
  </si>
  <si>
    <t>7B.13</t>
  </si>
  <si>
    <t>Total direct expenditure</t>
  </si>
  <si>
    <t>7B.14</t>
  </si>
  <si>
    <t>General and support expenditure</t>
  </si>
  <si>
    <t>7B.15</t>
  </si>
  <si>
    <t>Functional expenditure</t>
  </si>
  <si>
    <t>7B.16</t>
  </si>
  <si>
    <t>Wastewater network</t>
  </si>
  <si>
    <t>Connectable properties served by s101A schemes completed in the report year</t>
  </si>
  <si>
    <t>7C.1</t>
  </si>
  <si>
    <t>Number of s101A schemes completed in the report year</t>
  </si>
  <si>
    <t>7C.2</t>
  </si>
  <si>
    <t>Total pumping station capacity</t>
  </si>
  <si>
    <t>7C.3</t>
  </si>
  <si>
    <t>Number of network pumping stations</t>
  </si>
  <si>
    <t>7C.4</t>
  </si>
  <si>
    <t>7C.5</t>
  </si>
  <si>
    <t>7C.6</t>
  </si>
  <si>
    <t>Total number of sewer rising main bursts</t>
  </si>
  <si>
    <t>7C.7</t>
  </si>
  <si>
    <t>Number of combined sewer overflows</t>
  </si>
  <si>
    <t>7C.8</t>
  </si>
  <si>
    <t>Number of emergency overflows</t>
  </si>
  <si>
    <t>7C.9</t>
  </si>
  <si>
    <t xml:space="preserve">Number of settled storm overflows </t>
  </si>
  <si>
    <t>7C.10</t>
  </si>
  <si>
    <t>Sewer age profile (constructed post 2001)</t>
  </si>
  <si>
    <t>7C.11</t>
  </si>
  <si>
    <t xml:space="preserve">Volume of trade effluent </t>
  </si>
  <si>
    <t>7C.12</t>
  </si>
  <si>
    <t>Volume of wastewater receiving treatment at sewage treatment works</t>
  </si>
  <si>
    <t>7C.13</t>
  </si>
  <si>
    <t>Length of gravity sewers rehabilitated</t>
  </si>
  <si>
    <t>7C.14</t>
  </si>
  <si>
    <t>Length of rising mains replaced or structurally refurbished</t>
  </si>
  <si>
    <t>7C.15</t>
  </si>
  <si>
    <t>Length of foul (only) public sewers</t>
  </si>
  <si>
    <t>7C.16</t>
  </si>
  <si>
    <t>Length of surface water (only) public sewers</t>
  </si>
  <si>
    <t>7C.17</t>
  </si>
  <si>
    <t>Length of combined public sewers</t>
  </si>
  <si>
    <t>7C.18</t>
  </si>
  <si>
    <t>Length of rising mains</t>
  </si>
  <si>
    <t>7C.19</t>
  </si>
  <si>
    <t>Length of other wastewater network pipework</t>
  </si>
  <si>
    <t>7C.20</t>
  </si>
  <si>
    <t>Total length of "legacy" public sewers as at 31 March</t>
  </si>
  <si>
    <t>7C.21</t>
  </si>
  <si>
    <t>Length of formerly private sewers and lateral drains (s105A sewers)</t>
  </si>
  <si>
    <t>7C.22</t>
  </si>
  <si>
    <t>Treatment categories</t>
  </si>
  <si>
    <t>Treatment works consents</t>
  </si>
  <si>
    <t>Primary</t>
  </si>
  <si>
    <t>Secondary</t>
  </si>
  <si>
    <t>Tertiary</t>
  </si>
  <si>
    <t>Phosphorus</t>
  </si>
  <si>
    <t>Ammonia</t>
  </si>
  <si>
    <t>Activated Sludge</t>
  </si>
  <si>
    <t>Biological</t>
  </si>
  <si>
    <t>A1</t>
  </si>
  <si>
    <t>A2</t>
  </si>
  <si>
    <t>B1</t>
  </si>
  <si>
    <t>B2</t>
  </si>
  <si>
    <t>&lt;=0.5mg/l</t>
  </si>
  <si>
    <t>&gt;0.5 to &lt;=1mg/l</t>
  </si>
  <si>
    <t>&gt;1mg/l</t>
  </si>
  <si>
    <t>No permit</t>
  </si>
  <si>
    <t>&lt;=7mg/l</t>
  </si>
  <si>
    <t>&gt;7 to &lt;=10mg/l</t>
  </si>
  <si>
    <t>&gt;10 to &lt;=20mg/l</t>
  </si>
  <si>
    <t>&gt;20mg/l</t>
  </si>
  <si>
    <t>&lt;=1mg/l</t>
  </si>
  <si>
    <t>&gt;1 to &lt;=3mg/l</t>
  </si>
  <si>
    <t>&gt;3 to &lt;=10mg/l</t>
  </si>
  <si>
    <t>&gt;10mg/l</t>
  </si>
  <si>
    <t>Load received at sewage treatment works</t>
  </si>
  <si>
    <t>Load received by STWs in size band 1</t>
  </si>
  <si>
    <t>7D.1</t>
  </si>
  <si>
    <t>Load received by STWs in size band 2</t>
  </si>
  <si>
    <t>7D.2</t>
  </si>
  <si>
    <t>Load received by STWs in size band 3</t>
  </si>
  <si>
    <t>7D.3</t>
  </si>
  <si>
    <t>Load received by STWs in size band 4</t>
  </si>
  <si>
    <t>7D.4</t>
  </si>
  <si>
    <t>Load received by STWs in size band 5</t>
  </si>
  <si>
    <t>7D.5</t>
  </si>
  <si>
    <t>Load received by STWs above size band 5</t>
  </si>
  <si>
    <t>7D.6</t>
  </si>
  <si>
    <t>Total load received</t>
  </si>
  <si>
    <t>7D.7</t>
  </si>
  <si>
    <t xml:space="preserve">Load received from trade effluent customers at treatment works </t>
  </si>
  <si>
    <t>7D.8</t>
  </si>
  <si>
    <t>Number of sewage treatment works</t>
  </si>
  <si>
    <t>STWs in size band 1</t>
  </si>
  <si>
    <t>7D.9</t>
  </si>
  <si>
    <t>STWs in size band 2</t>
  </si>
  <si>
    <t>7D.10</t>
  </si>
  <si>
    <t>STWs in size band 3</t>
  </si>
  <si>
    <t>7D.11</t>
  </si>
  <si>
    <t>STWs in size band 4</t>
  </si>
  <si>
    <t>7D.12</t>
  </si>
  <si>
    <t>STWs in size band 5</t>
  </si>
  <si>
    <t>7D.13</t>
  </si>
  <si>
    <t>STWs above size band 5</t>
  </si>
  <si>
    <t>7D.14</t>
  </si>
  <si>
    <t>Total number of works</t>
  </si>
  <si>
    <t>7D.15</t>
  </si>
  <si>
    <t>Population equivalent</t>
  </si>
  <si>
    <t>Current population equivalent served by STWs</t>
  </si>
  <si>
    <t>7D.16</t>
  </si>
  <si>
    <t>Current population equivalent served by filter bed or activated sludge STWs with tightened/new P consents</t>
  </si>
  <si>
    <t>7D.17</t>
  </si>
  <si>
    <t>Current population equivalent served by STWs with tightened/new N consents</t>
  </si>
  <si>
    <t>7D.18</t>
  </si>
  <si>
    <t>Current population equivalent served by STWs with tightened/new sanitary parameter consents</t>
  </si>
  <si>
    <t>7D.19</t>
  </si>
  <si>
    <t>Current population equivalent served by STWs with tightened/new UV consents</t>
  </si>
  <si>
    <t>7D.20</t>
  </si>
  <si>
    <t>Population equivalent treatment capacity enhancement</t>
  </si>
  <si>
    <t>7D.21</t>
  </si>
  <si>
    <t>7D.22</t>
  </si>
  <si>
    <t>Current population equivalent served by STW with tightened / new consents for chemicals</t>
  </si>
  <si>
    <t>Cumulative shortfall in FFT addressed by WINEP / NEP schemes to increase STW capacity </t>
  </si>
  <si>
    <t>l/s</t>
  </si>
  <si>
    <t>7D.23</t>
  </si>
  <si>
    <t>Additional storm tank capacity provided at STWs</t>
  </si>
  <si>
    <t>m3</t>
  </si>
  <si>
    <t>7D.24</t>
  </si>
  <si>
    <t>Additional volume of network storage at CSOs etc to reduce spill frequency  </t>
  </si>
  <si>
    <t>7D.25</t>
  </si>
  <si>
    <t>7E.1</t>
  </si>
  <si>
    <t>Designated coastal bathing waters</t>
  </si>
  <si>
    <t>7E.2</t>
  </si>
  <si>
    <t>7E.3</t>
  </si>
  <si>
    <t>7E.4</t>
  </si>
  <si>
    <t>7E.5</t>
  </si>
  <si>
    <t>Energy consumption</t>
  </si>
  <si>
    <t>Energy consumption - sewage collection</t>
  </si>
  <si>
    <t>7E.6</t>
  </si>
  <si>
    <t>Energy consumption - sewage treatment</t>
  </si>
  <si>
    <t>7E.7</t>
  </si>
  <si>
    <t>Energy consumption - wastewater network +</t>
  </si>
  <si>
    <t>7E.8</t>
  </si>
  <si>
    <t>Cost driver 1</t>
  </si>
  <si>
    <t>Cost driver 2</t>
  </si>
  <si>
    <t>Cost driver 3</t>
  </si>
  <si>
    <t>Cost driver 4</t>
  </si>
  <si>
    <t>2019-20</t>
  </si>
  <si>
    <t>2024-225</t>
  </si>
  <si>
    <t>Site population equivalent (000's)</t>
  </si>
  <si>
    <t>Historical consent for phosphorus (mg/L)</t>
  </si>
  <si>
    <t>Enhanced consent for phosphorus (mg/L)</t>
  </si>
  <si>
    <t>WINEP scheme 1</t>
  </si>
  <si>
    <t>See column heading</t>
  </si>
  <si>
    <t>7F.1</t>
  </si>
  <si>
    <t>WINEP scheme 2</t>
  </si>
  <si>
    <t>7F.2</t>
  </si>
  <si>
    <t>WINEP scheme 3</t>
  </si>
  <si>
    <t>7F.3</t>
  </si>
  <si>
    <t>WINEP scheme 4</t>
  </si>
  <si>
    <t>7F.4</t>
  </si>
  <si>
    <t>WINEP scheme 5</t>
  </si>
  <si>
    <t>7F.5</t>
  </si>
  <si>
    <t>WINEP scheme 6</t>
  </si>
  <si>
    <t>7F.6</t>
  </si>
  <si>
    <t>WINEP scheme 7</t>
  </si>
  <si>
    <t>7F.7</t>
  </si>
  <si>
    <t>WINEP scheme 8</t>
  </si>
  <si>
    <t>7F.8</t>
  </si>
  <si>
    <t>WINEP scheme 9</t>
  </si>
  <si>
    <t>7F.9</t>
  </si>
  <si>
    <t>WINEP scheme 10</t>
  </si>
  <si>
    <t>7F.10</t>
  </si>
  <si>
    <t>WINEP scheme 11</t>
  </si>
  <si>
    <t>7F.11</t>
  </si>
  <si>
    <t>WINEP scheme 12</t>
  </si>
  <si>
    <t>7F.12</t>
  </si>
  <si>
    <t>WINEP scheme 13</t>
  </si>
  <si>
    <t>7F.13</t>
  </si>
  <si>
    <t>WINEP scheme 14</t>
  </si>
  <si>
    <t>7F.14</t>
  </si>
  <si>
    <t>WINEP scheme 200</t>
  </si>
  <si>
    <t>7F.201</t>
  </si>
  <si>
    <t>Total sewage sludge produced, treated by incumbents</t>
  </si>
  <si>
    <t>8A.1</t>
  </si>
  <si>
    <t>8A.2</t>
  </si>
  <si>
    <t xml:space="preserve">Total sewage sludge produced </t>
  </si>
  <si>
    <t>8A.3</t>
  </si>
  <si>
    <t>Total sewage sludge produced from non-appointed liquid waste treatment</t>
  </si>
  <si>
    <t>8A.4</t>
  </si>
  <si>
    <t>Percentage of sludge produced and treated at a site of STW and STC co-location</t>
  </si>
  <si>
    <t>8A.5</t>
  </si>
  <si>
    <t>Total sewage sludge disposed by incumbents</t>
  </si>
  <si>
    <t>8A.6</t>
  </si>
  <si>
    <t>8A.7</t>
  </si>
  <si>
    <t>Total sewage sludge disposed</t>
  </si>
  <si>
    <t>8A.8</t>
  </si>
  <si>
    <t>Total measure of intersiting 'work' done by pipeline</t>
  </si>
  <si>
    <t>8A.9</t>
  </si>
  <si>
    <t>Total measure of intersiting 'work' done by tanker</t>
  </si>
  <si>
    <t>8A.10</t>
  </si>
  <si>
    <t>Total measure of intersiting 'work' done by truck</t>
  </si>
  <si>
    <t>8A.11</t>
  </si>
  <si>
    <t>Total measure of intersiting 'work' done (all forms of transportation)</t>
  </si>
  <si>
    <t>8A.12</t>
  </si>
  <si>
    <t xml:space="preserve">Total measure of of intersiting 'work' done by tanker (by volume transported) </t>
  </si>
  <si>
    <t>8A.13</t>
  </si>
  <si>
    <t>8A.14</t>
  </si>
  <si>
    <t>8A.15</t>
  </si>
  <si>
    <t>8A.16</t>
  </si>
  <si>
    <t>8A.17</t>
  </si>
  <si>
    <t>8A.18</t>
  </si>
  <si>
    <t>Chemical P sludge as % of sludge produced at STWs</t>
  </si>
  <si>
    <t>8A.19</t>
  </si>
  <si>
    <t>Pipeline</t>
  </si>
  <si>
    <t>Tanker</t>
  </si>
  <si>
    <t>Truck</t>
  </si>
  <si>
    <t>Sludge transport method</t>
  </si>
  <si>
    <t>8B.1</t>
  </si>
  <si>
    <t>8B.2</t>
  </si>
  <si>
    <t>Discharge consents</t>
  </si>
  <si>
    <t>8B.3</t>
  </si>
  <si>
    <t>8B.4</t>
  </si>
  <si>
    <t>8B.5</t>
  </si>
  <si>
    <t>8B.6</t>
  </si>
  <si>
    <t>8B.7</t>
  </si>
  <si>
    <t>Other operating expenditure excluding renewals - direct</t>
  </si>
  <si>
    <t>Total functional expenditure</t>
  </si>
  <si>
    <t>8B.8</t>
  </si>
  <si>
    <t>8B.9</t>
  </si>
  <si>
    <t>8B.10</t>
  </si>
  <si>
    <t>Untreated Sludge</t>
  </si>
  <si>
    <t>Raw Sludge liming</t>
  </si>
  <si>
    <t>Conventional AD</t>
  </si>
  <si>
    <t>Incineration of raw sludge</t>
  </si>
  <si>
    <t>Photo-conditioning/ composting</t>
  </si>
  <si>
    <t>Advanced Anaerobic Digestion</t>
  </si>
  <si>
    <t>Incineration of digested Sludge</t>
  </si>
  <si>
    <t>Sludge treatment type</t>
  </si>
  <si>
    <t>8B.11</t>
  </si>
  <si>
    <t>8B.12</t>
  </si>
  <si>
    <t>8B.13</t>
  </si>
  <si>
    <t>8B.14</t>
  </si>
  <si>
    <t>8B.15</t>
  </si>
  <si>
    <t>8B.16</t>
  </si>
  <si>
    <t>8B.17</t>
  </si>
  <si>
    <t>8B.18</t>
  </si>
  <si>
    <t>8B.19</t>
  </si>
  <si>
    <t>8B.20</t>
  </si>
  <si>
    <t>landfill, raw</t>
  </si>
  <si>
    <t>landfill, partly treated</t>
  </si>
  <si>
    <t>land restoration/ reclamation</t>
  </si>
  <si>
    <t>sludge recycled to farmland</t>
  </si>
  <si>
    <t>Sludge disposal route</t>
  </si>
  <si>
    <t>8B.21</t>
  </si>
  <si>
    <t>8B.22</t>
  </si>
  <si>
    <t>8B.23</t>
  </si>
  <si>
    <t>8B.24</t>
  </si>
  <si>
    <t>8B.25</t>
  </si>
  <si>
    <t>8B.26</t>
  </si>
  <si>
    <t>8B.27</t>
  </si>
  <si>
    <t>8B.28</t>
  </si>
  <si>
    <t>8B.29</t>
  </si>
  <si>
    <t>8B.30</t>
  </si>
  <si>
    <t>Electricity</t>
  </si>
  <si>
    <t>Heat</t>
  </si>
  <si>
    <t>Biomethane</t>
  </si>
  <si>
    <t>MWh (0 DPs)</t>
  </si>
  <si>
    <t>£m (3 DPs)</t>
  </si>
  <si>
    <t>Energy</t>
  </si>
  <si>
    <t>Energy consumption - bioresources</t>
  </si>
  <si>
    <t>SE Column Headings</t>
  </si>
  <si>
    <t>8C.1</t>
  </si>
  <si>
    <t>Energy generated by and used in bioresources control</t>
  </si>
  <si>
    <t>8C.2</t>
  </si>
  <si>
    <t>Energy generated by bioresources and used in network plus control</t>
  </si>
  <si>
    <t>8C.3</t>
  </si>
  <si>
    <t>Energy generated by bioresources and exported to the grid or third party</t>
  </si>
  <si>
    <t>8C.4</t>
  </si>
  <si>
    <t>Energy generated by bioresources that is unused</t>
  </si>
  <si>
    <t>8C.5</t>
  </si>
  <si>
    <t>Energy bought from grid or third party and used in bioresources control</t>
  </si>
  <si>
    <t>8C.6</t>
  </si>
  <si>
    <t>Income from renewable energy subsidies</t>
  </si>
  <si>
    <t>Value</t>
  </si>
  <si>
    <t>Income claimed from Renewable Energy Certificates (ROCs)</t>
  </si>
  <si>
    <t>8C.7</t>
  </si>
  <si>
    <t>Income claimed from Renewable Heat Incentives (RHIs)</t>
  </si>
  <si>
    <t>8C.8</t>
  </si>
  <si>
    <t>Income claimed from [other renewable energy subsidy (1)]</t>
  </si>
  <si>
    <t>8C.9</t>
  </si>
  <si>
    <t>Income claimed from [other renewable energy subsidy (2)]</t>
  </si>
  <si>
    <t>8C.10</t>
  </si>
  <si>
    <t>Income claimed from [other renewable energy subsidy (3)]</t>
  </si>
  <si>
    <t>8C.11</t>
  </si>
  <si>
    <t>Total income claimed from renewable energy subsidies</t>
  </si>
  <si>
    <t>8C.12</t>
  </si>
  <si>
    <t>% of total number of renewable energy subsidies due to expire in the next 2 financial years</t>
  </si>
  <si>
    <t>8C.13</t>
  </si>
  <si>
    <t>This year’s value of renewable energy subsidies due to expire in the next 2 financial years</t>
  </si>
  <si>
    <t>8C.14</t>
  </si>
  <si>
    <t>Note: Companies to input specific subsidy which is being referenced in lines 8C.8 - 8C.10.</t>
  </si>
  <si>
    <t>Note: Companies to input specific subsidy 
which is being referenced in lines 8C.8 - 8C.10.</t>
  </si>
  <si>
    <t xml:space="preserve">Bioresources liquors treated by network plus (shadow reported) </t>
  </si>
  <si>
    <t>Bioresources liquors treated by network plus</t>
  </si>
  <si>
    <t>BOD load of liquor or partially treated liquor returned from bioresources to network plus</t>
  </si>
  <si>
    <t>8C.15</t>
  </si>
  <si>
    <t>Ammonia load of liquor or partially treated liquor returned from bioresources to network plus</t>
  </si>
  <si>
    <t>8C.16</t>
  </si>
  <si>
    <t>Recharge to Bioresources by network plus for costs of handling and treating bioresources liquors</t>
  </si>
  <si>
    <t>8C.17</t>
  </si>
  <si>
    <t>Energy (AMP 7 shadow reported values)</t>
  </si>
  <si>
    <t>8C.18</t>
  </si>
  <si>
    <t>B0002ECB_TOT</t>
  </si>
  <si>
    <t>8C.19</t>
  </si>
  <si>
    <t>B0002EGB_EP</t>
  </si>
  <si>
    <t>B0002EGB_HP</t>
  </si>
  <si>
    <t>B0002EGB_BP</t>
  </si>
  <si>
    <t>B0002EGB_TM</t>
  </si>
  <si>
    <t>B0003EGB_EP</t>
  </si>
  <si>
    <t>B0003EGB_HP</t>
  </si>
  <si>
    <t>B0003EGB_BP</t>
  </si>
  <si>
    <t>B0002EGB_TP</t>
  </si>
  <si>
    <t>8C.20</t>
  </si>
  <si>
    <t>B0002EGBM_EP</t>
  </si>
  <si>
    <t>B0002EGBM_HP</t>
  </si>
  <si>
    <t>B0002EGBM_BP</t>
  </si>
  <si>
    <t>B0002EGBM_TM</t>
  </si>
  <si>
    <t>B0003EGBM_EP</t>
  </si>
  <si>
    <t>B0003EGBM_HP</t>
  </si>
  <si>
    <t>B0003EGBM_BP</t>
  </si>
  <si>
    <t>B0002EGBM_TP</t>
  </si>
  <si>
    <t>8C.21</t>
  </si>
  <si>
    <t>B0002EGBT_EP</t>
  </si>
  <si>
    <t>B0002EGBT_HP</t>
  </si>
  <si>
    <t>B0002EGBT_BP</t>
  </si>
  <si>
    <t>B0002EGBT_TM</t>
  </si>
  <si>
    <t>B0003EGBT_EP</t>
  </si>
  <si>
    <t>B0003EGBT_HP</t>
  </si>
  <si>
    <t>B0003EGBT_BP</t>
  </si>
  <si>
    <t>B0002EGBT_TP</t>
  </si>
  <si>
    <t>8C.22</t>
  </si>
  <si>
    <t>B0002EGBU_EP</t>
  </si>
  <si>
    <t>B0002EGBU_HP</t>
  </si>
  <si>
    <t>B0002EGBU_BP</t>
  </si>
  <si>
    <t>B0002EGBU_TM</t>
  </si>
  <si>
    <t>8C.23</t>
  </si>
  <si>
    <t>B0002EBT_EP</t>
  </si>
  <si>
    <t>B0002EBT_HP</t>
  </si>
  <si>
    <t>B0002EBT_BP</t>
  </si>
  <si>
    <t>B0002EBT_TM</t>
  </si>
  <si>
    <t>B0003EBT_EP</t>
  </si>
  <si>
    <t>B0003EBT_HP</t>
  </si>
  <si>
    <t>B0003EBT_BP</t>
  </si>
  <si>
    <t>B0002EBT_TP</t>
  </si>
  <si>
    <t>Percentage of bioresources energy consumption that is metered</t>
  </si>
  <si>
    <t>8C.24</t>
  </si>
  <si>
    <t>B0002PBM_EM</t>
  </si>
  <si>
    <t>By incumbent</t>
  </si>
  <si>
    <t>By 3rd party sludge service providers</t>
  </si>
  <si>
    <t>Sludge treatment process</t>
  </si>
  <si>
    <t>% Sludge - untreated</t>
  </si>
  <si>
    <t>8D.1</t>
  </si>
  <si>
    <t>% Sludge treatment process - raw sludge liming</t>
  </si>
  <si>
    <t>8D.2</t>
  </si>
  <si>
    <t>% Sludge treatment process - conventional AD</t>
  </si>
  <si>
    <t>8D.3</t>
  </si>
  <si>
    <t>% Sludge treatment process - advanced AD</t>
  </si>
  <si>
    <t>8D.4</t>
  </si>
  <si>
    <t>% Sludge treatment process - incineration of raw sludge</t>
  </si>
  <si>
    <t>8D.5</t>
  </si>
  <si>
    <t>% Sludge treatment process - other (specify)</t>
  </si>
  <si>
    <t>8D.6</t>
  </si>
  <si>
    <t>% Sludge treatment process - Total</t>
  </si>
  <si>
    <t>8D.7</t>
  </si>
  <si>
    <t>(Un-incinerated) sludge disposal and recycling route</t>
  </si>
  <si>
    <t>% Sludge disposal route - landfill, raw</t>
  </si>
  <si>
    <t>8D.8</t>
  </si>
  <si>
    <t>% Sludge disposal route - landfill, partly treated</t>
  </si>
  <si>
    <t>8D.9</t>
  </si>
  <si>
    <t>% Sludge disposal route - land restoration/ reclamation</t>
  </si>
  <si>
    <t>8D.10</t>
  </si>
  <si>
    <t>% Sludge disposal route - sludge recycled to farmland</t>
  </si>
  <si>
    <t>8D.11</t>
  </si>
  <si>
    <t>% Sludge disposal route - other (specify)</t>
  </si>
  <si>
    <t>8D.12</t>
  </si>
  <si>
    <t>% Sludge disposal route - Total</t>
  </si>
  <si>
    <t>8D.13</t>
  </si>
  <si>
    <t>Allowed</t>
  </si>
  <si>
    <t>Allowed innovation competition fund price control revenue</t>
  </si>
  <si>
    <t>9A.1</t>
  </si>
  <si>
    <t>Revenue collected for the purposes of the innovation competition</t>
  </si>
  <si>
    <t xml:space="preserve">Innovation fund income from customers </t>
  </si>
  <si>
    <t>9A.2</t>
  </si>
  <si>
    <t>Income from customers to fund innovation projects the company is leading on</t>
  </si>
  <si>
    <t>9A.3</t>
  </si>
  <si>
    <t>Income from other water companies to fund innovation projects the company is leading on</t>
  </si>
  <si>
    <t>9A.4</t>
  </si>
  <si>
    <t>Income from customers that is transferred to other companies as part of the innovation fund</t>
  </si>
  <si>
    <t>9A.5</t>
  </si>
  <si>
    <t>Non-price control revenue (e.g. royalties)</t>
  </si>
  <si>
    <t>9A.6</t>
  </si>
  <si>
    <t>Total amount of funding awarded to the lead company through the innovation fund</t>
  </si>
  <si>
    <t>Forecast expenditure on innovation fund projects in year (excl 10% partnership contribution)</t>
  </si>
  <si>
    <t>Actual expenditure on innovation fund projects in year (excl 10% partnership contribution)</t>
  </si>
  <si>
    <t xml:space="preserve">Difference between actual and forecast expenditure </t>
  </si>
  <si>
    <t>Forecast project lifecycle expenditure on innovation fund projects (excl 10% partnership contribution)</t>
  </si>
  <si>
    <t>Cumulative actual expenditure on innovation fund projects (excl 10% partnership contribution)</t>
  </si>
  <si>
    <t xml:space="preserve">Allowed future expenditure on innovation fund projects </t>
  </si>
  <si>
    <t>Cumulative expenditure on innovation projects funded by shareholders</t>
  </si>
  <si>
    <t>Innovation project 1</t>
  </si>
  <si>
    <t>9A.7</t>
  </si>
  <si>
    <t>Innovation project 2</t>
  </si>
  <si>
    <t>9A.8</t>
  </si>
  <si>
    <t>Innovation project 3</t>
  </si>
  <si>
    <t>9A.9</t>
  </si>
  <si>
    <t>Innovation project 4</t>
  </si>
  <si>
    <t>9A.10</t>
  </si>
  <si>
    <t>Innovation project 5</t>
  </si>
  <si>
    <t>9A.11</t>
  </si>
  <si>
    <t>Innovation project 6</t>
  </si>
  <si>
    <t>9A.12</t>
  </si>
  <si>
    <t>Innovation project 7</t>
  </si>
  <si>
    <t>9A.13</t>
  </si>
  <si>
    <t>Innovation project 8</t>
  </si>
  <si>
    <t>9A.14</t>
  </si>
  <si>
    <t>Innovation project 9</t>
  </si>
  <si>
    <t>9A.15</t>
  </si>
  <si>
    <t>Innovation project 10</t>
  </si>
  <si>
    <t>9A.16</t>
  </si>
  <si>
    <t>Innovation project 11</t>
  </si>
  <si>
    <t>9A.17</t>
  </si>
  <si>
    <t>Innovation project 12</t>
  </si>
  <si>
    <t>9A.18</t>
  </si>
  <si>
    <t>Innovation project 13</t>
  </si>
  <si>
    <t>9A.19</t>
  </si>
  <si>
    <t>Innovation project 14</t>
  </si>
  <si>
    <t>9A.20</t>
  </si>
  <si>
    <t>Innovation project 15</t>
  </si>
  <si>
    <t>9A.21</t>
  </si>
  <si>
    <t>9A.22</t>
  </si>
  <si>
    <t>Administration</t>
  </si>
  <si>
    <t>Administration charge for innovation partner</t>
  </si>
  <si>
    <t>9A.23</t>
  </si>
  <si>
    <t>Green recovery data capture additional items
for the 12 months ended 31 March 2022</t>
  </si>
  <si>
    <t>Section 1: Water resources and water network+</t>
  </si>
  <si>
    <t>Main table reference</t>
  </si>
  <si>
    <t>From Table 6C</t>
  </si>
  <si>
    <t xml:space="preserve">Unit </t>
  </si>
  <si>
    <t>DP</t>
  </si>
  <si>
    <t>BN1208_GR</t>
  </si>
  <si>
    <t>BN1231_GR</t>
  </si>
  <si>
    <t>From Table 6D</t>
  </si>
  <si>
    <t>New optant meter installation</t>
  </si>
  <si>
    <t>B1253NMT_AMI_GR</t>
  </si>
  <si>
    <t>New business meter installation</t>
  </si>
  <si>
    <t>B1256NMT_AMI_GR</t>
  </si>
  <si>
    <t>B0257NMT_AMI_GR</t>
  </si>
  <si>
    <t>B0258NMT_AMI_GR</t>
  </si>
  <si>
    <t>BN11711_AMI_GR</t>
  </si>
  <si>
    <t>BN10102_AMI_GR</t>
  </si>
  <si>
    <t>BN01004_AMI_GR</t>
  </si>
  <si>
    <t>BN01005_AMI_GR</t>
  </si>
  <si>
    <t>New residential meters installated for existing customers – supply-demand balance benefit</t>
  </si>
  <si>
    <t>BN12001_AMI_GR</t>
  </si>
  <si>
    <t>New business meters installed for existing customers – supply-demand balance benefit</t>
  </si>
  <si>
    <t>BN12002_AMI_GR</t>
  </si>
  <si>
    <t>BN12004_AMI_GR</t>
  </si>
  <si>
    <t>BN12005_AMI_GR</t>
  </si>
  <si>
    <t>B0004WNPLI_GR</t>
  </si>
  <si>
    <t>Section 2: Wastewater network+ and bioresources</t>
  </si>
  <si>
    <t>From Table 7D</t>
  </si>
  <si>
    <t>S4033_GR</t>
  </si>
  <si>
    <t>10A.15</t>
  </si>
  <si>
    <t>S4034_GR</t>
  </si>
  <si>
    <t>Green recovery data capture outcome performance for the 12 months ended 31 March 2022</t>
  </si>
  <si>
    <t>Water common performance commitments relevant to green recovery reporting</t>
  </si>
  <si>
    <t>Unique reference</t>
  </si>
  <si>
    <t>Standardising data indicator</t>
  </si>
  <si>
    <t xml:space="preserve">Standardising data numerical value </t>
  </si>
  <si>
    <t>Performance level - actual impacts of green recovery investment element only
(current rerporting year)</t>
  </si>
  <si>
    <t>Performance level - actual impacts of green recovery investment element only calculated (i.e. standardised)</t>
  </si>
  <si>
    <t>Performance commitments set in standardised units - Water</t>
  </si>
  <si>
    <t>Per capita consumption (PCC)</t>
  </si>
  <si>
    <t>to be auto filled</t>
  </si>
  <si>
    <t>lpd</t>
  </si>
  <si>
    <t>Total household population</t>
  </si>
  <si>
    <t>Copy Cell 3F.4 (3)</t>
  </si>
  <si>
    <t>10B.1</t>
  </si>
  <si>
    <t>3F.4</t>
  </si>
  <si>
    <t>Performance level - actual
(2020-21)</t>
  </si>
  <si>
    <t>Performance level - actual
(2021-22)</t>
  </si>
  <si>
    <t>Performance level - actual
(2022-23)</t>
  </si>
  <si>
    <t>Performance level - actual
(2023-24)</t>
  </si>
  <si>
    <t>Performance level - actual
(2024-25)</t>
  </si>
  <si>
    <t>Performance commitments measured against a calculated baseline</t>
  </si>
  <si>
    <t>Leakage - actual including impacts of green recovery investment</t>
  </si>
  <si>
    <t>10B.2</t>
  </si>
  <si>
    <t>3F.5</t>
  </si>
  <si>
    <t>Leakage - actual impacts of green recovery investment element only</t>
  </si>
  <si>
    <t>Per capita consumption (PCC) -  actual impacts of green recovery investment element only</t>
  </si>
  <si>
    <t>10B.3</t>
  </si>
  <si>
    <t>3F.6</t>
  </si>
  <si>
    <t>Green recovery data capture outcome performance
for the 12 months ended 31 March 20xx</t>
  </si>
  <si>
    <t>Wastewater common performance commitments relevant to green recovery reporting</t>
  </si>
  <si>
    <t>Standardising data numerical value</t>
  </si>
  <si>
    <t>Performance commitments set in standardised units</t>
  </si>
  <si>
    <t>Internal sewer flooding - customer proactively reported</t>
  </si>
  <si>
    <t>Number of internal sewer flooding incidents per 10,000 sewer connection</t>
  </si>
  <si>
    <t>Number of sewer connections</t>
  </si>
  <si>
    <t>Copy cell 3G.1 (4)</t>
  </si>
  <si>
    <t>10C.1</t>
  </si>
  <si>
    <t>3G.1</t>
  </si>
  <si>
    <t>Internal sewer flooding - company reactively identified (ie neighbouring properties)</t>
  </si>
  <si>
    <t>Copy cell 3G.2 (4)</t>
  </si>
  <si>
    <t>10C.2</t>
  </si>
  <si>
    <t>3G.2</t>
  </si>
  <si>
    <t>Internal sewer flooding</t>
  </si>
  <si>
    <t>Copy cell 3G.3 (4)</t>
  </si>
  <si>
    <t>10C.3</t>
  </si>
  <si>
    <t>3G.3</t>
  </si>
  <si>
    <t>Pollution incidents</t>
  </si>
  <si>
    <t>Pollution incidents per 10,000 km of sewer length</t>
  </si>
  <si>
    <t>Sewer length in km</t>
  </si>
  <si>
    <t>Copy cell 3G.4 (4)</t>
  </si>
  <si>
    <t>10C.4</t>
  </si>
  <si>
    <t>3G.4</t>
  </si>
  <si>
    <t>decimal places</t>
  </si>
  <si>
    <t>Risk of sewer flooding in a storm</t>
  </si>
  <si>
    <t>Copy cell 3E.5 (1)</t>
  </si>
  <si>
    <t>Copy cell 3E.5 (2)</t>
  </si>
  <si>
    <t>Copy cell 3E.5 (2a)</t>
  </si>
  <si>
    <t>10C.5</t>
  </si>
  <si>
    <t>3E.5</t>
  </si>
  <si>
    <t>Performance level - actual impacts of green recovery investment element only</t>
  </si>
  <si>
    <t xml:space="preserve">Total pe served </t>
  </si>
  <si>
    <t xml:space="preserve">Total pe in excluded catchments </t>
  </si>
  <si>
    <t xml:space="preserve">Percentage of total pe in excluded catchments </t>
  </si>
  <si>
    <t xml:space="preserve">Total pe Option 1a </t>
  </si>
  <si>
    <t xml:space="preserve">Percentage of total pe Option 1a </t>
  </si>
  <si>
    <t xml:space="preserve">Total pe Option 1b </t>
  </si>
  <si>
    <t xml:space="preserve">Percentage of total pe Option 1b </t>
  </si>
  <si>
    <t>Vulnerability risk grade</t>
  </si>
  <si>
    <t>Low</t>
  </si>
  <si>
    <t>Medium</t>
  </si>
  <si>
    <t>High</t>
  </si>
  <si>
    <t>Percentage of total population served</t>
  </si>
  <si>
    <t>Copy cell 3I.3 (1)</t>
  </si>
  <si>
    <t>Copy cell 3I.3 (2)</t>
  </si>
  <si>
    <t>Copy cell 3I.3 (3)</t>
  </si>
  <si>
    <t>10C.6</t>
  </si>
  <si>
    <t>3I.3</t>
  </si>
  <si>
    <t>Green recovery data capture outcome performance
for the 12 months ended 31 March 2022</t>
  </si>
  <si>
    <t>Bespoke performance commitments relevant to green recovery reporting</t>
  </si>
  <si>
    <t>Performance level - impacts of green recovery investment element only</t>
  </si>
  <si>
    <t>Main table reference (to be completed by company)</t>
  </si>
  <si>
    <t>Previous reporting year</t>
  </si>
  <si>
    <t>Current reporting year</t>
  </si>
  <si>
    <t>Insert name of the bespoke PC</t>
  </si>
  <si>
    <t>10D.1</t>
  </si>
  <si>
    <t>3X.X</t>
  </si>
  <si>
    <t>10D.2</t>
  </si>
  <si>
    <t>10D.3</t>
  </si>
  <si>
    <t>10D.4</t>
  </si>
  <si>
    <t>10D.5</t>
  </si>
  <si>
    <t>10D.6</t>
  </si>
  <si>
    <t>10D.7</t>
  </si>
  <si>
    <t>10D.9</t>
  </si>
  <si>
    <t>Green recovery data capture reconciliation model input for the 12 months ended 31 March 2022</t>
  </si>
  <si>
    <t>Severn Trent Water</t>
  </si>
  <si>
    <t>Scheme 1</t>
  </si>
  <si>
    <t>Total allowance, £m</t>
  </si>
  <si>
    <t>Accelerating environmental improvements</t>
  </si>
  <si>
    <t>2025-26</t>
  </si>
  <si>
    <t>Allowance (£m)</t>
  </si>
  <si>
    <t>Component level at completion</t>
  </si>
  <si>
    <t>Component level to date</t>
  </si>
  <si>
    <t>Percentage complete</t>
  </si>
  <si>
    <t>Component 1</t>
  </si>
  <si>
    <t>Number of WFD improvement points</t>
  </si>
  <si>
    <t>10E.1</t>
  </si>
  <si>
    <t>Component 2</t>
  </si>
  <si>
    <t>Stage 1 SOAF investigations</t>
  </si>
  <si>
    <t>10E.2</t>
  </si>
  <si>
    <t>Component 3</t>
  </si>
  <si>
    <t>Stage 2 SOAF investigations</t>
  </si>
  <si>
    <t>10E.3</t>
  </si>
  <si>
    <t>Component 4</t>
  </si>
  <si>
    <t>Stage 3 and 4 SOAF investigations</t>
  </si>
  <si>
    <t>10E.4</t>
  </si>
  <si>
    <t>Component 5</t>
  </si>
  <si>
    <t>Full complex SOAF investigations</t>
  </si>
  <si>
    <t>10E.5</t>
  </si>
  <si>
    <t>Component 6</t>
  </si>
  <si>
    <t>Overflow spill reduction intervention</t>
  </si>
  <si>
    <t>10E.6</t>
  </si>
  <si>
    <t>Component 7</t>
  </si>
  <si>
    <t>Pairs of river water quality monitors delivered</t>
  </si>
  <si>
    <t>10E.7</t>
  </si>
  <si>
    <t>Component 8</t>
  </si>
  <si>
    <t>Storm water treatment trial</t>
  </si>
  <si>
    <t>10E.8</t>
  </si>
  <si>
    <t>Component 9</t>
  </si>
  <si>
    <t>Storm water reporting app</t>
  </si>
  <si>
    <t>10E.9</t>
  </si>
  <si>
    <t>Scheme 2</t>
  </si>
  <si>
    <t>Building sustainable flood resilient communities</t>
  </si>
  <si>
    <t>Cubic metres of wastewater network storage equivalent</t>
  </si>
  <si>
    <t>10E.10</t>
  </si>
  <si>
    <t>Scheme 3</t>
  </si>
  <si>
    <t>Creating bathing rivers</t>
  </si>
  <si>
    <t>Leamington storm overflows</t>
  </si>
  <si>
    <t>10E.11</t>
  </si>
  <si>
    <t>Coventry storm overflows</t>
  </si>
  <si>
    <t>10E.12</t>
  </si>
  <si>
    <t>Stratford-upon-Avon storm overflows</t>
  </si>
  <si>
    <t>10E.13</t>
  </si>
  <si>
    <t>Warwick storm overflows</t>
  </si>
  <si>
    <t>10E.14</t>
  </si>
  <si>
    <t>River Teme storm overflows</t>
  </si>
  <si>
    <t>10E.15</t>
  </si>
  <si>
    <t>Wellesbourne wastewater treatment storm tanks</t>
  </si>
  <si>
    <t>10E.16</t>
  </si>
  <si>
    <t>Coventry wastewater treatment storm tanks</t>
  </si>
  <si>
    <t>10E.17</t>
  </si>
  <si>
    <t>Rugby wastewater treatment storm tanks</t>
  </si>
  <si>
    <t>10E.18</t>
  </si>
  <si>
    <t>Ludlow wastewater treatment works disinfection upgrade</t>
  </si>
  <si>
    <t>10E.19</t>
  </si>
  <si>
    <t>Component 10</t>
  </si>
  <si>
    <t>Itchen Bank wastewater treatment works disinfection upgrade</t>
  </si>
  <si>
    <t>10E.20</t>
  </si>
  <si>
    <t>Component 11</t>
  </si>
  <si>
    <t>Frankton wastewater treatment works disinfection upgrade</t>
  </si>
  <si>
    <t>10E.21</t>
  </si>
  <si>
    <t>Component 12</t>
  </si>
  <si>
    <t>River water quality monitoring and public app together with farmer engagement</t>
  </si>
  <si>
    <t>10E.22</t>
  </si>
  <si>
    <t>Scheme 4</t>
  </si>
  <si>
    <t>Decarbonising water resources</t>
  </si>
  <si>
    <t>10E.23</t>
  </si>
  <si>
    <t>Church Wilne</t>
  </si>
  <si>
    <t>10E.24</t>
  </si>
  <si>
    <t>Melbourne</t>
  </si>
  <si>
    <t>10E.25</t>
  </si>
  <si>
    <t>Scheme 5</t>
  </si>
  <si>
    <t>Smart metering</t>
  </si>
  <si>
    <t>New household smart meter installations</t>
  </si>
  <si>
    <t>10E.26</t>
  </si>
  <si>
    <t>Existing basic meters replaced with smart meters</t>
  </si>
  <si>
    <t>10E.27</t>
  </si>
  <si>
    <t>Scheme 6</t>
  </si>
  <si>
    <t>Taking care of supply pipes</t>
  </si>
  <si>
    <t>Proactive lead supply pipe replacement and
repair/replacement of leaking supply pipes in Coventry and Bomere Heath
trial areas.</t>
  </si>
  <si>
    <t>10E.28</t>
  </si>
  <si>
    <t>Scheme 7</t>
  </si>
  <si>
    <t>Using ceramic membrane at Hampton Loade</t>
  </si>
  <si>
    <t>South Staffs Water</t>
  </si>
  <si>
    <t>10E.29</t>
  </si>
  <si>
    <t>Catchment management</t>
  </si>
  <si>
    <t>Number of hectares of intensive peatland restoration delivered</t>
  </si>
  <si>
    <t>ha</t>
  </si>
  <si>
    <t>10E.30</t>
  </si>
  <si>
    <t>Number of hectares of catchment management delivered</t>
  </si>
  <si>
    <t>10E.31</t>
  </si>
  <si>
    <t>Knapp Mill water treatment works advancement</t>
  </si>
  <si>
    <t>Progress against agreed milestones such as completion of detailed design,
civil and M&amp;E construction, commissioning and handover.</t>
  </si>
  <si>
    <t>10E.32</t>
  </si>
  <si>
    <t>Smarter, healthier homes</t>
  </si>
  <si>
    <t>Number of upgraded new smart meter installations</t>
  </si>
  <si>
    <t>10E.33</t>
  </si>
  <si>
    <t>Number of basic meters replaced by or upgraded to smart meters</t>
  </si>
  <si>
    <t>10E.34</t>
  </si>
  <si>
    <t>Number of external lead supply pipes replaced to the
property building boundary wall.</t>
  </si>
  <si>
    <t>10E.35</t>
  </si>
  <si>
    <t>Number of internal lead supply pipes replaced from
property building boundary wall to the compliance point (kitchen tap).</t>
  </si>
  <si>
    <t>10E.36</t>
  </si>
  <si>
    <t>Number of supply pipes replaced by 31 March 2025.</t>
  </si>
  <si>
    <t>10E.37</t>
  </si>
  <si>
    <t>Number of supply pipes repaired by 31 March 2025.</t>
  </si>
  <si>
    <t>10E.38</t>
  </si>
  <si>
    <t>Storm overflows</t>
  </si>
  <si>
    <t>Stage one SOAF investigations</t>
  </si>
  <si>
    <t>10E.39</t>
  </si>
  <si>
    <t>Stage two SOAF investigations</t>
  </si>
  <si>
    <t>10E.40</t>
  </si>
  <si>
    <t>Stage three SOAF investigations</t>
  </si>
  <si>
    <t>10E.41</t>
  </si>
  <si>
    <t>Stage four SOAF investigations</t>
  </si>
  <si>
    <t>10E.42</t>
  </si>
  <si>
    <t>Develop a programme of sampling and modelling (in
consultation with the Environment Agency) to
understand the river bathing water performance of the
two proposed river stretches, and to identify and quantify
sources of pollutants</t>
  </si>
  <si>
    <t>10E.43</t>
  </si>
  <si>
    <t>SOAF studies across the two river
catchments</t>
  </si>
  <si>
    <t>10E.44</t>
  </si>
  <si>
    <t>Installation and testing of enhanced storm overflow and
environmental monitors to determine how they may
enhance environmental studies and improve impact
assessment</t>
  </si>
  <si>
    <t>10E.45</t>
  </si>
  <si>
    <t>Development of partnerships, stakeholder and customer engagement– to support the pilot studies and test the benefits of
different approaches</t>
  </si>
  <si>
    <t>10E.46</t>
  </si>
  <si>
    <t>Delivery of ‘quick win’ asset enhancements (such as overflow
screening) that have been identified through the pilot studies</t>
  </si>
  <si>
    <t>10E.47</t>
  </si>
  <si>
    <t>Surface water separation trial</t>
  </si>
  <si>
    <t>10E.48</t>
  </si>
  <si>
    <t>Water resource grid enablement</t>
  </si>
  <si>
    <t>Roadford reservoir</t>
  </si>
  <si>
    <t>10E.49</t>
  </si>
  <si>
    <t xml:space="preserve">Prewley and Northcombe WTW mains </t>
  </si>
  <si>
    <t>10E.50</t>
  </si>
  <si>
    <t>Smart meters</t>
  </si>
  <si>
    <t>Number of new household smart meter installations completed in the Thames Valley water resource zones</t>
  </si>
  <si>
    <t>10E.51</t>
  </si>
  <si>
    <t>Number of non-household basic meters replaced with smart meters</t>
  </si>
  <si>
    <t>10E.52</t>
  </si>
  <si>
    <t>Number of new small bulk smart meter installations</t>
  </si>
  <si>
    <t>10E.53</t>
  </si>
  <si>
    <t xml:space="preserve">Number of new large bulk smart meter installations </t>
  </si>
  <si>
    <t>10E.54</t>
  </si>
  <si>
    <t>Communication coverage of household properties in the Slough-Wycombe-Aylesbury (SWA),
Henley and Kennet Valley water resource zones.</t>
  </si>
  <si>
    <t>10E.55</t>
  </si>
  <si>
    <t>Accelerating partnerships to deliver natural solutions</t>
  </si>
  <si>
    <t>Eden catchment phosphorus management - weight of phosphorus removed</t>
  </si>
  <si>
    <t>kg</t>
  </si>
  <si>
    <t>10E.56</t>
  </si>
  <si>
    <t>Irwell catchment phosphorus management - weight of phosphorus removed</t>
  </si>
  <si>
    <t>10E.57</t>
  </si>
  <si>
    <t>Number of farms engaged</t>
  </si>
  <si>
    <t>10E.58</t>
  </si>
  <si>
    <t>Peatland restoration</t>
  </si>
  <si>
    <t>10E.59</t>
  </si>
  <si>
    <t>Number of SuDS and NFM solutions installed</t>
  </si>
  <si>
    <t>10E.60</t>
  </si>
  <si>
    <t>AMP8 WINEP investments at Bury</t>
  </si>
  <si>
    <t>Network storage installed at Nuttall road</t>
  </si>
  <si>
    <t>10E.61</t>
  </si>
  <si>
    <t>Additional storm tank capacity installed at Bury WwTW</t>
  </si>
  <si>
    <t>10E.62</t>
  </si>
  <si>
    <t>Tackling storm overflows</t>
  </si>
  <si>
    <t>SOAF investigations</t>
  </si>
  <si>
    <t>10E.63</t>
  </si>
  <si>
    <t>Integrated catchment models - Sankey Brook and Wiza Beck</t>
  </si>
  <si>
    <t>10E.64</t>
  </si>
  <si>
    <t>Integrated catchment models - Upper Derwent</t>
  </si>
  <si>
    <t>10E.65</t>
  </si>
  <si>
    <t>B0032RCLB</t>
  </si>
  <si>
    <t>B0034RCWB</t>
  </si>
  <si>
    <t>B0035INCAB</t>
  </si>
  <si>
    <t>B0036NRCB</t>
  </si>
  <si>
    <t>B0033INCMB</t>
  </si>
  <si>
    <t>B0032RCLT</t>
  </si>
  <si>
    <t>B0033INCMT</t>
  </si>
  <si>
    <t>B0034RCWT</t>
  </si>
  <si>
    <t>B0035INCAT</t>
  </si>
  <si>
    <t>B0036NRCT</t>
  </si>
  <si>
    <t>B0060VAFRIS</t>
  </si>
  <si>
    <t>B0060VACAIS</t>
  </si>
  <si>
    <t>B0060VATOT</t>
  </si>
  <si>
    <t>4L.89</t>
  </si>
  <si>
    <t>BM320WR_DS</t>
  </si>
  <si>
    <t>BM320RWT_DS</t>
  </si>
  <si>
    <t>BM320RWS_DS</t>
  </si>
  <si>
    <t>BM320WT_DS</t>
  </si>
  <si>
    <t>BM320TWD_DS</t>
  </si>
  <si>
    <t>BM320TTAS_DS</t>
  </si>
  <si>
    <t>B0291TDS_WR</t>
  </si>
  <si>
    <t>B0291TDS_RWT</t>
  </si>
  <si>
    <t>B0291TDS_RWS</t>
  </si>
  <si>
    <t>B0291TDS_WT</t>
  </si>
  <si>
    <t>B0291TDS_TWD</t>
  </si>
  <si>
    <t>B0291TAS</t>
  </si>
  <si>
    <t>B0016WR</t>
  </si>
  <si>
    <t>7B.1</t>
  </si>
  <si>
    <t>BM402SDIDS</t>
  </si>
  <si>
    <t>BM836SDIDS</t>
  </si>
  <si>
    <t>WWS1003SDIDS</t>
  </si>
  <si>
    <t>BM240SDIDS</t>
  </si>
  <si>
    <t>WWS1005SDIDS</t>
  </si>
  <si>
    <t>WWS1006SDIDS</t>
  </si>
  <si>
    <t>BM408SDIDS</t>
  </si>
  <si>
    <t>BM816SDIDS</t>
  </si>
  <si>
    <t>BM817SDIDS</t>
  </si>
  <si>
    <t>BM8390SDIDS</t>
  </si>
  <si>
    <t>B0372DSOE_F</t>
  </si>
  <si>
    <t>B0372DSOE_SWD</t>
  </si>
  <si>
    <t>B0372DSOE_HD</t>
  </si>
  <si>
    <t>B0372DSOE_STD</t>
  </si>
  <si>
    <t>B0372DSOE_SLT</t>
  </si>
  <si>
    <t>B0372DSOE_STP</t>
  </si>
  <si>
    <t>B0372DSOE_SDT</t>
  </si>
  <si>
    <t>B0372DSOE_SD</t>
  </si>
  <si>
    <t>B0599TAS</t>
  </si>
  <si>
    <t>B0371DSCE_F</t>
  </si>
  <si>
    <t>B0371DSCE_SWD</t>
  </si>
  <si>
    <t>B0371DSCE_HD</t>
  </si>
  <si>
    <t>B0371DSCE_STD</t>
  </si>
  <si>
    <t>B0371DSCE_SLT</t>
  </si>
  <si>
    <t>B0371DSCE_STP</t>
  </si>
  <si>
    <t>B0371DSCE_SDT</t>
  </si>
  <si>
    <t>B0371DSCE_SD</t>
  </si>
  <si>
    <t>B0598TAS</t>
  </si>
  <si>
    <t>7F.15</t>
  </si>
  <si>
    <t>7F.16</t>
  </si>
  <si>
    <t>7F.17</t>
  </si>
  <si>
    <t>7F.18</t>
  </si>
  <si>
    <t>7F.19</t>
  </si>
  <si>
    <t>7F.20</t>
  </si>
  <si>
    <t>7F.21</t>
  </si>
  <si>
    <t>7F.22</t>
  </si>
  <si>
    <t>7F.23</t>
  </si>
  <si>
    <t>7F.24</t>
  </si>
  <si>
    <t>7F.25</t>
  </si>
  <si>
    <t>7F.26</t>
  </si>
  <si>
    <t>7F.27</t>
  </si>
  <si>
    <t>7F.28</t>
  </si>
  <si>
    <t>7F.29</t>
  </si>
  <si>
    <t>7F.30</t>
  </si>
  <si>
    <t>7F.31</t>
  </si>
  <si>
    <t>7F.32</t>
  </si>
  <si>
    <t>7F.33</t>
  </si>
  <si>
    <t>7F.34</t>
  </si>
  <si>
    <t>7F.35</t>
  </si>
  <si>
    <t>7F.36</t>
  </si>
  <si>
    <t>7F.37</t>
  </si>
  <si>
    <t>7F.38</t>
  </si>
  <si>
    <t>7F.39</t>
  </si>
  <si>
    <t>7F.40</t>
  </si>
  <si>
    <t>7F.41</t>
  </si>
  <si>
    <t>7F.42</t>
  </si>
  <si>
    <t>7F.43</t>
  </si>
  <si>
    <t>7F.44</t>
  </si>
  <si>
    <t>7F.45</t>
  </si>
  <si>
    <t>7F.46</t>
  </si>
  <si>
    <t>7F.47</t>
  </si>
  <si>
    <t>7F.48</t>
  </si>
  <si>
    <t>7F.49</t>
  </si>
  <si>
    <t>7F.50</t>
  </si>
  <si>
    <t>7F.51</t>
  </si>
  <si>
    <t>7F.52</t>
  </si>
  <si>
    <t>7F.53</t>
  </si>
  <si>
    <t>7F.54</t>
  </si>
  <si>
    <t>7F.55</t>
  </si>
  <si>
    <t>7F.56</t>
  </si>
  <si>
    <t>7F.57</t>
  </si>
  <si>
    <t>7F.58</t>
  </si>
  <si>
    <t>7F.59</t>
  </si>
  <si>
    <t>7F.60</t>
  </si>
  <si>
    <t>7F.61</t>
  </si>
  <si>
    <t>7F.62</t>
  </si>
  <si>
    <t>7F.63</t>
  </si>
  <si>
    <t>7F.64</t>
  </si>
  <si>
    <t>7F.65</t>
  </si>
  <si>
    <t>7F.66</t>
  </si>
  <si>
    <t>7F.67</t>
  </si>
  <si>
    <t>7F.68</t>
  </si>
  <si>
    <t>7F.69</t>
  </si>
  <si>
    <t>7F.70</t>
  </si>
  <si>
    <t>7F.71</t>
  </si>
  <si>
    <t>7F.72</t>
  </si>
  <si>
    <t>7F.73</t>
  </si>
  <si>
    <t>7F.74</t>
  </si>
  <si>
    <t>7F.75</t>
  </si>
  <si>
    <t>7F.76</t>
  </si>
  <si>
    <t>7F.77</t>
  </si>
  <si>
    <t>7F.78</t>
  </si>
  <si>
    <t>7F.79</t>
  </si>
  <si>
    <t>7F.80</t>
  </si>
  <si>
    <t>7F.81</t>
  </si>
  <si>
    <t>7F.82</t>
  </si>
  <si>
    <t>7F.83</t>
  </si>
  <si>
    <t>7F.84</t>
  </si>
  <si>
    <t>7F.85</t>
  </si>
  <si>
    <t>7F.86</t>
  </si>
  <si>
    <t>7F.87</t>
  </si>
  <si>
    <t>7F.88</t>
  </si>
  <si>
    <t>7F.89</t>
  </si>
  <si>
    <t>7F.90</t>
  </si>
  <si>
    <t>7F.91</t>
  </si>
  <si>
    <t>7F.92</t>
  </si>
  <si>
    <t>7F.93</t>
  </si>
  <si>
    <t>7F.94</t>
  </si>
  <si>
    <t>7F.95</t>
  </si>
  <si>
    <t>7F.96</t>
  </si>
  <si>
    <t>7F.97</t>
  </si>
  <si>
    <t>7F.98</t>
  </si>
  <si>
    <t>7F.99</t>
  </si>
  <si>
    <t>7F.100</t>
  </si>
  <si>
    <t>7F.101</t>
  </si>
  <si>
    <t>7F.102</t>
  </si>
  <si>
    <t>7F.103</t>
  </si>
  <si>
    <t>7F.104</t>
  </si>
  <si>
    <t>7F.105</t>
  </si>
  <si>
    <t>7F.106</t>
  </si>
  <si>
    <t>7F.107</t>
  </si>
  <si>
    <t>7F.108</t>
  </si>
  <si>
    <t>7F.109</t>
  </si>
  <si>
    <t>7F.110</t>
  </si>
  <si>
    <t>7F.111</t>
  </si>
  <si>
    <t>7F.112</t>
  </si>
  <si>
    <t>7F.113</t>
  </si>
  <si>
    <t>7F.114</t>
  </si>
  <si>
    <t>7F.115</t>
  </si>
  <si>
    <t>7F.116</t>
  </si>
  <si>
    <t>7F.117</t>
  </si>
  <si>
    <t>7F.118</t>
  </si>
  <si>
    <t>7F.119</t>
  </si>
  <si>
    <t>7F.120</t>
  </si>
  <si>
    <t>7F.121</t>
  </si>
  <si>
    <t>7F.122</t>
  </si>
  <si>
    <t>7F.123</t>
  </si>
  <si>
    <t>7F.124</t>
  </si>
  <si>
    <t>7F.125</t>
  </si>
  <si>
    <t>7F.126</t>
  </si>
  <si>
    <t>7F.127</t>
  </si>
  <si>
    <t>7F.128</t>
  </si>
  <si>
    <t>7F.129</t>
  </si>
  <si>
    <t>7F.130</t>
  </si>
  <si>
    <t>7F.131</t>
  </si>
  <si>
    <t>7F.132</t>
  </si>
  <si>
    <t>7F.133</t>
  </si>
  <si>
    <t>7F.134</t>
  </si>
  <si>
    <t>7F.135</t>
  </si>
  <si>
    <t>7F.136</t>
  </si>
  <si>
    <t>7F.137</t>
  </si>
  <si>
    <t>7F.138</t>
  </si>
  <si>
    <t>7F.139</t>
  </si>
  <si>
    <t>7F.140</t>
  </si>
  <si>
    <t>7F.141</t>
  </si>
  <si>
    <t>7F.142</t>
  </si>
  <si>
    <t>7F.143</t>
  </si>
  <si>
    <t>7F.144</t>
  </si>
  <si>
    <t>7F.145</t>
  </si>
  <si>
    <t>7F.146</t>
  </si>
  <si>
    <t>7F.147</t>
  </si>
  <si>
    <t>7F.148</t>
  </si>
  <si>
    <t>7F.149</t>
  </si>
  <si>
    <t>7F.150</t>
  </si>
  <si>
    <t>7F.151</t>
  </si>
  <si>
    <t>7F.152</t>
  </si>
  <si>
    <t>7F.153</t>
  </si>
  <si>
    <t>7F.154</t>
  </si>
  <si>
    <t>7F.155</t>
  </si>
  <si>
    <t>7F.156</t>
  </si>
  <si>
    <t>7F.157</t>
  </si>
  <si>
    <t>7F.158</t>
  </si>
  <si>
    <t>7F.159</t>
  </si>
  <si>
    <t>7F.160</t>
  </si>
  <si>
    <t>7F.161</t>
  </si>
  <si>
    <t>7F.162</t>
  </si>
  <si>
    <t>7F.163</t>
  </si>
  <si>
    <t>7F.164</t>
  </si>
  <si>
    <t>7F.165</t>
  </si>
  <si>
    <t>7F.166</t>
  </si>
  <si>
    <t>7F.167</t>
  </si>
  <si>
    <t>7F.168</t>
  </si>
  <si>
    <t>7F.169</t>
  </si>
  <si>
    <t>7F.170</t>
  </si>
  <si>
    <t>7F.171</t>
  </si>
  <si>
    <t>7F.172</t>
  </si>
  <si>
    <t>7F.173</t>
  </si>
  <si>
    <t>7F.174</t>
  </si>
  <si>
    <t>7F.175</t>
  </si>
  <si>
    <t>7F.176</t>
  </si>
  <si>
    <t>7F.177</t>
  </si>
  <si>
    <t>7F.178</t>
  </si>
  <si>
    <t>7F.179</t>
  </si>
  <si>
    <t>7F.180</t>
  </si>
  <si>
    <t>7F.181</t>
  </si>
  <si>
    <t>7F.182</t>
  </si>
  <si>
    <t>7F.183</t>
  </si>
  <si>
    <t>7F.184</t>
  </si>
  <si>
    <t>7F.185</t>
  </si>
  <si>
    <t>7F.186</t>
  </si>
  <si>
    <t>7F.187</t>
  </si>
  <si>
    <t>7F.188</t>
  </si>
  <si>
    <t>7F.189</t>
  </si>
  <si>
    <t>7F.190</t>
  </si>
  <si>
    <t>7F.191</t>
  </si>
  <si>
    <t>7F.192</t>
  </si>
  <si>
    <t>7F.193</t>
  </si>
  <si>
    <t>7F.194</t>
  </si>
  <si>
    <t>7F.195</t>
  </si>
  <si>
    <t>7F.196</t>
  </si>
  <si>
    <t>7F.197</t>
  </si>
  <si>
    <t>7F.198</t>
  </si>
  <si>
    <t>7F.199</t>
  </si>
  <si>
    <t>7F.200</t>
  </si>
  <si>
    <t>6F.1</t>
  </si>
  <si>
    <t>6F.2</t>
  </si>
  <si>
    <t>6F.3</t>
  </si>
  <si>
    <t>6F.4</t>
  </si>
  <si>
    <t>6F.5</t>
  </si>
  <si>
    <t>6F.6</t>
  </si>
  <si>
    <t>6F.7</t>
  </si>
  <si>
    <t>6F.8</t>
  </si>
  <si>
    <t>6F.9</t>
  </si>
  <si>
    <t>6F.10</t>
  </si>
  <si>
    <t>6F.11</t>
  </si>
  <si>
    <t>6F.12</t>
  </si>
  <si>
    <t>6F.13</t>
  </si>
  <si>
    <t>6F.14</t>
  </si>
  <si>
    <t>6F.15</t>
  </si>
  <si>
    <t>6F.16</t>
  </si>
  <si>
    <t>6F.17</t>
  </si>
  <si>
    <t>6F.18</t>
  </si>
  <si>
    <t>6F.19</t>
  </si>
  <si>
    <t>6F.20</t>
  </si>
  <si>
    <t>6F.21</t>
  </si>
  <si>
    <t>6F.22</t>
  </si>
  <si>
    <t>6F.23</t>
  </si>
  <si>
    <t>6F.24</t>
  </si>
  <si>
    <t>6F.25</t>
  </si>
  <si>
    <t>6F.26</t>
  </si>
  <si>
    <t>6F.27</t>
  </si>
  <si>
    <t>6F.28</t>
  </si>
  <si>
    <t>6F.29</t>
  </si>
  <si>
    <t>6F.30</t>
  </si>
  <si>
    <t>6F.31</t>
  </si>
  <si>
    <t>6F.32</t>
  </si>
  <si>
    <t>6F.33</t>
  </si>
  <si>
    <t>6F.34</t>
  </si>
  <si>
    <t>6F.35</t>
  </si>
  <si>
    <t>6F.36</t>
  </si>
  <si>
    <t>6F.37</t>
  </si>
  <si>
    <t>6F.38</t>
  </si>
  <si>
    <t>6F.39</t>
  </si>
  <si>
    <t>6F.40</t>
  </si>
  <si>
    <t>6F.41</t>
  </si>
  <si>
    <t>6F.42</t>
  </si>
  <si>
    <t>6F.43</t>
  </si>
  <si>
    <t>6F.44</t>
  </si>
  <si>
    <t>6F.45</t>
  </si>
  <si>
    <t>6F.46</t>
  </si>
  <si>
    <t>6F.47</t>
  </si>
  <si>
    <t>6F.48</t>
  </si>
  <si>
    <t>6F.49</t>
  </si>
  <si>
    <t>6F.50</t>
  </si>
  <si>
    <t>6F.51</t>
  </si>
  <si>
    <r>
      <t>km</t>
    </r>
    <r>
      <rPr>
        <vertAlign val="superscript"/>
        <sz val="12"/>
        <color theme="1"/>
        <rFont val="Arial"/>
        <family val="2"/>
        <scheme val="minor"/>
      </rPr>
      <t>2</t>
    </r>
  </si>
  <si>
    <r>
      <t>BOD</t>
    </r>
    <r>
      <rPr>
        <i/>
        <vertAlign val="subscript"/>
        <sz val="12"/>
        <color theme="1"/>
        <rFont val="Arial"/>
        <family val="2"/>
        <scheme val="minor"/>
      </rPr>
      <t>5</t>
    </r>
    <r>
      <rPr>
        <sz val="12"/>
        <color theme="1"/>
        <rFont val="Arial"/>
        <family val="2"/>
        <scheme val="minor"/>
      </rPr>
      <t xml:space="preserve"> consent</t>
    </r>
  </si>
  <si>
    <r>
      <t>mW/s/cm</t>
    </r>
    <r>
      <rPr>
        <vertAlign val="superscript"/>
        <sz val="12"/>
        <rFont val="Arial"/>
        <family val="2"/>
        <scheme val="minor"/>
      </rPr>
      <t>2</t>
    </r>
  </si>
  <si>
    <r>
      <t>kgBOD</t>
    </r>
    <r>
      <rPr>
        <vertAlign val="subscript"/>
        <sz val="12"/>
        <rFont val="Arial"/>
        <family val="2"/>
        <scheme val="minor"/>
      </rPr>
      <t>5</t>
    </r>
    <r>
      <rPr>
        <sz val="12"/>
        <rFont val="Arial"/>
        <family val="2"/>
        <scheme val="minor"/>
      </rPr>
      <t>/d</t>
    </r>
  </si>
  <si>
    <r>
      <t>m</t>
    </r>
    <r>
      <rPr>
        <vertAlign val="superscript"/>
        <sz val="12"/>
        <rFont val="Arial"/>
        <family val="2"/>
        <scheme val="minor"/>
      </rPr>
      <t>3</t>
    </r>
    <r>
      <rPr>
        <sz val="12"/>
        <rFont val="Arial"/>
        <family val="2"/>
        <scheme val="minor"/>
      </rPr>
      <t>/d</t>
    </r>
  </si>
  <si>
    <r>
      <t>BOD</t>
    </r>
    <r>
      <rPr>
        <vertAlign val="subscript"/>
        <sz val="12"/>
        <color rgb="FF0078C9"/>
        <rFont val="Arial"/>
        <family val="2"/>
        <scheme val="minor"/>
      </rPr>
      <t>5</t>
    </r>
  </si>
  <si>
    <r>
      <t>kg BOD</t>
    </r>
    <r>
      <rPr>
        <vertAlign val="subscript"/>
        <sz val="12"/>
        <color indexed="8"/>
        <rFont val="Arial"/>
        <family val="2"/>
        <scheme val="minor"/>
      </rPr>
      <t>5</t>
    </r>
    <r>
      <rPr>
        <sz val="12"/>
        <color indexed="8"/>
        <rFont val="Arial"/>
        <family val="2"/>
        <scheme val="minor"/>
      </rPr>
      <t>/day</t>
    </r>
  </si>
  <si>
    <r>
      <t>km</t>
    </r>
    <r>
      <rPr>
        <vertAlign val="superscript"/>
        <sz val="12"/>
        <rFont val="Arial"/>
        <family val="2"/>
        <scheme val="minor"/>
      </rPr>
      <t>2</t>
    </r>
  </si>
  <si>
    <r>
      <t>Total sewage sludge produced, treated by 3</t>
    </r>
    <r>
      <rPr>
        <vertAlign val="superscript"/>
        <sz val="12"/>
        <rFont val="Arial"/>
        <family val="2"/>
        <scheme val="minor"/>
      </rPr>
      <t>rd</t>
    </r>
    <r>
      <rPr>
        <sz val="12"/>
        <rFont val="Arial"/>
        <family val="2"/>
        <scheme val="minor"/>
      </rPr>
      <t xml:space="preserve"> party sludge service provider</t>
    </r>
  </si>
  <si>
    <r>
      <t>Total sewage sludge disposed by 3</t>
    </r>
    <r>
      <rPr>
        <vertAlign val="superscript"/>
        <sz val="12"/>
        <rFont val="Arial"/>
        <family val="2"/>
        <scheme val="minor"/>
      </rPr>
      <t>rd</t>
    </r>
    <r>
      <rPr>
        <sz val="12"/>
        <rFont val="Arial"/>
        <family val="2"/>
        <scheme val="minor"/>
      </rPr>
      <t xml:space="preserve"> party sludge service provider</t>
    </r>
  </si>
  <si>
    <r>
      <t>m</t>
    </r>
    <r>
      <rPr>
        <vertAlign val="superscript"/>
        <sz val="12"/>
        <rFont val="Arial"/>
        <family val="2"/>
        <scheme val="minor"/>
      </rPr>
      <t>3</t>
    </r>
    <r>
      <rPr>
        <sz val="12"/>
        <rFont val="Arial"/>
        <family val="2"/>
        <scheme val="minor"/>
      </rPr>
      <t>*km/yr</t>
    </r>
  </si>
  <si>
    <r>
      <t>m</t>
    </r>
    <r>
      <rPr>
        <vertAlign val="superscript"/>
        <sz val="10"/>
        <color rgb="FF000000"/>
        <rFont val="Arial"/>
        <family val="2"/>
        <scheme val="minor"/>
      </rPr>
      <t>3</t>
    </r>
  </si>
  <si>
    <t>Ofwat Bon Numbers</t>
  </si>
  <si>
    <t>2021-22 Annual performance report tables</t>
  </si>
  <si>
    <t>Pro forma 11A</t>
  </si>
  <si>
    <t>Scope one emissions</t>
  </si>
  <si>
    <t>Burning of fossil fuels</t>
  </si>
  <si>
    <t>Process and fugitive emissions</t>
  </si>
  <si>
    <t>Vehicle transport</t>
  </si>
  <si>
    <t>Total scope one emissions</t>
  </si>
  <si>
    <t>Operational greenhouse gas emissions reporting for the 12 months ended 31 March 20xx</t>
  </si>
  <si>
    <r>
      <t>tCO</t>
    </r>
    <r>
      <rPr>
        <vertAlign val="subscript"/>
        <sz val="12"/>
        <color theme="4"/>
        <rFont val="Arial"/>
        <family val="2"/>
        <scheme val="minor"/>
      </rPr>
      <t>2</t>
    </r>
    <r>
      <rPr>
        <sz val="12"/>
        <color theme="4"/>
        <rFont val="Arial"/>
        <family val="2"/>
        <scheme val="minor"/>
      </rPr>
      <t>e</t>
    </r>
  </si>
  <si>
    <t>11A.1</t>
  </si>
  <si>
    <t>11A.2</t>
  </si>
  <si>
    <t>11A.3</t>
  </si>
  <si>
    <t>11A.4</t>
  </si>
  <si>
    <t>11A.5</t>
  </si>
  <si>
    <t>11A.6</t>
  </si>
  <si>
    <t>11A.7</t>
  </si>
  <si>
    <t>11A.8</t>
  </si>
  <si>
    <t>11A.9</t>
  </si>
  <si>
    <t>11A.10</t>
  </si>
  <si>
    <t>11A.11</t>
  </si>
  <si>
    <t>11A.12</t>
  </si>
  <si>
    <t>11A.13</t>
  </si>
  <si>
    <t>11A.14</t>
  </si>
  <si>
    <r>
      <t>Scope one emissions; GHG type CO</t>
    </r>
    <r>
      <rPr>
        <vertAlign val="subscript"/>
        <sz val="12"/>
        <color rgb="FF000000"/>
        <rFont val="Arial"/>
        <family val="2"/>
        <scheme val="minor"/>
      </rPr>
      <t>2</t>
    </r>
  </si>
  <si>
    <r>
      <t>Scope one emissions; GHG type CH</t>
    </r>
    <r>
      <rPr>
        <vertAlign val="subscript"/>
        <sz val="12"/>
        <color rgb="FF000000"/>
        <rFont val="Arial"/>
        <family val="2"/>
        <scheme val="minor"/>
      </rPr>
      <t>4</t>
    </r>
  </si>
  <si>
    <r>
      <t>Scope one emissions; GHG type N</t>
    </r>
    <r>
      <rPr>
        <vertAlign val="subscript"/>
        <sz val="12"/>
        <color rgb="FF000000"/>
        <rFont val="Arial"/>
        <family val="2"/>
        <scheme val="minor"/>
      </rPr>
      <t>2</t>
    </r>
    <r>
      <rPr>
        <sz val="12"/>
        <color rgb="FF000000"/>
        <rFont val="Arial"/>
        <family val="2"/>
        <scheme val="minor"/>
      </rPr>
      <t>O</t>
    </r>
  </si>
  <si>
    <t>Scope two emissions</t>
  </si>
  <si>
    <t>Scope three emissions</t>
  </si>
  <si>
    <t>Business travel</t>
  </si>
  <si>
    <t>Total scope three emissions</t>
  </si>
  <si>
    <r>
      <t>Scope three emissions; GHG type CO</t>
    </r>
    <r>
      <rPr>
        <vertAlign val="subscript"/>
        <sz val="12"/>
        <color rgb="FF000000"/>
        <rFont val="Arial"/>
        <family val="2"/>
        <scheme val="minor"/>
      </rPr>
      <t>2</t>
    </r>
  </si>
  <si>
    <r>
      <t>Scope three emissions; GHG type CH</t>
    </r>
    <r>
      <rPr>
        <vertAlign val="subscript"/>
        <sz val="12"/>
        <color rgb="FF000000"/>
        <rFont val="Arial"/>
        <family val="2"/>
        <scheme val="minor"/>
      </rPr>
      <t>4</t>
    </r>
  </si>
  <si>
    <r>
      <t>Scope three emissions; GHG type N</t>
    </r>
    <r>
      <rPr>
        <vertAlign val="subscript"/>
        <sz val="12"/>
        <color rgb="FF000000"/>
        <rFont val="Arial"/>
        <family val="2"/>
        <scheme val="minor"/>
      </rPr>
      <t>2</t>
    </r>
    <r>
      <rPr>
        <sz val="12"/>
        <color rgb="FF000000"/>
        <rFont val="Arial"/>
        <family val="2"/>
        <scheme val="minor"/>
      </rPr>
      <t>O</t>
    </r>
  </si>
  <si>
    <t>Exported renewables</t>
  </si>
  <si>
    <r>
      <t>kgCO</t>
    </r>
    <r>
      <rPr>
        <vertAlign val="subscript"/>
        <sz val="12"/>
        <color theme="4"/>
        <rFont val="Arial"/>
        <family val="2"/>
        <scheme val="minor"/>
      </rPr>
      <t>2</t>
    </r>
    <r>
      <rPr>
        <sz val="12"/>
        <color theme="4"/>
        <rFont val="Arial"/>
        <family val="2"/>
        <scheme val="minor"/>
      </rPr>
      <t>e/Ml</t>
    </r>
  </si>
  <si>
    <t>11A.15</t>
  </si>
  <si>
    <t>11A.16</t>
  </si>
  <si>
    <t>11A.17</t>
  </si>
  <si>
    <t>11A.18</t>
  </si>
  <si>
    <t>11A.19</t>
  </si>
  <si>
    <t>11A.20</t>
  </si>
  <si>
    <t>11A.21</t>
  </si>
  <si>
    <t>BR001_S1WBF</t>
  </si>
  <si>
    <t>BR002_S1WWBF</t>
  </si>
  <si>
    <t>BR003_S1TOBF</t>
  </si>
  <si>
    <t>BR004_S1WPG</t>
  </si>
  <si>
    <t>BR007_S1WVT</t>
  </si>
  <si>
    <t>BR010_S1WTO</t>
  </si>
  <si>
    <t>BR005_S1WWPG</t>
  </si>
  <si>
    <t>BR008_S1WWVT</t>
  </si>
  <si>
    <t>BR011_S1WWTO</t>
  </si>
  <si>
    <t>BR006_S1TOPG</t>
  </si>
  <si>
    <t>BR009_S1TOVT</t>
  </si>
  <si>
    <t>BR012_S1TOTO</t>
  </si>
  <si>
    <t>BR010_S1WCO</t>
  </si>
  <si>
    <t>BR013_S1WCH</t>
  </si>
  <si>
    <t>BR016_S1WNO</t>
  </si>
  <si>
    <t>BR011_S1WWCO</t>
  </si>
  <si>
    <t>BR014_S1WWCH</t>
  </si>
  <si>
    <t>BR017_S1WWNO</t>
  </si>
  <si>
    <t>BR012_S1TOCO</t>
  </si>
  <si>
    <t>BR015_S1TOCH</t>
  </si>
  <si>
    <t>BR018_S1TONO</t>
  </si>
  <si>
    <t>BR022_S3WBT</t>
  </si>
  <si>
    <t>BR025_S3WOA</t>
  </si>
  <si>
    <t>BR031_S3WTO</t>
  </si>
  <si>
    <t>BR023_S3WWBT</t>
  </si>
  <si>
    <t>BR026_S3WWOA</t>
  </si>
  <si>
    <t>BR032_S3WWTO</t>
  </si>
  <si>
    <t>BR024_S3TOBT</t>
  </si>
  <si>
    <t>BR027_S3TOOA</t>
  </si>
  <si>
    <t>BR033_S3TOTO</t>
  </si>
  <si>
    <t>BR034_S3WCO</t>
  </si>
  <si>
    <t>BR035_S3WWCO</t>
  </si>
  <si>
    <t>BR037_S3WCH</t>
  </si>
  <si>
    <t>BR038_S3WWCH</t>
  </si>
  <si>
    <t>BR040_S3WNO</t>
  </si>
  <si>
    <t>BR041_S3WWNO</t>
  </si>
  <si>
    <t>BR036_S3TOCO</t>
  </si>
  <si>
    <t>BR039_S3TOCH</t>
  </si>
  <si>
    <t>BR042_S3TONO</t>
  </si>
  <si>
    <t>Section 11 Additional regulatory information - Greenhouse gas emissions</t>
  </si>
  <si>
    <t xml:space="preserve">Financial flows for the 12 months ended 31 March 2022 and for the price review to date </t>
  </si>
  <si>
    <t>12 months ended 31 March XXXX</t>
  </si>
  <si>
    <t xml:space="preserve">Regulatory equity </t>
  </si>
  <si>
    <t>£.</t>
  </si>
  <si>
    <t>Impact of movement from notional gearing</t>
  </si>
  <si>
    <t>Gearing benefits sharing</t>
  </si>
  <si>
    <t xml:space="preserve">Return on regulatory equity including Financing adjustments </t>
  </si>
  <si>
    <t xml:space="preserve">C-Mex out / (under) performance </t>
  </si>
  <si>
    <t xml:space="preserve">D-Mex out  / (under) performance </t>
  </si>
  <si>
    <t xml:space="preserve">Operational performance total </t>
  </si>
  <si>
    <t>RCV growth</t>
  </si>
  <si>
    <t xml:space="preserve">Voluntary sharing arrangements </t>
  </si>
  <si>
    <t>Purchased electricity - location based</t>
  </si>
  <si>
    <t>Purchased electricity - market based</t>
  </si>
  <si>
    <t>Purchased heat</t>
  </si>
  <si>
    <t>Electric vehicles</t>
  </si>
  <si>
    <t>Removal of electricity to charge electric vehicles at site</t>
  </si>
  <si>
    <t>Total scope two emissions</t>
  </si>
  <si>
    <t>Scope two emissions; GHG type CO2</t>
  </si>
  <si>
    <t>Scope two emissions; GHG type CH4</t>
  </si>
  <si>
    <t>Scope two emissions; GHG type N2O</t>
  </si>
  <si>
    <t>Outsourced activities</t>
  </si>
  <si>
    <t>Purchased electricity; transmission and distribution - location based</t>
  </si>
  <si>
    <t>Purchased electricity; transmission and distribution - market based</t>
  </si>
  <si>
    <t>Purchased heat; transmission and distribution</t>
  </si>
  <si>
    <t>11A.22</t>
  </si>
  <si>
    <t>11A.23</t>
  </si>
  <si>
    <t>11A.24</t>
  </si>
  <si>
    <t>11A.25</t>
  </si>
  <si>
    <t>Gross operational emissions (Scope 1,2 and 3)</t>
  </si>
  <si>
    <t>Gross operational emissions - location based</t>
  </si>
  <si>
    <t>Gross operational emissions - market based</t>
  </si>
  <si>
    <t>11A.26</t>
  </si>
  <si>
    <t>11A.27</t>
  </si>
  <si>
    <t>Emissions reductions</t>
  </si>
  <si>
    <t>11A.28</t>
  </si>
  <si>
    <t>Exported biomethane</t>
  </si>
  <si>
    <t>11A.29</t>
  </si>
  <si>
    <t>Green tariff electricity offsets</t>
  </si>
  <si>
    <t>11A.30</t>
  </si>
  <si>
    <t>Other emission reductions</t>
  </si>
  <si>
    <t>11A.31</t>
  </si>
  <si>
    <t>Total emmsions reductions</t>
  </si>
  <si>
    <t>11A.32</t>
  </si>
  <si>
    <t>Net annual emissions</t>
  </si>
  <si>
    <t>Net annual emissions - location based</t>
  </si>
  <si>
    <t>Net annual emissions - market based</t>
  </si>
  <si>
    <t>Emissions per Ml of treated water</t>
  </si>
  <si>
    <t>Emissions per Ml of sewage treated (flow to full treatment)</t>
  </si>
  <si>
    <t>Emissions per Ml of sewage treated (water distribution input)</t>
  </si>
  <si>
    <t>GHG intensity ratios</t>
  </si>
  <si>
    <t>11A.36</t>
  </si>
  <si>
    <t>11A.37</t>
  </si>
  <si>
    <t>11A.38</t>
  </si>
  <si>
    <t>11A.33</t>
  </si>
  <si>
    <t>11A.34</t>
  </si>
  <si>
    <t>11A.35</t>
  </si>
  <si>
    <t>BR019_S2WLB</t>
  </si>
  <si>
    <t>BR020_S2WWLB</t>
  </si>
  <si>
    <t>BR021_S2TOLB</t>
  </si>
  <si>
    <t>BR043_S2WMB</t>
  </si>
  <si>
    <t>BR046_S2WPH</t>
  </si>
  <si>
    <t>BR049_S2WEV</t>
  </si>
  <si>
    <t>BR052_S2WRE</t>
  </si>
  <si>
    <t>BR055_S2WTO</t>
  </si>
  <si>
    <t>BR058_S2WCO</t>
  </si>
  <si>
    <t>BR061_S2WCH</t>
  </si>
  <si>
    <t>BR064_S2WNO</t>
  </si>
  <si>
    <t>BR044_S2WWMB</t>
  </si>
  <si>
    <t>BR047_S2WWPH</t>
  </si>
  <si>
    <t>BR050_S2WWEV</t>
  </si>
  <si>
    <t>BR053_S2WWRE</t>
  </si>
  <si>
    <t>BR056_S2WWTO</t>
  </si>
  <si>
    <t>BR045_S2TOMB</t>
  </si>
  <si>
    <t>BR048_S2TOPH</t>
  </si>
  <si>
    <t>BR051_S2TOEV</t>
  </si>
  <si>
    <t>BR054_S2TORE</t>
  </si>
  <si>
    <t>BR057_S2TOTO</t>
  </si>
  <si>
    <t>BR059_S2WWCO</t>
  </si>
  <si>
    <t>BR062_S2WWCH</t>
  </si>
  <si>
    <t>BR065_S2WWNO</t>
  </si>
  <si>
    <t>BR060_S2TOCO</t>
  </si>
  <si>
    <t>BR063_S2TOCH</t>
  </si>
  <si>
    <t>BR066_S2TONO</t>
  </si>
  <si>
    <t>BR067_S3WTL</t>
  </si>
  <si>
    <t>BR070_S3WTM</t>
  </si>
  <si>
    <t>BR068_S3WWTL</t>
  </si>
  <si>
    <t>BR071_S3WWTM</t>
  </si>
  <si>
    <t>BR069_S3TOTL</t>
  </si>
  <si>
    <t>BR072_S3TOTM</t>
  </si>
  <si>
    <t>BR073_S3WH</t>
  </si>
  <si>
    <t>BR074_S3WWH</t>
  </si>
  <si>
    <t>BR075_S3TOH</t>
  </si>
  <si>
    <t>BR073_GEWLB</t>
  </si>
  <si>
    <t>BR076_GEWMB</t>
  </si>
  <si>
    <t>BR077_GEWWMB</t>
  </si>
  <si>
    <t>BR074_GEWWLB</t>
  </si>
  <si>
    <t>BR075_GETOLB</t>
  </si>
  <si>
    <t>BR078_GETOMB</t>
  </si>
  <si>
    <t>BR079_ERWER</t>
  </si>
  <si>
    <t>BR082_ERWEB</t>
  </si>
  <si>
    <t>BR085_ERWGO</t>
  </si>
  <si>
    <t>BR088_ERWOR</t>
  </si>
  <si>
    <t>BR091_ERWTR</t>
  </si>
  <si>
    <t>BR080_ERWWER</t>
  </si>
  <si>
    <t>BR083_ERWWEB</t>
  </si>
  <si>
    <t>BR086_ERWWGO</t>
  </si>
  <si>
    <t>BR089_ERWWOR</t>
  </si>
  <si>
    <t>BR092_ERWWTR</t>
  </si>
  <si>
    <t>BR081_ERTOER</t>
  </si>
  <si>
    <t>BR084_ERTOEB</t>
  </si>
  <si>
    <t>BR087_ERTOGO</t>
  </si>
  <si>
    <t>BR090_ERTOOR</t>
  </si>
  <si>
    <t>BR093_ERTOTR</t>
  </si>
  <si>
    <t>BR094_NEWLB</t>
  </si>
  <si>
    <t>BR100_NEWNE</t>
  </si>
  <si>
    <t>BR095_NEWWLB</t>
  </si>
  <si>
    <t>BR101_NEWWNE</t>
  </si>
  <si>
    <t>BR096_NETOLB</t>
  </si>
  <si>
    <t>BR102_NETONE</t>
  </si>
  <si>
    <t>BR097_NEWMB</t>
  </si>
  <si>
    <t>BR098_NEWWMB</t>
  </si>
  <si>
    <t>BR099_NETOMB</t>
  </si>
  <si>
    <t>BR103_IRWTW</t>
  </si>
  <si>
    <t>BR104_IRWWSF</t>
  </si>
  <si>
    <t>BR105_IRWWSW</t>
  </si>
  <si>
    <t>RoRE (return on regulatory equity)</t>
  </si>
  <si>
    <t xml:space="preserve">Dividends </t>
  </si>
  <si>
    <t>Interest Receivable on Intercompany loans</t>
  </si>
  <si>
    <t>Cash impact of 2015-20 performance adjustments</t>
  </si>
  <si>
    <t>Totex out / under performance</t>
  </si>
  <si>
    <t xml:space="preserve">ODI out / under performance </t>
  </si>
  <si>
    <t xml:space="preserve">Total out / under performance </t>
  </si>
  <si>
    <t>1F.26</t>
  </si>
  <si>
    <t>CR13041ANP</t>
  </si>
  <si>
    <t>CR13042AAP</t>
  </si>
  <si>
    <t>CR13042AAV</t>
  </si>
  <si>
    <t>CR13043ANPA</t>
  </si>
  <si>
    <t>CR13044AAPA</t>
  </si>
  <si>
    <t>CR13045AAVA</t>
  </si>
  <si>
    <t>CR13046ANP</t>
  </si>
  <si>
    <t>CR13047ANP</t>
  </si>
  <si>
    <t>CR13048AAP</t>
  </si>
  <si>
    <t>CR13049AAP</t>
  </si>
  <si>
    <t>CR13050ANV</t>
  </si>
  <si>
    <t>CR13051AAV</t>
  </si>
  <si>
    <t>CR13052AAV</t>
  </si>
  <si>
    <t>CR13053ANPA</t>
  </si>
  <si>
    <t>CR13054ANPA</t>
  </si>
  <si>
    <t>CR13055AAPA</t>
  </si>
  <si>
    <t>CR13056AAPA</t>
  </si>
  <si>
    <t>CR13057ANVA</t>
  </si>
  <si>
    <t>CR13058AAVA</t>
  </si>
  <si>
    <t>CR13059AAVA</t>
  </si>
  <si>
    <t>Total non-current assets</t>
  </si>
  <si>
    <t>Total current assets</t>
  </si>
  <si>
    <t>Total current liabilities</t>
  </si>
  <si>
    <t>Total non-current liabilities</t>
  </si>
  <si>
    <t>Service charges/ discharge consents</t>
  </si>
  <si>
    <t>Wholesale revenue</t>
  </si>
  <si>
    <t>Average household retail revenue per customer</t>
  </si>
  <si>
    <t>Retail third party revenue</t>
  </si>
  <si>
    <t>Residential water only social tariffs customers</t>
  </si>
  <si>
    <t>Residential wastewater only social tariffs customers</t>
  </si>
  <si>
    <t>Residential dual service social tariffs customers</t>
  </si>
  <si>
    <t>Residential water only no social tariffs customers</t>
  </si>
  <si>
    <t>Residential wastewater only no social tariffs customers</t>
  </si>
  <si>
    <t>Residential dual service no social tariffs customers</t>
  </si>
  <si>
    <t>Proportion of borrowings due in more than 2 years but no more than 5 years</t>
  </si>
  <si>
    <t>EA / NRW abstraction charges/ discharge consents</t>
  </si>
  <si>
    <t>Costs associated with other non-price control diversions</t>
  </si>
  <si>
    <t>Non-resident population (wastewater)</t>
  </si>
  <si>
    <t>Household measured population (water only)</t>
  </si>
  <si>
    <t>Household unmeasured population (water only)</t>
  </si>
  <si>
    <t>Water delivered (billed measured businesses)</t>
  </si>
  <si>
    <t>Water imported from 3rd parties to treated water distribution systems</t>
  </si>
  <si>
    <t>Water exported to 3rd parties from treated water distribution systems</t>
  </si>
  <si>
    <t>New residential meters installed for existing customers – supply-demand balance benefit</t>
  </si>
  <si>
    <t>New business meters install ed for existing customers – supply-demand balance benefit</t>
  </si>
  <si>
    <t>Functional expenditure of STWs in size bands 1 to 5 (excluding 3rd party services)</t>
  </si>
  <si>
    <t>Functional expenditure of STWs in size band 6 (excluding 3rd party services)</t>
  </si>
  <si>
    <t>Total operating functional expenditure (excluding 3rd party services)</t>
  </si>
  <si>
    <t>Number of s101A schemes delivered in the report year</t>
  </si>
  <si>
    <t>Current population equivalent served by STWs with tightened/new P consents</t>
  </si>
  <si>
    <t>Current population equivalent served by STWs with tightened/new consents for chemical</t>
  </si>
  <si>
    <t>Total measure of intersiting 'work' done by tanker (by volume transported)</t>
  </si>
  <si>
    <t>Allocated innovation competition fund price control revenue</t>
  </si>
  <si>
    <t>Final determination allowed totex (net of business rates, abstraction licence fees, grants and contributions and other items not subject to cost sharing)</t>
  </si>
  <si>
    <t>Actual totex (excluding business rates, abstraction licence fees, grants and contributions and other items not subject to cost sharing)</t>
  </si>
  <si>
    <t>Energy consumption - water resources (MWh)</t>
  </si>
  <si>
    <t>Adjustment in respect of prior years</t>
  </si>
  <si>
    <t>Deferred income – grants &amp; contributions</t>
  </si>
  <si>
    <t>Amortisation – Grants &amp; contributions</t>
  </si>
  <si>
    <t>Total gross capital expenditure excluding third party services</t>
  </si>
  <si>
    <t>Depreciation (tangible fixed assets) on assets existing at 31 March 2015</t>
  </si>
  <si>
    <t>Depreciation (tangible fixed assets) on assets acquired after 1 April 2015</t>
  </si>
  <si>
    <t>Amortisation (intangible fixed assets) on assets existing at 31 March 2015</t>
  </si>
  <si>
    <t>Amortisation (intangible fixed assets) on assets acquired after 1 April 2015</t>
  </si>
  <si>
    <t>Total grants and contributions</t>
  </si>
  <si>
    <t>Infrastructure charge receipts – new connections</t>
  </si>
  <si>
    <t>Land sales – proceeds from disposals of protected land</t>
  </si>
  <si>
    <t>RCV element of cumulative totex over/underspend</t>
  </si>
  <si>
    <t>Total third party services</t>
  </si>
  <si>
    <t>Costs associated with NSWRA diversions</t>
  </si>
  <si>
    <t>Total number of new business properties connections</t>
  </si>
  <si>
    <t>Energy consumption – raw water transport (MWh)</t>
  </si>
  <si>
    <t>Energy consumption - water treatment (MWh)</t>
  </si>
  <si>
    <t>Water delivered (billed measured residential properties)</t>
  </si>
  <si>
    <t>Energy consumption – treated water distribution (MWh)</t>
  </si>
  <si>
    <t>Total leakage activity</t>
  </si>
  <si>
    <t>Per capita consumption (measured)</t>
  </si>
  <si>
    <t>Per capita consumption (unmeasured)</t>
  </si>
  <si>
    <t>Revenue - Statutory</t>
  </si>
  <si>
    <t>Revenue - Differences between statutory and RAG definitions</t>
  </si>
  <si>
    <t>Revenue - Non-appointed</t>
  </si>
  <si>
    <t>Revenue - Total adjustments</t>
  </si>
  <si>
    <t>Revenue - Total appointed activities</t>
  </si>
  <si>
    <t>Operating costs - Statutory</t>
  </si>
  <si>
    <t>Operating costs - Differences between statutory and RAG definitions</t>
  </si>
  <si>
    <t>Operating costs - non-appointed</t>
  </si>
  <si>
    <t>Operating costs - Total adjustments</t>
  </si>
  <si>
    <t>Operating costs - Total appointed activities</t>
  </si>
  <si>
    <t>Other operating income - Statutory</t>
  </si>
  <si>
    <t>Other operating income - Differences between statutory and RAG definitions</t>
  </si>
  <si>
    <t>Operating income - non-appointed</t>
  </si>
  <si>
    <t>Other operating income - Total adjustments</t>
  </si>
  <si>
    <t>Other operating income - Total appointed activities</t>
  </si>
  <si>
    <t>Operating profit - Statutory</t>
  </si>
  <si>
    <t>Operating profit - Differences between statutory and RAG definitions</t>
  </si>
  <si>
    <t>Operating profit - non-appointed</t>
  </si>
  <si>
    <t>Operating profit - Total adjustments</t>
  </si>
  <si>
    <t>Operating profit - Total appointed activities</t>
  </si>
  <si>
    <t>Other income - Statutory</t>
  </si>
  <si>
    <t>Other income - Differences between statutory and RAG definitions</t>
  </si>
  <si>
    <t>Other income - non-appointed</t>
  </si>
  <si>
    <t>Other income - Total adjustments</t>
  </si>
  <si>
    <t>Other income - Total appointed activities</t>
  </si>
  <si>
    <t>Interest income - Statutory</t>
  </si>
  <si>
    <t>Interest income - Differences between statutory and RAG definitions</t>
  </si>
  <si>
    <t>Interest income - Non-appointed</t>
  </si>
  <si>
    <t>Interest income - Total adjustments</t>
  </si>
  <si>
    <t>Interest income - Total appointed activities</t>
  </si>
  <si>
    <t>Interest expense - Statutory</t>
  </si>
  <si>
    <t>Interest expense - Differences between statutory and RAG definitions</t>
  </si>
  <si>
    <t>Interest expense - Non-appointed</t>
  </si>
  <si>
    <t>Interest expense - Total adjustments</t>
  </si>
  <si>
    <t>Interest expense - Total appointed activities</t>
  </si>
  <si>
    <t>Other interest expense  - Statutory</t>
  </si>
  <si>
    <t>Other interest expense  - Differences between statutory and RAG definitions</t>
  </si>
  <si>
    <t>Other interest expense  - Non-appointed</t>
  </si>
  <si>
    <t>Other interest expense  - Total adjustments</t>
  </si>
  <si>
    <t>Other interest expense  - Total appointed activities</t>
  </si>
  <si>
    <t>Profit before tax and fair value movements - Statutory</t>
  </si>
  <si>
    <t>Profit before tax and fair value movements - Differences between statutory and RAG definitions</t>
  </si>
  <si>
    <t>Profit before tax and fair value movements - Non-appointed</t>
  </si>
  <si>
    <t>Profit before tax and fair value movements - Total adjustments</t>
  </si>
  <si>
    <t>Profit before tax and fair value movements - Total appointed activities</t>
  </si>
  <si>
    <t>Fair value gains/(losses) on financial instruments - Statutory</t>
  </si>
  <si>
    <t>Fair value gains/(losses) on financial instruments - Differences between statutory and RAG definitions</t>
  </si>
  <si>
    <t>Fair value gains/(losses) on financial instruments - Non-appointed</t>
  </si>
  <si>
    <t>Fair value gains/(losses) on financial instruments - Total adjustments</t>
  </si>
  <si>
    <t>Fair value gains/(losses) on financial instruments - Total appointed activities</t>
  </si>
  <si>
    <t>Profit before tax - Statutory</t>
  </si>
  <si>
    <t>Profit before tax - Differences between statutory and RAG definitions</t>
  </si>
  <si>
    <t>Profit before tax - Non-appointed</t>
  </si>
  <si>
    <t>Profit before tax - Total adjustments</t>
  </si>
  <si>
    <t>Profit before tax - Total appointed activities</t>
  </si>
  <si>
    <t>UK Corporation tax - Total adjustments</t>
  </si>
  <si>
    <t>UK Corporation tax - Total appointed activities</t>
  </si>
  <si>
    <t>Deferred tax - Statutory</t>
  </si>
  <si>
    <t>Deferred tax - Differences between statutory and RAG definitions</t>
  </si>
  <si>
    <t>Deferred tax - non-appointed</t>
  </si>
  <si>
    <t>Deferred tax - Total adjustments</t>
  </si>
  <si>
    <t>Deferred tax - Total appointed activities</t>
  </si>
  <si>
    <t>Profit for the year - Statutory</t>
  </si>
  <si>
    <t>Profit for the year - Differences between statutory and RAG definitions</t>
  </si>
  <si>
    <t>Profit for the year - non-appointed</t>
  </si>
  <si>
    <t>Profit for the year - Total adjustments</t>
  </si>
  <si>
    <t>Profit for the year - Total appointed activities</t>
  </si>
  <si>
    <t>Dividends - Statutory</t>
  </si>
  <si>
    <t>Dividends - Differences between statutory and RAG definitions</t>
  </si>
  <si>
    <t>Dividends - Non-appointed</t>
  </si>
  <si>
    <t>Dividends - Total adjustments</t>
  </si>
  <si>
    <t>Dividends - Total appointed activities</t>
  </si>
  <si>
    <t>Tax analysis - Current year - Statutory</t>
  </si>
  <si>
    <t>Tax analysis - Current year - Differences between statutory and RAG definitions</t>
  </si>
  <si>
    <t>Tax analysis - Current year - Non-appointed</t>
  </si>
  <si>
    <t>Tax analysis - Current year - Total adjustments</t>
  </si>
  <si>
    <t>Tax analysis - Current year - Total appointed activities</t>
  </si>
  <si>
    <t>Tax analysis - Adjustments in respect of prior years - Statutory</t>
  </si>
  <si>
    <t>Tax analysis - Adjustments in respect of prior years - Differences between statutory and RAG definitions</t>
  </si>
  <si>
    <t>Tax analysis - Adjustments in respect of prior years - Non-appointed</t>
  </si>
  <si>
    <t>Tax analysis - Adjustments in respect of prior years - Total adjustments</t>
  </si>
  <si>
    <t>Tax analysis - Adjustments in respect of prior years - Total appointed activities</t>
  </si>
  <si>
    <t>Tax analysis - UK Corporation tax - Statutory</t>
  </si>
  <si>
    <t>Tax analysis - UK Corporation tax - Differences between statutory and RAG definitions</t>
  </si>
  <si>
    <t>Tax analysis - UK Corporation tax - Non-appointed</t>
  </si>
  <si>
    <t>Tax analysis - UK Corporation tax - Total adjustments</t>
  </si>
  <si>
    <t>Tax analysis - UK Corporation tax - Total appointed activities</t>
  </si>
  <si>
    <t>Analysis of non-appointed revenue - Imported sludge</t>
  </si>
  <si>
    <t>Analysis of non-appointed revenue - Tankered waste</t>
  </si>
  <si>
    <t>Analysis of non-appointed revenue - Other non-appointed revenue</t>
  </si>
  <si>
    <t>Analysis of non-appointed revenue - Revenue</t>
  </si>
  <si>
    <t>Actuarial gains/(losses) on post employment plans - Statutory</t>
  </si>
  <si>
    <t>Actuarial gains/(losses) on post employment plans - Differences between statutory and RAG definitions</t>
  </si>
  <si>
    <t>Actuarial gains/(losses) on post employment plans - Non-appointed</t>
  </si>
  <si>
    <t>Actuarial gains/(losses) on post employment plans - Total adjustments</t>
  </si>
  <si>
    <t>Actuarial gains/(losses) on post employment plans - Total appointed activities</t>
  </si>
  <si>
    <t>Other comprehensive income - Statutory</t>
  </si>
  <si>
    <t>Other comprehensive income - Differences between statutory and RAG definitions</t>
  </si>
  <si>
    <t>Other comprehensive income - Non-appointed</t>
  </si>
  <si>
    <t>Other comprehensive income - Total adjustments</t>
  </si>
  <si>
    <t>Other comprehensive income - Total appointed activities</t>
  </si>
  <si>
    <t>Total Comprehensive income for the year - Statutory</t>
  </si>
  <si>
    <t>Total Comprehensive income for the year - Differences between statutory and RAG definitions</t>
  </si>
  <si>
    <t>Total Comprehensive income for the year - Non-appointed</t>
  </si>
  <si>
    <t>Total Comprehensive income for the year - Total adjustments</t>
  </si>
  <si>
    <t>Total Comprehensive income for the year - Total appointed activities</t>
  </si>
  <si>
    <t>Fixed assets - Statutory</t>
  </si>
  <si>
    <t>Fixed assets - Differences between statutory and RAG definitions</t>
  </si>
  <si>
    <t>Fixed assets - Non-appointed</t>
  </si>
  <si>
    <t>Fixed assets - Total adjustments</t>
  </si>
  <si>
    <t>Fixed assets - Total appointed activities</t>
  </si>
  <si>
    <t>Intangible assets - Statutory</t>
  </si>
  <si>
    <t>Intangible assets - Differences between statutory and RAG definitions</t>
  </si>
  <si>
    <t>Intangible assets - Non-appointed</t>
  </si>
  <si>
    <t>Intangible assets - Total adjustments</t>
  </si>
  <si>
    <t>Intangible assets - Total appointed activities</t>
  </si>
  <si>
    <t>Investments - loans to group companies - Statutory</t>
  </si>
  <si>
    <t>Investments - loans to group companies - Differences between statutory and RAG definitions</t>
  </si>
  <si>
    <t>Investments - loans to group companies - Non-appointed</t>
  </si>
  <si>
    <t>Investments - loans to group companies - Total adjustments</t>
  </si>
  <si>
    <t>Investments - loans to group companies - Total appointed activities</t>
  </si>
  <si>
    <t>Investments - other - Statutory</t>
  </si>
  <si>
    <t>Investments - other - Differences between statutory and RAG definitions</t>
  </si>
  <si>
    <t>Investments - other - Non-appointed</t>
  </si>
  <si>
    <t>Investments - other - Total adjustments</t>
  </si>
  <si>
    <t>Investments - other - Total appointed activities</t>
  </si>
  <si>
    <t>Financial instruments - Statutory</t>
  </si>
  <si>
    <t>Financial instruments - Differences between statutory and RAG definitions</t>
  </si>
  <si>
    <t>Financial instruments - Non-appointed</t>
  </si>
  <si>
    <t>Financial instruments - Total adjustments</t>
  </si>
  <si>
    <t>Financial instruments - Total appointed activities</t>
  </si>
  <si>
    <t>Retirement benefit assets - Statutory</t>
  </si>
  <si>
    <t>Retirement benefit assets - Differences between statutory and RAG definitions</t>
  </si>
  <si>
    <t>Retirement benefit assets - Non-appointed</t>
  </si>
  <si>
    <t>Retirement benefit assets - Total adjustments</t>
  </si>
  <si>
    <t>Retirement benefit assets - Total appointed activities</t>
  </si>
  <si>
    <t>Total non-current assets - Statutory</t>
  </si>
  <si>
    <t>Total non-current assets - Differences between statutory and RAG definitions</t>
  </si>
  <si>
    <t>Total non-current assets - Non-appointed</t>
  </si>
  <si>
    <t>Total non-current assets - Total adjustments</t>
  </si>
  <si>
    <t>Total non-current assets - Total appointed activities</t>
  </si>
  <si>
    <t>Inventories - Statutory</t>
  </si>
  <si>
    <t>Inventories - Differences between statutory and RAG definitions</t>
  </si>
  <si>
    <t>Inventories - Non-appointed</t>
  </si>
  <si>
    <t>Inventories - Total adjustments</t>
  </si>
  <si>
    <t>Inventories - Total appointed activities</t>
  </si>
  <si>
    <t>Trade &amp; other receivables - Statutory</t>
  </si>
  <si>
    <t>Trade &amp; other receivables - Differences between statutory and RAG definitions</t>
  </si>
  <si>
    <t>Trade &amp; other receivables - Non-appointed</t>
  </si>
  <si>
    <t>Trade &amp; other receivables - Total adjustments</t>
  </si>
  <si>
    <t>Trade &amp; other receivables - Total appointed activities</t>
  </si>
  <si>
    <t>Cash &amp; cash equivalents - Statutory</t>
  </si>
  <si>
    <t>Cash &amp; cash equivalents - Differences between statutory and RAG definitions</t>
  </si>
  <si>
    <t>Cash &amp; cash equivalents - Non-appointed</t>
  </si>
  <si>
    <t>Cash &amp; cash equivalents - Total adjustments</t>
  </si>
  <si>
    <t>Cash &amp; cash equivalents - Total appointed activities</t>
  </si>
  <si>
    <t>Total current assets - Statutory</t>
  </si>
  <si>
    <t>Total current assets - Differences between statutory and RAG definitions</t>
  </si>
  <si>
    <t>Total current assets - Non-appointed</t>
  </si>
  <si>
    <t>Total current assets - Total adjustments</t>
  </si>
  <si>
    <t>Total current assets - Total appointed activities</t>
  </si>
  <si>
    <t>Trade &amp; other payables - Statutory</t>
  </si>
  <si>
    <t>Trade &amp; other payables - Differences between statutory and RAG definitions</t>
  </si>
  <si>
    <t>Trade &amp; other payables - Non-appointed</t>
  </si>
  <si>
    <t>Trade &amp; other payables - Total adjustments</t>
  </si>
  <si>
    <t>Trade &amp; other payables - Total appointed activities</t>
  </si>
  <si>
    <t>Capex creditor - Statutory</t>
  </si>
  <si>
    <t>Capex creditor - Differences between statutory and RAG definitions</t>
  </si>
  <si>
    <t>Capex creditor - Non-appointed</t>
  </si>
  <si>
    <t>Capex creditor - Total adjustments</t>
  </si>
  <si>
    <t>Capex creditor - Total appointed activities</t>
  </si>
  <si>
    <t>Borrowings - Statutory</t>
  </si>
  <si>
    <t>Borrowings - Differences between statutory and RAG definitions</t>
  </si>
  <si>
    <t>Borrowings - Non-appointed</t>
  </si>
  <si>
    <t>Borrowings - Total adjustments</t>
  </si>
  <si>
    <t>Borrowings - Total appointed activities</t>
  </si>
  <si>
    <t>Current tax liabilities - Statutory</t>
  </si>
  <si>
    <t>Current tax liabilities - Differences between statutory and RAG definitions</t>
  </si>
  <si>
    <t>Current tax liabilities - Non-appointed</t>
  </si>
  <si>
    <t>Current tax liabilities - Total adjustments</t>
  </si>
  <si>
    <t>Current tax liabilities - Total appointed activities</t>
  </si>
  <si>
    <t>Provisions - Statutory</t>
  </si>
  <si>
    <t>Provisions - Differences between statutory and RAG definitions</t>
  </si>
  <si>
    <t>Provisions - Non-appointed</t>
  </si>
  <si>
    <t>Provisions - Total adjustments</t>
  </si>
  <si>
    <t>Provisions - Total appointed activities</t>
  </si>
  <si>
    <t>Total current liabilities - Statutory</t>
  </si>
  <si>
    <t>Total current liabilities - Differences between statutory and RAG definitions</t>
  </si>
  <si>
    <t>Total current liabilities - Non-appointed</t>
  </si>
  <si>
    <t>Total current liabilities - Total adjustments</t>
  </si>
  <si>
    <t>Total current liabilities - Total appointed activities</t>
  </si>
  <si>
    <t>Net current assets / (liabilities) - Statutory</t>
  </si>
  <si>
    <t>Net current assets / (liabilities) - Differences between statutory and RAG definitions</t>
  </si>
  <si>
    <t>Net current assets / (liabilities) - Non-appointed</t>
  </si>
  <si>
    <t>Net current assets / (liabilities) - Total adjustments</t>
  </si>
  <si>
    <t>Net current assets / (liabilities) - Total appointed activities</t>
  </si>
  <si>
    <t>Retirement benefit obligations - Statutory</t>
  </si>
  <si>
    <t>Retirement benefit obligations - Differences between statutory and RAG definitions</t>
  </si>
  <si>
    <t>Retirement benefit obligations - Non-appointed</t>
  </si>
  <si>
    <t>Retirement benefit obligations - Total adjustments</t>
  </si>
  <si>
    <t>Retirement benefit obligations - Total appointed activities</t>
  </si>
  <si>
    <t>Deferred income - G&amp;C's - Statutory</t>
  </si>
  <si>
    <t>Deferred income - G&amp;C's - Differences between statutory and RAG definitions</t>
  </si>
  <si>
    <t>Deferred income - G&amp;C's - Non-appointed</t>
  </si>
  <si>
    <t>Deferred income - G&amp;C's - Total adjustments</t>
  </si>
  <si>
    <t>Deferred income - G&amp;C's - Total appointed activities</t>
  </si>
  <si>
    <t>Deferred income - adopted assets - Statutory</t>
  </si>
  <si>
    <t>Deferred income - adopted assets - Differences between statutory and RAG definitions</t>
  </si>
  <si>
    <t>Deferred income - adopted assets - Non-appointed</t>
  </si>
  <si>
    <t>Deferred income - adopted assets - Total adjustments</t>
  </si>
  <si>
    <t>Deferred income - adopted assets - Total appointed activities</t>
  </si>
  <si>
    <t>Preference share capital - Statutory</t>
  </si>
  <si>
    <t>Preference share capital - Differences between statutory and RAG definitions</t>
  </si>
  <si>
    <t>Preference share capital - Non-appointed</t>
  </si>
  <si>
    <t>Preference share capital - Total adjustments</t>
  </si>
  <si>
    <t>Preference share capital - Total appointed activities</t>
  </si>
  <si>
    <t>Deferred tax - Non-appointed</t>
  </si>
  <si>
    <t>Total non-current liabilities - Statutory</t>
  </si>
  <si>
    <t>Total non-current liabilities - Differences between statutory and RAG definitions</t>
  </si>
  <si>
    <t>Total non-current liabilities - Non-appointed</t>
  </si>
  <si>
    <t>Total non-current liabilities - Total adjustments</t>
  </si>
  <si>
    <t>Total non-current liabilities - Total appointed activities</t>
  </si>
  <si>
    <t>Net assets - Statutory</t>
  </si>
  <si>
    <t>Net assets - Differences between statutory and RAG definitions</t>
  </si>
  <si>
    <t>Net assets - Non-appointed</t>
  </si>
  <si>
    <t>Net assets - Total adjustments</t>
  </si>
  <si>
    <t>Net assets - Total appointed activities</t>
  </si>
  <si>
    <t>Called up share capital - Statutory</t>
  </si>
  <si>
    <t>Called up share capital - Differences between statutory and RAG definitions</t>
  </si>
  <si>
    <t>Called up share capital - Non-appointed</t>
  </si>
  <si>
    <t>Called up share capital - Total adjustments</t>
  </si>
  <si>
    <t>Called up share capital - Total appointed activities</t>
  </si>
  <si>
    <t>Retained earnings &amp; other reserves - Statutory</t>
  </si>
  <si>
    <t>Retained earnings &amp; other reserves - Differences between statutory and RAG definitions</t>
  </si>
  <si>
    <t>Retained earnings &amp; other reserves - Non-appointed</t>
  </si>
  <si>
    <t>Retained earnings &amp; other reserves - Total adjustments</t>
  </si>
  <si>
    <t>Retained earnings &amp; other reserves - Total appointed activities</t>
  </si>
  <si>
    <t>Total Equity - Statutory</t>
  </si>
  <si>
    <t>Total Equity - Differences between statutory and RAG definitions</t>
  </si>
  <si>
    <t>Total Equity - Non-appointed</t>
  </si>
  <si>
    <t>Total Equity - Total adjustments</t>
  </si>
  <si>
    <t>Total Equity - Total appointed activities</t>
  </si>
  <si>
    <t>Depreciation - Statutory</t>
  </si>
  <si>
    <t>Depreciation - Differences between statutory and RAG definitions</t>
  </si>
  <si>
    <t>Depreciation - Non-appointed</t>
  </si>
  <si>
    <t>Depreciation - Total adjustments</t>
  </si>
  <si>
    <t>Depreciation - Total appointed activities</t>
  </si>
  <si>
    <t>Amortisation - G&amp;C's - Statutory</t>
  </si>
  <si>
    <t>Amortisation - G&amp;C's - Differences between statutory and RAG definitions</t>
  </si>
  <si>
    <t>Amortisation - G&amp;C's - Non-appointed</t>
  </si>
  <si>
    <t>Amortisation - G&amp;C's - Total adjustments</t>
  </si>
  <si>
    <t>Amortisation - G&amp;C's - Total appointed activities</t>
  </si>
  <si>
    <t>Changes in working capital - Statutory</t>
  </si>
  <si>
    <t>Changes in working capital - Differences between statutory and RAG definitions</t>
  </si>
  <si>
    <t>Changes in working capital - Non-appointed</t>
  </si>
  <si>
    <t>Changes in working capital - Total adjustments</t>
  </si>
  <si>
    <t>Changes in working capital - Total appointed activities</t>
  </si>
  <si>
    <t>Pension contributions - Statutory</t>
  </si>
  <si>
    <t>Pension contributions - Differences between statutory and RAG definitions</t>
  </si>
  <si>
    <t>Pension contributions - Non-appointed</t>
  </si>
  <si>
    <t>Pension contributions - Total adjustments</t>
  </si>
  <si>
    <t>Pension contributions - Total appointed activities</t>
  </si>
  <si>
    <t>Movement in provisions - Statutory</t>
  </si>
  <si>
    <t>Movement in provisions - Differences between statutory and RAG definitions</t>
  </si>
  <si>
    <t>Movement in provisions - Non-appointed</t>
  </si>
  <si>
    <t>Movement in provisions - Total adjustments</t>
  </si>
  <si>
    <t>Movement in provisions - Total appointed activities</t>
  </si>
  <si>
    <t>Profit on sale of fixed assets - Statutory</t>
  </si>
  <si>
    <t>Profit on sale of fixed assets - Differences between statutory and RAG definitions</t>
  </si>
  <si>
    <t>Profit on sale of fixed assets - Non-appointed</t>
  </si>
  <si>
    <t>Profit on sale of fixed assets - Total adjustments</t>
  </si>
  <si>
    <t>Profit on sale of fixed assets - Total appointed activities</t>
  </si>
  <si>
    <t>Cash generated from operations - Statutory</t>
  </si>
  <si>
    <t>Cash generated from operations - Differences between statutory and RAG definitions</t>
  </si>
  <si>
    <t>Cash generated from operations - Non-appointed</t>
  </si>
  <si>
    <t>Cash generated from operations - Total adjustments</t>
  </si>
  <si>
    <t>Cash generated from operations - Total appointed activities</t>
  </si>
  <si>
    <t>Net interest paid - Statutory</t>
  </si>
  <si>
    <t>Net interest paid - Differences between statutory and RAG definitions</t>
  </si>
  <si>
    <t>Net interest paid - Non-appointed</t>
  </si>
  <si>
    <t>Net interest paid - Total adjustments</t>
  </si>
  <si>
    <t>Net interest paid - Total appointed activities</t>
  </si>
  <si>
    <t>Tax paid - Statutory</t>
  </si>
  <si>
    <t>Tax paid - Differences between statutory and RAG definitions</t>
  </si>
  <si>
    <t>Tax paid - Non-appointed</t>
  </si>
  <si>
    <t>Tax paid - Total adjustments</t>
  </si>
  <si>
    <t>Tax paid - Total appointed activities</t>
  </si>
  <si>
    <t>Net cash generated from operating activities - Statutory</t>
  </si>
  <si>
    <t>Net cash generated from operating activities - Differences between statutory and RAG definitions</t>
  </si>
  <si>
    <t>Net cash generated from operating activities - Non-appointed</t>
  </si>
  <si>
    <t>Net cash generated from operating activities - Total adjustments</t>
  </si>
  <si>
    <t>Net cash generated from operating activities - Total appointed activities</t>
  </si>
  <si>
    <t>Capital expenditure - Statutory</t>
  </si>
  <si>
    <t>Capital expenditure - Differences between statutory and RAG definitions</t>
  </si>
  <si>
    <t>Capital expenditure - Non-appointed</t>
  </si>
  <si>
    <t>Capital expenditure - Total adjustments</t>
  </si>
  <si>
    <t>Capital expenditure - Total appointed activities</t>
  </si>
  <si>
    <t>Grants &amp; Contributions - Statutory</t>
  </si>
  <si>
    <t>Grants &amp; Contributions - Differences between statutory and RAG definitions</t>
  </si>
  <si>
    <t>Grants &amp; Contributions - Non-appointed</t>
  </si>
  <si>
    <t>Grants &amp; Contributions - Total adjustments</t>
  </si>
  <si>
    <t>Grants &amp; Contributions - Total appointed activities</t>
  </si>
  <si>
    <t>Disposal of fixed assets - Statutory</t>
  </si>
  <si>
    <t>Disposal of fixed assets - Differences between statutory and RAG definitions</t>
  </si>
  <si>
    <t>Disposal of fixed assets - Non-appointed</t>
  </si>
  <si>
    <t>Disposal of fixed assets - Total adjustments</t>
  </si>
  <si>
    <t>Disposal of fixed assets - Total appointed activities</t>
  </si>
  <si>
    <t>Other - Statutory</t>
  </si>
  <si>
    <t>Other - Differences between statutory and RAG definitions</t>
  </si>
  <si>
    <t>Other - Non-appointed</t>
  </si>
  <si>
    <t>Other - Total adjustments</t>
  </si>
  <si>
    <t>Other - Total appointed activities</t>
  </si>
  <si>
    <t>Net cash used in investing activities - Statutory</t>
  </si>
  <si>
    <t>Net cash used in investing activities - Differences between statutory and RAG definitions</t>
  </si>
  <si>
    <t>Net cash used in investing activities - Non-appointed</t>
  </si>
  <si>
    <t>Net cash used in investing activities - Total adjustments</t>
  </si>
  <si>
    <t>Net cash used in investing activities - Total appointed activities</t>
  </si>
  <si>
    <t>Net cash generated before financing activities - Statutory</t>
  </si>
  <si>
    <t>Net cash generated before financing activities - Differences between statutory and RAG definitions</t>
  </si>
  <si>
    <t>Net cash generated before financing activities - Non-appointed</t>
  </si>
  <si>
    <t>Net cash generated before financing activities - Total adjustments</t>
  </si>
  <si>
    <t>Net cash generated before financing activities - Total appointed activities</t>
  </si>
  <si>
    <t>Equity dividends paid - Statutory</t>
  </si>
  <si>
    <t>Equity dividends paid - Differences between statutory and RAG definitions</t>
  </si>
  <si>
    <t>Equity dividends paid - Non-appointed</t>
  </si>
  <si>
    <t>Equity dividends paid - Total adjustments</t>
  </si>
  <si>
    <t>Equity dividends paid - Total appointed activities</t>
  </si>
  <si>
    <t>Net loans received - Statutory</t>
  </si>
  <si>
    <t>Net loans received - Differences between statutory and RAG definitions</t>
  </si>
  <si>
    <t>Net loans received - Non-appointed</t>
  </si>
  <si>
    <t>Net loans received - Total adjustments</t>
  </si>
  <si>
    <t>Net loans received - Total appointed activities</t>
  </si>
  <si>
    <t>Cash inflow from equity financing - Statutory</t>
  </si>
  <si>
    <t>Cash inflow from equity financing - Differences between statutory and RAG definitions</t>
  </si>
  <si>
    <t>Cash inflow from equity financing - Non-appointed</t>
  </si>
  <si>
    <t>Cash inflow from equity financing - Total adjustments</t>
  </si>
  <si>
    <t>Cash inflow from equity financing - Total appointed activities</t>
  </si>
  <si>
    <t>Net cash generated from financing activities - Statutory</t>
  </si>
  <si>
    <t>Net cash generated from financing activities - Differences between statutory and RAG definitions</t>
  </si>
  <si>
    <t>Net cash generated from financing activities - Non-appointed</t>
  </si>
  <si>
    <t>Net cash generated from financing activities - Total adjustments</t>
  </si>
  <si>
    <t>Net cash generated from financing activities - Total appointed activities</t>
  </si>
  <si>
    <t>Increase (decrease) in net cash - Statutory</t>
  </si>
  <si>
    <t>Increase (decrease) in net cash - Differences between statutory and RAG definitions</t>
  </si>
  <si>
    <t>Increase (decrease) in net cash - Non-appointed</t>
  </si>
  <si>
    <t>Increase (decrease) in net cash - Total adjustments</t>
  </si>
  <si>
    <t>Increase (decrease) in net cash - Total appointed activities</t>
  </si>
  <si>
    <t>Borrowings (excluding preference shares) - Fixed rate</t>
  </si>
  <si>
    <t>Borrowings (excluding preference shares) - Floating rate</t>
  </si>
  <si>
    <t>Interest rate risk profile - Borrowings (excluding preference shares) - Index linked - RPI</t>
  </si>
  <si>
    <t>Interest rate risk profile - Borrowings (excluding preference shares) - Index linked - CPI/CPIH</t>
  </si>
  <si>
    <t>Borrowings (exc preference shares)</t>
  </si>
  <si>
    <t>Total net debt.</t>
  </si>
  <si>
    <t>Gearing: D/RCV</t>
  </si>
  <si>
    <t>Adjusted gearing - Total</t>
  </si>
  <si>
    <t>Totals for fixed rate instruments for full year equivalent nominal interest cost</t>
  </si>
  <si>
    <t>Totals for floating rate instruments for full year equivalent nominal interest cost</t>
  </si>
  <si>
    <t>Interest - Full year equivalent nominal interest cost - Index linked - RPI</t>
  </si>
  <si>
    <t>Interest - Full year equivalent nominal interest cost - Index linked - CPI/CPIH</t>
  </si>
  <si>
    <t>Totals for all instuments for full year equivalent nominal interest cost</t>
  </si>
  <si>
    <t>Totals for fixed rate instruments for full year equivalent cash interest payments</t>
  </si>
  <si>
    <t>Totals for floating rate instruments for full year equivalent cash interest payments</t>
  </si>
  <si>
    <t>Interest - Full year equivalent cash interest payment - Index linked - RPI</t>
  </si>
  <si>
    <t>Interest - Full year equivalent cash interest payment - Index linked - CPI/CPIH</t>
  </si>
  <si>
    <t>Totals for all instuments for full year equivalent cash interest payments</t>
  </si>
  <si>
    <t>Indicative weighted average nominal interest rate (Fixed rate)</t>
  </si>
  <si>
    <t>Indicative weighted average nominal interest rate (Floating rate)</t>
  </si>
  <si>
    <t>Indicative interest rates - Indicative weighted average nominal interest rate - Index linked - RPI</t>
  </si>
  <si>
    <t>Indicative interest rates - Indicative weighted average nominal interest rate - Index linked - CPI/CPIH</t>
  </si>
  <si>
    <t>Nominal interest</t>
  </si>
  <si>
    <t>Indicative weighted average cash interest rate (Fixed rate)</t>
  </si>
  <si>
    <t>Indicative weighted average cash interest rate (Floating rate)</t>
  </si>
  <si>
    <t>Indicative interest rates - Indicative weighted average cash interest rate - Index linked - RPI</t>
  </si>
  <si>
    <t>Indicative interest rates - Indicative weighted average cash interest rate - Index linked - CPI/CPIH</t>
  </si>
  <si>
    <t>Cash interest</t>
  </si>
  <si>
    <t>Weighted average years to maturity - Interest rate risk profile (Fixed rate)</t>
  </si>
  <si>
    <t>Weighted average years to maturity - Interest rate risk profile (Floating rate)</t>
  </si>
  <si>
    <t>Time to maturity - Weighted average years to maturity - Index linked - RPI</t>
  </si>
  <si>
    <t>Time to maturity - Weighted average years to maturity - Index linked - CPI/CPIH</t>
  </si>
  <si>
    <t>Weighted average years to maturity - Interest rate risk profile (Total)</t>
  </si>
  <si>
    <t>Return on regulatory equity - Notional returns and notional regulatory equity</t>
  </si>
  <si>
    <t>Return on regulatory equity - Actual returns and notional regulatory equity</t>
  </si>
  <si>
    <t>Return on regulatory equity - Actual returns and actual regulatory equity</t>
  </si>
  <si>
    <t>Regulatory equity - Notional returns and notional regulatory equity</t>
  </si>
  <si>
    <t>Regulatory equity - Actual returns and actual regulatory equity</t>
  </si>
  <si>
    <t>Financing - Gearing benefits sharing - Actual returns and notional regulatory equity - 12 months ended 31 March 20xx</t>
  </si>
  <si>
    <t>Financing - Gearing benefits sharing - Actual returns and actual regulatory equity - 12 months ended 31 March 20xx</t>
  </si>
  <si>
    <t>Financing - Gearing benefits sharing - Actual returns and notional regulatory equity - Average 2020-2x</t>
  </si>
  <si>
    <t>Financing - Gearing benefits sharing - Actual returns and actual regulatory equity - Average 2020-2x</t>
  </si>
  <si>
    <t>Financing - Variance in corporation tax - Actual returns and notional regulatory equity</t>
  </si>
  <si>
    <t>Financing - Variance in corporation tax - Actual returns and actual regulatory equity</t>
  </si>
  <si>
    <t>Financing - Group relief - Actual returns and notional regulatory equity</t>
  </si>
  <si>
    <t>Financing - Group relief - Actual returns and actual regulatory equity</t>
  </si>
  <si>
    <t>Financing - Cost of debt - Actual returns and notional regulatory equity</t>
  </si>
  <si>
    <t>Financing - Cost of debt - Actual returns and actual regulatory equity</t>
  </si>
  <si>
    <t>Financing - Hedging instruments - Actual returns and notional regulatory equity</t>
  </si>
  <si>
    <t>Financing - Hedging instruments - Actual returns and actual regulatory equity</t>
  </si>
  <si>
    <t>Financing - Financing total - Notional returns and notional regulatory equity</t>
  </si>
  <si>
    <t>Financing - Financing total - Actual returns and notional regulatory equity</t>
  </si>
  <si>
    <t>Financing - Financing total - Actual returns and actual regulatory equity</t>
  </si>
  <si>
    <t>Operational performance - Totex out / (under) performance - Actual returns and notional regulatory equity</t>
  </si>
  <si>
    <t>Operational performance - Totex out / (under) performance - Actual returns and actual regulatory equity</t>
  </si>
  <si>
    <t>Operational performance - ODI out / (under) performance - Actual returns and notional regulatory equity</t>
  </si>
  <si>
    <t>Operational performance - ODI out / (under) performance - Actual returns and actual regulatory equity</t>
  </si>
  <si>
    <t>Financing - C-Mex out / (under) performance - Actual returns and notional regulatory equity - 12 months ended 31 March 20xx</t>
  </si>
  <si>
    <t>Financing - C-Mex out / (under) performance - Actual returns and actual regulatory equity - 12 months ended 31 March 20xx</t>
  </si>
  <si>
    <t>Financing - C-Mex out / (under) performance - Actual returns and notional regulatory equity - Average 2020-2x</t>
  </si>
  <si>
    <t>Financing - C-Mex out / (under) performance - Actual returns and actual regulatory equity - Average 2020-2x</t>
  </si>
  <si>
    <t>Financing - D-Mex out / (under) performance  - Actual returns and notional regulatory equity - 12 months ended 31 March 20xx</t>
  </si>
  <si>
    <t>Financing - D-Mex out / (under) performance  - Actual returns and actual regulatory equity - 12 months ended 31 March 20xx</t>
  </si>
  <si>
    <t>Financing - D-Mex out / (under) performance  - Actual returns and notional regulatory equity - Average 2020-2x</t>
  </si>
  <si>
    <t>Financing - D-Mex out / (under) performance  - Actual returns and actual regulatory equity - Average 2020-2x</t>
  </si>
  <si>
    <t>Operational performance - Retail out / (under) performance - Actual returns and notional regulatory equity</t>
  </si>
  <si>
    <t>Operational performance - Retail out / (under) performance - Actual returns and actual regulatory equity</t>
  </si>
  <si>
    <t>Operational performance - Other exceptional items - Actual returns and notional regulatory equity</t>
  </si>
  <si>
    <t>Operational performance - Other exceptional items - Actual returns and actual regulatory equity</t>
  </si>
  <si>
    <t>Operational performance - Operational performance total - Actual returns and notional regulatory equity</t>
  </si>
  <si>
    <t>Operational performance - Operational performance total - Actual returns and actual regulatory equity</t>
  </si>
  <si>
    <t>RoRE - Notional returns and notional regulatory equity - 12 months ended 31 March 20xx</t>
  </si>
  <si>
    <t>RoRE - Actual returns and notional regulatory equity - 12 months ended 31 March 20xx</t>
  </si>
  <si>
    <t>RoRE - Actual returns and actual regulatory equity - 12 months ended 31 March 20xx</t>
  </si>
  <si>
    <t>Voluntary sharing arrangements - Actual returns and notional regulatory equity - 12 months ended 31 March 20xx</t>
  </si>
  <si>
    <t>Voluntary sharing arrangements - Actual returns and actual regulatory equity - 12 months ended 31 March 20xx</t>
  </si>
  <si>
    <t>Voluntary sharing arrangements - Actual returns and notional regulatory equity - Average 2020-2x</t>
  </si>
  <si>
    <t>Voluntary sharing arrangements - Actual returns and actual regulatory equity - Average 2020-2x</t>
  </si>
  <si>
    <t>Total shareholder return - Notional returns and notional regulatory equity</t>
  </si>
  <si>
    <t>Total shareholder return - Actual returns and notional regulatory equity</t>
  </si>
  <si>
    <t>Total shareholder return - Actual returns and actual regulatory equity</t>
  </si>
  <si>
    <t xml:space="preserve">Revenue - price control - Total </t>
  </si>
  <si>
    <t>Revenue - non price control - Household</t>
  </si>
  <si>
    <t>Revenue - non price control - Non-Household</t>
  </si>
  <si>
    <t>Revenue - non price control - Water resources</t>
  </si>
  <si>
    <t>Revenue - non price control - Wholesale (Water Network+)</t>
  </si>
  <si>
    <t>Revenue - non price control - Wholesale (Wastewater Network+)</t>
  </si>
  <si>
    <t>Revenue - non price control - Bioresources</t>
  </si>
  <si>
    <t>Revenue - non price control - Additional Price Control</t>
  </si>
  <si>
    <t xml:space="preserve">Revenue - non price control - Total </t>
  </si>
  <si>
    <t>Operating expenditure - excluding PU recharge impact - Retail Household</t>
  </si>
  <si>
    <t>Operating expenditure - excluding PU recharge impact - Retail non-household</t>
  </si>
  <si>
    <t>Operating expenditure - excluding PU recharge impact - Water resources</t>
  </si>
  <si>
    <t>Operating expenditure - excluding PU recharge impact - Water Network+</t>
  </si>
  <si>
    <t>Operating expenditure - excluding PU recharge impact - Wastewater Network+</t>
  </si>
  <si>
    <t>Operating expenditure - excluding PU recharge impact - Bioresources</t>
  </si>
  <si>
    <t>Operating expenditure - excluding PU recharge impact - Additional Control</t>
  </si>
  <si>
    <t xml:space="preserve">Operating expenditure - excluding PU recharge impact - Total </t>
  </si>
  <si>
    <t>PU opex recharge - Retail Household</t>
  </si>
  <si>
    <t>PU opex recharge - Retail non-household</t>
  </si>
  <si>
    <t>PU opex recharge - Water resources</t>
  </si>
  <si>
    <t>PU opex recharge - Water Network+</t>
  </si>
  <si>
    <t>PU opex recharge - Wastewater Network+</t>
  </si>
  <si>
    <t>PU opex recharge - Bioresources</t>
  </si>
  <si>
    <t>PU opex recharge - Additional Control</t>
  </si>
  <si>
    <t xml:space="preserve">PU opex recharge - Total </t>
  </si>
  <si>
    <t>Operating expenditure - including PU recharge impact - Retail Household</t>
  </si>
  <si>
    <t>Operating expenditure - including PU recharge impact - Retail non-household</t>
  </si>
  <si>
    <t>Operating expenditure - including PU recharge impact - Water resources</t>
  </si>
  <si>
    <t>Operating expenditure - including PU recharge impact - Water Network+</t>
  </si>
  <si>
    <t>Operating expenditure - including PU recharge impact - Wastewater Network+</t>
  </si>
  <si>
    <t>Operating expenditure - including PU recharge impact - Bioresources</t>
  </si>
  <si>
    <t>Operating expenditure - including PU recharge impact - Additional Control</t>
  </si>
  <si>
    <t xml:space="preserve">Operating expenditure - including PU recharge impact - Total </t>
  </si>
  <si>
    <t xml:space="preserve">Depreciation - tangible fixed assets - Total </t>
  </si>
  <si>
    <t xml:space="preserve">Amortisation - intangible fixed assets - Total </t>
  </si>
  <si>
    <t>New Bon</t>
  </si>
  <si>
    <t>Operating profit - Household</t>
  </si>
  <si>
    <t>Operating profit - Non-Household</t>
  </si>
  <si>
    <t>Operating profit - Water resources</t>
  </si>
  <si>
    <t>Operating profit - Water Network+</t>
  </si>
  <si>
    <t>Operating profit - Wastewater Network+</t>
  </si>
  <si>
    <t>Operating profit - Bioresources</t>
  </si>
  <si>
    <t>Operating profit - Additional Price Control</t>
  </si>
  <si>
    <t>Operating profit - Total</t>
  </si>
  <si>
    <t>Surface water drainage rebates - Total</t>
  </si>
  <si>
    <t>Power - Water Network+</t>
  </si>
  <si>
    <t>Power - Wastewater Network+</t>
  </si>
  <si>
    <t>Power - Bioresources</t>
  </si>
  <si>
    <t>Power - Additional Price Control</t>
  </si>
  <si>
    <t>Power - Total</t>
  </si>
  <si>
    <t>Income treated as negative expenditure - Water Network+</t>
  </si>
  <si>
    <t>Income treated as negative expenditure - Wastewater Network+</t>
  </si>
  <si>
    <t>Income treated as negative expenditure - Bioresources</t>
  </si>
  <si>
    <t>Income treated as negative expenditure - Additional Price Control</t>
  </si>
  <si>
    <t>Income treated as negative expenditure - Total</t>
  </si>
  <si>
    <t>Abstraction charges/ discharge consents - Water resources</t>
  </si>
  <si>
    <t>Abstraction charges/ discharge consents - Water Network+</t>
  </si>
  <si>
    <t>Abstraction charges/ discharge consents - Wastewater Network+</t>
  </si>
  <si>
    <t>Abstraction charges/ discharge consents - Bioresources</t>
  </si>
  <si>
    <t>Abstraction charges/ discharge consents - Additional Price Control</t>
  </si>
  <si>
    <t>Abstraction charges/ discharge consents - Total</t>
  </si>
  <si>
    <t>Bulk Supply/Bulk discharge - Water Network+</t>
  </si>
  <si>
    <t>Bulk Supply/Bulk discharge - Wastewater Network+</t>
  </si>
  <si>
    <t>Bulk Supply/Bulk discharge - Bioresources</t>
  </si>
  <si>
    <t>Bulk Supply/Bulk discharge - Additional Price Control</t>
  </si>
  <si>
    <t>Bulk Supply/Bulk discharge - Total</t>
  </si>
  <si>
    <t>Renewals expensed in year (Infrastructure) - Water Network+</t>
  </si>
  <si>
    <t>Renewals expensed in year (Infrastructure) - Wastewater Network+</t>
  </si>
  <si>
    <t>Renewals expensed in year (Infrastructure) - Bioresources</t>
  </si>
  <si>
    <t>Renewals expensed in year (Infrastructure) - Additional Price Control</t>
  </si>
  <si>
    <t>Renewals expensed in year (Infrastructure) - Total</t>
  </si>
  <si>
    <t>Renewals expensed in year (Non-Infrastructure) - Water Network+</t>
  </si>
  <si>
    <t>Renewals expensed in year (Non-Infrastructure) - Wastewater Network+</t>
  </si>
  <si>
    <t>Renewals expensed in year (Non-Infrastructure) - Bioresources</t>
  </si>
  <si>
    <t>Renewals expensed in year (Non-Infrastructure) - Additional Price Control</t>
  </si>
  <si>
    <t>Renewals expensed in year (Non-Infrastructure) - Total</t>
  </si>
  <si>
    <t>Water resources - Base operating expenditure - Other operating expenditure</t>
  </si>
  <si>
    <t>Other operating expenditure - Water Network+</t>
  </si>
  <si>
    <t>Other operating expenditure - Wastewater Network+</t>
  </si>
  <si>
    <t>Other operating expenditure - Bioresources</t>
  </si>
  <si>
    <t>Other operating expenditure - Additional Price Control</t>
  </si>
  <si>
    <t>Other operating expenditure - Total</t>
  </si>
  <si>
    <t>Local authority and Cumulo rates - Water Network+</t>
  </si>
  <si>
    <t>Local authority and Cumulo rates - Wastewater Network+</t>
  </si>
  <si>
    <t>Local authority and Cumulo rates - Sludge</t>
  </si>
  <si>
    <t>Local authority rates - TTT</t>
  </si>
  <si>
    <t>Local authority rates - water and sewerage total</t>
  </si>
  <si>
    <t>Total base operating expenditure - Water resources</t>
  </si>
  <si>
    <t>Total base operating expenditure - Water Network+</t>
  </si>
  <si>
    <t>Total base operating expenditure - Wastewater Network+</t>
  </si>
  <si>
    <t>Total base operating expenditure - Bioresources</t>
  </si>
  <si>
    <t>Total base operating expenditure - Additional Price Control</t>
  </si>
  <si>
    <t>Total base operating expenditure - Total</t>
  </si>
  <si>
    <t>Enhancement operating expenditure - Water Network+</t>
  </si>
  <si>
    <t>Enhancement operating expenditure - Wastewater Network+</t>
  </si>
  <si>
    <t>Enhancement operating expenditure - Bioresources</t>
  </si>
  <si>
    <t>Enhancement operating expenditure - Additional Price Control</t>
  </si>
  <si>
    <t>Enhancement operating expenditure - Total</t>
  </si>
  <si>
    <t>Growth operating expenditure - Water Network+</t>
  </si>
  <si>
    <t>Growth operating expenditure - Wastewater Network+</t>
  </si>
  <si>
    <t>Growth operating expenditure - Bioresources</t>
  </si>
  <si>
    <t>Growth operating expenditure - Additional Price Control</t>
  </si>
  <si>
    <t>Growth operating expenditure - Total</t>
  </si>
  <si>
    <t>Total operating expenditure excluding third party services - Water Resources</t>
  </si>
  <si>
    <t>Total operating expenditure excluding third party services - Water Network+</t>
  </si>
  <si>
    <t>Total operating expenditure excluding third party services - Wastewater Network+</t>
  </si>
  <si>
    <t>Total operating expenditure excluding third party services - Sludge</t>
  </si>
  <si>
    <t>Total operating expenditure excluding third party services - TTT</t>
  </si>
  <si>
    <t>Total operating expenditure excluding third party services - water and sewerage total</t>
  </si>
  <si>
    <t>Third party services - Water Network+</t>
  </si>
  <si>
    <t>Third party services - Wastewater Network+</t>
  </si>
  <si>
    <t>Third party services - Sludge</t>
  </si>
  <si>
    <t>Third party services - TTT</t>
  </si>
  <si>
    <t>The operating costs of providing services to third parties</t>
  </si>
  <si>
    <t>Total operating expenditure - Water Resources</t>
  </si>
  <si>
    <t>Total operating expenditure - Water Network+</t>
  </si>
  <si>
    <t>Total operating expenditure - Wastewater Network+</t>
  </si>
  <si>
    <t>Total operating expenditure - Sludge</t>
  </si>
  <si>
    <t>Total operating expenditure - TTT</t>
  </si>
  <si>
    <t>Total operating expenditure - Total</t>
  </si>
  <si>
    <t>Grants and contributions - operating expenditure - Water Network+</t>
  </si>
  <si>
    <t>Grants and contributions - operating expenditure - Wastewater Network+</t>
  </si>
  <si>
    <t>Grants and contributions - operating expenditure - Bioresources</t>
  </si>
  <si>
    <t>Grants and contributions - operating expenditure - Additional Price Control</t>
  </si>
  <si>
    <t>Grants and contributions - operating expenditure - Total</t>
  </si>
  <si>
    <t>Base capital expenditure - Water Network+</t>
  </si>
  <si>
    <t>Base capital expenditure - Wastewater Network+</t>
  </si>
  <si>
    <t>Base capital expenditure - Bioresources</t>
  </si>
  <si>
    <t>Base capital expenditure - Additional Price Control</t>
  </si>
  <si>
    <t>Base capital expenditure - Total</t>
  </si>
  <si>
    <t>Enhancement capital expenditure - Water Network+</t>
  </si>
  <si>
    <t>Enhancement capital expenditure - Wastewater Network+</t>
  </si>
  <si>
    <t>Enhancement capital expenditure - Bioresources</t>
  </si>
  <si>
    <t>Enhancement capital expenditure - Additional Price Control</t>
  </si>
  <si>
    <t>Enhancement capital expenditure - Total</t>
  </si>
  <si>
    <t>Growth capital expenditure - Water Network+</t>
  </si>
  <si>
    <t>Growth capital expenditure - Wastewater Network+</t>
  </si>
  <si>
    <t>Growth capital expenditure - Bioresources</t>
  </si>
  <si>
    <t>Growth capital expenditure - Additional Price Control</t>
  </si>
  <si>
    <t>Growth capital expenditure - Total</t>
  </si>
  <si>
    <t>Total gross capital expenditure excluding third party services - Water Resources</t>
  </si>
  <si>
    <t>Total gross capital expenditure excluding third party services - Water Network+</t>
  </si>
  <si>
    <t>Total gross capital expenditure excluding third party services - Wastewater Network+</t>
  </si>
  <si>
    <t>Total gross capital expenditure excluding third party services - Sludge</t>
  </si>
  <si>
    <t>Total gross capital expenditure excluding third party services - TTT</t>
  </si>
  <si>
    <t>Total gross capital expenditure excluding third party services - Total</t>
  </si>
  <si>
    <t>Third party services - Total</t>
  </si>
  <si>
    <t>Total gross capital expenditure - Water Resources</t>
  </si>
  <si>
    <t>Total gross capital expenditure - Water Network+</t>
  </si>
  <si>
    <t>Total gross capital expenditure - Wastewater Network+</t>
  </si>
  <si>
    <t>Total gross capital expenditure - Sludge</t>
  </si>
  <si>
    <t>Total gross capital expenditure - TTT</t>
  </si>
  <si>
    <t>Total capital expenditure - water and sewerage (Gross)</t>
  </si>
  <si>
    <t>Grants and contributions - capital expenditure - Water Network+</t>
  </si>
  <si>
    <t>Grants and contributions - capital expenditure - Wastewater Network+</t>
  </si>
  <si>
    <t>Grants and contributions - capital expenditure - Bioresources</t>
  </si>
  <si>
    <t>Grants and contributions - capital expenditure - Additional Price Control</t>
  </si>
  <si>
    <t>Grants and contributions - capital expenditure - Total</t>
  </si>
  <si>
    <t>Totex - Water Resources</t>
  </si>
  <si>
    <t>Totex - Water Network+</t>
  </si>
  <si>
    <t>Totex - Wastewater Network+</t>
  </si>
  <si>
    <t>Totex - Sludge</t>
  </si>
  <si>
    <t>Totex - TTT</t>
  </si>
  <si>
    <t>Totex - Total</t>
  </si>
  <si>
    <t>Pension deficit recovery payments - Water Network+</t>
  </si>
  <si>
    <t>Pension deficit recovery payments - Wastewater Network+</t>
  </si>
  <si>
    <t>Pension deficit recovery payments - Sludge</t>
  </si>
  <si>
    <t>Pension deficit recovery payments - TTT</t>
  </si>
  <si>
    <t>Pension deficit recovery payments - Total</t>
  </si>
  <si>
    <t>Other cash items - Water Network+</t>
  </si>
  <si>
    <t>Other cash items - Wastewater Network+</t>
  </si>
  <si>
    <t>Other cash items - Sludge</t>
  </si>
  <si>
    <t>Other cash items - TTT</t>
  </si>
  <si>
    <t>Other cash items - Total</t>
  </si>
  <si>
    <t>Totex including cash items - Water Resources</t>
  </si>
  <si>
    <t>Totex including cash items - Water Network+</t>
  </si>
  <si>
    <t>Totex including cash items - Wastewater Network+</t>
  </si>
  <si>
    <t>Totex including cash items - Sludge</t>
  </si>
  <si>
    <t>Totex including cash items - TTT</t>
  </si>
  <si>
    <t>Totex including cash items - Total</t>
  </si>
  <si>
    <t>Customer Services - household</t>
  </si>
  <si>
    <t>Customer Services - non-household</t>
  </si>
  <si>
    <t>Customer services - household and non-houshold</t>
  </si>
  <si>
    <t>Debt management (Retail household - accounting separation)</t>
  </si>
  <si>
    <t>Debt management (Retail non-household - accounting separation)</t>
  </si>
  <si>
    <t>Debt management (Retail services total - accounting separation)</t>
  </si>
  <si>
    <t>Doubtful debts (Retail household - accounting separation)</t>
  </si>
  <si>
    <t>Doubtful debts (Retail non-household - accounting separation)</t>
  </si>
  <si>
    <t>Doubtful debts (Retail services total - accounting separation)</t>
  </si>
  <si>
    <t>Meter reading (Retail household - accounting separation)</t>
  </si>
  <si>
    <t>Meter reading (Retail non-household - accounting separation)</t>
  </si>
  <si>
    <t>Meter reading (Retail services total - accounting separation)</t>
  </si>
  <si>
    <t>Services to developers (Retail non-household - accounting separation)</t>
  </si>
  <si>
    <t>Other operating expenditure - Household - total</t>
  </si>
  <si>
    <t>Other operating expenditure - Non-household - total</t>
  </si>
  <si>
    <t>Local authority and Cumulo rates - Household - total</t>
  </si>
  <si>
    <t>Local authority and Cumulo rates - Non-household - total</t>
  </si>
  <si>
    <t>Local authority and Cumulo rates - Total</t>
  </si>
  <si>
    <t>Total operating expenditure excluding third party services - Household - total</t>
  </si>
  <si>
    <t>Total operating expenditure excluding third party services - Non-household - total</t>
  </si>
  <si>
    <t>Total operating expenditure excluding third party services - Total</t>
  </si>
  <si>
    <t>Depreciation on tangible fixed assets existing at 31 March 2015 - Household - total</t>
  </si>
  <si>
    <t>Depreciation on tangible fixed assets existing at 31 March 2015 - Non-household - total</t>
  </si>
  <si>
    <t>Depreciation on tangible fixed assets existing at 31 March 2015 - Total</t>
  </si>
  <si>
    <t>Depreciation on tangible fixed assets acquired
after 1 April 2015 - Household - total</t>
  </si>
  <si>
    <t>Depreciation on tangible fixed assets acquired
after 1 April 2015 - Non-household - total</t>
  </si>
  <si>
    <t>Depreciation on tangible fixed assets acquired
after 1 April 2015 - Total</t>
  </si>
  <si>
    <t>Amortisation on intangible fixed assets existing at 31 March 2015 - Household - total</t>
  </si>
  <si>
    <t>Amortisation on intangible fixed assets existing at 31 March 2015 - Non-household - total</t>
  </si>
  <si>
    <t>Amortisation on intangible fixed assets existing at 31 March 2015 - Total</t>
  </si>
  <si>
    <t>Amortisation on intangible fixed assets acquired
after 1 April 2015 - Household - total</t>
  </si>
  <si>
    <t>Amortisation on intangible fixed assets acquired
after 1 April 2015 - Non-household - total</t>
  </si>
  <si>
    <t>Amortisation on intangible fixed assets acquired
after 1 April 2015 - Total</t>
  </si>
  <si>
    <t>Recharge from wholesale for legacy assets principally used by wholesale (assets existing at 31 March 2015) - Household - total</t>
  </si>
  <si>
    <t>Business - Recharge from wholesale for legacy assets principally used by wholesale (assets existing at 31 March 2015)</t>
  </si>
  <si>
    <t>Total - Recharge from wholesale for legacy assets principally used by wholesale (assets existing at 31 March 2015)</t>
  </si>
  <si>
    <t>Income from wholesale for legacy assets principally used by retail (assets existing at 31 March 2015) - Household - total</t>
  </si>
  <si>
    <t>Business - Income from wholesale for legacy assets principally used by retail (assets existing at 31 March 2015)</t>
  </si>
  <si>
    <t>Total - Income from wholesale for legacy assets principally used by retail (assets existing at 31 March 2015)</t>
  </si>
  <si>
    <t>Recharge from wholesale assets acquired after 1 April 2015 principally used by wholesale - Household - total</t>
  </si>
  <si>
    <t>Business - Recharge from wholesale assets acquired after 1 April 2015 principally used by wholesale</t>
  </si>
  <si>
    <t>Total - Recharge from wholesale assets acquired after 1 April 2015 principally used by wholesale</t>
  </si>
  <si>
    <t>Income from wholesale assets acquired after 1 April 2015 principally used by retail - Household - total</t>
  </si>
  <si>
    <t>Business - Income from wholesale assets acquired after 1 April 2015 principally used by retail</t>
  </si>
  <si>
    <t>Total - Income from wholesale assets acquired after 1 April 2015 principally used by retail</t>
  </si>
  <si>
    <t>Net recharges costs - Household - total</t>
  </si>
  <si>
    <t>Business - Net recharges costs</t>
  </si>
  <si>
    <t>Total - Net recharges costs</t>
  </si>
  <si>
    <t>Total retail costs excluding third party and pension deficit repair costs - Household - total</t>
  </si>
  <si>
    <t>Total retail costs excluding third party and pension deficit repair costs - Non-household - total</t>
  </si>
  <si>
    <t>Total retail costs excluding third party and pension deficit repair costs - Total</t>
  </si>
  <si>
    <t>Third party services (Retail household - accounting separation)</t>
  </si>
  <si>
    <t>Third party services (Retail non-household - accounting separation)</t>
  </si>
  <si>
    <t>Third party services (Retail services total - accounting separation)</t>
  </si>
  <si>
    <t>Pension deficit repair costs - Household - total</t>
  </si>
  <si>
    <t>Pension deficit repair costs - Non-household - total</t>
  </si>
  <si>
    <t>Pension deficit repair costs - Total</t>
  </si>
  <si>
    <t>Total retail costs including third party and pension deficit repair costs - Household - total</t>
  </si>
  <si>
    <t>Total retail costs including third party and pension deficit repair costs - Non-household - total</t>
  </si>
  <si>
    <t>Total retail costs including third party and pension deficit repair costs - Total</t>
  </si>
  <si>
    <t>Debt written off - household</t>
  </si>
  <si>
    <t>Debt written off - non - household</t>
  </si>
  <si>
    <t>Debt written off -households and non-households</t>
  </si>
  <si>
    <t>Capital expenditure - Household - total</t>
  </si>
  <si>
    <t>Capital expenditure - Non-household - total</t>
  </si>
  <si>
    <t>Capital expenditure - Total</t>
  </si>
  <si>
    <t>Demand-side water efficiency initiatives - gross retail expenditure</t>
  </si>
  <si>
    <t>Demand-side water efficiency initiatives - funded by wholesale</t>
  </si>
  <si>
    <t>Demand-side water efficiency initiatives - net retail expenditure</t>
  </si>
  <si>
    <t>Customer-side leak repairs - gross retail expenditure</t>
  </si>
  <si>
    <t>Customer-side leak repairs - funded by wholesale</t>
  </si>
  <si>
    <t>Gross replacement cost at 1 April - household</t>
  </si>
  <si>
    <t>Gross replacement cost at 1 April - non - household</t>
  </si>
  <si>
    <t>At 1 April 2016 - Wholesale (Water Resources)</t>
  </si>
  <si>
    <t>At 1 April 2016 - Wholesale (Water Network+)</t>
  </si>
  <si>
    <t>At 1 April 2016 - Wholesale (Wastewater Network+)</t>
  </si>
  <si>
    <t>At 1 April 2016 - Wholesale (Sludge)</t>
  </si>
  <si>
    <t>At 1 April 2015 - TTT</t>
  </si>
  <si>
    <t>Cost - At 1 April 2015 (Total)</t>
  </si>
  <si>
    <t>Disposals - household</t>
  </si>
  <si>
    <t>Disposals - non - household</t>
  </si>
  <si>
    <t>Disposals - Wholesale (Water Resources)</t>
  </si>
  <si>
    <t>Disposals - Wholesale (Water Network+)</t>
  </si>
  <si>
    <t>Disposals - Wholesale (Wastewater Network+)</t>
  </si>
  <si>
    <t>Disposals - Wholesale (Sludge)</t>
  </si>
  <si>
    <t>Disposals - TTT</t>
  </si>
  <si>
    <t>Cost - Disposals (Total)</t>
  </si>
  <si>
    <t>Additions - household</t>
  </si>
  <si>
    <t>Additions - non - household</t>
  </si>
  <si>
    <t>Additions - Wholesale (Water Resources)</t>
  </si>
  <si>
    <t>Additions - Wholesale (Water Network+)</t>
  </si>
  <si>
    <t>Additions - Wholesale (Wastewater Network+)</t>
  </si>
  <si>
    <t>Additions - Wholesale (Sludge)</t>
  </si>
  <si>
    <t>Additions - TTT</t>
  </si>
  <si>
    <t>Cost - Additions (Total)</t>
  </si>
  <si>
    <t>Cost - Adjustments - Retail (Household)</t>
  </si>
  <si>
    <t>Cost - Adjustments - Retail (Non-Household)</t>
  </si>
  <si>
    <t>Cost - Adjustments - Wholesale (Water Resources)</t>
  </si>
  <si>
    <t>Cost - Adjustments - Wholesale (Water Network+)</t>
  </si>
  <si>
    <t>Cost - Adjustments - Wholesale (Wastewater Network+)</t>
  </si>
  <si>
    <t>Cost - Adjustments - Wholesale (Sludge)</t>
  </si>
  <si>
    <t>Cost - Adjustments - Wholesale (TTT)</t>
  </si>
  <si>
    <t>Cost - Adjustments - Total</t>
  </si>
  <si>
    <t>Assets adopted at nil cost - Retail (Household)</t>
  </si>
  <si>
    <t>Assets adopted at nil cost - Retail (Non-Household)</t>
  </si>
  <si>
    <t>Assets adopted at nil cost - Wholesale (Water Resources)</t>
  </si>
  <si>
    <t>Assets adopted at nil cost - Wholesale (Water Network+)</t>
  </si>
  <si>
    <t>Assets adopted at nil cost - Wholesale (Wastewater Network+)</t>
  </si>
  <si>
    <t>Assets adopted at nil cost - Wholesale (Sludge)</t>
  </si>
  <si>
    <t>Assets adopted at nil cost - Wholesale (TTT)</t>
  </si>
  <si>
    <t>Assets adopted at nil cost - Total</t>
  </si>
  <si>
    <t>Gross replacement cost at 31 March -household</t>
  </si>
  <si>
    <t>Gross replacement cost at 31 March - non-household</t>
  </si>
  <si>
    <t>At 31 March 2017 - Wholesale (Water Resources)</t>
  </si>
  <si>
    <t>At 31 March 2017 - Wholesale (Water Network+)</t>
  </si>
  <si>
    <t>At 31 March 2017 - Wholesale (Wastewater Network+)</t>
  </si>
  <si>
    <t>At 31 March 2017 - Wholesale (Sludge)</t>
  </si>
  <si>
    <t>At 31 March 2016 - TTT</t>
  </si>
  <si>
    <t>Cost - At 31 March 2016 (Total)</t>
  </si>
  <si>
    <t>Depreciation at 1 April -household</t>
  </si>
  <si>
    <t>Depreciation at 1 April -non-household</t>
  </si>
  <si>
    <t>Depreciation - At 1 April 2015 (Total)</t>
  </si>
  <si>
    <t>Disposals  -  non household</t>
  </si>
  <si>
    <t>Depreciation - Disposals (Total)</t>
  </si>
  <si>
    <t>Depreciation - Adjustments - Retail (Household)</t>
  </si>
  <si>
    <t>Depreciation - Adjustments - Retail (Non-Household)</t>
  </si>
  <si>
    <t>Depreciation - Adjustments - Wholesale (Water Resources)</t>
  </si>
  <si>
    <t>Depreciation - Adjustments - Wholesale (Water Network+)</t>
  </si>
  <si>
    <t>Depreciation - Adjustments - Wholesale (Wastewater Network+)</t>
  </si>
  <si>
    <t>Depreciation - Adjustments - Wholesale (Sludge)</t>
  </si>
  <si>
    <t>Depreciation - Adjustments - Wholesale (TTT)</t>
  </si>
  <si>
    <t>Depreciation - Adjustments - Total</t>
  </si>
  <si>
    <t>Charge for the year - household</t>
  </si>
  <si>
    <t>Charge for the year  -  non household</t>
  </si>
  <si>
    <t>Charge for the year - Wholesale (Water Resources)</t>
  </si>
  <si>
    <t>Charge for the year - Wholesale (Water Network+)</t>
  </si>
  <si>
    <t>Charge for the year - Wholesale (Wastewater Network+)</t>
  </si>
  <si>
    <t>Charge for the year - Wholesale (Sludge)</t>
  </si>
  <si>
    <t>Charge for the year - TTT</t>
  </si>
  <si>
    <t>Depreciation - Charge for the year (Total)</t>
  </si>
  <si>
    <t>Depreciation at 31 March - household</t>
  </si>
  <si>
    <t>Depreciation at 31 March  -  non household</t>
  </si>
  <si>
    <t>Depreciation - At 31 March 2016 (Total)</t>
  </si>
  <si>
    <t>Net book amount at 31 March - household</t>
  </si>
  <si>
    <t>Net book amount at 31 March  -  non household</t>
  </si>
  <si>
    <t>Net book amount at 31 March 2017 - Wholesale (Water Resources)</t>
  </si>
  <si>
    <t>Net book amount at 31 March 2017 - Wholesale (Water Network+)</t>
  </si>
  <si>
    <t>Net book amount at 31 March 2017 - Wholesale (Wastewater Network+)</t>
  </si>
  <si>
    <t>Net book amount at 31 March 2017 - Wholesale (Sludge)</t>
  </si>
  <si>
    <t>Net book amount at 31 March 2016 - TTT</t>
  </si>
  <si>
    <t>Net book amount at 31 March 2016 (Total)</t>
  </si>
  <si>
    <t>Net book amount at 1 April - household</t>
  </si>
  <si>
    <t>Net book amount at 1 April  -  non household</t>
  </si>
  <si>
    <t>Net book amount at 1 April 2016 - Wholesale (Water Resources)</t>
  </si>
  <si>
    <t>Net book amount at 1 April 2016 - Wholesale (Water Network+)</t>
  </si>
  <si>
    <t>Net book amount at 1 April 2016 - Wholesale (Wastewater Network+)</t>
  </si>
  <si>
    <t>Net book amount at 1 April 2016 - Wholesale (Sludge)</t>
  </si>
  <si>
    <t>Net book amount at 1 April 2015 - TTT</t>
  </si>
  <si>
    <t>Net book amount at 1 April 2015 (Total)</t>
  </si>
  <si>
    <t>Depreciation charge for year - Principal services - Retail (Household)</t>
  </si>
  <si>
    <t>Depreciation charge for year - Principal services - Retail (Non-Household)</t>
  </si>
  <si>
    <t>Depreciation charge for year - Principal services - Wholesale (Water Resources)</t>
  </si>
  <si>
    <t>Depreciation charge for year - Principal services - Wholesale (Water Network+)</t>
  </si>
  <si>
    <t>Depreciation charge for year - Principal services - Wholesale (Wastewater Network+)</t>
  </si>
  <si>
    <t>Depreciation charge for year - Principal services - Wholesale (Sludge)</t>
  </si>
  <si>
    <t>Depreciation charge for year - Principal services - Wholesale (TTT)</t>
  </si>
  <si>
    <t>Depreciation charge for year - Principal services - Total</t>
  </si>
  <si>
    <t>Depreciation charge for year - Third party services - Retail (Household)</t>
  </si>
  <si>
    <t>Depreciation charge for year - Third party services - Retail (Non-Household)</t>
  </si>
  <si>
    <t>Depreciation charge for year - Third party services - Wholesale (Water Resources)</t>
  </si>
  <si>
    <t>Depreciation charge for year - Third party services - Wholesale (Water Network+)</t>
  </si>
  <si>
    <t>Depreciation charge for year - Third party services - Wholesale (Wastewater Network+)</t>
  </si>
  <si>
    <t>Depreciation charge for year - Third party services - Wholesale (Sludge)</t>
  </si>
  <si>
    <t>Depreciation charge for year - Third party services - Wholesale (TTT)</t>
  </si>
  <si>
    <t>Depreciation charge for year - Third party services - Total</t>
  </si>
  <si>
    <t>Depreciation charge for year - Total - Retail (Household)</t>
  </si>
  <si>
    <t>Depreciation charge for year - Total - Retail (Non-Household)</t>
  </si>
  <si>
    <t>Depreciation charge for year - Total - Wholesale (Water Resources)</t>
  </si>
  <si>
    <t>Depreciation charge for year - Total - Wholesale (Water Network+)</t>
  </si>
  <si>
    <t>Depreciation charge for year - Total - Wholesale (Wastewater Network+)</t>
  </si>
  <si>
    <t>Depreciation charge for year - Total - Wholesale (Sludge)</t>
  </si>
  <si>
    <t>Depreciation charge for year - Total - Wholesale (TTT)</t>
  </si>
  <si>
    <t>Depreciation charge for year - Total - Total</t>
  </si>
  <si>
    <t>Grants and contributions - water resources - Diversions - s185 - Fully recognised in income statement</t>
  </si>
  <si>
    <t>Grants and contributions - water resources - Diversions - s185 - Capitalised and amortised (in income statement)</t>
  </si>
  <si>
    <t>Grants and contributions - water resources - Diversions - s185 - Fully netted off capex</t>
  </si>
  <si>
    <t>Grants and contributions - water resources - Diversions - s185 - Total</t>
  </si>
  <si>
    <t>Grants and contributions - water resources - Other contributions (price control) - Fully recognised in income statement</t>
  </si>
  <si>
    <t>Grants and contributions - water resources - Other contributions (price control) - Capitalised and amortised (in income statement)</t>
  </si>
  <si>
    <t>Grants and contributions - water resources - Other contributions (price control) - Fully netted off capex</t>
  </si>
  <si>
    <t>Grants and contributions - water resources - Other contributions (price control) - Total</t>
  </si>
  <si>
    <t>Grants and contributions - water resources - Price control grants and contributions - Fully recognised in income statement</t>
  </si>
  <si>
    <t>Grants and contributions - water resources - Price control grants and contributions - Capitalised and amortised (in income statement)</t>
  </si>
  <si>
    <t>Grants and contributions - water resources - Price control grants and contributions - Fully netted off capex</t>
  </si>
  <si>
    <t>Grants and contributions - water resources - Price control grants and contributions - Total</t>
  </si>
  <si>
    <t>Grants and contributions - water resources - Diversions - NRSWA - Fully recognised in income statement</t>
  </si>
  <si>
    <t>Grants and contributions - water resources - Diversions - NRSWA - Capitalised and amortised (in income statement)</t>
  </si>
  <si>
    <t>Grants and contributions - water resources - Diversions - NRSWA - Fully netted off capex</t>
  </si>
  <si>
    <t>Grants and contributions - water resources - Diversions - NRSWA - Total</t>
  </si>
  <si>
    <t>Grants and contributions - water resources - Diversions - other non-price control - Fully recognised in income statement</t>
  </si>
  <si>
    <t>Grants and contributions - water resources - Diversions - other non-price control - Capitalised and amortised (in income statement)</t>
  </si>
  <si>
    <t>Grants and contributions - water resources - Diversions - other non-price control - Fully netted off capex</t>
  </si>
  <si>
    <t>Grants and contributions - water resources - Diversions - other non-price control - Total</t>
  </si>
  <si>
    <t>Grants and contributions - water resources - Other contributions (non-price control) - Fully recognised in income statement</t>
  </si>
  <si>
    <t>Grants and contributions - water resources - Other contributions (non-price control) - Capitalised and amortised (in income statement)</t>
  </si>
  <si>
    <t>Grants and contributions - water resources - Other contributions (non-price control) - Fully netted off capex</t>
  </si>
  <si>
    <t>Grants and contributions - water resources - Other contributions (non-price control) - Total</t>
  </si>
  <si>
    <t>Grants and contributions - water resources - Total - Fully recognised in income statement</t>
  </si>
  <si>
    <t>Grants and contributions - water resources - Total - Capitalised and amortised (in income statement)</t>
  </si>
  <si>
    <t>Grants and contributions - water resources - Total - Fully netted off capex</t>
  </si>
  <si>
    <t>Grants and contributions - water resources - Total - Total</t>
  </si>
  <si>
    <t>Value of adopted assets - Fully recognised in income statement</t>
  </si>
  <si>
    <t>Value of adopted assets - Capitalised and amortised (in income statement)</t>
  </si>
  <si>
    <t>Value of adopted assets - Total</t>
  </si>
  <si>
    <t>Grants and contributions - water network+ - Connection charges - Fully recognised in income statement</t>
  </si>
  <si>
    <t>Grants and contributions - water network+ - Connection charges - Capitalised and amortised (in income statement)</t>
  </si>
  <si>
    <t>Grants and contributions - water network+ - Connection charges - Fully netted off capex</t>
  </si>
  <si>
    <t>Grants and contributions - water network+ - Connection charges - Total</t>
  </si>
  <si>
    <t>Grants and contributions - water network+ - Infrastructure charge receipts - Fully recognised in income statement</t>
  </si>
  <si>
    <t>Grants and contributions - water network+ - Infrastructure charge receipts - Capitalised and amortised (in income statement)</t>
  </si>
  <si>
    <t>Grants and contributions - water network+ - Infrastructure charge receipts - Fully netted off capex</t>
  </si>
  <si>
    <t>Grants and contributions - water network+ - Infrastructure charge receipts - Total</t>
  </si>
  <si>
    <t>Grants and contributions - water network+ - Requisitioned mains - Fully recognised in income statement</t>
  </si>
  <si>
    <t>Grants and contributions - water network+ - Requisitioned mains - Capitalised and amortised (in income statement)</t>
  </si>
  <si>
    <t>Grants and contributions - water network+ - Requisitioned mains - Fully netted off capex</t>
  </si>
  <si>
    <t>Grants and contributions - water network+ - Requisitioned mains - Total</t>
  </si>
  <si>
    <t>Grants and contributions - water network+ - Diversions - s185 - Fully recognised in income statement</t>
  </si>
  <si>
    <t>Grants and contributions - water network+ - Diversions - s185 - Capitalised and amortised (in income statement)</t>
  </si>
  <si>
    <t>Grants and contributions - water network+ - Diversions - s185 - Fully netted off capex</t>
  </si>
  <si>
    <t>Grants and contributions - water network+ - Diversions - s185 - Total</t>
  </si>
  <si>
    <t>Grants and contributions - water network+ - Other contributions (price control) - Fully recognised in income statement</t>
  </si>
  <si>
    <t>Grants and contributions - water network+ - Other contributions (price control) - Capitalised and amortised (in income statement)</t>
  </si>
  <si>
    <t>Grants and contributions - water network+ - Other contributions (price control) - Fully netted off capex</t>
  </si>
  <si>
    <t>Grants and contributions - water network+ - Other contributions (price control) - Total</t>
  </si>
  <si>
    <t>Grants and contributions - water network+ - Price control grants and contributions before deduction of income offset - Fully recognised in income statement</t>
  </si>
  <si>
    <t>Grants and contributions - water network+ - Price control grants and contributions before deduction of income offset - Capitalised and amortised (in income statement)</t>
  </si>
  <si>
    <t>Grants and contributions - water network+ - Price control grants and contributions before deduction of income offset - Fully netted off capex</t>
  </si>
  <si>
    <t>Grants and contributions - water network+ - Price control grants and contributions before deduction of income offset - Total</t>
  </si>
  <si>
    <t>Grants and contributions - water network+ - Income offset - Fully recognised in income statement</t>
  </si>
  <si>
    <t>Grants and contributions - water network+ - Income offset - Capitalised and amortised (in income statement)</t>
  </si>
  <si>
    <t>Grants and contributions - water network+ - Income offset - Fully netted off capex</t>
  </si>
  <si>
    <t>Grants and contributions - water network+ - Income offset - Total</t>
  </si>
  <si>
    <t>Grants and contributions - water network+ - Price control grants and contributions after deduction of income offset - Fully recognised in income statement</t>
  </si>
  <si>
    <t>Grants and contributions - water network+ - Price control grants and contributions after deduction of income offset - Capitalised and amortised (in income statement)</t>
  </si>
  <si>
    <t>Grants and contributions - water network+ - Price control grants and contributions after deduction of income offset - Fully netted off capex</t>
  </si>
  <si>
    <t>Grants and contributions - water network+ - Price control grants and contributions after deduction of income offset - Total</t>
  </si>
  <si>
    <t>Grants and contributions - water network+ - Diversions - NRSWA - Fully recognised in income statement</t>
  </si>
  <si>
    <t>Grants and contributions - water network+ - Diversions - NRSWA - Capitalised and amortised (in income statement)</t>
  </si>
  <si>
    <t>Grants and contributions - water network+ - Diversions - NRSWA - Fully netted off capex</t>
  </si>
  <si>
    <t>Grants and contributions - water network+ - Diversions - NRSWA - Total</t>
  </si>
  <si>
    <t>Grants and contributions - water network+ - Diversions - other non-price control - Fully recognised in income statement</t>
  </si>
  <si>
    <t>Grants and contributions - water network+ - Diversions - other non-price control - Capitalised and amortised (in income statement)</t>
  </si>
  <si>
    <t>Grants and contributions - water network+ - Diversions - other non-price control - Fully netted off capex</t>
  </si>
  <si>
    <t>Grants and contributions - water network+ - Diversions - other non-price control - Total</t>
  </si>
  <si>
    <t>Grants and contributions - water network+ - Other contributions (non-price control) - Fully recognised in income statement</t>
  </si>
  <si>
    <t>Grants and contributions - water network+ - Other contributions (non-price control) - Capitalised and amortised (in income statement)</t>
  </si>
  <si>
    <t>Grants and contributions - water network+ - Other contributions (non-price control) - Fully netted off capex</t>
  </si>
  <si>
    <t>Grants and contributions - water network+ - Other contributions (non-price control) - Total</t>
  </si>
  <si>
    <t>Grants and contributions - water network+ - Total - Fully recognised in income statement</t>
  </si>
  <si>
    <t>Grants and contributions - water network+ - Total - Capitalised and amortised (in income statement)</t>
  </si>
  <si>
    <t>Grants and contributions - water network+ - Total - Fully netted off capex</t>
  </si>
  <si>
    <t>Grants and contributions - water network+ - Total - Total</t>
  </si>
  <si>
    <t>Fully recognised in income statement - Grants and contributions - water network+ - Value of adopted assets</t>
  </si>
  <si>
    <t>Capitalised and amortised (in income statement) - Grants and contributions - water network+ - Value of adopted assets</t>
  </si>
  <si>
    <t>Fully netted off capex - Grants and contributions - water network+ - Value of adopted assets</t>
  </si>
  <si>
    <t>Grants and contributions - wastewater network+ - Receipts for on-site work - Fully recognised in income statement</t>
  </si>
  <si>
    <t>Grants and contributions - wastewater network+ - Receipts for on-site work - Capitalised and amortised (in income statement)</t>
  </si>
  <si>
    <t>Grants and contributions - wastewater network+ - Receipts for on-site work - Fully netted off capex</t>
  </si>
  <si>
    <t>Grants and contributions - wastewater network+ - Receipts for on-site work - Total</t>
  </si>
  <si>
    <t>Infrastructure charge receipts (s146) - Fully recognised in income statement</t>
  </si>
  <si>
    <t>Infrastructure charge receipts (s146) - Capitalised and amortised against depreciation</t>
  </si>
  <si>
    <t>Infrastructure charge receipts (s146) - Fully netted off capex</t>
  </si>
  <si>
    <t>Grants and capital contributions: infrastructure charge receipts - new connections.</t>
  </si>
  <si>
    <t>Grants and contributions - wastewater network+ - Diversions - s185 - Fully recognised in income statement</t>
  </si>
  <si>
    <t>Grants and contributions - wastewater network+ - Diversions - s185 - Capitalised and amortised (in income statement)</t>
  </si>
  <si>
    <t>Grants and contributions - wastewater network+ - Diversions - s185 - Fully netted off capex</t>
  </si>
  <si>
    <t>Grants and contributions - wastewater network+ - Diversions - s185 - Total</t>
  </si>
  <si>
    <t>Grants and contributions - wastewater network+ - Other contributions (price control) - Fully recognised in income statement</t>
  </si>
  <si>
    <t>Grants and contributions - wastewater network+ - Other contributions (price control) - Capitalised and amortised (in income statement)</t>
  </si>
  <si>
    <t>Grants and contributions - wastewater network+ - Other contributions (price control) - Fully netted off capex</t>
  </si>
  <si>
    <t>Grants and contributions - wastewater network+ - Other contributions (price control) - Total</t>
  </si>
  <si>
    <t>Grants and contributions - wastewater network+ - Price control grants and contributions before deduction of income offset - Fully recognised in income statement</t>
  </si>
  <si>
    <t>Grants and contributions - wastewater network+ - Price control grants and contributions before deduction of income offset - Capitalised and amortised (in income statement)</t>
  </si>
  <si>
    <t>Grants and contributions - wastewater network+ - Price control grants and contributions before deduction of income offset - Fully netted off capex</t>
  </si>
  <si>
    <t>Grants and contributions - wastewater network+ - Price control grants and contributions before deduction of income offset - Total</t>
  </si>
  <si>
    <t>Grants and contributions - wastewater network+ - Income offset - Fully recognised in income statement</t>
  </si>
  <si>
    <t>Grants and contributions - wastewater network+ - Income offset - Capitalised and amortised (in income statement)</t>
  </si>
  <si>
    <t>Grants and contributions - wastewater network+ - Income offset - Fully netted off capex</t>
  </si>
  <si>
    <t>Grants and contributions - wastewater network+ - Income offset - Total</t>
  </si>
  <si>
    <t>Grants and contributions - wastewater network+ - Price control grants and contributions after deduction of income offset - Fully recognised in income statement</t>
  </si>
  <si>
    <t>Grants and contributions - wastewater network+ - Price control grants and contributions after deduction of income offset - Capitalised and amortised (in income statement)</t>
  </si>
  <si>
    <t>Grants and contributions - wastewater network+ - Price control grants and contributions after deduction of income offset - Fully netted off capex</t>
  </si>
  <si>
    <t>Grants and contributions - wastewater network+ - Price control grants and contributions after deduction of income offset - Total</t>
  </si>
  <si>
    <t>Grants and contributions - wastewater network+ - Diversions - NRSWA - Fully recognised in income statement</t>
  </si>
  <si>
    <t>Grants and contributions - wastewater network+ - Diversions - NRSWA - Capitalised and amortised (in income statement)</t>
  </si>
  <si>
    <t>Grants and contributions - wastewater network+ - Diversions - NRSWA - Fully netted off capex</t>
  </si>
  <si>
    <t>Grants and contributions - wastewater network+ - Diversions - NRSWA - Total</t>
  </si>
  <si>
    <t>Grants and contributions - wastewater network+ - Diversions - other non-price control - Fully recognised in income statement</t>
  </si>
  <si>
    <t>Grants and contributions - wastewater network+ - Diversions - other non-price control - Capitalised and amortised (in income statement)</t>
  </si>
  <si>
    <t>Grants and contributions - wastewater network+ - Diversions - other non-price control - Fully netted off capex</t>
  </si>
  <si>
    <t>Grants and contributions - wastewater network+ - Diversions - other non-price control - Total</t>
  </si>
  <si>
    <t>Grants and contributions - wastewater network+ - Other Contributions (non-price control) - Fully recognised in income statement</t>
  </si>
  <si>
    <t>Grants and contributions - wastewater network+ - Other Contributions (non-price control) - Capitalised and amortised (in income statement)</t>
  </si>
  <si>
    <t>Grants and contributions - wastewater network+ - Other Contributions (non-price control) - Fully netted off capex</t>
  </si>
  <si>
    <t>Grants and contributions - wastewater network+ - Other Contributions (non-price control) - Total</t>
  </si>
  <si>
    <t>Total Grants and contributions - wastewater - Fully recognised in income statement</t>
  </si>
  <si>
    <t>Total Grants and contributions - wastewater - Capitalised and amortised (in income statement)</t>
  </si>
  <si>
    <t>Total Grants and contributions - wastewater - Fully netted off capex</t>
  </si>
  <si>
    <t>Total Grants and contributions - wastewater - Total</t>
  </si>
  <si>
    <t>Grants and contributions - TTT - Value of adopted assets - Fully recognised in income statement</t>
  </si>
  <si>
    <t>Grants and contributions - TTT - Value of adopted assets - Total</t>
  </si>
  <si>
    <t>Movements in capitalised grants and contributions - Brought forward (Water)</t>
  </si>
  <si>
    <t>Movements in capitalised grants and contributions - Brought forward (Wastewater)</t>
  </si>
  <si>
    <t>Movements in capitalised grants and contributions - Brought forward (TTT)</t>
  </si>
  <si>
    <t>Movements in capitalised grants and contributions - Brought forward (Total)</t>
  </si>
  <si>
    <t>Movements in capitalised grants and contributions - Capitalised in year (Total)</t>
  </si>
  <si>
    <t>Movements in capitalised grants and contributions - Amortisation (in income statement) (Water)</t>
  </si>
  <si>
    <t>Movements in capitalised grants and contributions - Amortisation (in income statement) (Wastewater)</t>
  </si>
  <si>
    <t>Movements in capitalised grants and contributions - Amortisation (in income statement) (TTT)</t>
  </si>
  <si>
    <t>Movements in capitalised grants and contributions - Amortisation (in income statement) (Total)</t>
  </si>
  <si>
    <t>Movements in capitalised grants and contributions - Carried forward (Water)</t>
  </si>
  <si>
    <t>Movements in capitalised grants and contributions - Carried forward (Wastewater)</t>
  </si>
  <si>
    <t>Movements in capitalised grants and contributions - Carried forward (TTT)</t>
  </si>
  <si>
    <t>Movements in capitalised grants and contributions - Carried forward (Total)</t>
  </si>
  <si>
    <t>Residential revenue  - Total residential revenue - Revenue</t>
  </si>
  <si>
    <t>Retail revenue - Revenue Recovered ("RR" ) - Revenue</t>
  </si>
  <si>
    <t>Retail revenue - Revenue sacrifice - Revenue</t>
  </si>
  <si>
    <t>Retail revenue - Actual revenue (net) - Revenue</t>
  </si>
  <si>
    <t>Customer information - Actual customers ("AC" )  - Number of customers</t>
  </si>
  <si>
    <t>Customer information - Reforecast customers  - Number of customers</t>
  </si>
  <si>
    <t>Adjustment - Allowed revenue ("R" )  - Revenue</t>
  </si>
  <si>
    <t>Adjustment - Net adjustment  - Revenue</t>
  </si>
  <si>
    <t>Other residential information - Average residential retail revenue per customer  - Average residential revenues</t>
  </si>
  <si>
    <t>Default tariffs - Wholesale charges revenue 
£m</t>
  </si>
  <si>
    <t>Default tariffs - Retail revenue £m</t>
  </si>
  <si>
    <t>Default tariffs - Total revenue £m</t>
  </si>
  <si>
    <t>Default tariffs - Number of connections (000s)</t>
  </si>
  <si>
    <t>Default tariffs - Average non-household retail revenue per connection  £</t>
  </si>
  <si>
    <t>Default tariffs - customer group 1 - Tariff type 1 - Allowed average non-household retail cost</t>
  </si>
  <si>
    <t>Default tariffs - customer group 1 - Tariff type 1 - Outcome delivery incentive (ODI) payment</t>
  </si>
  <si>
    <t>Default tariffs - customer group 1 - Tariff type 1 - Allowed average non-household retail cost after ODI payment</t>
  </si>
  <si>
    <t>Default tariffs - customer group 1 - Tariff type 1 - Allowed margin</t>
  </si>
  <si>
    <t>Default tariffs - customer group 1 - Tariff type 1 - Allowed average non-household retail revenue per connection</t>
  </si>
  <si>
    <t>Default tariffs - customer group 1 - Tariff type 2 - Allowed average non-household retail cost</t>
  </si>
  <si>
    <t>Default tariffs - customer group 1 - Tariff type 2 - Outcome delivery incentive (ODI) payment</t>
  </si>
  <si>
    <t>Default tariffs - customer group 1 - Tariff type 2 - Allowed average non-household retail cost after ODI payment</t>
  </si>
  <si>
    <t>Default tariffs - customer group 1 - Tariff type 2 - Allowed margin</t>
  </si>
  <si>
    <t>Default tariffs - customer group 1 - Tariff type 2 - Allowed average non-household retail revenue per connection</t>
  </si>
  <si>
    <t>Default tariffs - customer group 1 - Total default tariffs customer group 1 - Wholesale charges revenue</t>
  </si>
  <si>
    <t>Default tariffs - customer group 1 - Total default tariffs customer group 1 - Retail revenue</t>
  </si>
  <si>
    <t>Default tariffs - customer group 1 - Total default tariffs customer group 1 - Total revenue</t>
  </si>
  <si>
    <t>Default tariffs - customer group 1 - Total default tariffs customer group 1 - Number of customers</t>
  </si>
  <si>
    <t>Default tariffs - customer group 1 - Total default tariffs customer group 1 - Average non-household retail revenue per connection</t>
  </si>
  <si>
    <t>Default tariffs - customer group 1 - Total default tariffs customer group 1 - Allowed average non-household retail cost</t>
  </si>
  <si>
    <t>Default tariffs - customer group 1 - Total default tariffs customer group 1 - Outcome delivery incentive (ODI) payment</t>
  </si>
  <si>
    <t>Default tariffs - customer group 1 - Total default tariffs customer group 1 - Allowed average non-household retail cost after ODI payment</t>
  </si>
  <si>
    <t>Default tariffs - customer group 1 - Total default tariffs customer group 1 - Allowed margin</t>
  </si>
  <si>
    <t>Default tariffs - customer group 1 - Total default tariffs customer group 1 - Allowed average non-household retail revenue per connection</t>
  </si>
  <si>
    <t>Default tariffs - customer group 2 - Tariff type 1 - Allowed average non-household retail cost</t>
  </si>
  <si>
    <t>Default tariffs - customer group 2 - Tariff type 1 - Outcome delivery incentive (ODI) payment</t>
  </si>
  <si>
    <t>Default tariffs - customer group 2 - Tariff type 1 - Allowed average non-household retail cost after ODI payment</t>
  </si>
  <si>
    <t>Default tariffs - customer group 2 - Tariff type 1 - Allowed margin</t>
  </si>
  <si>
    <t>Default tariffs - customer group 2 - Tariff type 1 - Allowed average non-household retail revenue per connection</t>
  </si>
  <si>
    <t>Default tariffs - customer group 2 - Total default tariffs - Wholesale charges revenue</t>
  </si>
  <si>
    <t>Default tariffs - customer group 2 - Total default tariffs - Retail revenue</t>
  </si>
  <si>
    <t>Default tariffs - customer group 2 - Total default tariffs - Total revenue</t>
  </si>
  <si>
    <t>Default tariffs - customer group 2 - Total default tariffs - Number of customers</t>
  </si>
  <si>
    <t>Default tariffs - customer group 2 - Total default tariffs - Average non-household retail revenue per connection</t>
  </si>
  <si>
    <t>Default tariffs - customer group 2 - Total default tariffs - Allowed average non-household retail cost</t>
  </si>
  <si>
    <t>Default tariffs - customer group 2 - Total default tariffs - Outcome delivery incentive (ODI) payment</t>
  </si>
  <si>
    <t>Default tariffs - customer group 2 - Total default tariffs - Allowed average non-household retail cost after ODI payment</t>
  </si>
  <si>
    <t>Default tariffs - customer group 2 - Total default tariffs - Allowed margin</t>
  </si>
  <si>
    <t>Default tariffs - customer group 2 - Total default tariffs - Allowed average non-household retail revenue per connection</t>
  </si>
  <si>
    <t>Non-Default tariffs - Total non-default tariffs - Wholesale charges revenue</t>
  </si>
  <si>
    <t>Non-Default tariffs - Total non-default tariffs - Retail revenue</t>
  </si>
  <si>
    <t>Non-Default tariffs - Total non-default tariffs - Total revenue</t>
  </si>
  <si>
    <t>Non-Default tariffs - Total non-default tariffs - Number of customers</t>
  </si>
  <si>
    <t>Non-Default tariffs - Total non-default tariffs - Average non-household retail revenue per connection</t>
  </si>
  <si>
    <t>Non-Default tariffs - Total - Wholesale charges revenue</t>
  </si>
  <si>
    <t>Non-Default tariffs - Total - Retail revenue</t>
  </si>
  <si>
    <t>Non-Default tariffs - Total - Total revenue</t>
  </si>
  <si>
    <t>Non-Default tariffs - Total - Number of customers</t>
  </si>
  <si>
    <t>Non-Default tariffs - Total - Average non-household retail revenue per connection</t>
  </si>
  <si>
    <t>Revenue per customer - Total - Wholesale charges revenue</t>
  </si>
  <si>
    <t>Revenue per customer - Total - Retail revenue</t>
  </si>
  <si>
    <t>Default tariffs - customer group 1 - Tariff type 3 - Allowed average non-household retail cost</t>
  </si>
  <si>
    <t>Default tariffs - customer group 1 - Tariff type 3 - Outcome delivery incentive (ODI) payment</t>
  </si>
  <si>
    <t>Default tariffs - customer group 1 - Tariff type 3 - Allowed average non-household retail cost after ODI payment</t>
  </si>
  <si>
    <t>Default tariffs - customer group 1 - Tariff type 3 - Allowed margin</t>
  </si>
  <si>
    <t>Default tariffs - customer group 1 - Tariff type 3 - Allowed average non-household retail revenue per connection</t>
  </si>
  <si>
    <t>Default tariffs - customer group 1 - Total default tariffs - Wholesale charges revenue</t>
  </si>
  <si>
    <t>Default tariffs - customer group 1 - Total default tariffs - Retail revenue</t>
  </si>
  <si>
    <t>Default tariffs - customer group 1 - Total default tariffs - Total revenue</t>
  </si>
  <si>
    <t>Default tariffs - customer group 1 - Total default tariffs - Number of customers</t>
  </si>
  <si>
    <t>Default tariffs - customer group 1 - Total default tariffs - Average non-household retail revenue per connection</t>
  </si>
  <si>
    <t>Default tariffs - customer group 1 - Total default tariffs - Allowed average non-household retail cost</t>
  </si>
  <si>
    <t>Default tariffs - customer group 1 - Total default tariffs - Outcome delivery incentive (ODI) payment</t>
  </si>
  <si>
    <t>Default tariffs - customer group 1 - Total default tariffs - Allowed average non-household retail cost after ODI payment</t>
  </si>
  <si>
    <t>Default tariffs - customer group 1 - Total default tariffs - Allowed margin</t>
  </si>
  <si>
    <t>Default tariffs - customer group 1 - Total default tariffs - Allowed average non-household retail revenue per connection</t>
  </si>
  <si>
    <t>Total non-default tariffs - Wholesale charges revenue 
£m</t>
  </si>
  <si>
    <t>Total non-default tariffs - Retail revenue £m</t>
  </si>
  <si>
    <t>Total non-default tariffs - Total revenue £m</t>
  </si>
  <si>
    <t>Total non-default tariffs - Number of connections (000s)</t>
  </si>
  <si>
    <t>Total non-default tariffs - Average non-household retail revenue per connection  £</t>
  </si>
  <si>
    <t>Total - Wholesale charges revenue 
£m</t>
  </si>
  <si>
    <t>Total - Retail revenue £m</t>
  </si>
  <si>
    <t>Total - Total revenue £m</t>
  </si>
  <si>
    <t>Total - Number of connections (000s)</t>
  </si>
  <si>
    <t>Total - Average non-household retail revenue per connection  £</t>
  </si>
  <si>
    <t>Default tariffs - customer group 1 &amp; Non-Default tariffs - Total  - Allowed average non-household retail cost</t>
  </si>
  <si>
    <t>Default tariffs - customer group 1 &amp; Non-Default tariffs - Total  - Outcome delivery incentive (ODI) payment</t>
  </si>
  <si>
    <t>Default tariffs - customer group 1 &amp; Non-Default tariffs - Total  - Allowed average non-household retail cost after ODI payment</t>
  </si>
  <si>
    <t>Default tariffs - customer group 1 &amp; Non-Default tariffs - Total  - Allowed margin</t>
  </si>
  <si>
    <t>Default tariffs - customer group 1 &amp; Non-Default tariffs - Total  - Allowed average non-household retail revenue per connection</t>
  </si>
  <si>
    <t>Total - Average non-household retail revenue per customer  £</t>
  </si>
  <si>
    <t>Wholesale charge - water Unmeasured - Household</t>
  </si>
  <si>
    <t>Wholesale charge - water Unmeasured - Non-household</t>
  </si>
  <si>
    <t>Wholesale charge - water Unmeasured - Total</t>
  </si>
  <si>
    <t>Wholesale charge - water &amp; Unmeasured - Water resources</t>
  </si>
  <si>
    <t>Wholesale charge - water &amp; Unmeasured - Water network+</t>
  </si>
  <si>
    <t>Wholesale charge - water &amp; Unmeasured - Total</t>
  </si>
  <si>
    <t>Wholesale charge - water Measured - Household</t>
  </si>
  <si>
    <t>Wholesale charge - water Measured - Non-household</t>
  </si>
  <si>
    <t>Wholesale charge - water Measured - Total</t>
  </si>
  <si>
    <t>Wholesale charge - water &amp; Measured - Water resources</t>
  </si>
  <si>
    <t>Wholesale charge - water &amp; Measured - Water network+</t>
  </si>
  <si>
    <t>Wholesale charge - water &amp; Measured - Total</t>
  </si>
  <si>
    <t>Wholesale charge - water Third party revenue - Household</t>
  </si>
  <si>
    <t>Wholesale charge - water Third party revenue - Non-household</t>
  </si>
  <si>
    <t>Wholesale charge - water Third party revenue - Total</t>
  </si>
  <si>
    <t>Wholesale charge - water &amp; Third party revenue - Water resources</t>
  </si>
  <si>
    <t>Wholesale charge - water &amp; Third party revenue - Water network+</t>
  </si>
  <si>
    <t>Wholesale charge - water &amp; Third party revenue - Total</t>
  </si>
  <si>
    <t>Wholesale charge - water Total - Household</t>
  </si>
  <si>
    <t>Wholesale charge - water Total - Non-household</t>
  </si>
  <si>
    <t>Wholesale charge - water Total - Total</t>
  </si>
  <si>
    <t>Wholesale charge - water &amp; Total wholesale water revenue - Water resources</t>
  </si>
  <si>
    <t>Wholesale charge - water &amp; Total wholesale water revenue - Water network+</t>
  </si>
  <si>
    <t>Wholesale charge - water &amp; Total wholesale water revenue - Total</t>
  </si>
  <si>
    <t>Wholesale charge - wastewater &amp; Unmeasured - foul charges - Household</t>
  </si>
  <si>
    <t>Wholesale charge - wastewater &amp; Unmeasured - foul charges - Non- household</t>
  </si>
  <si>
    <t>Wholesale charge - wastewater &amp; Unmeasured - foul charges - Total</t>
  </si>
  <si>
    <t>Wholesale charge - wastewater &amp; Unmeasured - foul charges - Water resources</t>
  </si>
  <si>
    <t>Wholesale charge - wastewater &amp; Unmeasured - foul charges - Water network+</t>
  </si>
  <si>
    <t>Wholesale charge - wastewater &amp; Unmeasured - surface water charges - Household</t>
  </si>
  <si>
    <t>Wholesale charge - wastewater &amp; Unmeasured - surface water charges - Non- household</t>
  </si>
  <si>
    <t>Wholesale charge - wastewater &amp; Unmeasured - surface water charges - Total</t>
  </si>
  <si>
    <t>Wholesale charge - wastewater &amp; Unmeasured - surface water charges - Water resources</t>
  </si>
  <si>
    <t>Wholesale charge - wastewater &amp; Unmeasured - surface water charges - Water network+</t>
  </si>
  <si>
    <t>Wholesale charge - wastewater &amp; Unmeasured - highway drainage charges - Household</t>
  </si>
  <si>
    <t>Wholesale charge - wastewater &amp; Unmeasured - highway drainage charges - Non- household</t>
  </si>
  <si>
    <t>Wholesale charge - wastewater &amp; Unmeasured - highway drainage charges - Total</t>
  </si>
  <si>
    <t>Wholesale charge - wastewater &amp; Unmeasured - highway drainage charges - Water resources</t>
  </si>
  <si>
    <t>Wholesale charge - wastewater &amp; Unmeasured - highway drainage charges - Water network+</t>
  </si>
  <si>
    <t>Wholesale charge - wastewater &amp; Measured - foul charges - Household</t>
  </si>
  <si>
    <t>Wholesale charge - wastewater &amp; Measured - foul charges - Non- household</t>
  </si>
  <si>
    <t>Wholesale charge - wastewater &amp; Measured - foul charges - Total</t>
  </si>
  <si>
    <t>Wholesale charge - wastewater &amp; Measured - foul charges - Water resources</t>
  </si>
  <si>
    <t>Wholesale charge - wastewater &amp; Measured - foul charges - Water network+</t>
  </si>
  <si>
    <t>Wholesale charge - wastewater &amp; Measured - surface water charges - Household</t>
  </si>
  <si>
    <t>Wholesale charge - wastewater &amp; Measured - surface water charges - Non- household</t>
  </si>
  <si>
    <t>Wholesale charge - wastewater &amp; Measured - surface water charges - Total</t>
  </si>
  <si>
    <t>Wholesale charge - wastewater &amp; Measured - surface water charges - Water resources</t>
  </si>
  <si>
    <t>Wholesale charge - wastewater &amp; Measured - surface water charges - Water network+</t>
  </si>
  <si>
    <t>Wholesale charge - wastewater &amp; Measured - highway drainage charges - Household</t>
  </si>
  <si>
    <t>Wholesale charge - wastewater &amp; Measured - highway drainage charges - Non- household</t>
  </si>
  <si>
    <t>Wholesale charge - wastewater &amp; Measured - highway drainage charges - Total</t>
  </si>
  <si>
    <t>Wholesale charge - wastewater &amp; Measured - highway drainage charges - Water resources</t>
  </si>
  <si>
    <t>Wholesale charge - wastewater &amp; Measured - highway drainage charges - Water network+</t>
  </si>
  <si>
    <t>Wholesale charge - wastewater &amp; Third party revenue - Household</t>
  </si>
  <si>
    <t>Wholesale charge - wastewater &amp; Third party revenue - Non- household</t>
  </si>
  <si>
    <t>Wholesale charge - wastewater &amp; Third party revenue - Total</t>
  </si>
  <si>
    <t>Wholesale charge - wastewater &amp; Third party revenue - Water resources</t>
  </si>
  <si>
    <t>Wholesale charge - wastewater &amp; Third party revenue - Water network+</t>
  </si>
  <si>
    <t>Wholesale charge - wastewater &amp; Total wholesale wastewater revenue - Household</t>
  </si>
  <si>
    <t>Wholesale charge - wastewater &amp; Total wholesale wastewater revenue - Non- household</t>
  </si>
  <si>
    <t>Wholesale charge - wastewater &amp; Total wholesale wastewater revenue - Total</t>
  </si>
  <si>
    <t>Wholesale charge - wastewater &amp; Total wholesale wastewater revenue - Water resources</t>
  </si>
  <si>
    <t>Wholesale charge - wastewater &amp; Total wholesale wastewater revenue - Water network+</t>
  </si>
  <si>
    <t>Additional Price Control &amp; Unmeasured - Household</t>
  </si>
  <si>
    <t>Additional Price Control &amp; Unmeasured - Non- household</t>
  </si>
  <si>
    <t>Additional Price Control &amp; Unmeasured - Total</t>
  </si>
  <si>
    <t>Additional Price Control &amp; Other third party revenue - Household</t>
  </si>
  <si>
    <t>Additional Price Control &amp; Other third party revenue - Non- household</t>
  </si>
  <si>
    <t>Additional Price Control &amp; Other third party revenue - Total</t>
  </si>
  <si>
    <t>Additional Price Control &amp; Total - Household</t>
  </si>
  <si>
    <t>Additional Price Control &amp; Total - Non- household</t>
  </si>
  <si>
    <t>Additional Price Control &amp; Total - Total</t>
  </si>
  <si>
    <t>Wholesale Total - Household</t>
  </si>
  <si>
    <t>Additional Price Control &amp; Wholesale Total - Non- household</t>
  </si>
  <si>
    <t>Additional Price Control &amp; Wholesale Total - Total</t>
  </si>
  <si>
    <t>Allowed revenue - unmeasured - Retail household</t>
  </si>
  <si>
    <t>Unmeasured - Non-household</t>
  </si>
  <si>
    <t>Unmeasured - Total</t>
  </si>
  <si>
    <t>Allowed revenue - measured - Retail household</t>
  </si>
  <si>
    <t>Measured - Non-household</t>
  </si>
  <si>
    <t>Measured - Total</t>
  </si>
  <si>
    <t>Retail third party revenue - Household</t>
  </si>
  <si>
    <t>Retail third party revenue - Non-household</t>
  </si>
  <si>
    <t>Retail third party revenue - Total</t>
  </si>
  <si>
    <t>Retail total - Household</t>
  </si>
  <si>
    <t>Retail total - Non-household</t>
  </si>
  <si>
    <t>Retail total - Total</t>
  </si>
  <si>
    <t>Bulk Supplies - water - Total</t>
  </si>
  <si>
    <t>Bulk Supplies - wastewater - Total</t>
  </si>
  <si>
    <t>Other third party revenue - Total</t>
  </si>
  <si>
    <t>Other appointed revenue - Total</t>
  </si>
  <si>
    <t>Total appointed revenue - Total</t>
  </si>
  <si>
    <t>Wholesale water network+ (treated water distribution) - Distribution and trunk mains (Network reinforcement capex)</t>
  </si>
  <si>
    <t>Wholesale water network+ (treated water distribution) - Distribution and trunk mains (On site / site specific capex (memo only))</t>
  </si>
  <si>
    <t>Wholesale water network+ (treated water distribution) - Pumping and storage facilities (Network reinforcement capex)</t>
  </si>
  <si>
    <t>Wholesale water network+ (treated water distribution) - Pumping and storage facilities (On site / site specific capex (memo only))</t>
  </si>
  <si>
    <t>Wholesale water network+ (treated water distribution) - Other (Network reinforcement capex)</t>
  </si>
  <si>
    <t>Wholesale water network+ (treated water distribution) - Other (On site / site specific capex (memo only))</t>
  </si>
  <si>
    <t>Wholesale water network+ (treated water distribution) - Total (Network reinforcement capex)</t>
  </si>
  <si>
    <t>Wholesale water network+ (treated water distribution) - Total (On site / site specific capex (memo only))</t>
  </si>
  <si>
    <t>Wholesale wastewater network+ (sewage collection) - Foul and combined systems (Network reinforcement capex)</t>
  </si>
  <si>
    <t>Wholesale wastewater network+ (sewage collection) - Foul and combined systems (On site / site specific capex (memo only))</t>
  </si>
  <si>
    <t>Wholesale wastewater network+ (sewage collection) - Surface water only systems (Network reinforcement capex)</t>
  </si>
  <si>
    <t>Wholesale wastewater network+ (sewage collection) - Surface water only systems (On site / site specific capex (memo only))</t>
  </si>
  <si>
    <t>Wholesale wastewater network+ (sewage collection) - Pumping and storage facilities (Network reinforcement capex)</t>
  </si>
  <si>
    <t>Wholesale wastewater network+ (sewage collection) - Pumping and storage facilities (On site / site specific capex (memo only))</t>
  </si>
  <si>
    <t>Wholesale wastewater network+ (sewage collection) - Other (Network reinforcement capex)</t>
  </si>
  <si>
    <t>Wholesale wastewater network+ (sewage collection) - Other (On site / site specific capex (memo only))</t>
  </si>
  <si>
    <t>Wholesale wastewater network+ (sewage collection) - Total (Network reinforcement capex)</t>
  </si>
  <si>
    <t>Wholesale wastewater network+ (sewage collection) - Total (On site / site specific capex (memo only))</t>
  </si>
  <si>
    <t>Impact of infrastructure charge discounts - Infrastructure charges - Total</t>
  </si>
  <si>
    <t>Impact of infrastructure charge discounts - Discounts applied to infrastructure charges - Water</t>
  </si>
  <si>
    <t>Impact of infrastructure charge discounts - Discounts applied to infrastructure charges - Wastewater</t>
  </si>
  <si>
    <t>Impact of infrastructure charge discounts - Discounts applied to infrastructure charges - Total</t>
  </si>
  <si>
    <t>Impact of infrastructure charge discounts - Gross infrastructure charges - Water</t>
  </si>
  <si>
    <t>Impact of infrastructure charge discounts - Gross infrastructure charges - Wastewater</t>
  </si>
  <si>
    <t>Impact of infrastructure charge discounts - Gross infrastructure charges - Total</t>
  </si>
  <si>
    <t>Comparison of revenue and costs - Water - Variance brought forward</t>
  </si>
  <si>
    <t>Comparison of revenue and costs - Wastewater - Variance brought forward</t>
  </si>
  <si>
    <t>Comparison of revenue and costs - Variance brought forward - Total</t>
  </si>
  <si>
    <t>Comparison of revenue and costs -  Costs -  Water</t>
  </si>
  <si>
    <t>Comparison of revenue and costs -  Costs -  Wastewater</t>
  </si>
  <si>
    <t>Comparison of revenue and costs - Costs - Total</t>
  </si>
  <si>
    <t>Comparison of revenue and costs - Variance carried forward - Water</t>
  </si>
  <si>
    <t>Comparison of revenue and costs - Variance carried forward - Wastewater</t>
  </si>
  <si>
    <t>Comparison of revenue and costs - Variance carried forward - Total</t>
  </si>
  <si>
    <t>Proceeds from disposals of protected land -  Water resources</t>
  </si>
  <si>
    <t>Proceeds from disposals of protected land -  Water Network+</t>
  </si>
  <si>
    <t>Proceeds from disposals of protected land - Wastewater</t>
  </si>
  <si>
    <t>Proceeds from disposals of protected land - Additional control</t>
  </si>
  <si>
    <t>Total Net Proceeds from disposal of Protected Land</t>
  </si>
  <si>
    <t>Revenue recognised: Wholesale revenue governed by price control - Total</t>
  </si>
  <si>
    <t>Revenue recognised: Grants &amp; contributions (price control) - Bioresources</t>
  </si>
  <si>
    <t>Revenue recognised: Grants &amp; contributions (price control) - Additional Price Control</t>
  </si>
  <si>
    <t>Revenue recognised: Grants &amp; contributions (price control) - Total</t>
  </si>
  <si>
    <t>Revenue recognised: Total revenue governed by wholesale price control - Water resources</t>
  </si>
  <si>
    <t>Revenue recognised: Total revenue governed by wholesale price control - Water network+</t>
  </si>
  <si>
    <t>Revenue recognised: Total revenue governed by wholesale price control - Wastewater network+</t>
  </si>
  <si>
    <t>Revenue recognised: Total revenue governed by wholesale price control - Total</t>
  </si>
  <si>
    <t>Calculation of the revenue cap: Allowed wholesale revenue before adjustments (or modified by CMA) - Water resources</t>
  </si>
  <si>
    <t>Calculation of the revenue cap: Allowed wholesale revenue before adjustments (or modified by CMA) - Water network+</t>
  </si>
  <si>
    <t>Calculation of the revenue cap: Allowed wholesale revenue before adjustments (or modified by CMA) - Wastewater network+</t>
  </si>
  <si>
    <t>Calculation of the revenue cap: Allowed wholesale revenue before adjustments (or modified by CMA) - Bioresources</t>
  </si>
  <si>
    <t>Calculation of the revenue cap: Allowed wholesale revenue before adjustments (or modified by CMA) - Additional Price Control</t>
  </si>
  <si>
    <t>Calculation of the revenue cap: Allowed wholesale revenue before adjustments (or modified by CMA) - Total</t>
  </si>
  <si>
    <t>Calculation of the revenue cap: Allowed grants &amp; contributions before adjustments (or modified by CMA) - Water resources</t>
  </si>
  <si>
    <t>Calculation of the revenue cap: Allowed grants &amp; contributions before adjustments (or modified by CMA) - Water network+</t>
  </si>
  <si>
    <t>Calculation of the revenue cap: Allowed grants &amp; contributions before adjustments (or modified by CMA) - Wastewater network+</t>
  </si>
  <si>
    <t>Calculation of the revenue cap: Allowed grants &amp; contributions before adjustments (or modified by CMA) - Bioresources</t>
  </si>
  <si>
    <t>Calculation of the revenue cap: Allowed grants &amp; contributions before adjustments (or modified by CMA) - Additional Price Control</t>
  </si>
  <si>
    <t>Calculation of the revenue cap: Allowed grants &amp; contributions before adjustments (or modified by CMA) - Total</t>
  </si>
  <si>
    <t>Calculation of the revenue cap: Revenue adjustment - Water resources</t>
  </si>
  <si>
    <t>Calculation of the revenue cap: Revenue adjustment - Water network+</t>
  </si>
  <si>
    <t>Calculation of the revenue cap: Revenue adjustment - Wastewater network+</t>
  </si>
  <si>
    <t>Calculation of the revenue cap: Revenue adjustment - Bioresources</t>
  </si>
  <si>
    <t>Calculation of the revenue cap: Revenue adjustment - Additional Price Control</t>
  </si>
  <si>
    <t>Calculation of the revenue cap: Revenue adjustment - Total</t>
  </si>
  <si>
    <t>Calculation of the revenue cap: Other adjustments - Water resources</t>
  </si>
  <si>
    <t>Calculation of the revenue cap: Other adjustments - Water network+</t>
  </si>
  <si>
    <t>Calculation of the revenue cap: Other adjustments - Wastewater network+</t>
  </si>
  <si>
    <t>Calculation of the revenue cap: Other adjustments - Bioresources</t>
  </si>
  <si>
    <t>Calculation of the revenue cap: Other adjustments - Additional Price Control</t>
  </si>
  <si>
    <t>Calculation of the revenue cap: Other adjustments - Total</t>
  </si>
  <si>
    <t>Calculation of the revenue cap: Revenue cap - Water resources</t>
  </si>
  <si>
    <t>Calculation of the revenue cap: Revenue cap - Water network+</t>
  </si>
  <si>
    <t>Calculation of the revenue cap: Revenue cap - Wastewater network+</t>
  </si>
  <si>
    <t>Calculation of the revenue cap: Revenue cap - Bioresources</t>
  </si>
  <si>
    <t>Calculation of the revenue cap: Revenue cap - Additional Price Control</t>
  </si>
  <si>
    <t>Calculation of the revenue cap: Revenue cap - Total</t>
  </si>
  <si>
    <t>Calculation of the revenue imbalance: Revenue cap  - Total</t>
  </si>
  <si>
    <t>Calculation of the revenue imbalance: Revenue Recovered  - Total</t>
  </si>
  <si>
    <t>Calculation of the revenue imbalance: Revenue imbalance  - Water resources</t>
  </si>
  <si>
    <t>Calculation of the revenue imbalance: Revenue imbalance  - Water network+</t>
  </si>
  <si>
    <t>Calculation of the revenue imbalance: Revenue imbalance  - Wastewater network+</t>
  </si>
  <si>
    <t>Calculation of the revenue imbalance: Revenue imbalance  - Bioresources</t>
  </si>
  <si>
    <t>Calculation of the revenue imbalance: Revenue imbalance  - Additional Price Control</t>
  </si>
  <si>
    <t>Calculation of the revenue imbalance: Revenue imbalance  - Total</t>
  </si>
  <si>
    <t>Number of residential water only customers on social tariffs - Number of customers</t>
  </si>
  <si>
    <t>Number of residential wastewater only customers on social tariffs - Number of customers</t>
  </si>
  <si>
    <t>Number of residential dual service customers on social tariffs - Number of customers</t>
  </si>
  <si>
    <t>Number of residential water only customers not on social tariffs - Number of customers</t>
  </si>
  <si>
    <t>Number of residential wastewater only customers not on social tariffs - Number of customers</t>
  </si>
  <si>
    <t>Number of residential dual service customers not on social tariffs - Number of customers</t>
  </si>
  <si>
    <t>Average discount received by residential water only customers on social tariffs- Average amount per customer</t>
  </si>
  <si>
    <t>Average discount received by residential wastewater only customers on social tariffs- Average amount per customer</t>
  </si>
  <si>
    <t>Average discount received by residential dual service customers on social tariffs- Average amount per customer</t>
  </si>
  <si>
    <t>Total customer funded cross-subsidies for residential water only customers on social tariffs - Revenue</t>
  </si>
  <si>
    <t>Total customer funded cross-subsidies for residential wastewater only customers on social tariffs - Revenue</t>
  </si>
  <si>
    <t>Total customer funded cross-subsidies for residential dual service customers on social tariffs - Revenue</t>
  </si>
  <si>
    <t>Average customer funded cross-subsidy for residential water only customers on social tariffs - Average amount</t>
  </si>
  <si>
    <t>Average customer funded cross-subsidy for residential wastewater only customers on social tariffs - Average amount</t>
  </si>
  <si>
    <t>Average customer funded cross-subsidy for residential dual service customers on social tariffs - Average amount</t>
  </si>
  <si>
    <t>Total revenue forgone by company to fund cross-subsidies for residential water only social tariffs customers - Revenue</t>
  </si>
  <si>
    <t>Total revenue forgone by company to fund cross-subsidies for residential wastewater only social tariffs customers - Revenue</t>
  </si>
  <si>
    <t>Total revenue forgone by company to fund cross-subsidies for residential dual service social tariffs customers - Revenue</t>
  </si>
  <si>
    <t>Average revenue forgone by company to fund cross-subsidies for residential water only social tariffs customers - Average amount per customer</t>
  </si>
  <si>
    <t>Average revenue forgone by company to fund cross-subsidies for residential wastewater only social tariffs customers - Average amount per customer</t>
  </si>
  <si>
    <t>Average revenue forgone by company to fund cross-subsidies for residential dual service social tariffs customers - Average amount per customer</t>
  </si>
  <si>
    <t>Actual customer willingness to pay amount in support of social tariffs reflected in company business plan - Average amount per customer</t>
  </si>
  <si>
    <t>Maximum customer willingness to pay amount in support of social tariffs evidenced from PR19 customer engagement - Average amount per customer</t>
  </si>
  <si>
    <t>Cost &amp; At 1 April 2020 - Water Resources</t>
  </si>
  <si>
    <t>Cost &amp; At 1 April 2020 - Water Network+</t>
  </si>
  <si>
    <t>Cost &amp; At 1 April 2020 - Wastewater Network+</t>
  </si>
  <si>
    <t>Cost &amp; At 1 April 2020 - Bioresources</t>
  </si>
  <si>
    <t>Cost &amp; At 1 April 2020 - Additional Control</t>
  </si>
  <si>
    <t>Cost &amp; At 1 April 2020 - Retail Residential</t>
  </si>
  <si>
    <t>Cost &amp; At 1 April 2020 - Retail non-household</t>
  </si>
  <si>
    <t>Cost &amp; At 1 April 2020 - Total</t>
  </si>
  <si>
    <t>Cost &amp; Disposals - Water Resources</t>
  </si>
  <si>
    <t>Cost &amp; Disposals - Water Network+</t>
  </si>
  <si>
    <t>Cost &amp; Disposals - Wastewater Network+</t>
  </si>
  <si>
    <t>Cost &amp; Disposals - Bioresources</t>
  </si>
  <si>
    <t>Cost &amp; Disposals - Additional Control</t>
  </si>
  <si>
    <t>Cost &amp; Disposals - Retail Residential</t>
  </si>
  <si>
    <t>Cost &amp; Disposals - Retail non-household</t>
  </si>
  <si>
    <t>Cost &amp; Disposals - Total</t>
  </si>
  <si>
    <t>Cost &amp; Additions - Water Resources</t>
  </si>
  <si>
    <t>Cost &amp; Additions - Water Network+</t>
  </si>
  <si>
    <t>Cost &amp; Additions - Wastewater Network+</t>
  </si>
  <si>
    <t>Cost &amp; Additions - Bioresources</t>
  </si>
  <si>
    <t>Cost &amp; Additions - Additional Control</t>
  </si>
  <si>
    <t>Cost &amp; Additions - Retail Residential</t>
  </si>
  <si>
    <t>Cost &amp; Additions - Retail non-household</t>
  </si>
  <si>
    <t>Cost &amp; Additions - Total</t>
  </si>
  <si>
    <t>Cost &amp; Adjustments - Water Resources</t>
  </si>
  <si>
    <t>Cost &amp; Adjustments - Water Network+</t>
  </si>
  <si>
    <t>Cost &amp; Adjustments - Wastewater Network+</t>
  </si>
  <si>
    <t>Cost &amp; Adjustments - Bioresources</t>
  </si>
  <si>
    <t>Cost &amp; Adjustments - Additional Control</t>
  </si>
  <si>
    <t>Cost &amp; Adjustments - Retail Residential</t>
  </si>
  <si>
    <t>Cost &amp; Adjustments - Retail non-household</t>
  </si>
  <si>
    <t>Cost &amp; Adjustments - Total</t>
  </si>
  <si>
    <t>Cost &amp; Assets adopted at nil cost - Water Resources</t>
  </si>
  <si>
    <t>Cost &amp; Assets adopted at nil cost - Water Network+</t>
  </si>
  <si>
    <t>Cost &amp; Assets adopted at nil cost - Wastewater Network+</t>
  </si>
  <si>
    <t>Cost &amp; Assets adopted at nil cost - Bioresources</t>
  </si>
  <si>
    <t>Cost &amp; Assets adopted at nil cost - Additional Control</t>
  </si>
  <si>
    <t>Cost &amp; Assets adopted at nil cost - Retail Residential</t>
  </si>
  <si>
    <t>Cost &amp; Assets adopted at nil cost - Retail non-household</t>
  </si>
  <si>
    <t>Cost &amp; Assets adopted at nil cost - Total</t>
  </si>
  <si>
    <t>Cost &amp; At 31 March 2021 - Water Resources</t>
  </si>
  <si>
    <t>Cost &amp; At 31 March 2021 - Water Network+</t>
  </si>
  <si>
    <t>Cost &amp; At 31 March 2021 - Wastewater Network+</t>
  </si>
  <si>
    <t>Cost &amp; At 31 March 2021 - Bioresources</t>
  </si>
  <si>
    <t>Cost &amp; At 31 March 2021 - Additional Control</t>
  </si>
  <si>
    <t>Cost &amp; At 31 March 2021 - Retail Residential</t>
  </si>
  <si>
    <t>Cost &amp; At 31 March 2021 - Retail non-household</t>
  </si>
  <si>
    <t>Cost &amp; At 31 March 2021 - Total</t>
  </si>
  <si>
    <t>Amortisation &amp; At 1 April 2020 - Water Resources</t>
  </si>
  <si>
    <t>Amortisation &amp; At 1 April 2020 - Water Network+</t>
  </si>
  <si>
    <t>Amortisation &amp; At 1 April 2020 - Wastewater Network+</t>
  </si>
  <si>
    <t>Amortisation &amp; At 1 April 2020 - Bioresources</t>
  </si>
  <si>
    <t>Amortisation &amp; At 1 April 2020 - Additional Control</t>
  </si>
  <si>
    <t>Amortisation &amp; At 1 April 2020 - Retail Residential</t>
  </si>
  <si>
    <t>Amortisation &amp; At 1 April 2020 - Retail non-household</t>
  </si>
  <si>
    <t>Amortisation &amp; At 1 April 2020 - Total</t>
  </si>
  <si>
    <t>Amortisation &amp; Disposals - Water Resources</t>
  </si>
  <si>
    <t>Amortisation &amp; Disposals - Water Network+</t>
  </si>
  <si>
    <t>Amortisation &amp; Disposals - Wastewater Network+</t>
  </si>
  <si>
    <t>Amortisation &amp; Disposals - Bioresources</t>
  </si>
  <si>
    <t>Amortisation &amp; Disposals - Additional Control</t>
  </si>
  <si>
    <t>Amortisation &amp; Disposals - Retail Residential</t>
  </si>
  <si>
    <t>Amortisation &amp; Disposals - Retail non-household</t>
  </si>
  <si>
    <t>Amortisation &amp; Disposals - Total</t>
  </si>
  <si>
    <t>Amortisation &amp; Adjustments - Water Resources</t>
  </si>
  <si>
    <t>Amortisation &amp; Adjustments - Water Network+</t>
  </si>
  <si>
    <t>Amortisation &amp; Adjustments - Wastewater Network+</t>
  </si>
  <si>
    <t>Amortisation &amp; Adjustments - Bioresources</t>
  </si>
  <si>
    <t>Amortisation &amp; Adjustments - Additional Control</t>
  </si>
  <si>
    <t>Amortisation &amp; Adjustments - Retail Residential</t>
  </si>
  <si>
    <t>Amortisation &amp; Adjustments - Retail non-household</t>
  </si>
  <si>
    <t>Amortisation &amp; Adjustments - Total</t>
  </si>
  <si>
    <t>Amortisation &amp; Charge for year - Water Resources</t>
  </si>
  <si>
    <t>Amortisation &amp; Charge for year - Water Network+</t>
  </si>
  <si>
    <t>Amortisation &amp; Charge for year - Wastewater Network+</t>
  </si>
  <si>
    <t>Amortisation &amp; Charge for year - Bioresources</t>
  </si>
  <si>
    <t>Amortisation &amp; Charge for year - Additional Control</t>
  </si>
  <si>
    <t>Amortisation &amp; Charge for year - Retail Residential</t>
  </si>
  <si>
    <t>Amortisation &amp; Charge for year - Retail non-household</t>
  </si>
  <si>
    <t>Amortisation &amp; Charge for year - Total</t>
  </si>
  <si>
    <t>Amortisation &amp; At 31 March 2021 - Water Resources</t>
  </si>
  <si>
    <t>Amortisation &amp; At 31 March 2021 - Water Network+</t>
  </si>
  <si>
    <t>Amortisation &amp; At 31 March 2021 - Wastewater Network+</t>
  </si>
  <si>
    <t>Amortisation &amp; At 31 March 2021 - Bioresources</t>
  </si>
  <si>
    <t>Amortisation &amp; At 31 March 2021 - Additional Control</t>
  </si>
  <si>
    <t>Amortisation &amp; At 31 March 2021 - Retail Residential</t>
  </si>
  <si>
    <t>Amortisation &amp; At 31 March 2021 - Retail non-household</t>
  </si>
  <si>
    <t>Amortisation &amp; At 31 March 2021 - Total</t>
  </si>
  <si>
    <t>Net book amount at 31 March 2021 - Water Resources</t>
  </si>
  <si>
    <t>Net book amount at 31 March 2021 - Water Network+</t>
  </si>
  <si>
    <t>Net book amount at 31 March 2021 - Wastewater Network+</t>
  </si>
  <si>
    <t>Net book amount at 31 March 2021 - Bioresources</t>
  </si>
  <si>
    <t>Net book amount at 31 March 2021 - Additional Control</t>
  </si>
  <si>
    <t>Net book amount at 31 March 2021 - Retail Residential</t>
  </si>
  <si>
    <t>Net book amount at 31 March 2021 - Retail non-household</t>
  </si>
  <si>
    <t>Net book amount at 31 March 2021 - Total</t>
  </si>
  <si>
    <t>Net book amount at 1 April 2020 - Water Resources</t>
  </si>
  <si>
    <t>Net book amount at 1 April 2020 - Water Network+</t>
  </si>
  <si>
    <t>Net book amount at 1 April 2020 - Wastewater Network+</t>
  </si>
  <si>
    <t>Net book amount at 1 April 2020 - Bioresources</t>
  </si>
  <si>
    <t>Net book amount at 1 April 2020 - Additional Control</t>
  </si>
  <si>
    <t>Net book amount at 1 April 2020 - Retail Residential</t>
  </si>
  <si>
    <t>Net book amount at 1 April 2020 - Retail non-household</t>
  </si>
  <si>
    <t>Net book amount at 1 April 2020 - Total</t>
  </si>
  <si>
    <t>Amortisation for year &amp; Principal services - Water Resources</t>
  </si>
  <si>
    <t>Amortisation for year &amp; Principal services - Water Network+</t>
  </si>
  <si>
    <t>Amortisation for year &amp; Principal services - Wastewater Network+</t>
  </si>
  <si>
    <t>Amortisation for year &amp; Principal services - Bioresources</t>
  </si>
  <si>
    <t>Amortisation for year &amp; Principal services - Additional Control</t>
  </si>
  <si>
    <t>Amortisation for year &amp; Principal services - Retail Residential</t>
  </si>
  <si>
    <t>Amortisation for year &amp; Principal services - Retail non-household</t>
  </si>
  <si>
    <t>Amortisation for year &amp; Principal services - Total</t>
  </si>
  <si>
    <t>Amortisation for year &amp; Third party services - Water Resources</t>
  </si>
  <si>
    <t>Amortisation for year &amp; Third party services - Water Network+</t>
  </si>
  <si>
    <t>Amortisation for year &amp; Third party services - Wastewater Network+</t>
  </si>
  <si>
    <t>Amortisation for year &amp; Third party services - Bioresources</t>
  </si>
  <si>
    <t>Amortisation for year &amp; Third party services - Additional Control</t>
  </si>
  <si>
    <t>Amortisation for year &amp; Third party services - Retail Residential</t>
  </si>
  <si>
    <t>Amortisation for year &amp; Third party services - Retail non-household</t>
  </si>
  <si>
    <t>Amortisation for year &amp; Third party services - Total</t>
  </si>
  <si>
    <t>Amortisation for year &amp; Total - Water Resources</t>
  </si>
  <si>
    <t>Amortisation for year &amp; Total - Water Network+</t>
  </si>
  <si>
    <t>Amortisation for year &amp; Total - Wastewater Network+</t>
  </si>
  <si>
    <t>Amortisation for year &amp; Total - Bioresources</t>
  </si>
  <si>
    <t>Amortisation for year &amp; Total - Additional Control</t>
  </si>
  <si>
    <t>Amortisation for year &amp; Total - Retail Residential</t>
  </si>
  <si>
    <t>Amortisation for year &amp; Total - Retail non-household</t>
  </si>
  <si>
    <t>Amortisation for year &amp; Total - Total</t>
  </si>
  <si>
    <t>Totex (net of business rates, abstraction licence fees and grants and contributions) - Final determination allowed totex (net of business rates, abstraction licence fees and grants and contributions) - 12 months ended 31 March 2021 - Water resources</t>
  </si>
  <si>
    <t>Totex (net of business rates, abstraction licence fees and grants and contributions) - Final determination allowed totex (net of business rates, abstraction licence fees and grants and contributions) - 12 months ended 31 March 2021 - Water network plus</t>
  </si>
  <si>
    <t>Totex (net of business rates, abstraction licence fees and grants and contributions) - Final determination allowed totex (net of business rates, abstraction licence fees and grants and contributions) - 12 months ended 31 March 2021 - Wastewater network plus</t>
  </si>
  <si>
    <t>Totex (net of business rates, abstraction licence fees and grants and contributions) - Final determination allowed totex (net of business rates, abstraction licence fees and grants and contributions) - 12 months ended 31 March 2021 - Bioresources</t>
  </si>
  <si>
    <t>Totex (net of business rates, abstraction licence fees and grants and contributions) - Final determination allowed totex (net of business rates, abstraction licence fees and grants and contributions) - 12 months ended 31 March 2021 - Thames Tideway/ Havant Thicket</t>
  </si>
  <si>
    <t>Totex (net of business rates, abstraction licence fees and grants and contributions) - Final determination allowed totex (net of business rates, abstraction licence fees and grants and contributions) - Price control period to date - Water resources</t>
  </si>
  <si>
    <t>Totex (net of business rates, abstraction licence fees and grants and contributions) - Final determination allowed totex (net of business rates, abstraction licence fees and grants and contributions) - Price control period to date - Water network plus</t>
  </si>
  <si>
    <t>Totex (net of business rates, abstraction licence fees and grants and contributions) - Final determination allowed totex (net of business rates, abstraction licence fees and grants and contributions) - Price control period to date - Wastewater network plus</t>
  </si>
  <si>
    <t>Totex (net of business rates, abstraction licence fees and grants and contributions) - Final determination allowed totex (net of business rates, abstraction licence fees and grants and contributions) - Price control period to date - Bioresources</t>
  </si>
  <si>
    <t>Totex (net of business rates, abstraction licence fees and grants and contributions) - Final determination allowed totex (net of business rates, abstraction licence fees and grants and contributions) - Price control period to date - Thames Tideway/ Havant Thicket</t>
  </si>
  <si>
    <t>Totex (net of business rates, abstraction licence fees and grants and contributions) - Actual totex (net of business rates, abstraction licence fees and grants and contributions) - 12 months ended 31 March 2021 - Water resources</t>
  </si>
  <si>
    <t>Totex (net of business rates, abstraction licence fees and grants and contributions) - Actual totex (net of business rates, abstraction licence fees and grants and contributions) - 12 months ended 31 March 2021 - Water network plus</t>
  </si>
  <si>
    <t>Totex (net of business rates, abstraction licence fees and grants and contributions) - Actual totex (net of business rates, abstraction licence fees and grants and contributions) - 12 months ended 31 March 2021 - Wastewater network plus</t>
  </si>
  <si>
    <t>Totex (net of business rates, abstraction licence fees and grants and contributions) - Actual totex (net of business rates, abstraction licence fees and grants and contributions) - 12 months ended 31 March 2021 - Bioresources</t>
  </si>
  <si>
    <t>Totex (net of business rates, abstraction licence fees and grants and contributions) - Actual totex (net of business rates, abstraction licence fees and grants and contributions) - 12 months ended 31 March 2021 - Thames Tideway/ Havant Thicket</t>
  </si>
  <si>
    <t>Totex (net of business rates, abstraction licence fees and grants and contributions) - Actual totex (net of business rates, abstraction licence fees and grants and contributions) - Price control period to date - Water resources</t>
  </si>
  <si>
    <t>Totex (net of business rates, abstraction licence fees and grants and contributions) - Actual totex (net of business rates, abstraction licence fees and grants and contributions) - Price control period to date - Water network plus</t>
  </si>
  <si>
    <t>Totex (net of business rates, abstraction licence fees and grants and contributions) - Actual totex (net of business rates, abstraction licence fees and grants and contributions) - Price control period to date - Wastewater network plus</t>
  </si>
  <si>
    <t>Totex (net of business rates, abstraction licence fees and grants and contributions) - Actual totex (net of business rates, abstraction licence fees and grants and contributions) - Price control period to date - Bioresources</t>
  </si>
  <si>
    <t>Totex (net of business rates, abstraction licence fees and grants and contributions) - Actual totex (net of business rates, abstraction licence fees and grants and contributions) - Price control period to date - Thames Tideway/ Havant Thicket</t>
  </si>
  <si>
    <t>Totex (net of business rates, abstraction licence fees and grants and contributions) - Transition expenditure - 12 months ended 31 March 2021 - Water resources</t>
  </si>
  <si>
    <t>Totex (net of business rates, abstraction licence fees and grants and contributions) - Transition expenditure - 12 months ended 31 March 2021 - Water network plus</t>
  </si>
  <si>
    <t>Totex (net of business rates, abstraction licence fees and grants and contributions) - Transition expenditure - 12 months ended 31 March 2021 - Wastewater network plus</t>
  </si>
  <si>
    <t>Totex (net of business rates, abstraction licence fees and grants and contributions) - Transition expenditure - 12 months ended 31 March 2021 - Bioresources</t>
  </si>
  <si>
    <t>Totex (net of business rates, abstraction licence fees and grants and contributions) - Transition expenditure - 12 months ended 31 March 2021 - Thames Tideway/ Havant Thicket</t>
  </si>
  <si>
    <t>Totex (net of business rates, abstraction licence fees and grants and contributions) - Transition expenditure - Price control period to date - Water resources</t>
  </si>
  <si>
    <t>Totex (net of business rates, abstraction licence fees and grants and contributions) - Transition expenditure - Price control period to date - Water network plus</t>
  </si>
  <si>
    <t>Totex (net of business rates, abstraction licence fees and grants and contributions) - Transition expenditure - Price control period to date - Wastewater network plus</t>
  </si>
  <si>
    <t>Totex (net of business rates, abstraction licence fees and grants and contributions) - Transition expenditure - Price control period to date - Bioresources</t>
  </si>
  <si>
    <t>Totex (net of business rates, abstraction licence fees and grants and contributions) - Transition expenditure - Price control period to date - Thames Tideway/ Havant Thicket</t>
  </si>
  <si>
    <t>Totex (net of business rates, abstraction licence fees and grants and contributions) - Disallowable costs - 12 months ended 31 March 2021 - Water resources</t>
  </si>
  <si>
    <t>Totex (net of business rates, abstraction licence fees and grants and contributions) - Disallowable costs - 12 months ended 31 March 2021 - Water network plus</t>
  </si>
  <si>
    <t>Totex (net of business rates, abstraction licence fees and grants and contributions) - Disallowable costs - 12 months ended 31 March 2021 - Wastewater network plus</t>
  </si>
  <si>
    <t>Totex (net of business rates, abstraction licence fees and grants and contributions) - Disallowable costs - 12 months ended 31 March 2021 - Bioresources</t>
  </si>
  <si>
    <t>Totex (net of business rates, abstraction licence fees and grants and contributions) - Disallowable costs - 12 months ended 31 March 2021 - Thames Tideway/ Havant Thicket</t>
  </si>
  <si>
    <t>Totex (net of business rates, abstraction licence fees and grants and contributions) - Disallowable costs - Price control period to date - Water resources</t>
  </si>
  <si>
    <t>Totex (net of business rates, abstraction licence fees and grants and contributions) - Disallowable costs - Price control period to date - Water network plus</t>
  </si>
  <si>
    <t>Totex (net of business rates, abstraction licence fees and grants and contributions) - Disallowable costs - Price control period to date - Wastewater network plus</t>
  </si>
  <si>
    <t>Totex (net of business rates, abstraction licence fees and grants and contributions) - Disallowable costs - Price control period to date - Bioresources</t>
  </si>
  <si>
    <t>Totex (net of business rates, abstraction licence fees and grants and contributions) - Disallowable costs - Price control period to date - Thames Tideway/ Havant Thicket</t>
  </si>
  <si>
    <t>Totex (net of business rates, abstraction licence fees and grants and contributions) - Total actual totex  (net of business rates, abstraction licence fees and grants and contributions) - 12 months ended 31 March 2021 - Water resources</t>
  </si>
  <si>
    <t>Totex (net of business rates, abstraction licence fees and grants and contributions) - Total actual totex  (net of business rates, abstraction licence fees and grants and contributions) - 12 months ended 31 March 2021 - Water network plus</t>
  </si>
  <si>
    <t>Totex (net of business rates, abstraction licence fees and grants and contributions) - Total actual totex  (net of business rates, abstraction licence fees and grants and contributions) - 12 months ended 31 March 2021 - Wastewater network plus</t>
  </si>
  <si>
    <t>Totex (net of business rates, abstraction licence fees and grants and contributions) - Total actual totex  (net of business rates, abstraction licence fees and grants and contributions) - 12 months ended 31 March 2021 - Bioresources</t>
  </si>
  <si>
    <t>Totex (net of business rates, abstraction licence fees and grants and contributions) - Total actual totex  (net of business rates, abstraction licence fees and grants and contributions) - 12 months ended 31 March 2021 - Thames Tideway/ Havant Thicket</t>
  </si>
  <si>
    <t>Totex (net of business rates, abstraction licence fees and grants and contributions) - Total actual totex  (net of business rates, abstraction licence fees and grants and contributions) - Price control period to date - Water resources</t>
  </si>
  <si>
    <t>Totex (net of business rates, abstraction licence fees and grants and contributions) - Total actual totex  (net of business rates, abstraction licence fees and grants and contributions) - Price control period to date - Water network plus</t>
  </si>
  <si>
    <t>Totex (net of business rates, abstraction licence fees and grants and contributions) - Total actual totex  (net of business rates, abstraction licence fees and grants and contributions) - Price control period to date - Wastewater network plus</t>
  </si>
  <si>
    <t>Totex (net of business rates, abstraction licence fees and grants and contributions) - Total actual totex  (net of business rates, abstraction licence fees and grants and contributions) - Price control period to date - Bioresources</t>
  </si>
  <si>
    <t>Totex (net of business rates, abstraction licence fees and grants and contributions) - Total actual totex  (net of business rates, abstraction licence fees and grants and contributions) - Price control period to date - Thames Tideway/ Havant Thicket</t>
  </si>
  <si>
    <t>Totex (net of business rates, abstraction licence fees and grants and contributions) - Variance  - 12 months ended 31 March 2021 - Water resources</t>
  </si>
  <si>
    <t>Totex (net of business rates, abstraction licence fees and grants and contributions) - Variance  - 12 months ended 31 March 2021 - Water network plus</t>
  </si>
  <si>
    <t>Totex (net of business rates, abstraction licence fees and grants and contributions) - Variance  - 12 months ended 31 March 2021 - Wastewater network plus</t>
  </si>
  <si>
    <t>Totex (net of business rates, abstraction licence fees and grants and contributions) - Variance  - 12 months ended 31 March 2021 - Bioresources</t>
  </si>
  <si>
    <t>Totex (net of business rates, abstraction licence fees and grants and contributions) - Variance  - 12 months ended 31 March 2021 - Thames Tideway/ Havant Thicket</t>
  </si>
  <si>
    <t>Totex (net of business rates, abstraction licence fees and grants and contributions) - Variance  - Price control period to date - Water resources</t>
  </si>
  <si>
    <t>Totex (net of business rates, abstraction licence fees and grants and contributions) - Variance  - Price control period to date - Water network plus</t>
  </si>
  <si>
    <t>Totex (net of business rates, abstraction licence fees and grants and contributions) - Variance  - Price control period to date - Wastewater network plus</t>
  </si>
  <si>
    <t>Totex (net of business rates, abstraction licence fees and grants and contributions) - Variance  - Price control period to date - Bioresources</t>
  </si>
  <si>
    <t>Totex (net of business rates, abstraction licence fees and grants and contributions) - Variance  - Price control period to date - Thames Tideway/ Havant Thicket</t>
  </si>
  <si>
    <t>Totex (net of business rates, abstraction licence fees and grants and contributions) - Variance due to timing of expenditure - 12 months ended 31 March 2021 - Water resources</t>
  </si>
  <si>
    <t>Totex (net of business rates, abstraction licence fees and grants and contributions) - Variance due to timing of expenditure - 12 months ended 31 March 2021 - Water network plus</t>
  </si>
  <si>
    <t>Totex (net of business rates, abstraction licence fees and grants and contributions) - Variance due to timing of expenditure - 12 months ended 31 March 2021 - Wastewater network plus</t>
  </si>
  <si>
    <t>Totex (net of business rates, abstraction licence fees and grants and contributions) - Variance due to timing of expenditure - 12 months ended 31 March 2021 - Bioresources</t>
  </si>
  <si>
    <t>Totex (net of business rates, abstraction licence fees and grants and contributions) - Variance due to timing of expenditure - 12 months ended 31 March 2021 - Thames Tideway/ Havant Thicket</t>
  </si>
  <si>
    <t>Totex (net of business rates, abstraction licence fees and grants and contributions) - Variance due to timing of expenditure - Price control period to date - Water resources</t>
  </si>
  <si>
    <t>Totex (net of business rates, abstraction licence fees and grants and contributions) - Variance due to timing of expenditure - Price control period to date - Water network plus</t>
  </si>
  <si>
    <t>Totex (net of business rates, abstraction licence fees and grants and contributions) - Variance due to timing of expenditure - Price control period to date - Wastewater network plus</t>
  </si>
  <si>
    <t>Totex (net of business rates, abstraction licence fees and grants and contributions) - Variance due to timing of expenditure - Price control period to date - Bioresources</t>
  </si>
  <si>
    <t>Totex (net of business rates, abstraction licence fees and grants and contributions) - Variance due to timing of expenditure - Price control period to date - Thames Tideway/ Havant Thicket</t>
  </si>
  <si>
    <t>Totex (net of business rates, abstraction licence fees and grants and contributions) - Variance due to efficiency - 12 months ended 31 March 2021 - Water resources</t>
  </si>
  <si>
    <t>Totex (net of business rates, abstraction licence fees and grants and contributions) - Variance due to efficiency - 12 months ended 31 March 2021 - Water network plus</t>
  </si>
  <si>
    <t>Totex (net of business rates, abstraction licence fees and grants and contributions) - Variance due to efficiency - 12 months ended 31 March 2021 - Wastewater network plus</t>
  </si>
  <si>
    <t>Totex (net of business rates, abstraction licence fees and grants and contributions) - Variance due to efficiency - 12 months ended 31 March 2021 - Bioresources</t>
  </si>
  <si>
    <t>Totex (net of business rates, abstraction licence fees and grants and contributions) - Variance due to efficiency - 12 months ended 31 March 2021 - Thames Tideway/ Havant Thicket</t>
  </si>
  <si>
    <t>Totex (net of business rates, abstraction licence fees and grants and contributions) - Variance due to efficiency - Price control period to date - Water resources</t>
  </si>
  <si>
    <t>Totex (net of business rates, abstraction licence fees and grants and contributions) - Variance due to efficiency - Price control period to date - Water network plus</t>
  </si>
  <si>
    <t>Totex (net of business rates, abstraction licence fees and grants and contributions) - Variance due to efficiency - Price control period to date - Wastewater network plus</t>
  </si>
  <si>
    <t>Totex (net of business rates, abstraction licence fees and grants and contributions) - Variance due to efficiency - Price control period to date - Bioresources</t>
  </si>
  <si>
    <t>Totex (net of business rates, abstraction licence fees and grants and contributions) - Variance due to efficiency - Price control period to date - Thames Tideway/ Havant Thicket</t>
  </si>
  <si>
    <t>Customer cost sharing rate - outperformance - Water resources</t>
  </si>
  <si>
    <t>Customer cost sharing rate - outperformance - Water network plus</t>
  </si>
  <si>
    <t>Customer cost sharing rate - outperformance - Wastewater network plus</t>
  </si>
  <si>
    <t>Customer cost sharing rate - outperformance - Bioresources</t>
  </si>
  <si>
    <t>Customer cost sharing rate - outperformance - Thames Tideway/ Havant Thicket</t>
  </si>
  <si>
    <t>Customer cost sharing rate - outperformance  - cumm - Water resources</t>
  </si>
  <si>
    <t>Customer cost sharing rate - outperformance  - cumm - Water network plus</t>
  </si>
  <si>
    <t>Customer cost sharing rate - outperformance  - cumm - Wastewater network plus</t>
  </si>
  <si>
    <t>Customer cost sharing rate - outperformance  - cumm - Bioresources</t>
  </si>
  <si>
    <t>Customer cost sharing rate - outperformance  - cumm - Thames Tideway/ Havant Thicket</t>
  </si>
  <si>
    <t>Customer cost sharing rate - underperformance - Water resources</t>
  </si>
  <si>
    <t>Customer cost sharing rate - underperformance - Water network plus</t>
  </si>
  <si>
    <t>Customer cost sharing rate - underperformance - Wastewater network plus</t>
  </si>
  <si>
    <t>Customer cost sharing rate - underperformance - Bioresources</t>
  </si>
  <si>
    <t>Customer cost sharing rate - underperformance - Thames Tideway/ Havant Thicket</t>
  </si>
  <si>
    <t>Customer cost sharing rate - underperformance  - cumm - Water resources</t>
  </si>
  <si>
    <t>Customer cost sharing rate - underperformance  - cumm - Water network plus</t>
  </si>
  <si>
    <t>Customer cost sharing rate - underperformance  - cumm - Wastewater network plus</t>
  </si>
  <si>
    <t>Customer cost sharing rate - underperformance  - cumm - Bioresources</t>
  </si>
  <si>
    <t>Customer cost sharing rate - underperformance  - cumm - Thames Tideway/ Havant Thicket</t>
  </si>
  <si>
    <t>Customer share of totex overspend - Water resources</t>
  </si>
  <si>
    <t>Customer share of totex overspend - Water network plus</t>
  </si>
  <si>
    <t>Customer share of totex overspend - Wastewater network plus</t>
  </si>
  <si>
    <t>Customer share of totex overspend - Bioresources</t>
  </si>
  <si>
    <t>Customer share of totex overspend - Thames Tideway/ Havant Thicket</t>
  </si>
  <si>
    <t>Customer share of totex overspend  - cumm - Water resources</t>
  </si>
  <si>
    <t>Customer share of totex overspend  - cumm - Water network plus</t>
  </si>
  <si>
    <t>Customer share of totex overspend  - cumm - Wastewater network plus</t>
  </si>
  <si>
    <t>Customer share of totex overspend  - cumm - Bioresources</t>
  </si>
  <si>
    <t>Customer share of totex overspend  - cumm - Thames Tideway/ Havant Thicket</t>
  </si>
  <si>
    <t>Customer share of totex underspend - Water resources</t>
  </si>
  <si>
    <t>Customer share of totex underspend - Water network plus</t>
  </si>
  <si>
    <t>Customer share of totex underspend - Wastewater network plus</t>
  </si>
  <si>
    <t>Customer share of totex underspend - Bioresources</t>
  </si>
  <si>
    <t>Customer share of totex underspend - Thames Tideway/ Havant Thicket</t>
  </si>
  <si>
    <t>Customer share of totex underspend  - cumm - Water resources</t>
  </si>
  <si>
    <t>Customer share of totex underspend  - cumm - Water network plus</t>
  </si>
  <si>
    <t>Customer share of totex underspend  - cumm - Wastewater network plus</t>
  </si>
  <si>
    <t>Customer share of totex underspend  - cumm - Bioresources</t>
  </si>
  <si>
    <t>Customer share of totex underspend  - cumm - Thames Tideway/ Havant Thicket</t>
  </si>
  <si>
    <t>Company share of totex overspend - Water resources</t>
  </si>
  <si>
    <t>Company share of totex overspend - Water network plus</t>
  </si>
  <si>
    <t>Company share of totex overspend - Wastewater network plus</t>
  </si>
  <si>
    <t>Company share of totex overspend - Bioresources</t>
  </si>
  <si>
    <t>Company share of totex overspend - Thames Tideway/ Havant Thicket</t>
  </si>
  <si>
    <t>Company share of totex overspend  - cumm - Water resources</t>
  </si>
  <si>
    <t>Company share of totex overspend  - cumm - Water network plus</t>
  </si>
  <si>
    <t>Company share of totex overspend  - cumm - Wastewater network plus</t>
  </si>
  <si>
    <t>Company share of totex overspend  - cumm - Bioresources</t>
  </si>
  <si>
    <t>Company share of totex overspend  - cumm - Thames Tideway/ Havant Thicket</t>
  </si>
  <si>
    <t>Company share of totex underspend - Water resources</t>
  </si>
  <si>
    <t>Company share of totex underspend - Water network plus</t>
  </si>
  <si>
    <t>Company share of totex underspend - Wastewater network plus</t>
  </si>
  <si>
    <t>Company share of totex underspend - Bioresources</t>
  </si>
  <si>
    <t>Company share of totex underspend - Thames Tideway/ Havant Thicket</t>
  </si>
  <si>
    <t>Company share of totex underspend  - cumm - Water resources</t>
  </si>
  <si>
    <t>Company share of totex underspend  - cumm - Water network plus</t>
  </si>
  <si>
    <t>Company share of totex underspend  - cumm - Wastewater network plus</t>
  </si>
  <si>
    <t>Company share of totex underspend  - cumm - Bioresources</t>
  </si>
  <si>
    <t>Company share of totex underspend  - cumm - Thames Tideway/ Havant Thicket</t>
  </si>
  <si>
    <t>Totex - business rates and abstraction licence fees - Final determination allowed totex - business rates and abstraction licence fees - 12 months ended 31 March 2021 - Water resources</t>
  </si>
  <si>
    <t>Totex - business rates and abstraction licence fees - Final determination allowed totex - business rates and abstraction licence fees - 12 months ended 31 March 2021 - Water network plus</t>
  </si>
  <si>
    <t>Totex - business rates and abstraction licence fees - Final determination allowed totex - business rates and abstraction licence fees - 12 months ended 31 March 2021 - Wastewater network plus</t>
  </si>
  <si>
    <t>Totex - business rates and abstraction licence fees - Final determination allowed totex - business rates and abstraction licence fees - 12 months ended 31 March 2021 - Bioresources</t>
  </si>
  <si>
    <t>Totex - business rates and abstraction licence fees - Final determination allowed totex - business rates and abstraction licence fees - 12 months ended 31 March 2021 - Thames Tideway/ Havant Thicket</t>
  </si>
  <si>
    <t>Totex - business rates and abstraction licence fees - Final determination allowed totex - business rates and abstraction licence fees - Price control period to date - Water resources</t>
  </si>
  <si>
    <t>Totex - business rates and abstraction licence fees - Final determination allowed totex - business rates and abstraction licence fees - Price control period to date - Water network plus</t>
  </si>
  <si>
    <t>Totex - business rates and abstraction licence fees - Final determination allowed totex - business rates and abstraction licence fees - Price control period to date - Wastewater network plus</t>
  </si>
  <si>
    <t>Totex - business rates and abstraction licence fees - Final determination allowed totex - business rates and abstraction licence fees - Price control period to date - Bioresources</t>
  </si>
  <si>
    <t>Totex - business rates and abstraction licence fees - Final determination allowed totex - business rates and abstraction licence fees - Price control period to date - Thames Tideway/ Havant Thicket</t>
  </si>
  <si>
    <t>Totex - business rates and abstraction licence fees - Actual totex - business rates and abstraction licence fees - 12 months ended 31 March 2021 - Water resources</t>
  </si>
  <si>
    <t>Totex - business rates and abstraction licence fees - Actual totex - business rates and abstraction licence fees - 12 months ended 31 March 2021 - Water network plus</t>
  </si>
  <si>
    <t>Totex - business rates and abstraction licence fees - Actual totex - business rates and abstraction licence fees - 12 months ended 31 March 2021 - Wastewater network plus</t>
  </si>
  <si>
    <t>Totex - business rates and abstraction licence fees - Actual totex - business rates and abstraction licence fees - 12 months ended 31 March 2021 - Bioresources</t>
  </si>
  <si>
    <t>Totex - business rates and abstraction licence fees - Actual totex - business rates and abstraction licence fees - 12 months ended 31 March 2021 - Thames Tideway/ Havant Thicket</t>
  </si>
  <si>
    <t>Totex - business rates and abstraction licence fees - Actual totex - business rates and abstraction licence fees - Price control period to date - Water resources</t>
  </si>
  <si>
    <t>Totex - business rates and abstraction licence fees - Actual totex - business rates and abstraction licence fees - Price control period to date - Water network plus</t>
  </si>
  <si>
    <t>Totex - business rates and abstraction licence fees - Actual totex - business rates and abstraction licence fees - Price control period to date - Wastewater network plus</t>
  </si>
  <si>
    <t>Totex - business rates and abstraction licence fees - Actual totex - business rates and abstraction licence fees - Price control period to date - Bioresources</t>
  </si>
  <si>
    <t>Totex - business rates and abstraction licence fees - Actual totex - business rates and abstraction licence fees - Price control period to date - Thames Tideway/ Havant Thicket</t>
  </si>
  <si>
    <t>Totex - business rates and abstraction licence fees - Variance  - business rates and abstraction licence fees - 12 months ended 31 March 2021 - Water resources</t>
  </si>
  <si>
    <t>Totex - business rates and abstraction licence fees - Variance  - business rates and abstraction licence fees - 12 months ended 31 March 2021 - Water network plus</t>
  </si>
  <si>
    <t>Totex - business rates and abstraction licence fees - Variance  - business rates and abstraction licence fees - 12 months ended 31 March 2021 - Wastewater network plus</t>
  </si>
  <si>
    <t>Totex - business rates and abstraction licence fees - Variance  - business rates and abstraction licence fees - 12 months ended 31 March 2021 - Bioresources</t>
  </si>
  <si>
    <t>Totex - business rates and abstraction licence fees - Variance  - business rates and abstraction licence fees - 12 months ended 31 March 2021 - Thames Tideway/ Havant Thicket</t>
  </si>
  <si>
    <t>Totex - business rates and abstraction licence fees - Variance  - business rates and abstraction licence fees - Price control period to date - Water resources</t>
  </si>
  <si>
    <t>Totex - business rates and abstraction licence fees - Variance  - business rates and abstraction licence fees - Price control period to date - Water network plus</t>
  </si>
  <si>
    <t>Totex - business rates and abstraction licence fees - Variance  - business rates and abstraction licence fees - Price control period to date - Wastewater network plus</t>
  </si>
  <si>
    <t>Totex - business rates and abstraction licence fees - Variance  - business rates and abstraction licence fees - Price control period to date - Bioresources</t>
  </si>
  <si>
    <t>Totex - business rates and abstraction licence fees - Variance  - business rates and abstraction licence fees - Price control period to date - Thames Tideway/ Havant Thicket</t>
  </si>
  <si>
    <t>Customer cost sharing rate  - business rates - Water resources</t>
  </si>
  <si>
    <t>Customer cost sharing rate  - business rates - Water network plus</t>
  </si>
  <si>
    <t>Customer cost sharing rate  - business rates - Wastewater network plus</t>
  </si>
  <si>
    <t>Customer cost sharing rate  - business rates - Bioresources</t>
  </si>
  <si>
    <t>Customer cost sharing rate  - business rates - Thames Tideway/ Havant Thicket</t>
  </si>
  <si>
    <t>Customer cost sharing rate  - business rates  - cumm - Water resources</t>
  </si>
  <si>
    <t>Customer cost sharing rate  - business rates  - cumm - Water network plus</t>
  </si>
  <si>
    <t>Customer cost sharing rate  - business rates  - cumm - Wastewater network plus</t>
  </si>
  <si>
    <t>Customer cost sharing rate  - business rates  - cumm - Bioresources</t>
  </si>
  <si>
    <t>Customer cost sharing rate  - business rates  - cumm - Thames Tideway/ Havant Thicket</t>
  </si>
  <si>
    <t>Customer cost sharing rate  - abstraction licence fees - Water resources</t>
  </si>
  <si>
    <t>Customer cost sharing rate  - abstraction licence fees - Water network plus</t>
  </si>
  <si>
    <t>Customer cost sharing rate  - abstraction licence fees - Wastewater network plus</t>
  </si>
  <si>
    <t>Customer cost sharing rate  - abstraction licence fees - Bioresources</t>
  </si>
  <si>
    <t>Customer cost sharing rate  - abstraction licence fees - Thames Tideway/ Havant Thicket</t>
  </si>
  <si>
    <t>Customer cost sharing rate  - abstraction licence fees  - cumm - Water resources</t>
  </si>
  <si>
    <t>Customer cost sharing rate  - abstraction licence fees  - cumm - Water network plus</t>
  </si>
  <si>
    <t>Customer cost sharing rate  - abstraction licence fees  - cumm - Wastewater network plus</t>
  </si>
  <si>
    <t>Customer cost sharing rate  - abstraction licence fees  - cumm - Bioresources</t>
  </si>
  <si>
    <t>Customer cost sharing rate  - abstraction licence fees  - cumm - Thames Tideway/ Havant Thicket</t>
  </si>
  <si>
    <t>Totex - business rates and abstraction licence fees - Customer share of totex over/underspend  - business rates and abstraction licence fees - 12 months ended 31 March 2021 - Water resources</t>
  </si>
  <si>
    <t>Totex - business rates and abstraction licence fees - Customer share of totex over/underspend  - business rates and abstraction licence fees - 12 months ended 31 March 2021 - Water network plus</t>
  </si>
  <si>
    <t>Totex - business rates and abstraction licence fees - Customer share of totex over/underspend  - business rates and abstraction licence fees - 12 months ended 31 March 2021 - Wastewater network plus</t>
  </si>
  <si>
    <t>Totex - business rates and abstraction licence fees - Customer share of totex over/underspend  - business rates and abstraction licence fees - 12 months ended 31 March 2021 - Bioresources</t>
  </si>
  <si>
    <t>Totex - business rates and abstraction licence fees - Customer share of totex over/underspend  - business rates and abstraction licence fees - 12 months ended 31 March 2021 - Thames Tideway/ Havant Thicket</t>
  </si>
  <si>
    <t>Totex - business rates and abstraction licence fees - Customer share of totex over/underspend  - business rates and abstraction licence fees - Price control period to date - Water resources</t>
  </si>
  <si>
    <t>Totex - business rates and abstraction licence fees - Customer share of totex over/underspend  - business rates and abstraction licence fees - Price control period to date - Water network plus</t>
  </si>
  <si>
    <t>Totex - business rates and abstraction licence fees - Customer share of totex over/underspend  - business rates and abstraction licence fees - Price control period to date - Wastewater network plus</t>
  </si>
  <si>
    <t>Totex - business rates and abstraction licence fees - Customer share of totex over/underspend  - business rates and abstraction licence fees - Price control period to date - Bioresources</t>
  </si>
  <si>
    <t>Totex - business rates and abstraction licence fees - Customer share of totex over/underspend  - business rates and abstraction licence fees - Price control period to date - Thames Tideway/ Havant Thicket</t>
  </si>
  <si>
    <t>Totex - business rates and abstraction licence fees - Company share of totex over/underspend  - business rates and abstraction licence fees - 12 months ended 31 March 2021 - Water resources</t>
  </si>
  <si>
    <t>Totex - business rates and abstraction licence fees - Company share of totex over/underspend  - business rates and abstraction licence fees - 12 months ended 31 March 2021 - Water network plus</t>
  </si>
  <si>
    <t>Totex - business rates and abstraction licence fees - Company share of totex over/underspend  - business rates and abstraction licence fees - 12 months ended 31 March 2021 - Wastewater network plus</t>
  </si>
  <si>
    <t>Totex - business rates and abstraction licence fees - Company share of totex over/underspend  - business rates and abstraction licence fees - 12 months ended 31 March 2021 - Bioresources</t>
  </si>
  <si>
    <t>Totex - business rates and abstraction licence fees - Company share of totex over/underspend  - business rates and abstraction licence fees - 12 months ended 31 March 2021 - Thames Tideway/ Havant Thicket</t>
  </si>
  <si>
    <t>Totex - business rates and abstraction licence fees - Company share of totex over/underspend  - business rates and abstraction licence fees - Price control period to date - Water resources</t>
  </si>
  <si>
    <t>Totex - business rates and abstraction licence fees - Company share of totex over/underspend  - business rates and abstraction licence fees - Price control period to date - Water network plus</t>
  </si>
  <si>
    <t>Totex - business rates and abstraction licence fees - Company share of totex over/underspend  - business rates and abstraction licence fees - Price control period to date - Wastewater network plus</t>
  </si>
  <si>
    <t>Totex - business rates and abstraction licence fees - Company share of totex over/underspend  - business rates and abstraction licence fees - Price control period to date - Bioresources</t>
  </si>
  <si>
    <t>Totex - business rates and abstraction licence fees - Company share of totex over/underspend  - business rates and abstraction licence fees - Price control period to date - Thames Tideway/ Havant Thicket</t>
  </si>
  <si>
    <t>Totex not subject to cost sharing - Final determination allowed totex -  not subject to cost sharing - 12 months ended 31 March 2021 - Water resources</t>
  </si>
  <si>
    <t>Totex not subject to cost sharing - Final determination allowed totex -  not subject to cost sharing - 12 months ended 31 March 2021 - Water network plus</t>
  </si>
  <si>
    <t>Totex not subject to cost sharing - Final determination allowed totex -  not subject to cost sharing - 12 months ended 31 March 2021 - Wastewater network plus</t>
  </si>
  <si>
    <t>Totex not subject to cost sharing - Final determination allowed totex -  not subject to cost sharing - 12 months ended 31 March 2021 - Bioresources</t>
  </si>
  <si>
    <t>Totex not subject to cost sharing - Final determination allowed totex -  not subject to cost sharing - 12 months ended 31 March 2021 - Thames Tideway/ Havant Thicket</t>
  </si>
  <si>
    <t>Totex not subject to cost sharing - Final determination allowed totex -  not subject to cost sharing - Price control period to date - Water resources</t>
  </si>
  <si>
    <t>Totex not subject to cost sharing - Final determination allowed totex -  not subject to cost sharing - Price control period to date - Water network plus</t>
  </si>
  <si>
    <t>Totex not subject to cost sharing - Final determination allowed totex -  not subject to cost sharing - Price control period to date - Wastewater network plus</t>
  </si>
  <si>
    <t>Totex not subject to cost sharing - Final determination allowed totex -  not subject to cost sharing - Price control period to date - Bioresources</t>
  </si>
  <si>
    <t>Totex not subject to cost sharing - Final determination allowed totex -  not subject to cost sharing - Price control period to date - Thames Tideway/ Havant Thicket</t>
  </si>
  <si>
    <t>Totex not subject to cost sharing - Actual totex - not subject to cost sharing - 12 months ended 31 March 2021 - Water resources</t>
  </si>
  <si>
    <t>Totex not subject to cost sharing - Actual totex - not subject to cost sharing - 12 months ended 31 March 2021 - Water network plus</t>
  </si>
  <si>
    <t>Totex not subject to cost sharing - Actual totex - not subject to cost sharing - 12 months ended 31 March 2021 - Wastewater network plus</t>
  </si>
  <si>
    <t>Totex not subject to cost sharing - Actual totex - not subject to cost sharing - 12 months ended 31 March 2021 - Bioresources</t>
  </si>
  <si>
    <t>Totex not subject to cost sharing - Actual totex - not subject to cost sharing - 12 months ended 31 March 2021 - Thames Tideway/ Havant Thicket</t>
  </si>
  <si>
    <t>Totex not subject to cost sharing - Actual totex - not subject to cost sharing - Price control period to date - Water resources</t>
  </si>
  <si>
    <t>Totex not subject to cost sharing - Actual totex - not subject to cost sharing - Price control period to date - Water network plus</t>
  </si>
  <si>
    <t>Totex not subject to cost sharing - Actual totex - not subject to cost sharing - Price control period to date - Wastewater network plus</t>
  </si>
  <si>
    <t>Totex not subject to cost sharing - Actual totex - not subject to cost sharing - Price control period to date - Bioresources</t>
  </si>
  <si>
    <t>Totex not subject to cost sharing - Actual totex - not subject to cost sharing - Price control period to date - Thames Tideway/ Havant Thicket</t>
  </si>
  <si>
    <t>Totex not subject to cost sharing - Variance - 100% company allocation - 12 months ended 31 March 2021 - Water resources</t>
  </si>
  <si>
    <t>Totex not subject to cost sharing - Variance - 100% company allocation - 12 months ended 31 March 2021 - Water network plus</t>
  </si>
  <si>
    <t>Totex not subject to cost sharing - Variance - 100% company allocation - 12 months ended 31 March 2021 - Wastewater network plus</t>
  </si>
  <si>
    <t>Totex not subject to cost sharing - Variance - 100% company allocation - 12 months ended 31 March 2021 - Bioresources</t>
  </si>
  <si>
    <t>Totex not subject to cost sharing - Variance - 100% company allocation - 12 months ended 31 March 2021 - Thames Tideway/ Havant Thicket</t>
  </si>
  <si>
    <t>Totex not subject to cost sharing - Variance - 100% company allocation - Price control period to date - Water resources</t>
  </si>
  <si>
    <t>Totex not subject to cost sharing - Variance - 100% company allocation - Price control period to date - Water network plus</t>
  </si>
  <si>
    <t>Totex not subject to cost sharing - Variance - 100% company allocation - Price control period to date - Wastewater network plus</t>
  </si>
  <si>
    <t>Totex not subject to cost sharing - Variance - 100% company allocation - Price control period to date - Bioresources</t>
  </si>
  <si>
    <t>Totex not subject to cost sharing - Variance - 100% company allocation - Price control period to date - Thames Tideway/ Havant Thicket</t>
  </si>
  <si>
    <t>Totex not subject to cost sharing - Total company share of totex over/under spend 12 months ended 31 March 2021 - Water resources</t>
  </si>
  <si>
    <t>Totex not subject to cost sharing - Total company share of totex over/under spend 12 months ended 31 March 2021 - Water network plus</t>
  </si>
  <si>
    <t>Totex not subject to cost sharing - Total company share of totex over/under spend 12 months ended 31 March 2021 - Wastewater network plus</t>
  </si>
  <si>
    <t>Totex not subject to cost sharing - Total company share of totex over/under spend 12 months ended 31 March 2021 - Bioresources</t>
  </si>
  <si>
    <t>Totex not subject to cost sharing - Total company share of totex over/under spend 12 months ended 31 March 2021 - Thames Tideway/ Havant Thicket</t>
  </si>
  <si>
    <t>Totex not subject to cost sharing - Total company share of totex over/under spend Price control period to date - Water resources</t>
  </si>
  <si>
    <t>Totex not subject to cost sharing - Total company share of totex over/under spend Price control period to date - Water network plus</t>
  </si>
  <si>
    <t>Totex not subject to cost sharing - Total company share of totex over/under spend Price control period to date - Wastewater network plus</t>
  </si>
  <si>
    <t>Totex not subject to cost sharing - Total company share of totex over/under spend Price control period to date - Bioresources</t>
  </si>
  <si>
    <t>Totex not subject to cost sharing - Total company share of totex over/under spend Price control period to date - Thames Tideway/ Havant Thicket</t>
  </si>
  <si>
    <t>RCV - PAYG rate - 12 months ended 31 March 2021 - Water resources</t>
  </si>
  <si>
    <t>RCV - PAYG rate - 12 months ended 31 March 2021 - Water network plus</t>
  </si>
  <si>
    <t>RCV - PAYG rate - 12 months ended 31 March 2021 - Wastewater network plus</t>
  </si>
  <si>
    <t>RCV - PAYG rate - 12 months ended 31 March 2021 - Bioresources</t>
  </si>
  <si>
    <t>RCV - PAYG rate - 12 months ended 31 March 2021 - Thames Tideway/ Havant Thicket</t>
  </si>
  <si>
    <t>RCV - PAYG rate - Price control period to date - Water resources</t>
  </si>
  <si>
    <t>RCV - PAYG rate - Price control period to date - Water network plus</t>
  </si>
  <si>
    <t>RCV - PAYG rate - Price control period to date - Wastewater network plus</t>
  </si>
  <si>
    <t>RCV - PAYG rate - Price control period to date - Bioresources</t>
  </si>
  <si>
    <t>RCV - PAYG rate - Price control period to date - Thames Tideway/ Havant Thicket</t>
  </si>
  <si>
    <t>RCV - RCV element of totex over/underspend - 12 months ended 31 March 2021 - Water resources</t>
  </si>
  <si>
    <t>RCV - RCV element of totex over/underspend - 12 months ended 31 March 2021 - Water network plus</t>
  </si>
  <si>
    <t>RCV - RCV element of totex over/underspend - 12 months ended 31 March 2021 - Wastewater network plus</t>
  </si>
  <si>
    <t>RCV - RCV element of totex over/underspend - 12 months ended 31 March 2021 - Bioresources</t>
  </si>
  <si>
    <t>RCV - RCV element of totex over/underspend - 12 months ended 31 March 2021 - Thames Tideway/ Havant Thicket</t>
  </si>
  <si>
    <t>RCV - RCV element of totex over/underspend - Price control period to date - Water resources</t>
  </si>
  <si>
    <t>RCV - RCV element of totex over/underspend - Price control period to date - Water network plus</t>
  </si>
  <si>
    <t>RCV - RCV element of totex over/underspend - Price control period to date - Wastewater network plus</t>
  </si>
  <si>
    <t>RCV - RCV element of totex over/underspend - Price control period to date - Bioresources</t>
  </si>
  <si>
    <t>RCV - RCV element of totex over/underspend - Price control period to date - Thames Tideway/ Havant Thicket</t>
  </si>
  <si>
    <t>RCV - Adjustment for ODI outperformance payment or underperformance payment  - Price control period to date - Water resources</t>
  </si>
  <si>
    <t>RCV - Adjustment for ODI outperformance payment or underperformance payment  - Price control period to date - Water network plus</t>
  </si>
  <si>
    <t>RCV - Adjustment for ODI outperformance payment or underperformance payment  - Price control period to date - Wastewater network plus</t>
  </si>
  <si>
    <t>RCV - Adjustment for ODI outperformance payment or underperformance payment  - Price control period to date - Bioresources</t>
  </si>
  <si>
    <t>Adjustment for ODI rewards or penalties - TTT</t>
  </si>
  <si>
    <t>RCV - RCV determined at FD at 31 March - Price control period to date - Water resources</t>
  </si>
  <si>
    <t>RCV - RCV determined at FD at 31 March - Price control period to date - Water network plus</t>
  </si>
  <si>
    <t>RCV - RCV determined at FD at 31 March - Price control period to date - Wastewater network plus</t>
  </si>
  <si>
    <t>RCV - RCV determined at FD at 31 March - Price control period to date - Bioresources</t>
  </si>
  <si>
    <t>RCV determined at FD at 31 March - TTT</t>
  </si>
  <si>
    <t>RCV - Projected 'shadow' RCV - Price control period to date - Water resources</t>
  </si>
  <si>
    <t>RCV - Projected 'shadow' RCV - Price control period to date - Water network plus</t>
  </si>
  <si>
    <t>RCV - Projected 'shadow' RCV - Price control period to date - Wastewater network plus</t>
  </si>
  <si>
    <t>RCV - Projected 'shadow' RCV - Price control period to date - Bioresources</t>
  </si>
  <si>
    <t>Projected 'shadow' RCV - TTT</t>
  </si>
  <si>
    <t>Operating expenditure - Base operating expenditure - Total</t>
  </si>
  <si>
    <t>Operating expenditure - Enhancement operating expenditure - Total</t>
  </si>
  <si>
    <t>Developer services operating expenditure - Water resources - Operating expenditure</t>
  </si>
  <si>
    <t>Developer services operating expenditure - Network+ Raw water transport - Operating expenditure</t>
  </si>
  <si>
    <t>Developer services operating expenditure - Network+ Raw water storage - Operating expenditure</t>
  </si>
  <si>
    <t>Developer services operating expenditure - Network+ Water treatment - Operating expenditure</t>
  </si>
  <si>
    <t>Developer services operating expenditure - Network+ Treated water distribution - Operating expenditure</t>
  </si>
  <si>
    <t>Developer services operating expenditure - Total - Operating expenditure</t>
  </si>
  <si>
    <t>Total operating expenditure excluding third party services - Water Resources -APR4D</t>
  </si>
  <si>
    <t>Total operating expenditure excluding third party services - Raw water transport</t>
  </si>
  <si>
    <t>Total operating expenditure excluding third party services - Raw water storage</t>
  </si>
  <si>
    <t>Total opex less third party services (Water treatment - accounting separation)</t>
  </si>
  <si>
    <t>Total opex less third party services (Treated water distribution - accounting separation)</t>
  </si>
  <si>
    <t>Total opex less third party services (Total - accounting separation)</t>
  </si>
  <si>
    <t>Third party services - Water Resources</t>
  </si>
  <si>
    <t>Third party services - Raw water transport</t>
  </si>
  <si>
    <t>Third party services - Raw water storage</t>
  </si>
  <si>
    <t>Third party services - opex (Water treatment - accounting separation)</t>
  </si>
  <si>
    <t>Third party services - opex (Treated water distribution - accounting separation)</t>
  </si>
  <si>
    <t>Third party services - opex (Total - accounting separation)</t>
  </si>
  <si>
    <t>Operating expenditure - Total operating expenditure - Water resources</t>
  </si>
  <si>
    <t>Total operating expenditure - Raw water transport</t>
  </si>
  <si>
    <t>Total operating expenditure - Raw water storage</t>
  </si>
  <si>
    <t>Total operating expenditure (Water treatment - accounting separation)</t>
  </si>
  <si>
    <t>Total operating expenditure (Treated water distribution - accounting separation)</t>
  </si>
  <si>
    <t>Total operating expenditure (Total - accounting separation)</t>
  </si>
  <si>
    <t>Grants and contributions - Grants and contributions - operating expenditure - Water resources</t>
  </si>
  <si>
    <t>Grants and contributions - Grants and contributions - operating expenditure - Raw water transport</t>
  </si>
  <si>
    <t>Grants and contributions - Grants and contributions - operating expenditure - Raw water storage</t>
  </si>
  <si>
    <t>Grants and contributions - Grants and contributions - operating expenditure - Water treatment</t>
  </si>
  <si>
    <t>Grants and contributions - Grants and contributions - operating expenditure - Treated water distribution</t>
  </si>
  <si>
    <t>Grants and contributions - Grants and contributions - operating expenditure - Total</t>
  </si>
  <si>
    <t>Capital expenditure - Base capital expenditure - Total</t>
  </si>
  <si>
    <t>Capital expenditure - Enhancement capital expenditure - Total</t>
  </si>
  <si>
    <t>Developer services capital expenditure - Water resources - Capital expenditure</t>
  </si>
  <si>
    <t>Developer services capital expenditure - Network+ Raw water transport - Capital expenditure</t>
  </si>
  <si>
    <t>Developer services capital expenditure - Network+ Raw water storage - Capital expenditure</t>
  </si>
  <si>
    <t>Developer services capital expenditure - Network+ Water treatment - Capital expenditure</t>
  </si>
  <si>
    <t>Developer services capital expenditure - Network+ Treated water distribution - Capital expenditure</t>
  </si>
  <si>
    <t>Developer services capital expenditure - Total - Capital expenditure</t>
  </si>
  <si>
    <t>Total gross capital expenditure excluding third party services - Water Resources -APR4D</t>
  </si>
  <si>
    <t>Total gross capital expenditure excluding third party services - Raw water transport</t>
  </si>
  <si>
    <t>Total gross capital expenditure excluding third party services - Raw water storage</t>
  </si>
  <si>
    <t>Total gross capital expenditure excluding third party services - Water treatment</t>
  </si>
  <si>
    <t>Total gross capital expenditure excluding third party services - Treated water distribution</t>
  </si>
  <si>
    <t>Total gross capital expenditure excluding third party services - Total wholesale totex analysis - water</t>
  </si>
  <si>
    <t>Third party services - Water treatment</t>
  </si>
  <si>
    <t>Third party services - Treated water distribution</t>
  </si>
  <si>
    <t>Third party services - Total wholesale totex analysis - water</t>
  </si>
  <si>
    <t>Total gross capital expenditure - Water Resources - APR4D</t>
  </si>
  <si>
    <t>Total gross capital expenditure - Raw water transport</t>
  </si>
  <si>
    <t>Total gross capital expenditure - Raw water storage</t>
  </si>
  <si>
    <t>Total gross capital expenditure - Water treatment</t>
  </si>
  <si>
    <t>Total gross capital expenditure - Treated water distribution</t>
  </si>
  <si>
    <t>Total gross capital expenditure - Total wholesale totex analysis - water</t>
  </si>
  <si>
    <t>Grants and contributions - Grants and contributions - capital expenditure - Water resources</t>
  </si>
  <si>
    <t>Grants and contributions - Grants and contributions - capital expenditure - Raw water transport</t>
  </si>
  <si>
    <t>Grants and contributions - Grants and contributions - capital expenditure - Raw water storage</t>
  </si>
  <si>
    <t>Grants and contributions - Grants and contributions - capital expenditure - Water treatment</t>
  </si>
  <si>
    <t>Grants and contributions - Grants and contributions - capital expenditure - Treated water distribution</t>
  </si>
  <si>
    <t>Grants and contributions - Grants and contributions - capital expenditure - Total</t>
  </si>
  <si>
    <t>Net totex - Water resources</t>
  </si>
  <si>
    <t>Totex - Raw water transport</t>
  </si>
  <si>
    <t>Totex - Raw water storage</t>
  </si>
  <si>
    <t>Totex - Water treatment</t>
  </si>
  <si>
    <t>Totex - Treated water distribution</t>
  </si>
  <si>
    <t>Totex - Total wholesale totex analysis - water</t>
  </si>
  <si>
    <t>Pension deficit recovery payments - Water Resources</t>
  </si>
  <si>
    <t>Pension deficit recovery payments - Raw water transport</t>
  </si>
  <si>
    <t>Pension deficit recovery payments - Raw water storage</t>
  </si>
  <si>
    <t>Pension deficit recovery payments - Water treatment</t>
  </si>
  <si>
    <t>Pension deficit recovery payments - Treated water distribution</t>
  </si>
  <si>
    <t>Pension deficit recovery payments - Total wholesale totex analysis - water</t>
  </si>
  <si>
    <t>Other cash items - Water Resources</t>
  </si>
  <si>
    <t>Other cash items - Raw water transport</t>
  </si>
  <si>
    <t>Other cash items - Raw water storage</t>
  </si>
  <si>
    <t>Other cash items - Water treatment</t>
  </si>
  <si>
    <t>Other cash items - Treated water distribution</t>
  </si>
  <si>
    <t>Other cash items - Total wholesale totex analysis - water</t>
  </si>
  <si>
    <t>Cash expenditure - Totex including cash items - Water resources</t>
  </si>
  <si>
    <t>Totex including cash items - Raw water transport</t>
  </si>
  <si>
    <t>Totex including cash items - Raw water storage</t>
  </si>
  <si>
    <t>Totex including cash items - Water treatment</t>
  </si>
  <si>
    <t>Totex including cash items - Treated water distribution</t>
  </si>
  <si>
    <t>Totex including cash items - Total wholesale totex analysis - water</t>
  </si>
  <si>
    <t>Atypical expenditure - Item 1 - Raw water transport</t>
  </si>
  <si>
    <t>Atypical expenditure - Item 1 - Raw water storage</t>
  </si>
  <si>
    <t>Atypical expenditure - Item 1 - Water treatment</t>
  </si>
  <si>
    <t>Atypical expenditure - Item 1 - Treated water distribution</t>
  </si>
  <si>
    <t>Item 1 - Total</t>
  </si>
  <si>
    <t>Atypical expenditure - Item 2 - Raw water transport</t>
  </si>
  <si>
    <t>Atypical expenditure - Item 2 - Raw water storage</t>
  </si>
  <si>
    <t>Atypical expenditure - Item 2 - Water treatment</t>
  </si>
  <si>
    <t>Atypical expenditure - Item 2 - Treated water distribution</t>
  </si>
  <si>
    <t>Item 2 - Total</t>
  </si>
  <si>
    <t>Atypical expenditure - Item 3 - Raw water transport</t>
  </si>
  <si>
    <t>Atypical expenditure - Item 3 - Raw water storage</t>
  </si>
  <si>
    <t>Atypical expenditure - Item 3 - Water treatment</t>
  </si>
  <si>
    <t>Atypical expenditure - Item 3 - Treated water distribution</t>
  </si>
  <si>
    <t>Item 3 - Total</t>
  </si>
  <si>
    <t>Atypical expenditure - Item 4 - Raw water transport</t>
  </si>
  <si>
    <t>Atypical expenditure - Item 4 - Raw water storage</t>
  </si>
  <si>
    <t>Atypical expenditure - Item 4 - Water treatment</t>
  </si>
  <si>
    <t>Atypical expenditure - Item 4 - Treated water distribution</t>
  </si>
  <si>
    <t>Item 4 - Total</t>
  </si>
  <si>
    <t>Atypical expenditure - Item 5 - Raw water transport</t>
  </si>
  <si>
    <t>Atypical expenditure - Item 5 - Raw water storage</t>
  </si>
  <si>
    <t>Atypical expenditure - Item 5 - Water treatment</t>
  </si>
  <si>
    <t>Atypical expenditure - Item 5 - Treated water distribution</t>
  </si>
  <si>
    <t>Item 5 - Total</t>
  </si>
  <si>
    <t>Atypical expenditure - Total atypical expenditure - Water resources</t>
  </si>
  <si>
    <t>Total atypical expenditure - Raw water transport</t>
  </si>
  <si>
    <t>Total atypical expenditure - Raw water storage</t>
  </si>
  <si>
    <t>Total atypical expenditure - Water treatment</t>
  </si>
  <si>
    <t>Total atypical expenditure - Treated water distribution</t>
  </si>
  <si>
    <t>Total atypical expenditure - Total</t>
  </si>
  <si>
    <t>Developer services operating expenditure - Network+ 
Sewage collection - Foul</t>
  </si>
  <si>
    <t>Developer services operating expenditure - Network+ 
Sewage collection - Surface water drainage</t>
  </si>
  <si>
    <t>Developer services operating expenditure - Network+ 
Sewage collection - Highway drainage</t>
  </si>
  <si>
    <t>Developer services operating expenditure - Network+ 
Sewage treatment - Sewage treatment and disposal</t>
  </si>
  <si>
    <t>Developer services operating expenditure - Network+ 
Sewage treatment - Imported sludge liquor treatment</t>
  </si>
  <si>
    <t>Developer services operating expenditure - Bioresources - Sludge transport</t>
  </si>
  <si>
    <t>Developer services operating expenditure - Bioresources - Sludge treatment</t>
  </si>
  <si>
    <t>Developer services operating expenditure - Bioresources - Sludge disposal</t>
  </si>
  <si>
    <t>Developer services operating expenditure - Total</t>
  </si>
  <si>
    <t>Total operating expenditure excluding third party services - Foul</t>
  </si>
  <si>
    <t>Total operating expenditure excluding third party services - Surface water drainage</t>
  </si>
  <si>
    <t>Total operating expenditure excluding third party services - Highway drainage</t>
  </si>
  <si>
    <t>Total operating expenditure excluding third party services - Sewage treatment and disposal</t>
  </si>
  <si>
    <t>Total operating expenditure excluding third party services - Imported sludge liquor treatment</t>
  </si>
  <si>
    <t>Total operating expenditure excluding third party services - Sludge transport</t>
  </si>
  <si>
    <t>Total opex less third party services (Sludge treatment - accounting separation)</t>
  </si>
  <si>
    <t>Total opex less third party services (Sludge disposal - accounting separation)</t>
  </si>
  <si>
    <t>Total opex less third party services (Sewerage service total - accounting separation)</t>
  </si>
  <si>
    <t>Third party services - Foul</t>
  </si>
  <si>
    <t>Third party services - Surface water drainage</t>
  </si>
  <si>
    <t>Third party services - Highway drainage</t>
  </si>
  <si>
    <t>Third party services - Sewage treatment and disposal</t>
  </si>
  <si>
    <t>Third party services - Imported sludge liquor treatment</t>
  </si>
  <si>
    <t>Third party services - Sludge transport</t>
  </si>
  <si>
    <t>Third party services - opex (Sludge treatment - accounting separation)</t>
  </si>
  <si>
    <t>Third party services - opex (Sludge disposal - accounting separation)</t>
  </si>
  <si>
    <t>Third party services - opex (Sewerage service total - accounting separation)</t>
  </si>
  <si>
    <t>Total operating expenditure - Foul</t>
  </si>
  <si>
    <t>Total operating expenditure - Surface water drainage</t>
  </si>
  <si>
    <t>Total operating expenditure - Highway drainage</t>
  </si>
  <si>
    <t>Total operating expenditure - Sewage treatment and disposal</t>
  </si>
  <si>
    <t>Total operating expenditure - Imported sludge liquor treatment</t>
  </si>
  <si>
    <t>Total operating expenditure - Sludge transport</t>
  </si>
  <si>
    <t>Total operating expenditure (Sludge treatment - accounting separation)</t>
  </si>
  <si>
    <t>Total operating expenditure (Sludge disposal - accounting separation)</t>
  </si>
  <si>
    <t>Grants and contributions - Grants and contributions - operating expenditure - Foul</t>
  </si>
  <si>
    <t>Grants and contributions - Grants and contributions - operating expenditure - Surface water drainage</t>
  </si>
  <si>
    <t>Grants and contributions - Grants and contributions - operating expenditure - Highway drainage</t>
  </si>
  <si>
    <t>Grants and contributions - Grants and contributions - operating expenditure - Sewage treatment and disposal</t>
  </si>
  <si>
    <t>Grants and contributions - Grants and contributions - operating expenditure - Imported sludge liquor treatment</t>
  </si>
  <si>
    <t>Grants and contributions - Grants and contributions - operating expenditure - Sludge transport</t>
  </si>
  <si>
    <t>Grants and contributions - Grants and contributions - operating expenditure - Sludge treatment</t>
  </si>
  <si>
    <t>Grants and contributions - Grants and contributions - operating expenditure - Sludge disposal</t>
  </si>
  <si>
    <t>Developer services capital expenditure - Network+ 
Sewage collection - Foul</t>
  </si>
  <si>
    <t>Developer services capital expenditure - Network+ 
Sewage collection - Surface water drainage</t>
  </si>
  <si>
    <t>Developer services capital expenditure - Network+ 
Sewage collection - Highway drainage</t>
  </si>
  <si>
    <t>Developer services capital expenditure - Network+ 
Sewage treatment - Sewage treatment and disposal</t>
  </si>
  <si>
    <t>Developer services capital expenditure - Network+ 
Sewage treatment - Imported sludge liquor treatment</t>
  </si>
  <si>
    <t>Developer services capital expenditure - Bioresources - Sludge transport</t>
  </si>
  <si>
    <t>Developer services capital expenditure - Bioresources - Sludge treatment</t>
  </si>
  <si>
    <t>Developer services capital expenditure - Bioresources - Sludge disposal</t>
  </si>
  <si>
    <t>Developer services capital expenditure - Total</t>
  </si>
  <si>
    <t>Total gross capital expenditure excluding third party services - Foul</t>
  </si>
  <si>
    <t>Total gross capital expenditure excluding third party services - Surface water drainage</t>
  </si>
  <si>
    <t>Total gross capital expenditure excluding third party services - Highway drainage</t>
  </si>
  <si>
    <t>Total gross capital expenditure excluding third party services - Sewage treatment and disposal</t>
  </si>
  <si>
    <t>Total gross capital expenditure excluding third party services - Imported sludge liquor treatment</t>
  </si>
  <si>
    <t>Total gross capital expenditure excluding third party services - Sludge transport</t>
  </si>
  <si>
    <t>Total gross capital expenditure excluding third party services - Sludge treatment</t>
  </si>
  <si>
    <t>Total gross capital expenditure excluding third party services - Sludge disposal</t>
  </si>
  <si>
    <t>Total gross capital expenditure excluding third party services - Total wholesale totex analysis - wastewater</t>
  </si>
  <si>
    <t>Third party services - Sludge treatment</t>
  </si>
  <si>
    <t>Third party services - Sludge disposal</t>
  </si>
  <si>
    <t>Third party services - Total wholesale totex analysis - wastewater</t>
  </si>
  <si>
    <t>Total gross capital expenditure - Foul</t>
  </si>
  <si>
    <t>Total gross capital expenditure - Surface water drainage</t>
  </si>
  <si>
    <t>Total gross capital expenditure - Highway drainage</t>
  </si>
  <si>
    <t>Total gross capital expenditure - Sewage treatment and disposal</t>
  </si>
  <si>
    <t>Total gross capital expenditure - Imported sludge liquor treatment</t>
  </si>
  <si>
    <t>Total gross capital expenditure - Sludge transport</t>
  </si>
  <si>
    <t>Total gross capital expenditure - Sludge treatment</t>
  </si>
  <si>
    <t>Total gross capital expenditure - Sludge disposal</t>
  </si>
  <si>
    <t>Total gross capital expenditure - Total wholesale totex analysis - wastewater</t>
  </si>
  <si>
    <t>Grants and contributions - Grants and contributions - capital expenditure - Foul</t>
  </si>
  <si>
    <t>Grants and contributions - Grants and contributions - capital expenditure - Surface water drainage</t>
  </si>
  <si>
    <t>Grants and contributions - Grants and contributions - capital expenditure - Highway drainage</t>
  </si>
  <si>
    <t>Grants and contributions - Grants and contributions - capital expenditure - Sewage treatment and disposal</t>
  </si>
  <si>
    <t>Grants and contributions - Grants and contributions - capital expenditure - Imported sludge liquor treatment</t>
  </si>
  <si>
    <t>Grants and contributions - Grants and contributions - capital expenditure - Sludge transport</t>
  </si>
  <si>
    <t>Grants and contributions - Grants and contributions - capital expenditure - Sludge treatment</t>
  </si>
  <si>
    <t>Grants and contributions - Grants and contributions - capital expenditure - Sludge disposal</t>
  </si>
  <si>
    <t>Totex - Foul</t>
  </si>
  <si>
    <t>Totex - Surface water drainage</t>
  </si>
  <si>
    <t>Totex - Highway drainage</t>
  </si>
  <si>
    <t>Totex - Sewage treatment and disposal</t>
  </si>
  <si>
    <t>Totex - Imported sludge liquor treatment</t>
  </si>
  <si>
    <t>Totex - Sludge transport</t>
  </si>
  <si>
    <t>Totex - Sludge treatment</t>
  </si>
  <si>
    <t>Totex - Sludge disposal</t>
  </si>
  <si>
    <t>Totex - Total wholesale totex analysis - wastewater</t>
  </si>
  <si>
    <t>Pension deficit recovery payments - Foul</t>
  </si>
  <si>
    <t>Pension deficit recovery payments - Surface water drainage</t>
  </si>
  <si>
    <t>Pension deficit recovery payments - Highway drainage</t>
  </si>
  <si>
    <t>Pension deficit recovery payments - Sewage treatment and disposal</t>
  </si>
  <si>
    <t>Pension deficit recovery payments - Imported sludge liquor treatment</t>
  </si>
  <si>
    <t>Pension deficit recovery payments - Sludge transport</t>
  </si>
  <si>
    <t>Pension deficit recovery payments - Sludge treatment</t>
  </si>
  <si>
    <t>Pension deficit recovery payments - Sludge disposal</t>
  </si>
  <si>
    <t>Pension deficit recovery payments - Total wholesale totex analysis - wastewater</t>
  </si>
  <si>
    <t>Other cash items - Foul</t>
  </si>
  <si>
    <t>Other cash items - Surface water drainage</t>
  </si>
  <si>
    <t>Other cash items - Highway drainage</t>
  </si>
  <si>
    <t>Other cash items - Sewage treatment and disposal</t>
  </si>
  <si>
    <t>Other cash items - Imported sludge liquor treatment</t>
  </si>
  <si>
    <t>Other cash items - Sludge transport</t>
  </si>
  <si>
    <t>Other cash items - Sludge treatment</t>
  </si>
  <si>
    <t>Other cash items - Sludge disposal</t>
  </si>
  <si>
    <t>Other cash items - Total wholesale totex analysis - wastewater</t>
  </si>
  <si>
    <t>Totex including cash items - Foul</t>
  </si>
  <si>
    <t>Totex including cash items - Surface water drainage</t>
  </si>
  <si>
    <t>Totex including cash items - Highway drainage</t>
  </si>
  <si>
    <t>Totex including cash items - Sewage treatment and disposal</t>
  </si>
  <si>
    <t>Totex including cash items - Imported sludge liquor treatment</t>
  </si>
  <si>
    <t>Totex including cash items - Sludge transport</t>
  </si>
  <si>
    <t>Totex including cash items - Sludge treatment</t>
  </si>
  <si>
    <t>Totex including cash items - Sludge disposal</t>
  </si>
  <si>
    <t>Totex including cash items - Total wholesale totex analysis - wastewater</t>
  </si>
  <si>
    <t>Atypical expenditure - Item 1 - Foul</t>
  </si>
  <si>
    <t>Atypical expenditure - Item 1 - Surface water drainage</t>
  </si>
  <si>
    <t>Atypical expenditure - Item 1 - Highway drainage</t>
  </si>
  <si>
    <t>Atypical expenditure - Item 1 - Sewage treatment and disposal</t>
  </si>
  <si>
    <t>Atypical expenditure - Item 1 - Sludge liquor treatment</t>
  </si>
  <si>
    <t>Atypical expenditure - Item 1 - Sludge transport</t>
  </si>
  <si>
    <t>Atypical expenditure - Item 1 - Sludge treatment</t>
  </si>
  <si>
    <t>Atypical expenditure - Item 1 - Sludge disposal</t>
  </si>
  <si>
    <t>Atypical expenditure - Item 2 - Foul</t>
  </si>
  <si>
    <t>Atypical expenditure - Item 2 - Surface water drainage</t>
  </si>
  <si>
    <t>Atypical expenditure - Item 2 - Highway drainage</t>
  </si>
  <si>
    <t>Atypical expenditure - Item 2 - Sewage treatment and disposal</t>
  </si>
  <si>
    <t>Atypical expenditure - Item 2 - Sludge liquor treatment</t>
  </si>
  <si>
    <t>Atypical expenditure - Item 2 - Sludge transport</t>
  </si>
  <si>
    <t>Atypical expenditure - Item 2 - Sludge treatment</t>
  </si>
  <si>
    <t>Atypical expenditure - Item 2 - Sludge disposal</t>
  </si>
  <si>
    <t>Atypical expenditure - Item 3 - Foul</t>
  </si>
  <si>
    <t>Atypical expenditure - Item 3 - Surface water drainage</t>
  </si>
  <si>
    <t>Atypical expenditure - Item 3 - Highway drainage</t>
  </si>
  <si>
    <t>Atypical expenditure - Item 3 - Sewage treatment and disposal</t>
  </si>
  <si>
    <t>Atypical expenditure - Item 3 - Sludge liquor treatment</t>
  </si>
  <si>
    <t>Atypical expenditure - Item 3 - Sludge transport</t>
  </si>
  <si>
    <t>Atypical expenditure - Item 3 - Sludge treatment</t>
  </si>
  <si>
    <t>Atypical expenditure - Item 3 - Sludge disposal</t>
  </si>
  <si>
    <t>Atypical expenditure - Item 4 - Foul</t>
  </si>
  <si>
    <t>Atypical expenditure - Item 4 - Surface water drainage</t>
  </si>
  <si>
    <t>Atypical expenditure - Item 4 - Highway drainage</t>
  </si>
  <si>
    <t>Atypical expenditure - Item 4 - Sewage treatment and disposal</t>
  </si>
  <si>
    <t>Atypical expenditure - Item 4 - Sludge liquor treatment</t>
  </si>
  <si>
    <t>Atypical expenditure - Item 4 - Sludge transport</t>
  </si>
  <si>
    <t>Atypical expenditure - Item 4 - Sludge treatment</t>
  </si>
  <si>
    <t>Atypical expenditure - Item 4 - Sludge disposal</t>
  </si>
  <si>
    <t>Atypical expenditure - Item 5 - Foul</t>
  </si>
  <si>
    <t>Atypical expenditure - Item 5 - Surface water drainage</t>
  </si>
  <si>
    <t>Atypical expenditure - Item 5 - Highway drainage</t>
  </si>
  <si>
    <t>Atypical expenditure - Item 5 - Sewage treatment and disposal</t>
  </si>
  <si>
    <t>Atypical expenditure - Item 5 - Sludge liquor treatment</t>
  </si>
  <si>
    <t>Atypical expenditure - Item 5 - Sludge transport</t>
  </si>
  <si>
    <t>Atypical expenditure - Item 5 - Sludge treatment</t>
  </si>
  <si>
    <t>Atypical expenditure - Item 5 - Sludge disposal</t>
  </si>
  <si>
    <t>Total atypical expenditure - Foul</t>
  </si>
  <si>
    <t>Total atypical expenditure - Surface water drainage</t>
  </si>
  <si>
    <t>Total atypical expenditure - Highway drainage</t>
  </si>
  <si>
    <t>Total atypical expenditure - Sewage treatment and disposal</t>
  </si>
  <si>
    <t>Total atypical expenditure - Sludge liquor treatment</t>
  </si>
  <si>
    <t>Total atypical expenditure - Sludge transport</t>
  </si>
  <si>
    <t>Total atypical expenditure - Sludge treatment</t>
  </si>
  <si>
    <t>Total atypical expenditure - Sludge disposal</t>
  </si>
  <si>
    <t>Regulated equity - Metric</t>
  </si>
  <si>
    <t>Post tax return on regulated equity - Metric</t>
  </si>
  <si>
    <t>Dividend yield - Metric</t>
  </si>
  <si>
    <t>Retail profit margin - Household - Metric</t>
  </si>
  <si>
    <t>Retail profit margin - Non household - Metric</t>
  </si>
  <si>
    <t>Financial indicators - Credit rating - Fitch</t>
  </si>
  <si>
    <t>Financial indicators - Credit rating - Moody's</t>
  </si>
  <si>
    <t>Financial indicators - Credit rating - Standard and Poor's</t>
  </si>
  <si>
    <t>Return on RCV - Metric</t>
  </si>
  <si>
    <t>Dividend cover - Metric</t>
  </si>
  <si>
    <t>Funds from operations (FFO) - Metric</t>
  </si>
  <si>
    <t>Interest cover (cash) - Metric</t>
  </si>
  <si>
    <t>Adjusted interest cover (cash) - Metric</t>
  </si>
  <si>
    <t>FFO/Debt - Metric</t>
  </si>
  <si>
    <t>Effective tax rate - Metric</t>
  </si>
  <si>
    <t>Free cash flow (RCF) - Metric</t>
  </si>
  <si>
    <t>Financial indicators - RCF/Net debt</t>
  </si>
  <si>
    <t>Proportion of borrowings which are fixed rate - Metric</t>
  </si>
  <si>
    <t>Proportion of borrowings which are floating rate - Metric</t>
  </si>
  <si>
    <t>Proportion of borrowings which are index linked - Metric</t>
  </si>
  <si>
    <t>Proportion of borrowings due within 1 year or less - Metric</t>
  </si>
  <si>
    <t>Proportion of borrowings due in more than 1 year but no more than 2 years - Metric</t>
  </si>
  <si>
    <t>Proportion of borrowings due in more than 2 years but but no more than 5 years - Metric</t>
  </si>
  <si>
    <t>Proportion of borrowings due in more than 5 years but no more than 20 years - Metric</t>
  </si>
  <si>
    <t>Proportion of borrowings due in more than 20 years - Metric</t>
  </si>
  <si>
    <t>Interest rate swap (sterling) - Floating to fixed rate: Nominal value by maturity (net) - 1 to 2 years</t>
  </si>
  <si>
    <t>Interest rate swap (sterling) - Floating to fixed rate: Nominal value by maturity (net) - 2 to 5 years</t>
  </si>
  <si>
    <t>Interest rate swap (sterling) - Floating to fixed rate: Nominal value by maturity (net) - Over 5 years</t>
  </si>
  <si>
    <t>Interest rate swap (sterling) - Floating to fixed rate: Total value - Nominal value (net)</t>
  </si>
  <si>
    <t>Interest rate swap (sterling) - Floating to fixed rate: Total value - Mark to Market</t>
  </si>
  <si>
    <t>Interest rate swap (sterling) - Floating to fixed rate - Total accretion 
£m</t>
  </si>
  <si>
    <t>Interest rate swap (sterling) - Floating to fixed rate: Interest rate
(weighted average) - Payable</t>
  </si>
  <si>
    <t>Interest rate swap (sterling) - Floating to fixed rate: Interest rate
(weighted average) - Receivable</t>
  </si>
  <si>
    <t>Interest rate swap (sterling) - Floating from fixed rate: Nominal value by maturity (net) - 1 to 2 years</t>
  </si>
  <si>
    <t>Interest rate swap (sterling) - Floating from fixed rate: Nominal value by maturity (net) - 2 to 5 years</t>
  </si>
  <si>
    <t>Interest rate swap (sterling) - Floating from fixed rate: Nominal value by maturity (net) - Over 5 years</t>
  </si>
  <si>
    <t>Interest rate swap (sterling) - Floating from fixed rate: Total value - Nominal value (net)</t>
  </si>
  <si>
    <t>Interest rate swap (sterling) - Floating from fixed rate: Total value - Mark to Market</t>
  </si>
  <si>
    <t>Interest rate swap (sterling) - Floating from fixed rate - Total accretion 
£m</t>
  </si>
  <si>
    <t>Interest rate swap (sterling) - Floating from fixed rate: Interest rate
(weighted average) - Payable</t>
  </si>
  <si>
    <t>Interest rate swap (sterling) - Floating from fixed rate: Interest rate
(weighted average) - Receivable</t>
  </si>
  <si>
    <t>Interest rate swap (sterling) - Floating to index linked: Nominal value by maturity (net) - 1 to 2 years</t>
  </si>
  <si>
    <t>Interest rate swap (sterling) - Floating to index linked: Nominal value by maturity (net) - 2 to 5 years</t>
  </si>
  <si>
    <t>Interest rate swap (sterling) - Floating to index linked: Nominal value by maturity (net) - Over 5 years</t>
  </si>
  <si>
    <t>Interest rate swap (sterling) - Floating to index linked: Total value - Nominal value (net)</t>
  </si>
  <si>
    <t>Interest rate swap (sterling) - Floating to index linked: Total value - Mark to Market</t>
  </si>
  <si>
    <t>Interest rate swap (sterling) - Floating to index linked - Total accretion 
£m</t>
  </si>
  <si>
    <t>Interest rate swap (sterling) - Floating to index linked: Interest rate
(weighted average) - Payable</t>
  </si>
  <si>
    <t>Interest rate swap (sterling) - Floating to index linked: Interest rate
(weighted average) - Receivable</t>
  </si>
  <si>
    <t>Interest rate swap (sterling) - Floating from index linked: Nominal value by maturity (net) - 1 to 2 years</t>
  </si>
  <si>
    <t>Interest rate swap (sterling) - Floating from index linked: Nominal value by maturity (net) - 2 to 5 years</t>
  </si>
  <si>
    <t>Interest rate swap (sterling) - Floating from index linked: Nominal value by maturity (net) - Over 5 years</t>
  </si>
  <si>
    <t>Interest rate swap (sterling) - Floating from index linked: Total value - Nominal value (net)</t>
  </si>
  <si>
    <t>Interest rate swap (sterling) - Floating from index linked: Total value - Mark to Market</t>
  </si>
  <si>
    <t>Interest rate swap (sterling) - Floating from index linked - Total accretion 
£m</t>
  </si>
  <si>
    <t>Interest rate swap (sterling) - Floating from index linked: Interest rate
(weighted average) - Payable</t>
  </si>
  <si>
    <t>Interest rate swap (sterling) - Floating from index linked: Interest rate
(weighted average) - Receivable</t>
  </si>
  <si>
    <t>Interest rate swap (sterling) - Fixed to index-linked: Nominal value by maturity (net) - 1 to 2 years</t>
  </si>
  <si>
    <t>Interest rate swap (sterling) - Fixed to index-linked: Nominal value by maturity (net) - 2 to 5 years</t>
  </si>
  <si>
    <t>Interest rate swap (sterling) - Fixed to index-linked: Nominal value by maturity (net) - Over 5 years</t>
  </si>
  <si>
    <t>Interest rate swap (sterling) - Fixed to index-linked: Total value - Nominal value (net)</t>
  </si>
  <si>
    <t>Interest rate swap (sterling) - Fixed to index-linked: Total value - Mark to Market</t>
  </si>
  <si>
    <t>Interest rate swap (sterling) - Fixed to index-linked - Total accretion 
£m</t>
  </si>
  <si>
    <t>Interest rate swap (sterling) - Fixed to index-linked: Interest rate
(weighted average) - Payable</t>
  </si>
  <si>
    <t>Interest rate swap (sterling) - Fixed to index-linked: Interest rate
(weighted average) - Receivable</t>
  </si>
  <si>
    <t>Interest rate swap (sterling) - Fixed from index-linked: Nominal value by maturity (net) - 1 to 2 years</t>
  </si>
  <si>
    <t>Interest rate swap (sterling) - Fixed from index-linked: Nominal value by maturity (net) - 2 to 5 years</t>
  </si>
  <si>
    <t>Interest rate swap (sterling) - Fixed from index-linked: Nominal value by maturity (net) - Over 5 years</t>
  </si>
  <si>
    <t>Interest rate swap (sterling) - Fixed from index-linked: Total value - Nominal value (net)</t>
  </si>
  <si>
    <t>Interest rate swap (sterling) - Fixed from index-linked: Total value - Mark to Market</t>
  </si>
  <si>
    <t>Interest rate swap (sterling) - Fixed from index-linked - Total accretion 
£m</t>
  </si>
  <si>
    <t>Interest rate swap (sterling) - Fixed from index-linked: Interest rate
(weighted average) - Payable</t>
  </si>
  <si>
    <t>Interest rate swap (sterling) - Fixed from index-linked: Interest rate
(weighted average) - Receivable</t>
  </si>
  <si>
    <t>Interest rate swap (sterling) - Total: Nominal value by maturity (net) - 1 to 2 years</t>
  </si>
  <si>
    <t>Interest rate swap (sterling) - Total: Nominal value by maturity (net) - 2 to 5 years</t>
  </si>
  <si>
    <t>Interest rate swap (sterling) - Total: Nominal value by maturity (net) - Over 5 years</t>
  </si>
  <si>
    <t>Interest rate swap (sterling) - Total: Total value - Nominal value (net)</t>
  </si>
  <si>
    <t>Interest rate swap (sterling) - Total: Total value - Mark to Market</t>
  </si>
  <si>
    <t>Interest rate swap (sterling) - Total - Total accretion 
£m</t>
  </si>
  <si>
    <t>Foreign Exchange - Cross currency swap USD: Nominal value by maturity (net) - 1 to 2 years</t>
  </si>
  <si>
    <t>Foreign Exchange - Cross currency swap USD: Nominal value by maturity (net) - 2 to 5 years</t>
  </si>
  <si>
    <t>Foreign Exchange - Cross currency swap USD: Nominal value by maturity (net) - Over 5 years</t>
  </si>
  <si>
    <t>Foreign Exchange - Cross currency swap USD: Total value - Nominal value (net)</t>
  </si>
  <si>
    <t>Foreign Exchange - Cross currency swap USD: Total value - Mark to Market</t>
  </si>
  <si>
    <t>Foreign Exchange - Cross currency swap USD - Total accretion £m</t>
  </si>
  <si>
    <t>Foreign Exchange - Cross currency swap EUR: Nominal value by maturity (net) - 1 to 2 years</t>
  </si>
  <si>
    <t>Foreign Exchange - Cross currency swap EUR: Nominal value by maturity (net) - 2 to 5 years</t>
  </si>
  <si>
    <t>Foreign Exchange - Cross currency swap EUR: Nominal value by maturity (net) - Over 5 years</t>
  </si>
  <si>
    <t>Foreign Exchange - Cross currency swap EUR: Total value - Nominal value (net)</t>
  </si>
  <si>
    <t>Foreign Exchange - Cross currency swap EUR: Total value - Mark to Market</t>
  </si>
  <si>
    <t>Foreign Exchange - Cross currency swap EUR - Total accretion £m</t>
  </si>
  <si>
    <t>Foreign Exchange - Cross currency swap YEN: Nominal value by maturity (net) - 1 to 2 years</t>
  </si>
  <si>
    <t>Foreign Exchange - Cross currency swap YEN: Nominal value by maturity (net) - 2 to 5 years</t>
  </si>
  <si>
    <t>Foreign Exchange - Cross currency swap YEN: Nominal value by maturity (net) - Over 5 years</t>
  </si>
  <si>
    <t>Foreign Exchange - Cross currency swap YEN: Total value - Nominal value (net)</t>
  </si>
  <si>
    <t>Foreign Exchange - Cross currency swap YEN: Total value - Mark to Market</t>
  </si>
  <si>
    <t>Foreign Exchange - Cross currency swap YEN - Total accretion £m</t>
  </si>
  <si>
    <t>Foreign Exchange - Cross currency swap Other: Nominal value by maturity (net) - 1 to 2 years</t>
  </si>
  <si>
    <t>Foreign Exchange - Cross currency swap Other: Nominal value by maturity (net) - 2 to 5 years</t>
  </si>
  <si>
    <t>Foreign Exchange - Cross currency swap Other: Nominal value by maturity (net) - Over 5 years</t>
  </si>
  <si>
    <t>Foreign Exchange - Cross currency swap Other: Total value - Nominal value (net)</t>
  </si>
  <si>
    <t>Foreign Exchange - Cross currency swap Other: Total value - Mark to Market</t>
  </si>
  <si>
    <t>Foreign Exchange - Cross currency swap Other - Total accretion £m</t>
  </si>
  <si>
    <t>Foreign Exchange - Total: Nominal value by maturity (net) - 1 to 2 years</t>
  </si>
  <si>
    <t>Foreign Exchange - Total: Nominal value by maturity (net) - 2 to 5 years</t>
  </si>
  <si>
    <t>Foreign Exchange - Total: Nominal value by maturity (net) - Over 5 years</t>
  </si>
  <si>
    <t>Foreign Exchange - Total: Total value - Nominal value (net)</t>
  </si>
  <si>
    <t>Foreign Exchange - Total: Total value - Mark to Market</t>
  </si>
  <si>
    <t>Foreign Exchange - Total - Total accretion £m</t>
  </si>
  <si>
    <t>Currency interest rate swaps USD: Nominal value by maturity (net) - 1 to 2 years</t>
  </si>
  <si>
    <t>Currency interest rate swaps USD: Nominal value by maturity (net) - 2 to 5 years</t>
  </si>
  <si>
    <t>Currency interest rate swaps USD: Nominal value by maturity (net) - Over 5 years</t>
  </si>
  <si>
    <t>Currency interest rate swaps USD: Total value - Nominal value (net)</t>
  </si>
  <si>
    <t>Currency interest rate swaps USD: Total value - Mark to Market</t>
  </si>
  <si>
    <t>Currency interest rate swaps USD - Total accretion £m</t>
  </si>
  <si>
    <t>Currency interest rate swaps EUR: Nominal value by maturity (net) - 1 to 2 years</t>
  </si>
  <si>
    <t>Currency interest rate swaps EUR: Nominal value by maturity (net) - 2 to 5 years</t>
  </si>
  <si>
    <t>Currency interest rate swaps EUR: Nominal value by maturity (net) - Over 5 years</t>
  </si>
  <si>
    <t>Currency interest rate swaps EUR: Total value - Nominal value (net)</t>
  </si>
  <si>
    <t>Currency interest rate swaps EUR: Total value - Mark to Market</t>
  </si>
  <si>
    <t>Currency interest rate swaps EUR - Total accretion £m</t>
  </si>
  <si>
    <t>Currency interest rate swaps YEN: Nominal value by maturity (net) - 1 to 2 years</t>
  </si>
  <si>
    <t>Currency interest rate swaps YEN: Nominal value by maturity (net) - 2 to 5 years</t>
  </si>
  <si>
    <t>Currency interest rate swaps YEN: Nominal value by maturity (net) - Over 5 years</t>
  </si>
  <si>
    <t>Currency interest rate swaps YEN: Total value - Nominal value (net)</t>
  </si>
  <si>
    <t>Currency interest rate swaps YEN: Total value - Mark to Market</t>
  </si>
  <si>
    <t>Currency interest rate swaps YEN - Total accretion £m</t>
  </si>
  <si>
    <t>Currency interest rate swaps Other: Nominal value by maturity (net) - 1 to 2 years</t>
  </si>
  <si>
    <t>Currency interest rate swaps Other: Nominal value by maturity (net) - 2 to 5 years</t>
  </si>
  <si>
    <t>Currency interest rate swaps Other: Nominal value by maturity (net) - Over 5 years</t>
  </si>
  <si>
    <t>Currency interest rate swaps Other: Total value - Nominal value (net)</t>
  </si>
  <si>
    <t>Currency interest rate swaps Other: Total value - Mark to Market</t>
  </si>
  <si>
    <t>Currency interest rate swaps Other - Total accretion £m</t>
  </si>
  <si>
    <t>Currency interest rate  - Total: Nominal value by maturity (net) - 1 to 2 years</t>
  </si>
  <si>
    <t>Currency interest rate  - Total: Nominal value by maturity (net) - 2 to 5 years</t>
  </si>
  <si>
    <t>Currency interest rate  - Total: Nominal value by maturity (net) - Over 5 years</t>
  </si>
  <si>
    <t>Currency interest rate  - Total: Total value - Nominal value (net)</t>
  </si>
  <si>
    <t>Currency interest rate  - Total: Total value - Mark to Market</t>
  </si>
  <si>
    <t>Currency interest rate  - Total - Total accretion £m</t>
  </si>
  <si>
    <t>Forward currency contracts USD: Nominal value by maturity (net) - 1 to 2 years</t>
  </si>
  <si>
    <t>Forward currency contracts USD: Nominal value by maturity (net) - 2 to 5 years</t>
  </si>
  <si>
    <t>Forward currency contracts USD: Nominal value by maturity (net) - Over 5 years</t>
  </si>
  <si>
    <t>Forward currency contracts USD: Total value - Nominal value (net)</t>
  </si>
  <si>
    <t>Forward currency contracts USD: Total value - Mark to Market</t>
  </si>
  <si>
    <t>Forward currency contracts USD - Total accretion £m</t>
  </si>
  <si>
    <t>Forward currency contracts EUR: Nominal value by maturity (net) - 1 to 2 years</t>
  </si>
  <si>
    <t>Forward currency contracts EUR: Nominal value by maturity (net) - 2 to 5 years</t>
  </si>
  <si>
    <t>Forward currency contracts EUR: Nominal value by maturity (net) - Over 5 years</t>
  </si>
  <si>
    <t>Forward currency contracts EUR: Total value - Nominal value (net)</t>
  </si>
  <si>
    <t>Forward currency contracts EUR: Total value - Mark to Market</t>
  </si>
  <si>
    <t>Forward currency contracts EUR - Total accretion £m</t>
  </si>
  <si>
    <t>Forward currency contracts YEN: Nominal value by maturity (net) - 1 to 2 years</t>
  </si>
  <si>
    <t>Forward currency contracts YEN: Nominal value by maturity (net) - 2 to 5 years</t>
  </si>
  <si>
    <t>Forward currency contracts YEN: Nominal value by maturity (net) - Over 5 years</t>
  </si>
  <si>
    <t>Forward currency contracts YEN: Total value - Nominal value (net)</t>
  </si>
  <si>
    <t>Forward currency contracts YEN: Total value - Mark to Market</t>
  </si>
  <si>
    <t>Forward currency contracts YEN - Total accretion £m</t>
  </si>
  <si>
    <t>Forward currency contracts Other: Nominal value by maturity (net) - 1 to 2 years</t>
  </si>
  <si>
    <t>Forward currency contracts Other: Nominal value by maturity (net) - 2 to 5 years</t>
  </si>
  <si>
    <t>Forward currency contracts Other: Nominal value by maturity (net) - Over 5 years</t>
  </si>
  <si>
    <t>Forward currency contracts Other: Total value - Nominal value (net)</t>
  </si>
  <si>
    <t>Forward currency contracts Other: Total value - Mark to Market</t>
  </si>
  <si>
    <t>Forward currency contracts Other - Total accretion £m</t>
  </si>
  <si>
    <t>Forward currency contracts - Total: Nominal value by maturity (net) - 1 to 2 years</t>
  </si>
  <si>
    <t>Forward currency contracts - Total: Nominal value by maturity (net) - 2 to 5 years</t>
  </si>
  <si>
    <t>Forward currency contracts - Total: Nominal value by maturity (net) - Over 5 years</t>
  </si>
  <si>
    <t>Forward currency contracts - Total: Total value - Nominal value (net)</t>
  </si>
  <si>
    <t>Forward currency contracts - Total: Total value - Mark to Market</t>
  </si>
  <si>
    <t>Forward currency contracts - Total - Total accretion £m</t>
  </si>
  <si>
    <t>Other financial derivatives: Nominal value by maturity (net) - 1 to 2 years</t>
  </si>
  <si>
    <t>Other financial derivatives: Nominal value by maturity (net) - 2 to 5 years</t>
  </si>
  <si>
    <t>Other financial derivatives: Nominal value by maturity (net) - Over 5 years</t>
  </si>
  <si>
    <t>Other financial derivatives: Total value - Nominal value (net)</t>
  </si>
  <si>
    <t>Other financial derivatives: Total value - Mark to Market</t>
  </si>
  <si>
    <t>Other financial derivatives - Total accretion 
£m</t>
  </si>
  <si>
    <t>Total financial derivatives: Nominal value by maturity (net) - 1 to 2 years</t>
  </si>
  <si>
    <t>Total financial derivatives: Nominal value by maturity (net) - 2 to 5 years</t>
  </si>
  <si>
    <t>Total financial derivatives: Nominal value by maturity (net) - Over 5 years</t>
  </si>
  <si>
    <t>Total financial derivatives: Total value - Nominal value (net)</t>
  </si>
  <si>
    <t>Total financial derivatives: Total value - Mark to Market</t>
  </si>
  <si>
    <t>Total financial derivatives - Total accretion 
£m</t>
  </si>
  <si>
    <t>Operating expenditure - Power - Water resources</t>
  </si>
  <si>
    <t>Operating expenditure - Power - Water network+  -  Raw water distribution</t>
  </si>
  <si>
    <t>Operating expenditure - Power - Water network+  -  Raw water storage</t>
  </si>
  <si>
    <t>Operating expenditure - Power - Water network+  -  Water treatment</t>
  </si>
  <si>
    <t>Operating expenditure - Power - Water network+  -  Treated water distribution</t>
  </si>
  <si>
    <t>Operating expenditure - Power - Total</t>
  </si>
  <si>
    <t>Operating expenditure - Income treated as negative expenditure - Water resources</t>
  </si>
  <si>
    <t>Operating expenditure - Income treated as negative expenditure - Water network+  -  Raw water distribution</t>
  </si>
  <si>
    <t>Operating expenditure - Income treated as negative expenditure - Water network+  -  Raw water storage</t>
  </si>
  <si>
    <t>Operating expenditure - Income treated as negative expenditure - Water network+  -  Water treatment</t>
  </si>
  <si>
    <t>Operating expenditure - Income treated as negative expenditure - Water network+  -  Treated water distribution</t>
  </si>
  <si>
    <t>Operating expenditure - Income treated as negative expenditure - Total</t>
  </si>
  <si>
    <t>Operating expenditure - Bulk supply - Water resources</t>
  </si>
  <si>
    <t>Operating expenditure - Bulk supply - Water network+  -  Raw water distribution</t>
  </si>
  <si>
    <t>Operating expenditure - Bulk supply - Water network+  -  Raw water storage</t>
  </si>
  <si>
    <t>Operating expenditure - Bulk supply - Water network+  -  Water treatment</t>
  </si>
  <si>
    <t>Operating expenditure - Bulk supply - Water network+  -  Treated water distribution</t>
  </si>
  <si>
    <t>Operating expenditure - Bulk supply - Total</t>
  </si>
  <si>
    <t>Operating expenditure - Renewals expensed in year (infrastructure) - Water resources</t>
  </si>
  <si>
    <t>Operating expenditure - Renewals expensed in year (infrastructure) - Water network+  -  Raw water distribution</t>
  </si>
  <si>
    <t>Operating expenditure - Renewals expensed in year (infrastructure) - Water network+  -  Raw water storage</t>
  </si>
  <si>
    <t>Operating expenditure - Renewals expensed in year (infrastructure) - Water network+  -  Water treatment</t>
  </si>
  <si>
    <t>Operating expenditure - Renewals expensed in year (infrastructure) - Water network+  -  Treated water distribution</t>
  </si>
  <si>
    <t>Operating expenditure - Renewals expensed in year (infrastructure) - Total</t>
  </si>
  <si>
    <t>Operating expenditure - Renewals expensed in year (non-infrastructure) - Water resources</t>
  </si>
  <si>
    <t>Operating expenditure - Renewals expensed in year (non-infrastructure) - Water network+  -  Raw water distribution</t>
  </si>
  <si>
    <t>Operating expenditure - Renewals expensed in year (non-infrastructure) - Water network+  -  Raw water storage</t>
  </si>
  <si>
    <t>Operating expenditure - Renewals expensed in year (non-infrastructure) - Water network+  -  Water treatment</t>
  </si>
  <si>
    <t>Operating expenditure - Renewals expensed in year (non-infrastructure) - Water network+  -  Treated water distribution</t>
  </si>
  <si>
    <t>Operating expenditure - Renewals expensed in year (non-infrastructure) - Total</t>
  </si>
  <si>
    <t>Operating expenditure - Other operating expenditure - Water resources</t>
  </si>
  <si>
    <t>Operating expenditure - Other operating expenditure - Water network+  -  Raw water distribution</t>
  </si>
  <si>
    <t>Operating expenditure - Other operating expenditure - Water network+  -  Raw water storage</t>
  </si>
  <si>
    <t>Operating expenditure - Other operating expenditure - Water network+  -  Water treatment</t>
  </si>
  <si>
    <t>Operating expenditure - Other operating expenditure - Water network+  -  Treated water distribution</t>
  </si>
  <si>
    <t>Operating expenditure - Other operating expenditure - Total</t>
  </si>
  <si>
    <t>Operating expenditure - Local authority and Cumulo rates - Water resources</t>
  </si>
  <si>
    <t>Local authority and Cumulo rates - Raw water transport</t>
  </si>
  <si>
    <t>Local authority and Cumulo rates - Raw water storage</t>
  </si>
  <si>
    <t>Local authority and Cumulo rates - Water treatment</t>
  </si>
  <si>
    <t>Local authority and Cumulo rates - Treated water distribution</t>
  </si>
  <si>
    <t>Canal &amp; River Trust service charges and discharge consents - Water resources</t>
  </si>
  <si>
    <t>Canal &amp; River Trust service charges and discharge consents - Raw water distribution</t>
  </si>
  <si>
    <t>Service Charges - Canal &amp; River Trust abstraction charges/ discharge consents - Raw water storage</t>
  </si>
  <si>
    <t>Canal &amp; River Trust service charges and discharge consents - Water treatment</t>
  </si>
  <si>
    <t>Canal &amp; River Trust service charges and discharge consents - Treated water distribution</t>
  </si>
  <si>
    <t>Service Charges - Canal &amp; River Trust abstraction charges/ discharge consents - Total</t>
  </si>
  <si>
    <t>Environment Agency service charges/ discharge consents - Water resources</t>
  </si>
  <si>
    <t>Environment Agency service charges/ discharge consents - Raw water distribution</t>
  </si>
  <si>
    <t>Service Charges - Environment Agency / NRW abstraction charges/ discharge consents - Raw water storage</t>
  </si>
  <si>
    <t>Environment Agency service charges/ discharge consents - Water treatment</t>
  </si>
  <si>
    <t>Environment Agency service charges/ discharge consents - Treated water distribution</t>
  </si>
  <si>
    <t>Service Charges - Environment Agency / NRW abstraction charges/ discharge consents - Total</t>
  </si>
  <si>
    <t>Other service charges / permits - Water resources</t>
  </si>
  <si>
    <t>Other service charges / permits - Raw water distribution</t>
  </si>
  <si>
    <t>Service Charges - Other abstraction charges/ discharge consents - Raw water storage</t>
  </si>
  <si>
    <t>Other service charges / permits - Water treatment</t>
  </si>
  <si>
    <t>Other service charges / permits - Treated water distribution</t>
  </si>
  <si>
    <t>Service Charges - Other abstraction charges/ discharge consents - Total</t>
  </si>
  <si>
    <t>Costs associated with Traffic Management Act - Water resources</t>
  </si>
  <si>
    <t>Costs associated with Traffic Management Act - Raw water distribution</t>
  </si>
  <si>
    <t>Other operating expenditure - Costs associated with Traffic Management Act - Raw water storage</t>
  </si>
  <si>
    <t>Costs associated with Traffic Management Act - Water treatment</t>
  </si>
  <si>
    <t>Costs associated with Traffic Management Act - Treated water distribution</t>
  </si>
  <si>
    <t>Other operating expenditure - Costs associated with Traffic Management Act - Total</t>
  </si>
  <si>
    <t>Other operating expenditure - Costs associated with lane rental schemes - Water resources</t>
  </si>
  <si>
    <t>Other operating expenditure - Costs associated with lane rental schemes - Raw water distribution</t>
  </si>
  <si>
    <t>Other operating expenditure - Costs associated with lane rental schemes - Raw water storage</t>
  </si>
  <si>
    <t>Other operating expenditure - Costs associated with lane rental schemes - Water treatment</t>
  </si>
  <si>
    <t>Other operating expenditure - Costs associated with lane rental schemes - Treated water distribution</t>
  </si>
  <si>
    <t>Other operating expenditure - Costs associated with lane rental schemes - Total</t>
  </si>
  <si>
    <t>Statutory water softening - Water resources</t>
  </si>
  <si>
    <t>Statutory water softening - Raw water distribution</t>
  </si>
  <si>
    <t>Other operating expenditure - Statutory water softening - Raw water storage</t>
  </si>
  <si>
    <t>Statutory water softening - Water treatment</t>
  </si>
  <si>
    <t>Statutory water softening - Treated water distribution</t>
  </si>
  <si>
    <t>Other operating expenditure - Statutory water softening - Total</t>
  </si>
  <si>
    <t>Total base operating expenditure - Raw water distribution</t>
  </si>
  <si>
    <t>Total base operating expenditure - Raw water storage</t>
  </si>
  <si>
    <t>Total base operating expenditure - Water treatment</t>
  </si>
  <si>
    <t>Total base operating expenditure - Treated water distribution</t>
  </si>
  <si>
    <t>Capital expenditure - Maintaining the long term capability of the assets - infra - Water resources</t>
  </si>
  <si>
    <t>Maintaining the long term capability of the assets - infra - Raw water transport</t>
  </si>
  <si>
    <t>Maintaining the long term capability of the assets - infra - Raw water storage</t>
  </si>
  <si>
    <t>Maintaining the long term capability of the assets - infra - Water treatment</t>
  </si>
  <si>
    <t>Maintaining the long term capability of the assets - infra - Treated water distribution</t>
  </si>
  <si>
    <t>Maintaining the long term capability of the assets - infra - Total</t>
  </si>
  <si>
    <t>Capital expenditure - Maintaining the long term capability of the assets - non-infra - Water resources</t>
  </si>
  <si>
    <t>Maintaining the long term capability of the assets - non-infra - Raw water transport</t>
  </si>
  <si>
    <t>Maintaining the long term capability of the assets - non-infra - Raw water storage</t>
  </si>
  <si>
    <t>Maintaining the long term capability of the assets - non-infra - Water treatment</t>
  </si>
  <si>
    <t>Maintaining the long term capability of the assets - non-infra - Treated water distribution</t>
  </si>
  <si>
    <t>Maintaining the long term capability of the assets - non-infra - Total</t>
  </si>
  <si>
    <t>Capital expenditure - Total base capital expenditure - Water resources</t>
  </si>
  <si>
    <t>Capital expenditure - Total base capital expenditure - Raw water distribution</t>
  </si>
  <si>
    <t>Capital expenditure - Total base capital expenditure - Raw water storage</t>
  </si>
  <si>
    <t>Capital expenditure - Total base capital expenditure - Water treatment</t>
  </si>
  <si>
    <t>Capital expenditure - Total base capital expenditure - Treated water distribution</t>
  </si>
  <si>
    <t>Capital expenditure - Total base capital expenditure - Total</t>
  </si>
  <si>
    <t>Traffic Management Act - Projects incurring costs associated with Traffic Management Act - Water resources</t>
  </si>
  <si>
    <t>Traffic Management Act - Projects incurring costs associated with Traffic Management Act - Raw water distribution</t>
  </si>
  <si>
    <t>Traffic Management Act - Projects incurring costs associated with Traffic Management Act - Raw water storage</t>
  </si>
  <si>
    <t>Traffic Management Act - Projects incurring costs associated with Traffic Management Act - Water treatment</t>
  </si>
  <si>
    <t>Traffic Management Act - Projects incurring costs associated with Traffic Management Act - Treated water distribution</t>
  </si>
  <si>
    <t>Traffic Management Act - Projects incurring costs associated with Traffic Management Act - Total</t>
  </si>
  <si>
    <t>Operating expenditure - Power - Expenditure in report year  -  Wastewater network+   -  Foul</t>
  </si>
  <si>
    <t>Operating expenditure - Power - Expenditure in report year  -  Wastewater network+   -  Surface water drainage</t>
  </si>
  <si>
    <t>Operating expenditure - Power - Expenditure in report year  -  Wastewater network+   -  Highway drainage</t>
  </si>
  <si>
    <t>Operating expenditure - Power - Expenditure in report year  -  Wastewater network+   -  Sewage treatment and disposal</t>
  </si>
  <si>
    <t>Operating expenditure - Power - Expenditure in report year  -  Wastewater network+   -  Sludge liquor treatment</t>
  </si>
  <si>
    <t>Operating expenditure - Power - Expenditure in report year  -  Bioresources  -  Sludge Transport</t>
  </si>
  <si>
    <t>Operating expenditure - Power - Expenditure in report year  -  Bioresources  -  Sludge Treatment</t>
  </si>
  <si>
    <t>Operating expenditure - Power - Expenditure in report year  -  Bioresources  -  Sludge Disposal</t>
  </si>
  <si>
    <t>Operating expenditure - Power - Expenditure in report year  -  Total</t>
  </si>
  <si>
    <t>Operating expenditure - Income treated as negative expenditure - Expenditure in report year  -  Wastewater network+   -  Foul</t>
  </si>
  <si>
    <t>Operating expenditure - Income treated as negative expenditure - Expenditure in report year  -  Wastewater network+   -  Surface water drainage</t>
  </si>
  <si>
    <t>Operating expenditure - Income treated as negative expenditure - Expenditure in report year  -  Wastewater network+   -  Highway drainage</t>
  </si>
  <si>
    <t>Operating expenditure - Income treated as negative expenditure - Expenditure in report year  -  Wastewater network+   -  Sewage treatment and disposal</t>
  </si>
  <si>
    <t>Operating expenditure - Income treated as negative expenditure - Expenditure in report year  -  Wastewater network+   -  Sludge liquor treatment</t>
  </si>
  <si>
    <t>Operating expenditure - Income treated as negative expenditure - Expenditure in report year  -  Bioresources  -  Sludge Transport</t>
  </si>
  <si>
    <t>Operating expenditure - Income treated as negative expenditure - Expenditure in report year  -  Bioresources  -  Sludge Treatment</t>
  </si>
  <si>
    <t>Operating expenditure - Income treated as negative expenditure - Expenditure in report year  -  Bioresources  -  Sludge Disposal</t>
  </si>
  <si>
    <t>Operating expenditure - Income treated as negative expenditure - Expenditure in report year  -  Total</t>
  </si>
  <si>
    <t>Operating expenditure - Bulk discharge - Expenditure in report year  -  Wastewater network+   -  Foul</t>
  </si>
  <si>
    <t>Operating expenditure - Bulk discharge - Expenditure in report year  -  Wastewater network+   -  Surface water drainage</t>
  </si>
  <si>
    <t>Operating expenditure - Bulk discharge - Expenditure in report year  -  Wastewater network+   -  Highway drainage</t>
  </si>
  <si>
    <t>Operating expenditure - Bulk discharge - Expenditure in report year  -  Wastewater network+   -  Sewage treatment and disposal</t>
  </si>
  <si>
    <t>Operating expenditure - Bulk discharge - Expenditure in report year  -  Wastewater network+   -  Sludge liquor treatment</t>
  </si>
  <si>
    <t>Operating expenditure - Bulk discharge - Expenditure in report year  -  Bioresources  -  Sludge Transport</t>
  </si>
  <si>
    <t>Operating expenditure - Bulk discharge - Expenditure in report year  -  Bioresources  -  Sludge Treatment</t>
  </si>
  <si>
    <t>Operating expenditure - Bulk discharge - Expenditure in report year  -  Bioresources  -  Sludge Disposal</t>
  </si>
  <si>
    <t>Operating expenditure - Bulk discharge - Expenditure in report year  -  Total</t>
  </si>
  <si>
    <t>Operating expenditure - Renewals expensed in year (infrastructure) - Expenditure in report year  -  Wastewater network+   -  Foul</t>
  </si>
  <si>
    <t>Operating expenditure - Renewals expensed in year (infrastructure) - Expenditure in report year  -  Wastewater network+   -  Surface water drainage</t>
  </si>
  <si>
    <t>Operating expenditure - Renewals expensed in year (infrastructure) - Expenditure in report year  -  Wastewater network+   -  Highway drainage</t>
  </si>
  <si>
    <t>Operating expenditure - Renewals expensed in year (infrastructure) - Expenditure in report year  -  Wastewater network+   -  Sewage treatment and disposal</t>
  </si>
  <si>
    <t>Operating expenditure - Renewals expensed in year (infrastructure) - Expenditure in report year  -  Wastewater network+   -  Sludge liquor treatment</t>
  </si>
  <si>
    <t>Operating expenditure - Renewals expensed in year (infrastructure) - Expenditure in report year  -  Bioresources  -  Sludge Transport</t>
  </si>
  <si>
    <t>Operating expenditure - Renewals expensed in year (infrastructure) - Expenditure in report year  -  Bioresources  -  Sludge Treatment</t>
  </si>
  <si>
    <t>Operating expenditure - Renewals expensed in year (infrastructure) - Expenditure in report year  -  Bioresources  -  Sludge Disposal</t>
  </si>
  <si>
    <t>Operating expenditure - Renewals expensed in year (infrastructure) - Expenditure in report year  -  Total</t>
  </si>
  <si>
    <t>Operating expenditure - Renewals expensed in year (non-infrastructure) - Expenditure in report year  -  Wastewater network+   -  Foul</t>
  </si>
  <si>
    <t>Operating expenditure - Renewals expensed in year (non-infrastructure) - Expenditure in report year  -  Wastewater network+   -  Surface water drainage</t>
  </si>
  <si>
    <t>Operating expenditure - Renewals expensed in year (non-infrastructure) - Expenditure in report year  -  Wastewater network+   -  Highway drainage</t>
  </si>
  <si>
    <t>Operating expenditure - Renewals expensed in year (non-infrastructure) - Expenditure in report year  -  Wastewater network+   -  Sewage treatment and disposal</t>
  </si>
  <si>
    <t>Operating expenditure - Renewals expensed in year (non-infrastructure) - Expenditure in report year  -  Wastewater network+   -  Sludge liquor treatment</t>
  </si>
  <si>
    <t>Operating expenditure - Renewals expensed in year (non-infrastructure) - Expenditure in report year  -  Bioresources  -  Sludge Transport</t>
  </si>
  <si>
    <t>Operating expenditure - Renewals expensed in year (non-infrastructure) - Expenditure in report year  -  Bioresources  -  Sludge Treatment</t>
  </si>
  <si>
    <t>Operating expenditure - Renewals expensed in year (non-infrastructure) - Expenditure in report year  -  Bioresources  -  Sludge Disposal</t>
  </si>
  <si>
    <t>Operating expenditure - Renewals expensed in year (non-infrastructure) - Expenditure in report year  -  Total</t>
  </si>
  <si>
    <t>Operating expenditure - Other operating expenditure - Expenditure in report year  -  Wastewater network+   -  Foul</t>
  </si>
  <si>
    <t>Operating expenditure - Other operating expenditure - Expenditure in report year  -  Wastewater network+   -  Surface water drainage</t>
  </si>
  <si>
    <t>Operating expenditure - Other operating expenditure - Expenditure in report year  -  Wastewater network+   -  Highway drainage</t>
  </si>
  <si>
    <t>Operating expenditure - Other operating expenditure - Expenditure in report year  -  Wastewater network+   -  Sewage treatment and disposal</t>
  </si>
  <si>
    <t>Operating expenditure - Other operating expenditure - Expenditure in report year  -  Wastewater network+   -  Sludge liquor treatment</t>
  </si>
  <si>
    <t>Operating expenditure - Other operating expenditure - Expenditure in report year  -  Bioresources  -  Sludge Transport</t>
  </si>
  <si>
    <t>Operating expenditure - Other operating expenditure - Expenditure in report year  -  Bioresources  -  Sludge Treatment</t>
  </si>
  <si>
    <t>Operating expenditure - Other operating expenditure - Expenditure in report year  -  Bioresources  -  Sludge Disposal</t>
  </si>
  <si>
    <t>Operating expenditure - Other operating expenditure - Expenditure in report year  -  Total</t>
  </si>
  <si>
    <t>Local authority and Cumulo rates - Foul</t>
  </si>
  <si>
    <t>Local authority and Cumulo rates - Surface water drainage</t>
  </si>
  <si>
    <t>Local authority and Cumulo rates - Highway drainage</t>
  </si>
  <si>
    <t>Local authority and Cumulo rates - Sewage treatment and disposal</t>
  </si>
  <si>
    <t>Local authority and Cumulo rates - Sludge liquor treatment</t>
  </si>
  <si>
    <t>Local authority and Cumulo rates - Sludge transport</t>
  </si>
  <si>
    <t>Local authority and Cumulo rates - Sludge treatment</t>
  </si>
  <si>
    <t>Local authority and Cumulo rates - Sludge disposal</t>
  </si>
  <si>
    <t>Service Charges - Canal &amp; River Trust discharge consents - Foul</t>
  </si>
  <si>
    <t>Service Charges - Canal &amp; River Trust discharge consents - Surface water drainage</t>
  </si>
  <si>
    <t>Service Charges - Canal &amp; River Trust discharge consents - Highway drainage</t>
  </si>
  <si>
    <t>Service Charges - Canal &amp; River Trust discharge consents - Sewage treatment and disposal</t>
  </si>
  <si>
    <t>Service Charges - Canal &amp; River Trust discharge consents - Sludge liquor treatment</t>
  </si>
  <si>
    <t>Service Charges - Canal &amp; River Trust discharge consents - Sludge Transport</t>
  </si>
  <si>
    <t>Service Charges - Canal &amp; River Trust discharge consents - Sludge Treatment</t>
  </si>
  <si>
    <t>Service Charges - Canal &amp; River Trust discharge consents - Sludge Disposal</t>
  </si>
  <si>
    <t>Service Charges - Canal &amp; River Trust discharge consents - Total</t>
  </si>
  <si>
    <t>Service Charges - Environment Agency / NRW discharge consents - Foul</t>
  </si>
  <si>
    <t>Service Charges - Environment Agency / NRW discharge consents - Surface water drainage</t>
  </si>
  <si>
    <t>Service Charges - Environment Agency / NRW discharge consents - Highway drainage</t>
  </si>
  <si>
    <t>Service Charges - Environment Agency / NRW discharge consents - Sewage treatment and disposal</t>
  </si>
  <si>
    <t>Service Charges - Environment Agency / NRW discharge consents - Sludge liquor treatment</t>
  </si>
  <si>
    <t>Service Charges - Environment Agency / NRW discharge consents - Sludge Transport</t>
  </si>
  <si>
    <t>Service Charges - Environment Agency / NRW discharge consents - Sludge Treatment</t>
  </si>
  <si>
    <t>Service Charges - Environment Agency / NRW discharge consents - Sludge Disposal</t>
  </si>
  <si>
    <t>Service Charges - Environment Agency / NRW discharge consents - Total</t>
  </si>
  <si>
    <t>Service Charges - Other discharge charges / permits - Foul</t>
  </si>
  <si>
    <t>Service Charges - Other discharge charges / permits - Surface water drainage</t>
  </si>
  <si>
    <t>Service Charges - Other discharge charges / permits - Highway drainage</t>
  </si>
  <si>
    <t>Service Charges - Other discharge charges / permits - Sewage treatment and disposal</t>
  </si>
  <si>
    <t>Service Charges - Other discharge charges / permits - Sludge liquor treatment</t>
  </si>
  <si>
    <t>Service Charges - Other discharge charges / permits - Sludge Transport</t>
  </si>
  <si>
    <t>Service Charges - Other discharge charges / permits - Sludge Treatment</t>
  </si>
  <si>
    <t>Service Charges - Other discharge charges / permits - Sludge Disposal</t>
  </si>
  <si>
    <t>Service Charges - Other discharge charges / permits - Total</t>
  </si>
  <si>
    <t>Other expenditure - Costs associated with Traffic Management Act - Foul</t>
  </si>
  <si>
    <t>Other expenditure - Costs associated with Traffic Management Act - Surface water drainage</t>
  </si>
  <si>
    <t>Other expenditure - Costs associated with Traffic Management Act - Highway drainage</t>
  </si>
  <si>
    <t>Other expenditure - Costs associated with Traffic Management Act - Sewage treatment and disposal</t>
  </si>
  <si>
    <t>Other expenditure - Costs associated with Traffic Management Act - Sludge liquor treatment</t>
  </si>
  <si>
    <t>Other expenditure - Costs associated with Traffic Management Act - Sludge Transport</t>
  </si>
  <si>
    <t>Other expenditure - Costs associated with Traffic Management Act - Sludge Treatment</t>
  </si>
  <si>
    <t>Other expenditure - Costs associated with Traffic Management Act - Sludge Disposal</t>
  </si>
  <si>
    <t>Other expenditure - Costs associated with Traffic Management Act - Total</t>
  </si>
  <si>
    <t>Other expenditure - Costs associated with lane rental schemes - Foul</t>
  </si>
  <si>
    <t>Other expenditure - Costs associated with lane rental schemes - Surface water drainage</t>
  </si>
  <si>
    <t>Other expenditure - Costs associated with lane rental schemes - Highway drainage</t>
  </si>
  <si>
    <t>Other expenditure - Costs associated with lane rental schemes - Sewage treatment and disposal</t>
  </si>
  <si>
    <t>Other expenditure - Costs associated with lane rental schemes - Sludge liquor treatment</t>
  </si>
  <si>
    <t>Other expenditure - Costs associated with lane rental schemes - Sludge Transport</t>
  </si>
  <si>
    <t>Other expenditure - Costs associated with lane rental schemes - Sludge Treatment</t>
  </si>
  <si>
    <t>Other expenditure - Costs associated with lane rental schemes - Sludge Disposal</t>
  </si>
  <si>
    <t>Other expenditure - Costs associated with lane rental schemes - Total</t>
  </si>
  <si>
    <t>Other expenditure - Costs associated with Industrial Emissions Directive - Foul</t>
  </si>
  <si>
    <t>Other expenditure - Costs associated with Industrial Emissions Directive - Surface water drainage</t>
  </si>
  <si>
    <t>Other expenditure - Costs associated with Industrial Emissions Directive - Highway drainage</t>
  </si>
  <si>
    <t>Other expenditure - Costs associated with Industrial Emissions Directive - Sewage treatment and disposal</t>
  </si>
  <si>
    <t>Other expenditure - Costs associated with Industrial Emissions Directive - Sludge liquor treatment</t>
  </si>
  <si>
    <t>Other expenditure - Costs associated with Industrial Emissions Directive - Sludge Transport</t>
  </si>
  <si>
    <t>Other expenditure - Costs associated with Industrial Emissions Directive - Sludge Treatment</t>
  </si>
  <si>
    <t>Other expenditure - Costs associated with Industrial Emissions Directive - Sludge Disposal</t>
  </si>
  <si>
    <t>Other expenditure - Costs associated with Industrial Emissions Directive - Total</t>
  </si>
  <si>
    <t>Total base operating expenditure - Foul</t>
  </si>
  <si>
    <t>Total base operating expenditure - Surface water drainage</t>
  </si>
  <si>
    <t>Total base operating expenditure - Highway drainage</t>
  </si>
  <si>
    <t>Total base operating expenditure - Sewage treatment and disposal</t>
  </si>
  <si>
    <t>Total base operating expenditure - Sludge liquor treatment</t>
  </si>
  <si>
    <t>Total base operating expenditure - Sludge Transport</t>
  </si>
  <si>
    <t>Total base operating expenditure - Sludge Treatment</t>
  </si>
  <si>
    <t>Total base operating expenditure - Sludge Disposal</t>
  </si>
  <si>
    <t>Maintaining the long term capability of the assets - infra - Foul</t>
  </si>
  <si>
    <t>Maintaining the long term capability of the assets - infra - Surface water drainage</t>
  </si>
  <si>
    <t>Maintaining the long term capability of the assets - infra - Highway drainage</t>
  </si>
  <si>
    <t>Maintaining the long term capability of the assets - infra - Sewage treatment and disposal</t>
  </si>
  <si>
    <t>Maintaining the long term capability of the assets - infra - Sludge liquor treatment</t>
  </si>
  <si>
    <t>Maintaining the long term capability of the assets - infra - Sludge transport</t>
  </si>
  <si>
    <t>Maintaining the long term capability of the assets - infra - Sludge treatment</t>
  </si>
  <si>
    <t>Maintaining the long term capability of the assets - infra - Sludge disposal</t>
  </si>
  <si>
    <t>Maintaining the long term capability of the assets - non-infra - Foul</t>
  </si>
  <si>
    <t>Maintaining the long term capability of the assets - non-infra - Surface water drainage</t>
  </si>
  <si>
    <t>Maintaining the long term capability of the assets - non-infra - Highway drainage</t>
  </si>
  <si>
    <t>Maintaining the long term capability of the assets - non-infra - Sewage treatment and disposal</t>
  </si>
  <si>
    <t>Maintaining the long term capability of the assets - non-infra - Sludge liquor treatment</t>
  </si>
  <si>
    <t>Maintaining the long term capability of the assets - non-infra - Sludge transport</t>
  </si>
  <si>
    <t>Maintaining the long term capability of the assets - non-infra - Sludge treatment</t>
  </si>
  <si>
    <t>Maintaining the long term capability of the assets - non-infra - Sludge disposal</t>
  </si>
  <si>
    <t>Capital expenditure - Total base capital expenditure - Foul</t>
  </si>
  <si>
    <t>Capital expenditure - Total base capital expenditure - Surface water drainage</t>
  </si>
  <si>
    <t>Capital expenditure - Total base capital expenditure - Highway drainage</t>
  </si>
  <si>
    <t>Capital expenditure - Total base capital expenditure - Sewage treatment and disposal</t>
  </si>
  <si>
    <t>Capital expenditure - Total base capital expenditure - Sludge liquor treatment</t>
  </si>
  <si>
    <t>Capital expenditure - Total base capital expenditure - Sludge Transport</t>
  </si>
  <si>
    <t>Capital expenditure - Total base capital expenditure - Sludge Treatment</t>
  </si>
  <si>
    <t>Capital expenditure - Total base capital expenditure - Sludge Disposal</t>
  </si>
  <si>
    <t>Traffic Management Act - Projects incurring costs associated with Traffic Management Act - Foul</t>
  </si>
  <si>
    <t>Traffic Management Act - Projects incurring costs associated with Traffic Management Act - Surface water drainage</t>
  </si>
  <si>
    <t>Traffic Management Act - Projects incurring costs associated with Traffic Management Act - Highway drainage</t>
  </si>
  <si>
    <t>Traffic Management Act - Projects incurring costs associated with Traffic Management Act - Sewage treatment and disposal</t>
  </si>
  <si>
    <t>Traffic Management Act - Projects incurring costs associated with Traffic Management Act - Sludge liquor treatment</t>
  </si>
  <si>
    <t>Traffic Management Act - Projects incurring costs associated with Traffic Management Act - Sludge Transport</t>
  </si>
  <si>
    <t>Traffic Management Act - Projects incurring costs associated with Traffic Management Act - Sludge Treatment</t>
  </si>
  <si>
    <t>Traffic Management Act - Projects incurring costs associated with Traffic Management Act - Sludge Disposal</t>
  </si>
  <si>
    <t>Operating expenditure (AMP 7 shadow reported values) - Power - Foul</t>
  </si>
  <si>
    <t>Operating expenditure (AMP 7 shadow reported values) - Power - Surface water drainage</t>
  </si>
  <si>
    <t>Operating expenditure (AMP 7 shadow reported values) - Power - Highway drainage</t>
  </si>
  <si>
    <t>Operating expenditure (AMP 7 shadow reported values) - Power - Sewage treatment and disposal</t>
  </si>
  <si>
    <t>Operating expenditure (AMP 7 shadow reported values) - Power - Sludge liquor treatment</t>
  </si>
  <si>
    <t>Operating expenditure (AMP 7 shadow reported values) - Power - Sludge Transport</t>
  </si>
  <si>
    <t>Operating expenditure (AMP 7 shadow reported values) - Power - Sludge Treatment</t>
  </si>
  <si>
    <t>Operating expenditure (AMP 7 shadow reported values) - Power - Sludge Disposal</t>
  </si>
  <si>
    <t>Operating expenditure (AMP 7 shadow reported values) - Power - Total</t>
  </si>
  <si>
    <t>Operating expenditure (AMP 7 shadow reported values) - Income treated as negative expenditure - Foul</t>
  </si>
  <si>
    <t>Operating expenditure (AMP 7 shadow reported values) - Income treated as negative expenditure - Surface water drainage</t>
  </si>
  <si>
    <t>Operating expenditure (AMP 7 shadow reported values) - Income treated as negative expenditure - Highway drainage</t>
  </si>
  <si>
    <t>Operating expenditure (AMP 7 shadow reported values) - Income treated as negative expenditure - Sewage treatment and disposal</t>
  </si>
  <si>
    <t>Operating expenditure (AMP 7 shadow reported values) - Income treated as negative expenditure - Sludge liquor treatment</t>
  </si>
  <si>
    <t>Operating expenditure (AMP 7 shadow reported values) - Income treated as negative expenditure - Sludge Transport</t>
  </si>
  <si>
    <t>Operating expenditure (AMP 7 shadow reported values) - Income treated as negative expenditure - Sludge Treatment</t>
  </si>
  <si>
    <t>Operating expenditure (AMP 7 shadow reported values) - Income treated as negative expenditure - Sludge Disposal</t>
  </si>
  <si>
    <t>Operating expenditure (AMP 7 shadow reported values) - Income treated as negative expenditure - Total</t>
  </si>
  <si>
    <t>EA/NRW environmental programme (WINEP/NEP) - Ecological improvements at abstractions - Capex - Water resources</t>
  </si>
  <si>
    <t>EA/NRW environmental programme (WINEP/NEP) - Ecological improvements at abstractions - Capex - Raw water transport</t>
  </si>
  <si>
    <t>EA/NRW environmental programme (WINEP/NEP) - Ecological improvements at abstractions - Capex - Raw water storage</t>
  </si>
  <si>
    <t>EA/NRW environmental programme (WINEP/NEP) - Ecological improvements at abstractions - Capex - Water treatment</t>
  </si>
  <si>
    <t>EA/NRW environmental programme (WINEP/NEP) - Ecological improvements at abstractions - Capex - Treated water distribution</t>
  </si>
  <si>
    <t>EA/NRW environmental programme (WINEP/NEP) - Ecological improvements at abstractions - Capex - Total</t>
  </si>
  <si>
    <t>EA/NRW environmental programme (WINEP/NEP) - Ecological improvements at abstractions - Opex - Water resources</t>
  </si>
  <si>
    <t>EA/NRW environmental programme (WINEP/NEP) - Ecological improvements at abstractions - Opex - Raw water transport</t>
  </si>
  <si>
    <t>EA/NRW environmental programme (WINEP/NEP) - Ecological improvements at abstractions - Opex - Raw water storage</t>
  </si>
  <si>
    <t>EA/NRW environmental programme (WINEP/NEP) - Ecological improvements at abstractions - Opex - Water treatment</t>
  </si>
  <si>
    <t>EA/NRW environmental programme (WINEP/NEP) - Ecological improvements at abstractions - Opex - Treated water distribution</t>
  </si>
  <si>
    <t>EA/NRW environmental programme (WINEP/NEP) - Ecological improvements at abstractions - Opex - Total</t>
  </si>
  <si>
    <t>EA/NRW environmental programme (WINEP/NEP) - Ecological improvements at abstractions - Totex - Water resources</t>
  </si>
  <si>
    <t>EA/NRW environmental programme (WINEP/NEP) - Ecological improvements at abstractions - Totex - Raw water transport</t>
  </si>
  <si>
    <t>EA/NRW environmental programme (WINEP/NEP) - Ecological improvements at abstractions - Totex - Raw water storage</t>
  </si>
  <si>
    <t>EA/NRW environmental programme (WINEP/NEP) - Ecological improvements at abstractions - Totex - Water treatment</t>
  </si>
  <si>
    <t>EA/NRW environmental programme (WINEP/NEP) - Ecological improvements at abstractions - Totex - Treated water distribution</t>
  </si>
  <si>
    <t>EA/NRW environmental programme (WINEP/NEP) - Ecological improvements at abstractions - Totex - Total</t>
  </si>
  <si>
    <t>Ecological improvements at abstractions - Totex - Cumulative expenditure on all schemes to reporting year end</t>
  </si>
  <si>
    <t>Ecological improvements at abstractions - Totex - Cumulative allowed expenditure on all schemes to reporting year end</t>
  </si>
  <si>
    <t>Ecological improvements at abstractions - Totex - Cumulative allowed expenditure on all schemes 2020-25</t>
  </si>
  <si>
    <t>EA/NRW environmental programme (WINEP/NEP) - Eels Regulations (measures at intakes) - Capex - Water resources</t>
  </si>
  <si>
    <t>EA/NRW environmental programme (WINEP/NEP) - Eels Regulations (measures at intakes) - Capex - Raw water transport</t>
  </si>
  <si>
    <t>EA/NRW environmental programme (WINEP/NEP) - Eels Regulations (measures at intakes) - Capex - Raw water storage</t>
  </si>
  <si>
    <t>EA/NRW environmental programme (WINEP/NEP) - Eels Regulations (measures at intakes) - Capex - Water treatment</t>
  </si>
  <si>
    <t>EA/NRW environmental programme (WINEP/NEP) - Eels Regulations (measures at intakes) - Capex - Treated water distribution</t>
  </si>
  <si>
    <t>EA/NRW environmental programme (WINEP/NEP) - Eels Regulations (measures at intakes) - Capex - Total</t>
  </si>
  <si>
    <t>EA/NRW environmental programme (WINEP/NEP) - Eels Regulations (measures at intakes) - Opex - Water resources</t>
  </si>
  <si>
    <t>EA/NRW environmental programme (WINEP/NEP) - Eels Regulations (measures at intakes) - Opex - Raw water transport</t>
  </si>
  <si>
    <t>EA/NRW environmental programme (WINEP/NEP) - Eels Regulations (measures at intakes) - Opex - Raw water storage</t>
  </si>
  <si>
    <t>EA/NRW environmental programme (WINEP/NEP) - Eels Regulations (measures at intakes) - Opex - Water treatment</t>
  </si>
  <si>
    <t>EA/NRW environmental programme (WINEP/NEP) - Eels Regulations (measures at intakes) - Opex - Treated water distribution</t>
  </si>
  <si>
    <t>EA/NRW environmental programme (WINEP/NEP) - Eels Regulations (measures at intakes) - Opex - Total</t>
  </si>
  <si>
    <t>EA/NRW environmental programme (WINEP/NEP) - Eels Regulations (measures at intakes) - Totex - Water resources</t>
  </si>
  <si>
    <t>EA/NRW environmental programme (WINEP/NEP) - Eels Regulations (measures at intakes) - Totex - Raw water transport</t>
  </si>
  <si>
    <t>EA/NRW environmental programme (WINEP/NEP) - Eels Regulations (measures at intakes) - Totex - Raw water storage</t>
  </si>
  <si>
    <t>EA/NRW environmental programme (WINEP/NEP) - Eels Regulations (measures at intakes) - Totex - Water treatment</t>
  </si>
  <si>
    <t>EA/NRW environmental programme (WINEP/NEP) - Eels Regulations (measures at intakes) - Totex - Treated water distribution</t>
  </si>
  <si>
    <t>EA/NRW environmental programme (WINEP/NEP) - Eels Regulations (measures at intakes) - Totex - Total</t>
  </si>
  <si>
    <t>Eels Regulations (measures at intakes) - Totex - Cumulative expenditure on all schemes to reporting year end</t>
  </si>
  <si>
    <t>Eels Regulations (measures at intakes) - Totex - Cumulative allowed expenditure on all schemes to reporting year end</t>
  </si>
  <si>
    <t>Eels Regulations (measures at intakes) - Totex - Cumulative allowed expenditure on all schemes 2020-25</t>
  </si>
  <si>
    <t>EA/NRW environmental programme (WINEP/NEP) - Invasive Non Native Species - Capex - Water resources</t>
  </si>
  <si>
    <t>EA/NRW environmental programme (WINEP/NEP) - Invasive Non Native Species - Capex - Raw water transport</t>
  </si>
  <si>
    <t>EA/NRW environmental programme (WINEP/NEP) - Invasive Non Native Species - Capex - Raw water storage</t>
  </si>
  <si>
    <t>EA/NRW environmental programme (WINEP/NEP) - Invasive Non Native Species - Capex - Water treatment</t>
  </si>
  <si>
    <t>EA/NRW environmental programme (WINEP/NEP) - Invasive Non Native Species - Capex - Treated water distribution</t>
  </si>
  <si>
    <t>EA/NRW environmental programme (WINEP/NEP) - Invasive Non Native Species - Capex - Total</t>
  </si>
  <si>
    <t>EA/NRW environmental programme (WINEP/NEP) - Invasive Non Native Species - Opex - Water resources</t>
  </si>
  <si>
    <t>EA/NRW environmental programme (WINEP/NEP) - Invasive Non Native Species - Opex - Raw water transport</t>
  </si>
  <si>
    <t>EA/NRW environmental programme (WINEP/NEP) - Invasive Non Native Species - Opex - Raw water storage</t>
  </si>
  <si>
    <t>EA/NRW environmental programme (WINEP/NEP) - Invasive Non Native Species - Opex - Water treatment</t>
  </si>
  <si>
    <t>EA/NRW environmental programme (WINEP/NEP) - Invasive Non Native Species - Opex - Treated water distribution</t>
  </si>
  <si>
    <t>EA/NRW environmental programme (WINEP/NEP) - Invasive Non Native Species - Opex - Total</t>
  </si>
  <si>
    <t>EA/NRW environmental programme (WINEP/NEP) - Invasive Non Native Species - Totex - Water resources</t>
  </si>
  <si>
    <t>EA/NRW environmental programme (WINEP/NEP) - Invasive Non Native Species - Totex - Raw water transport</t>
  </si>
  <si>
    <t>EA/NRW environmental programme (WINEP/NEP) - Invasive Non Native Species - Totex - Raw water storage</t>
  </si>
  <si>
    <t>EA/NRW environmental programme (WINEP/NEP) - Invasive Non Native Species - Totex - Water treatment</t>
  </si>
  <si>
    <t>EA/NRW environmental programme (WINEP/NEP) - Invasive Non Native Species - Totex - Treated water distribution</t>
  </si>
  <si>
    <t>EA/NRW environmental programme (WINEP/NEP) - Invasive Non Native Species - Totex - Total</t>
  </si>
  <si>
    <t>Invasive Non Native Species - Totex - Cumulative expenditure on all schemes to reporting year end</t>
  </si>
  <si>
    <t>Invasive Non Native Species - Totex - Cumulative allowed expenditure on all schemes to reporting year end</t>
  </si>
  <si>
    <t>Invasive Non Native Species - Totex - Cumulative allowed expenditure on all schemes 2020-25</t>
  </si>
  <si>
    <t>EA/NRW environmental programme (WINEP/NEP) - Drinking Water Protected Areas (schemes) - Capex - Water resources</t>
  </si>
  <si>
    <t>EA/NRW environmental programme (WINEP/NEP) - Drinking Water Protected Areas (schemes) - Capex - Raw water transport</t>
  </si>
  <si>
    <t>EA/NRW environmental programme (WINEP/NEP) - Drinking Water Protected Areas (schemes) - Capex - Raw water storage</t>
  </si>
  <si>
    <t>EA/NRW environmental programme (WINEP/NEP) - Drinking Water Protected Areas (schemes) - Capex - Water treatment</t>
  </si>
  <si>
    <t>EA/NRW environmental programme (WINEP/NEP) - Drinking Water Protected Areas (schemes) - Capex - Treated water distribution</t>
  </si>
  <si>
    <t>EA/NRW environmental programme (WINEP/NEP) - Drinking Water Protected Areas (schemes) - Capex - Total</t>
  </si>
  <si>
    <t>EA/NRW environmental programme (WINEP/NEP) - Drinking Water Protected Areas (schemes) - Opex - Water resources</t>
  </si>
  <si>
    <t>EA/NRW environmental programme (WINEP/NEP) - Drinking Water Protected Areas (schemes) - Opex - Raw water transport</t>
  </si>
  <si>
    <t>EA/NRW environmental programme (WINEP/NEP) - Drinking Water Protected Areas (schemes) - Opex - Raw water storage</t>
  </si>
  <si>
    <t>EA/NRW environmental programme (WINEP/NEP) - Drinking Water Protected Areas (schemes) - Opex - Water treatment</t>
  </si>
  <si>
    <t>EA/NRW environmental programme (WINEP/NEP) - Drinking Water Protected Areas (schemes) - Opex - Treated water distribution</t>
  </si>
  <si>
    <t>EA/NRW environmental programme (WINEP/NEP) - Drinking Water Protected Areas (schemes) - Opex - Total</t>
  </si>
  <si>
    <t>EA/NRW environmental programme (WINEP/NEP) - Drinking Water Protected Areas (schemes) - Totex - Water resources</t>
  </si>
  <si>
    <t>EA/NRW environmental programme (WINEP/NEP) - Drinking Water Protected Areas (schemes) - Totex - Raw water transport</t>
  </si>
  <si>
    <t>EA/NRW environmental programme (WINEP/NEP) - Drinking Water Protected Areas (schemes) - Totex - Raw water storage</t>
  </si>
  <si>
    <t>EA/NRW environmental programme (WINEP/NEP) - Drinking Water Protected Areas (schemes) - Totex - Water treatment</t>
  </si>
  <si>
    <t>EA/NRW environmental programme (WINEP/NEP) - Drinking Water Protected Areas (schemes) - Totex - Treated water distribution</t>
  </si>
  <si>
    <t>EA/NRW environmental programme (WINEP/NEP) - Drinking Water Protected Areas (schemes) - Totex - Total</t>
  </si>
  <si>
    <t>Drinking Water Protected Areas (schemes) - Totex - Cumulative expenditure on all schemes to reporting year end</t>
  </si>
  <si>
    <t>Drinking Water Protected Areas (schemes) - Totex - Cumulative allowed expenditure on all schemes to reporting year end</t>
  </si>
  <si>
    <t>Drinking Water Protected Areas (schemes) - Totex - Cumulative allowed expenditure on all schemes 2020-25</t>
  </si>
  <si>
    <t>EA/NRW environmental programme (WINEP/NEP) - Water Framework Directive measure - Capex - Water resources</t>
  </si>
  <si>
    <t>EA/NRW environmental programme (WINEP/NEP) - Water Framework Directive measure - Capex - Raw water transport</t>
  </si>
  <si>
    <t>EA/NRW environmental programme (WINEP/NEP) - Water Framework Directive measure - Capex - Raw water storage</t>
  </si>
  <si>
    <t>EA/NRW environmental programme (WINEP/NEP) - Water Framework Directive measure - Capex - Water treatment</t>
  </si>
  <si>
    <t>EA/NRW environmental programme (WINEP/NEP) - Water Framework Directive measure - Capex - Treated water distribution</t>
  </si>
  <si>
    <t>EA/NRW environmental programme (WINEP/NEP) - Water Framework Directive measure - Capex - Total</t>
  </si>
  <si>
    <t>EA/NRW environmental programme (WINEP/NEP) - Water Framework Directive measure - Opex - Water resources</t>
  </si>
  <si>
    <t>EA/NRW environmental programme (WINEP/NEP) - Water Framework Directive measure - Opex - Raw water transport</t>
  </si>
  <si>
    <t>EA/NRW environmental programme (WINEP/NEP) - Water Framework Directive measure - Opex - Raw water storage</t>
  </si>
  <si>
    <t>EA/NRW environmental programme (WINEP/NEP) - Water Framework Directive measure - Opex - Water treatment</t>
  </si>
  <si>
    <t>EA/NRW environmental programme (WINEP/NEP) - Water Framework Directive measure - Opex - Treated water distribution</t>
  </si>
  <si>
    <t>EA/NRW environmental programme (WINEP/NEP) - Water Framework Directive measure - Opex - Total</t>
  </si>
  <si>
    <t>EA/NRW environmental programme (WINEP/NEP) - Water Framework Directive measure - Totex - Water resources</t>
  </si>
  <si>
    <t>EA/NRW environmental programme (WINEP/NEP) - Water Framework Directive measure - Totex - Raw water transport</t>
  </si>
  <si>
    <t>EA/NRW environmental programme (WINEP/NEP) - Water Framework Directive measure - Totex - Raw water storage</t>
  </si>
  <si>
    <t>EA/NRW environmental programme (WINEP/NEP) - Water Framework Directive measure - Totex - Water treatment</t>
  </si>
  <si>
    <t>EA/NRW environmental programme (WINEP/NEP) - Water Framework Directive measure - Totex - Treated water distribution</t>
  </si>
  <si>
    <t>EA/NRW environmental programme (WINEP/NEP) - Water Framework Directive measure - Totex - Total</t>
  </si>
  <si>
    <t>Water Framework Directive measure - Totex - Cumulative expenditure on all schemes to reporting year end</t>
  </si>
  <si>
    <t>Water Framework Directive measure - Totex - Cumulative allowed expenditure on all schemes to reporting year end</t>
  </si>
  <si>
    <t>Water Framework Directive measure - Totex - Cumulative allowed expenditure on all schemes 2020-25</t>
  </si>
  <si>
    <t>EA/NRW environmental programme (WINEP/NEP) - Investigations - Capex - Water resources</t>
  </si>
  <si>
    <t>EA/NRW environmental programme (WINEP/NEP) - Investigations - Capex - Raw water transport</t>
  </si>
  <si>
    <t>EA/NRW environmental programme (WINEP/NEP) - Investigations - Capex - Raw water storage</t>
  </si>
  <si>
    <t>EA/NRW environmental programme (WINEP/NEP) - Investigations - Capex - Water treatment</t>
  </si>
  <si>
    <t>EA/NRW environmental programme (WINEP/NEP) - Investigations - Capex - Treated water distribution</t>
  </si>
  <si>
    <t>EA/NRW environmental programme (WINEP/NEP) - Investigations - Capex - Total</t>
  </si>
  <si>
    <t>EA/NRW environmental programme (WINEP/NEP) - Investigations - Opex - Water resources</t>
  </si>
  <si>
    <t>EA/NRW environmental programme (WINEP/NEP) - Investigations - Opex - Raw water transport</t>
  </si>
  <si>
    <t>EA/NRW environmental programme (WINEP/NEP) - Investigations - Opex - Raw water storage</t>
  </si>
  <si>
    <t>EA/NRW environmental programme (WINEP/NEP) - Investigations - Opex - Water treatment</t>
  </si>
  <si>
    <t>EA/NRW environmental programme (WINEP/NEP) - Investigations - Opex - Treated water distribution</t>
  </si>
  <si>
    <t>EA/NRW environmental programme (WINEP/NEP) - Investigations - Opex - Total</t>
  </si>
  <si>
    <t>EA/NRW environmental programme (WINEP/NEP) - Investigations - Totex - Water resources</t>
  </si>
  <si>
    <t>EA/NRW environmental programme (WINEP/NEP) - Investigations - Totex - Raw water transport</t>
  </si>
  <si>
    <t>EA/NRW environmental programme (WINEP/NEP) - Investigations - Totex - Raw water storage</t>
  </si>
  <si>
    <t>EA/NRW environmental programme (WINEP/NEP) - Investigations - Totex - Water treatment</t>
  </si>
  <si>
    <t>EA/NRW environmental programme (WINEP/NEP) - Investigations - Totex - Treated water distribution</t>
  </si>
  <si>
    <t>EA/NRW environmental programme (WINEP/NEP) - Investigations - Totex - Total</t>
  </si>
  <si>
    <t>Investigations - Totex - Cumulative expenditure on all schemes to reporting year end</t>
  </si>
  <si>
    <t>Investigations - Totex - Cumulative allowed expenditure on all schemes to reporting year end</t>
  </si>
  <si>
    <t>Investigations - Totex - Cumulative allowed expenditure on all schemes 2020-25</t>
  </si>
  <si>
    <t>EA/NRW environmental programme (WINEP/NEP) - Total environmental programme expenditure  - Totex - Water resources</t>
  </si>
  <si>
    <t>EA/NRW environmental programme (WINEP/NEP) - Total environmental programme expenditure  - Totex - Raw water transport</t>
  </si>
  <si>
    <t>EA/NRW environmental programme (WINEP/NEP) - Total environmental programme expenditure  - Totex - Raw water storage</t>
  </si>
  <si>
    <t>EA/NRW environmental programme (WINEP/NEP) - Total environmental programme expenditure  - Totex - Water treatment</t>
  </si>
  <si>
    <t>EA/NRW environmental programme (WINEP/NEP) - Total environmental programme expenditure  - Totex - Treated water distribution</t>
  </si>
  <si>
    <t>EA/NRW environmental programme (WINEP/NEP) - Total environmental programme expenditure  - Totex - Total</t>
  </si>
  <si>
    <t>Total environmental programme expenditure  - Totex - Cumulative expenditure on all schemes to reporting year end</t>
  </si>
  <si>
    <t>Total environmental programme expenditure  - Totex - Cumulative allowed expenditure on all schemes to reporting year end</t>
  </si>
  <si>
    <t>Total environmental programme expenditure  - Totex - Cumulative allowed expenditure on all schemes 2020-25</t>
  </si>
  <si>
    <t>Supply-demand balance - Supply-side improvements delivering benefits in 2020-2025 - Capex - Water resources</t>
  </si>
  <si>
    <t>Supply-demand balance - Supply-side improvements delivering benefits in 2020-2025 - Capex - Raw water transport</t>
  </si>
  <si>
    <t>Supply-demand balance - Supply-side improvements delivering benefits in 2020-2025 - Capex - Raw water storage</t>
  </si>
  <si>
    <t>Supply-demand balance - Supply-side improvements delivering benefits in 2020-2025 - Capex - Water treatment</t>
  </si>
  <si>
    <t>Supply-demand balance - Supply-side improvements delivering benefits in 2020-2025 - Capex - Treated water distribution</t>
  </si>
  <si>
    <t>Supply-demand balance - Supply-side improvements delivering benefits in 2020-2025 - Capex - Total</t>
  </si>
  <si>
    <t>Supply-demand balance - Supply-side improvements delivering benefits in 2020-2025 - Opex - Water resources</t>
  </si>
  <si>
    <t>Supply-demand balance - Supply-side improvements delivering benefits in 2020-2025 - Opex - Raw water transport</t>
  </si>
  <si>
    <t>Supply-demand balance - Supply-side improvements delivering benefits in 2020-2025 - Opex - Raw water storage</t>
  </si>
  <si>
    <t>Supply-demand balance - Supply-side improvements delivering benefits in 2020-2025 - Opex - Water treatment</t>
  </si>
  <si>
    <t>Supply-demand balance - Supply-side improvements delivering benefits in 2020-2025 - Opex - Treated water distribution</t>
  </si>
  <si>
    <t>Supply-demand balance - Supply-side improvements delivering benefits in 2020-2025 - Opex - Total</t>
  </si>
  <si>
    <t>Supply-demand balance - Supply-side improvements delivering benefits in 2020-2025 - Totex - Water resources</t>
  </si>
  <si>
    <t>Supply-demand balance - Supply-side improvements delivering benefits in 2020-2025 - Totex - Raw water transport</t>
  </si>
  <si>
    <t>Supply-demand balance - Supply-side improvements delivering benefits in 2020-2025 - Totex - Raw water storage</t>
  </si>
  <si>
    <t>Supply-demand balance - Supply-side improvements delivering benefits in 2020-2025 - Totex - Water treatment</t>
  </si>
  <si>
    <t>Supply-demand balance - Supply-side improvements delivering benefits in 2020-2025 - Totex - Treated water distribution</t>
  </si>
  <si>
    <t>Supply-demand balance - Supply-side improvements delivering benefits in 2020-2025 - Totex - Total</t>
  </si>
  <si>
    <t>Supply-side improvements delivering benefits in 2020-2025 - Totex - Cumulative expenditure on all schemes to reporting year end</t>
  </si>
  <si>
    <t>Supply-side improvements delivering benefits in 2020-2025 - Totex - Cumulative allowed expenditure on all schemes to reporting year end</t>
  </si>
  <si>
    <t>Supply-side improvements delivering benefits in 2020-2025 - Totex - Cumulative allowed expenditure on all schemes 2020-25</t>
  </si>
  <si>
    <t>Supply-demand balance - Demand-side improvements delivering benefits in 2020-2025 (excl leakage and metering) - Capex - Water resources</t>
  </si>
  <si>
    <t>Supply-demand balance - Demand-side improvements delivering benefits in 2020-2025 (excl leakage and metering) - Capex - Raw water transport</t>
  </si>
  <si>
    <t>Supply-demand balance - Demand-side improvements delivering benefits in 2020-2025 (excl leakage and metering) - Capex - Raw water storage</t>
  </si>
  <si>
    <t>Supply-demand balance - Demand-side improvements delivering benefits in 2020-2025 (excl leakage and metering) - Capex - Water treatment</t>
  </si>
  <si>
    <t>Supply-demand balance - Demand-side improvements delivering benefits in 2020-2025 (excl leakage and metering) - Capex - Treated water distribution</t>
  </si>
  <si>
    <t>Supply-demand balance - Demand-side improvements delivering benefits in 2020-2025 (excl leakage and metering) - Capex - Total</t>
  </si>
  <si>
    <t>Supply-demand balance - Demand-side improvements delivering benefits in 2020-2025 (excl leakage and metering) - Opex - Water resources</t>
  </si>
  <si>
    <t>Supply-demand balance - Demand-side improvements delivering benefits in 2020-2025 (excl leakage and metering) - Opex - Raw water transport</t>
  </si>
  <si>
    <t>Supply-demand balance - Demand-side improvements delivering benefits in 2020-2025 (excl leakage and metering) - Opex - Raw water storage</t>
  </si>
  <si>
    <t>Supply-demand balance - Demand-side improvements delivering benefits in 2020-2025 (excl leakage and metering) - Opex - Water treatment</t>
  </si>
  <si>
    <t>Supply-demand balance - Demand-side improvements delivering benefits in 2020-2025 (excl leakage and metering) - Opex - Treated water distribution</t>
  </si>
  <si>
    <t>Supply-demand balance - Demand-side improvements delivering benefits in 2020-2025 (excl leakage and metering) - Opex - Total</t>
  </si>
  <si>
    <t>Supply-demand balance - Demand-side improvements delivering benefits in 2020-2025 (excl leakage and metering) - Totex - Water resources</t>
  </si>
  <si>
    <t>Supply-demand balance - Demand-side improvements delivering benefits in 2020-2025 (excl leakage and metering) - Totex - Raw water transport</t>
  </si>
  <si>
    <t>Supply-demand balance - Demand-side improvements delivering benefits in 2020-2025 (excl leakage and metering) - Totex - Raw water storage</t>
  </si>
  <si>
    <t>Supply-demand balance - Demand-side improvements delivering benefits in 2020-2025 (excl leakage and metering) - Totex - Water treatment</t>
  </si>
  <si>
    <t>Supply-demand balance - Demand-side improvements delivering benefits in 2020-2025 (excl leakage and metering) - Totex - Treated water distribution</t>
  </si>
  <si>
    <t>Supply-demand balance - Demand-side improvements delivering benefits in 2020-2025 (excl leakage and metering) - Totex - Total</t>
  </si>
  <si>
    <t>Demand-side improvements delivering benefits in 2020-2025 (excl leakage and metering) - Totex - Cumulative expenditure on all schemes to reporting year end</t>
  </si>
  <si>
    <t>Demand-side improvements delivering benefits in 2020-2025 (excl leakage and metering) - Totex - Cumulative allowed expenditure on all schemes to reporting year end</t>
  </si>
  <si>
    <t>Demand-side improvements delivering benefits in 2020-2025 (excl leakage and metering) - Totex - Cumulative allowed expenditure on all schemes 2020-25</t>
  </si>
  <si>
    <t>Supply-demand balance - Leakage improvements delivering benefits in 2020-2025 - Capex - Water resources</t>
  </si>
  <si>
    <t>Supply-demand balance - Leakage improvements delivering benefits in 2020-2025 - Capex - Raw water transport</t>
  </si>
  <si>
    <t>Supply-demand balance - Leakage improvements delivering benefits in 2020-2025 - Capex - Raw water storage</t>
  </si>
  <si>
    <t>Supply-demand balance - Leakage improvements delivering benefits in 2020-2025 - Capex - Water treatment</t>
  </si>
  <si>
    <t>Supply-demand balance - Leakage improvements delivering benefits in 2020-2025 - Capex - Treated water distribution</t>
  </si>
  <si>
    <t>Supply-demand balance - Leakage improvements delivering benefits in 2020-2025 - Capex - Total</t>
  </si>
  <si>
    <t>Supply-demand balance - Leakage improvements delivering benefits in 2020-2025 - Capex - Cumulative expenditure on schemes completed in the report year - Water resources</t>
  </si>
  <si>
    <t>Supply-demand balance - Leakage improvements delivering benefits in 2020-2025 - Capex - Cumulative expenditure on schemes completed in the report year - Raw water transport</t>
  </si>
  <si>
    <t>Supply-demand balance - Leakage improvements delivering benefits in 2020-2025 - Capex - Cumulative expenditure on schemes completed in the report year - Raw water storage</t>
  </si>
  <si>
    <t>Supply-demand balance - Leakage improvements delivering benefits in 2020-2025 - Capex - Cumulative expenditure on schemes completed in the report year - Water treatment</t>
  </si>
  <si>
    <t>Supply-demand balance - Leakage improvements delivering benefits in 2020-2025 - Capex - Cumulative expenditure on schemes completed in the report year - Treated water distribution</t>
  </si>
  <si>
    <t>Supply-demand balance - Leakage improvements delivering benefits in 2020-2025 - Capex - Cumulative expenditure on schemes completed in the report year - Total</t>
  </si>
  <si>
    <t>Supply-demand balance - Leakage improvements delivering benefits in 2020-2025 - Opex - Water resources</t>
  </si>
  <si>
    <t>Supply-demand balance - Leakage improvements delivering benefits in 2020-2025 - Opex - Raw water transport</t>
  </si>
  <si>
    <t>Supply-demand balance - Leakage improvements delivering benefits in 2020-2025 - Opex - Raw water storage</t>
  </si>
  <si>
    <t>Supply-demand balance - Leakage improvements delivering benefits in 2020-2025 - Opex - Water treatment</t>
  </si>
  <si>
    <t>Supply-demand balance - Leakage improvements delivering benefits in 2020-2025 - Opex - Treated water distribution</t>
  </si>
  <si>
    <t>Supply-demand balance - Leakage improvements delivering benefits in 2020-2025 - Opex - Total</t>
  </si>
  <si>
    <t>Supply-demand balance - Leakage improvements delivering benefits in 2020-2025 - Opex - Cumulative expenditure on schemes completed in the report year - Water resources</t>
  </si>
  <si>
    <t>Supply-demand balance - Leakage improvements delivering benefits in 2020-2025 - Opex - Cumulative expenditure on schemes completed in the report year - Raw water transport</t>
  </si>
  <si>
    <t>Supply-demand balance - Leakage improvements delivering benefits in 2020-2025 - Opex - Cumulative expenditure on schemes completed in the report year - Raw water storage</t>
  </si>
  <si>
    <t>Supply-demand balance - Leakage improvements delivering benefits in 2020-2025 - Opex - Cumulative expenditure on schemes completed in the report year - Water treatment</t>
  </si>
  <si>
    <t>Supply-demand balance - Leakage improvements delivering benefits in 2020-2025 - Opex - Cumulative expenditure on schemes completed in the report year - Treated water distribution</t>
  </si>
  <si>
    <t>Supply-demand balance - Leakage improvements delivering benefits in 2020-2025 - Opex - Cumulative expenditure on schemes completed in the report year - Total</t>
  </si>
  <si>
    <t>Supply-demand balance - Leakage improvements delivering benefits in 2020-2025 - Totex - Water resources</t>
  </si>
  <si>
    <t>Supply-demand balance - Leakage improvements delivering benefits in 2020-2025 - Totex - Raw water transport</t>
  </si>
  <si>
    <t>Supply-demand balance - Leakage improvements delivering benefits in 2020-2025 - Totex - Raw water storage</t>
  </si>
  <si>
    <t>Supply-demand balance - Leakage improvements delivering benefits in 2020-2025 - Totex - Water treatment</t>
  </si>
  <si>
    <t>Supply-demand balance - Leakage improvements delivering benefits in 2020-2025 - Totex - Treated water distribution</t>
  </si>
  <si>
    <t>Supply-demand balance - Leakage improvements delivering benefits in 2020-2025 - Totex - Total</t>
  </si>
  <si>
    <t>Supply-demand balance - Leakage improvements delivering benefits in 2020-2025 - Totex - Cumulative expenditure on schemes completed in the report year - Water resources</t>
  </si>
  <si>
    <t>Supply-demand balance - Leakage improvements delivering benefits in 2020-2025 - Totex - Cumulative expenditure on schemes completed in the report year - Raw water transport</t>
  </si>
  <si>
    <t>Supply-demand balance - Leakage improvements delivering benefits in 2020-2025 - Totex - Cumulative expenditure on schemes completed in the report year - Raw water storage</t>
  </si>
  <si>
    <t>Supply-demand balance - Leakage improvements delivering benefits in 2020-2025 - Totex - Cumulative expenditure on schemes completed in the report year - Water treatment</t>
  </si>
  <si>
    <t>Supply-demand balance - Leakage improvements delivering benefits in 2020-2025 - Totex - Cumulative expenditure on schemes completed in the report year - Treated water distribution</t>
  </si>
  <si>
    <t>Supply-demand balance - Leakage improvements delivering benefits in 2020-2025 - Totex - Cumulative expenditure on schemes completed in the report year - Total</t>
  </si>
  <si>
    <t>Leakage improvements delivering benefits in 2020-2025 - Totex - Cumulative expenditure on all schemes to reporting year end</t>
  </si>
  <si>
    <t>Leakage improvements delivering benefits in 2020-2025 - Totex - Cumulative allowed expenditure on all schemes to reporting year end</t>
  </si>
  <si>
    <t>Leakage improvements delivering benefits in 2020-2025 - Totex - Cumulative allowed expenditure on all schemes 2020-25</t>
  </si>
  <si>
    <t>Supply-demand balance - Internal interconnectors delivering benefits in 2020-2025 - Capex - Water resources</t>
  </si>
  <si>
    <t>Supply-demand balance - Internal interconnectors delivering benefits in 2020-2025 - Capex - Raw water transport</t>
  </si>
  <si>
    <t>Supply-demand balance - Internal interconnectors delivering benefits in 2020-2025 - Capex - Raw water storage</t>
  </si>
  <si>
    <t>Supply-demand balance - Internal interconnectors delivering benefits in 2020-2025 - Capex - Water treatment</t>
  </si>
  <si>
    <t>Supply-demand balance - Internal interconnectors delivering benefits in 2020-2025 - Capex - Treated water distribution</t>
  </si>
  <si>
    <t>Supply-demand balance - Internal interconnectors delivering benefits in 2020-2025 - Capex - Total</t>
  </si>
  <si>
    <t>Supply-demand balance - Internal interconnectors delivering benefits in 2020-2025 - Opex - Water resources</t>
  </si>
  <si>
    <t>Supply-demand balance - Internal interconnectors delivering benefits in 2020-2025 - Opex - Raw water transport</t>
  </si>
  <si>
    <t>Supply-demand balance - Internal interconnectors delivering benefits in 2020-2025 - Opex - Raw water storage</t>
  </si>
  <si>
    <t>Supply-demand balance - Internal interconnectors delivering benefits in 2020-2025 - Opex - Water treatment</t>
  </si>
  <si>
    <t>Supply-demand balance - Internal interconnectors delivering benefits in 2020-2025 - Opex - Treated water distribution</t>
  </si>
  <si>
    <t>Supply-demand balance - Internal interconnectors delivering benefits in 2020-2025 - Opex - Total</t>
  </si>
  <si>
    <t>Supply-demand balance - Internal interconnectors delivering benefits in 2020-2025 - Totex - Water resources</t>
  </si>
  <si>
    <t>Supply-demand balance - Internal interconnectors delivering benefits in 2020-2025 - Totex - Raw water transport</t>
  </si>
  <si>
    <t>Supply-demand balance - Internal interconnectors delivering benefits in 2020-2025 - Totex - Raw water storage</t>
  </si>
  <si>
    <t>Supply-demand balance - Internal interconnectors delivering benefits in 2020-2025 - Totex - Water treatment</t>
  </si>
  <si>
    <t>Supply-demand balance - Internal interconnectors delivering benefits in 2020-2025 - Totex - Treated water distribution</t>
  </si>
  <si>
    <t>Supply-demand balance - Internal interconnectors delivering benefits in 2020-2025 - Totex - Total</t>
  </si>
  <si>
    <t>Internal interconnectors delivering benefits in 2020-2025 - Totex - Cumulative expenditure on all schemes to reporting year end</t>
  </si>
  <si>
    <t>Internal interconnectors delivering benefits in 2020-2025 - Totex - Cumulative allowed expenditure on all schemes to reporting year end</t>
  </si>
  <si>
    <t>Internal interconnectors delivering benefits in 2020-2025 - Totex - Cumulative allowed expenditure on all schemes 2020-25</t>
  </si>
  <si>
    <t>Supply-demand balance - Supply demend balance improvements delivering benefits starting from 2026 - Capex - Water resources</t>
  </si>
  <si>
    <t>Supply-demand balance - Supply demend balance improvements delivering benefits starting from 2026 - Capex - Raw water transport</t>
  </si>
  <si>
    <t>Supply-demand balance - Supply demend balance improvements delivering benefits starting from 2026 - Capex - Raw water storage</t>
  </si>
  <si>
    <t>Supply-demand balance - Supply demend balance improvements delivering benefits starting from 2026 - Capex - Water treatment</t>
  </si>
  <si>
    <t>Supply-demand balance - Supply demend balance improvements delivering benefits starting from 2026 - Capex - Treated water distribution</t>
  </si>
  <si>
    <t>Supply-demand balance - Supply demend balance improvements delivering benefits starting from 2026 - Capex - Total</t>
  </si>
  <si>
    <t>Supply-demand balance - Supply demend balance improvements delivering benefits starting from 2026 - Opex - Water resources</t>
  </si>
  <si>
    <t>Supply-demand balance - Supply demend balance improvements delivering benefits starting from 2026 - Opex - Raw water transport</t>
  </si>
  <si>
    <t>Supply-demand balance - Supply demend balance improvements delivering benefits starting from 2026 - Opex - Raw water storage</t>
  </si>
  <si>
    <t>Supply-demand balance - Supply demend balance improvements delivering benefits starting from 2026 - Opex - Water treatment</t>
  </si>
  <si>
    <t>Supply-demand balance - Supply demend balance improvements delivering benefits starting from 2026 - Opex - Treated water distribution</t>
  </si>
  <si>
    <t>Supply-demand balance - Supply demend balance improvements delivering benefits starting from 2026 - Opex - Total</t>
  </si>
  <si>
    <t>Supply-demand balance - Supply demend balance improvements delivering benefits starting from 2026 - Totex - Water resources</t>
  </si>
  <si>
    <t>Supply-demand balance - Supply demend balance improvements delivering benefits starting from 2026 - Totex - Raw water transport</t>
  </si>
  <si>
    <t>Supply-demand balance - Supply demend balance improvements delivering benefits starting from 2026 - Totex - Raw water storage</t>
  </si>
  <si>
    <t>Supply-demand balance - Supply demend balance improvements delivering benefits starting from 2026 - Totex - Water treatment</t>
  </si>
  <si>
    <t>Supply-demand balance - Supply demend balance improvements delivering benefits starting from 2026 - Totex - Treated water distribution</t>
  </si>
  <si>
    <t>Supply-demand balance - Supply demend balance improvements delivering benefits starting from 2026 - Totex - Total</t>
  </si>
  <si>
    <t>Supply demend balance improvements delivering benefits starting from 2026 - Totex - Cumulative expenditure on all schemes to reporting year end</t>
  </si>
  <si>
    <t>Supply demend balance improvements delivering benefits starting from 2026 - Totex - Cumulative allowed expenditure on all schemes to reporting year end</t>
  </si>
  <si>
    <t>Supply demend balance improvements delivering benefits starting from 2026 - Totex - Cumulative allowed expenditure on all schemes 2020-25</t>
  </si>
  <si>
    <t>Supply-demand balance - Strategic regional water resources - Capex - Water resources</t>
  </si>
  <si>
    <t>Supply-demand balance - Strategic regional water resources - Capex - Raw water transport</t>
  </si>
  <si>
    <t>Supply-demand balance - Strategic regional water resources - Capex - Raw water storage</t>
  </si>
  <si>
    <t>Supply-demand balance - Strategic regional water resources - Capex - Water treatment</t>
  </si>
  <si>
    <t>Supply-demand balance - Strategic regional water resources - Capex - Treated water distribution</t>
  </si>
  <si>
    <t>Supply-demand balance - Strategic regional water resources - Capex - Total</t>
  </si>
  <si>
    <t>Supply-demand balance - Strategic regional water resources - Opex - Water resources</t>
  </si>
  <si>
    <t>Supply-demand balance - Strategic regional water resources - Opex - Raw water transport</t>
  </si>
  <si>
    <t>Supply-demand balance - Strategic regional water resources - Opex - Raw water storage</t>
  </si>
  <si>
    <t>Supply-demand balance - Strategic regional water resources - Opex - Water treatment</t>
  </si>
  <si>
    <t>Supply-demand balance - Strategic regional water resources - Opex - Treated water distribution</t>
  </si>
  <si>
    <t>Supply-demand balance - Strategic regional water resources - Opex - Total</t>
  </si>
  <si>
    <t>Supply-demand balance - Strategic regional water resources - Totex - Water resources</t>
  </si>
  <si>
    <t>Supply-demand balance - Strategic regional water resources - Totex - Raw water transport</t>
  </si>
  <si>
    <t>Supply-demand balance - Strategic regional water resources - Totex - Raw water storage</t>
  </si>
  <si>
    <t>Supply-demand balance - Strategic regional water resources - Totex - Water treatment</t>
  </si>
  <si>
    <t>Supply-demand balance - Strategic regional water resources - Totex - Treated water distribution</t>
  </si>
  <si>
    <t>Supply-demand balance - Strategic regional water resources - Totex - Total</t>
  </si>
  <si>
    <t>Strategic regional water resources - Totex - Cumulative expenditure on all schemes to reporting year end</t>
  </si>
  <si>
    <t>Strategic regional water resources - Totex - Cumulative allowed expenditure on all schemes to reporting year end</t>
  </si>
  <si>
    <t>Strategic regional water resources - Totex - Cumulative allowed expenditure on all schemes 2020-25</t>
  </si>
  <si>
    <t>Supply-demand balance - Total supply demand expenditure  - Totex - Water resources</t>
  </si>
  <si>
    <t>Supply-demand balance - Total supply demand expenditure  - Totex - Raw water transport</t>
  </si>
  <si>
    <t>Supply-demand balance - Total supply demand expenditure  - Totex - Raw water storage</t>
  </si>
  <si>
    <t>Supply-demand balance - Total supply demand expenditure  - Totex - Water treatment</t>
  </si>
  <si>
    <t>Supply-demand balance - Total supply demand expenditure  - Totex - Treated water distribution</t>
  </si>
  <si>
    <t>Supply-demand balance - Total supply demand expenditure  - Totex - Total</t>
  </si>
  <si>
    <t>Total supply demand expenditure  - Totex - Cumulative expenditure on all schemes to reporting year end</t>
  </si>
  <si>
    <t>Total supply demand expenditure  - Totex - Cumulative allowed expenditure on all schemes to reporting year end</t>
  </si>
  <si>
    <t>Total supply demand expenditure  - Totex - Cumulative allowed expenditure on all schemes 2020-25</t>
  </si>
  <si>
    <t>Metering - New meters requested by existing customers (optants) - Capex - Treated water distribution</t>
  </si>
  <si>
    <t>Metering - New meters requested by existing customers (optants) - Capex - Total</t>
  </si>
  <si>
    <t>Metering - New meters requested by existing customers (optants) - Opex - Treated water distribution</t>
  </si>
  <si>
    <t>Metering - New meters requested by existing customers (optants) - Opex - Total</t>
  </si>
  <si>
    <t>Metering - New meters requested by existing customers (optants) - Totex - Treated water distribution</t>
  </si>
  <si>
    <t>Metering - New meters requested by existing customers (optants) - Totex - Total</t>
  </si>
  <si>
    <t>Metering - New meters introduced by companies for existing customers - Capex - Treated water distribution</t>
  </si>
  <si>
    <t>Metering - New meters introduced by companies for existing customers - Capex - Total</t>
  </si>
  <si>
    <t>Metering - New meters introduced by companies for existing customers - Opex - Treated water distribution</t>
  </si>
  <si>
    <t>Metering - New meters introduced by companies for existing customers - Opex - Total</t>
  </si>
  <si>
    <t>Metering - New meters introduced by companies for existing customers - Totex - Treated water distribution</t>
  </si>
  <si>
    <t>Metering - New meters introduced by companies for existing customers - Totex - Total</t>
  </si>
  <si>
    <t>Metering - New meters for existing customers - business - Capex - Treated water distribution</t>
  </si>
  <si>
    <t>Metering - New meters for existing customers - business - Capex - Total</t>
  </si>
  <si>
    <t>Metering - New meters for existing customers - business - Opex - Treated water distribution</t>
  </si>
  <si>
    <t>Metering - New meters for existing customers - business - Opex - Total</t>
  </si>
  <si>
    <t>Metering - New meters for existing customers - business - Totex - Treated water distribution</t>
  </si>
  <si>
    <t>Metering - New meters for existing customers - business - Totex - Total</t>
  </si>
  <si>
    <t>Metering - Total metering expenditure  - Totex - Treated water distribution</t>
  </si>
  <si>
    <t>Metering - Total metering expenditure  - Totex - Total</t>
  </si>
  <si>
    <t>Total metering expenditure  - Totex - Cumulative expenditure on all schemes to reporting year end</t>
  </si>
  <si>
    <t>Total metering expenditure  - Totex - Cumulative allowed expenditure on all schemes to reporting year end</t>
  </si>
  <si>
    <t>Total metering expenditure  - Totex - Cumulative allowed expenditure on all schemes 2020-25</t>
  </si>
  <si>
    <t>Other enhancement - Improvments to taste, odour and colour - Capex - Water resources</t>
  </si>
  <si>
    <t>Other enhancement - Improvments to taste, odour and colour - Capex - Raw water transport</t>
  </si>
  <si>
    <t>Other enhancement - Improvments to taste, odour and colour - Capex - Raw water storage</t>
  </si>
  <si>
    <t>Other enhancement - Improvments to taste, odour and colour - Capex - Water treatment</t>
  </si>
  <si>
    <t>Other enhancement - Improvments to taste, odour and colour - Capex - Treated water distribution</t>
  </si>
  <si>
    <t>Other enhancement - Improvments to taste, odour and colour - Capex - Total</t>
  </si>
  <si>
    <t>Other enhancement - Improvments to taste, odour and colour - Opex - Water resources</t>
  </si>
  <si>
    <t>Other enhancement - Improvments to taste, odour and colour - Opex - Raw water transport</t>
  </si>
  <si>
    <t>Other enhancement - Improvments to taste, odour and colour - Opex - Raw water storage</t>
  </si>
  <si>
    <t>Other enhancement - Improvments to taste, odour and colour - Opex - Water treatment</t>
  </si>
  <si>
    <t>Other enhancement - Improvments to taste, odour and colour - Opex - Treated water distribution</t>
  </si>
  <si>
    <t>Other enhancement - Improvments to taste, odour and colour - Opex - Total</t>
  </si>
  <si>
    <t>Other enhancement - Improvments to taste, odour and colour - Totex - Water resources</t>
  </si>
  <si>
    <t>Other enhancement - Improvments to taste, odour and colour - Totex - Raw water transport</t>
  </si>
  <si>
    <t>Other enhancement - Improvments to taste, odour and colour - Totex - Raw water storage</t>
  </si>
  <si>
    <t>Other enhancement - Improvments to taste, odour and colour - Totex - Water treatment</t>
  </si>
  <si>
    <t>Other enhancement - Improvments to taste, odour and colour - Totex - Treated water distribution</t>
  </si>
  <si>
    <t>Other enhancement - Improvments to taste, odour and colour - Totex - Total</t>
  </si>
  <si>
    <t>Improvments to taste, odour and colour - Totex - Cumulative expenditure on all schemes to reporting year end</t>
  </si>
  <si>
    <t>Improvments to taste, odour and colour - Totex - Cumulative allowed expenditure on all schemes to reporting year end</t>
  </si>
  <si>
    <t>Improvments to taste, odour and colour - Totex - Cumulative allowed expenditure on all schemes 2020-25</t>
  </si>
  <si>
    <t>Other enhancement - Meeting lead standards - Capex - Water resources</t>
  </si>
  <si>
    <t>Other enhancement - Meeting lead standards - Capex - Raw water transport</t>
  </si>
  <si>
    <t>Other enhancement - Meeting lead standards - Capex - Raw water storage</t>
  </si>
  <si>
    <t>Other enhancement - Meeting lead standards - Capex - Water treatment</t>
  </si>
  <si>
    <t>Other enhancement - Meeting lead standards - Capex - Treated water distribution</t>
  </si>
  <si>
    <t>Other enhancement - Meeting lead standards - Capex - Total</t>
  </si>
  <si>
    <t>Other enhancement - Meeting lead standards - Opex - Water resources</t>
  </si>
  <si>
    <t>Other enhancement - Meeting lead standards - Opex - Raw water transport</t>
  </si>
  <si>
    <t>Other enhancement - Meeting lead standards - Opex - Raw water storage</t>
  </si>
  <si>
    <t>Other enhancement - Meeting lead standards - Opex - Water treatment</t>
  </si>
  <si>
    <t>Other enhancement - Meeting lead standards - Opex - Treated water distribution</t>
  </si>
  <si>
    <t>Other enhancement - Meeting lead standards - Opex - Total</t>
  </si>
  <si>
    <t>Other enhancement - Meeting lead standards - Totex - Water resources</t>
  </si>
  <si>
    <t>Other enhancement - Meeting lead standards - Totex - Raw water transport</t>
  </si>
  <si>
    <t>Other enhancement - Meeting lead standards - Totex - Raw water storage</t>
  </si>
  <si>
    <t>Other enhancement - Meeting lead standards - Totex - Water treatment</t>
  </si>
  <si>
    <t>Other enhancement - Meeting lead standards - Totex - Treated water distribution</t>
  </si>
  <si>
    <t>Other enhancement - Meeting lead standards - Totex - Total</t>
  </si>
  <si>
    <t>Meeting lead standards - Totex - Cumulative expenditure on all schemes to reporting year end</t>
  </si>
  <si>
    <t>Meeting lead standards - Totex - Cumulative allowed expenditure on all schemes to reporting year end</t>
  </si>
  <si>
    <t>Meeting lead standards - Totex - Cumulative allowed expenditure on all schemes 2020-25</t>
  </si>
  <si>
    <t>Other enhancement - Addressing raw water deterioration - Capex - Water resources</t>
  </si>
  <si>
    <t>Other enhancement - Addressing raw water deterioration - Capex - Raw water transport</t>
  </si>
  <si>
    <t>Other enhancement - Addressing raw water deterioration - Capex - Raw water storage</t>
  </si>
  <si>
    <t>Other enhancement - Addressing raw water deterioration - Capex - Water treatment</t>
  </si>
  <si>
    <t>Other enhancement - Addressing raw water deterioration - Capex - Treated water distribution</t>
  </si>
  <si>
    <t>Other enhancement - Addressing raw water deterioration - Capex - Total</t>
  </si>
  <si>
    <t>Other enhancement - Addressing raw water deterioration - Opex - Water resources</t>
  </si>
  <si>
    <t>Other enhancement - Addressing raw water deterioration - Opex - Raw water transport</t>
  </si>
  <si>
    <t>Other enhancement - Addressing raw water deterioration - Opex - Raw water storage</t>
  </si>
  <si>
    <t>Other enhancement - Addressing raw water deterioration - Opex - Water treatment</t>
  </si>
  <si>
    <t>Other enhancement - Addressing raw water deterioration - Opex - Treated water distribution</t>
  </si>
  <si>
    <t>Other enhancement - Addressing raw water deterioration - Opex - Total</t>
  </si>
  <si>
    <t>Other enhancement - Addressing raw water deterioration - Totex - Water resources</t>
  </si>
  <si>
    <t>Other enhancement - Addressing raw water deterioration - Totex - Raw water transport</t>
  </si>
  <si>
    <t>Other enhancement - Addressing raw water deterioration - Totex - Raw water storage</t>
  </si>
  <si>
    <t>Other enhancement - Addressing raw water deterioration - Totex - Water treatment</t>
  </si>
  <si>
    <t>Other enhancement - Addressing raw water deterioration - Totex - Treated water distribution</t>
  </si>
  <si>
    <t>Other enhancement - Addressing raw water deterioration - Totex - Total</t>
  </si>
  <si>
    <t>Addressing raw water deterioration - Totex - Cumulative expenditure on all schemes to reporting year end</t>
  </si>
  <si>
    <t>Addressing raw water deterioration - Totex - Cumulative allowed expenditure on all schemes to reporting year end</t>
  </si>
  <si>
    <t>Addressing raw water deterioration - Totex - Cumulative allowed expenditure on all schemes 2020-25</t>
  </si>
  <si>
    <t>Other enhancement - Improvements to river flow - Capex - Water resources</t>
  </si>
  <si>
    <t>Other enhancement - Improvements to river flow - Capex - Raw water transport</t>
  </si>
  <si>
    <t>Other enhancement - Improvements to river flow - Capex - Raw water storage</t>
  </si>
  <si>
    <t>Other enhancement - Improvements to river flow - Capex - Water treatment</t>
  </si>
  <si>
    <t>Other enhancement - Improvements to river flow - Capex - Treated water distribution</t>
  </si>
  <si>
    <t>Other enhancement - Improvements to river flow - Capex - Total</t>
  </si>
  <si>
    <t>Other enhancement - Improvements to river flow - Opex - Water resources</t>
  </si>
  <si>
    <t>Other enhancement - Improvements to river flow - Opex - Raw water transport</t>
  </si>
  <si>
    <t>Other enhancement - Improvements to river flow - Opex - Raw water storage</t>
  </si>
  <si>
    <t>Other enhancement - Improvements to river flow - Opex - Water treatment</t>
  </si>
  <si>
    <t>Other enhancement - Improvements to river flow - Opex - Treated water distribution</t>
  </si>
  <si>
    <t>Other enhancement - Improvements to river flow - Opex - Total</t>
  </si>
  <si>
    <t>Other enhancement - Improvements to river flow - Totex - Water resources</t>
  </si>
  <si>
    <t>Other enhancement - Improvements to river flow - Totex - Raw water transport</t>
  </si>
  <si>
    <t>Other enhancement - Improvements to river flow - Totex - Raw water storage</t>
  </si>
  <si>
    <t>Other enhancement - Improvements to river flow - Totex - Water treatment</t>
  </si>
  <si>
    <t>Other enhancement - Improvements to river flow - Totex - Treated water distribution</t>
  </si>
  <si>
    <t>Other enhancement - Improvements to river flow - Totex - Total</t>
  </si>
  <si>
    <t>Improvements to river flow - Totex - Cumulative expenditure on all schemes to reporting year end</t>
  </si>
  <si>
    <t>Improvements to river flow - Totex - Cumulative allowed expenditure on all schemes to reporting year end</t>
  </si>
  <si>
    <t>Improvements to river flow - Totex - Cumulative allowed expenditure on all schemes 2020-25</t>
  </si>
  <si>
    <t>Other enhancement - Enhancing resilience to low probability high consequence events - Capex - Water resources</t>
  </si>
  <si>
    <t>Other enhancement - Enhancing resilience to low probability high consequence events - Capex - Raw water transport</t>
  </si>
  <si>
    <t>Other enhancement - Enhancing resilience to low probability high consequence events - Capex - Raw water storage</t>
  </si>
  <si>
    <t>Other enhancement - Enhancing resilience to low probability high consequence events - Capex - Water treatment</t>
  </si>
  <si>
    <t>Other enhancement - Enhancing resilience to low probability high consequence events - Capex - Treated water distribution</t>
  </si>
  <si>
    <t>Other enhancement - Enhancing resilience to low probability high consequence events - Capex - Total</t>
  </si>
  <si>
    <t>Other enhancement - Enhancing resilience to low probability high consequence events - Opex - Water resources</t>
  </si>
  <si>
    <t>Other enhancement - Enhancing resilience to low probability high consequence events - Opex - Raw water transport</t>
  </si>
  <si>
    <t>Other enhancement - Enhancing resilience to low probability high consequence events - Opex - Raw water storage</t>
  </si>
  <si>
    <t>Other enhancement - Enhancing resilience to low probability high consequence events - Opex - Water treatment</t>
  </si>
  <si>
    <t>Other enhancement - Enhancing resilience to low probability high consequence events - Opex - Treated water distribution</t>
  </si>
  <si>
    <t>Other enhancement - Enhancing resilience to low probability high consequence events - Opex - Total</t>
  </si>
  <si>
    <t>Other enhancement - Enhancing resilience to low probability high consequence events - Totex - Water resources</t>
  </si>
  <si>
    <t>Other enhancement - Enhancing resilience to low probability high consequence events - Totex - Raw water transport</t>
  </si>
  <si>
    <t>Other enhancement - Enhancing resilience to low probability high consequence events - Totex - Raw water storage</t>
  </si>
  <si>
    <t>Other enhancement - Enhancing resilience to low probability high consequence events - Totex - Water treatment</t>
  </si>
  <si>
    <t>Other enhancement - Enhancing resilience to low probability high consequence events - Totex - Treated water distribution</t>
  </si>
  <si>
    <t>Other enhancement - Enhancing resilience to low probability high consequence events - Totex - Total</t>
  </si>
  <si>
    <t>Enhancing resilience to low probability high consequence events - Totex - Cumulative expenditure on all schemes to reporting year end</t>
  </si>
  <si>
    <t>Enhancing resilience to low probability high consequence events - Totex - Cumulative allowed expenditure on all schemes to reporting year end</t>
  </si>
  <si>
    <t>Enhancing resilience to low probability high consequence events - Totex - Cumulative allowed expenditure on all schemes 2020-25</t>
  </si>
  <si>
    <t>Other enhancement - Security - SEMD - Capex - Water resources</t>
  </si>
  <si>
    <t>Other enhancement - Security - SEMD - Capex - Raw water transport</t>
  </si>
  <si>
    <t>Other enhancement - Security - SEMD - Capex - Raw water storage</t>
  </si>
  <si>
    <t>Other enhancement - Security - SEMD - Capex - Water treatment</t>
  </si>
  <si>
    <t>Other enhancement - Security - SEMD - Capex - Treated water distribution</t>
  </si>
  <si>
    <t>Other enhancement - Security - SEMD - Capex - Total</t>
  </si>
  <si>
    <t>Other enhancement - Security - SEMD - Opex - Water resources</t>
  </si>
  <si>
    <t>Other enhancement - Security - SEMD - Opex - Raw water transport</t>
  </si>
  <si>
    <t>Other enhancement - Security - SEMD - Opex - Raw water storage</t>
  </si>
  <si>
    <t>Other enhancement - Security - SEMD - Opex - Water treatment</t>
  </si>
  <si>
    <t>Other enhancement - Security - SEMD - Opex - Treated water distribution</t>
  </si>
  <si>
    <t>Other enhancement - Security - SEMD - Opex - Total</t>
  </si>
  <si>
    <t>Other enhancement - Security - SEMD - Totex - Water resources</t>
  </si>
  <si>
    <t>Other enhancement - Security - SEMD - Totex - Raw water transport</t>
  </si>
  <si>
    <t>Other enhancement - Security - SEMD - Totex - Raw water storage</t>
  </si>
  <si>
    <t>Other enhancement - Security - SEMD - Totex - Water treatment</t>
  </si>
  <si>
    <t>Other enhancement - Security - SEMD - Totex - Treated water distribution</t>
  </si>
  <si>
    <t>Other enhancement - Security - SEMD - Totex - Total</t>
  </si>
  <si>
    <t>Security - SEMD - Totex - Cumulative expenditure on all schemes to reporting year end</t>
  </si>
  <si>
    <t>Security - SEMD - Totex - Cumulative allowed expenditure on all schemes to reporting year end</t>
  </si>
  <si>
    <t>Security - SEMD - Totex - Cumulative allowed expenditure on all schemes 2020-25</t>
  </si>
  <si>
    <t>Other enhancement - Security - Non-SEMD - Capex - Water resources</t>
  </si>
  <si>
    <t>Other enhancement - Security - Non-SEMD - Capex - Raw water transport</t>
  </si>
  <si>
    <t>Other enhancement - Security - Non-SEMD - Capex - Raw water storage</t>
  </si>
  <si>
    <t>Other enhancement - Security - Non-SEMD - Capex - Water treatment</t>
  </si>
  <si>
    <t>Other enhancement - Security - Non-SEMD - Capex - Treated water distribution</t>
  </si>
  <si>
    <t>Other enhancement - Security - Non-SEMD - Capex - Total</t>
  </si>
  <si>
    <t>Other enhancement - Security - Non-SEMD - Opex - Water resources</t>
  </si>
  <si>
    <t>Other enhancement - Security - Non-SEMD - Opex - Raw water transport</t>
  </si>
  <si>
    <t>Other enhancement - Security - Non-SEMD - Opex - Raw water storage</t>
  </si>
  <si>
    <t>Other enhancement - Security - Non-SEMD - Opex - Water treatment</t>
  </si>
  <si>
    <t>Other enhancement - Security - Non-SEMD - Opex - Treated water distribution</t>
  </si>
  <si>
    <t>Other enhancement - Security - Non-SEMD - Opex - Total</t>
  </si>
  <si>
    <t>Other enhancement - Security - Non-SEMD - Totex - Water resources</t>
  </si>
  <si>
    <t>Other enhancement - Security - Non-SEMD - Totex - Raw water transport</t>
  </si>
  <si>
    <t>Other enhancement - Security - Non-SEMD - Totex - Raw water storage</t>
  </si>
  <si>
    <t>Other enhancement - Security - Non-SEMD - Totex - Water treatment</t>
  </si>
  <si>
    <t>Other enhancement - Security - Non-SEMD - Totex - Treated water distribution</t>
  </si>
  <si>
    <t>Other enhancement - Security - Non-SEMD - Totex - Total</t>
  </si>
  <si>
    <t>Security - Non-SEMD - Totex - Cumulative expenditure on all schemes to reporting year end</t>
  </si>
  <si>
    <t>Security - Non-SEMD - Totex - Cumulative allowed expenditure on all schemes to reporting year end</t>
  </si>
  <si>
    <t>Security - Non-SEMD - Totex - Cumulative allowed expenditure on all schemes 2020-25</t>
  </si>
  <si>
    <t>Other enhancement - Additional line 1 - Capex - Water resources</t>
  </si>
  <si>
    <t>Other enhancement - Additional line 1 - Capex - Raw water transport</t>
  </si>
  <si>
    <t>Other enhancement - Additional line 1 - Capex - Raw water storage</t>
  </si>
  <si>
    <t>Other enhancement - Additional line 1 - Capex - Water treatment</t>
  </si>
  <si>
    <t>Other enhancement - Additional line 1 - Capex - Treated water distribution</t>
  </si>
  <si>
    <t>Other enhancement - Additional line 1 - Capex - Total</t>
  </si>
  <si>
    <t>Additional line 1 - Capex - Cumulative expenditure on all schemes to reporting year end</t>
  </si>
  <si>
    <t>Additional line 1 - Capex - Cumulative allowed expenditure on all schemes to reporting year end</t>
  </si>
  <si>
    <t>Additional line 1 - Capex - Cumulative allowed expenditure on all schemes 2020-25</t>
  </si>
  <si>
    <t>Other enhancement - Additional line 1 - Opex - Water resources</t>
  </si>
  <si>
    <t>Other enhancement - Additional line 1 - Opex - Raw water transport</t>
  </si>
  <si>
    <t>Other enhancement - Additional line 1 - Opex - Raw water storage</t>
  </si>
  <si>
    <t>Other enhancement - Additional line 1 - Opex - Water treatment</t>
  </si>
  <si>
    <t>Other enhancement - Additional line 1 - Opex - Treated water distribution</t>
  </si>
  <si>
    <t>Other enhancement - Additional line 1 - Opex - Total</t>
  </si>
  <si>
    <t>Additional line 1 - Opex - Cumulative expenditure on all schemes to reporting year end</t>
  </si>
  <si>
    <t>Additional line 1 - Opex - Cumulative allowed expenditure on all schemes to reporting year end</t>
  </si>
  <si>
    <t>Additional line 1 - Opex - Cumulative allowed expenditure on all schemes 2020-25</t>
  </si>
  <si>
    <t>Other enhancement - Additional line 2 - Capex - Water resources</t>
  </si>
  <si>
    <t>Other enhancement - Additional line 2 - Capex - Raw water transport</t>
  </si>
  <si>
    <t>Other enhancement - Additional line 2 - Capex - Raw water storage</t>
  </si>
  <si>
    <t>Other enhancement - Additional line 2 - Capex - Water treatment</t>
  </si>
  <si>
    <t>Other enhancement - Additional line 2 - Capex - Treated water distribution</t>
  </si>
  <si>
    <t>Other enhancement - Additional line 2 - Capex - Total</t>
  </si>
  <si>
    <t>Additional line 2 - Capex - Cumulative expenditure on all schemes to reporting year end</t>
  </si>
  <si>
    <t>Additional line 2 - Capex - Cumulative allowed expenditure on all schemes to reporting year end</t>
  </si>
  <si>
    <t>Additional line 2 - Capex - Cumulative allowed expenditure on all schemes 2020-25</t>
  </si>
  <si>
    <t>Other enhancement - Additional line 2 - Opex - Water resources</t>
  </si>
  <si>
    <t>Other enhancement - Additional line 2 - Opex - Raw water transport</t>
  </si>
  <si>
    <t>Other enhancement - Additional line 2 - Opex - Raw water storage</t>
  </si>
  <si>
    <t>Other enhancement - Additional line 2 - Opex - Water treatment</t>
  </si>
  <si>
    <t>Other enhancement - Additional line 2 - Opex - Treated water distribution</t>
  </si>
  <si>
    <t>Other enhancement - Additional line 2 - Opex - Total</t>
  </si>
  <si>
    <t>Additional line 2 - Opex - Cumulative expenditure on all schemes to reporting year end</t>
  </si>
  <si>
    <t>Additional line 2 - Opex - Cumulative allowed expenditure on all schemes to reporting year end</t>
  </si>
  <si>
    <t>Additional line 2 - Opex - Cumulative allowed expenditure on all schemes 2020-25</t>
  </si>
  <si>
    <t>Other enhancement - Additional line 3 - Capex - Water resources</t>
  </si>
  <si>
    <t>Other enhancement - Additional line 3 - Capex - Raw water transport</t>
  </si>
  <si>
    <t>Other enhancement - Additional line 3 - Capex - Raw water storage</t>
  </si>
  <si>
    <t>Other enhancement - Additional line 3 - Capex - Water treatment</t>
  </si>
  <si>
    <t>Other enhancement - Additional line 3 - Capex - Treated water distribution</t>
  </si>
  <si>
    <t>Other enhancement - Additional line 3 - Capex - Total</t>
  </si>
  <si>
    <t>Additional line 3 - Capex - Cumulative expenditure on all schemes to reporting year end</t>
  </si>
  <si>
    <t>Additional line 3 - Capex - Cumulative allowed expenditure on all schemes to reporting year end</t>
  </si>
  <si>
    <t>Additional line 3 - Capex - Cumulative allowed expenditure on all schemes 2020-25</t>
  </si>
  <si>
    <t>Other enhancement - Additional line 3 - Opex - Water resources</t>
  </si>
  <si>
    <t>Other enhancement - Additional line 3 - Opex - Raw water transport</t>
  </si>
  <si>
    <t>Other enhancement - Additional line 3 - Opex - Raw water storage</t>
  </si>
  <si>
    <t>Other enhancement - Additional line 3 - Opex - Water treatment</t>
  </si>
  <si>
    <t>Other enhancement - Additional line 3 - Opex - Treated water distribution</t>
  </si>
  <si>
    <t>Other enhancement - Additional line 3 - Opex - Total</t>
  </si>
  <si>
    <t>Additional line 3 - Opex - Cumulative expenditure on all schemes to reporting year end</t>
  </si>
  <si>
    <t>Additional line 3 - Opex - Cumulative allowed expenditure on all schemes to reporting year end</t>
  </si>
  <si>
    <t>Additional line 3 - Opex - Cumulative allowed expenditure on all schemes 2020-25</t>
  </si>
  <si>
    <t>Other enhancement - Additional line 4 - Capex - Water resources</t>
  </si>
  <si>
    <t>Other enhancement - Additional line 4 - Capex - Raw water transport</t>
  </si>
  <si>
    <t>Other enhancement - Additional line 4 - Capex - Raw water storage</t>
  </si>
  <si>
    <t>Other enhancement - Additional line 4 - Capex - Water treatment</t>
  </si>
  <si>
    <t>Other enhancement - Additional line 4 - Capex - Treated water distribution</t>
  </si>
  <si>
    <t>Other enhancement - Additional line 4 - Capex - Total</t>
  </si>
  <si>
    <t>Additional line 4 - Capex - Cumulative expenditure on all schemes to reporting year end</t>
  </si>
  <si>
    <t>Additional line 4 - Capex - Cumulative allowed expenditure on all schemes to reporting year end</t>
  </si>
  <si>
    <t>Additional line 4 - Capex - Cumulative allowed expenditure on all schemes 2020-25</t>
  </si>
  <si>
    <t>Other enhancement - Additional line 4 - Opex - Water resources</t>
  </si>
  <si>
    <t>Other enhancement - Additional line 4 - Opex - Raw water transport</t>
  </si>
  <si>
    <t>Other enhancement - Additional line 4 - Opex - Raw water storage</t>
  </si>
  <si>
    <t>Other enhancement - Additional line 4 - Opex - Water treatment</t>
  </si>
  <si>
    <t>Other enhancement - Additional line 4 - Opex - Treated water distribution</t>
  </si>
  <si>
    <t>Other enhancement - Additional line 4 - Opex - Total</t>
  </si>
  <si>
    <t>Additional line 4 - Opex - Cumulative expenditure on all schemes to reporting year end</t>
  </si>
  <si>
    <t>Additional line 4 - Opex - Cumulative allowed expenditure on all schemes to reporting year end</t>
  </si>
  <si>
    <t>Additional line 4 - Opex - Cumulative allowed expenditure on all schemes 2020-25</t>
  </si>
  <si>
    <t>Other enhancement - Additional line 5 - Capex - Water resources</t>
  </si>
  <si>
    <t>Other enhancement - Additional line 5 - Capex - Raw water transport</t>
  </si>
  <si>
    <t>Other enhancement - Additional line 5 - Capex - Raw water storage</t>
  </si>
  <si>
    <t>Other enhancement - Additional line 5 - Capex - Water treatment</t>
  </si>
  <si>
    <t>Other enhancement - Additional line 5 - Capex - Treated water distribution</t>
  </si>
  <si>
    <t>Other enhancement - Additional line 5 - Capex - Total</t>
  </si>
  <si>
    <t>Additional line 5 - Capex - Cumulative expenditure on all schemes to reporting year end</t>
  </si>
  <si>
    <t>Additional line 5 - Capex - Cumulative allowed expenditure on all schemes to reporting year end</t>
  </si>
  <si>
    <t>Additional line 5 - Capex - Cumulative allowed expenditure on all schemes 2020-25</t>
  </si>
  <si>
    <t>Other enhancement - Additional line 5 - Opex - Water resources</t>
  </si>
  <si>
    <t>Other enhancement - Additional line 5 - Opex - Raw water transport</t>
  </si>
  <si>
    <t>Other enhancement - Additional line 5 - Opex - Raw water storage</t>
  </si>
  <si>
    <t>Other enhancement - Additional line 5 - Opex - Water treatment</t>
  </si>
  <si>
    <t>Other enhancement - Additional line 5 - Opex - Treated water distribution</t>
  </si>
  <si>
    <t>Other enhancement - Additional line 5 - Opex - Total</t>
  </si>
  <si>
    <t>Additional line 5 - Opex - Cumulative expenditure on all schemes to reporting year end</t>
  </si>
  <si>
    <t>Additional line 5 - Opex - Cumulative allowed expenditure on all schemes to reporting year end</t>
  </si>
  <si>
    <t>Additional line 5 - Opex - Cumulative allowed expenditure on all schemes 2020-25</t>
  </si>
  <si>
    <t>Other enhancement - Total other enhancement expenditure - Totex - Water resources</t>
  </si>
  <si>
    <t>Other enhancement - Total other enhancement expenditure - Totex - Raw water transport</t>
  </si>
  <si>
    <t>Other enhancement - Total other enhancement expenditure - Totex - Raw water storage</t>
  </si>
  <si>
    <t>Other enhancement - Total other enhancement expenditure - Totex - Water treatment</t>
  </si>
  <si>
    <t>Other enhancement - Total other enhancement expenditure - Totex - Treated water distribution</t>
  </si>
  <si>
    <t>Other enhancement - Total other enhancement expenditure - Totex - Total</t>
  </si>
  <si>
    <t>Total other enhancement expenditure - Totex - Cumulative expenditure on all schemes to reporting year end</t>
  </si>
  <si>
    <t>Total other enhancement expenditure - Totex - Cumulative allowed expenditure on all schemes to reporting year end</t>
  </si>
  <si>
    <t>Total other enhancement expenditure - Totex - Cumulative allowed expenditure on all schemes 2020-25</t>
  </si>
  <si>
    <t>Total enhancement - Total enhancement expenditure  - Capex - Water resources</t>
  </si>
  <si>
    <t>Total enhancement - Total enhancement expenditure  - Capex - Raw water transport</t>
  </si>
  <si>
    <t>Total enhancement - Total enhancement expenditure  - Capex - Raw water storage</t>
  </si>
  <si>
    <t>Total enhancement - Total enhancement expenditure  - Capex - Water treatment</t>
  </si>
  <si>
    <t>Total enhancement - Total enhancement expenditure  - Capex - Treated water distribution</t>
  </si>
  <si>
    <t>Total enhancement - Total enhancement expenditure  - Capex - Total</t>
  </si>
  <si>
    <t>Total enhancement - Total enhancement expenditure  - Opex - Water resources</t>
  </si>
  <si>
    <t>Total enhancement - Total enhancement expenditure  - Opex - Raw water transport</t>
  </si>
  <si>
    <t>Total enhancement - Total enhancement expenditure  - Opex - Raw water storage</t>
  </si>
  <si>
    <t>Total enhancement - Total enhancement expenditure  - Opex - Water treatment</t>
  </si>
  <si>
    <t>Total enhancement - Total enhancement expenditure  - Opex - Treated water distribution</t>
  </si>
  <si>
    <t>Total enhancement - Total enhancement expenditure  - Opex - Total</t>
  </si>
  <si>
    <t>Total enhancement - Total enhancement expenditure  - Totex - Water resources</t>
  </si>
  <si>
    <t>Total enhancement - Total enhancement expenditure  - Totex - Raw water transport</t>
  </si>
  <si>
    <t>Total enhancement - Total enhancement expenditure  - Totex - Raw water storage</t>
  </si>
  <si>
    <t>Total enhancement - Total enhancement expenditure  - Totex - Water treatment</t>
  </si>
  <si>
    <t>Total enhancement - Total enhancement expenditure  - Totex - Treated water distribution</t>
  </si>
  <si>
    <t>Total enhancement - Total enhancement expenditure  - Totex - Total</t>
  </si>
  <si>
    <t>Total enhancement expenditure  - Totex - Cumulative expenditure on all schemes to reporting year end</t>
  </si>
  <si>
    <t>Total enhancement expenditure  - Totex - Cumulative allowed expenditure on all schemes to reporting year end</t>
  </si>
  <si>
    <t>Total enhancement expenditure  - Totex - Cumulative allowed expenditure on all schemes 2020-25</t>
  </si>
  <si>
    <t>EA/NRW environmental programme (WINEP/NEP) - Conservation drivers - Capex - Foul</t>
  </si>
  <si>
    <t>EA/NRW environmental programme (WINEP/NEP) - Conservation drivers - Capex - Surface water drainage</t>
  </si>
  <si>
    <t>EA/NRW environmental programme (WINEP/NEP) - Conservation drivers - Capex - Highway drainage</t>
  </si>
  <si>
    <t>EA/NRW environmental programme (WINEP/NEP) - Conservation drivers - Capex - Sewage treatment and disposal</t>
  </si>
  <si>
    <t>EA/NRW environmental programme (WINEP/NEP) - Conservation drivers - Capex - Sludge liquor treatment</t>
  </si>
  <si>
    <t>EA/NRW environmental programme (WINEP/NEP) - Conservation drivers - Capex - Sludge transport</t>
  </si>
  <si>
    <t>EA/NRW environmental programme (WINEP/NEP) - Conservation drivers - Capex - Sludge treatment</t>
  </si>
  <si>
    <t>EA/NRW environmental programme (WINEP/NEP) - Conservation drivers - Capex - Sludge disposal</t>
  </si>
  <si>
    <t>EA/NRW environmental programme (WINEP/NEP) - Conservation drivers - Capex - Total</t>
  </si>
  <si>
    <t>EA/NRW environmental programme (WINEP/NEP) - Conservation drivers - Opex - Foul</t>
  </si>
  <si>
    <t>EA/NRW environmental programme (WINEP/NEP) - Conservation drivers - Opex - Surface water drainage</t>
  </si>
  <si>
    <t>EA/NRW environmental programme (WINEP/NEP) - Conservation drivers - Opex - Highway drainage</t>
  </si>
  <si>
    <t>EA/NRW environmental programme (WINEP/NEP) - Conservation drivers - Opex - Sewage treatment and disposal</t>
  </si>
  <si>
    <t>EA/NRW environmental programme (WINEP/NEP) - Conservation drivers - Opex - Sludge liquor treatment</t>
  </si>
  <si>
    <t>EA/NRW environmental programme (WINEP/NEP) - Conservation drivers - Opex - Sludge transport</t>
  </si>
  <si>
    <t>EA/NRW environmental programme (WINEP/NEP) - Conservation drivers - Opex - Sludge treatment</t>
  </si>
  <si>
    <t>EA/NRW environmental programme (WINEP/NEP) - Conservation drivers - Opex - Sludge disposal</t>
  </si>
  <si>
    <t>EA/NRW environmental programme (WINEP/NEP) - Conservation drivers - Opex - Total</t>
  </si>
  <si>
    <t>EA/NRW environmental programme (WINEP/NEP) - Conservation drivers - Totex - Foul</t>
  </si>
  <si>
    <t>EA/NRW environmental programme (WINEP/NEP) - Conservation drivers - Totex - Surface water drainage</t>
  </si>
  <si>
    <t>EA/NRW environmental programme (WINEP/NEP) - Conservation drivers - Totex - Highway drainage</t>
  </si>
  <si>
    <t>EA/NRW environmental programme (WINEP/NEP) - Conservation drivers - Totex - Sewage treatment and disposal</t>
  </si>
  <si>
    <t>EA/NRW environmental programme (WINEP/NEP) - Conservation drivers - Totex - Sludge liquor treatment</t>
  </si>
  <si>
    <t>EA/NRW environmental programme (WINEP/NEP) - Conservation drivers - Totex - Sludge transport</t>
  </si>
  <si>
    <t>EA/NRW environmental programme (WINEP/NEP) - Conservation drivers - Totex - Sludge treatment</t>
  </si>
  <si>
    <t>EA/NRW environmental programme (WINEP/NEP) - Conservation drivers - Totex - Sludge disposal</t>
  </si>
  <si>
    <t>EA/NRW environmental programme (WINEP/NEP) - Conservation drivers - Totex - Total</t>
  </si>
  <si>
    <t>Conservation drivers - Totex - Cumulative expenditure on all schemes to reporting year end</t>
  </si>
  <si>
    <t>Conservation drivers - Totex - Cumulative allowed expenditure on all schemes to reporting year end</t>
  </si>
  <si>
    <t>Conservation drivers - Totex - Cumulative allowed expenditure on all schemes 2020-25</t>
  </si>
  <si>
    <t>EA/NRW environmental programme (WINEP/NEP) - Event Duration Monitoring at intermittent discharges - Capex - Foul</t>
  </si>
  <si>
    <t>EA/NRW environmental programme (WINEP/NEP) - Event Duration Monitoring at intermittent discharges - Capex - Surface water drainage</t>
  </si>
  <si>
    <t>EA/NRW environmental programme (WINEP/NEP) - Event Duration Monitoring at intermittent discharges - Capex - Highway drainage</t>
  </si>
  <si>
    <t>EA/NRW environmental programme (WINEP/NEP) - Event Duration Monitoring at intermittent discharges - Capex - Sewage treatment and disposal</t>
  </si>
  <si>
    <t>EA/NRW environmental programme (WINEP/NEP) - Event Duration Monitoring at intermittent discharges - Capex - Sludge liquor treatment</t>
  </si>
  <si>
    <t>EA/NRW environmental programme (WINEP/NEP) - Event Duration Monitoring at intermittent discharges - Capex - Sludge transport</t>
  </si>
  <si>
    <t>EA/NRW environmental programme (WINEP/NEP) - Event Duration Monitoring at intermittent discharges - Capex - Sludge treatment</t>
  </si>
  <si>
    <t>EA/NRW environmental programme (WINEP/NEP) - Event Duration Monitoring at intermittent discharges - Capex - Sludge disposal</t>
  </si>
  <si>
    <t>EA/NRW environmental programme (WINEP/NEP) - Event Duration Monitoring at intermittent discharges - Capex - Total</t>
  </si>
  <si>
    <t>EA/NRW environmental programme (WINEP/NEP) - Event Duration Monitoring at intermittent discharges - Opex - Foul</t>
  </si>
  <si>
    <t>EA/NRW environmental programme (WINEP/NEP) - Event Duration Monitoring at intermittent discharges - Opex - Surface water drainage</t>
  </si>
  <si>
    <t>EA/NRW environmental programme (WINEP/NEP) - Event Duration Monitoring at intermittent discharges - Opex - Highway drainage</t>
  </si>
  <si>
    <t>EA/NRW environmental programme (WINEP/NEP) - Event Duration Monitoring at intermittent discharges - Opex - Sewage treatment and disposal</t>
  </si>
  <si>
    <t>EA/NRW environmental programme (WINEP/NEP) - Event Duration Monitoring at intermittent discharges - Opex - Sludge liquor treatment</t>
  </si>
  <si>
    <t>EA/NRW environmental programme (WINEP/NEP) - Event Duration Monitoring at intermittent discharges - Opex - Sludge transport</t>
  </si>
  <si>
    <t>EA/NRW environmental programme (WINEP/NEP) - Event Duration Monitoring at intermittent discharges - Opex - Sludge treatment</t>
  </si>
  <si>
    <t>EA/NRW environmental programme (WINEP/NEP) - Event Duration Monitoring at intermittent discharges - Opex - Sludge disposal</t>
  </si>
  <si>
    <t>EA/NRW environmental programme (WINEP/NEP) - Event Duration Monitoring at intermittent discharges - Opex - Total</t>
  </si>
  <si>
    <t>EA/NRW environmental programme (WINEP/NEP) - Event Duration Monitoring at intermittent discharges - Totex - Foul</t>
  </si>
  <si>
    <t>EA/NRW environmental programme (WINEP/NEP) - Event Duration Monitoring at intermittent discharges - Totex - Surface water drainage</t>
  </si>
  <si>
    <t>EA/NRW environmental programme (WINEP/NEP) - Event Duration Monitoring at intermittent discharges - Totex - Highway drainage</t>
  </si>
  <si>
    <t>EA/NRW environmental programme (WINEP/NEP) - Event Duration Monitoring at intermittent discharges - Totex - Sewage treatment and disposal</t>
  </si>
  <si>
    <t>EA/NRW environmental programme (WINEP/NEP) - Event Duration Monitoring at intermittent discharges - Totex - Sludge liquor treatment</t>
  </si>
  <si>
    <t>EA/NRW environmental programme (WINEP/NEP) - Event Duration Monitoring at intermittent discharges - Totex - Sludge transport</t>
  </si>
  <si>
    <t>EA/NRW environmental programme (WINEP/NEP) - Event Duration Monitoring at intermittent discharges - Totex - Sludge treatment</t>
  </si>
  <si>
    <t>EA/NRW environmental programme (WINEP/NEP) - Event Duration Monitoring at intermittent discharges - Totex - Sludge disposal</t>
  </si>
  <si>
    <t>EA/NRW environmental programme (WINEP/NEP) - Event Duration Monitoring at intermittent discharges - Totex - Total</t>
  </si>
  <si>
    <t>Event Duration Monitoring at intermittent discharges - Totex - Cumulative expenditure on all schemes to reporting year end</t>
  </si>
  <si>
    <t>Event Duration Monitoring at intermittent discharges - Totex - Cumulative allowed expenditure on all schemes to reporting year end</t>
  </si>
  <si>
    <t>Event Duration Monitoring at intermittent discharges - Totex - Cumulative allowed expenditure on all schemes 2020-25</t>
  </si>
  <si>
    <t>EA/NRW environmental programme (WINEP/NEP) - Flow monitoring at sewage treatment works - Capex - Foul</t>
  </si>
  <si>
    <t>EA/NRW environmental programme (WINEP/NEP) - Flow monitoring at sewage treatment works - Capex - Surface water drainage</t>
  </si>
  <si>
    <t>EA/NRW environmental programme (WINEP/NEP) - Flow monitoring at sewage treatment works - Capex - Highway drainage</t>
  </si>
  <si>
    <t>EA/NRW environmental programme (WINEP/NEP) - Flow monitoring at sewage treatment works - Capex - Sewage treatment and disposal</t>
  </si>
  <si>
    <t>EA/NRW environmental programme (WINEP/NEP) - Flow monitoring at sewage treatment works - Capex - Sludge liquor treatment</t>
  </si>
  <si>
    <t>EA/NRW environmental programme (WINEP/NEP) - Flow monitoring at sewage treatment works - Capex - Sludge transport</t>
  </si>
  <si>
    <t>EA/NRW environmental programme (WINEP/NEP) - Flow monitoring at sewage treatment works - Capex - Sludge treatment</t>
  </si>
  <si>
    <t>EA/NRW environmental programme (WINEP/NEP) - Flow monitoring at sewage treatment works - Capex - Sludge disposal</t>
  </si>
  <si>
    <t>EA/NRW environmental programme (WINEP/NEP) - Flow monitoring at sewage treatment works - Capex - Total</t>
  </si>
  <si>
    <t>EA/NRW environmental programme (WINEP/NEP) - Flow monitoring at sewage treatment works - Opex - Foul</t>
  </si>
  <si>
    <t>EA/NRW environmental programme (WINEP/NEP) - Flow monitoring at sewage treatment works - Opex - Surface water drainage</t>
  </si>
  <si>
    <t>EA/NRW environmental programme (WINEP/NEP) - Flow monitoring at sewage treatment works - Opex - Highway drainage</t>
  </si>
  <si>
    <t>EA/NRW environmental programme (WINEP/NEP) - Flow monitoring at sewage treatment works - Opex - Sewage treatment and disposal</t>
  </si>
  <si>
    <t>EA/NRW environmental programme (WINEP/NEP) - Flow monitoring at sewage treatment works - Opex - Sludge liquor treatment</t>
  </si>
  <si>
    <t>EA/NRW environmental programme (WINEP/NEP) - Flow monitoring at sewage treatment works - Opex - Sludge transport</t>
  </si>
  <si>
    <t>EA/NRW environmental programme (WINEP/NEP) - Flow monitoring at sewage treatment works - Opex - Sludge treatment</t>
  </si>
  <si>
    <t>EA/NRW environmental programme (WINEP/NEP) - Flow monitoring at sewage treatment works - Opex - Sludge disposal</t>
  </si>
  <si>
    <t>EA/NRW environmental programme (WINEP/NEP) - Flow monitoring at sewage treatment works - Opex - Total</t>
  </si>
  <si>
    <t>EA/NRW environmental programme (WINEP/NEP) - Flow monitoring at sewage treatment works - Totex - Foul</t>
  </si>
  <si>
    <t>EA/NRW environmental programme (WINEP/NEP) - Flow monitoring at sewage treatment works - Totex - Surface water drainage</t>
  </si>
  <si>
    <t>EA/NRW environmental programme (WINEP/NEP) - Flow monitoring at sewage treatment works - Totex - Highway drainage</t>
  </si>
  <si>
    <t>EA/NRW environmental programme (WINEP/NEP) - Flow monitoring at sewage treatment works - Totex - Sewage treatment and disposal</t>
  </si>
  <si>
    <t>EA/NRW environmental programme (WINEP/NEP) - Flow monitoring at sewage treatment works - Totex - Sludge liquor treatment</t>
  </si>
  <si>
    <t>EA/NRW environmental programme (WINEP/NEP) - Flow monitoring at sewage treatment works - Totex - Sludge transport</t>
  </si>
  <si>
    <t>EA/NRW environmental programme (WINEP/NEP) - Flow monitoring at sewage treatment works - Totex - Sludge treatment</t>
  </si>
  <si>
    <t>EA/NRW environmental programme (WINEP/NEP) - Flow monitoring at sewage treatment works - Totex - Sludge disposal</t>
  </si>
  <si>
    <t>EA/NRW environmental programme (WINEP/NEP) - Flow monitoring at sewage treatment works - Totex - Total</t>
  </si>
  <si>
    <t>Flow monitoring at sewage treatment works - Totex - Cumulative expenditure on all schemes to reporting year end</t>
  </si>
  <si>
    <t>Flow monitoring at sewage treatment works - Totex - Cumulative allowed expenditure on all schemes to reporting year end</t>
  </si>
  <si>
    <t>Flow monitoring at sewage treatment works - Totex - Cumulative allowed expenditure on all schemes 2020-25</t>
  </si>
  <si>
    <t>EA/NRW environmental programme (WINEP/NEP) - Schemes to increase flow to full treatment - Capex - Foul</t>
  </si>
  <si>
    <t>EA/NRW environmental programme (WINEP/NEP) - Schemes to increase flow to full treatment - Capex - Surface water drainage</t>
  </si>
  <si>
    <t>EA/NRW environmental programme (WINEP/NEP) - Schemes to increase flow to full treatment - Capex - Highway drainage</t>
  </si>
  <si>
    <t>EA/NRW environmental programme (WINEP/NEP) - Schemes to increase flow to full treatment - Capex - Sewage treatment and disposal</t>
  </si>
  <si>
    <t>EA/NRW environmental programme (WINEP/NEP) - Schemes to increase flow to full treatment - Capex - Sludge liquor treatment</t>
  </si>
  <si>
    <t>EA/NRW environmental programme (WINEP/NEP) - Schemes to increase flow to full treatment - Capex - Sludge transport</t>
  </si>
  <si>
    <t>EA/NRW environmental programme (WINEP/NEP) - Schemes to increase flow to full treatment - Capex - Sludge treatment</t>
  </si>
  <si>
    <t>EA/NRW environmental programme (WINEP/NEP) - Schemes to increase flow to full treatment - Capex - Sludge disposal</t>
  </si>
  <si>
    <t>EA/NRW environmental programme (WINEP/NEP) - Schemes to increase flow to full treatment - Capex - Total</t>
  </si>
  <si>
    <t>EA/NRW environmental programme (WINEP/NEP) - Schemes to increase flow to full treatment - Capex - Cumulative expenditure on schemes completed in the report year - Foul</t>
  </si>
  <si>
    <t>EA/NRW environmental programme (WINEP/NEP) - Schemes to increase flow to full treatment - Capex - Cumulative expenditure on schemes completed in the report year - Surface water drainage</t>
  </si>
  <si>
    <t>EA/NRW environmental programme (WINEP/NEP) - Schemes to increase flow to full treatment - Capex - Cumulative expenditure on schemes completed in the report year - Highway drainage</t>
  </si>
  <si>
    <t>EA/NRW environmental programme (WINEP/NEP) - Schemes to increase flow to full treatment - Capex - Cumulative expenditure on schemes completed in the report year - Sewage treatment and disposal</t>
  </si>
  <si>
    <t>EA/NRW environmental programme (WINEP/NEP) - Schemes to increase flow to full treatment - Capex - Cumulative expenditure on schemes completed in the report year - Sludge liquor treatment</t>
  </si>
  <si>
    <t>EA/NRW environmental programme (WINEP/NEP) - Schemes to increase flow to full treatment - Capex - Cumulative expenditure on schemes completed in the report year - Sludge transport</t>
  </si>
  <si>
    <t>EA/NRW environmental programme (WINEP/NEP) - Schemes to increase flow to full treatment - Capex - Cumulative expenditure on schemes completed in the report year - Sludge treatment</t>
  </si>
  <si>
    <t>EA/NRW environmental programme (WINEP/NEP) - Schemes to increase flow to full treatment - Capex - Cumulative expenditure on schemes completed in the report year - Sludge disposal</t>
  </si>
  <si>
    <t>EA/NRW environmental programme (WINEP/NEP) - Schemes to increase flow to full treatment - Capex - Cumulative expenditure on schemes completed in the report year - Total</t>
  </si>
  <si>
    <t>EA/NRW environmental programme (WINEP/NEP) - Schemes to increase flow to full treatment - Opex - Foul</t>
  </si>
  <si>
    <t>EA/NRW environmental programme (WINEP/NEP) - Schemes to increase flow to full treatment - Opex - Surface water drainage</t>
  </si>
  <si>
    <t>EA/NRW environmental programme (WINEP/NEP) - Schemes to increase flow to full treatment - Opex - Highway drainage</t>
  </si>
  <si>
    <t>EA/NRW environmental programme (WINEP/NEP) - Schemes to increase flow to full treatment - Opex - Sewage treatment and disposal</t>
  </si>
  <si>
    <t>EA/NRW environmental programme (WINEP/NEP) - Schemes to increase flow to full treatment - Opex - Sludge liquor treatment</t>
  </si>
  <si>
    <t>EA/NRW environmental programme (WINEP/NEP) - Schemes to increase flow to full treatment - Opex - Sludge transport</t>
  </si>
  <si>
    <t>EA/NRW environmental programme (WINEP/NEP) - Schemes to increase flow to full treatment - Opex - Sludge treatment</t>
  </si>
  <si>
    <t>EA/NRW environmental programme (WINEP/NEP) - Schemes to increase flow to full treatment - Opex - Sludge disposal</t>
  </si>
  <si>
    <t>EA/NRW environmental programme (WINEP/NEP) - Schemes to increase flow to full treatment - Opex - Total</t>
  </si>
  <si>
    <t>EA/NRW environmental programme (WINEP/NEP) - Schemes to increase flow to full treatment - Opex - Cumulative expenditure on schemes completed in the report year - Foul</t>
  </si>
  <si>
    <t>EA/NRW environmental programme (WINEP/NEP) - Schemes to increase flow to full treatment - Opex - Cumulative expenditure on schemes completed in the report year - Surface water drainage</t>
  </si>
  <si>
    <t>EA/NRW environmental programme (WINEP/NEP) - Schemes to increase flow to full treatment - Opex - Cumulative expenditure on schemes completed in the report year - Highway drainage</t>
  </si>
  <si>
    <t>EA/NRW environmental programme (WINEP/NEP) - Schemes to increase flow to full treatment - Opex - Cumulative expenditure on schemes completed in the report year - Sewage treatment and disposal</t>
  </si>
  <si>
    <t>EA/NRW environmental programme (WINEP/NEP) - Schemes to increase flow to full treatment - Opex - Cumulative expenditure on schemes completed in the report year - Sludge liquor treatment</t>
  </si>
  <si>
    <t>EA/NRW environmental programme (WINEP/NEP) - Schemes to increase flow to full treatment - Opex - Cumulative expenditure on schemes completed in the report year - Sludge transport</t>
  </si>
  <si>
    <t>EA/NRW environmental programme (WINEP/NEP) - Schemes to increase flow to full treatment - Opex - Cumulative expenditure on schemes completed in the report year - Sludge treatment</t>
  </si>
  <si>
    <t>EA/NRW environmental programme (WINEP/NEP) - Schemes to increase flow to full treatment - Opex - Cumulative expenditure on schemes completed in the report year - Sludge disposal</t>
  </si>
  <si>
    <t>EA/NRW environmental programme (WINEP/NEP) - Schemes to increase flow to full treatment - Opex - Cumulative expenditure on schemes completed in the report year - Total</t>
  </si>
  <si>
    <t>EA/NRW environmental programme (WINEP/NEP) - Schemes to increase flow to full treatment - Totex - Foul</t>
  </si>
  <si>
    <t>EA/NRW environmental programme (WINEP/NEP) - Schemes to increase flow to full treatment - Totex - Surface water drainage</t>
  </si>
  <si>
    <t>EA/NRW environmental programme (WINEP/NEP) - Schemes to increase flow to full treatment - Totex - Highway drainage</t>
  </si>
  <si>
    <t>EA/NRW environmental programme (WINEP/NEP) - Schemes to increase flow to full treatment - Totex - Sewage treatment and disposal</t>
  </si>
  <si>
    <t>EA/NRW environmental programme (WINEP/NEP) - Schemes to increase flow to full treatment - Totex - Sludge liquor treatment</t>
  </si>
  <si>
    <t>EA/NRW environmental programme (WINEP/NEP) - Schemes to increase flow to full treatment - Totex - Sludge transport</t>
  </si>
  <si>
    <t>EA/NRW environmental programme (WINEP/NEP) - Schemes to increase flow to full treatment - Totex - Sludge treatment</t>
  </si>
  <si>
    <t>EA/NRW environmental programme (WINEP/NEP) - Schemes to increase flow to full treatment - Totex - Sludge disposal</t>
  </si>
  <si>
    <t>EA/NRW environmental programme (WINEP/NEP) - Schemes to increase flow to full treatment - Totex - Total</t>
  </si>
  <si>
    <t>EA/NRW environmental programme (WINEP/NEP) - Schemes to increase flow to full treatment - Totex - Cumulative expenditure on schemes completed in the report year - Foul</t>
  </si>
  <si>
    <t>EA/NRW environmental programme (WINEP/NEP) - Schemes to increase flow to full treatment - Totex - Cumulative expenditure on schemes completed in the report year - Surface water drainage</t>
  </si>
  <si>
    <t>EA/NRW environmental programme (WINEP/NEP) - Schemes to increase flow to full treatment - Totex - Cumulative expenditure on schemes completed in the report year - Highway drainage</t>
  </si>
  <si>
    <t>EA/NRW environmental programme (WINEP/NEP) - Schemes to increase flow to full treatment - Totex - Cumulative expenditure on schemes completed in the report year - Sewage treatment and disposal</t>
  </si>
  <si>
    <t>EA/NRW environmental programme (WINEP/NEP) - Schemes to increase flow to full treatment - Totex - Cumulative expenditure on schemes completed in the report year - Sludge liquor treatment</t>
  </si>
  <si>
    <t>EA/NRW environmental programme (WINEP/NEP) - Schemes to increase flow to full treatment - Totex - Cumulative expenditure on schemes completed in the report year - Sludge transport</t>
  </si>
  <si>
    <t>EA/NRW environmental programme (WINEP/NEP) - Schemes to increase flow to full treatment - Totex - Cumulative expenditure on schemes completed in the report year - Sludge treatment</t>
  </si>
  <si>
    <t>EA/NRW environmental programme (WINEP/NEP) - Schemes to increase flow to full treatment - Totex - Cumulative expenditure on schemes completed in the report year - Sludge disposal</t>
  </si>
  <si>
    <t>EA/NRW environmental programme (WINEP/NEP) - Schemes to increase flow to full treatment - Totex - Cumulative expenditure on schemes completed in the report year - Total</t>
  </si>
  <si>
    <t>Schemes to increase flow to full treatment - Totex - Cumulative expenditure on all schemes to reporting year end</t>
  </si>
  <si>
    <t>Schemes to increase flow to full treatment - Totex - Cumulative allowed expenditure on all schemes to reporting year end</t>
  </si>
  <si>
    <t>Schemes to increase flow to full treatment - Totex - Cumulative allowed expenditure on all schemes 2020-25</t>
  </si>
  <si>
    <t>EA/NRW environmental programme (WINEP/NEP) - Schemes to increase storm tank capacity - Capex - Foul</t>
  </si>
  <si>
    <t>EA/NRW environmental programme (WINEP/NEP) - Schemes to increase storm tank capacity - Capex - Surface water drainage</t>
  </si>
  <si>
    <t>EA/NRW environmental programme (WINEP/NEP) - Schemes to increase storm tank capacity - Capex - Highway drainage</t>
  </si>
  <si>
    <t>EA/NRW environmental programme (WINEP/NEP) - Schemes to increase storm tank capacity - Capex - Sewage treatment and disposal</t>
  </si>
  <si>
    <t>EA/NRW environmental programme (WINEP/NEP) - Schemes to increase storm tank capacity - Capex - Sludge liquor treatment</t>
  </si>
  <si>
    <t>EA/NRW environmental programme (WINEP/NEP) - Schemes to increase storm tank capacity - Capex - Sludge transport</t>
  </si>
  <si>
    <t>EA/NRW environmental programme (WINEP/NEP) - Schemes to increase storm tank capacity - Capex - Sludge treatment</t>
  </si>
  <si>
    <t>EA/NRW environmental programme (WINEP/NEP) - Schemes to increase storm tank capacity - Capex - Sludge disposal</t>
  </si>
  <si>
    <t>EA/NRW environmental programme (WINEP/NEP) - Schemes to increase storm tank capacity - Capex - Total</t>
  </si>
  <si>
    <t>EA/NRW environmental programme (WINEP/NEP) - Schemes to increase storm tank capacity - Capex - Cumulative expenditure on schemes completed in the report year - Foul</t>
  </si>
  <si>
    <t>EA/NRW environmental programme (WINEP/NEP) - Schemes to increase storm tank capacity - Capex - Cumulative expenditure on schemes completed in the report year - Surface water drainage</t>
  </si>
  <si>
    <t>EA/NRW environmental programme (WINEP/NEP) - Schemes to increase storm tank capacity - Capex - Cumulative expenditure on schemes completed in the report year - Highway drainage</t>
  </si>
  <si>
    <t>EA/NRW environmental programme (WINEP/NEP) - Schemes to increase storm tank capacity - Capex - Cumulative expenditure on schemes completed in the report year - Sewage treatment and disposal</t>
  </si>
  <si>
    <t>EA/NRW environmental programme (WINEP/NEP) - Schemes to increase storm tank capacity - Capex - Cumulative expenditure on schemes completed in the report year - Sludge liquor treatment</t>
  </si>
  <si>
    <t>EA/NRW environmental programme (WINEP/NEP) - Schemes to increase storm tank capacity - Capex - Cumulative expenditure on schemes completed in the report year - Sludge transport</t>
  </si>
  <si>
    <t>EA/NRW environmental programme (WINEP/NEP) - Schemes to increase storm tank capacity - Capex - Cumulative expenditure on schemes completed in the report year - Sludge treatment</t>
  </si>
  <si>
    <t>EA/NRW environmental programme (WINEP/NEP) - Schemes to increase storm tank capacity - Capex - Cumulative expenditure on schemes completed in the report year - Sludge disposal</t>
  </si>
  <si>
    <t>EA/NRW environmental programme (WINEP/NEP) - Schemes to increase storm tank capacity - Capex - Cumulative expenditure on schemes completed in the report year - Total</t>
  </si>
  <si>
    <t>EA/NRW environmental programme (WINEP/NEP) - Schemes to increase storm tank capacity - Opex - Foul</t>
  </si>
  <si>
    <t>EA/NRW environmental programme (WINEP/NEP) - Schemes to increase storm tank capacity - Opex - Surface water drainage</t>
  </si>
  <si>
    <t>EA/NRW environmental programme (WINEP/NEP) - Schemes to increase storm tank capacity - Opex - Highway drainage</t>
  </si>
  <si>
    <t>EA/NRW environmental programme (WINEP/NEP) - Schemes to increase storm tank capacity - Opex - Sewage treatment and disposal</t>
  </si>
  <si>
    <t>EA/NRW environmental programme (WINEP/NEP) - Schemes to increase storm tank capacity - Opex - Sludge liquor treatment</t>
  </si>
  <si>
    <t>EA/NRW environmental programme (WINEP/NEP) - Schemes to increase storm tank capacity - Opex - Sludge transport</t>
  </si>
  <si>
    <t>EA/NRW environmental programme (WINEP/NEP) - Schemes to increase storm tank capacity - Opex - Sludge treatment</t>
  </si>
  <si>
    <t>EA/NRW environmental programme (WINEP/NEP) - Schemes to increase storm tank capacity - Opex - Sludge disposal</t>
  </si>
  <si>
    <t>EA/NRW environmental programme (WINEP/NEP) - Schemes to increase storm tank capacity - Opex - Total</t>
  </si>
  <si>
    <t>EA/NRW environmental programme (WINEP/NEP) - Schemes to increase storm tank capacity - Opex - Cumulative expenditure on schemes completed in the report year - Foul</t>
  </si>
  <si>
    <t>EA/NRW environmental programme (WINEP/NEP) - Schemes to increase storm tank capacity - Opex - Cumulative expenditure on schemes completed in the report year - Surface water drainage</t>
  </si>
  <si>
    <t>EA/NRW environmental programme (WINEP/NEP) - Schemes to increase storm tank capacity - Opex - Cumulative expenditure on schemes completed in the report year - Highway drainage</t>
  </si>
  <si>
    <t>EA/NRW environmental programme (WINEP/NEP) - Schemes to increase storm tank capacity - Opex - Cumulative expenditure on schemes completed in the report year - Sewage treatment and disposal</t>
  </si>
  <si>
    <t>EA/NRW environmental programme (WINEP/NEP) - Schemes to increase storm tank capacity - Opex - Cumulative expenditure on schemes completed in the report year - Sludge liquor treatment</t>
  </si>
  <si>
    <t>EA/NRW environmental programme (WINEP/NEP) - Schemes to increase storm tank capacity - Opex - Cumulative expenditure on schemes completed in the report year - Sludge transport</t>
  </si>
  <si>
    <t>EA/NRW environmental programme (WINEP/NEP) - Schemes to increase storm tank capacity - Opex - Cumulative expenditure on schemes completed in the report year - Sludge treatment</t>
  </si>
  <si>
    <t>EA/NRW environmental programme (WINEP/NEP) - Schemes to increase storm tank capacity - Opex - Cumulative expenditure on schemes completed in the report year - Sludge disposal</t>
  </si>
  <si>
    <t>EA/NRW environmental programme (WINEP/NEP) - Schemes to increase storm tank capacity - Opex - Cumulative expenditure on schemes completed in the report year - Total</t>
  </si>
  <si>
    <t>EA/NRW environmental programme (WINEP/NEP) - Schemes to increase storm tank capacity - Totex - Foul</t>
  </si>
  <si>
    <t>EA/NRW environmental programme (WINEP/NEP) - Schemes to increase storm tank capacity - Totex - Surface water drainage</t>
  </si>
  <si>
    <t>EA/NRW environmental programme (WINEP/NEP) - Schemes to increase storm tank capacity - Totex - Highway drainage</t>
  </si>
  <si>
    <t>EA/NRW environmental programme (WINEP/NEP) - Schemes to increase storm tank capacity - Totex - Sewage treatment and disposal</t>
  </si>
  <si>
    <t>EA/NRW environmental programme (WINEP/NEP) - Schemes to increase storm tank capacity - Totex - Sludge liquor treatment</t>
  </si>
  <si>
    <t>EA/NRW environmental programme (WINEP/NEP) - Schemes to increase storm tank capacity - Totex - Sludge transport</t>
  </si>
  <si>
    <t>EA/NRW environmental programme (WINEP/NEP) - Schemes to increase storm tank capacity - Totex - Sludge treatment</t>
  </si>
  <si>
    <t>EA/NRW environmental programme (WINEP/NEP) - Schemes to increase storm tank capacity - Totex - Sludge disposal</t>
  </si>
  <si>
    <t>EA/NRW environmental programme (WINEP/NEP) - Schemes to increase storm tank capacity - Totex - Total</t>
  </si>
  <si>
    <t>EA/NRW environmental programme (WINEP/NEP) - Schemes to increase storm tank capacity - Totex - Cumulative expenditure on schemes completed in the report year - Foul</t>
  </si>
  <si>
    <t>EA/NRW environmental programme (WINEP/NEP) - Schemes to increase storm tank capacity - Totex - Cumulative expenditure on schemes completed in the report year - Surface water drainage</t>
  </si>
  <si>
    <t>EA/NRW environmental programme (WINEP/NEP) - Schemes to increase storm tank capacity - Totex - Cumulative expenditure on schemes completed in the report year - Highway drainage</t>
  </si>
  <si>
    <t>EA/NRW environmental programme (WINEP/NEP) - Schemes to increase storm tank capacity - Totex - Cumulative expenditure on schemes completed in the report year - Sewage treatment and disposal</t>
  </si>
  <si>
    <t>EA/NRW environmental programme (WINEP/NEP) - Schemes to increase storm tank capacity - Totex - Cumulative expenditure on schemes completed in the report year - Sludge liquor treatment</t>
  </si>
  <si>
    <t>EA/NRW environmental programme (WINEP/NEP) - Schemes to increase storm tank capacity - Totex - Cumulative expenditure on schemes completed in the report year - Sludge transport</t>
  </si>
  <si>
    <t>EA/NRW environmental programme (WINEP/NEP) - Schemes to increase storm tank capacity - Totex - Cumulative expenditure on schemes completed in the report year - Sludge treatment</t>
  </si>
  <si>
    <t>EA/NRW environmental programme (WINEP/NEP) - Schemes to increase storm tank capacity - Totex - Cumulative expenditure on schemes completed in the report year - Sludge disposal</t>
  </si>
  <si>
    <t>EA/NRW environmental programme (WINEP/NEP) - Schemes to increase storm tank capacity - Totex - Cumulative expenditure on schemes completed in the report year - Total</t>
  </si>
  <si>
    <t>Schemes to increase storm tank capacity - Totex - Cumulative expenditure on all schemes to reporting year end</t>
  </si>
  <si>
    <t>Schemes to increase storm tank capacity - Totex - Cumulative allowed expenditure on all schemes to reporting year end</t>
  </si>
  <si>
    <t>Schemes to increase storm tank capacity - Totex - Cumulative allowed expenditure on all schemes 2020-25</t>
  </si>
  <si>
    <t>EA/NRW environmental programme (WINEP/NEP) - Storage schemes to reduce spill frequency at CSOs, storm tanks, etc - Capex - Foul</t>
  </si>
  <si>
    <t>EA/NRW environmental programme (WINEP/NEP) - Storage schemes to reduce spill frequency at CSOs, storm tanks, etc - Capex - Surface water drainage</t>
  </si>
  <si>
    <t>EA/NRW environmental programme (WINEP/NEP) - Storage schemes to reduce spill frequency at CSOs, storm tanks, etc - Capex - Highway drainage</t>
  </si>
  <si>
    <t>EA/NRW environmental programme (WINEP/NEP) - Storage schemes to reduce spill frequency at CSOs, storm tanks, etc - Capex - Sewage treatment and disposal</t>
  </si>
  <si>
    <t>EA/NRW environmental programme (WINEP/NEP) - Storage schemes to reduce spill frequency at CSOs, storm tanks, etc - Capex - Sludge liquor treatment</t>
  </si>
  <si>
    <t>EA/NRW environmental programme (WINEP/NEP) - Storage schemes to reduce spill frequency at CSOs, storm tanks, etc - Capex - Sludge transport</t>
  </si>
  <si>
    <t>EA/NRW environmental programme (WINEP/NEP) - Storage schemes to reduce spill frequency at CSOs, storm tanks, etc - Capex - Sludge treatment</t>
  </si>
  <si>
    <t>EA/NRW environmental programme (WINEP/NEP) - Storage schemes to reduce spill frequency at CSOs, storm tanks, etc - Capex - Sludge disposal</t>
  </si>
  <si>
    <t>EA/NRW environmental programme (WINEP/NEP) - Storage schemes to reduce spill frequency at CSOs, storm tanks, etc - Capex - Total</t>
  </si>
  <si>
    <t>EA/NRW environmental programme (WINEP/NEP) - Storage schemes to reduce spill frequency at CSOs, storm tanks, etc - Capex - Cumulative expenditure on schemes completed in the report year - Foul</t>
  </si>
  <si>
    <t>EA/NRW environmental programme (WINEP/NEP) - Storage schemes to reduce spill frequency at CSOs, storm tanks, etc - Capex - Cumulative expenditure on schemes completed in the report year - Surface water drainage</t>
  </si>
  <si>
    <t>EA/NRW environmental programme (WINEP/NEP) - Storage schemes to reduce spill frequency at CSOs, storm tanks, etc - Capex - Cumulative expenditure on schemes completed in the report year - Highway drainage</t>
  </si>
  <si>
    <t>EA/NRW environmental programme (WINEP/NEP) - Storage schemes to reduce spill frequency at CSOs, storm tanks, etc - Capex - Cumulative expenditure on schemes completed in the report year - Sewage treatment and disposal</t>
  </si>
  <si>
    <t>EA/NRW environmental programme (WINEP/NEP) - Storage schemes to reduce spill frequency at CSOs, storm tanks, etc - Capex - Cumulative expenditure on schemes completed in the report year - Sludge liquor treatment</t>
  </si>
  <si>
    <t>EA/NRW environmental programme (WINEP/NEP) - Storage schemes to reduce spill frequency at CSOs, storm tanks, etc - Capex - Cumulative expenditure on schemes completed in the report year - Sludge transport</t>
  </si>
  <si>
    <t>EA/NRW environmental programme (WINEP/NEP) - Storage schemes to reduce spill frequency at CSOs, storm tanks, etc - Capex - Cumulative expenditure on schemes completed in the report year - Sludge treatment</t>
  </si>
  <si>
    <t>EA/NRW environmental programme (WINEP/NEP) - Storage schemes to reduce spill frequency at CSOs, storm tanks, etc - Capex - Cumulative expenditure on schemes completed in the report year - Sludge disposal</t>
  </si>
  <si>
    <t>EA/NRW environmental programme (WINEP/NEP) - Storage schemes to reduce spill frequency at CSOs, storm tanks, etc - Capex - Cumulative expenditure on schemes completed in the report year - Total</t>
  </si>
  <si>
    <t>EA/NRW environmental programme (WINEP/NEP) - Storage schemes to reduce spill frequency at CSOs, storm tanks, etc - Opex - Foul</t>
  </si>
  <si>
    <t>EA/NRW environmental programme (WINEP/NEP) - Storage schemes to reduce spill frequency at CSOs, storm tanks, etc - Opex - Surface water drainage</t>
  </si>
  <si>
    <t>EA/NRW environmental programme (WINEP/NEP) - Storage schemes to reduce spill frequency at CSOs, storm tanks, etc - Opex - Highway drainage</t>
  </si>
  <si>
    <t>EA/NRW environmental programme (WINEP/NEP) - Storage schemes to reduce spill frequency at CSOs, storm tanks, etc - Opex - Sewage treatment and disposal</t>
  </si>
  <si>
    <t>EA/NRW environmental programme (WINEP/NEP) - Storage schemes to reduce spill frequency at CSOs, storm tanks, etc - Opex - Sludge liquor treatment</t>
  </si>
  <si>
    <t>EA/NRW environmental programme (WINEP/NEP) - Storage schemes to reduce spill frequency at CSOs, storm tanks, etc - Opex - Sludge transport</t>
  </si>
  <si>
    <t>EA/NRW environmental programme (WINEP/NEP) - Storage schemes to reduce spill frequency at CSOs, storm tanks, etc - Opex - Sludge treatment</t>
  </si>
  <si>
    <t>EA/NRW environmental programme (WINEP/NEP) - Storage schemes to reduce spill frequency at CSOs, storm tanks, etc - Opex - Sludge disposal</t>
  </si>
  <si>
    <t>EA/NRW environmental programme (WINEP/NEP) - Storage schemes to reduce spill frequency at CSOs, storm tanks, etc - Opex - Total</t>
  </si>
  <si>
    <t>EA/NRW environmental programme (WINEP/NEP) - Storage schemes to reduce spill frequency at CSOs, storm tanks, etc - Opex - Cumulative expenditure on schemes completed in the report year - Foul</t>
  </si>
  <si>
    <t>EA/NRW environmental programme (WINEP/NEP) - Storage schemes to reduce spill frequency at CSOs, storm tanks, etc - Opex - Cumulative expenditure on schemes completed in the report year - Surface water drainage</t>
  </si>
  <si>
    <t>EA/NRW environmental programme (WINEP/NEP) - Storage schemes to reduce spill frequency at CSOs, storm tanks, etc - Opex - Cumulative expenditure on schemes completed in the report year - Highway drainage</t>
  </si>
  <si>
    <t>EA/NRW environmental programme (WINEP/NEP) - Storage schemes to reduce spill frequency at CSOs, storm tanks, etc - Opex - Cumulative expenditure on schemes completed in the report year - Sewage treatment and disposal</t>
  </si>
  <si>
    <t>EA/NRW environmental programme (WINEP/NEP) - Storage schemes to reduce spill frequency at CSOs, storm tanks, etc - Opex - Cumulative expenditure on schemes completed in the report year - Sludge liquor treatment</t>
  </si>
  <si>
    <t>EA/NRW environmental programme (WINEP/NEP) - Storage schemes to reduce spill frequency at CSOs, storm tanks, etc - Opex - Cumulative expenditure on schemes completed in the report year - Sludge transport</t>
  </si>
  <si>
    <t>EA/NRW environmental programme (WINEP/NEP) - Storage schemes to reduce spill frequency at CSOs, storm tanks, etc - Opex - Cumulative expenditure on schemes completed in the report year - Sludge treatment</t>
  </si>
  <si>
    <t>EA/NRW environmental programme (WINEP/NEP) - Storage schemes to reduce spill frequency at CSOs, storm tanks, etc - Opex - Cumulative expenditure on schemes completed in the report year - Sludge disposal</t>
  </si>
  <si>
    <t>EA/NRW environmental programme (WINEP/NEP) - Storage schemes to reduce spill frequency at CSOs, storm tanks, etc - Opex - Cumulative expenditure on schemes completed in the report year - Total</t>
  </si>
  <si>
    <t>EA/NRW environmental programme (WINEP/NEP) - Storage schemes to reduce spill frequency at CSOs, storm tanks, etc - Totex - Foul</t>
  </si>
  <si>
    <t>EA/NRW environmental programme (WINEP/NEP) - Storage schemes to reduce spill frequency at CSOs, storm tanks, etc - Totex - Surface water drainage</t>
  </si>
  <si>
    <t>EA/NRW environmental programme (WINEP/NEP) - Storage schemes to reduce spill frequency at CSOs, storm tanks, etc - Totex - Highway drainage</t>
  </si>
  <si>
    <t>EA/NRW environmental programme (WINEP/NEP) - Storage schemes to reduce spill frequency at CSOs, storm tanks, etc - Totex - Sewage treatment and disposal</t>
  </si>
  <si>
    <t>EA/NRW environmental programme (WINEP/NEP) - Storage schemes to reduce spill frequency at CSOs, storm tanks, etc - Totex - Sludge liquor treatment</t>
  </si>
  <si>
    <t>EA/NRW environmental programme (WINEP/NEP) - Storage schemes to reduce spill frequency at CSOs, storm tanks, etc - Totex - Sludge transport</t>
  </si>
  <si>
    <t>EA/NRW environmental programme (WINEP/NEP) - Storage schemes to reduce spill frequency at CSOs, storm tanks, etc - Totex - Sludge treatment</t>
  </si>
  <si>
    <t>EA/NRW environmental programme (WINEP/NEP) - Storage schemes to reduce spill frequency at CSOs, storm tanks, etc - Totex - Sludge disposal</t>
  </si>
  <si>
    <t>EA/NRW environmental programme (WINEP/NEP) - Storage schemes to reduce spill frequency at CSOs, storm tanks, etc - Totex - Total</t>
  </si>
  <si>
    <t>EA/NRW environmental programme (WINEP/NEP) - Storage schemes to reduce spill frequency at CSOs, storm tanks, etc - Totex - Cumulative expenditure on schemes completed in the report year - Foul</t>
  </si>
  <si>
    <t>EA/NRW environmental programme (WINEP/NEP) - Storage schemes to reduce spill frequency at CSOs, storm tanks, etc - Totex - Cumulative expenditure on schemes completed in the report year - Surface water drainage</t>
  </si>
  <si>
    <t>EA/NRW environmental programme (WINEP/NEP) - Storage schemes to reduce spill frequency at CSOs, storm tanks, etc - Totex - Cumulative expenditure on schemes completed in the report year - Highway drainage</t>
  </si>
  <si>
    <t>EA/NRW environmental programme (WINEP/NEP) - Storage schemes to reduce spill frequency at CSOs, storm tanks, etc - Totex - Cumulative expenditure on schemes completed in the report year - Sewage treatment and disposal</t>
  </si>
  <si>
    <t>EA/NRW environmental programme (WINEP/NEP) - Storage schemes to reduce spill frequency at CSOs, storm tanks, etc - Totex - Cumulative expenditure on schemes completed in the report year - Sludge liquor treatment</t>
  </si>
  <si>
    <t>EA/NRW environmental programme (WINEP/NEP) - Storage schemes to reduce spill frequency at CSOs, storm tanks, etc - Totex - Cumulative expenditure on schemes completed in the report year - Sludge transport</t>
  </si>
  <si>
    <t>EA/NRW environmental programme (WINEP/NEP) - Storage schemes to reduce spill frequency at CSOs, storm tanks, etc - Totex - Cumulative expenditure on schemes completed in the report year - Sludge treatment</t>
  </si>
  <si>
    <t>EA/NRW environmental programme (WINEP/NEP) - Storage schemes to reduce spill frequency at CSOs, storm tanks, etc - Totex - Cumulative expenditure on schemes completed in the report year - Sludge disposal</t>
  </si>
  <si>
    <t>EA/NRW environmental programme (WINEP/NEP) - Storage schemes to reduce spill frequency at CSOs, storm tanks, etc - Totex - Cumulative expenditure on schemes completed in the report year - Total</t>
  </si>
  <si>
    <t>Storage schemes to reduce spill frequency at CSOs, storm tanks, etc - Totex - Cumulative expenditure on all schemes to reporting year end</t>
  </si>
  <si>
    <t>Storage schemes to reduce spill frequency at CSOs, storm tanks, etc - Totex - Cumulative allowed expenditure on all schemes to reporting year end</t>
  </si>
  <si>
    <t>Storage schemes to reduce spill frequency at CSOs, storm tanks, etc - Totex - Cumulative allowed expenditure on all schemes 2020-25</t>
  </si>
  <si>
    <t>EA/NRW environmental programme (WINEP/NEP) - Chemical removals schemes - Capex - Foul</t>
  </si>
  <si>
    <t>EA/NRW environmental programme (WINEP/NEP) - Chemical removals schemes - Capex - Surface water drainage</t>
  </si>
  <si>
    <t>EA/NRW environmental programme (WINEP/NEP) - Chemical removals schemes - Capex - Highway drainage</t>
  </si>
  <si>
    <t>EA/NRW environmental programme (WINEP/NEP) - Chemical removals schemes - Capex - Sewage treatment and disposal</t>
  </si>
  <si>
    <t>EA/NRW environmental programme (WINEP/NEP) - Chemical removals schemes - Capex - Sludge liquor treatment</t>
  </si>
  <si>
    <t>EA/NRW environmental programme (WINEP/NEP) - Chemical removals schemes - Capex - Sludge transport</t>
  </si>
  <si>
    <t>EA/NRW environmental programme (WINEP/NEP) - Chemical removals schemes - Capex - Sludge treatment</t>
  </si>
  <si>
    <t>EA/NRW environmental programme (WINEP/NEP) - Chemical removals schemes - Capex - Sludge disposal</t>
  </si>
  <si>
    <t>EA/NRW environmental programme (WINEP/NEP) - Chemical removals schemes - Capex - Total</t>
  </si>
  <si>
    <t>EA/NRW environmental programme (WINEP/NEP) - Chemical removals schemes - Capex - Cumulative expenditure on schemes completed in the report year - Foul</t>
  </si>
  <si>
    <t>EA/NRW environmental programme (WINEP/NEP) - Chemical removals schemes - Capex - Cumulative expenditure on schemes completed in the report year - Surface water drainage</t>
  </si>
  <si>
    <t>EA/NRW environmental programme (WINEP/NEP) - Chemical removals schemes - Capex - Cumulative expenditure on schemes completed in the report year - Highway drainage</t>
  </si>
  <si>
    <t>EA/NRW environmental programme (WINEP/NEP) - Chemical removals schemes - Capex - Cumulative expenditure on schemes completed in the report year - Sewage treatment and disposal</t>
  </si>
  <si>
    <t>EA/NRW environmental programme (WINEP/NEP) - Chemical removals schemes - Capex - Cumulative expenditure on schemes completed in the report year - Sludge liquor treatment</t>
  </si>
  <si>
    <t>EA/NRW environmental programme (WINEP/NEP) - Chemical removals schemes - Capex - Cumulative expenditure on schemes completed in the report year - Sludge transport</t>
  </si>
  <si>
    <t>EA/NRW environmental programme (WINEP/NEP) - Chemical removals schemes - Capex - Cumulative expenditure on schemes completed in the report year - Sludge treatment</t>
  </si>
  <si>
    <t>EA/NRW environmental programme (WINEP/NEP) - Chemical removals schemes - Capex - Cumulative expenditure on schemes completed in the report year - Sludge disposal</t>
  </si>
  <si>
    <t>EA/NRW environmental programme (WINEP/NEP) - Chemical removals schemes - Capex - Cumulative expenditure on schemes completed in the report year - Total</t>
  </si>
  <si>
    <t>EA/NRW environmental programme (WINEP/NEP) - Chemical removals schemes - Opex - Foul</t>
  </si>
  <si>
    <t>EA/NRW environmental programme (WINEP/NEP) - Chemical removals schemes - Opex - Surface water drainage</t>
  </si>
  <si>
    <t>EA/NRW environmental programme (WINEP/NEP) - Chemical removals schemes - Opex - Highway drainage</t>
  </si>
  <si>
    <t>EA/NRW environmental programme (WINEP/NEP) - Chemical removals schemes - Opex - Sewage treatment and disposal</t>
  </si>
  <si>
    <t>EA/NRW environmental programme (WINEP/NEP) - Chemical removals schemes - Opex - Sludge liquor treatment</t>
  </si>
  <si>
    <t>EA/NRW environmental programme (WINEP/NEP) - Chemical removals schemes - Opex - Sludge transport</t>
  </si>
  <si>
    <t>EA/NRW environmental programme (WINEP/NEP) - Chemical removals schemes - Opex - Sludge treatment</t>
  </si>
  <si>
    <t>EA/NRW environmental programme (WINEP/NEP) - Chemical removals schemes - Opex - Sludge disposal</t>
  </si>
  <si>
    <t>EA/NRW environmental programme (WINEP/NEP) - Chemical removals schemes - Opex - Total</t>
  </si>
  <si>
    <t>EA/NRW environmental programme (WINEP/NEP) - Chemical removals schemes - Opex - Cumulative expenditure on schemes completed in the report year - Foul</t>
  </si>
  <si>
    <t>EA/NRW environmental programme (WINEP/NEP) - Chemical removals schemes - Opex - Cumulative expenditure on schemes completed in the report year - Surface water drainage</t>
  </si>
  <si>
    <t>EA/NRW environmental programme (WINEP/NEP) - Chemical removals schemes - Opex - Cumulative expenditure on schemes completed in the report year - Highway drainage</t>
  </si>
  <si>
    <t>EA/NRW environmental programme (WINEP/NEP) - Chemical removals schemes - Opex - Cumulative expenditure on schemes completed in the report year - Sewage treatment and disposal</t>
  </si>
  <si>
    <t>EA/NRW environmental programme (WINEP/NEP) - Chemical removals schemes - Opex - Cumulative expenditure on schemes completed in the report year - Sludge liquor treatment</t>
  </si>
  <si>
    <t>EA/NRW environmental programme (WINEP/NEP) - Chemical removals schemes - Opex - Cumulative expenditure on schemes completed in the report year - Sludge transport</t>
  </si>
  <si>
    <t>EA/NRW environmental programme (WINEP/NEP) - Chemical removals schemes - Opex - Cumulative expenditure on schemes completed in the report year - Sludge treatment</t>
  </si>
  <si>
    <t>EA/NRW environmental programme (WINEP/NEP) - Chemical removals schemes - Opex - Cumulative expenditure on schemes completed in the report year - Sludge disposal</t>
  </si>
  <si>
    <t>EA/NRW environmental programme (WINEP/NEP) - Chemical removals schemes - Opex - Cumulative expenditure on schemes completed in the report year - Total</t>
  </si>
  <si>
    <t>EA/NRW environmental programme (WINEP/NEP) - Chemical removals schemes - Totex - Foul</t>
  </si>
  <si>
    <t>EA/NRW environmental programme (WINEP/NEP) - Chemical removals schemes - Totex - Surface water drainage</t>
  </si>
  <si>
    <t>EA/NRW environmental programme (WINEP/NEP) - Chemical removals schemes - Totex - Highway drainage</t>
  </si>
  <si>
    <t>EA/NRW environmental programme (WINEP/NEP) - Chemical removals schemes - Totex - Sewage treatment and disposal</t>
  </si>
  <si>
    <t>EA/NRW environmental programme (WINEP/NEP) - Chemical removals schemes - Totex - Sludge liquor treatment</t>
  </si>
  <si>
    <t>EA/NRW environmental programme (WINEP/NEP) - Chemical removals schemes - Totex - Sludge transport</t>
  </si>
  <si>
    <t>EA/NRW environmental programme (WINEP/NEP) - Chemical removals schemes - Totex - Sludge treatment</t>
  </si>
  <si>
    <t>EA/NRW environmental programme (WINEP/NEP) - Chemical removals schemes - Totex - Sludge disposal</t>
  </si>
  <si>
    <t>EA/NRW environmental programme (WINEP/NEP) - Chemical removals schemes - Totex - Total</t>
  </si>
  <si>
    <t>EA/NRW environmental programme (WINEP/NEP) - Chemical removals schemes - Totex - Cumulative expenditure on schemes completed in the report year - Foul</t>
  </si>
  <si>
    <t>EA/NRW environmental programme (WINEP/NEP) - Chemical removals schemes - Totex - Cumulative expenditure on schemes completed in the report year - Surface water drainage</t>
  </si>
  <si>
    <t>EA/NRW environmental programme (WINEP/NEP) - Chemical removals schemes - Totex - Cumulative expenditure on schemes completed in the report year - Highway drainage</t>
  </si>
  <si>
    <t>EA/NRW environmental programme (WINEP/NEP) - Chemical removals schemes - Totex - Cumulative expenditure on schemes completed in the report year - Sewage treatment and disposal</t>
  </si>
  <si>
    <t>EA/NRW environmental programme (WINEP/NEP) - Chemical removals schemes - Totex - Cumulative expenditure on schemes completed in the report year - Sludge liquor treatment</t>
  </si>
  <si>
    <t>EA/NRW environmental programme (WINEP/NEP) - Chemical removals schemes - Totex - Cumulative expenditure on schemes completed in the report year - Sludge transport</t>
  </si>
  <si>
    <t>EA/NRW environmental programme (WINEP/NEP) - Chemical removals schemes - Totex - Cumulative expenditure on schemes completed in the report year - Sludge treatment</t>
  </si>
  <si>
    <t>EA/NRW environmental programme (WINEP/NEP) - Chemical removals schemes - Totex - Cumulative expenditure on schemes completed in the report year - Sludge disposal</t>
  </si>
  <si>
    <t>EA/NRW environmental programme (WINEP/NEP) - Chemical removals schemes - Totex - Cumulative expenditure on schemes completed in the report year - Total</t>
  </si>
  <si>
    <t>Chemical removals schemes - Totex - Cumulative expenditure on all schemes to reporting year end</t>
  </si>
  <si>
    <t>Chemical removals schemes - Totex - Cumulative allowed expenditure on all schemes to reporting year end</t>
  </si>
  <si>
    <t>Chemical removals schemes - Totex - Cumulative allowed expenditure on all schemes 2020-25</t>
  </si>
  <si>
    <t>EA/NRW environmental programme (WINEP/NEP) - Chemicals monitoring/ investigations/ options appraisals - Capex - Foul</t>
  </si>
  <si>
    <t>EA/NRW environmental programme (WINEP/NEP) - Chemicals monitoring/ investigations/ options appraisals - Capex - Surface water drainage</t>
  </si>
  <si>
    <t>EA/NRW environmental programme (WINEP/NEP) - Chemicals monitoring/ investigations/ options appraisals - Capex - Highway drainage</t>
  </si>
  <si>
    <t>EA/NRW environmental programme (WINEP/NEP) - Chemicals monitoring/ investigations/ options appraisals - Capex - Sewage treatment and disposal</t>
  </si>
  <si>
    <t>EA/NRW environmental programme (WINEP/NEP) - Chemicals monitoring/ investigations/ options appraisals - Capex - Sludge liquor treatment</t>
  </si>
  <si>
    <t>EA/NRW environmental programme (WINEP/NEP) - Chemicals monitoring/ investigations/ options appraisals - Capex - Sludge transport</t>
  </si>
  <si>
    <t>EA/NRW environmental programme (WINEP/NEP) - Chemicals monitoring/ investigations/ options appraisals - Capex - Sludge treatment</t>
  </si>
  <si>
    <t>EA/NRW environmental programme (WINEP/NEP) - Chemicals monitoring/ investigations/ options appraisals - Capex - Sludge disposal</t>
  </si>
  <si>
    <t>EA/NRW environmental programme (WINEP/NEP) - Chemicals monitoring/ investigations/ options appraisals - Capex - Total</t>
  </si>
  <si>
    <t>EA/NRW environmental programme (WINEP/NEP) - Chemicals monitoring/ investigations/ options appraisals - Opex - Foul</t>
  </si>
  <si>
    <t>EA/NRW environmental programme (WINEP/NEP) - Chemicals monitoring/ investigations/ options appraisals - Opex - Surface water drainage</t>
  </si>
  <si>
    <t>EA/NRW environmental programme (WINEP/NEP) - Chemicals monitoring/ investigations/ options appraisals - Opex - Highway drainage</t>
  </si>
  <si>
    <t>EA/NRW environmental programme (WINEP/NEP) - Chemicals monitoring/ investigations/ options appraisals - Opex - Sewage treatment and disposal</t>
  </si>
  <si>
    <t>EA/NRW environmental programme (WINEP/NEP) - Chemicals monitoring/ investigations/ options appraisals - Opex - Sludge liquor treatment</t>
  </si>
  <si>
    <t>EA/NRW environmental programme (WINEP/NEP) - Chemicals monitoring/ investigations/ options appraisals - Opex - Sludge transport</t>
  </si>
  <si>
    <t>EA/NRW environmental programme (WINEP/NEP) - Chemicals monitoring/ investigations/ options appraisals - Opex - Sludge treatment</t>
  </si>
  <si>
    <t>EA/NRW environmental programme (WINEP/NEP) - Chemicals monitoring/ investigations/ options appraisals - Opex - Sludge disposal</t>
  </si>
  <si>
    <t>EA/NRW environmental programme (WINEP/NEP) - Chemicals monitoring/ investigations/ options appraisals - Opex - Total</t>
  </si>
  <si>
    <t>EA/NRW environmental programme (WINEP/NEP) - Chemicals monitoring/ investigations/ options appraisals - Totex - Foul</t>
  </si>
  <si>
    <t>EA/NRW environmental programme (WINEP/NEP) - Chemicals monitoring/ investigations/ options appraisals - Totex - Surface water drainage</t>
  </si>
  <si>
    <t>EA/NRW environmental programme (WINEP/NEP) - Chemicals monitoring/ investigations/ options appraisals - Totex - Highway drainage</t>
  </si>
  <si>
    <t>EA/NRW environmental programme (WINEP/NEP) - Chemicals monitoring/ investigations/ options appraisals - Totex - Sewage treatment and disposal</t>
  </si>
  <si>
    <t>EA/NRW environmental programme (WINEP/NEP) - Chemicals monitoring/ investigations/ options appraisals - Totex - Sludge liquor treatment</t>
  </si>
  <si>
    <t>EA/NRW environmental programme (WINEP/NEP) - Chemicals monitoring/ investigations/ options appraisals - Totex - Sludge transport</t>
  </si>
  <si>
    <t>EA/NRW environmental programme (WINEP/NEP) - Chemicals monitoring/ investigations/ options appraisals - Totex - Sludge treatment</t>
  </si>
  <si>
    <t>EA/NRW environmental programme (WINEP/NEP) - Chemicals monitoring/ investigations/ options appraisals - Totex - Sludge disposal</t>
  </si>
  <si>
    <t>EA/NRW environmental programme (WINEP/NEP) - Chemicals monitoring/ investigations/ options appraisals - Totex - Total</t>
  </si>
  <si>
    <t>Chemicals monitoring/ investigations/ options appraisals - Totex - Cumulative expenditure on all schemes to reporting year end</t>
  </si>
  <si>
    <t>Chemicals monitoring/ investigations/ options appraisals - Totex - Cumulative allowed expenditure on all schemes to reporting year end</t>
  </si>
  <si>
    <t>Chemicals monitoring/ investigations/ options appraisals - Totex - Cumulative allowed expenditure on all schemes 2020-25</t>
  </si>
  <si>
    <t>EA/NRW environmental programme (WINEP/NEP) - Nitrogen removal - Capex - Foul</t>
  </si>
  <si>
    <t>EA/NRW environmental programme (WINEP/NEP) - Nitrogen removal - Capex - Surface water drainage</t>
  </si>
  <si>
    <t>EA/NRW environmental programme (WINEP/NEP) - Nitrogen removal - Capex - Highway drainage</t>
  </si>
  <si>
    <t>EA/NRW environmental programme (WINEP/NEP) - Nitrogen removal - Capex - Sewage treatment and disposal</t>
  </si>
  <si>
    <t>EA/NRW environmental programme (WINEP/NEP) - Nitrogen removal - Capex - Sludge liquor treatment</t>
  </si>
  <si>
    <t>EA/NRW environmental programme (WINEP/NEP) - Nitrogen removal - Capex - Sludge transport</t>
  </si>
  <si>
    <t>EA/NRW environmental programme (WINEP/NEP) - Nitrogen removal - Capex - Sludge treatment</t>
  </si>
  <si>
    <t>EA/NRW environmental programme (WINEP/NEP) - Nitrogen removal - Capex - Sludge disposal</t>
  </si>
  <si>
    <t>EA/NRW environmental programme (WINEP/NEP) - Nitrogen removal - Capex - Total</t>
  </si>
  <si>
    <t>EA/NRW environmental programme (WINEP/NEP) - Nitrogen removal - Opex - Foul</t>
  </si>
  <si>
    <t>EA/NRW environmental programme (WINEP/NEP) - Nitrogen removal - Opex - Surface water drainage</t>
  </si>
  <si>
    <t>EA/NRW environmental programme (WINEP/NEP) - Nitrogen removal - Opex - Highway drainage</t>
  </si>
  <si>
    <t>EA/NRW environmental programme (WINEP/NEP) - Nitrogen removal - Opex - Sewage treatment and disposal</t>
  </si>
  <si>
    <t>EA/NRW environmental programme (WINEP/NEP) - Nitrogen removal - Opex - Sludge liquor treatment</t>
  </si>
  <si>
    <t>EA/NRW environmental programme (WINEP/NEP) - Nitrogen removal - Opex - Sludge transport</t>
  </si>
  <si>
    <t>EA/NRW environmental programme (WINEP/NEP) - Nitrogen removal - Opex - Sludge treatment</t>
  </si>
  <si>
    <t>EA/NRW environmental programme (WINEP/NEP) - Nitrogen removal - Opex - Sludge disposal</t>
  </si>
  <si>
    <t>EA/NRW environmental programme (WINEP/NEP) - Nitrogen removal - Opex - Total</t>
  </si>
  <si>
    <t>EA/NRW environmental programme (WINEP/NEP) - Nitrogen removal - Totex - Foul</t>
  </si>
  <si>
    <t>EA/NRW environmental programme (WINEP/NEP) - Nitrogen removal - Totex - Surface water drainage</t>
  </si>
  <si>
    <t>EA/NRW environmental programme (WINEP/NEP) - Nitrogen removal - Totex - Highway drainage</t>
  </si>
  <si>
    <t>EA/NRW environmental programme (WINEP/NEP) - Nitrogen removal - Totex - Sewage treatment and disposal</t>
  </si>
  <si>
    <t>EA/NRW environmental programme (WINEP/NEP) - Nitrogen removal - Totex - Sludge liquor treatment</t>
  </si>
  <si>
    <t>EA/NRW environmental programme (WINEP/NEP) - Nitrogen removal - Totex - Sludge transport</t>
  </si>
  <si>
    <t>EA/NRW environmental programme (WINEP/NEP) - Nitrogen removal - Totex - Sludge treatment</t>
  </si>
  <si>
    <t>EA/NRW environmental programme (WINEP/NEP) - Nitrogen removal - Totex - Sludge disposal</t>
  </si>
  <si>
    <t>EA/NRW environmental programme (WINEP/NEP) - Nitrogen removal - Totex - Total</t>
  </si>
  <si>
    <t>Nitrogen removal - Totex - Cumulative expenditure on all schemes to reporting year end</t>
  </si>
  <si>
    <t>Nitrogen removal - Totex - Cumulative allowed expenditure on all schemes to reporting year end</t>
  </si>
  <si>
    <t>Nitrogen removal - Totex - Cumulative allowed expenditure on all schemes 2020-25</t>
  </si>
  <si>
    <t>EA/NRW environmental programme (WINEP/NEP) - Phosphorus removal - Capex - Foul</t>
  </si>
  <si>
    <t>EA/NRW environmental programme (WINEP/NEP) - Phosphorus removal - Capex - Surface water drainage</t>
  </si>
  <si>
    <t>EA/NRW environmental programme (WINEP/NEP) - Phosphorus removal - Capex - Highway drainage</t>
  </si>
  <si>
    <t>EA/NRW environmental programme (WINEP/NEP) - Phosphorus removal - Capex - Sewage treatment and disposal</t>
  </si>
  <si>
    <t>EA/NRW environmental programme (WINEP/NEP) - Phosphorus removal - Capex - Sludge liquor treatment</t>
  </si>
  <si>
    <t>EA/NRW environmental programme (WINEP/NEP) - Phosphorus removal - Capex - Sludge transport</t>
  </si>
  <si>
    <t>EA/NRW environmental programme (WINEP/NEP) - Phosphorus removal - Capex - Sludge treatment</t>
  </si>
  <si>
    <t>EA/NRW environmental programme (WINEP/NEP) - Phosphorus removal - Capex - Sludge disposal</t>
  </si>
  <si>
    <t>EA/NRW environmental programme (WINEP/NEP) - Phosphorus removal - Capex - Total</t>
  </si>
  <si>
    <t>EA/NRW environmental programme (WINEP/NEP) - Phosphorus removal - Capex - Cumulative expenditure on schemes completed in the report year - Foul</t>
  </si>
  <si>
    <t>EA/NRW environmental programme (WINEP/NEP) - Phosphorus removal - Capex - Cumulative expenditure on schemes completed in the report year - Surface water drainage</t>
  </si>
  <si>
    <t>EA/NRW environmental programme (WINEP/NEP) - Phosphorus removal - Capex - Cumulative expenditure on schemes completed in the report year - Highway drainage</t>
  </si>
  <si>
    <t>EA/NRW environmental programme (WINEP/NEP) - Phosphorus removal - Capex - Cumulative expenditure on schemes completed in the report year - Sewage treatment and disposal</t>
  </si>
  <si>
    <t>EA/NRW environmental programme (WINEP/NEP) - Phosphorus removal - Capex - Cumulative expenditure on schemes completed in the report year - Sludge liquor treatment</t>
  </si>
  <si>
    <t>EA/NRW environmental programme (WINEP/NEP) - Phosphorus removal - Capex - Cumulative expenditure on schemes completed in the report year - Sludge transport</t>
  </si>
  <si>
    <t>EA/NRW environmental programme (WINEP/NEP) - Phosphorus removal - Capex - Cumulative expenditure on schemes completed in the report year - Sludge treatment</t>
  </si>
  <si>
    <t>EA/NRW environmental programme (WINEP/NEP) - Phosphorus removal - Capex - Cumulative expenditure on schemes completed in the report year - Sludge disposal</t>
  </si>
  <si>
    <t>EA/NRW environmental programme (WINEP/NEP) - Phosphorus removal - Capex - Cumulative expenditure on schemes completed in the report year - Total</t>
  </si>
  <si>
    <t>EA/NRW environmental programme (WINEP/NEP) - Phosphorus removal - Opex - Foul</t>
  </si>
  <si>
    <t>EA/NRW environmental programme (WINEP/NEP) - Phosphorus removal - Opex - Surface water drainage</t>
  </si>
  <si>
    <t>EA/NRW environmental programme (WINEP/NEP) - Phosphorus removal - Opex - Highway drainage</t>
  </si>
  <si>
    <t>EA/NRW environmental programme (WINEP/NEP) - Phosphorus removal - Opex - Sewage treatment and disposal</t>
  </si>
  <si>
    <t>EA/NRW environmental programme (WINEP/NEP) - Phosphorus removal - Opex - Sludge liquor treatment</t>
  </si>
  <si>
    <t>EA/NRW environmental programme (WINEP/NEP) - Phosphorus removal - Opex - Sludge transport</t>
  </si>
  <si>
    <t>EA/NRW environmental programme (WINEP/NEP) - Phosphorus removal - Opex - Sludge treatment</t>
  </si>
  <si>
    <t>EA/NRW environmental programme (WINEP/NEP) - Phosphorus removal - Opex - Sludge disposal</t>
  </si>
  <si>
    <t>EA/NRW environmental programme (WINEP/NEP) - Phosphorus removal - Opex - Total</t>
  </si>
  <si>
    <t>EA/NRW environmental programme (WINEP/NEP) - Phosphorus removal - Opex - Cumulative expenditure on schemes completed in the report year - Foul</t>
  </si>
  <si>
    <t>EA/NRW environmental programme (WINEP/NEP) - Phosphorus removal - Opex - Cumulative expenditure on schemes completed in the report year - Surface water drainage</t>
  </si>
  <si>
    <t>EA/NRW environmental programme (WINEP/NEP) - Phosphorus removal - Opex - Cumulative expenditure on schemes completed in the report year - Highway drainage</t>
  </si>
  <si>
    <t>EA/NRW environmental programme (WINEP/NEP) - Phosphorus removal - Opex - Cumulative expenditure on schemes completed in the report year - Sewage treatment and disposal</t>
  </si>
  <si>
    <t>EA/NRW environmental programme (WINEP/NEP) - Phosphorus removal - Opex - Cumulative expenditure on schemes completed in the report year - Sludge liquor treatment</t>
  </si>
  <si>
    <t>EA/NRW environmental programme (WINEP/NEP) - Phosphorus removal - Opex - Cumulative expenditure on schemes completed in the report year - Sludge transport</t>
  </si>
  <si>
    <t>EA/NRW environmental programme (WINEP/NEP) - Phosphorus removal - Opex - Cumulative expenditure on schemes completed in the report year - Sludge treatment</t>
  </si>
  <si>
    <t>EA/NRW environmental programme (WINEP/NEP) - Phosphorus removal - Opex - Cumulative expenditure on schemes completed in the report year - Sludge disposal</t>
  </si>
  <si>
    <t>EA/NRW environmental programme (WINEP/NEP) - Phosphorus removal - Opex - Cumulative expenditure on schemes completed in the report year - Total</t>
  </si>
  <si>
    <t>EA/NRW environmental programme (WINEP/NEP) - Phosphorus removal - Totex - Foul</t>
  </si>
  <si>
    <t>EA/NRW environmental programme (WINEP/NEP) - Phosphorus removal - Totex - Surface water drainage</t>
  </si>
  <si>
    <t>EA/NRW environmental programme (WINEP/NEP) - Phosphorus removal - Totex - Highway drainage</t>
  </si>
  <si>
    <t>EA/NRW environmental programme (WINEP/NEP) - Phosphorus removal - Totex - Sewage treatment and disposal</t>
  </si>
  <si>
    <t>EA/NRW environmental programme (WINEP/NEP) - Phosphorus removal - Totex - Sludge liquor treatment</t>
  </si>
  <si>
    <t>EA/NRW environmental programme (WINEP/NEP) - Phosphorus removal - Totex - Sludge transport</t>
  </si>
  <si>
    <t>EA/NRW environmental programme (WINEP/NEP) - Phosphorus removal - Totex - Sludge treatment</t>
  </si>
  <si>
    <t>EA/NRW environmental programme (WINEP/NEP) - Phosphorus removal - Totex - Sludge disposal</t>
  </si>
  <si>
    <t>EA/NRW environmental programme (WINEP/NEP) - Phosphorus removal - Totex - Total</t>
  </si>
  <si>
    <t>EA/NRW environmental programme (WINEP/NEP) - Phosphorus removal - Totex - Cumulative expenditure on schemes completed in the report year - Foul</t>
  </si>
  <si>
    <t>EA/NRW environmental programme (WINEP/NEP) - Phosphorus removal - Totex - Cumulative expenditure on schemes completed in the report year - Surface water drainage</t>
  </si>
  <si>
    <t>EA/NRW environmental programme (WINEP/NEP) - Phosphorus removal - Totex - Cumulative expenditure on schemes completed in the report year - Highway drainage</t>
  </si>
  <si>
    <t>EA/NRW environmental programme (WINEP/NEP) - Phosphorus removal - Totex - Cumulative expenditure on schemes completed in the report year - Sewage treatment and disposal</t>
  </si>
  <si>
    <t>EA/NRW environmental programme (WINEP/NEP) - Phosphorus removal - Totex - Cumulative expenditure on schemes completed in the report year - Sludge liquor treatment</t>
  </si>
  <si>
    <t>EA/NRW environmental programme (WINEP/NEP) - Phosphorus removal - Totex - Cumulative expenditure on schemes completed in the report year - Sludge transport</t>
  </si>
  <si>
    <t>EA/NRW environmental programme (WINEP/NEP) - Phosphorus removal - Totex - Cumulative expenditure on schemes completed in the report year - Sludge treatment</t>
  </si>
  <si>
    <t>EA/NRW environmental programme (WINEP/NEP) - Phosphorus removal - Totex - Cumulative expenditure on schemes completed in the report year - Sludge disposal</t>
  </si>
  <si>
    <t>EA/NRW environmental programme (WINEP/NEP) - Phosphorus removal - Totex - Cumulative expenditure on schemes completed in the report year - Total</t>
  </si>
  <si>
    <t>Phosphorus removal - Totex - Cumulative expenditure on all schemes to reporting year end</t>
  </si>
  <si>
    <t>Phosphorus removal - Totex - Cumulative allowed expenditure on all schemes to reporting year end</t>
  </si>
  <si>
    <t>Phosphorus removal - Totex - Cumulative allowed expenditure on all schemes 2020-25</t>
  </si>
  <si>
    <t>EA/NRW environmental programme (WINEP/NEP) - Reduction of sanitary parameters - Capex - Foul</t>
  </si>
  <si>
    <t>EA/NRW environmental programme (WINEP/NEP) - Reduction of sanitary parameters - Capex - Surface water drainage</t>
  </si>
  <si>
    <t>EA/NRW environmental programme (WINEP/NEP) - Reduction of sanitary parameters - Capex - Highway drainage</t>
  </si>
  <si>
    <t>EA/NRW environmental programme (WINEP/NEP) - Reduction of sanitary parameters - Capex - Sewage treatment and disposal</t>
  </si>
  <si>
    <t>EA/NRW environmental programme (WINEP/NEP) - Reduction of sanitary parameters - Capex - Sludge liquor treatment</t>
  </si>
  <si>
    <t>EA/NRW environmental programme (WINEP/NEP) - Reduction of sanitary parameters - Capex - Sludge transport</t>
  </si>
  <si>
    <t>EA/NRW environmental programme (WINEP/NEP) - Reduction of sanitary parameters - Capex - Sludge treatment</t>
  </si>
  <si>
    <t>EA/NRW environmental programme (WINEP/NEP) - Reduction of sanitary parameters - Capex - Sludge disposal</t>
  </si>
  <si>
    <t>EA/NRW environmental programme (WINEP/NEP) - Reduction of sanitary parameters - Capex - Total</t>
  </si>
  <si>
    <t>EA/NRW environmental programme (WINEP/NEP) - Reduction of sanitary parameters - Capex - Cumulative expenditure on schemes completed in the report year - Foul</t>
  </si>
  <si>
    <t>EA/NRW environmental programme (WINEP/NEP) - Reduction of sanitary parameters - Capex - Cumulative expenditure on schemes completed in the report year - Surface water drainage</t>
  </si>
  <si>
    <t>EA/NRW environmental programme (WINEP/NEP) - Reduction of sanitary parameters - Capex - Cumulative expenditure on schemes completed in the report year - Highway drainage</t>
  </si>
  <si>
    <t>EA/NRW environmental programme (WINEP/NEP) - Reduction of sanitary parameters - Capex - Cumulative expenditure on schemes completed in the report year - Sewage treatment and disposal</t>
  </si>
  <si>
    <t>EA/NRW environmental programme (WINEP/NEP) - Reduction of sanitary parameters - Capex - Cumulative expenditure on schemes completed in the report year - Sludge liquor treatment</t>
  </si>
  <si>
    <t>EA/NRW environmental programme (WINEP/NEP) - Reduction of sanitary parameters - Capex - Cumulative expenditure on schemes completed in the report year - Sludge transport</t>
  </si>
  <si>
    <t>EA/NRW environmental programme (WINEP/NEP) - Reduction of sanitary parameters - Capex - Cumulative expenditure on schemes completed in the report year - Sludge treatment</t>
  </si>
  <si>
    <t>EA/NRW environmental programme (WINEP/NEP) - Reduction of sanitary parameters - Capex - Cumulative expenditure on schemes completed in the report year - Sludge disposal</t>
  </si>
  <si>
    <t>EA/NRW environmental programme (WINEP/NEP) - Reduction of sanitary parameters - Capex - Cumulative expenditure on schemes completed in the report year - Total</t>
  </si>
  <si>
    <t>EA/NRW environmental programme (WINEP/NEP) - Reduction of sanitary parameters - Opex - Foul</t>
  </si>
  <si>
    <t>EA/NRW environmental programme (WINEP/NEP) - Reduction of sanitary parameters - Opex - Surface water drainage</t>
  </si>
  <si>
    <t>EA/NRW environmental programme (WINEP/NEP) - Reduction of sanitary parameters - Opex - Highway drainage</t>
  </si>
  <si>
    <t>EA/NRW environmental programme (WINEP/NEP) - Reduction of sanitary parameters - Opex - Sewage treatment and disposal</t>
  </si>
  <si>
    <t>EA/NRW environmental programme (WINEP/NEP) - Reduction of sanitary parameters - Opex - Sludge liquor treatment</t>
  </si>
  <si>
    <t>EA/NRW environmental programme (WINEP/NEP) - Reduction of sanitary parameters - Opex - Sludge transport</t>
  </si>
  <si>
    <t>EA/NRW environmental programme (WINEP/NEP) - Reduction of sanitary parameters - Opex - Sludge treatment</t>
  </si>
  <si>
    <t>EA/NRW environmental programme (WINEP/NEP) - Reduction of sanitary parameters - Opex - Sludge disposal</t>
  </si>
  <si>
    <t>EA/NRW environmental programme (WINEP/NEP) - Reduction of sanitary parameters - Opex - Total</t>
  </si>
  <si>
    <t>EA/NRW environmental programme (WINEP/NEP) - Reduction of sanitary parameters - Opex - Cumulative expenditure on schemes completed in the report year - Foul</t>
  </si>
  <si>
    <t>EA/NRW environmental programme (WINEP/NEP) - Reduction of sanitary parameters - Opex - Cumulative expenditure on schemes completed in the report year - Surface water drainage</t>
  </si>
  <si>
    <t>EA/NRW environmental programme (WINEP/NEP) - Reduction of sanitary parameters - Opex - Cumulative expenditure on schemes completed in the report year - Highway drainage</t>
  </si>
  <si>
    <t>EA/NRW environmental programme (WINEP/NEP) - Reduction of sanitary parameters - Opex - Cumulative expenditure on schemes completed in the report year - Sewage treatment and disposal</t>
  </si>
  <si>
    <t>EA/NRW environmental programme (WINEP/NEP) - Reduction of sanitary parameters - Opex - Cumulative expenditure on schemes completed in the report year - Sludge liquor treatment</t>
  </si>
  <si>
    <t>EA/NRW environmental programme (WINEP/NEP) - Reduction of sanitary parameters - Opex - Cumulative expenditure on schemes completed in the report year - Sludge transport</t>
  </si>
  <si>
    <t>EA/NRW environmental programme (WINEP/NEP) - Reduction of sanitary parameters - Opex - Cumulative expenditure on schemes completed in the report year - Sludge treatment</t>
  </si>
  <si>
    <t>EA/NRW environmental programme (WINEP/NEP) - Reduction of sanitary parameters - Opex - Cumulative expenditure on schemes completed in the report year - Sludge disposal</t>
  </si>
  <si>
    <t>EA/NRW environmental programme (WINEP/NEP) - Reduction of sanitary parameters - Opex - Cumulative expenditure on schemes completed in the report year - Total</t>
  </si>
  <si>
    <t>EA/NRW environmental programme (WINEP/NEP) - Reduction of sanitary parameters - Totex - Foul</t>
  </si>
  <si>
    <t>EA/NRW environmental programme (WINEP/NEP) - Reduction of sanitary parameters - Totex - Surface water drainage</t>
  </si>
  <si>
    <t>EA/NRW environmental programme (WINEP/NEP) - Reduction of sanitary parameters - Totex - Highway drainage</t>
  </si>
  <si>
    <t>EA/NRW environmental programme (WINEP/NEP) - Reduction of sanitary parameters - Totex - Sewage treatment and disposal</t>
  </si>
  <si>
    <t>EA/NRW environmental programme (WINEP/NEP) - Reduction of sanitary parameters - Totex - Sludge liquor treatment</t>
  </si>
  <si>
    <t>EA/NRW environmental programme (WINEP/NEP) - Reduction of sanitary parameters - Totex - Sludge transport</t>
  </si>
  <si>
    <t>EA/NRW environmental programme (WINEP/NEP) - Reduction of sanitary parameters - Totex - Sludge treatment</t>
  </si>
  <si>
    <t>EA/NRW environmental programme (WINEP/NEP) - Reduction of sanitary parameters - Totex - Sludge disposal</t>
  </si>
  <si>
    <t>EA/NRW environmental programme (WINEP/NEP) - Reduction of sanitary parameters - Totex - Total</t>
  </si>
  <si>
    <t>EA/NRW environmental programme (WINEP/NEP) - Reduction of sanitary parameters - Totex - Cumulative expenditure on schemes completed in the report year - Foul</t>
  </si>
  <si>
    <t>EA/NRW environmental programme (WINEP/NEP) - Reduction of sanitary parameters - Totex - Cumulative expenditure on schemes completed in the report year - Surface water drainage</t>
  </si>
  <si>
    <t>EA/NRW environmental programme (WINEP/NEP) - Reduction of sanitary parameters - Totex - Cumulative expenditure on schemes completed in the report year - Highway drainage</t>
  </si>
  <si>
    <t>EA/NRW environmental programme (WINEP/NEP) - Reduction of sanitary parameters - Totex - Cumulative expenditure on schemes completed in the report year - Sewage treatment and disposal</t>
  </si>
  <si>
    <t>EA/NRW environmental programme (WINEP/NEP) - Reduction of sanitary parameters - Totex - Cumulative expenditure on schemes completed in the report year - Sludge liquor treatment</t>
  </si>
  <si>
    <t>EA/NRW environmental programme (WINEP/NEP) - Reduction of sanitary parameters - Totex - Cumulative expenditure on schemes completed in the report year - Sludge transport</t>
  </si>
  <si>
    <t>EA/NRW environmental programme (WINEP/NEP) - Reduction of sanitary parameters - Totex - Cumulative expenditure on schemes completed in the report year - Sludge treatment</t>
  </si>
  <si>
    <t>EA/NRW environmental programme (WINEP/NEP) - Reduction of sanitary parameters - Totex - Cumulative expenditure on schemes completed in the report year - Sludge disposal</t>
  </si>
  <si>
    <t>EA/NRW environmental programme (WINEP/NEP) - Reduction of sanitary parameters - Totex - Cumulative expenditure on schemes completed in the report year - Total</t>
  </si>
  <si>
    <t>Reduction of sanitary parameters - Totex - Cumulative expenditure on all schemes to reporting year end</t>
  </si>
  <si>
    <t>Reduction of sanitary parameters - Totex - Cumulative allowed expenditure on all schemes to reporting year end</t>
  </si>
  <si>
    <t>Reduction of sanitary parameters - Totex - Cumulative allowed expenditure on all schemes 2020-25</t>
  </si>
  <si>
    <t>EA/NRW environmental programme (WINEP/NEP) - UV disinfection (or similar) - Capex - Foul</t>
  </si>
  <si>
    <t>EA/NRW environmental programme (WINEP/NEP) - UV disinfection (or similar) - Capex - Surface water drainage</t>
  </si>
  <si>
    <t>EA/NRW environmental programme (WINEP/NEP) - UV disinfection (or similar) - Capex - Highway drainage</t>
  </si>
  <si>
    <t>EA/NRW environmental programme (WINEP/NEP) - UV disinfection (or similar) - Capex - Sewage treatment and disposal</t>
  </si>
  <si>
    <t>EA/NRW environmental programme (WINEP/NEP) - UV disinfection (or similar) - Capex - Sludge liquor treatment</t>
  </si>
  <si>
    <t>EA/NRW environmental programme (WINEP/NEP) - UV disinfection (or similar) - Capex - Sludge transport</t>
  </si>
  <si>
    <t>EA/NRW environmental programme (WINEP/NEP) - UV disinfection (or similar) - Capex - Sludge treatment</t>
  </si>
  <si>
    <t>EA/NRW environmental programme (WINEP/NEP) - UV disinfection (or similar) - Capex - Sludge disposal</t>
  </si>
  <si>
    <t>EA/NRW environmental programme (WINEP/NEP) - UV disinfection (or similar) - Capex - Total</t>
  </si>
  <si>
    <t>EA/NRW environmental programme (WINEP/NEP) - UV disinfection (or similar) - Capex - Cumulative expenditure on schemes completed in the report year - Foul</t>
  </si>
  <si>
    <t>EA/NRW environmental programme (WINEP/NEP) - UV disinfection (or similar) - Capex - Cumulative expenditure on schemes completed in the report year - Surface water drainage</t>
  </si>
  <si>
    <t>EA/NRW environmental programme (WINEP/NEP) - UV disinfection (or similar) - Capex - Cumulative expenditure on schemes completed in the report year - Highway drainage</t>
  </si>
  <si>
    <t>EA/NRW environmental programme (WINEP/NEP) - UV disinfection (or similar) - Capex - Cumulative expenditure on schemes completed in the report year - Sewage treatment and disposal</t>
  </si>
  <si>
    <t>EA/NRW environmental programme (WINEP/NEP) - UV disinfection (or similar) - Capex - Cumulative expenditure on schemes completed in the report year - Sludge liquor treatment</t>
  </si>
  <si>
    <t>EA/NRW environmental programme (WINEP/NEP) - UV disinfection (or similar) - Capex - Cumulative expenditure on schemes completed in the report year - Sludge transport</t>
  </si>
  <si>
    <t>EA/NRW environmental programme (WINEP/NEP) - UV disinfection (or similar) - Capex - Cumulative expenditure on schemes completed in the report year - Sludge treatment</t>
  </si>
  <si>
    <t>EA/NRW environmental programme (WINEP/NEP) - UV disinfection (or similar) - Capex - Cumulative expenditure on schemes completed in the report year - Sludge disposal</t>
  </si>
  <si>
    <t>EA/NRW environmental programme (WINEP/NEP) - UV disinfection (or similar) - Capex - Cumulative expenditure on schemes completed in the report year - Total</t>
  </si>
  <si>
    <t>EA/NRW environmental programme (WINEP/NEP) - UV disinfection (or similar) - Opex - Foul</t>
  </si>
  <si>
    <t>EA/NRW environmental programme (WINEP/NEP) - UV disinfection (or similar) - Opex - Surface water drainage</t>
  </si>
  <si>
    <t>EA/NRW environmental programme (WINEP/NEP) - UV disinfection (or similar) - Opex - Highway drainage</t>
  </si>
  <si>
    <t>EA/NRW environmental programme (WINEP/NEP) - UV disinfection (or similar) - Opex - Sewage treatment and disposal</t>
  </si>
  <si>
    <t>EA/NRW environmental programme (WINEP/NEP) - UV disinfection (or similar) - Opex - Sludge liquor treatment</t>
  </si>
  <si>
    <t>EA/NRW environmental programme (WINEP/NEP) - UV disinfection (or similar) - Opex - Sludge transport</t>
  </si>
  <si>
    <t>EA/NRW environmental programme (WINEP/NEP) - UV disinfection (or similar) - Opex - Sludge treatment</t>
  </si>
  <si>
    <t>EA/NRW environmental programme (WINEP/NEP) - UV disinfection (or similar) - Opex - Sludge disposal</t>
  </si>
  <si>
    <t>EA/NRW environmental programme (WINEP/NEP) - UV disinfection (or similar) - Opex - Total</t>
  </si>
  <si>
    <t>EA/NRW environmental programme (WINEP/NEP) - UV disinfection (or similar) - Opex - Cumulative expenditure on schemes completed in the report year - Foul</t>
  </si>
  <si>
    <t>EA/NRW environmental programme (WINEP/NEP) - UV disinfection (or similar) - Opex - Cumulative expenditure on schemes completed in the report year - Surface water drainage</t>
  </si>
  <si>
    <t>EA/NRW environmental programme (WINEP/NEP) - UV disinfection (or similar) - Opex - Cumulative expenditure on schemes completed in the report year - Highway drainage</t>
  </si>
  <si>
    <t>EA/NRW environmental programme (WINEP/NEP) - UV disinfection (or similar) - Opex - Cumulative expenditure on schemes completed in the report year - Sewage treatment and disposal</t>
  </si>
  <si>
    <t>EA/NRW environmental programme (WINEP/NEP) - UV disinfection (or similar) - Opex - Cumulative expenditure on schemes completed in the report year - Sludge liquor treatment</t>
  </si>
  <si>
    <t>EA/NRW environmental programme (WINEP/NEP) - UV disinfection (or similar) - Opex - Cumulative expenditure on schemes completed in the report year - Sludge transport</t>
  </si>
  <si>
    <t>EA/NRW environmental programme (WINEP/NEP) - UV disinfection (or similar) - Opex - Cumulative expenditure on schemes completed in the report year - Sludge treatment</t>
  </si>
  <si>
    <t>EA/NRW environmental programme (WINEP/NEP) - UV disinfection (or similar) - Opex - Cumulative expenditure on schemes completed in the report year - Sludge disposal</t>
  </si>
  <si>
    <t>EA/NRW environmental programme (WINEP/NEP) - UV disinfection (or similar) - Opex - Cumulative expenditure on schemes completed in the report year - Total</t>
  </si>
  <si>
    <t>EA/NRW environmental programme (WINEP/NEP) - UV disinfection (or similar) - Totex - Foul</t>
  </si>
  <si>
    <t>EA/NRW environmental programme (WINEP/NEP) - UV disinfection (or similar) - Totex - Surface water drainage</t>
  </si>
  <si>
    <t>EA/NRW environmental programme (WINEP/NEP) - UV disinfection (or similar) - Totex - Highway drainage</t>
  </si>
  <si>
    <t>EA/NRW environmental programme (WINEP/NEP) - UV disinfection (or similar) - Totex - Sewage treatment and disposal</t>
  </si>
  <si>
    <t>EA/NRW environmental programme (WINEP/NEP) - UV disinfection (or similar) - Totex - Sludge liquor treatment</t>
  </si>
  <si>
    <t>EA/NRW environmental programme (WINEP/NEP) - UV disinfection (or similar) - Totex - Sludge transport</t>
  </si>
  <si>
    <t>EA/NRW environmental programme (WINEP/NEP) - UV disinfection (or similar) - Totex - Sludge treatment</t>
  </si>
  <si>
    <t>EA/NRW environmental programme (WINEP/NEP) - UV disinfection (or similar) - Totex - Sludge disposal</t>
  </si>
  <si>
    <t>EA/NRW environmental programme (WINEP/NEP) - UV disinfection (or similar) - Totex - Total</t>
  </si>
  <si>
    <t>EA/NRW environmental programme (WINEP/NEP) - UV disinfection (or similar) - Totex - Cumulative expenditure on schemes completed in the report year - Foul</t>
  </si>
  <si>
    <t>EA/NRW environmental programme (WINEP/NEP) - UV disinfection (or similar) - Totex - Cumulative expenditure on schemes completed in the report year - Surface water drainage</t>
  </si>
  <si>
    <t>EA/NRW environmental programme (WINEP/NEP) - UV disinfection (or similar) - Totex - Cumulative expenditure on schemes completed in the report year - Highway drainage</t>
  </si>
  <si>
    <t>EA/NRW environmental programme (WINEP/NEP) - UV disinfection (or similar) - Totex - Cumulative expenditure on schemes completed in the report year - Sewage treatment and disposal</t>
  </si>
  <si>
    <t>EA/NRW environmental programme (WINEP/NEP) - UV disinfection (or similar) - Totex - Cumulative expenditure on schemes completed in the report year - Sludge liquor treatment</t>
  </si>
  <si>
    <t>EA/NRW environmental programme (WINEP/NEP) - UV disinfection (or similar) - Totex - Cumulative expenditure on schemes completed in the report year - Sludge transport</t>
  </si>
  <si>
    <t>EA/NRW environmental programme (WINEP/NEP) - UV disinfection (or similar) - Totex - Cumulative expenditure on schemes completed in the report year - Sludge treatment</t>
  </si>
  <si>
    <t>EA/NRW environmental programme (WINEP/NEP) - UV disinfection (or similar) - Totex - Cumulative expenditure on schemes completed in the report year - Sludge disposal</t>
  </si>
  <si>
    <t>EA/NRW environmental programme (WINEP/NEP) - UV disinfection (or similar) - Totex - Cumulative expenditure on schemes completed in the report year - Total</t>
  </si>
  <si>
    <t>UV disinfection (or similar) - Totex - Cumulative expenditure on all schemes to reporting year end</t>
  </si>
  <si>
    <t>UV disinfection (or similar) - Totex - Cumulative allowed expenditure on all schemes to reporting year end</t>
  </si>
  <si>
    <t>UV disinfection (or similar) - Totex - Cumulative allowed expenditure on all schemes 2020-25</t>
  </si>
  <si>
    <t>EA/NRW environmental programme (WINEP/NEP) - Investigations - Capex - Foul</t>
  </si>
  <si>
    <t>EA/NRW environmental programme (WINEP/NEP) - Investigations - Capex - Surface water drainage</t>
  </si>
  <si>
    <t>EA/NRW environmental programme (WINEP/NEP) - Investigations - Capex - Highway drainage</t>
  </si>
  <si>
    <t>EA/NRW environmental programme (WINEP/NEP) - Investigations - Capex - Sewage treatment and disposal</t>
  </si>
  <si>
    <t>EA/NRW environmental programme (WINEP/NEP) - Investigations - Capex - Sludge liquor treatment</t>
  </si>
  <si>
    <t>EA/NRW environmental programme (WINEP/NEP) - Investigations - Capex - Sludge transport</t>
  </si>
  <si>
    <t>EA/NRW environmental programme (WINEP/NEP) - Investigations - Capex - Sludge treatment</t>
  </si>
  <si>
    <t>EA/NRW environmental programme (WINEP/NEP) - Investigations - Capex - Sludge disposal</t>
  </si>
  <si>
    <t>EA/NRW environmental programme (WINEP/NEP) - Investigations - Opex - Foul</t>
  </si>
  <si>
    <t>EA/NRW environmental programme (WINEP/NEP) - Investigations - Opex - Surface water drainage</t>
  </si>
  <si>
    <t>EA/NRW environmental programme (WINEP/NEP) - Investigations - Opex - Highway drainage</t>
  </si>
  <si>
    <t>EA/NRW environmental programme (WINEP/NEP) - Investigations - Opex - Sewage treatment and disposal</t>
  </si>
  <si>
    <t>EA/NRW environmental programme (WINEP/NEP) - Investigations - Opex - Sludge liquor treatment</t>
  </si>
  <si>
    <t>EA/NRW environmental programme (WINEP/NEP) - Investigations - Opex - Sludge transport</t>
  </si>
  <si>
    <t>EA/NRW environmental programme (WINEP/NEP) - Investigations - Opex - Sludge treatment</t>
  </si>
  <si>
    <t>EA/NRW environmental programme (WINEP/NEP) - Investigations - Opex - Sludge disposal</t>
  </si>
  <si>
    <t>EA/NRW environmental programme (WINEP/NEP) - Investigations - Totex - Foul</t>
  </si>
  <si>
    <t>EA/NRW environmental programme (WINEP/NEP) - Investigations - Totex - Surface water drainage</t>
  </si>
  <si>
    <t>EA/NRW environmental programme (WINEP/NEP) - Investigations - Totex - Highway drainage</t>
  </si>
  <si>
    <t>EA/NRW environmental programme (WINEP/NEP) - Investigations - Totex - Sewage treatment and disposal</t>
  </si>
  <si>
    <t>EA/NRW environmental programme (WINEP/NEP) - Investigations - Totex - Sludge liquor treatment</t>
  </si>
  <si>
    <t>EA/NRW environmental programme (WINEP/NEP) - Investigations - Totex - Sludge transport</t>
  </si>
  <si>
    <t>EA/NRW environmental programme (WINEP/NEP) - Investigations - Totex - Sludge treatment</t>
  </si>
  <si>
    <t>EA/NRW environmental programme (WINEP/NEP) - Investigations - Totex - Sludge disposal</t>
  </si>
  <si>
    <t>EA/NRW environmental programme (WINEP/NEP) - Total environmental programme expenditure  - Totex - Foul</t>
  </si>
  <si>
    <t>EA/NRW environmental programme (WINEP/NEP) - Total environmental programme expenditure  - Totex - Surface water drainage</t>
  </si>
  <si>
    <t>EA/NRW environmental programme (WINEP/NEP) - Total environmental programme expenditure  - Totex - Highway drainage</t>
  </si>
  <si>
    <t>EA/NRW environmental programme (WINEP/NEP) - Total environmental programme expenditure  - Totex - Sewage treatment and disposal</t>
  </si>
  <si>
    <t>EA/NRW environmental programme (WINEP/NEP) - Total environmental programme expenditure  - Totex - Sludge liquor treatment</t>
  </si>
  <si>
    <t>EA/NRW environmental programme (WINEP/NEP) - Total environmental programme expenditure  - Totex - Sludge transport</t>
  </si>
  <si>
    <t>EA/NRW environmental programme (WINEP/NEP) - Total environmental programme expenditure  - Totex - Sludge treatment</t>
  </si>
  <si>
    <t>EA/NRW environmental programme (WINEP/NEP) - Total environmental programme expenditure  - Totex - Sludge disposal</t>
  </si>
  <si>
    <t>Other enhancement - Growth at sewage treatment works (excluding sludge treatment) - Capex - Foul</t>
  </si>
  <si>
    <t>Other enhancement - Growth at sewage treatment works (excluding sludge treatment) - Capex - Surface water drainage</t>
  </si>
  <si>
    <t>Other enhancement - Growth at sewage treatment works (excluding sludge treatment) - Capex - Highway drainage</t>
  </si>
  <si>
    <t>Other enhancement - Growth at sewage treatment works (excluding sludge treatment) - Capex - Sewage treatment and disposal</t>
  </si>
  <si>
    <t>Other enhancement - Growth at sewage treatment works (excluding sludge treatment) - Capex - Sludge liquor treatment</t>
  </si>
  <si>
    <t>Other enhancement - Growth at sewage treatment works (excluding sludge treatment) - Capex - Sludge transport</t>
  </si>
  <si>
    <t>Other enhancement - Growth at sewage treatment works (excluding sludge treatment) - Capex - Sludge treatment</t>
  </si>
  <si>
    <t>Other enhancement - Growth at sewage treatment works (excluding sludge treatment) - Capex - Sludge disposal</t>
  </si>
  <si>
    <t>Other enhancement - Growth at sewage treatment works (excluding sludge treatment) - Capex - Total</t>
  </si>
  <si>
    <t>Other enhancement - Growth at sewage treatment works (excluding sludge treatment) - Capex - Cumulative expenditure on schemes completed in the report year - Foul</t>
  </si>
  <si>
    <t>Other enhancement - Growth at sewage treatment works (excluding sludge treatment) - Capex - Cumulative expenditure on schemes completed in the report year - Surface water drainage</t>
  </si>
  <si>
    <t>Other enhancement - Growth at sewage treatment works (excluding sludge treatment) - Capex - Cumulative expenditure on schemes completed in the report year - Highway drainage</t>
  </si>
  <si>
    <t>Other enhancement - Growth at sewage treatment works (excluding sludge treatment) - Capex - Cumulative expenditure on schemes completed in the report year - Sewage treatment and disposal</t>
  </si>
  <si>
    <t>Other enhancement - Growth at sewage treatment works (excluding sludge treatment) - Capex - Cumulative expenditure on schemes completed in the report year - Sludge liquor treatment</t>
  </si>
  <si>
    <t>Other enhancement - Growth at sewage treatment works (excluding sludge treatment) - Capex - Cumulative expenditure on schemes completed in the report year - Sludge transport</t>
  </si>
  <si>
    <t>Other enhancement - Growth at sewage treatment works (excluding sludge treatment) - Capex - Cumulative expenditure on schemes completed in the report year - Sludge treatment</t>
  </si>
  <si>
    <t>Other enhancement - Growth at sewage treatment works (excluding sludge treatment) - Capex - Cumulative expenditure on schemes completed in the report year - Sludge disposal</t>
  </si>
  <si>
    <t>Other enhancement - Growth at sewage treatment works (excluding sludge treatment) - Capex - Cumulative expenditure on schemes completed in the report year - Total</t>
  </si>
  <si>
    <t>Other enhancement - Growth at sewage treatment works (excluding sludge treatment) - Opex - Foul</t>
  </si>
  <si>
    <t>Other enhancement - Growth at sewage treatment works (excluding sludge treatment) - Opex - Surface water drainage</t>
  </si>
  <si>
    <t>Other enhancement - Growth at sewage treatment works (excluding sludge treatment) - Opex - Highway drainage</t>
  </si>
  <si>
    <t>Other enhancement - Growth at sewage treatment works (excluding sludge treatment) - Opex - Sewage treatment and disposal</t>
  </si>
  <si>
    <t>Other enhancement - Growth at sewage treatment works (excluding sludge treatment) - Opex - Sludge liquor treatment</t>
  </si>
  <si>
    <t>Other enhancement - Growth at sewage treatment works (excluding sludge treatment) - Opex - Sludge transport</t>
  </si>
  <si>
    <t>Other enhancement - Growth at sewage treatment works (excluding sludge treatment) - Opex - Sludge treatment</t>
  </si>
  <si>
    <t>Other enhancement - Growth at sewage treatment works (excluding sludge treatment) - Opex - Sludge disposal</t>
  </si>
  <si>
    <t>Other enhancement - Growth at sewage treatment works (excluding sludge treatment) - Opex - Total</t>
  </si>
  <si>
    <t>Other enhancement - Growth at sewage treatment works (excluding sludge treatment) - Opex - Cumulative expenditure on schemes completed in the report year - Foul</t>
  </si>
  <si>
    <t>Other enhancement - Growth at sewage treatment works (excluding sludge treatment) - Opex - Cumulative expenditure on schemes completed in the report year - Surface water drainage</t>
  </si>
  <si>
    <t>Other enhancement - Growth at sewage treatment works (excluding sludge treatment) - Opex - Cumulative expenditure on schemes completed in the report year - Highway drainage</t>
  </si>
  <si>
    <t>Other enhancement - Growth at sewage treatment works (excluding sludge treatment) - Opex - Cumulative expenditure on schemes completed in the report year - Sewage treatment and disposal</t>
  </si>
  <si>
    <t>Other enhancement - Growth at sewage treatment works (excluding sludge treatment) - Opex - Cumulative expenditure on schemes completed in the report year - Sludge liquor treatment</t>
  </si>
  <si>
    <t>Other enhancement - Growth at sewage treatment works (excluding sludge treatment) - Opex - Cumulative expenditure on schemes completed in the report year - Sludge transport</t>
  </si>
  <si>
    <t>Other enhancement - Growth at sewage treatment works (excluding sludge treatment) - Opex - Cumulative expenditure on schemes completed in the report year - Sludge treatment</t>
  </si>
  <si>
    <t>Other enhancement - Growth at sewage treatment works (excluding sludge treatment) - Opex - Cumulative expenditure on schemes completed in the report year - Sludge disposal</t>
  </si>
  <si>
    <t>Other enhancement - Growth at sewage treatment works (excluding sludge treatment) - Opex - Cumulative expenditure on schemes completed in the report year - Total</t>
  </si>
  <si>
    <t>Other enhancement - Growth at sewage treatment works (excluding sludge treatment) - Totex - Foul</t>
  </si>
  <si>
    <t>Other enhancement - Growth at sewage treatment works (excluding sludge treatment) - Totex - Surface water drainage</t>
  </si>
  <si>
    <t>Other enhancement - Growth at sewage treatment works (excluding sludge treatment) - Totex - Highway drainage</t>
  </si>
  <si>
    <t>Other enhancement - Growth at sewage treatment works (excluding sludge treatment) - Totex - Sewage treatment and disposal</t>
  </si>
  <si>
    <t>Other enhancement - Growth at sewage treatment works (excluding sludge treatment) - Totex - Sludge liquor treatment</t>
  </si>
  <si>
    <t>Other enhancement - Growth at sewage treatment works (excluding sludge treatment) - Totex - Sludge transport</t>
  </si>
  <si>
    <t>Other enhancement - Growth at sewage treatment works (excluding sludge treatment) - Totex - Sludge treatment</t>
  </si>
  <si>
    <t>Other enhancement - Growth at sewage treatment works (excluding sludge treatment) - Totex - Sludge disposal</t>
  </si>
  <si>
    <t>Other enhancement - Growth at sewage treatment works (excluding sludge treatment) - Totex - Total</t>
  </si>
  <si>
    <t>Other enhancement - Growth at sewage treatment works (excluding sludge treatment) - Totex - Cumulative expenditure on schemes completed in the report year - Foul</t>
  </si>
  <si>
    <t>Other enhancement - Growth at sewage treatment works (excluding sludge treatment) - Totex - Cumulative expenditure on schemes completed in the report year - Surface water drainage</t>
  </si>
  <si>
    <t>Other enhancement - Growth at sewage treatment works (excluding sludge treatment) - Totex - Cumulative expenditure on schemes completed in the report year - Highway drainage</t>
  </si>
  <si>
    <t>Other enhancement - Growth at sewage treatment works (excluding sludge treatment) - Totex - Cumulative expenditure on schemes completed in the report year - Sewage treatment and disposal</t>
  </si>
  <si>
    <t>Other enhancement - Growth at sewage treatment works (excluding sludge treatment) - Totex - Cumulative expenditure on schemes completed in the report year - Sludge liquor treatment</t>
  </si>
  <si>
    <t>Other enhancement - Growth at sewage treatment works (excluding sludge treatment) - Totex - Cumulative expenditure on schemes completed in the report year - Sludge transport</t>
  </si>
  <si>
    <t>Other enhancement - Growth at sewage treatment works (excluding sludge treatment) - Totex - Cumulative expenditure on schemes completed in the report year - Sludge treatment</t>
  </si>
  <si>
    <t>Other enhancement - Growth at sewage treatment works (excluding sludge treatment) - Totex - Cumulative expenditure on schemes completed in the report year - Sludge disposal</t>
  </si>
  <si>
    <t>Other enhancement - Growth at sewage treatment works (excluding sludge treatment) - Totex - Cumulative expenditure on schemes completed in the report year - Total</t>
  </si>
  <si>
    <t>Other enhancement - Reduce flooding risk for properties - Capex - Foul</t>
  </si>
  <si>
    <t>Other enhancement - Reduce flooding risk for properties - Capex - Surface water drainage</t>
  </si>
  <si>
    <t>Other enhancement - Reduce flooding risk for properties - Capex - Highway drainage</t>
  </si>
  <si>
    <t>Other enhancement - Reduce flooding risk for properties - Capex - Sewage treatment and disposal</t>
  </si>
  <si>
    <t>Other enhancement - Reduce flooding risk for properties - Capex - Sludge liquor treatment</t>
  </si>
  <si>
    <t>Other enhancement - Reduce flooding risk for properties - Capex - Sludge transport</t>
  </si>
  <si>
    <t>Other enhancement - Reduce flooding risk for properties - Capex - Sludge treatment</t>
  </si>
  <si>
    <t>Other enhancement - Reduce flooding risk for properties - Capex - Sludge disposal</t>
  </si>
  <si>
    <t>Other enhancement - Reduce flooding risk for properties - Capex - Total</t>
  </si>
  <si>
    <t>Other enhancement - Reduce flooding risk for properties - Capex - Cumulative expenditure on schemes completed in the report year - Foul</t>
  </si>
  <si>
    <t>Other enhancement - Reduce flooding risk for properties - Capex - Cumulative expenditure on schemes completed in the report year - Surface water drainage</t>
  </si>
  <si>
    <t>Other enhancement - Reduce flooding risk for properties - Capex - Cumulative expenditure on schemes completed in the report year - Highway drainage</t>
  </si>
  <si>
    <t>Other enhancement - Reduce flooding risk for properties - Capex - Cumulative expenditure on schemes completed in the report year - Sewage treatment and disposal</t>
  </si>
  <si>
    <t>Other enhancement - Reduce flooding risk for properties - Capex - Cumulative expenditure on schemes completed in the report year - Sludge liquor treatment</t>
  </si>
  <si>
    <t>Other enhancement - Reduce flooding risk for properties - Capex - Cumulative expenditure on schemes completed in the report year - Sludge transport</t>
  </si>
  <si>
    <t>Other enhancement - Reduce flooding risk for properties - Capex - Cumulative expenditure on schemes completed in the report year - Sludge treatment</t>
  </si>
  <si>
    <t>Other enhancement - Reduce flooding risk for properties - Capex - Cumulative expenditure on schemes completed in the report year - Sludge disposal</t>
  </si>
  <si>
    <t>Other enhancement - Reduce flooding risk for properties - Capex - Cumulative expenditure on schemes completed in the report year - Total</t>
  </si>
  <si>
    <t>Other enhancement - Reduce flooding risk for properties - Opex - Foul</t>
  </si>
  <si>
    <t>Other enhancement - Reduce flooding risk for properties - Opex - Surface water drainage</t>
  </si>
  <si>
    <t>Other enhancement - Reduce flooding risk for properties - Opex - Highway drainage</t>
  </si>
  <si>
    <t>Other enhancement - Reduce flooding risk for properties - Opex - Sewage treatment and disposal</t>
  </si>
  <si>
    <t>Other enhancement - Reduce flooding risk for properties - Opex - Sludge liquor treatment</t>
  </si>
  <si>
    <t>Other enhancement - Reduce flooding risk for properties - Opex - Sludge transport</t>
  </si>
  <si>
    <t>Other enhancement - Reduce flooding risk for properties - Opex - Sludge treatment</t>
  </si>
  <si>
    <t>Other enhancement - Reduce flooding risk for properties - Opex - Sludge disposal</t>
  </si>
  <si>
    <t>Other enhancement - Reduce flooding risk for properties - Opex - Total</t>
  </si>
  <si>
    <t>Other enhancement - Reduce flooding risk for properties - Opex - Cumulative expenditure on schemes completed in the report year - Foul</t>
  </si>
  <si>
    <t>Other enhancement - Reduce flooding risk for properties - Opex - Cumulative expenditure on schemes completed in the report year - Surface water drainage</t>
  </si>
  <si>
    <t>Other enhancement - Reduce flooding risk for properties - Opex - Cumulative expenditure on schemes completed in the report year - Highway drainage</t>
  </si>
  <si>
    <t>Other enhancement - Reduce flooding risk for properties - Opex - Cumulative expenditure on schemes completed in the report year - Sewage treatment and disposal</t>
  </si>
  <si>
    <t>Other enhancement - Reduce flooding risk for properties - Opex - Cumulative expenditure on schemes completed in the report year - Sludge liquor treatment</t>
  </si>
  <si>
    <t>Other enhancement - Reduce flooding risk for properties - Opex - Cumulative expenditure on schemes completed in the report year - Sludge transport</t>
  </si>
  <si>
    <t>Other enhancement - Reduce flooding risk for properties - Opex - Cumulative expenditure on schemes completed in the report year - Sludge treatment</t>
  </si>
  <si>
    <t>Other enhancement - Reduce flooding risk for properties - Opex - Cumulative expenditure on schemes completed in the report year - Sludge disposal</t>
  </si>
  <si>
    <t>Other enhancement - Reduce flooding risk for properties - Opex - Cumulative expenditure on schemes completed in the report year - Total</t>
  </si>
  <si>
    <t>Other enhancement - Reduce flooding risk for properties - Totex - Foul</t>
  </si>
  <si>
    <t>Other enhancement - Reduce flooding risk for properties - Totex - Surface water drainage</t>
  </si>
  <si>
    <t>Other enhancement - Reduce flooding risk for properties - Totex - Highway drainage</t>
  </si>
  <si>
    <t>Other enhancement - Reduce flooding risk for properties - Totex - Sewage treatment and disposal</t>
  </si>
  <si>
    <t>Other enhancement - Reduce flooding risk for properties - Totex - Sludge liquor treatment</t>
  </si>
  <si>
    <t>Other enhancement - Reduce flooding risk for properties - Totex - Sludge transport</t>
  </si>
  <si>
    <t>Other enhancement - Reduce flooding risk for properties - Totex - Sludge treatment</t>
  </si>
  <si>
    <t>Other enhancement - Reduce flooding risk for properties - Totex - Sludge disposal</t>
  </si>
  <si>
    <t>Other enhancement - Reduce flooding risk for properties - Totex - Total</t>
  </si>
  <si>
    <t>Other enhancement - Reduce flooding risk for properties - Totex - Cumulative expenditure on schemes completed in the report year - Foul</t>
  </si>
  <si>
    <t>Other enhancement - Reduce flooding risk for properties - Totex - Cumulative expenditure on schemes completed in the report year - Surface water drainage</t>
  </si>
  <si>
    <t>Other enhancement - Reduce flooding risk for properties - Totex - Cumulative expenditure on schemes completed in the report year - Highway drainage</t>
  </si>
  <si>
    <t>Other enhancement - Reduce flooding risk for properties - Totex - Cumulative expenditure on schemes completed in the report year - Sewage treatment and disposal</t>
  </si>
  <si>
    <t>Other enhancement - Reduce flooding risk for properties - Totex - Cumulative expenditure on schemes completed in the report year - Sludge liquor treatment</t>
  </si>
  <si>
    <t>Other enhancement - Reduce flooding risk for properties - Totex - Cumulative expenditure on schemes completed in the report year - Sludge transport</t>
  </si>
  <si>
    <t>Other enhancement - Reduce flooding risk for properties - Totex - Cumulative expenditure on schemes completed in the report year - Sludge treatment</t>
  </si>
  <si>
    <t>Other enhancement - Reduce flooding risk for properties - Totex - Cumulative expenditure on schemes completed in the report year - Sludge disposal</t>
  </si>
  <si>
    <t>Other enhancement - Reduce flooding risk for properties - Totex - Cumulative expenditure on schemes completed in the report year - Total</t>
  </si>
  <si>
    <t>Other enhancement - First time sewerage - Capex - Foul</t>
  </si>
  <si>
    <t>Other enhancement - First time sewerage - Capex - Surface water drainage</t>
  </si>
  <si>
    <t>Other enhancement - First time sewerage - Capex - Highway drainage</t>
  </si>
  <si>
    <t>Other enhancement - First time sewerage - Capex - Sewage treatment and disposal</t>
  </si>
  <si>
    <t>Other enhancement - First time sewerage - Capex - Sludge liquor treatment</t>
  </si>
  <si>
    <t>Other enhancement - First time sewerage - Capex - Sludge transport</t>
  </si>
  <si>
    <t>Other enhancement - First time sewerage - Capex - Sludge treatment</t>
  </si>
  <si>
    <t>Other enhancement - First time sewerage - Capex - Sludge disposal</t>
  </si>
  <si>
    <t>Other enhancement - First time sewerage - Capex - Total</t>
  </si>
  <si>
    <t>Other enhancement - First time sewerage - Capex - Cumulative expenditure on schemes completed in the report year - Foul</t>
  </si>
  <si>
    <t>Other enhancement - First time sewerage - Capex - Cumulative expenditure on schemes completed in the report year - Surface water drainage</t>
  </si>
  <si>
    <t>Other enhancement - First time sewerage - Capex - Cumulative expenditure on schemes completed in the report year - Highway drainage</t>
  </si>
  <si>
    <t>Other enhancement - First time sewerage - Capex - Cumulative expenditure on schemes completed in the report year - Sewage treatment and disposal</t>
  </si>
  <si>
    <t>Other enhancement - First time sewerage - Capex - Cumulative expenditure on schemes completed in the report year - Sludge liquor treatment</t>
  </si>
  <si>
    <t>Other enhancement - First time sewerage - Capex - Cumulative expenditure on schemes completed in the report year - Sludge transport</t>
  </si>
  <si>
    <t>Other enhancement - First time sewerage - Capex - Cumulative expenditure on schemes completed in the report year - Sludge treatment</t>
  </si>
  <si>
    <t>Other enhancement - First time sewerage - Capex - Cumulative expenditure on schemes completed in the report year - Sludge disposal</t>
  </si>
  <si>
    <t>Other enhancement - First time sewerage - Capex - Cumulative expenditure on schemes completed in the report year - Total</t>
  </si>
  <si>
    <t>Other enhancement - First time sewerage - Opex - Foul</t>
  </si>
  <si>
    <t>Other enhancement - First time sewerage - Opex - Surface water drainage</t>
  </si>
  <si>
    <t>Other enhancement - First time sewerage - Opex - Highway drainage</t>
  </si>
  <si>
    <t>Other enhancement - First time sewerage - Opex - Sewage treatment and disposal</t>
  </si>
  <si>
    <t>Other enhancement - First time sewerage - Opex - Sludge liquor treatment</t>
  </si>
  <si>
    <t>Other enhancement - First time sewerage - Opex - Sludge transport</t>
  </si>
  <si>
    <t>Other enhancement - First time sewerage - Opex - Sludge treatment</t>
  </si>
  <si>
    <t>Other enhancement - First time sewerage - Opex - Sludge disposal</t>
  </si>
  <si>
    <t>Other enhancement - First time sewerage - Opex - Total</t>
  </si>
  <si>
    <t>Other enhancement - First time sewerage - Opex - Cumulative expenditure on schemes completed in the report year - Foul</t>
  </si>
  <si>
    <t>Other enhancement - First time sewerage - Opex - Cumulative expenditure on schemes completed in the report year - Surface water drainage</t>
  </si>
  <si>
    <t>Other enhancement - First time sewerage - Opex - Cumulative expenditure on schemes completed in the report year - Highway drainage</t>
  </si>
  <si>
    <t>Other enhancement - First time sewerage - Opex - Cumulative expenditure on schemes completed in the report year - Sewage treatment and disposal</t>
  </si>
  <si>
    <t>Other enhancement - First time sewerage - Opex - Cumulative expenditure on schemes completed in the report year - Sludge liquor treatment</t>
  </si>
  <si>
    <t>Other enhancement - First time sewerage - Opex - Cumulative expenditure on schemes completed in the report year - Sludge transport</t>
  </si>
  <si>
    <t>Other enhancement - First time sewerage - Opex - Cumulative expenditure on schemes completed in the report year - Sludge treatment</t>
  </si>
  <si>
    <t>Other enhancement - First time sewerage - Opex - Cumulative expenditure on schemes completed in the report year - Sludge disposal</t>
  </si>
  <si>
    <t>Other enhancement - First time sewerage - Opex - Cumulative expenditure on schemes completed in the report year - Total</t>
  </si>
  <si>
    <t>Other enhancement - First time sewerage - Totex - Foul</t>
  </si>
  <si>
    <t>Other enhancement - First time sewerage - Totex - Surface water drainage</t>
  </si>
  <si>
    <t>Other enhancement - First time sewerage - Totex - Highway drainage</t>
  </si>
  <si>
    <t>Other enhancement - First time sewerage - Totex - Sewage treatment and disposal</t>
  </si>
  <si>
    <t>Other enhancement - First time sewerage - Totex - Sludge liquor treatment</t>
  </si>
  <si>
    <t>Other enhancement - First time sewerage - Totex - Sludge transport</t>
  </si>
  <si>
    <t>Other enhancement - First time sewerage - Totex - Sludge treatment</t>
  </si>
  <si>
    <t>Other enhancement - First time sewerage - Totex - Sludge disposal</t>
  </si>
  <si>
    <t>Other enhancement - First time sewerage - Totex - Total</t>
  </si>
  <si>
    <t>Other enhancement - First time sewerage - Totex - Cumulative expenditure on schemes completed in the report year - Foul</t>
  </si>
  <si>
    <t>Other enhancement - First time sewerage - Totex - Cumulative expenditure on schemes completed in the report year - Surface water drainage</t>
  </si>
  <si>
    <t>Other enhancement - First time sewerage - Totex - Cumulative expenditure on schemes completed in the report year - Highway drainage</t>
  </si>
  <si>
    <t>Other enhancement - First time sewerage - Totex - Cumulative expenditure on schemes completed in the report year - Sewage treatment and disposal</t>
  </si>
  <si>
    <t>Other enhancement - First time sewerage - Totex - Cumulative expenditure on schemes completed in the report year - Sludge liquor treatment</t>
  </si>
  <si>
    <t>Other enhancement - First time sewerage - Totex - Cumulative expenditure on schemes completed in the report year - Sludge transport</t>
  </si>
  <si>
    <t>Other enhancement - First time sewerage - Totex - Cumulative expenditure on schemes completed in the report year - Sludge treatment</t>
  </si>
  <si>
    <t>Other enhancement - First time sewerage - Totex - Cumulative expenditure on schemes completed in the report year - Sludge disposal</t>
  </si>
  <si>
    <t>Other enhancement - First time sewerage - Totex - Cumulative expenditure on schemes completed in the report year - Total</t>
  </si>
  <si>
    <t>First time sewerage - Totex - Cumulative expenditure on all schemes to reporting year end</t>
  </si>
  <si>
    <t>First time sewerage - Totex - Cumulative allowed expenditure on all schemes to reporting year end</t>
  </si>
  <si>
    <t>First time sewerage - Totex - Cumulative allowed expenditure on all schemes 2020-25</t>
  </si>
  <si>
    <t>Other enhancement - Sludge enhancement (quality) - Capex - Foul</t>
  </si>
  <si>
    <t>Other enhancement - Sludge enhancement (quality) - Capex - Surface water drainage</t>
  </si>
  <si>
    <t>Other enhancement - Sludge enhancement (quality) - Capex - Highway drainage</t>
  </si>
  <si>
    <t>Other enhancement - Sludge enhancement (quality) - Capex - Sewage treatment and disposal</t>
  </si>
  <si>
    <t>Other enhancement - Sludge enhancement (quality) - Capex - Sludge liquor treatment</t>
  </si>
  <si>
    <t>Other enhancement - Sludge enhancement (quality) - Capex - Sludge transport</t>
  </si>
  <si>
    <t>Other enhancement - Sludge enhancement (quality) - Capex - Sludge treatment</t>
  </si>
  <si>
    <t>Other enhancement - Sludge enhancement (quality) - Capex - Sludge disposal</t>
  </si>
  <si>
    <t>Other enhancement - Sludge enhancement (quality) - Capex - Total</t>
  </si>
  <si>
    <t>Other enhancement - Sludge enhancement (quality) - Opex - Foul</t>
  </si>
  <si>
    <t>Other enhancement - Sludge enhancement (quality) - Opex - Surface water drainage</t>
  </si>
  <si>
    <t>Other enhancement - Sludge enhancement (quality) - Opex - Highway drainage</t>
  </si>
  <si>
    <t>Other enhancement - Sludge enhancement (quality) - Opex - Sewage treatment and disposal</t>
  </si>
  <si>
    <t>Other enhancement - Sludge enhancement (quality) - Opex - Sludge liquor treatment</t>
  </si>
  <si>
    <t>Other enhancement - Sludge enhancement (quality) - Opex - Sludge transport</t>
  </si>
  <si>
    <t>Other enhancement - Sludge enhancement (quality) - Opex - Sludge treatment</t>
  </si>
  <si>
    <t>Other enhancement - Sludge enhancement (quality) - Opex - Sludge disposal</t>
  </si>
  <si>
    <t>Other enhancement - Sludge enhancement (quality) - Opex - Total</t>
  </si>
  <si>
    <t>Other enhancement - Sludge enhancement (quality) - Totex - Foul</t>
  </si>
  <si>
    <t>Other enhancement - Sludge enhancement (quality) - Totex - Surface water drainage</t>
  </si>
  <si>
    <t>Other enhancement - Sludge enhancement (quality) - Totex - Highway drainage</t>
  </si>
  <si>
    <t>Other enhancement - Sludge enhancement (quality) - Totex - Sewage treatment and disposal</t>
  </si>
  <si>
    <t>Other enhancement - Sludge enhancement (quality) - Totex - Sludge liquor treatment</t>
  </si>
  <si>
    <t>Other enhancement - Sludge enhancement (quality) - Totex - Sludge transport</t>
  </si>
  <si>
    <t>Other enhancement - Sludge enhancement (quality) - Totex - Sludge treatment</t>
  </si>
  <si>
    <t>Other enhancement - Sludge enhancement (quality) - Totex - Sludge disposal</t>
  </si>
  <si>
    <t>Other enhancement - Sludge enhancement (quality) - Totex - Total</t>
  </si>
  <si>
    <t>Sludge enhancement (quality) - Totex - Cumulative expenditure on all schemes to reporting year end</t>
  </si>
  <si>
    <t>Sludge enhancement (quality) - Totex - Cumulative allowed expenditure on all schemes to reporting year end</t>
  </si>
  <si>
    <t>Sludge enhancement (quality) - Totex - Cumulative allowed expenditure on all schemes 2020-25</t>
  </si>
  <si>
    <t>Other enhancement - Sludge enhancement (growth) - Capex - Foul</t>
  </si>
  <si>
    <t>Other enhancement - Sludge enhancement (growth) - Capex - Surface water drainage</t>
  </si>
  <si>
    <t>Other enhancement - Sludge enhancement (growth) - Capex - Highway drainage</t>
  </si>
  <si>
    <t>Other enhancement - Sludge enhancement (growth) - Capex - Sewage treatment and disposal</t>
  </si>
  <si>
    <t>Other enhancement - Sludge enhancement (growth) - Capex - Sludge liquor treatment</t>
  </si>
  <si>
    <t>Other enhancement - Sludge enhancement (growth) - Capex - Sludge transport</t>
  </si>
  <si>
    <t>Other enhancement - Sludge enhancement (growth) - Capex - Sludge treatment</t>
  </si>
  <si>
    <t>Other enhancement - Sludge enhancement (growth) - Capex - Sludge disposal</t>
  </si>
  <si>
    <t>Other enhancement - Sludge enhancement (growth) - Capex - Total</t>
  </si>
  <si>
    <t>Other enhancement - Sludge enhancement (growth) - Opex - Foul</t>
  </si>
  <si>
    <t>Other enhancement - Sludge enhancement (growth) - Opex - Surface water drainage</t>
  </si>
  <si>
    <t>Other enhancement - Sludge enhancement (growth) - Opex - Highway drainage</t>
  </si>
  <si>
    <t>Other enhancement - Sludge enhancement (growth) - Opex - Sewage treatment and disposal</t>
  </si>
  <si>
    <t>Other enhancement - Sludge enhancement (growth) - Opex - Sludge liquor treatment</t>
  </si>
  <si>
    <t>Other enhancement - Sludge enhancement (growth) - Opex - Sludge transport</t>
  </si>
  <si>
    <t>Other enhancement - Sludge enhancement (growth) - Opex - Sludge treatment</t>
  </si>
  <si>
    <t>Other enhancement - Sludge enhancement (growth) - Opex - Total</t>
  </si>
  <si>
    <t>Other enhancement - Sludge enhancement (growth) - Totex - Foul</t>
  </si>
  <si>
    <t>Other enhancement - Sludge enhancement (growth) - Totex - Surface water drainage</t>
  </si>
  <si>
    <t>Other enhancement - Sludge enhancement (growth) - Totex - Highway drainage</t>
  </si>
  <si>
    <t>Other enhancement - Sludge enhancement (growth) - Totex - Sewage treatment and disposal</t>
  </si>
  <si>
    <t>Other enhancement - Sludge enhancement (growth) - Totex - Sludge liquor treatment</t>
  </si>
  <si>
    <t>Other enhancement - Sludge enhancement (growth) - Totex - Sludge transport</t>
  </si>
  <si>
    <t>Other enhancement - Sludge enhancement (growth) - Totex - Sludge treatment</t>
  </si>
  <si>
    <t>Other enhancement - Sludge enhancement (growth) - Totex - Sludge disposal</t>
  </si>
  <si>
    <t>Other enhancement - Sludge enhancement (growth) - Totex - Total</t>
  </si>
  <si>
    <t>Sludge enhancement (growth) - Totex - Cumulative expenditure on all schemes to reporting year end</t>
  </si>
  <si>
    <t>Sludge enhancement (growth) - Totex - Cumulative allowed expenditure on all schemes to reporting year end</t>
  </si>
  <si>
    <t>Sludge enhancement (growth) - Totex - Cumulative allowed expenditure on all schemes 2020-25</t>
  </si>
  <si>
    <t>Other enhancement - Odour - Capex - Foul</t>
  </si>
  <si>
    <t>Other enhancement - Odour - Capex - Surface water drainage</t>
  </si>
  <si>
    <t>Other enhancement - Odour - Capex - Highway drainage</t>
  </si>
  <si>
    <t>Other enhancement - Odour - Capex - Sewage treatment and disposal</t>
  </si>
  <si>
    <t>Other enhancement - Odour - Capex - Sludge liquor treatment</t>
  </si>
  <si>
    <t>Other enhancement - Odour - Capex - Sludge transport</t>
  </si>
  <si>
    <t>Other enhancement - Odour - Capex - Sludge treatment</t>
  </si>
  <si>
    <t>Other enhancement - Odour - Capex - Sludge disposal</t>
  </si>
  <si>
    <t>Other enhancement - Odour - Capex - Total</t>
  </si>
  <si>
    <t>Other enhancement - Odour - Opex - Foul</t>
  </si>
  <si>
    <t>Other enhancement - Odour - Opex - Surface water drainage</t>
  </si>
  <si>
    <t>Other enhancement - Odour - Opex - Highway drainage</t>
  </si>
  <si>
    <t>Other enhancement - Odour - Opex - Sewage treatment and disposal</t>
  </si>
  <si>
    <t>Other enhancement - Odour - Opex - Sludge liquor treatment</t>
  </si>
  <si>
    <t>Other enhancement - Odour - Opex - Sludge transport</t>
  </si>
  <si>
    <t>Other enhancement - Odour - Opex - Sludge treatment</t>
  </si>
  <si>
    <t>Other enhancement - Odour - Opex - Sludge disposal</t>
  </si>
  <si>
    <t>Other enhancement - Odour - Opex - Total</t>
  </si>
  <si>
    <t>Other enhancement - Odour - Totex - Foul</t>
  </si>
  <si>
    <t>Other enhancement - Odour - Totex - Surface water drainage</t>
  </si>
  <si>
    <t>Other enhancement - Odour - Totex - Highway drainage</t>
  </si>
  <si>
    <t>Other enhancement - Odour - Totex - Sewage treatment and disposal</t>
  </si>
  <si>
    <t>Other enhancement - Odour - Totex - Sludge liquor treatment</t>
  </si>
  <si>
    <t>Other enhancement - Odour - Totex - Sludge transport</t>
  </si>
  <si>
    <t>Other enhancement - Odour - Totex - Sludge treatment</t>
  </si>
  <si>
    <t>Other enhancement - Odour - Totex - Sludge disposal</t>
  </si>
  <si>
    <t>Other enhancement - Odour - Totex - Total</t>
  </si>
  <si>
    <t>Odour - Totex - Cumulative expenditure on all schemes to reporting year end</t>
  </si>
  <si>
    <t>Odour - Totex - Cumulative allowed expenditure on all schemes to reporting year end</t>
  </si>
  <si>
    <t>Odour - Totex - Cumulative allowed expenditure on all schemes 2020-25</t>
  </si>
  <si>
    <t>Other enhancement - Enhancing resilience to low probability high consequence events - Capex - Foul</t>
  </si>
  <si>
    <t>Other enhancement - Enhancing resilience to low probability high consequence events - Capex - Surface water drainage</t>
  </si>
  <si>
    <t>Other enhancement - Enhancing resilience to low probability high consequence events - Capex - Highway drainage</t>
  </si>
  <si>
    <t>Other enhancement - Enhancing resilience to low probability high consequence events - Capex - Sewage treatment and disposal</t>
  </si>
  <si>
    <t>Other enhancement - Enhancing resilience to low probability high consequence events - Capex - Sludge liquor treatment</t>
  </si>
  <si>
    <t>Other enhancement - Enhancing resilience to low probability high consequence events - Capex - Sludge transport</t>
  </si>
  <si>
    <t>Other enhancement - Enhancing resilience to low probability high consequence events - Capex - Sludge treatment</t>
  </si>
  <si>
    <t>Other enhancement - Enhancing resilience to low probability high consequence events - Capex - Sludge disposal</t>
  </si>
  <si>
    <t>Other enhancement - Enhancing resilience to low probability high consequence events - Capex - Cumulative expenditure on schemes completed in the report year - Foul</t>
  </si>
  <si>
    <t>Other enhancement - Enhancing resilience to low probability high consequence events - Capex - Cumulative expenditure on schemes completed in the report year - Surface water drainage</t>
  </si>
  <si>
    <t>Other enhancement - Enhancing resilience to low probability high consequence events - Capex - Cumulative expenditure on schemes completed in the report year - Highway drainage</t>
  </si>
  <si>
    <t>Other enhancement - Enhancing resilience to low probability high consequence events - Capex - Cumulative expenditure on schemes completed in the report year - Sewage treatment and disposal</t>
  </si>
  <si>
    <t>Other enhancement - Enhancing resilience to low probability high consequence events - Capex - Cumulative expenditure on schemes completed in the report year - Sludge liquor treatment</t>
  </si>
  <si>
    <t>Other enhancement - Enhancing resilience to low probability high consequence events - Capex - Cumulative expenditure on schemes completed in the report year - Sludge transport</t>
  </si>
  <si>
    <t>Other enhancement - Enhancing resilience to low probability high consequence events - Capex - Cumulative expenditure on schemes completed in the report year - Sludge treatment</t>
  </si>
  <si>
    <t>Other enhancement - Enhancing resilience to low probability high consequence events - Capex - Cumulative expenditure on schemes completed in the report year - Sludge disposal</t>
  </si>
  <si>
    <t>Other enhancement - Enhancing resilience to low probability high consequence events - Capex - Cumulative expenditure on schemes completed in the report year - Total</t>
  </si>
  <si>
    <t>Other enhancement - Enhancing resilience to low probability high consequence events - Opex - Foul</t>
  </si>
  <si>
    <t>Other enhancement - Enhancing resilience to low probability high consequence events - Opex - Surface water drainage</t>
  </si>
  <si>
    <t>Other enhancement - Enhancing resilience to low probability high consequence events - Opex - Highway drainage</t>
  </si>
  <si>
    <t>Other enhancement - Enhancing resilience to low probability high consequence events - Opex - Sewage treatment and disposal</t>
  </si>
  <si>
    <t>Other enhancement - Enhancing resilience to low probability high consequence events - Opex - Sludge liquor treatment</t>
  </si>
  <si>
    <t>Other enhancement - Enhancing resilience to low probability high consequence events - Opex - Sludge transport</t>
  </si>
  <si>
    <t>Other enhancement - Enhancing resilience to low probability high consequence events - Opex - Sludge treatment</t>
  </si>
  <si>
    <t>Other enhancement - Enhancing resilience to low probability high consequence events - Opex - Sludge disposal</t>
  </si>
  <si>
    <t>Other enhancement - Enhancing resilience to low probability high consequence events - Opex - Cumulative expenditure on schemes completed in the report year - Foul</t>
  </si>
  <si>
    <t>Other enhancement - Enhancing resilience to low probability high consequence events - Opex - Cumulative expenditure on schemes completed in the report year - Surface water drainage</t>
  </si>
  <si>
    <t>Other enhancement - Enhancing resilience to low probability high consequence events - Opex - Cumulative expenditure on schemes completed in the report year - Highway drainage</t>
  </si>
  <si>
    <t>Other enhancement - Enhancing resilience to low probability high consequence events - Opex - Cumulative expenditure on schemes completed in the report year - Sewage treatment and disposal</t>
  </si>
  <si>
    <t>Other enhancement - Enhancing resilience to low probability high consequence events - Opex - Cumulative expenditure on schemes completed in the report year - Sludge liquor treatment</t>
  </si>
  <si>
    <t>Other enhancement - Enhancing resilience to low probability high consequence events - Opex - Cumulative expenditure on schemes completed in the report year - Sludge transport</t>
  </si>
  <si>
    <t>Other enhancement - Enhancing resilience to low probability high consequence events - Opex - Cumulative expenditure on schemes completed in the report year - Sludge treatment</t>
  </si>
  <si>
    <t>Other enhancement - Enhancing resilience to low probability high consequence events - Opex - Cumulative expenditure on schemes completed in the report year - Sludge disposal</t>
  </si>
  <si>
    <t>Other enhancement - Enhancing resilience to low probability high consequence events - Opex - Cumulative expenditure on schemes completed in the report year - Total</t>
  </si>
  <si>
    <t>Other enhancement - Enhancing resilience to low probability high consequence events - Totex - Foul</t>
  </si>
  <si>
    <t>Other enhancement - Enhancing resilience to low probability high consequence events - Totex - Surface water drainage</t>
  </si>
  <si>
    <t>Other enhancement - Enhancing resilience to low probability high consequence events - Totex - Highway drainage</t>
  </si>
  <si>
    <t>Other enhancement - Enhancing resilience to low probability high consequence events - Totex - Sewage treatment and disposal</t>
  </si>
  <si>
    <t>Other enhancement - Enhancing resilience to low probability high consequence events - Totex - Sludge liquor treatment</t>
  </si>
  <si>
    <t>Other enhancement - Enhancing resilience to low probability high consequence events - Totex - Sludge transport</t>
  </si>
  <si>
    <t>Other enhancement - Enhancing resilience to low probability high consequence events - Totex - Sludge treatment</t>
  </si>
  <si>
    <t>Other enhancement - Enhancing resilience to low probability high consequence events - Totex - Sludge disposal</t>
  </si>
  <si>
    <t>Other enhancement - Enhancing resilience to low probability high consequence events - Totex - Cumulative expenditure on schemes completed in the report year - Foul</t>
  </si>
  <si>
    <t>Other enhancement - Enhancing resilience to low probability high consequence events - Totex - Cumulative expenditure on schemes completed in the report year - Surface water drainage</t>
  </si>
  <si>
    <t>Other enhancement - Enhancing resilience to low probability high consequence events - Totex - Cumulative expenditure on schemes completed in the report year - Highway drainage</t>
  </si>
  <si>
    <t>Other enhancement - Enhancing resilience to low probability high consequence events - Totex - Cumulative expenditure on schemes completed in the report year - Sewage treatment and disposal</t>
  </si>
  <si>
    <t>Other enhancement - Enhancing resilience to low probability high consequence events - Totex - Cumulative expenditure on schemes completed in the report year - Sludge liquor treatment</t>
  </si>
  <si>
    <t>Other enhancement - Enhancing resilience to low probability high consequence events - Totex - Cumulative expenditure on schemes completed in the report year - Sludge transport</t>
  </si>
  <si>
    <t>Other enhancement - Enhancing resilience to low probability high consequence events - Totex - Cumulative expenditure on schemes completed in the report year - Sludge treatment</t>
  </si>
  <si>
    <t>Other enhancement - Enhancing resilience to low probability high consequence events - Totex - Cumulative expenditure on schemes completed in the report year - Sludge disposal</t>
  </si>
  <si>
    <t>Other enhancement - Enhancing resilience to low probability high consequence events - Totex - Cumulative expenditure on schemes completed in the report year - Total</t>
  </si>
  <si>
    <t>Other enhancement - Security - SEMD - Capex - Foul</t>
  </si>
  <si>
    <t>Other enhancement - Security - SEMD - Capex - Surface water drainage</t>
  </si>
  <si>
    <t>Other enhancement - Security - SEMD - Capex - Highway drainage</t>
  </si>
  <si>
    <t>Other enhancement - Security - SEMD - Capex - Sewage treatment and disposal</t>
  </si>
  <si>
    <t>Other enhancement - Security - SEMD - Capex - Sludge liquor treatment</t>
  </si>
  <si>
    <t>Other enhancement - Security - SEMD - Capex - Sludge transport</t>
  </si>
  <si>
    <t>Other enhancement - Security - SEMD - Capex - Sludge treatment</t>
  </si>
  <si>
    <t>Other enhancement - Security - SEMD - Capex - Sludge disposal</t>
  </si>
  <si>
    <t>Other enhancement - Security - SEMD - Capex - Cumulative expenditure on schemes completed in the report year - Foul</t>
  </si>
  <si>
    <t>Other enhancement - Security - SEMD - Capex - Cumulative expenditure on schemes completed in the report year - Surface water drainage</t>
  </si>
  <si>
    <t>Other enhancement - Security - SEMD - Capex - Cumulative expenditure on schemes completed in the report year - Highway drainage</t>
  </si>
  <si>
    <t>Other enhancement - Security - SEMD - Capex - Cumulative expenditure on schemes completed in the report year - Sewage treatment and disposal</t>
  </si>
  <si>
    <t>Other enhancement - Security - SEMD - Capex - Cumulative expenditure on schemes completed in the report year - Sludge liquor treatment</t>
  </si>
  <si>
    <t>Other enhancement - Security - SEMD - Capex - Cumulative expenditure on schemes completed in the report year - Sludge transport</t>
  </si>
  <si>
    <t>Other enhancement - Security - SEMD - Capex - Cumulative expenditure on schemes completed in the report year - Sludge treatment</t>
  </si>
  <si>
    <t>Other enhancement - Security - SEMD - Capex - Cumulative expenditure on schemes completed in the report year - Sludge disposal</t>
  </si>
  <si>
    <t>Other enhancement - Security - SEMD - Capex - Cumulative expenditure on schemes completed in the report year - Total</t>
  </si>
  <si>
    <t>Other enhancement - Security - SEMD - Opex - Foul</t>
  </si>
  <si>
    <t>Other enhancement - Security - SEMD - Opex - Surface water drainage</t>
  </si>
  <si>
    <t>Other enhancement - Security - SEMD - Opex - Highway drainage</t>
  </si>
  <si>
    <t>Other enhancement - Security - SEMD - Opex - Sewage treatment and disposal</t>
  </si>
  <si>
    <t>Other enhancement - Security - SEMD - Opex - Sludge liquor treatment</t>
  </si>
  <si>
    <t>Other enhancement - Security - SEMD - Opex - Sludge transport</t>
  </si>
  <si>
    <t>Other enhancement - Security - SEMD - Opex - Sludge treatment</t>
  </si>
  <si>
    <t>Other enhancement - Security - SEMD - Opex - Sludge disposal</t>
  </si>
  <si>
    <t>Other enhancement - Security - SEMD - Opex - Cumulative expenditure on schemes completed in the report year - Foul</t>
  </si>
  <si>
    <t>Other enhancement - Security - SEMD - Opex - Cumulative expenditure on schemes completed in the report year - Surface water drainage</t>
  </si>
  <si>
    <t>Other enhancement - Security - SEMD - Opex - Cumulative expenditure on schemes completed in the report year - Highway drainage</t>
  </si>
  <si>
    <t>Other enhancement - Security - SEMD - Opex - Cumulative expenditure on schemes completed in the report year - Sewage treatment and disposal</t>
  </si>
  <si>
    <t>Other enhancement - Security - SEMD - Opex - Cumulative expenditure on schemes completed in the report year - Sludge liquor treatment</t>
  </si>
  <si>
    <t>Other enhancement - Security - SEMD - Opex - Cumulative expenditure on schemes completed in the report year - Sludge transport</t>
  </si>
  <si>
    <t>Other enhancement - Security - SEMD - Opex - Cumulative expenditure on schemes completed in the report year - Sludge treatment</t>
  </si>
  <si>
    <t>Other enhancement - Security - SEMD - Opex - Cumulative expenditure on schemes completed in the report year - Sludge disposal</t>
  </si>
  <si>
    <t>Other enhancement - Security - SEMD - Opex - Cumulative expenditure on schemes completed in the report year - Total</t>
  </si>
  <si>
    <t>Other enhancement - Security - SEMD - Totex - Foul</t>
  </si>
  <si>
    <t>Other enhancement - Security - SEMD - Totex - Surface water drainage</t>
  </si>
  <si>
    <t>Other enhancement - Security - SEMD - Totex - Highway drainage</t>
  </si>
  <si>
    <t>Other enhancement - Security - SEMD - Totex - Sewage treatment and disposal</t>
  </si>
  <si>
    <t>Other enhancement - Security - SEMD - Totex - Sludge liquor treatment</t>
  </si>
  <si>
    <t>Other enhancement - Security - SEMD - Totex - Sludge transport</t>
  </si>
  <si>
    <t>Other enhancement - Security - SEMD - Totex - Sludge treatment</t>
  </si>
  <si>
    <t>Other enhancement - Security - SEMD - Totex - Sludge disposal</t>
  </si>
  <si>
    <t>Other enhancement - Security - SEMD - Totex - Cumulative expenditure on schemes completed in the report year - Foul</t>
  </si>
  <si>
    <t>Other enhancement - Security - SEMD - Totex - Cumulative expenditure on schemes completed in the report year - Surface water drainage</t>
  </si>
  <si>
    <t>Other enhancement - Security - SEMD - Totex - Cumulative expenditure on schemes completed in the report year - Highway drainage</t>
  </si>
  <si>
    <t>Other enhancement - Security - SEMD - Totex - Cumulative expenditure on schemes completed in the report year - Sewage treatment and disposal</t>
  </si>
  <si>
    <t>Other enhancement - Security - SEMD - Totex - Cumulative expenditure on schemes completed in the report year - Sludge liquor treatment</t>
  </si>
  <si>
    <t>Other enhancement - Security - SEMD - Totex - Cumulative expenditure on schemes completed in the report year - Sludge transport</t>
  </si>
  <si>
    <t>Other enhancement - Security - SEMD - Totex - Cumulative expenditure on schemes completed in the report year - Sludge treatment</t>
  </si>
  <si>
    <t>Other enhancement - Security - SEMD - Totex - Cumulative expenditure on schemes completed in the report year - Sludge disposal</t>
  </si>
  <si>
    <t>Other enhancement - Security - SEMD - Totex - Cumulative expenditure on schemes completed in the report year - Total</t>
  </si>
  <si>
    <t>Other enhancement - Security - Non-SEMD - Capex - Foul</t>
  </si>
  <si>
    <t>Other enhancement - Security - Non-SEMD - Capex - Surface water drainage</t>
  </si>
  <si>
    <t>Other enhancement - Security - Non-SEMD - Capex - Highway drainage</t>
  </si>
  <si>
    <t>Other enhancement - Security - Non-SEMD - Capex - Sewage treatment and disposal</t>
  </si>
  <si>
    <t>Other enhancement - Security - Non-SEMD - Capex - Sludge liquor treatment</t>
  </si>
  <si>
    <t>Other enhancement - Security - Non-SEMD - Capex - Sludge transport</t>
  </si>
  <si>
    <t>Other enhancement - Security - Non-SEMD - Capex - Sludge treatment</t>
  </si>
  <si>
    <t>Other enhancement - Security - Non-SEMD - Capex - Sludge disposal</t>
  </si>
  <si>
    <t>Other enhancement - Security - Non-SEMD - Capex - Cumulative expenditure on schemes completed in the report year - Foul</t>
  </si>
  <si>
    <t>Other enhancement - Security - Non-SEMD - Capex - Cumulative expenditure on schemes completed in the report year - Surface water drainage</t>
  </si>
  <si>
    <t>Other enhancement - Security - Non-SEMD - Capex - Cumulative expenditure on schemes completed in the report year - Highway drainage</t>
  </si>
  <si>
    <t>Other enhancement - Security - Non-SEMD - Capex - Cumulative expenditure on schemes completed in the report year - Sewage treatment and disposal</t>
  </si>
  <si>
    <t>Other enhancement - Security - Non-SEMD - Capex - Cumulative expenditure on schemes completed in the report year - Sludge liquor treatment</t>
  </si>
  <si>
    <t>Other enhancement - Security - Non-SEMD - Capex - Cumulative expenditure on schemes completed in the report year - Sludge transport</t>
  </si>
  <si>
    <t>Other enhancement - Security - Non-SEMD - Capex - Cumulative expenditure on schemes completed in the report year - Sludge treatment</t>
  </si>
  <si>
    <t>Other enhancement - Security - Non-SEMD - Capex - Cumulative expenditure on schemes completed in the report year - Sludge disposal</t>
  </si>
  <si>
    <t>Other enhancement - Security - Non-SEMD - Capex - Cumulative expenditure on schemes completed in the report year - Total</t>
  </si>
  <si>
    <t>Other enhancement - Security - Non-SEMD - Opex - Foul</t>
  </si>
  <si>
    <t>Other enhancement - Security - Non-SEMD - Opex - Surface water drainage</t>
  </si>
  <si>
    <t>Other enhancement - Security - Non-SEMD - Opex - Highway drainage</t>
  </si>
  <si>
    <t>Other enhancement - Security - Non-SEMD - Opex - Sewage treatment and disposal</t>
  </si>
  <si>
    <t>Other enhancement - Security - Non-SEMD - Opex - Sludge liquor treatment</t>
  </si>
  <si>
    <t>Other enhancement - Security - Non-SEMD - Opex - Sludge transport</t>
  </si>
  <si>
    <t>Other enhancement - Security - Non-SEMD - Opex - Sludge treatment</t>
  </si>
  <si>
    <t>Other enhancement - Security - Non-SEMD - Opex - Sludge disposal</t>
  </si>
  <si>
    <t>Other enhancement - Security - Non-SEMD - Opex - Cumulative expenditure on schemes completed in the report year - Foul</t>
  </si>
  <si>
    <t>Other enhancement - Security - Non-SEMD - Opex - Cumulative expenditure on schemes completed in the report year - Surface water drainage</t>
  </si>
  <si>
    <t>Other enhancement - Security - Non-SEMD - Opex - Cumulative expenditure on schemes completed in the report year - Highway drainage</t>
  </si>
  <si>
    <t>Other enhancement - Security - Non-SEMD - Opex - Cumulative expenditure on schemes completed in the report year - Sewage treatment and disposal</t>
  </si>
  <si>
    <t>Other enhancement - Security - Non-SEMD - Opex - Cumulative expenditure on schemes completed in the report year - Sludge liquor treatment</t>
  </si>
  <si>
    <t>Other enhancement - Security - Non-SEMD - Opex - Cumulative expenditure on schemes completed in the report year - Sludge transport</t>
  </si>
  <si>
    <t>Other enhancement - Security - Non-SEMD - Opex - Cumulative expenditure on schemes completed in the report year - Sludge treatment</t>
  </si>
  <si>
    <t>Other enhancement - Security - Non-SEMD - Opex - Cumulative expenditure on schemes completed in the report year - Sludge disposal</t>
  </si>
  <si>
    <t>Other enhancement - Security - Non-SEMD - Opex - Cumulative expenditure on schemes completed in the report year - Total</t>
  </si>
  <si>
    <t>Other enhancement - Security - Non-SEMD - Totex - Foul</t>
  </si>
  <si>
    <t>Other enhancement - Security - Non-SEMD - Totex - Surface water drainage</t>
  </si>
  <si>
    <t>Other enhancement - Security - Non-SEMD - Totex - Highway drainage</t>
  </si>
  <si>
    <t>Other enhancement - Security - Non-SEMD - Totex - Sewage treatment and disposal</t>
  </si>
  <si>
    <t>Other enhancement - Security - Non-SEMD - Totex - Sludge liquor treatment</t>
  </si>
  <si>
    <t>Other enhancement - Security - Non-SEMD - Totex - Sludge transport</t>
  </si>
  <si>
    <t>Other enhancement - Security - Non-SEMD - Totex - Sludge treatment</t>
  </si>
  <si>
    <t>Other enhancement - Security - Non-SEMD - Totex - Sludge disposal</t>
  </si>
  <si>
    <t>Other enhancement - Security - Non-SEMD - Totex - Cumulative expenditure on schemes completed in the report year - Foul</t>
  </si>
  <si>
    <t>Other enhancement - Security - Non-SEMD - Totex - Cumulative expenditure on schemes completed in the report year - Surface water drainage</t>
  </si>
  <si>
    <t>Other enhancement - Security - Non-SEMD - Totex - Cumulative expenditure on schemes completed in the report year - Highway drainage</t>
  </si>
  <si>
    <t>Other enhancement - Security - Non-SEMD - Totex - Cumulative expenditure on schemes completed in the report year - Sewage treatment and disposal</t>
  </si>
  <si>
    <t>Other enhancement - Security - Non-SEMD - Totex - Cumulative expenditure on schemes completed in the report year - Sludge liquor treatment</t>
  </si>
  <si>
    <t>Other enhancement - Security - Non-SEMD - Totex - Cumulative expenditure on schemes completed in the report year - Sludge transport</t>
  </si>
  <si>
    <t>Other enhancement - Security - Non-SEMD - Totex - Cumulative expenditure on schemes completed in the report year - Sludge treatment</t>
  </si>
  <si>
    <t>Other enhancement - Security - Non-SEMD - Totex - Cumulative expenditure on schemes completed in the report year - Sludge disposal</t>
  </si>
  <si>
    <t>Other enhancement - Security - Non-SEMD - Totex - Cumulative expenditure on schemes completed in the report year - Total</t>
  </si>
  <si>
    <t>Other enhancement - Additional line 1 - Capex - Foul</t>
  </si>
  <si>
    <t>Other enhancement - Additional line 1 - Capex - Surface water drainage</t>
  </si>
  <si>
    <t>Other enhancement - Additional line 1 - Capex - Highway drainage</t>
  </si>
  <si>
    <t>Other enhancement - Additional line 1 - Capex - Sewage treatment and disposal</t>
  </si>
  <si>
    <t>Other enhancement - Additional line 1 - Capex - Sludge liquor treatment</t>
  </si>
  <si>
    <t>Other enhancement - Additional line 1 - Capex - Sludge transport</t>
  </si>
  <si>
    <t>Other enhancement - Additional line 1 - Capex - Sludge treatment</t>
  </si>
  <si>
    <t>Other enhancement - Additional line 1 - Capex - Sludge disposal</t>
  </si>
  <si>
    <t>Other enhancement - Additional line 1 - Opex - Foul</t>
  </si>
  <si>
    <t>Other enhancement - Additional line 1 - Opex - Surface water drainage</t>
  </si>
  <si>
    <t>Other enhancement - Additional line 1 - Opex - Highway drainage</t>
  </si>
  <si>
    <t>Other enhancement - Additional line 1 - Opex - Sewage treatment and disposal</t>
  </si>
  <si>
    <t>Other enhancement - Additional line 1 - Opex - Sludge liquor treatment</t>
  </si>
  <si>
    <t>Other enhancement - Additional line 1 - Opex - Sludge transport</t>
  </si>
  <si>
    <t>Other enhancement - Additional line 1 - Opex - Sludge treatment</t>
  </si>
  <si>
    <t>Other enhancement - Additional line 1 - Opex - Sludge disposal</t>
  </si>
  <si>
    <t>Other enhancement - Additional line 2 - Capex - Foul</t>
  </si>
  <si>
    <t>Other enhancement - Additional line 2 - Capex - Surface water drainage</t>
  </si>
  <si>
    <t>Other enhancement - Additional line 2 - Capex - Highway drainage</t>
  </si>
  <si>
    <t>Other enhancement - Additional line 2 - Capex - Sewage treatment and disposal</t>
  </si>
  <si>
    <t>Other enhancement - Additional line 2 - Capex - Sludge liquor treatment</t>
  </si>
  <si>
    <t>Other enhancement - Additional line 2 - Capex - Sludge transport</t>
  </si>
  <si>
    <t>Other enhancement - Additional line 2 - Capex - Sludge treatment</t>
  </si>
  <si>
    <t>Other enhancement - Additional line 2 - Capex - Sludge disposal</t>
  </si>
  <si>
    <t>Other enhancement - Additional line 2 - Opex - Foul</t>
  </si>
  <si>
    <t>Other enhancement - Additional line 2 - Opex - Surface water drainage</t>
  </si>
  <si>
    <t>Other enhancement - Additional line 2 - Opex - Highway drainage</t>
  </si>
  <si>
    <t>Other enhancement - Additional line 2 - Opex - Sewage treatment and disposal</t>
  </si>
  <si>
    <t>Other enhancement - Additional line 2 - Opex - Sludge liquor treatment</t>
  </si>
  <si>
    <t>Other enhancement - Additional line 2 - Opex - Sludge transport</t>
  </si>
  <si>
    <t>Other enhancement - Additional line 2 - Opex - Sludge treatment</t>
  </si>
  <si>
    <t>Other enhancement - Additional line 2 - Opex - Sludge disposal</t>
  </si>
  <si>
    <t>Other enhancement - Additional line 3 - Capex - Foul</t>
  </si>
  <si>
    <t>Other enhancement - Additional line 3 - Capex - Surface water drainage</t>
  </si>
  <si>
    <t>Other enhancement - Additional line 3 - Capex - Highway drainage</t>
  </si>
  <si>
    <t>Other enhancement - Additional line 3 - Capex - Sewage treatment and disposal</t>
  </si>
  <si>
    <t>Other enhancement - Additional line 3 - Capex - Sludge liquor treatment</t>
  </si>
  <si>
    <t>Other enhancement - Additional line 3 - Capex - Sludge transport</t>
  </si>
  <si>
    <t>Other enhancement - Additional line 3 - Capex - Sludge treatment</t>
  </si>
  <si>
    <t>Other enhancement - Additional line 3 - Capex - Sludge disposal</t>
  </si>
  <si>
    <t>Other enhancement - Additional line 3 - Opex - Foul</t>
  </si>
  <si>
    <t>Other enhancement - Additional line 3 - Opex - Surface water drainage</t>
  </si>
  <si>
    <t>Other enhancement - Additional line 3 - Opex - Highway drainage</t>
  </si>
  <si>
    <t>Other enhancement - Additional line 3 - Opex - Sewage treatment and disposal</t>
  </si>
  <si>
    <t>Other enhancement - Additional line 3 - Opex - Sludge liquor treatment</t>
  </si>
  <si>
    <t>Other enhancement - Additional line 3 - Opex - Sludge transport</t>
  </si>
  <si>
    <t>Other enhancement - Additional line 3 - Opex - Sludge treatment</t>
  </si>
  <si>
    <t>Other enhancement - Additional line 3 - Opex - Sludge disposal</t>
  </si>
  <si>
    <t>Other enhancement - Additional line 4 - Capex - Foul</t>
  </si>
  <si>
    <t>Other enhancement - Additional line 4 - Capex - Surface water drainage</t>
  </si>
  <si>
    <t>Other enhancement - Additional line 4 - Capex - Highway drainage</t>
  </si>
  <si>
    <t>Other enhancement - Additional line 4 - Capex - Sewage treatment and disposal</t>
  </si>
  <si>
    <t>Other enhancement - Additional line 4 - Capex - Sludge liquor treatment</t>
  </si>
  <si>
    <t>Other enhancement - Additional line 4 - Capex - Sludge transport</t>
  </si>
  <si>
    <t>Other enhancement - Additional line 4 - Capex - Sludge treatment</t>
  </si>
  <si>
    <t>Other enhancement - Additional line 4 - Capex - Sludge disposal</t>
  </si>
  <si>
    <t>Other enhancement - Additional line 4 - Opex - Foul</t>
  </si>
  <si>
    <t>Other enhancement - Additional line 4 - Opex - Surface water drainage</t>
  </si>
  <si>
    <t>Other enhancement - Additional line 4 - Opex - Highway drainage</t>
  </si>
  <si>
    <t>Other enhancement - Additional line 4 - Opex - Sewage treatment and disposal</t>
  </si>
  <si>
    <t>Other enhancement - Additional line 4 - Opex - Sludge liquor treatment</t>
  </si>
  <si>
    <t>Other enhancement - Additional line 4 - Opex - Sludge transport</t>
  </si>
  <si>
    <t>Other enhancement - Additional line 4 - Opex - Sludge treatment</t>
  </si>
  <si>
    <t>Other enhancement - Additional line 4 - Opex - Sludge disposal</t>
  </si>
  <si>
    <t>Other enhancement - Additional line 5 - Capex - Foul</t>
  </si>
  <si>
    <t>Other enhancement - Additional line 5 - Capex - Surface water drainage</t>
  </si>
  <si>
    <t>Other enhancement - Additional line 5 - Capex - Highway drainage</t>
  </si>
  <si>
    <t>Other enhancement - Additional line 5 - Capex - Sewage treatment and disposal</t>
  </si>
  <si>
    <t>Other enhancement - Additional line 5 - Capex - Sludge liquor treatment</t>
  </si>
  <si>
    <t>Other enhancement - Additional line 5 - Capex - Sludge transport</t>
  </si>
  <si>
    <t>Other enhancement - Additional line 5 - Capex - Sludge treatment</t>
  </si>
  <si>
    <t>Other enhancement - Additional line 5 - Capex - Sludge disposal</t>
  </si>
  <si>
    <t>Other enhancement - Additional line 5 - Opex - Foul</t>
  </si>
  <si>
    <t>Other enhancement - Additional line 5 - Opex - Surface water drainage</t>
  </si>
  <si>
    <t>Other enhancement - Additional line 5 - Opex - Highway drainage</t>
  </si>
  <si>
    <t>Other enhancement - Additional line 5 - Opex - Sewage treatment and disposal</t>
  </si>
  <si>
    <t>Other enhancement - Additional line 5 - Opex - Sludge liquor treatment</t>
  </si>
  <si>
    <t>Other enhancement - Additional line 5 - Opex - Sludge transport</t>
  </si>
  <si>
    <t>Other enhancement - Additional line 5 - Opex - Sludge treatment</t>
  </si>
  <si>
    <t>Other enhancement - Additional line 5 - Opex - Sludge disposal</t>
  </si>
  <si>
    <t>Other enhancement - Total other enhancement expenditure - Totex - Foul</t>
  </si>
  <si>
    <t>Other enhancement - Total other enhancement expenditure - Totex - Surface water drainage</t>
  </si>
  <si>
    <t>Other enhancement - Total other enhancement expenditure - Totex - Highway drainage</t>
  </si>
  <si>
    <t>Other enhancement - Total other enhancement expenditure - Totex - Sewage treatment and disposal</t>
  </si>
  <si>
    <t>Other enhancement - Total other enhancement expenditure - Totex - Sludge liquor treatment</t>
  </si>
  <si>
    <t>Other enhancement - Total other enhancement expenditure - Totex - Sludge transport</t>
  </si>
  <si>
    <t>Other enhancement - Total other enhancement expenditure - Totex - Sludge treatment</t>
  </si>
  <si>
    <t>Other enhancement - Total other enhancement expenditure - Totex - Sludge disposal</t>
  </si>
  <si>
    <t>Total enhancement - Total enhancement expenditure  - Capex - Foul</t>
  </si>
  <si>
    <t>Total enhancement - Total enhancement expenditure  - Capex - Surface water drainage</t>
  </si>
  <si>
    <t>Total enhancement - Total enhancement expenditure  - Capex - Highway drainage</t>
  </si>
  <si>
    <t>Total enhancement - Total enhancement expenditure  - Capex - Sewage treatment and disposal</t>
  </si>
  <si>
    <t>Total enhancement - Total enhancement expenditure  - Capex - Sludge liquor treatment</t>
  </si>
  <si>
    <t>Total enhancement - Total enhancement expenditure  - Capex - Sludge transport</t>
  </si>
  <si>
    <t>Total enhancement - Total enhancement expenditure  - Capex - Sludge treatment</t>
  </si>
  <si>
    <t>Total enhancement - Total enhancement expenditure  - Capex - Sludge disposal</t>
  </si>
  <si>
    <t>Total enhancement - Total enhancement expenditure  - Opex - Foul</t>
  </si>
  <si>
    <t>Total enhancement - Total enhancement expenditure  - Opex - Surface water drainage</t>
  </si>
  <si>
    <t>Total enhancement - Total enhancement expenditure  - Opex - Highway drainage</t>
  </si>
  <si>
    <t>Total enhancement - Total enhancement expenditure  - Opex - Sewage treatment and disposal</t>
  </si>
  <si>
    <t>Total enhancement - Total enhancement expenditure  - Opex - Sludge liquor treatment</t>
  </si>
  <si>
    <t>Total enhancement - Total enhancement expenditure  - Opex - Sludge transport</t>
  </si>
  <si>
    <t>Total enhancement - Total enhancement expenditure  - Opex - Sludge treatment</t>
  </si>
  <si>
    <t>Total enhancement - Total enhancement expenditure  - Opex - Sludge disposal</t>
  </si>
  <si>
    <t>Total enhancement - Total enhancement expenditure  - Totex - Foul</t>
  </si>
  <si>
    <t>Total enhancement - Total enhancement expenditure  - Totex - Surface water drainage</t>
  </si>
  <si>
    <t>Total enhancement - Total enhancement expenditure  - Totex - Highway drainage</t>
  </si>
  <si>
    <t>Total enhancement - Total enhancement expenditure  - Totex - Sewage treatment and disposal</t>
  </si>
  <si>
    <t>Total enhancement - Total enhancement expenditure  - Totex - Sludge liquor treatment</t>
  </si>
  <si>
    <t>Total enhancement - Total enhancement expenditure  - Totex - Sludge transport</t>
  </si>
  <si>
    <t>Total enhancement - Total enhancement expenditure  - Totex - Sludge treatment</t>
  </si>
  <si>
    <t>Total enhancement - Total enhancement expenditure  - Totex - Sludge disposal</t>
  </si>
  <si>
    <t>New connections - Capex - Treated water distribution</t>
  </si>
  <si>
    <t>New connections - Opex - Treated water distribution</t>
  </si>
  <si>
    <t>New connections - Treated water distribution - Totex</t>
  </si>
  <si>
    <t>Requisition mains - Capex - Treated water distribution</t>
  </si>
  <si>
    <t>Requisition mains - Opex - Treated water distribution</t>
  </si>
  <si>
    <t>Requisition mains - Treated water distribution - Totex</t>
  </si>
  <si>
    <t>Infrastructure network reinforcement - Capex - Treated water distribution</t>
  </si>
  <si>
    <t>Infrastructure network reinforcement - Opex - Treated water distribution</t>
  </si>
  <si>
    <t>Infrastructure network reinforcement - Treated water distribution - Totex</t>
  </si>
  <si>
    <t>s185 diversions - Capex - Treated water distribution</t>
  </si>
  <si>
    <t>s185 diversions - Opex - Treated water distribution</t>
  </si>
  <si>
    <t>s185 diversions - Treated water distribution - Totex</t>
  </si>
  <si>
    <t>Other price controlled activities  - Capex - Treated water distribution</t>
  </si>
  <si>
    <t>Other price controlled activities  - Opex - Treated water distribution</t>
  </si>
  <si>
    <t>Other price controlled activities  - Treated water distribution - Totex</t>
  </si>
  <si>
    <t>Total developer services expenditure - capex - Capex - Treated water distribution</t>
  </si>
  <si>
    <t>Total developer services expenditure - opex - Opex - Treated water distribution</t>
  </si>
  <si>
    <t>Total developer services expenditure  - Totex - Treated water distribution</t>
  </si>
  <si>
    <t>Capex - New connections - Foul</t>
  </si>
  <si>
    <t>Capex - New connections - Surface water drainage</t>
  </si>
  <si>
    <t>Capex - New connections - Highway drainage</t>
  </si>
  <si>
    <t>Capex - New connections - Sewage treatment and disposal</t>
  </si>
  <si>
    <t>Capex - New connections - Sludge liquor treatment</t>
  </si>
  <si>
    <t>Capex - New connections - Total</t>
  </si>
  <si>
    <t>Capex - Requisition sewers - Foul</t>
  </si>
  <si>
    <t>Capex - Requisition sewers - Surface water drainage</t>
  </si>
  <si>
    <t>Capex - Requisition sewers - Highway drainage</t>
  </si>
  <si>
    <t>Capex - Requisition sewers - Sewage treatment and disposal</t>
  </si>
  <si>
    <t>Capex - Requisition sewers - Sludge liquor treatment</t>
  </si>
  <si>
    <t>Capex - Requisition sewers - Total</t>
  </si>
  <si>
    <t>Infrastructure network reinforcement - Capex - Foul</t>
  </si>
  <si>
    <t>Infrastructure network reinforcement - Capex - Surface water drainage</t>
  </si>
  <si>
    <t>Infrastructure network reinforcement - Capex - Highway drainage</t>
  </si>
  <si>
    <t>Infrastructure network reinforcement - Capex - Sewage treatment and disposal</t>
  </si>
  <si>
    <t>Infrastructure network reinforcement - Capex - Sludge liquor treatment</t>
  </si>
  <si>
    <t>Capex - Infrastructure network reinforcement - Total</t>
  </si>
  <si>
    <t>s185 diversions - Capex - Foul</t>
  </si>
  <si>
    <t>s185 diversions - Capex - Surface water drainage</t>
  </si>
  <si>
    <t>s185 diversions - Capex - Highway drainage</t>
  </si>
  <si>
    <t>s185 diversions - Capex - Sewage treatment and disposal</t>
  </si>
  <si>
    <t>s185 diversions - Capex - Sludge liquor treatment</t>
  </si>
  <si>
    <t>Capex - s185 diversions - Total</t>
  </si>
  <si>
    <t>Other price controlled activities  - Capex - Foul</t>
  </si>
  <si>
    <t>Other price controlled activities  - Capex - Surface water drainage</t>
  </si>
  <si>
    <t>Other price controlled activities  - Capex - Highway drainage</t>
  </si>
  <si>
    <t>Other price controlled activities  - Capex - Sewage treatment and disposal</t>
  </si>
  <si>
    <t>Other price controlled activities  - Capex - Sludge liquor treatment</t>
  </si>
  <si>
    <t>Capex - Other price controlled activities  - Total</t>
  </si>
  <si>
    <t>Total developer services expenditure - Capex - Foul</t>
  </si>
  <si>
    <t>Total developer services expenditure - Capex - Surface water drainage</t>
  </si>
  <si>
    <t>Total developer services expenditure - Capex - Highway drainage</t>
  </si>
  <si>
    <t>Total developer services expenditure - Capex - Sewage treatment and disposal</t>
  </si>
  <si>
    <t>Total developer services expenditure - Capex - Sludge liquor treatment</t>
  </si>
  <si>
    <t>Capex - Total developer services expenditure capex - Total</t>
  </si>
  <si>
    <t>Opex - New connections - Foul</t>
  </si>
  <si>
    <t>Opex - New connections - Surface water drainage</t>
  </si>
  <si>
    <t>Opex - New connections - Highway drainage</t>
  </si>
  <si>
    <t>Opex - New connections - Sewage treatment and disposal</t>
  </si>
  <si>
    <t>Opex - New connections - Sludge liquor treatment</t>
  </si>
  <si>
    <t>Opex - New connections - Total</t>
  </si>
  <si>
    <t>Opex - Requisition sewers - Foul</t>
  </si>
  <si>
    <t>Opex - Requisition sewers - Surface water drainage</t>
  </si>
  <si>
    <t>Opex - Requisition sewers - Highway drainage</t>
  </si>
  <si>
    <t>Opex - Requisition sewers - Sewage treatment and disposal</t>
  </si>
  <si>
    <t>Opex - Requisition sewers - Sludge liquor treatment</t>
  </si>
  <si>
    <t>Opex - Requisition sewers - Total</t>
  </si>
  <si>
    <t>Infrastructure network reinforcement - Opex - Foul</t>
  </si>
  <si>
    <t>Infrastructure network reinforcement - Opex - Surface water drainage</t>
  </si>
  <si>
    <t>Infrastructure network reinforcement - Opex - Highway drainage</t>
  </si>
  <si>
    <t>Infrastructure network reinforcement - Opex - Sewage treatment and disposal</t>
  </si>
  <si>
    <t>Infrastructure network reinforcement - Opex - Sludge liquor treatment</t>
  </si>
  <si>
    <t>Opex - Infrastructure network reinforcement - Total</t>
  </si>
  <si>
    <t>s185 diversions - Opex - Foul</t>
  </si>
  <si>
    <t>s185 diversions - Opex - Surface water drainage</t>
  </si>
  <si>
    <t>s185 diversions - Opex - Highway drainage</t>
  </si>
  <si>
    <t>s185 diversions - Opex - Sewage treatment and disposal</t>
  </si>
  <si>
    <t>s185 diversions - Opex - Sludge liquor treatment</t>
  </si>
  <si>
    <t>Opex - s185 diversions - Total</t>
  </si>
  <si>
    <t>Other price controlled activities  - Opex - Foul</t>
  </si>
  <si>
    <t>Other price controlled activities  - Opex - Surface water drainage</t>
  </si>
  <si>
    <t>Other price controlled activities  - Opex - Highway drainage</t>
  </si>
  <si>
    <t>Other price controlled activities  - Opex - Sewage treatment and disposal</t>
  </si>
  <si>
    <t>Other price controlled activities  - Opex - Sludge liquor treatment</t>
  </si>
  <si>
    <t>Opex - Other price controlled activities  - Total</t>
  </si>
  <si>
    <t>Total developer services expenditure - Opex - Foul</t>
  </si>
  <si>
    <t>Total developer services expenditure - Opex - Surface water drainage</t>
  </si>
  <si>
    <t>Total developer services expenditure - Opex - Highway drainage</t>
  </si>
  <si>
    <t>Total developer services expenditure - Opex - Sewage treatment and disposal</t>
  </si>
  <si>
    <t>Total developer services expenditure - Opex - Sludge liquor treatment</t>
  </si>
  <si>
    <t>Opex - Total developer services expenditure capex - Total</t>
  </si>
  <si>
    <t>Total developer services expenditure  - Totex - Foul</t>
  </si>
  <si>
    <t>Total developer services expenditure  - Totex - Surface water drainage</t>
  </si>
  <si>
    <t>Total developer services expenditure  - Totex - Highway drainage</t>
  </si>
  <si>
    <t>Total developer services expenditure  - Totex - Sewage treatment and disposal</t>
  </si>
  <si>
    <t>Total developer services expenditure  - Totex - Sludge liquor treatment</t>
  </si>
  <si>
    <t>Totex - Total developer services expenditure - Total</t>
  </si>
  <si>
    <t>Non-price control diversions - Diversions - NRSWA - Water resources</t>
  </si>
  <si>
    <t>Non-price control diversions - Diversions - NRSWA - Water network+</t>
  </si>
  <si>
    <t>Non-price control diversions - Diversions - NRSWA - Wastewater network+</t>
  </si>
  <si>
    <t>Non-price control diversions - Diversions - NRSWA - Total</t>
  </si>
  <si>
    <t>Non-price control diversions - Diversions - other non-price control - Water resources</t>
  </si>
  <si>
    <t>Non-price control diversions - Diversions - other non-price control - Water network+</t>
  </si>
  <si>
    <t>Non-price control diversions - Diversions - other non-price control - Wastewater network+</t>
  </si>
  <si>
    <t>Non-price control diversions - Diversions - other non-price control - Total</t>
  </si>
  <si>
    <t>Other developer services non-price control totex - Water resources</t>
  </si>
  <si>
    <t>Other developer services non-price control totex - Water network+</t>
  </si>
  <si>
    <t>Other developer services non-price control totex - Wastewater network+</t>
  </si>
  <si>
    <t>Other developer services non-price control totex - Total</t>
  </si>
  <si>
    <t>Total expenditure on non-price control diversions - Water resources</t>
  </si>
  <si>
    <t>Total expenditure on non-price control diversions - Water network+</t>
  </si>
  <si>
    <t>Total expenditure on non-price control diversions - Wastewater network+</t>
  </si>
  <si>
    <t>Total expenditure on non-price control diversions - Total</t>
  </si>
  <si>
    <t>Connections volume data - New connections (residential – excluding NAVs) - Water</t>
  </si>
  <si>
    <t>Connections volume data - New connections (residential – excluding NAVs) - Wastewater</t>
  </si>
  <si>
    <t>Connections volume data - New connections (residential – excluding NAVs) - Total</t>
  </si>
  <si>
    <t>Connections volume data - New connections (business – excluding NAVs) - Water</t>
  </si>
  <si>
    <t>Connections volume data - New connections (business – excluding NAVs) - Wastewater</t>
  </si>
  <si>
    <t>Connections volume data - New connections (business – excluding NAVs) - Total</t>
  </si>
  <si>
    <t>Connections volume data - Total new connections served by incumbent  - Water</t>
  </si>
  <si>
    <t>Connections volume data - Total new connections served by incumbent  - Wastewater</t>
  </si>
  <si>
    <t>Connections volume data - Total new connections served by incumbent  - Total</t>
  </si>
  <si>
    <t>New connections – SLPs - Total</t>
  </si>
  <si>
    <t>Properties volume data - New properties (residential - excluding NAVs) - Water</t>
  </si>
  <si>
    <t>Properties volume data - New properties (residential - excluding NAVs) - Wastewater</t>
  </si>
  <si>
    <t>Properties volume data - New properties (residential - excluding NAVs) - Total</t>
  </si>
  <si>
    <t>Properties volume data - New properties (business - excluding NAVs) - Water</t>
  </si>
  <si>
    <t>Properties volume data - New properties (business - excluding NAVs) - Wastewater</t>
  </si>
  <si>
    <t>Properties volume data - New properties (business - excluding NAVs) - Total</t>
  </si>
  <si>
    <t>Properties volume data - Total new properties served by incumbent  - Water</t>
  </si>
  <si>
    <t>Properties volume data - Total new properties served by incumbent  - Wastewater</t>
  </si>
  <si>
    <t>Properties volume data - Total new properties served by incumbent  - Total</t>
  </si>
  <si>
    <t>Properties volume data - New residential properties served by NAVs - Water</t>
  </si>
  <si>
    <t>Properties volume data - New residential properties served by NAVs - Wastewater</t>
  </si>
  <si>
    <t>Properties volume data - New residential properties served by NAVs - Total</t>
  </si>
  <si>
    <t>Properties volume data - New business properties served by NAVs - Water</t>
  </si>
  <si>
    <t>Properties volume data - New business properties served by NAVs - Wastewater</t>
  </si>
  <si>
    <t>Properties volume data - New business properties served by NAVs - Total</t>
  </si>
  <si>
    <t>Properties volume data - Total new properties served by NAVs - Water</t>
  </si>
  <si>
    <t>Properties volume data - Total new properties served by NAVs - Wastewater</t>
  </si>
  <si>
    <t>Properties volume data - Total new properties served by NAVs - Total</t>
  </si>
  <si>
    <t>Properties volume data - Total new properties - Water</t>
  </si>
  <si>
    <t>Properties volume data - Total new properties - Wastewater</t>
  </si>
  <si>
    <t>Properties volume data - Total new properties - Total</t>
  </si>
  <si>
    <t>New properties – SLP connections - Water</t>
  </si>
  <si>
    <t>New water mains data - Length of new mains (km) - requisitions - Water</t>
  </si>
  <si>
    <t>New water mains data - Length of new mains (km) - SLPs - Water</t>
  </si>
  <si>
    <t>Households connected for water only - unmetered</t>
  </si>
  <si>
    <t>Households connected for water only - metered</t>
  </si>
  <si>
    <t>Customer numbers - average during the year - Residential water only customers - Total</t>
  </si>
  <si>
    <t>Customer numbers - average during the year - Residential water only customers - Voids</t>
  </si>
  <si>
    <t>Households connected for sewerage only - unmetered</t>
  </si>
  <si>
    <t>Households connected for sewerage only - metered</t>
  </si>
  <si>
    <t>Customer numbers - average during the year - Residential wastewater only customers - Total</t>
  </si>
  <si>
    <t>Customer numbers - average during the year - Residential wastewater only customers - Voids</t>
  </si>
  <si>
    <t>Households connected for water and sewerage - unmetered</t>
  </si>
  <si>
    <t>Households connected for water and sewerage - metered</t>
  </si>
  <si>
    <t>Customer numbers - average during the year - Residential water and wastewater customers - Total</t>
  </si>
  <si>
    <t>Customer numbers - average during the year - Residential water and wastewater customers - Voids</t>
  </si>
  <si>
    <t>Customer numbers - average during the year - Total residential customers - Unmeasured</t>
  </si>
  <si>
    <t>Customer numbers - average during the year - Total residential customers - Measured</t>
  </si>
  <si>
    <t>Customer numbers - average during the year - Total residential customers -  Total</t>
  </si>
  <si>
    <t>Customer numbers - average during the year - Total residential customers - Voids</t>
  </si>
  <si>
    <t>Customer numbers - average during the year - Business water only customers - Unmeasured</t>
  </si>
  <si>
    <t>Customer numbers - average during the year - Business water only customers - Measured</t>
  </si>
  <si>
    <t>Customer numbers - average during the year - Business water only customers - Total</t>
  </si>
  <si>
    <t>Customer numbers - average during the year - Business water only customers - Voids</t>
  </si>
  <si>
    <t>Customer numbers - average during the year - Business wastewater only customers - Unmeasured</t>
  </si>
  <si>
    <t>Customer numbers - average during the year - Business wastewater only customers - Measured</t>
  </si>
  <si>
    <t>Customer numbers - average during the year - Business wastewater only customers - Total</t>
  </si>
  <si>
    <t>Customer numbers - average during the year - Business wastewater only customers - Voids</t>
  </si>
  <si>
    <t>Customer numbers - average during the year - Business water &amp; wastewater customers - Unmeasured</t>
  </si>
  <si>
    <t>Customer numbers - average during the year - Business water &amp; wastewater customers - Measured</t>
  </si>
  <si>
    <t>Customer numbers - average during the year - Business water &amp; wastewater customers - Total</t>
  </si>
  <si>
    <t>Customer numbers - average during the year - Business water &amp; wastewater customers - Voids</t>
  </si>
  <si>
    <t>Customer numbers - average during the year - Total business customers - Unmeasured</t>
  </si>
  <si>
    <t>Customer numbers - average during the year - Total business customers - Measured</t>
  </si>
  <si>
    <t>Customer numbers - average during the year - Total business customers - Total</t>
  </si>
  <si>
    <t>Customer numbers - average during the year - Total business customers - Voids</t>
  </si>
  <si>
    <t>Customer numbers - average during the year - Total customers - Unmeasured</t>
  </si>
  <si>
    <t>Customer numbers - average during the year - Total customers - Measured</t>
  </si>
  <si>
    <t>Customer numbers - average during the year - Total customers - Total</t>
  </si>
  <si>
    <t>Customer numbers - average during the year - Total customers - Voids</t>
  </si>
  <si>
    <t>Property numbers - average during the year - Residential properties billed  - Water - Unmeasured</t>
  </si>
  <si>
    <t>Property numbers - average during the year - Residential properties billed  - Water - Measured</t>
  </si>
  <si>
    <t>Property numbers - average during the year - Residential properties billed  - Water - Total</t>
  </si>
  <si>
    <t>Number of households billed for unmeasured sewage.</t>
  </si>
  <si>
    <t>Number of households billed for measured sewage.</t>
  </si>
  <si>
    <t>Households billed sewage</t>
  </si>
  <si>
    <t>Property numbers - average during the year - Residential void properties - Water - Total</t>
  </si>
  <si>
    <t>Property numbers - average during the year - Residential void properties - Wastewater - Total</t>
  </si>
  <si>
    <t>Property numbers - average during the year - Total connected residential properties - Water - Total</t>
  </si>
  <si>
    <t>Property numbers - average during the year - Total connected residential properties - Wastewater - Total</t>
  </si>
  <si>
    <t>Number of non-households billed for unmeasured water.</t>
  </si>
  <si>
    <t>Number of non-households billed measured water.</t>
  </si>
  <si>
    <t>Property numbers - average during the year - Business properties billed - Water - Total</t>
  </si>
  <si>
    <t>Number of non-households billed for unmeasured sewage.</t>
  </si>
  <si>
    <t>Number of non-households billed for measured sewage.</t>
  </si>
  <si>
    <t>Total number of non-households billed for sewage.</t>
  </si>
  <si>
    <t>Property numbers - average during the year - Business void properties - Water - Total</t>
  </si>
  <si>
    <t>Property numbers - average during the year - Business void properties - Wastewater - Total</t>
  </si>
  <si>
    <t>Property numbers - average during the year - Total connected business properties - Water - Total</t>
  </si>
  <si>
    <t>Property numbers - average during the year - Total connected business properties - Wastewater - Total</t>
  </si>
  <si>
    <t>Property numbers - average during the year - Total connected properties - Water - Total</t>
  </si>
  <si>
    <t>Property numbers - average during the year - Total connected properties - Wastewater - Total</t>
  </si>
  <si>
    <t>Property and meter numbers - at end of year - Total new residential properties connected in year - Unmeasured - No meter</t>
  </si>
  <si>
    <t>Property and meter numbers - at end of year - Total new residential properties connected in year - Unmeasured - Basic meter</t>
  </si>
  <si>
    <t>Total new residential properties connected in year - Unmeasured - AMR meter</t>
  </si>
  <si>
    <t>Total new residential properties connected in year - Unmeasured - AMI meter (capable)</t>
  </si>
  <si>
    <t xml:space="preserve">Total new residential properties connected in year - Unmeasured - AMI meter (active) </t>
  </si>
  <si>
    <t>Total new residential properties connected in year - Unmeasured - Total</t>
  </si>
  <si>
    <t>Property and meter numbers - at end of year - Total new residential properties connected in year - Measured - No meter</t>
  </si>
  <si>
    <t>Property and meter numbers - at end of year - Total new residential properties connected in year - Measured - Basic meter</t>
  </si>
  <si>
    <t>Total new residential properties connected in year - Measured - AMR meter</t>
  </si>
  <si>
    <t>Total new residential properties connected in year - Measured - AMI meter (capable)</t>
  </si>
  <si>
    <t xml:space="preserve">Total new residential properties connected in year - Measured - AMI meter (active) </t>
  </si>
  <si>
    <t>Total new residential properties connected in year - Measured - Total</t>
  </si>
  <si>
    <t>Total new residential properties connected in year - Total</t>
  </si>
  <si>
    <t>Property and meter numbers - at end of year - Total new business properties connected in year - Unmeasured - No meter</t>
  </si>
  <si>
    <t>Property and meter numbers - at end of year - Total new business properties connected in year - Unmeasured - Basic meter</t>
  </si>
  <si>
    <t>Total new business properties connected in year - Unmeasured - AMR meter</t>
  </si>
  <si>
    <t>Total new business properties connected in year - Unmeasured - AMI meter (capable)</t>
  </si>
  <si>
    <t xml:space="preserve">Total new business properties connected in year - Unmeasured - AMI meter (active) </t>
  </si>
  <si>
    <t>Total new business properties connected in year - Unmeasured - Total</t>
  </si>
  <si>
    <t>Property and meter numbers - at end of year - Total new business properties connected in year - Measured - No meter</t>
  </si>
  <si>
    <t>Property and meter numbers - at end of year - Total new business properties connected in year - Measured - Basic meter</t>
  </si>
  <si>
    <t>Total new business properties connected in year - Measured - AMR meter</t>
  </si>
  <si>
    <t>Total new business properties connected in year - Measured - AMI meter (capable)</t>
  </si>
  <si>
    <t xml:space="preserve">Total new business properties connected in year - Measured - AMI meter (active) </t>
  </si>
  <si>
    <t>Total new business properties connected in year - Measured - Total</t>
  </si>
  <si>
    <t>Total new business properties connected in year - Total</t>
  </si>
  <si>
    <t>Property and meter numbers - at end of year - Residential properties billed at year end - Unmeasured - No meter</t>
  </si>
  <si>
    <t>Property and meter numbers - at end of year - Residential properties billed at year end - Unmeasured - Basic meter</t>
  </si>
  <si>
    <t>Residential properties billed at year end - Unmeasured - AMR meter</t>
  </si>
  <si>
    <t>Residential properties billed at year end - Unmeasured - AMI meter (capable)</t>
  </si>
  <si>
    <t xml:space="preserve">Residential properties billed at year end - Unmeasured - AMI meter (active) </t>
  </si>
  <si>
    <t>Residential properties billed at year end - Unmeasured - Total</t>
  </si>
  <si>
    <t>Property and meter numbers - at end of year - Residential properties billed at year end - Measured - No meter</t>
  </si>
  <si>
    <t>Property and meter numbers - at end of year - Residential properties billed at year end - Measured - Basic meter</t>
  </si>
  <si>
    <t>Residential properties billed at year end - Measured - AMR meter</t>
  </si>
  <si>
    <t>Residential properties billed at year end - Measured - AMI meter (capable)</t>
  </si>
  <si>
    <t xml:space="preserve">Residential properties billed at year end - Measured - AMI meter (active) </t>
  </si>
  <si>
    <t>Residential properties billed at year end - Measured - Total</t>
  </si>
  <si>
    <t>Residential properties billed at year end - Total</t>
  </si>
  <si>
    <t>Residential properties unbilled at year end - Unbilled - Uneconomic to bill</t>
  </si>
  <si>
    <t>Residential properties unbilled at year end - Unbilled - Other</t>
  </si>
  <si>
    <t>Residential properties unbilled at year end - Unbilled - Total</t>
  </si>
  <si>
    <t>Property and meter numbers - at end of year - Residential void properties at year end - Unmeasured - Total</t>
  </si>
  <si>
    <t>Residential void properties at year end - Measured - Total</t>
  </si>
  <si>
    <t>Residential void properties at year end - Total</t>
  </si>
  <si>
    <t>Property and meter numbers - at end of year - Total connected residential properties at year end - Unmeasured - Total</t>
  </si>
  <si>
    <t>Total connected residential properties at year end - Measured - Total</t>
  </si>
  <si>
    <t>Total connected residential properties at year end - Total</t>
  </si>
  <si>
    <t>Property and meter numbers - at end of year - Business properties billed at year end - Unmeasured - No meter</t>
  </si>
  <si>
    <t>Property and meter numbers - at end of year - Business properties billed at year end - Unmeasured - Basic meter</t>
  </si>
  <si>
    <t>Business properties billed at year end - Unmeasured - AMR meter</t>
  </si>
  <si>
    <t>Business properties billed at year end - Unmeasured - AMI meter (capable)</t>
  </si>
  <si>
    <t xml:space="preserve">Business properties billed at year end - Unmeasured - AMI meter (active) </t>
  </si>
  <si>
    <t>Property and meter numbers - at end of year - Business properties billed at year end - Unmeasured - Total</t>
  </si>
  <si>
    <t>Property and meter numbers - at end of year - Business properties billed at year end - Measured - No meter</t>
  </si>
  <si>
    <t>Property and meter numbers - at end of year - Business properties billed at year end - Measured - Basic meter</t>
  </si>
  <si>
    <t>Business properties billed at year end - Measured - AMR meter</t>
  </si>
  <si>
    <t>Business properties billed at year end - Measured - AMI meter (capable)</t>
  </si>
  <si>
    <t xml:space="preserve">Business properties billed at year end - Measured - AMI meter (active) </t>
  </si>
  <si>
    <t>Business properties billed at year end - Measured - Total</t>
  </si>
  <si>
    <t>Business properties billed at year end - Total</t>
  </si>
  <si>
    <t>Business properties unbilled at year end - Unbilled - Uneconomic to bill</t>
  </si>
  <si>
    <t>Business properties unbilled at year end - Unbilled - Total</t>
  </si>
  <si>
    <t>Property and meter numbers - at end of year - Business void properties at year end - Unmeasured - Total</t>
  </si>
  <si>
    <t>Business void properties at year end - Measured - Total</t>
  </si>
  <si>
    <t>Business void properties at year end - Total</t>
  </si>
  <si>
    <t>Property and meter numbers - at end of year - Total connected business properties at year end - Unmeasured - Total</t>
  </si>
  <si>
    <t>Total connected business properties at year end - Measured - Total</t>
  </si>
  <si>
    <t>Total connected business properties at year end - Total</t>
  </si>
  <si>
    <t>Property and meter numbers - at end of year - Total connected properties at year end - Unmeasured - Total</t>
  </si>
  <si>
    <t>Total connected properties at year end - Measured - Total</t>
  </si>
  <si>
    <t>DG2 denominator: Total number of properties (domestic and non-domestic) connected for water supply at end of year.</t>
  </si>
  <si>
    <t>Population - Total</t>
  </si>
  <si>
    <t>Total connected population.</t>
  </si>
  <si>
    <t>Average connected non-resident population</t>
  </si>
  <si>
    <t>Household population - Resident population</t>
  </si>
  <si>
    <t>Household population - Non-resident population</t>
  </si>
  <si>
    <t>Household population - Total</t>
  </si>
  <si>
    <t>Measured household population - Resident population</t>
  </si>
  <si>
    <t>Measured household population - Non-resident population</t>
  </si>
  <si>
    <t>Measured household population - Total</t>
  </si>
  <si>
    <t>Unmeasured household population - Resident population</t>
  </si>
  <si>
    <t>Unmeasured household population - Non-resident population</t>
  </si>
  <si>
    <t>Unmeasured household population - Total</t>
  </si>
  <si>
    <t>Green recovery line 1 - Capex - Expenditure in report year - Water resources</t>
  </si>
  <si>
    <t>Green recovery line 1 - Capex - Expenditure in report year - Water network+ Raw water transport</t>
  </si>
  <si>
    <t>Green recovery line 1 - Capex - Expenditure in report year - Water network+ Raw water storage</t>
  </si>
  <si>
    <t>Green recovery line 1 - Capex - Expenditure in report year - Water network+ Water treatment</t>
  </si>
  <si>
    <t>Green recovery line 1 - Capex - Expenditure in report year - Water network+ Treated water distribution</t>
  </si>
  <si>
    <t>Green recovery line 1 - Capex - Expenditure in report year - Total</t>
  </si>
  <si>
    <t>Green recovery line 1 - Capex - Cumulative expenditure on schemes completed in the report year - Water resources</t>
  </si>
  <si>
    <t>Green recovery line 1 - Totex - Cumulative expenditure on schemes completed in the report year - Water network+ Raw water transport</t>
  </si>
  <si>
    <t>Green recovery line 1 - Capex - Cumulative expenditure on schemes completed in the report year - Water network+ Raw water storage</t>
  </si>
  <si>
    <t>Green recovery line 1 - Capex - Cumulative expenditure on schemes completed in the report year - Water network+ Water treatment</t>
  </si>
  <si>
    <t>Green recovery line 1 - Capex - Cumulative expenditure on schemes completed in the report year - Water network+ Treated water distribution</t>
  </si>
  <si>
    <t>Green recovery line 1 - Capex - Cumulative expenditure on schemes completed in the report year - Total</t>
  </si>
  <si>
    <t>Green recovery line 1 - Opex - Expenditure in report year - Water resources</t>
  </si>
  <si>
    <t>Green recovery line 1 - Opex - Expenditure in report year - Water network+ Raw water transport</t>
  </si>
  <si>
    <t>Green recovery line 1 - Opex - Expenditure in report year - Water network+ Raw water storage</t>
  </si>
  <si>
    <t>Green recovery line 1 - Opex - Expenditure in report year - Water network+ Water treatment</t>
  </si>
  <si>
    <t>Green recovery line 1 - Opex - Expenditure in report year - Water network+ Treated water distribution</t>
  </si>
  <si>
    <t>Green recovery line 1 - Opex - Expenditure in report year - Total</t>
  </si>
  <si>
    <t>Green recovery line 1 - Opex - Cumulative expenditure on schemes completed in the report year - Water resources</t>
  </si>
  <si>
    <t>Green recovery line 1 - Capex - Cumulative expenditure on schemes completed in the report year - Water network+ Raw water transport</t>
  </si>
  <si>
    <t>Green recovery line 1 - Opex - Cumulative expenditure on schemes completed in the report year - Water network+ Raw water storage</t>
  </si>
  <si>
    <t>Green recovery line 1 - Opex - Cumulative expenditure on schemes completed in the report year - Water network+ Water treatment</t>
  </si>
  <si>
    <t>Green recovery line 1 - Opex - Cumulative expenditure on schemes completed in the report year - Water network+ Treated water distribution</t>
  </si>
  <si>
    <t>Green recovery line 1 - Opex - Cumulative expenditure on schemes completed in the report year - Total</t>
  </si>
  <si>
    <t>Green recovery line 1 - Totex - Expenditure in report year - Water resources</t>
  </si>
  <si>
    <t>Green recovery line 1 - Totex - Expenditure in report year - Water network+ Raw water transport</t>
  </si>
  <si>
    <t>Green recovery line 1 - Totex - Expenditure in report year - Water network+ Raw water storage</t>
  </si>
  <si>
    <t>Green recovery line 1 - Totex - Expenditure in report year - Water network+ Water treatment</t>
  </si>
  <si>
    <t>Green recovery line 1 - Totex - Expenditure in report year - Water network+ Treated water distribution</t>
  </si>
  <si>
    <t>Green recovery line 1 - Totex - Expenditure in report year - Total</t>
  </si>
  <si>
    <t>Green recovery line 1 - Totex - Cumulative expenditure on schemes completed in the report year - Water resources</t>
  </si>
  <si>
    <t>Green recovery line 1 - Opex - Cumulative expenditure on schemes completed in the report year - Water network+ Raw water transport</t>
  </si>
  <si>
    <t>Green recovery line 1 - Totex - Cumulative expenditure on schemes completed in the report year - Water network+ Raw water storage</t>
  </si>
  <si>
    <t>Green recovery line 1 - Totex - Cumulative expenditure on schemes completed in the report year - Water network+ Water treatment</t>
  </si>
  <si>
    <t>Green recovery line 1 - Totex - Cumulative expenditure on schemes completed in the report year - Water network+ Treated water distribution</t>
  </si>
  <si>
    <t>Green recovery line 1 - Totex - Cumulative expenditure on schemes completed in the report year - Total</t>
  </si>
  <si>
    <t>Green recovery line 2 - Capex - Expenditure in report year - Water resources</t>
  </si>
  <si>
    <t>Green recovery line 2 - Capex - Expenditure in report year - Water network+ Raw water transport</t>
  </si>
  <si>
    <t>Green recovery line 2 - Capex - Expenditure in report year - Water network+ Raw water storage</t>
  </si>
  <si>
    <t>Green recovery line 2 - Capex - Expenditure in report year - Water network+ Water treatment</t>
  </si>
  <si>
    <t>Green recovery line 2 - Capex - Expenditure in report year - Water network+ Treated water distribution</t>
  </si>
  <si>
    <t>Green recovery line 2 - Capex - Expenditure in report year - Total</t>
  </si>
  <si>
    <t>Green recovery line 2 - Capex - Cumulative expenditure on schemes completed in the report year - Water resources</t>
  </si>
  <si>
    <t>Green recovery line 2 - Totex - Cumulative expenditure on schemes completed in the report year - Water network+ Raw water transport</t>
  </si>
  <si>
    <t>Green recovery line 2 - Capex - Cumulative expenditure on schemes completed in the report year - Water network+ Raw water storage</t>
  </si>
  <si>
    <t>Green recovery line 2 - Capex - Cumulative expenditure on schemes completed in the report year - Water network+ Water treatment</t>
  </si>
  <si>
    <t>Green recovery line 2 - Capex - Cumulative expenditure on schemes completed in the report year - Water network+ Treated water distribution</t>
  </si>
  <si>
    <t>Green recovery line 2 - Capex - Cumulative expenditure on schemes completed in the report year - Total</t>
  </si>
  <si>
    <t>Green recovery line 2 - Opex - Expenditure in report year - Water resources</t>
  </si>
  <si>
    <t>Green recovery line 2 - Opex - Expenditure in report year - Water network+ Raw water transport</t>
  </si>
  <si>
    <t>Green recovery line 2 - Opex - Expenditure in report year - Water network+ Raw water storage</t>
  </si>
  <si>
    <t>Green recovery line 2 - Opex - Expenditure in report year - Water network+ Water treatment</t>
  </si>
  <si>
    <t>Green recovery line 2 - Opex - Expenditure in report year - Water network+ Treated water distribution</t>
  </si>
  <si>
    <t>Green recovery line 2 - Opex - Expenditure in report year - Total</t>
  </si>
  <si>
    <t>Green recovery line 2 - Opex - Cumulative expenditure on schemes completed in the report year - Water resources</t>
  </si>
  <si>
    <t>Green recovery line 2 - Capex - Cumulative expenditure on schemes completed in the report year - Water network+ Raw water transport</t>
  </si>
  <si>
    <t>Green recovery line 2 - Opex - Cumulative expenditure on schemes completed in the report year - Water network+ Raw water storage</t>
  </si>
  <si>
    <t>Green recovery line 2 - Opex - Cumulative expenditure on schemes completed in the report year - Water network+ Water treatment</t>
  </si>
  <si>
    <t>Green recovery line 2 - Opex - Cumulative expenditure on schemes completed in the report year - Water network+ Treated water distribution</t>
  </si>
  <si>
    <t>Green recovery line 2 - Opex - Cumulative expenditure on schemes completed in the report year - Total</t>
  </si>
  <si>
    <t>Green recovery line 2 - Totex - Expenditure in report year - Water resources</t>
  </si>
  <si>
    <t>Green recovery line 2 - Totex - Expenditure in report year - Water network+ Raw water transport</t>
  </si>
  <si>
    <t>Green recovery line 2 - Totex - Expenditure in report year - Water network+ Raw water storage</t>
  </si>
  <si>
    <t>Green recovery line 2 - Totex - Expenditure in report year - Water network+ Water treatment</t>
  </si>
  <si>
    <t>Green recovery line 2 - Totex - Expenditure in report year - Water network+ Treated water distribution</t>
  </si>
  <si>
    <t>Green recovery line 2 - Totex - Expenditure in report year - Total</t>
  </si>
  <si>
    <t>Green recovery line 2 - Totex - Cumulative expenditure on schemes completed in the report year - Water resources</t>
  </si>
  <si>
    <t>Green recovery line 2 - Opex - Cumulative expenditure on schemes completed in the report year - Water network+ Raw water transport</t>
  </si>
  <si>
    <t>Green recovery line 2 - Totex - Cumulative expenditure on schemes completed in the report year - Water network+ Raw water storage</t>
  </si>
  <si>
    <t>Green recovery line 2 - Totex - Cumulative expenditure on schemes completed in the report year - Water network+ Water treatment</t>
  </si>
  <si>
    <t>Green recovery line 2 - Totex - Cumulative expenditure on schemes completed in the report year - Water network+ Treated water distribution</t>
  </si>
  <si>
    <t>Green recovery line 2 - Totex - Cumulative expenditure on schemes completed in the report year - Total</t>
  </si>
  <si>
    <t>Green recovery line 3 - Capex - Expenditure in report year - Water resources</t>
  </si>
  <si>
    <t>Green recovery line 3 - Capex - Expenditure in report year - Water network+ Raw water transport</t>
  </si>
  <si>
    <t>Green recovery line 3 - Capex - Expenditure in report year - Water network+ Raw water storage</t>
  </si>
  <si>
    <t>Green recovery line 3 - Capex - Expenditure in report year - Water network+ Water treatment</t>
  </si>
  <si>
    <t>Green recovery line 3 - Capex - Expenditure in report year - Water network+ Treated water distribution</t>
  </si>
  <si>
    <t>Green recovery line 3 - Capex - Expenditure in report year - Total</t>
  </si>
  <si>
    <t>Green recovery line 3 - Capex - Cumulative expenditure on schemes completed in the report year - Water resources</t>
  </si>
  <si>
    <t>Green recovery line 3 - Totex - Cumulative expenditure on schemes completed in the report year - Water network+ Raw water transport</t>
  </si>
  <si>
    <t>Green recovery line 3 - Capex - Cumulative expenditure on schemes completed in the report year - Water network+ Raw water storage</t>
  </si>
  <si>
    <t>Green recovery line 3 - Capex - Cumulative expenditure on schemes completed in the report year - Water network+ Water treatment</t>
  </si>
  <si>
    <t>Green recovery line 3 - Capex - Cumulative expenditure on schemes completed in the report year - Water network+ Treated water distribution</t>
  </si>
  <si>
    <t>Green recovery line 3 - Capex - Cumulative expenditure on schemes completed in the report year - Total</t>
  </si>
  <si>
    <t>Green recovery line 3 - Opex - Expenditure in report year - Water resources</t>
  </si>
  <si>
    <t>Green recovery line 3 - Opex - Expenditure in report year - Water network+ Raw water transport</t>
  </si>
  <si>
    <t>Green recovery line 3 - Opex - Expenditure in report year - Water network+ Raw water storage</t>
  </si>
  <si>
    <t>Green recovery line 3 - Opex - Expenditure in report year - Water network+ Water treatment</t>
  </si>
  <si>
    <t>Green recovery line 3 - Opex - Expenditure in report year - Water network+ Treated water distribution</t>
  </si>
  <si>
    <t>Green recovery line 3 - Opex - Expenditure in report year - Total</t>
  </si>
  <si>
    <t>Green recovery line 3 - Opex - Cumulative expenditure on schemes completed in the report year - Water resources</t>
  </si>
  <si>
    <t>Green recovery line 3 - Capex - Cumulative expenditure on schemes completed in the report year - Water network+ Raw water transport</t>
  </si>
  <si>
    <t>Green recovery line 3 - Opex - Cumulative expenditure on schemes completed in the report year - Water network+ Raw water storage</t>
  </si>
  <si>
    <t>Green recovery line 3 - Opex - Cumulative expenditure on schemes completed in the report year - Water network+ Water treatment</t>
  </si>
  <si>
    <t>Green recovery line 3 - Opex - Cumulative expenditure on schemes completed in the report year - Water network+ Treated water distribution</t>
  </si>
  <si>
    <t>Green recovery line 3 - Opex - Cumulative expenditure on schemes completed in the report year - Total</t>
  </si>
  <si>
    <t>Green recovery line 3 - Totex - Expenditure in report year - Water resources</t>
  </si>
  <si>
    <t>Green recovery line 3 - Totex - Expenditure in report year - Water network+ Raw water transport</t>
  </si>
  <si>
    <t>Green recovery line 3 - Totex - Expenditure in report year - Water network+ Raw water storage</t>
  </si>
  <si>
    <t>Green recovery line 3 - Totex - Expenditure in report year - Water network+ Water treatment</t>
  </si>
  <si>
    <t>Green recovery line 3 - Totex - Expenditure in report year - Water network+ Treated water distribution</t>
  </si>
  <si>
    <t>Green recovery line 3 - Totex - Expenditure in report year - Total</t>
  </si>
  <si>
    <t>Green recovery line 3 - Totex - Cumulative expenditure on schemes completed in the report year - Water resources</t>
  </si>
  <si>
    <t>Green recovery line 3 - Opex - Cumulative expenditure on schemes completed in the report year - Water network+ Raw water transport</t>
  </si>
  <si>
    <t>Green recovery line 3 - Totex - Cumulative expenditure on schemes completed in the report year - Water network+ Raw water storage</t>
  </si>
  <si>
    <t>Green recovery line 3 - Totex - Cumulative expenditure on schemes completed in the report year - Water network+ Water treatment</t>
  </si>
  <si>
    <t>Green recovery line 3 - Totex - Cumulative expenditure on schemes completed in the report year - Water network+ Treated water distribution</t>
  </si>
  <si>
    <t>Green recovery line 3 - Totex - Cumulative expenditure on schemes completed in the report year - Total</t>
  </si>
  <si>
    <t>Green recovery line 4 - Capex - Expenditure in report year - Water resources</t>
  </si>
  <si>
    <t>Green recovery line 4 - Capex - Expenditure in report year - Water network+ Raw water transport</t>
  </si>
  <si>
    <t>Green recovery line 4 - Capex - Expenditure in report year - Water network+ Raw water storage</t>
  </si>
  <si>
    <t>Green recovery line 4 - Capex - Expenditure in report year - Water network+ Water treatment</t>
  </si>
  <si>
    <t>Green recovery line 4 - Capex - Expenditure in report year - Water network+ Treated water distribution</t>
  </si>
  <si>
    <t>Green recovery line 4 - Capex - Expenditure in report year - Total</t>
  </si>
  <si>
    <t>Green recovery line 4 - Capex - Cumulative expenditure on schemes completed in the report year - Water resources</t>
  </si>
  <si>
    <t>Green recovery line 4 - Totex - Cumulative expenditure on schemes completed in the report year - Water network+ Raw water transport</t>
  </si>
  <si>
    <t>Green recovery line 4 - Capex - Cumulative expenditure on schemes completed in the report year - Water network+ Raw water storage</t>
  </si>
  <si>
    <t>Green recovery line 4 - Capex - Cumulative expenditure on schemes completed in the report year - Water network+ Water treatment</t>
  </si>
  <si>
    <t>Green recovery line 4 - Capex - Cumulative expenditure on schemes completed in the report year - Water network+ Treated water distribution</t>
  </si>
  <si>
    <t>Green recovery line 4 - Capex - Cumulative expenditure on schemes completed in the report year - Total</t>
  </si>
  <si>
    <t>Green recovery line 4 - Opex - Expenditure in report year - Water resources</t>
  </si>
  <si>
    <t>Green recovery line 4 - Opex - Expenditure in report year - Water network+ Raw water transport</t>
  </si>
  <si>
    <t>Green recovery line 4 - Opex - Expenditure in report year - Water network+ Raw water storage</t>
  </si>
  <si>
    <t>Green recovery line 4 - Opex - Expenditure in report year - Water network+ Water treatment</t>
  </si>
  <si>
    <t>Green recovery line 4 - Opex - Expenditure in report year - Water network+ Treated water distribution</t>
  </si>
  <si>
    <t>Green recovery line 4 - Opex - Expenditure in report year - Total</t>
  </si>
  <si>
    <t>Green recovery line 4 - Opex - Cumulative expenditure on schemes completed in the report year - Water resources</t>
  </si>
  <si>
    <t>Green recovery line 4 - Capex - Cumulative expenditure on schemes completed in the report year - Water network+ Raw water transport</t>
  </si>
  <si>
    <t>Green recovery line 4 - Opex - Cumulative expenditure on schemes completed in the report year - Water network+ Raw water storage</t>
  </si>
  <si>
    <t>Green recovery line 4 - Opex - Cumulative expenditure on schemes completed in the report year - Water network+ Water treatment</t>
  </si>
  <si>
    <t>Green recovery line 4 - Opex - Cumulative expenditure on schemes completed in the report year - Water network+ Treated water distribution</t>
  </si>
  <si>
    <t>Green recovery line 4 - Opex - Cumulative expenditure on schemes completed in the report year - Total</t>
  </si>
  <si>
    <t>Green recovery line 4 - Totex - Expenditure in report year - Water resources</t>
  </si>
  <si>
    <t>Green recovery line 4 - Totex - Expenditure in report year - Water network+ Raw water transport</t>
  </si>
  <si>
    <t>Green recovery line 4 - Totex - Expenditure in report year - Water network+ Raw water storage</t>
  </si>
  <si>
    <t>Green recovery line 4 - Totex - Expenditure in report year - Water network+ Water treatment</t>
  </si>
  <si>
    <t>Green recovery line 4 - Totex - Expenditure in report year - Water network+ Treated water distribution</t>
  </si>
  <si>
    <t>Green recovery line 4 - Totex - Expenditure in report year - Total</t>
  </si>
  <si>
    <t>Green recovery line 4 - Totex - Cumulative expenditure on schemes completed in the report year - Water resources</t>
  </si>
  <si>
    <t>Green recovery line 4 - Opex - Cumulative expenditure on schemes completed in the report year - Water network+ Raw water transport</t>
  </si>
  <si>
    <t>Green recovery line 4 - Totex - Cumulative expenditure on schemes completed in the report year - Water network+ Raw water storage</t>
  </si>
  <si>
    <t>Green recovery line 4 - Totex - Cumulative expenditure on schemes completed in the report year - Water network+ Water treatment</t>
  </si>
  <si>
    <t>Green recovery line 4 - Totex - Cumulative expenditure on schemes completed in the report year - Water network+ Treated water distribution</t>
  </si>
  <si>
    <t>Green recovery line 4 - Totex - Cumulative expenditure on schemes completed in the report year - Total</t>
  </si>
  <si>
    <t>Total green recovery programme capex - Capex - Expenditure in report year - Water resources</t>
  </si>
  <si>
    <t>Total green recovery programme capex - Capex - Expenditure in report year - Water network+ Raw water transport</t>
  </si>
  <si>
    <t>Total green recovery programme capex - Capex - Expenditure in report year - Water network+ Raw water storage</t>
  </si>
  <si>
    <t>Total green recovery programme capex - Capex - Expenditure in report year - Water network+ Water treatment</t>
  </si>
  <si>
    <t>Total green recovery programme capex - Capex - Expenditure in report year - Water network+ Treated water distribution</t>
  </si>
  <si>
    <t>Total green recovery programme capex - Capex - Expenditure in report year - Total</t>
  </si>
  <si>
    <t>Total green recovery programme capex - Capex - Cumulative expenditure on schemes completed in the report year - Water resources</t>
  </si>
  <si>
    <t>Total green recovery programme capex - Totex - Cumulative expenditure on schemes completed in the report year - Water network+ Raw water transport</t>
  </si>
  <si>
    <t>Total green recovery programme capex - Capex - Cumulative expenditure on schemes completed in the report year - Water network+ Raw water storage</t>
  </si>
  <si>
    <t>Total green recovery programme capex - Capex - Cumulative expenditure on schemes completed in the report year - Water network+ Water treatment</t>
  </si>
  <si>
    <t>Total green recovery programme capex - Capex - Cumulative expenditure on schemes completed in the report year - Water network+ Treated water distribution</t>
  </si>
  <si>
    <t>Total green recovery programme capex - Capex - Cumulative expenditure on schemes completed in the report year - Total</t>
  </si>
  <si>
    <t>Total green recovery programme opex - Opex - Expenditure in report year - Water resources</t>
  </si>
  <si>
    <t>Total green recovery programme opex - Opex - Expenditure in report year - Water network+ Raw water transport</t>
  </si>
  <si>
    <t>Total green recovery programme opex - Opex - Expenditure in report year - Water network+ Raw water storage</t>
  </si>
  <si>
    <t>Total green recovery programme opex - Opex - Expenditure in report year - Water network+ Water treatment</t>
  </si>
  <si>
    <t>Total green recovery programme opex - Opex - Expenditure in report year - Water network+ Treated water distribution</t>
  </si>
  <si>
    <t>Total green recovery programme opex - Opex - Expenditure in report year - Total</t>
  </si>
  <si>
    <t>Total green recovery programme opex - Opex - Cumulative expenditure on schemes completed in the report year - Water resources</t>
  </si>
  <si>
    <t>Total green recovery programme opex -  - Cumulative expenditure on schemes completed in the report year - Water network+ Raw water transport</t>
  </si>
  <si>
    <t>Total green recovery programme opex - Opex - Cumulative expenditure on schemes completed in the report year - Water network+ Raw water storage</t>
  </si>
  <si>
    <t>Total green recovery programme opex - Opex - Cumulative expenditure on schemes completed in the report year - Water network+ Water treatment</t>
  </si>
  <si>
    <t>Total green recovery programme opex - Opex - Cumulative expenditure on schemes completed in the report year - Water network+ Treated water distribution</t>
  </si>
  <si>
    <t>Total green recovery programme opex - Opex - Cumulative expenditure on schemes completed in the report year - Total</t>
  </si>
  <si>
    <t>Total green recovery programme expenditure  - Totex - Expenditure in report year - Water resources</t>
  </si>
  <si>
    <t>Total green recovery programme expenditure  - Totex - Expenditure in report year - Water network+ Raw water transport</t>
  </si>
  <si>
    <t>Total green recovery programme expenditure  - Totex - Expenditure in report year - Water network+ Raw water storage</t>
  </si>
  <si>
    <t>Total green recovery programme expenditure  - Totex - Expenditure in report year - Water network+ Water treatment</t>
  </si>
  <si>
    <t>Total green recovery programme expenditure  - Totex - Expenditure in report year - Water network+ Treated water distribution</t>
  </si>
  <si>
    <t>Total green recovery programme expenditure  - Totex - Expenditure in report year - Total</t>
  </si>
  <si>
    <t>Total green recovery programme expenditure  - Totex - Cumulative expenditure on schemes completed in the report year - Water resources</t>
  </si>
  <si>
    <t>Total green recovery programme expenditure  -  - Cumulative expenditure on schemes completed in the report year - Water network+ Raw water transport</t>
  </si>
  <si>
    <t>Total green recovery programme expenditure  - Totex - Cumulative expenditure on schemes completed in the report year - Water network+ Raw water storage</t>
  </si>
  <si>
    <t>Total green recovery programme expenditure  - Totex - Cumulative expenditure on schemes completed in the report year - Water network+ Water treatment</t>
  </si>
  <si>
    <t>Total green recovery programme expenditure  - Totex - Cumulative expenditure on schemes completed in the report year - Water network+ Treated water distribution</t>
  </si>
  <si>
    <t>Total green recovery programme expenditure  - Totex - Cumulative expenditure on schemes completed in the report year - Total</t>
  </si>
  <si>
    <t>Green recovery line 1 - Capex - Expenditure in report year - Wastewater network+  Foul</t>
  </si>
  <si>
    <t>Green recovery line 1 - Capex - Expenditure in report year - Wastewater network+  Surface water drainage</t>
  </si>
  <si>
    <t>Green recovery line 1 - Capex - Expenditure in report year - Wastewater network+  Highway drainage</t>
  </si>
  <si>
    <t>Green recovery line 1 - Capex - Expenditure in report year - Wastewater network+  Sewage treatment and disposal</t>
  </si>
  <si>
    <t>Green recovery line 1 - Capex - Expenditure in report year - Wastewater network+  Sludge liquor treatment</t>
  </si>
  <si>
    <t>Green recovery line 1 - Capex - Expenditure in report year - Bioresources Sludge transport</t>
  </si>
  <si>
    <t>Green recovery line 1 - Capex - Expenditure in report year - Bioresources Sludge treatment</t>
  </si>
  <si>
    <t>Green recovery line 1 - Capex - Expenditure in report year - Bioresources Sludge disposal</t>
  </si>
  <si>
    <t>Green recovery line 1 - Capex - Cumulative expenditure on schemes completed in the report year - Wastewater network+  Foul</t>
  </si>
  <si>
    <t>Green recovery line 1 - Capex - Cumulative expenditure on schemes completed in the report year - Wastewater network+  Surface water drainage</t>
  </si>
  <si>
    <t>Green recovery line 1 - Capex - Cumulative expenditure on schemes completed in the report year - Wastewater network+  Highway drainage</t>
  </si>
  <si>
    <t>Green recovery line 1 - Capex - Cumulative expenditure on schemes completed in the report year - Wastewater network+  Sewage treatment and disposal</t>
  </si>
  <si>
    <t>Green recovery line 1 - Capex - Cumulative expenditure on schemes completed in the report year - Wastewater network+  Sludge liquor treatment</t>
  </si>
  <si>
    <t>Green recovery line 1 - Capex - Cumulative expenditure on schemes completed in the report year - Bioresources Sludge transport</t>
  </si>
  <si>
    <t>Green recovery line 1 - Capex - Cumulative expenditure on schemes completed in the report year - Bioresources Sludge treatment</t>
  </si>
  <si>
    <t>Green recovery line 1 - Capex - Cumulative expenditure on schemes completed in the report year - Bioresources Sludge disposal</t>
  </si>
  <si>
    <t>Green recovery line 1 - Opex - Expenditure in report year - Wastewater network+  Foul</t>
  </si>
  <si>
    <t>Green recovery line 1 - Opex - Expenditure in report year - Wastewater network+  Surface water drainage</t>
  </si>
  <si>
    <t>Green recovery line 1 - Opex - Expenditure in report year - Wastewater network+  Highway drainage</t>
  </si>
  <si>
    <t>Green recovery line 1 - Opex - Expenditure in report year - Wastewater network+  Sewage treatment and disposal</t>
  </si>
  <si>
    <t>Green recovery line 1 - Opex - Expenditure in report year - Wastewater network+  Sludge liquor treatment</t>
  </si>
  <si>
    <t>Green recovery line 1 - Opex - Expenditure in report year - Bioresources Sludge transport</t>
  </si>
  <si>
    <t>Green recovery line 1 - Opex - Expenditure in report year - Bioresources Sludge treatment</t>
  </si>
  <si>
    <t>Green recovery line 1 - Opex - Expenditure in report year - Bioresources Sludge disposal</t>
  </si>
  <si>
    <t>Green recovery line 1 - Opex - Cumulative expenditure on schemes completed in the report year - Wastewater network+  Foul</t>
  </si>
  <si>
    <t>Green recovery line 1 - Opex - Cumulative expenditure on schemes completed in the report year - Wastewater network+  Surface water drainage</t>
  </si>
  <si>
    <t>Green recovery line 1 - Opex - Cumulative expenditure on schemes completed in the report year - Wastewater network+  Highway drainage</t>
  </si>
  <si>
    <t>Green recovery line 1 - Opex - Cumulative expenditure on schemes completed in the report year - Wastewater network+  Sewage treatment and disposal</t>
  </si>
  <si>
    <t>Green recovery line 1 - Opex - Cumulative expenditure on schemes completed in the report year - Wastewater network+  Sludge liquor treatment</t>
  </si>
  <si>
    <t>Green recovery line 1 - Opex - Cumulative expenditure on schemes completed in the report year - Bioresources Sludge transport</t>
  </si>
  <si>
    <t>Green recovery line 1 - Opex - Cumulative expenditure on schemes completed in the report year - Bioresources Sludge treatment</t>
  </si>
  <si>
    <t>Green recovery line 1 - Opex - Cumulative expenditure on schemes completed in the report year - Bioresources Sludge disposal</t>
  </si>
  <si>
    <t>Green recovery line 1 - Totex - Expenditure in report year - Wastewater network+  Foul</t>
  </si>
  <si>
    <t>Green recovery line 1 - Totex - Expenditure in report year - Wastewater network+  Surface water drainage</t>
  </si>
  <si>
    <t>Green recovery line 1 - Totex - Expenditure in report year - Wastewater network+  Highway drainage</t>
  </si>
  <si>
    <t>Green recovery line 1 - Totex - Expenditure in report year - Wastewater network+  Sewage treatment and disposal</t>
  </si>
  <si>
    <t>Green recovery line 1 - Totex - Expenditure in report year - Wastewater network+  Sludge liquor treatment</t>
  </si>
  <si>
    <t>Green recovery line 1 - Totex - Expenditure in report year - Bioresources Sludge transport</t>
  </si>
  <si>
    <t>Green recovery line 1 - Totex - Expenditure in report year - Bioresources Sludge treatment</t>
  </si>
  <si>
    <t>Green recovery line 1 - Totex - Expenditure in report year - Bioresources Sludge disposal</t>
  </si>
  <si>
    <t>Green recovery line 1 - Totex - Cumulative expenditure on schemes completed in the report year - Wastewater network+  Foul</t>
  </si>
  <si>
    <t>Green recovery line 1 - Totex - Cumulative expenditure on schemes completed in the report year - Wastewater network+  Surface water drainage</t>
  </si>
  <si>
    <t>Green recovery line 1 - Totex - Cumulative expenditure on schemes completed in the report year - Wastewater network+  Highway drainage</t>
  </si>
  <si>
    <t>Green recovery line 1 - Totex - Cumulative expenditure on schemes completed in the report year - Wastewater network+  Sewage treatment and disposal</t>
  </si>
  <si>
    <t>Green recovery line 1 - Totex - Cumulative expenditure on schemes completed in the report year - Wastewater network+  Sludge liquor treatment</t>
  </si>
  <si>
    <t>Green recovery line 1 - Totex - Cumulative expenditure on schemes completed in the report year - Bioresources Sludge transport</t>
  </si>
  <si>
    <t>Green recovery line 1 - Totex - Cumulative expenditure on schemes completed in the report year - Bioresources Sludge treatment</t>
  </si>
  <si>
    <t>Green recovery line 1 - Totex - Cumulative expenditure on schemes completed in the report year - Bioresources Sludge disposal</t>
  </si>
  <si>
    <t>Green recovery line 2 - Capex - Expenditure in report year - Wastewater network+  Foul</t>
  </si>
  <si>
    <t>Green recovery line 2 - Capex - Expenditure in report year - Wastewater network+  Surface water drainage</t>
  </si>
  <si>
    <t>Green recovery line 2 - Capex - Expenditure in report year - Wastewater network+  Highway drainage</t>
  </si>
  <si>
    <t>Green recovery line 2 - Capex - Expenditure in report year - Wastewater network+  Sewage treatment and disposal</t>
  </si>
  <si>
    <t>Green recovery line 2 - Capex - Expenditure in report year - Wastewater network+  Sludge liquor treatment</t>
  </si>
  <si>
    <t>Green recovery line 2 - Capex - Expenditure in report year - Bioresources Sludge transport</t>
  </si>
  <si>
    <t>Green recovery line 2 - Capex - Expenditure in report year - Bioresources Sludge treatment</t>
  </si>
  <si>
    <t>Green recovery line 2 - Capex - Expenditure in report year - Bioresources Sludge disposal</t>
  </si>
  <si>
    <t>Green recovery line 2 - Capex - Cumulative expenditure on schemes completed in the report year - Wastewater network+  Foul</t>
  </si>
  <si>
    <t>Green recovery line 2 - Capex - Cumulative expenditure on schemes completed in the report year - Wastewater network+  Surface water drainage</t>
  </si>
  <si>
    <t>Green recovery line 2 - Capex - Cumulative expenditure on schemes completed in the report year - Wastewater network+  Highway drainage</t>
  </si>
  <si>
    <t>Green recovery line 2 - Capex - Cumulative expenditure on schemes completed in the report year - Wastewater network+  Sewage treatment and disposal</t>
  </si>
  <si>
    <t>Green recovery line 2 - Capex - Cumulative expenditure on schemes completed in the report year - Wastewater network+  Sludge liquor treatment</t>
  </si>
  <si>
    <t>Green recovery line 2 - Capex - Cumulative expenditure on schemes completed in the report year - Bioresources Sludge transport</t>
  </si>
  <si>
    <t>Green recovery line 2 - Capex - Cumulative expenditure on schemes completed in the report year - Bioresources Sludge treatment</t>
  </si>
  <si>
    <t>Green recovery line 2 - Capex - Cumulative expenditure on schemes completed in the report year - Bioresources Sludge disposal</t>
  </si>
  <si>
    <t>Green recovery line 2 - Opex - Expenditure in report year - Wastewater network+  Foul</t>
  </si>
  <si>
    <t>Green recovery line 2 - Opex - Expenditure in report year - Wastewater network+  Surface water drainage</t>
  </si>
  <si>
    <t>Green recovery line 2 - Opex - Expenditure in report year - Wastewater network+  Highway drainage</t>
  </si>
  <si>
    <t>Green recovery line 2 - Opex - Expenditure in report year - Wastewater network+  Sewage treatment and disposal</t>
  </si>
  <si>
    <t>Green recovery line 2 - Opex - Expenditure in report year - Wastewater network+  Sludge liquor treatment</t>
  </si>
  <si>
    <t>Green recovery line 2 - Opex - Expenditure in report year - Bioresources Sludge transport</t>
  </si>
  <si>
    <t>Green recovery line 2 - Opex - Expenditure in report year - Bioresources Sludge treatment</t>
  </si>
  <si>
    <t>Green recovery line 2 - Opex - Expenditure in report year - Bioresources Sludge disposal</t>
  </si>
  <si>
    <t>Green recovery line 2 - Opex - Cumulative expenditure on schemes completed in the report year - Wastewater network+  Foul</t>
  </si>
  <si>
    <t>Green recovery line 2 - Opex - Cumulative expenditure on schemes completed in the report year - Wastewater network+  Surface water drainage</t>
  </si>
  <si>
    <t>Green recovery line 2 - Opex - Cumulative expenditure on schemes completed in the report year - Wastewater network+  Highway drainage</t>
  </si>
  <si>
    <t>Green recovery line 2 - Opex - Cumulative expenditure on schemes completed in the report year - Wastewater network+  Sewage treatment and disposal</t>
  </si>
  <si>
    <t>Green recovery line 2 - Opex - Cumulative expenditure on schemes completed in the report year - Wastewater network+  Sludge liquor treatment</t>
  </si>
  <si>
    <t>Green recovery line 2 - Opex - Cumulative expenditure on schemes completed in the report year - Bioresources Sludge transport</t>
  </si>
  <si>
    <t>Green recovery line 2 - Opex - Cumulative expenditure on schemes completed in the report year - Bioresources Sludge treatment</t>
  </si>
  <si>
    <t>Green recovery line 2 - Opex - Cumulative expenditure on schemes completed in the report year - Bioresources Sludge disposal</t>
  </si>
  <si>
    <t>Green recovery line 2 - Totex - Expenditure in report year - Wastewater network+  Foul</t>
  </si>
  <si>
    <t>Green recovery line 2 - Totex - Expenditure in report year - Wastewater network+  Surface water drainage</t>
  </si>
  <si>
    <t>Green recovery line 2 - Totex - Expenditure in report year - Wastewater network+  Highway drainage</t>
  </si>
  <si>
    <t>Green recovery line 2 - Totex - Expenditure in report year - Wastewater network+  Sewage treatment and disposal</t>
  </si>
  <si>
    <t>Green recovery line 2 - Totex - Expenditure in report year - Wastewater network+  Sludge liquor treatment</t>
  </si>
  <si>
    <t>Green recovery line 2 - Totex - Expenditure in report year - Bioresources Sludge transport</t>
  </si>
  <si>
    <t>Green recovery line 2 - Totex - Expenditure in report year - Bioresources Sludge treatment</t>
  </si>
  <si>
    <t>Green recovery line 2 - Totex - Expenditure in report year - Bioresources Sludge disposal</t>
  </si>
  <si>
    <t>Green recovery line 2 - Totex - Cumulative expenditure on schemes completed in the report year - Wastewater network+  Foul</t>
  </si>
  <si>
    <t>Green recovery line 2 - Totex - Cumulative expenditure on schemes completed in the report year - Wastewater network+  Surface water drainage</t>
  </si>
  <si>
    <t>Green recovery line 2 - Totex - Cumulative expenditure on schemes completed in the report year - Wastewater network+  Highway drainage</t>
  </si>
  <si>
    <t>Green recovery line 2 - Totex - Cumulative expenditure on schemes completed in the report year - Wastewater network+  Sewage treatment and disposal</t>
  </si>
  <si>
    <t>Green recovery line 2 - Totex - Cumulative expenditure on schemes completed in the report year - Wastewater network+  Sludge liquor treatment</t>
  </si>
  <si>
    <t>Green recovery line 2 - Totex - Cumulative expenditure on schemes completed in the report year - Bioresources Sludge transport</t>
  </si>
  <si>
    <t>Green recovery line 2 - Totex - Cumulative expenditure on schemes completed in the report year - Bioresources Sludge treatment</t>
  </si>
  <si>
    <t>Green recovery line 2 - Totex - Cumulative expenditure on schemes completed in the report year - Bioresources Sludge disposal</t>
  </si>
  <si>
    <t>Green recovery line 3 - Capex - Expenditure in report year - Wastewater network+  Foul</t>
  </si>
  <si>
    <t>Green recovery line 3 - Capex - Expenditure in report year - Wastewater network+  Surface water drainage</t>
  </si>
  <si>
    <t>Green recovery line 3 - Capex - Expenditure in report year - Wastewater network+  Highway drainage</t>
  </si>
  <si>
    <t>Green recovery line 3 - Capex - Expenditure in report year - Wastewater network+  Sewage treatment and disposal</t>
  </si>
  <si>
    <t>Green recovery line 3 - Capex - Expenditure in report year - Wastewater network+  Sludge liquor treatment</t>
  </si>
  <si>
    <t>Green recovery line 3 - Capex - Expenditure in report year - Bioresources Sludge transport</t>
  </si>
  <si>
    <t>Green recovery line 3 - Capex - Expenditure in report year - Bioresources Sludge treatment</t>
  </si>
  <si>
    <t>Green recovery line 3 - Capex - Expenditure in report year - Bioresources Sludge disposal</t>
  </si>
  <si>
    <t>Green recovery line 3 - Capex - Cumulative expenditure on schemes completed in the report year - Wastewater network+  Foul</t>
  </si>
  <si>
    <t>Green recovery line 3 - Capex - Cumulative expenditure on schemes completed in the report year - Wastewater network+  Surface water drainage</t>
  </si>
  <si>
    <t>Green recovery line 3 - Capex - Cumulative expenditure on schemes completed in the report year - Wastewater network+  Highway drainage</t>
  </si>
  <si>
    <t>Green recovery line 3 - Capex - Cumulative expenditure on schemes completed in the report year - Wastewater network+  Sewage treatment and disposal</t>
  </si>
  <si>
    <t>Green recovery line 3 - Capex - Cumulative expenditure on schemes completed in the report year - Wastewater network+  Sludge liquor treatment</t>
  </si>
  <si>
    <t>Green recovery line 3 - Capex - Cumulative expenditure on schemes completed in the report year - Bioresources Sludge transport</t>
  </si>
  <si>
    <t>Green recovery line 3 - Capex - Cumulative expenditure on schemes completed in the report year - Bioresources Sludge treatment</t>
  </si>
  <si>
    <t>Green recovery line 3 - Capex - Cumulative expenditure on schemes completed in the report year - Bioresources Sludge disposal</t>
  </si>
  <si>
    <t>Green recovery line 3 - Opex - Expenditure in report year - Wastewater network+  Foul</t>
  </si>
  <si>
    <t>Green recovery line 3 - Opex - Expenditure in report year - Wastewater network+  Surface water drainage</t>
  </si>
  <si>
    <t>Green recovery line 3 - Opex - Expenditure in report year - Wastewater network+  Highway drainage</t>
  </si>
  <si>
    <t>Green recovery line 3 - Opex - Expenditure in report year - Wastewater network+  Sewage treatment and disposal</t>
  </si>
  <si>
    <t>Green recovery line 3 - Opex - Expenditure in report year - Wastewater network+  Sludge liquor treatment</t>
  </si>
  <si>
    <t>Green recovery line 3 - Opex - Expenditure in report year - Bioresources Sludge transport</t>
  </si>
  <si>
    <t>Green recovery line 3 - Opex - Expenditure in report year - Bioresources Sludge treatment</t>
  </si>
  <si>
    <t>Green recovery line 3 - Opex - Expenditure in report year - Bioresources Sludge disposal</t>
  </si>
  <si>
    <t>Green recovery line 3 - Opex - Cumulative expenditure on schemes completed in the report year - Wastewater network+  Foul</t>
  </si>
  <si>
    <t>Green recovery line 3 - Opex - Cumulative expenditure on schemes completed in the report year - Wastewater network+  Surface water drainage</t>
  </si>
  <si>
    <t>Green recovery line 3 - Opex - Cumulative expenditure on schemes completed in the report year - Wastewater network+  Highway drainage</t>
  </si>
  <si>
    <t>Green recovery line 3 - Opex - Cumulative expenditure on schemes completed in the report year - Wastewater network+  Sewage treatment and disposal</t>
  </si>
  <si>
    <t>Green recovery line 3 - Opex - Cumulative expenditure on schemes completed in the report year - Wastewater network+  Sludge liquor treatment</t>
  </si>
  <si>
    <t>Green recovery line 3 - Opex - Cumulative expenditure on schemes completed in the report year - Bioresources Sludge transport</t>
  </si>
  <si>
    <t>Green recovery line 3 - Opex - Cumulative expenditure on schemes completed in the report year - Bioresources Sludge treatment</t>
  </si>
  <si>
    <t>Green recovery line 3 - Opex - Cumulative expenditure on schemes completed in the report year - Bioresources Sludge disposal</t>
  </si>
  <si>
    <t>Green recovery line 3 - Totex - Expenditure in report year - Wastewater network+  Foul</t>
  </si>
  <si>
    <t>Green recovery line 3 - Totex - Expenditure in report year - Wastewater network+  Surface water drainage</t>
  </si>
  <si>
    <t>Green recovery line 3 - Totex - Expenditure in report year - Wastewater network+  Highway drainage</t>
  </si>
  <si>
    <t>Green recovery line 3 - Totex - Expenditure in report year - Wastewater network+  Sewage treatment and disposal</t>
  </si>
  <si>
    <t>Green recovery line 3 - Totex - Expenditure in report year - Wastewater network+  Sludge liquor treatment</t>
  </si>
  <si>
    <t>Green recovery line 3 - Totex - Expenditure in report year - Bioresources Sludge transport</t>
  </si>
  <si>
    <t>Green recovery line 3 - Totex - Expenditure in report year - Bioresources Sludge treatment</t>
  </si>
  <si>
    <t>Green recovery line 3 - Totex - Expenditure in report year - Bioresources Sludge disposal</t>
  </si>
  <si>
    <t>Green recovery line 3 - Totex - Cumulative expenditure on schemes completed in the report year - Wastewater network+  Foul</t>
  </si>
  <si>
    <t>Green recovery line 3 - Totex - Cumulative expenditure on schemes completed in the report year - Wastewater network+  Surface water drainage</t>
  </si>
  <si>
    <t>Green recovery line 3 - Totex - Cumulative expenditure on schemes completed in the report year - Wastewater network+  Highway drainage</t>
  </si>
  <si>
    <t>Green recovery line 3 - Totex - Cumulative expenditure on schemes completed in the report year - Wastewater network+  Sewage treatment and disposal</t>
  </si>
  <si>
    <t>Green recovery line 3 - Totex - Cumulative expenditure on schemes completed in the report year - Wastewater network+  Sludge liquor treatment</t>
  </si>
  <si>
    <t>Green recovery line 3 - Totex - Cumulative expenditure on schemes completed in the report year - Bioresources Sludge transport</t>
  </si>
  <si>
    <t>Green recovery line 3 - Totex - Cumulative expenditure on schemes completed in the report year - Bioresources Sludge treatment</t>
  </si>
  <si>
    <t>Green recovery line 3 - Totex - Cumulative expenditure on schemes completed in the report year - Bioresources Sludge disposal</t>
  </si>
  <si>
    <t>Green recovery line 4 - Capex - Expenditure in report year - Wastewater network+  Foul</t>
  </si>
  <si>
    <t>Green recovery line 4 - Capex - Expenditure in report year - Wastewater network+  Surface water drainage</t>
  </si>
  <si>
    <t>Green recovery line 4 - Capex - Expenditure in report year - Wastewater network+  Highway drainage</t>
  </si>
  <si>
    <t>Green recovery line 4 - Capex - Expenditure in report year - Wastewater network+  Sewage treatment and disposal</t>
  </si>
  <si>
    <t>Green recovery line 4 - Capex - Expenditure in report year - Wastewater network+  Sludge liquor treatment</t>
  </si>
  <si>
    <t>Green recovery line 4 - Capex - Expenditure in report year - Bioresources Sludge transport</t>
  </si>
  <si>
    <t>Green recovery line 4 - Capex - Expenditure in report year - Bioresources Sludge treatment</t>
  </si>
  <si>
    <t>Green recovery line 4 - Capex - Expenditure in report year - Bioresources Sludge disposal</t>
  </si>
  <si>
    <t>Green recovery line 4 - Capex - Cumulative expenditure on schemes completed in the report year - Wastewater network+  Foul</t>
  </si>
  <si>
    <t>Green recovery line 4 - Capex - Cumulative expenditure on schemes completed in the report year - Wastewater network+  Surface water drainage</t>
  </si>
  <si>
    <t>Green recovery line 4 - Capex - Cumulative expenditure on schemes completed in the report year - Wastewater network+  Highway drainage</t>
  </si>
  <si>
    <t>Green recovery line 4 - Capex - Cumulative expenditure on schemes completed in the report year - Wastewater network+  Sewage treatment and disposal</t>
  </si>
  <si>
    <t>Green recovery line 4 - Capex - Cumulative expenditure on schemes completed in the report year - Wastewater network+  Sludge liquor treatment</t>
  </si>
  <si>
    <t>Green recovery line 4 - Capex - Cumulative expenditure on schemes completed in the report year - Bioresources Sludge transport</t>
  </si>
  <si>
    <t>Green recovery line 4 - Capex - Cumulative expenditure on schemes completed in the report year - Bioresources Sludge treatment</t>
  </si>
  <si>
    <t>Green recovery line 4 - Capex - Cumulative expenditure on schemes completed in the report year - Bioresources Sludge disposal</t>
  </si>
  <si>
    <t>Green recovery line 4 - Opex - Expenditure in report year - Wastewater network+  Foul</t>
  </si>
  <si>
    <t>Green recovery line 4 - Opex - Expenditure in report year - Wastewater network+  Surface water drainage</t>
  </si>
  <si>
    <t>Green recovery line 4 - Opex - Expenditure in report year - Wastewater network+  Highway drainage</t>
  </si>
  <si>
    <t>Green recovery line 4 - Opex - Expenditure in report year - Wastewater network+  Sewage treatment and disposal</t>
  </si>
  <si>
    <t>Green recovery line 4 - Opex - Expenditure in report year - Wastewater network+  Sludge liquor treatment</t>
  </si>
  <si>
    <t>Green recovery line 4 - Opex - Expenditure in report year - Bioresources Sludge transport</t>
  </si>
  <si>
    <t>Green recovery line 4 - Opex - Expenditure in report year - Bioresources Sludge treatment</t>
  </si>
  <si>
    <t>Green recovery line 4 - Opex - Expenditure in report year - Bioresources Sludge disposal</t>
  </si>
  <si>
    <t>Green recovery line 4 - Opex - Cumulative expenditure on schemes completed in the report year - Wastewater network+  Foul</t>
  </si>
  <si>
    <t>Green recovery line 4 - Opex - Cumulative expenditure on schemes completed in the report year - Wastewater network+  Surface water drainage</t>
  </si>
  <si>
    <t>Green recovery line 4 - Opex - Cumulative expenditure on schemes completed in the report year - Wastewater network+  Highway drainage</t>
  </si>
  <si>
    <t>Green recovery line 4 - Opex - Cumulative expenditure on schemes completed in the report year - Wastewater network+  Sewage treatment and disposal</t>
  </si>
  <si>
    <t>Green recovery line 4 - Opex - Cumulative expenditure on schemes completed in the report year - Wastewater network+  Sludge liquor treatment</t>
  </si>
  <si>
    <t>Green recovery line 4 - Opex - Cumulative expenditure on schemes completed in the report year - Bioresources Sludge transport</t>
  </si>
  <si>
    <t>Green recovery line 4 - Opex - Cumulative expenditure on schemes completed in the report year - Bioresources Sludge treatment</t>
  </si>
  <si>
    <t>Green recovery line 4 - Opex - Cumulative expenditure on schemes completed in the report year - Bioresources Sludge disposal</t>
  </si>
  <si>
    <t>Green recovery line 4 - Totex - Expenditure in report year - Wastewater network+  Foul</t>
  </si>
  <si>
    <t>Green recovery line 4 - Totex - Expenditure in report year - Wastewater network+  Surface water drainage</t>
  </si>
  <si>
    <t>Green recovery line 4 - Totex - Expenditure in report year - Wastewater network+  Highway drainage</t>
  </si>
  <si>
    <t>Green recovery line 4 - Totex - Expenditure in report year - Wastewater network+  Sewage treatment and disposal</t>
  </si>
  <si>
    <t>Green recovery line 4 - Totex - Expenditure in report year - Wastewater network+  Sludge liquor treatment</t>
  </si>
  <si>
    <t>Green recovery line 4 - Totex - Expenditure in report year - Bioresources Sludge transport</t>
  </si>
  <si>
    <t>Green recovery line 4 - Totex - Expenditure in report year - Bioresources Sludge treatment</t>
  </si>
  <si>
    <t>Green recovery line 4 - Totex - Expenditure in report year - Bioresources Sludge disposal</t>
  </si>
  <si>
    <t>Green recovery line 4 - Totex - Cumulative expenditure on schemes completed in the report year - Wastewater network+  Foul</t>
  </si>
  <si>
    <t>Green recovery line 4 - Totex - Cumulative expenditure on schemes completed in the report year - Wastewater network+  Surface water drainage</t>
  </si>
  <si>
    <t>Green recovery line 4 - Totex - Cumulative expenditure on schemes completed in the report year - Wastewater network+  Highway drainage</t>
  </si>
  <si>
    <t>Green recovery line 4 - Totex - Cumulative expenditure on schemes completed in the report year - Wastewater network+  Sewage treatment and disposal</t>
  </si>
  <si>
    <t>Green recovery line 4 - Totex - Cumulative expenditure on schemes completed in the report year - Wastewater network+  Sludge liquor treatment</t>
  </si>
  <si>
    <t>Green recovery line 4 - Totex - Cumulative expenditure on schemes completed in the report year - Bioresources Sludge transport</t>
  </si>
  <si>
    <t>Green recovery line 4 - Totex - Cumulative expenditure on schemes completed in the report year - Bioresources Sludge treatment</t>
  </si>
  <si>
    <t>Green recovery line 4 - Totex - Cumulative expenditure on schemes completed in the report year - Bioresources Sludge disposal</t>
  </si>
  <si>
    <t>Total green recovery programme capex - Capex - Expenditure in report year - Wastewater network+  Foul</t>
  </si>
  <si>
    <t>Total green recovery programme capex - Capex - Expenditure in report year - Wastewater network+  Surface water drainage</t>
  </si>
  <si>
    <t>Total green recovery programme capex - Capex - Expenditure in report year - Wastewater network+  Highway drainage</t>
  </si>
  <si>
    <t>Total green recovery programme capex - Capex - Expenditure in report year - Wastewater network+  Sewage treatment and disposal</t>
  </si>
  <si>
    <t>Total green recovery programme capex - Capex - Expenditure in report year - Wastewater network+  Sludge liquor treatment</t>
  </si>
  <si>
    <t>Total green recovery programme capex - Capex - Expenditure in report year - Bioresources Sludge transport</t>
  </si>
  <si>
    <t>Total green recovery programme capex - Capex - Expenditure in report year - Bioresources Sludge treatment</t>
  </si>
  <si>
    <t>Total green recovery programme capex - Capex - Expenditure in report year - Bioresources Sludge disposal</t>
  </si>
  <si>
    <t>Total green recovery programme capex - Capex - Cumulative expenditure on schemes completed in the report year - Wastewater network+  Foul</t>
  </si>
  <si>
    <t>Total green recovery programme capex - Capex - Cumulative expenditure on schemes completed in the report year - Wastewater network+  Surface water drainage</t>
  </si>
  <si>
    <t>Total green recovery programme capex - Capex - Cumulative expenditure on schemes completed in the report year - Wastewater network+  Highway drainage</t>
  </si>
  <si>
    <t>Total green recovery programme capex - Capex - Cumulative expenditure on schemes completed in the report year - Wastewater network+  Sewage treatment and disposal</t>
  </si>
  <si>
    <t>Total green recovery programme capex - Capex - Cumulative expenditure on schemes completed in the report year - Wastewater network+  Sludge liquor treatment</t>
  </si>
  <si>
    <t>Total green recovery programme capex - Capex - Cumulative expenditure on schemes completed in the report year - Bioresources Sludge transport</t>
  </si>
  <si>
    <t>Total green recovery programme capex - Capex - Cumulative expenditure on schemes completed in the report year - Bioresources Sludge treatment</t>
  </si>
  <si>
    <t>Total green recovery programme capex - Capex - Cumulative expenditure on schemes completed in the report year - Bioresources Sludge disposal</t>
  </si>
  <si>
    <t>Total green recovery programme opex - Opex - Expenditure in report year - Wastewater network+  Foul</t>
  </si>
  <si>
    <t>Total green recovery programme opex - Opex - Expenditure in report year - Wastewater network+  Surface water drainage</t>
  </si>
  <si>
    <t>Total green recovery programme opex - Opex - Expenditure in report year - Wastewater network+  Highway drainage</t>
  </si>
  <si>
    <t>Total green recovery programme opex - Opex - Expenditure in report year - Wastewater network+  Sewage treatment and disposal</t>
  </si>
  <si>
    <t>Total green recovery programme opex - Opex - Expenditure in report year - Wastewater network+  Sludge liquor treatment</t>
  </si>
  <si>
    <t>Total green recovery programme opex - Opex - Expenditure in report year - Bioresources Sludge transport</t>
  </si>
  <si>
    <t>Total green recovery programme opex - Opex - Expenditure in report year - Bioresources Sludge treatment</t>
  </si>
  <si>
    <t>Total green recovery programme opex - Opex - Expenditure in report year - Bioresources Sludge disposal</t>
  </si>
  <si>
    <t>Total green recovery programme opex - Opex - Cumulative expenditure on schemes completed in the report year - Wastewater network+  Foul</t>
  </si>
  <si>
    <t>Total green recovery programme opex - Opex - Cumulative expenditure on schemes completed in the report year - Wastewater network+  Surface water drainage</t>
  </si>
  <si>
    <t>Total green recovery programme opex - Opex - Cumulative expenditure on schemes completed in the report year - Wastewater network+  Highway drainage</t>
  </si>
  <si>
    <t>Total green recovery programme opex - Opex - Cumulative expenditure on schemes completed in the report year - Wastewater network+  Sewage treatment and disposal</t>
  </si>
  <si>
    <t>Total green recovery programme opex - Opex - Cumulative expenditure on schemes completed in the report year - Wastewater network+  Sludge liquor treatment</t>
  </si>
  <si>
    <t>Total green recovery programme opex - Opex - Cumulative expenditure on schemes completed in the report year - Bioresources Sludge transport</t>
  </si>
  <si>
    <t>Total green recovery programme opex - Opex - Cumulative expenditure on schemes completed in the report year - Bioresources Sludge treatment</t>
  </si>
  <si>
    <t>Total green recovery programme opex - Opex - Cumulative expenditure on schemes completed in the report year - Bioresources Sludge disposal</t>
  </si>
  <si>
    <t>Total green recovery programme expenditure  - Totex - Expenditure in report year - Wastewater network+  Foul</t>
  </si>
  <si>
    <t>Total green recovery programme expenditure  - Totex - Expenditure in report year - Wastewater network+  Surface water drainage</t>
  </si>
  <si>
    <t>Total green recovery programme expenditure  - Totex - Expenditure in report year - Wastewater network+  Highway drainage</t>
  </si>
  <si>
    <t>Total green recovery programme expenditure  - Totex - Expenditure in report year - Wastewater network+  Sewage treatment and disposal</t>
  </si>
  <si>
    <t>Total green recovery programme expenditure  - Totex - Expenditure in report year - Wastewater network+  Sludge liquor treatment</t>
  </si>
  <si>
    <t>Total green recovery programme expenditure  - Totex - Expenditure in report year - Bioresources Sludge transport</t>
  </si>
  <si>
    <t>Total green recovery programme expenditure  - Totex - Expenditure in report year - Bioresources Sludge treatment</t>
  </si>
  <si>
    <t>Total green recovery programme expenditure  - Totex - Expenditure in report year - Bioresources Sludge disposal</t>
  </si>
  <si>
    <t>Total green recovery programme expenditure  - Totex - Cumulative expenditure on schemes completed in the report year - Wastewater network+  Foul</t>
  </si>
  <si>
    <t>Total green recovery programme expenditure  - Totex - Cumulative expenditure on schemes completed in the report year - Wastewater network+  Surface water drainage</t>
  </si>
  <si>
    <t>Total green recovery programme expenditure  - Totex - Cumulative expenditure on schemes completed in the report year - Wastewater network+  Highway drainage</t>
  </si>
  <si>
    <t>Total green recovery programme expenditure  - Totex - Cumulative expenditure on schemes completed in the report year - Wastewater network+  Sewage treatment and disposal</t>
  </si>
  <si>
    <t>Total green recovery programme expenditure  - Totex - Cumulative expenditure on schemes completed in the report year - Wastewater network+  Sludge liquor treatment</t>
  </si>
  <si>
    <t>Total green recovery programme expenditure  - Totex - Cumulative expenditure on schemes completed in the report year - Bioresources Sludge transport</t>
  </si>
  <si>
    <t>Total green recovery programme expenditure  - Totex - Cumulative expenditure on schemes completed in the report year - Bioresources Sludge treatment</t>
  </si>
  <si>
    <t>Total green recovery programme expenditure  - Totex - Cumulative expenditure on schemes completed in the report year - Bioresources Sludge disposal</t>
  </si>
  <si>
    <t>Approved bid - Totex - Green recovery  - 12 months ended 31 March 20xx - Water resources</t>
  </si>
  <si>
    <t>Approved bid - Totex - Green recovery  - 12 months ended 31 March 20xx - Water network plus</t>
  </si>
  <si>
    <t>Approved bid - Totex - Green recovery  - 12 months ended 31 March 20xx - Wastewater network plus</t>
  </si>
  <si>
    <t>Approved bid - Totex - Green recovery  - 12 months ended 31 March 20xx - Additional control</t>
  </si>
  <si>
    <t>Approved bid - Totex - Green recovery  - Price control period to date - Water resources</t>
  </si>
  <si>
    <t>Approved bid - Totex - Green recovery  - Price control period to date - Water network plus</t>
  </si>
  <si>
    <t>Approved bid - Totex - Green recovery  - Price control period to date - Wastewater network plus</t>
  </si>
  <si>
    <t>Approved bid - Totex - Green recovery  - Price control period to date - Additional control</t>
  </si>
  <si>
    <t>Actual totex  - Totex - Green recovery  - 12 months ended 31 March 20xx - Water resources</t>
  </si>
  <si>
    <t>Actual totex  - Totex - Green recovery  - 12 months ended 31 March 20xx - Water network plus</t>
  </si>
  <si>
    <t>Actual totex  - Totex - Green recovery  - 12 months ended 31 March 20xx - Wastewater network plus</t>
  </si>
  <si>
    <t>Actual totex  - Totex - Green recovery  - 12 months ended 31 March 20xx - Additional control</t>
  </si>
  <si>
    <t>Actual totex  - Totex - Green recovery  - Price control period to date - Water resources</t>
  </si>
  <si>
    <t>Actual totex  - Totex - Green recovery  - Price control period to date - Water network plus</t>
  </si>
  <si>
    <t>Actual totex  - Totex - Green recovery  - Price control period to date - Wastewater network plus</t>
  </si>
  <si>
    <t>Actual totex  - Totex - Green recovery  - Price control period to date - Additional control</t>
  </si>
  <si>
    <t>Variance  - Totex - Green recovery  - 12 months ended 31 March 20xx - Water resources</t>
  </si>
  <si>
    <t>Variance  - Totex - Green recovery  - 12 months ended 31 March 20xx - Water network plus</t>
  </si>
  <si>
    <t>Variance  - Totex - Green recovery  - 12 months ended 31 March 20xx - Wastewater network plus</t>
  </si>
  <si>
    <t>Variance  - Totex - Green recovery  - 12 months ended 31 March 20xx - Additional control</t>
  </si>
  <si>
    <t>Variance  - Totex - Green recovery  - Price control period to date - Water resources</t>
  </si>
  <si>
    <t>Variance  - Totex - Green recovery  - Price control period to date - Water network plus</t>
  </si>
  <si>
    <t>Variance  - Totex - Green recovery  - Price control period to date - Wastewater network plus</t>
  </si>
  <si>
    <t>Variance  - Totex - Green recovery  - Price control period to date - Additional control</t>
  </si>
  <si>
    <t>Variance due to timing of expenditure - Totex - Green recovery  - 12 months ended 31 March 20xx - Water resources</t>
  </si>
  <si>
    <t>Variance due to timing of expenditure - Totex - Green recovery  - 12 months ended 31 March 20xx - Water network plus</t>
  </si>
  <si>
    <t>Variance due to timing of expenditure - Totex - Green recovery  - 12 months ended 31 March 20xx - Wastewater network plus</t>
  </si>
  <si>
    <t>Variance due to timing of expenditure - Totex - Green recovery  - 12 months ended 31 March 20xx - Additional control</t>
  </si>
  <si>
    <t>Variance due to timing of expenditure - Totex - Green recovery  - Price control period to date - Water resources</t>
  </si>
  <si>
    <t>Variance due to timing of expenditure - Totex - Green recovery  - Price control period to date - Water network plus</t>
  </si>
  <si>
    <t>Variance due to timing of expenditure - Totex - Green recovery  - Price control period to date - Wastewater network plus</t>
  </si>
  <si>
    <t>Variance due to timing of expenditure - Totex - Green recovery  - Price control period to date - Additional control</t>
  </si>
  <si>
    <t>Variance due to efficiency - Totex - Green recovery  - 12 months ended 31 March 20xx - Water resources</t>
  </si>
  <si>
    <t>Variance due to efficiency - Totex - Green recovery  - 12 months ended 31 March 20xx - Water network plus</t>
  </si>
  <si>
    <t>Variance due to efficiency - Totex - Green recovery  - 12 months ended 31 March 20xx - Wastewater network plus</t>
  </si>
  <si>
    <t>Variance due to efficiency - Totex - Green recovery  - 12 months ended 31 March 20xx - Additional control</t>
  </si>
  <si>
    <t>Variance due to efficiency - Totex - Green recovery  - Price control period to date - Water resources</t>
  </si>
  <si>
    <t>Variance due to efficiency - Totex - Green recovery  - Price control period to date - Water network plus</t>
  </si>
  <si>
    <t>Variance due to efficiency - Totex - Green recovery  - Price control period to date - Wastewater network plus</t>
  </si>
  <si>
    <t>Variance due to efficiency - Totex - Green recovery  - Price control period to date - Additional control</t>
  </si>
  <si>
    <t>Customer cost sharing rate - outperformance - Totex - Green recovery  - 12 months ended 31 March 20xx - Water resources</t>
  </si>
  <si>
    <t>Customer cost sharing rate - outperformance - Totex - Green recovery  - 12 months ended 31 March 20xx - Water network plus</t>
  </si>
  <si>
    <t>Customer cost sharing rate - outperformance - Totex - Green recovery  - 12 months ended 31 March 20xx - Wastewater network plus</t>
  </si>
  <si>
    <t>Customer cost sharing rate - outperformance - Totex - Green recovery  - 12 months ended 31 March 20xx - Additional control</t>
  </si>
  <si>
    <t>Customer cost sharing rate - outperformance - Totex - Green recovery  - Price control period to date - Water resources</t>
  </si>
  <si>
    <t>Customer cost sharing rate - outperformance - Totex - Green recovery  - Price control period to date - Water network plus</t>
  </si>
  <si>
    <t>Customer cost sharing rate - outperformance - Totex - Green recovery  - Price control period to date - Wastewater network plus</t>
  </si>
  <si>
    <t>Customer cost sharing rate - outperformance - Totex - Green recovery  - Price control period to date - Additional control</t>
  </si>
  <si>
    <t>Customer cost sharing rate - underperformance - Totex - Green recovery  - 12 months ended 31 March 20xx - Water resources</t>
  </si>
  <si>
    <t>Customer cost sharing rate - underperformance - Totex - Green recovery  - 12 months ended 31 March 20xx - Water network plus</t>
  </si>
  <si>
    <t>Customer cost sharing rate - underperformance - Totex - Green recovery  - 12 months ended 31 March 20xx - Wastewater network plus</t>
  </si>
  <si>
    <t>Customer cost sharing rate - underperformance - Totex - Green recovery  - 12 months ended 31 March 20xx - Additional control</t>
  </si>
  <si>
    <t>Customer cost sharing rate - underperformance - Totex - Green recovery  - Price control period to date - Water resources</t>
  </si>
  <si>
    <t>Customer cost sharing rate - underperformance - Totex - Green recovery  - Price control period to date - Water network plus</t>
  </si>
  <si>
    <t>Customer cost sharing rate - underperformance - Totex - Green recovery  - Price control period to date - Wastewater network plus</t>
  </si>
  <si>
    <t>Customer cost sharing rate - underperformance - Totex - Green recovery  - Price control period to date - Additional control</t>
  </si>
  <si>
    <t>Customer share of totex - outperformance - Totex - Green recovery  - 12 months ended 31 March 20xx - Water resources</t>
  </si>
  <si>
    <t>Customer share of totex - outperformance - Totex - Green recovery  - 12 months ended 31 March 20xx - Water network plus</t>
  </si>
  <si>
    <t>Customer share of totex - outperformance - Totex - Green recovery  - 12 months ended 31 March 20xx - Wastewater network plus</t>
  </si>
  <si>
    <t>Customer share of totex - outperformance - Totex - Green recovery  - 12 months ended 31 March 20xx - Additional control</t>
  </si>
  <si>
    <t>Customer share of totex - outperformance - Totex - Green recovery  - Price control period to date - Water resources</t>
  </si>
  <si>
    <t>Customer share of totex - outperformance - Totex - Green recovery  - Price control period to date - Water network plus</t>
  </si>
  <si>
    <t>Customer share of totex - outperformance - Totex - Green recovery  - Price control period to date - Wastewater network plus</t>
  </si>
  <si>
    <t>Customer share of totex - outperformance - Totex - Green recovery  - Price control period to date - Additional control</t>
  </si>
  <si>
    <t>Customer share of totex - underperformance - Totex - Green recovery  - 12 months ended 31 March 20xx - Water resources</t>
  </si>
  <si>
    <t>Customer share of totex - underperformance - Totex - Green recovery  - 12 months ended 31 March 20xx - Water network plus</t>
  </si>
  <si>
    <t>Customer share of totex - underperformance - Totex - Green recovery  - 12 months ended 31 March 20xx - Wastewater network plus</t>
  </si>
  <si>
    <t>Customer share of totex - underperformance - Totex - Green recovery  - 12 months ended 31 March 20xx - Additional control</t>
  </si>
  <si>
    <t>Customer share of totex - underperformance - Totex - Green recovery  - Price control period to date - Water resources</t>
  </si>
  <si>
    <t>Customer share of totex - underperformance - Totex - Green recovery  - Price control period to date - Water network plus</t>
  </si>
  <si>
    <t>Customer share of totex - underperformance - Totex - Green recovery  - Price control period to date - Wastewater network plus</t>
  </si>
  <si>
    <t>Customer share of totex - underperformance - Totex - Green recovery  - Price control period to date - Additional control</t>
  </si>
  <si>
    <t>Company share of totex - outperformance - Totex - Green recovery  - 12 months ended 31 March 20xx - Water resources</t>
  </si>
  <si>
    <t>Company share of totex - outperformance - Totex - Green recovery  - 12 months ended 31 March 20xx - Water network plus</t>
  </si>
  <si>
    <t>Company share of totex - outperformance - Totex - Green recovery  - 12 months ended 31 March 20xx - Wastewater network plus</t>
  </si>
  <si>
    <t>Company share of totex - outperformance - Totex - Green recovery  - 12 months ended 31 March 20xx - Additional control</t>
  </si>
  <si>
    <t>Company share of totex - outperformance - Totex - Green recovery  - Price control period to date - Water resources</t>
  </si>
  <si>
    <t>Company share of totex - outperformance - Totex - Green recovery  - Price control period to date - Water network plus</t>
  </si>
  <si>
    <t>Company share of totex - outperformance - Totex - Green recovery  - Price control period to date - Wastewater network plus</t>
  </si>
  <si>
    <t>Company share of totex - outperformance - Totex - Green recovery  - Price control period to date - Additional control</t>
  </si>
  <si>
    <t>Company share of totex - underperformance - Totex - Green recovery  - 12 months ended 31 March 20xx - Water resources</t>
  </si>
  <si>
    <t>Company share of totex - underperformance - Totex - Green recovery  - 12 months ended 31 March 20xx - Water network plus</t>
  </si>
  <si>
    <t>Company share of totex - underperformance - Totex - Green recovery  - 12 months ended 31 March 20xx - Wastewater network plus</t>
  </si>
  <si>
    <t>Company share of totex - underperformance - Totex - Green recovery  - 12 months ended 31 March 20xx - Additional control</t>
  </si>
  <si>
    <t>Company share of totex - underperformance - Totex - Green recovery  - Price control period to date - Water resources</t>
  </si>
  <si>
    <t>Company share of totex - underperformance - Totex - Green recovery  - Price control period to date - Water network plus</t>
  </si>
  <si>
    <t>Company share of totex - underperformance - Totex - Green recovery  - Price control period to date - Wastewater network plus</t>
  </si>
  <si>
    <t>Company share of totex - underperformance - Totex - Green recovery  - Price control period to date - Additional control</t>
  </si>
  <si>
    <t>Increase / decrease in shadow RCV - Totex - Green recovery  - 12 months ended 31 March 20xx - Water resources</t>
  </si>
  <si>
    <t>Increase / decrease in shadow RCV - Totex - Green recovery  - 12 months ended 31 March 20xx - Water network plus</t>
  </si>
  <si>
    <t>Increase / decrease in shadow RCV - Totex - Green recovery  - 12 months ended 31 March 20xx - Wastewater network plus</t>
  </si>
  <si>
    <t>Increase / decrease in shadow RCV - Totex - Green recovery  - 12 months ended 31 March 20xx - Additional control</t>
  </si>
  <si>
    <t>Increase / decrease in shadow RCV - Totex - Green recovery  - Price control period to date - Water resources</t>
  </si>
  <si>
    <t>Increase / decrease in shadow RCV - Totex - Green recovery  - Price control period to date - Water network plus</t>
  </si>
  <si>
    <t>Increase / decrease in shadow RCV - Totex - Green recovery  - Price control period to date - Wastewater network plus</t>
  </si>
  <si>
    <t>Increase / decrease in shadow RCV - Totex - Green recovery  - Price control period to date - Additional control</t>
  </si>
  <si>
    <t>In period funding - Totex - Green recovery  - 12 months ended 31 March 20xx - Water resources</t>
  </si>
  <si>
    <t>In period funding - Totex - Green recovery  - 12 months ended 31 March 20xx - Water network plus</t>
  </si>
  <si>
    <t>In period funding - Totex - Green recovery  - 12 months ended 31 March 20xx - Wastewater network plus</t>
  </si>
  <si>
    <t>In period funding - Totex - Green recovery  - 12 months ended 31 March 20xx - Additional control</t>
  </si>
  <si>
    <t>In period funding - Totex - Green recovery  - Price control period to date - Water resources</t>
  </si>
  <si>
    <t>In period funding - Totex - Green recovery  - Price control period to date - Water network plus</t>
  </si>
  <si>
    <t>In period funding - Totex - Green recovery  - Price control period to date - Wastewater network plus</t>
  </si>
  <si>
    <t>In period funding - Totex - Green recovery  - Price control period to date - Additional control</t>
  </si>
  <si>
    <t>Net increase / decrease in shadow RCV - Totex - Green recovery  - 12 months ended 31 March 20xx - Water resources</t>
  </si>
  <si>
    <t>Net increase / decrease in shadow RCV - Totex - Green recovery  - 12 months ended 31 March 20xx - Water network plus</t>
  </si>
  <si>
    <t>Net increase / decrease in shadow RCV - Totex - Green recovery  - 12 months ended 31 March 20xx - Wastewater network plus</t>
  </si>
  <si>
    <t>Net increase / decrease in shadow RCV - Totex - Green recovery  - 12 months ended 31 March 20xx - Additional control</t>
  </si>
  <si>
    <t>Net increase / decrease in shadow RCV - Totex - Green recovery  - Price control period to date - Water resources</t>
  </si>
  <si>
    <t>Net increase / decrease in shadow RCV - Totex - Green recovery  - Price control period to date - Water network plus</t>
  </si>
  <si>
    <t>Net increase / decrease in shadow RCV - Totex - Green recovery  - Price control period to date - Wastewater network plus</t>
  </si>
  <si>
    <t>Net increase / decrease in shadow RCV - Totex - Green recovery  - Price control period to date - Additional control</t>
  </si>
  <si>
    <t>Water resources  - Water from impounding reservoirs</t>
  </si>
  <si>
    <t>Water resources  - Water from pumped storage reservoirs</t>
  </si>
  <si>
    <t>Water resources  - Water from river abstractions</t>
  </si>
  <si>
    <t>Water resources  - Water from groundwater works, excluding managed aquifer recharge (MAR) water supply schemes</t>
  </si>
  <si>
    <t>Water resources  - Water from artificial recharge (AR) water supply schemes</t>
  </si>
  <si>
    <t>Water resources  - Water from aquifer storage and recovery (ASR) water supply schemes</t>
  </si>
  <si>
    <t>Water resources  - Water from saline abstractions</t>
  </si>
  <si>
    <t>Water resources  - Water from water reuse schemes</t>
  </si>
  <si>
    <t>Source types and pumping - number of sources of impounding reservoirs</t>
  </si>
  <si>
    <t>Number of pumped storage reservoirs - Water resources</t>
  </si>
  <si>
    <t>Source types and pumping - number of sources of river abstractions</t>
  </si>
  <si>
    <t>Number of groundwater works excluding managed aquifer recharge (MAR) water supply schemes - Water resources</t>
  </si>
  <si>
    <t>Number of artificial recharge (AR) water supply schemes - Water resources</t>
  </si>
  <si>
    <t>Number of aquifer storage and recovery (ASR) water supply schemes - Water resources</t>
  </si>
  <si>
    <t>Water resources - Number of saline abstraction schemes</t>
  </si>
  <si>
    <t>Water resources - Number of reuse schemes</t>
  </si>
  <si>
    <t>Source types and pumping - total number of sources</t>
  </si>
  <si>
    <t>Total number of water reservoirs - Water resources</t>
  </si>
  <si>
    <t>Total capacity of water reservoirs - Water resources</t>
  </si>
  <si>
    <t>Total number of intake and source pumping stations - Water resources</t>
  </si>
  <si>
    <t>Total capacity of intake and source pumping stations - Water resources</t>
  </si>
  <si>
    <t>Total length of raw water mains and conveyors - Water resources</t>
  </si>
  <si>
    <t>Average pumping head – resources - Water resources</t>
  </si>
  <si>
    <t>Water resources  - Energy consumption - raw water abstraction</t>
  </si>
  <si>
    <t>Water resources  - Total number of raw water abstraction imports</t>
  </si>
  <si>
    <t>Water resources  - Water imported from 3rd parties' raw water abstraction systems</t>
  </si>
  <si>
    <t>Water resources  - Total number of raw water abstraction exports</t>
  </si>
  <si>
    <t>Water resources  - Water exported to 3rd parties' from raw water abstraction systems</t>
  </si>
  <si>
    <t>Water resources - Water resources capacity (measured using water resources yield)</t>
  </si>
  <si>
    <t>Power - Impounding Reservoir</t>
  </si>
  <si>
    <t>Power - Pumped Storage</t>
  </si>
  <si>
    <t>Power - River Abstractions</t>
  </si>
  <si>
    <t>Power - Groundwater, excluding MAR water supply schemes</t>
  </si>
  <si>
    <t>Power - Artificial Recharge (AR) water supply schemes</t>
  </si>
  <si>
    <t>Power - Aquifer Storage and Recovery (ASR) water supply schemes</t>
  </si>
  <si>
    <t>Opex analysis - Power - Other</t>
  </si>
  <si>
    <t>Income Treated as negative expenditure - Impounding Reservoir</t>
  </si>
  <si>
    <t>Income Treated as negative expenditure - Pumped Storage</t>
  </si>
  <si>
    <t>Income Treated as negative expenditure - River Abstractions</t>
  </si>
  <si>
    <t>Income Treated as negative expenditure - Groundwater, excluding MAR water supply schemes</t>
  </si>
  <si>
    <t>Income Treated as negative expenditure - Artificial Recharge (AR) water supply schemes</t>
  </si>
  <si>
    <t>Income Treated as negative expenditure - Aquifer Storage and Recovery (ASR) water supply schemes</t>
  </si>
  <si>
    <t>Opex analysis - Income Treated as negative expenditure - Other</t>
  </si>
  <si>
    <t>Income Treated as negative expenditure - Total</t>
  </si>
  <si>
    <t>Opex analysis - Abstraction charges/ discharge consents - Impounding Reservoir</t>
  </si>
  <si>
    <t>Opex analysis - Abstraction charges/ discharge consents - Pumped Storage</t>
  </si>
  <si>
    <t>Opex analysis - Abstraction charges/ discharge consents - River Abstractions</t>
  </si>
  <si>
    <t>Opex analysis - Abstraction charges/ discharge consents - Groundwater, excluding MAR water supply schemes</t>
  </si>
  <si>
    <t>Opex analysis - Abstraction charges/ discharge consents - Artificial Recharge (AR) water supply schemes</t>
  </si>
  <si>
    <t>Opex analysis - Abstraction charges/ discharge consents - Aquifer Storage and Recovery (ASR) water supply schemes</t>
  </si>
  <si>
    <t>Opex analysis - Abstraction charges/ discharge consents - Other</t>
  </si>
  <si>
    <t>Opex analysis - Abstraction charges/ discharge consents - Total</t>
  </si>
  <si>
    <t>Opex analysis - Bulk supply - Impounding Reservoir</t>
  </si>
  <si>
    <t>Opex analysis - Bulk supply - Pumped Storage</t>
  </si>
  <si>
    <t>Opex analysis - Bulk supply - River Abstractions</t>
  </si>
  <si>
    <t>Opex analysis - Bulk supply - Groundwater, excluding MAR water supply schemes</t>
  </si>
  <si>
    <t>Opex analysis - Bulk supply - Artificial Recharge (AR) water supply schemes</t>
  </si>
  <si>
    <t>Opex analysis - Bulk supply - Aquifer Storage and Recovery (ASR) water supply schemes</t>
  </si>
  <si>
    <t>Opex analysis - Bulk supply - Other</t>
  </si>
  <si>
    <t>Opex analysis - Bulk supply - Total</t>
  </si>
  <si>
    <t>Opex analysis - Renewals expensed in year (Infrastructure) - Impounding Reservoir</t>
  </si>
  <si>
    <t>Opex analysis - Renewals expensed in year (Infrastructure) - Pumped Storage</t>
  </si>
  <si>
    <t>Opex analysis - Renewals expensed in year (Infrastructure) - River Abstractions</t>
  </si>
  <si>
    <t>Opex analysis - Renewals expensed in year (Infrastructure) - Groundwater, excluding MAR water supply schemes</t>
  </si>
  <si>
    <t>Opex analysis - Renewals expensed in year (Infrastructure) - Artificial Recharge (AR) water supply schemes</t>
  </si>
  <si>
    <t>Opex analysis - Renewals expensed in year (Infrastructure) - Aquifer Storage and Recovery (ASR) water supply schemes</t>
  </si>
  <si>
    <t>Opex analysis - Renewals expensed in year (Infrastructure) - Other</t>
  </si>
  <si>
    <t>Opex analysis - Renewals expensed in year (Infrastructure) - Total</t>
  </si>
  <si>
    <t>Opex analysis - Renewals expensed in year (Non-Infrastructure) - Impounding Reservoir</t>
  </si>
  <si>
    <t>Opex analysis - Renewals expensed in year (Non-Infrastructure) - Pumped Storage</t>
  </si>
  <si>
    <t>Opex analysis - Renewals expensed in year (Non-Infrastructure) - River Abstractions</t>
  </si>
  <si>
    <t>Opex analysis - Renewals expensed in year (Non-Infrastructure) - Groundwater, excluding MAR water supply schemes</t>
  </si>
  <si>
    <t>Opex analysis - Renewals expensed in year (Non-Infrastructure) - Artificial Recharge (AR) water supply schemes</t>
  </si>
  <si>
    <t>Opex analysis - Renewals expensed in year (Non-Infrastructure) - Aquifer Storage and Recovery (ASR) water supply schemes</t>
  </si>
  <si>
    <t>Opex analysis - Renewals expensed in year (Non-Infrastructure) - Other</t>
  </si>
  <si>
    <t>Opex analysis - Renewals expensed in year (Non-Infrastructure) - Total</t>
  </si>
  <si>
    <t>Other indirect operating expenditure - Impounding Reservoir</t>
  </si>
  <si>
    <t>Other indirect operating expenditure - Pumped Storage</t>
  </si>
  <si>
    <t>Other indirect operating expenditure - River Abstractions</t>
  </si>
  <si>
    <t>Other indirect operating expenditure - Groundwater, excluding MAR water supply schemes</t>
  </si>
  <si>
    <t>Other indirect operating expenditure - Artificial Recharge (AR) water supply schemes</t>
  </si>
  <si>
    <t>Other indirect operating expenditure - Aquifer Storage and Recovery (ASR) water supply schemes</t>
  </si>
  <si>
    <t>Opex analysis - Other Indirect - Other</t>
  </si>
  <si>
    <t>Other indirect operating expenditure - Total</t>
  </si>
  <si>
    <t>Local authority and Cumulo rates - Impounding Reservoir</t>
  </si>
  <si>
    <t>Local authority and Cumulo rates - Pumped Storage</t>
  </si>
  <si>
    <t>Local authority and Cumulo rates - River Abstractions</t>
  </si>
  <si>
    <t>Local authority and Cumulo rates - Groundwater, excluding MAR water supply schemes</t>
  </si>
  <si>
    <t>Local authority and Cumulo rates - Artificial Recharge (AR) water supply schemes</t>
  </si>
  <si>
    <t>Local authority and Cumulo rates - Aquifer Storage and Recovery (ASR) water supply schemes</t>
  </si>
  <si>
    <t>Opex analysis - Local authority and Cumulo rates - Other</t>
  </si>
  <si>
    <t>Total operating expenditure (excluding 3rd party) - Impounding Reservoir</t>
  </si>
  <si>
    <t>Total operating expenditure (excluding 3rd party) - Pumped Storage</t>
  </si>
  <si>
    <t>Total operating expenditure (excluding 3rd party) - River Abstractions</t>
  </si>
  <si>
    <t>Total operating expenditure (excluding 3rd party) - Groundwater, excluding MAR water supply schemes</t>
  </si>
  <si>
    <t>Total operating expenditure (excluding 3rd party) - Artificial Recharge (AR) water supply schemes</t>
  </si>
  <si>
    <t>Total operating expenditure (excluding 3rd party) - Aquifer Storage and Recovery (ASR) water supply schemes</t>
  </si>
  <si>
    <t>Opex analysis - Total before depreciation - Other</t>
  </si>
  <si>
    <t>Total operating expenditure (excluding 3rd party) - Total</t>
  </si>
  <si>
    <t>Raw water transport and storage - Total number of balancing reservoirs</t>
  </si>
  <si>
    <t>Raw water transport and storage - Total volumetric capacity of balancing reservoirs</t>
  </si>
  <si>
    <t>Total number of raw water transfer stations - Water resources</t>
  </si>
  <si>
    <t>Raw water transport and storage - Total installed power capacity of raw water transport pumping stations</t>
  </si>
  <si>
    <t>Total length of raw water mains and conveyors - Water resources - APR6A</t>
  </si>
  <si>
    <t>Average pumping head – raw water transport - Water resources</t>
  </si>
  <si>
    <t>Raw water transport and storage - Energy consumption - raw water transport</t>
  </si>
  <si>
    <t>Raw water transport and storage - Total number of raw water transport imports</t>
  </si>
  <si>
    <t>Raw water transport and storage - Water imported from 3rd parties’ raw water transport systems</t>
  </si>
  <si>
    <t>Raw water transport and storage - Total number of raw water transport exports</t>
  </si>
  <si>
    <t>Raw water transport and storage - Water exported to 3rd parties’ raw water transport systems</t>
  </si>
  <si>
    <t>Water resources - Total length of raw and pre-treated (non-potable) water transport mains</t>
  </si>
  <si>
    <t>Total water treated at all SW simple disinfection works - Water treatment</t>
  </si>
  <si>
    <t>Total number of SW simple disinfection works - Water treatment</t>
  </si>
  <si>
    <t>Total water treated at all GW simple disinfection works - Water treatment</t>
  </si>
  <si>
    <t>Total number of GW simple disinfection works - Water treatment</t>
  </si>
  <si>
    <t>Total water treated at all SW1 works - Water treatment</t>
  </si>
  <si>
    <t>Total number of SW1 works - Water treatment</t>
  </si>
  <si>
    <t>Total water treated at all GW1 works - Water treatment</t>
  </si>
  <si>
    <t>Total number of GW1 works - Water treatment</t>
  </si>
  <si>
    <t>Total water treated at all SW2 works - Water treatment</t>
  </si>
  <si>
    <t>Total number of SW2 works - Water treatment</t>
  </si>
  <si>
    <t>Total water treated at all GW2 works - Water treatment</t>
  </si>
  <si>
    <t>Total number of GW2 works - Water treatment</t>
  </si>
  <si>
    <t>Total water treated at all SW3 works - Water treatment</t>
  </si>
  <si>
    <t>Total number of SW3 works - Water treatment</t>
  </si>
  <si>
    <t>Total water treated at all GW3 works - Water treatment</t>
  </si>
  <si>
    <t>Total number of GW3 works - Water treatment</t>
  </si>
  <si>
    <t>Total water treated at all SW4 works - Water treatment</t>
  </si>
  <si>
    <t>Total number of SW4 works - Water treatment</t>
  </si>
  <si>
    <t>Total water treated at all GW4 works - Water treatment</t>
  </si>
  <si>
    <t>Total number of GW4 works - Water treatment</t>
  </si>
  <si>
    <t>Total water treated at all SW5 works - Water treatment</t>
  </si>
  <si>
    <t>Total number of SW5 works - Water treatment</t>
  </si>
  <si>
    <t>Total water treated at all GW5 works - Water treatment</t>
  </si>
  <si>
    <t>Total number of GW5 works - Water treatment</t>
  </si>
  <si>
    <t>Total water treated at all SW6 works - Water treatment</t>
  </si>
  <si>
    <t>Total number of SW6 works - Water treatment</t>
  </si>
  <si>
    <t>Total water treated at all GW6 works - Water treatment</t>
  </si>
  <si>
    <t>Total number of GW6 works - Water treatment</t>
  </si>
  <si>
    <t>Proportion of Total DI band 1 - Band Disclosure (%)</t>
  </si>
  <si>
    <t>WTWs in size band 1 - Band Disclosure (nr)</t>
  </si>
  <si>
    <t>Proportion of Total DI band 2 - Band Disclosure (%)</t>
  </si>
  <si>
    <t>WTWs in size band 2 - Band Disclosure (nr)</t>
  </si>
  <si>
    <t>Proportion of Total DI band 3 - Band Disclosure (%)</t>
  </si>
  <si>
    <t>WTWs in size band 3 - Band Disclosure (nr)</t>
  </si>
  <si>
    <t>Proportion of Total DI band 4 - Band Disclosure (%)</t>
  </si>
  <si>
    <t>WTWs in size band 4 - Band Disclosure (nr)</t>
  </si>
  <si>
    <t>Proportion of Total DI band 5 - Band Disclosure (%)</t>
  </si>
  <si>
    <t>WTWs in size band 5 - Band Disclosure (nr)</t>
  </si>
  <si>
    <t>Proportion of Total DI band 6 - Band Disclosure (%)</t>
  </si>
  <si>
    <t>WTWs in size band 6 - Band Disclosure (nr)</t>
  </si>
  <si>
    <t>Proportion of Total DI band 7 - Band Disclosure (%)</t>
  </si>
  <si>
    <t>WTWs in size band 7 - Band Disclosure (nr)</t>
  </si>
  <si>
    <t>Proportion of Total DI band 8 - Band Disclosure (%)</t>
  </si>
  <si>
    <t>WTWs in size band 8 - Band Disclosure (nr)</t>
  </si>
  <si>
    <t>Total water treated at more than one type of works - Water treatment</t>
  </si>
  <si>
    <t>Number of treatment works requiring remedial action because of raw water deterioration - Water treatment</t>
  </si>
  <si>
    <t>Zonal population receiving water treated with orthophosphate - Water treatment</t>
  </si>
  <si>
    <t>Average pumping head – treatment - Water treatment</t>
  </si>
  <si>
    <t>Water treatment - other information - Energy consumption - water treatment</t>
  </si>
  <si>
    <t>Water treatment - other information - Total number of water treatment imports</t>
  </si>
  <si>
    <t>Water treatment - other information - Water imported from 3rd parties' water treatment works</t>
  </si>
  <si>
    <t>Water treatment - other information - Total number of water treatment exports</t>
  </si>
  <si>
    <t>Water treatment - other information - Water exported to 3rd parties' water treatment works</t>
  </si>
  <si>
    <t>Assets and operations - Total installed power capacity of potable water pumping stations</t>
  </si>
  <si>
    <t>Capacity of service reservoirs - Water distribution</t>
  </si>
  <si>
    <t>Capacity of water towers - Water distribution</t>
  </si>
  <si>
    <t>Water delivered: distribution input</t>
  </si>
  <si>
    <t>Water delivered (potable).</t>
  </si>
  <si>
    <t>Water delivered billed measured households.</t>
  </si>
  <si>
    <t>Water delivered billed measured non-household.</t>
  </si>
  <si>
    <t>Assets and operations - Total annual leakage (post 2017-18 definition )</t>
  </si>
  <si>
    <t>Water delivered: distribution losses</t>
  </si>
  <si>
    <t>Water delivered: water taken unbilled</t>
  </si>
  <si>
    <t>Proportion of distribution input derived from impounding reservoirs - Water resources</t>
  </si>
  <si>
    <t>Proportion of distribution input derived from pumped storage reservoirs - Water resources</t>
  </si>
  <si>
    <t>Proportion of distribution input derived from river abstractions - Water resources</t>
  </si>
  <si>
    <t>Proportion of distribution input derived from groundwater works,excluding managed aquifer recharge (MAR) water supply schemes - Water resources</t>
  </si>
  <si>
    <t>Proportion of distribution input derived from artificial recharge (AR) water supply schemes - Water resources</t>
  </si>
  <si>
    <t>Proportion of distribution input derived from aquifer storage and recovery (ASR) water supply schemes - Water resources</t>
  </si>
  <si>
    <t>Water resources - Proportion of distribution input derived from saline abstractions</t>
  </si>
  <si>
    <t>Water resources - Proportion of distribution input derived from water reuse schemes</t>
  </si>
  <si>
    <t>Assets and operations - Total number of potable water pumping stations that pump into and within the treated water distribution system</t>
  </si>
  <si>
    <t>Assets and operations - Number of potable water pumping stations delivering treated groundwater into the treated water distribution system</t>
  </si>
  <si>
    <t>Assets and operations - Number of potable water pumping stations delivering surface water into the treated water distribution system</t>
  </si>
  <si>
    <t>Assets and operations - Number of potable water pumping stations that re-pump water already within the treated water distribution system</t>
  </si>
  <si>
    <t>Assets and operations - Number of potable water pumping stations that pump water imported from a 3rd party supply into the treated water distribution system</t>
  </si>
  <si>
    <t>Total number of service reservoirs - Water distribution</t>
  </si>
  <si>
    <t>Number of water towers - Water distribution</t>
  </si>
  <si>
    <t>Assets and operations - Energy consumption - treated water distribution</t>
  </si>
  <si>
    <t>Average pumping head (distribution)</t>
  </si>
  <si>
    <t>Assets and operations - Total number of treated water distribution imports</t>
  </si>
  <si>
    <t>Assets and operations - Water imported from 3rd parties' treated water distribution systems</t>
  </si>
  <si>
    <t>Assets and operations - Total number of treated water distribution exports</t>
  </si>
  <si>
    <t>Assets and operations - Water exported to 3rd parties' treated water distribution systems</t>
  </si>
  <si>
    <t>Total length of mains on 31 March of report year.</t>
  </si>
  <si>
    <t>Water mains; changes during report year - mains relined.</t>
  </si>
  <si>
    <t>Mains renewed.</t>
  </si>
  <si>
    <t>New mains.</t>
  </si>
  <si>
    <t>Potable water mains (&lt;320mm) - Water distribution</t>
  </si>
  <si>
    <t>Potable water mains 320mm - 450mm - Water distribution</t>
  </si>
  <si>
    <t>Potable water mains 450mm - 610mm - Water distribution</t>
  </si>
  <si>
    <t>Potable water mains  &gt; 610mm - Water distribution</t>
  </si>
  <si>
    <t>Number of lead communication pipes - Water distribution</t>
  </si>
  <si>
    <t>Number of galvanised iron communication pipes - Water distribution</t>
  </si>
  <si>
    <t>Number of other communication pipes - Water distribution</t>
  </si>
  <si>
    <t>Total length of mains laid or structurally refurbished pre-1880 - Water distribution</t>
  </si>
  <si>
    <t>Total length of mains laid or structurally refurbished between 1881 and 1900 - Water distribution</t>
  </si>
  <si>
    <t>Total length of mains laid or structurally refurbished between 1901 and 1920 - Water distribution</t>
  </si>
  <si>
    <t>Total length of mains laid or structurally refurbished between 1921 and 1940 - Water distribution</t>
  </si>
  <si>
    <t>Total length of mains laid or structurally refurbished between 1941 and 1960 - Water distribution</t>
  </si>
  <si>
    <t>Total length of mains laid or structurally refurbished between 1961 and 1980 - Water distribution</t>
  </si>
  <si>
    <t>Total length of mains laid or structurally refurbished between 1981 and 2000 - Water distribution</t>
  </si>
  <si>
    <t>Total length of mains laid or structurally refurbished post 2001 - Water distribution</t>
  </si>
  <si>
    <t>Company area - Properties and population</t>
  </si>
  <si>
    <t>Lead communication pipes replaced for quality.</t>
  </si>
  <si>
    <t>Compliance Risk Index - Input</t>
  </si>
  <si>
    <t>Other - Event Risk Index</t>
  </si>
  <si>
    <t>Metering activities - Totex expenditure - Residential meters renewed - Basic meter</t>
  </si>
  <si>
    <t>Metering activities - Totex expenditure - Business meters renewed - Basic meter</t>
  </si>
  <si>
    <t>Metering activities - Residential meters renewed  - Basic meter</t>
  </si>
  <si>
    <t>Metering activities - Business meters renewed  - Basic meter</t>
  </si>
  <si>
    <t>Metering activities - Residential properties - meter penetration - Basic meter</t>
  </si>
  <si>
    <t>Total leakage activity  - totex expenditure - AMI meter</t>
  </si>
  <si>
    <t>Other - Leakage improvements delivering benefits in 2020-25</t>
  </si>
  <si>
    <t>Water delivered: per capita consumption (metered household - excluding underground supply pipe leakage).</t>
  </si>
  <si>
    <t>Water delivered per capita consumption (unmeasured households - excluding underground supply pipe leakage).</t>
  </si>
  <si>
    <t>Direct costs of sewage treatment works in size band 1, by treatment category.</t>
  </si>
  <si>
    <t>Direct costs of sewage treatment works in size band 2, by treatment category.</t>
  </si>
  <si>
    <t>Direct costs of sewage treatment works in size band 3, by treatment category.</t>
  </si>
  <si>
    <t>Direct costs of sewage treatment works in size band 4, by treatment category.</t>
  </si>
  <si>
    <t>Direct costs of sewage treatment works in size band 5, by treatment category.</t>
  </si>
  <si>
    <t>General &amp; support costs of STWs in size bands 1 to 5 - Total</t>
  </si>
  <si>
    <t>Costs of STWs in size bands 1 to 5 - Functional expenditure of STWs in size bands 1 to 5</t>
  </si>
  <si>
    <t>Costs of STWs in size band 6 - Total Functional expenditure for Sewage treatment</t>
  </si>
  <si>
    <t>Connectable properties served by s101A schemes completed in the report year - Wastewater network</t>
  </si>
  <si>
    <t>Number of s101A schemes completed in the report year - Wastewater network</t>
  </si>
  <si>
    <t>Total pumping station capacity - Wastewater network</t>
  </si>
  <si>
    <t>Number of network pumping stations - Wastewater network</t>
  </si>
  <si>
    <t>Total number of rising main failures</t>
  </si>
  <si>
    <t>Number of combined sewer overflows - Wastewater network</t>
  </si>
  <si>
    <t>Number of emergency overflows - Wastewater network</t>
  </si>
  <si>
    <t>Number of settled storm overflows  - Wastewater network</t>
  </si>
  <si>
    <t>Sewer age profile (constructed post 2001) - Wastewater network</t>
  </si>
  <si>
    <t>Volume of trade effluent  - Wastewater network</t>
  </si>
  <si>
    <t>Volume of wastewater receiving treatment at sewage treatment works - Wastewater network</t>
  </si>
  <si>
    <t>Length of gravity sewers rehabilitated - Wastewater network</t>
  </si>
  <si>
    <t>Length of rising mains replaced or structurally refurbished - Wastewater network</t>
  </si>
  <si>
    <t>Length of foul (only) public sewers - Wastewater network</t>
  </si>
  <si>
    <t>Length of surface water (only) public sewers - Wastewater network</t>
  </si>
  <si>
    <t>Length of combined public sewers - Wastewater network</t>
  </si>
  <si>
    <t>Length of rising mains - Wastewater network</t>
  </si>
  <si>
    <t>Length of other wastewater network pipework - Wastewater network</t>
  </si>
  <si>
    <t>Total length of "legacy" public sewers as at 31 March - Wastewater network</t>
  </si>
  <si>
    <t>Length of formerly private sewers and lateral drains (s105A sewers) - Wastewater network</t>
  </si>
  <si>
    <t>Average daily loads received by sewage treatment works of size band 1.</t>
  </si>
  <si>
    <t>Average daily loads received by sewage treatment works of size band 1</t>
  </si>
  <si>
    <t>Load received by STWs in size band 1 - Total</t>
  </si>
  <si>
    <t>Load received by STWs in size band 1 - Phosphorus - &lt;=0.5mg/l</t>
  </si>
  <si>
    <t>Load received by STWs in size band 1 - Phosphorus - &gt;0.5 to &lt;=1mg/l</t>
  </si>
  <si>
    <t>Load received by STWs in size band 1 - Phosphorus - &gt;1mg/l</t>
  </si>
  <si>
    <t>Load received by STWs in size band 1 - Phosphorus - No permit</t>
  </si>
  <si>
    <t>Load received by STWs in size band 1 - Phosphorus - Total</t>
  </si>
  <si>
    <t>Load received by STWs in size band 1 - BOD5 - &lt;=7mg/l</t>
  </si>
  <si>
    <t>Load received by STWs in size band 1 - BOD5 - &gt;7 to &lt;=10mg/l</t>
  </si>
  <si>
    <t>Load received by STWs in size band 1 - BOD5 - &gt;10 to &lt;=20mg/l</t>
  </si>
  <si>
    <t>Load received by STWs in size band 1 - BOD5 - &gt;20mg/l</t>
  </si>
  <si>
    <t>Load received by STWs in size band 1 - BOD5 - No permit</t>
  </si>
  <si>
    <t>Load received by STWs in size band 1 - BOD5 - Total</t>
  </si>
  <si>
    <t>Load received by STWs in size band 1 - Ammonia - &lt;=1mg/l</t>
  </si>
  <si>
    <t>Load received by STWs in size band 1 - Ammonia - &gt;1 to &lt;=3mg/l</t>
  </si>
  <si>
    <t>Load received by STWs in size band 1 - Ammonia - &gt;3 to &lt;=10mg/l</t>
  </si>
  <si>
    <t>Load received by STWs in size band 1 - Ammonia - &gt;10mg/l</t>
  </si>
  <si>
    <t>Load received by STWs in size band 1 - Ammonia - No permit</t>
  </si>
  <si>
    <t>Load received by STWs in size band 1 - Ammonia - Total</t>
  </si>
  <si>
    <t>Average daily loads received by sewage treatment works of size band 2.</t>
  </si>
  <si>
    <t>Load received by STWs in size band 2 - Total</t>
  </si>
  <si>
    <t>Load received by STWs in size band 2 - Phosphorus - &lt;=0.5mg/l</t>
  </si>
  <si>
    <t>Load received by STWs in size band 2 - Phosphorus - &gt;0.5 to &lt;=1mg/l</t>
  </si>
  <si>
    <t>Load received by STWs in size band 2 - Phosphorus - &gt;1mg/l</t>
  </si>
  <si>
    <t>Load received by STWs in size band 2 - Phosphorus - No permit</t>
  </si>
  <si>
    <t>Load received by STWs in size band 2 - Phosphorus - Total</t>
  </si>
  <si>
    <t>Load received by STWs in size band 2 - BOD5 - &lt;=7mg/l</t>
  </si>
  <si>
    <t>Load received by STWs in size band 2 - BOD5 - &gt;7 to &lt;=10mg/l</t>
  </si>
  <si>
    <t>Load received by STWs in size band 2 - BOD5 - &gt;10 to &lt;=20mg/l</t>
  </si>
  <si>
    <t>Load received by STWs in size band 2 - BOD5 - &gt;20mg/l</t>
  </si>
  <si>
    <t>Load received by STWs in size band 2 - BOD5 - No permit</t>
  </si>
  <si>
    <t>Load received by STWs in size band 2 - BOD5 - Total</t>
  </si>
  <si>
    <t>Load received by STWs in size band 2 - Ammonia - &lt;=1mg/l</t>
  </si>
  <si>
    <t>Load received by STWs in size band 2 - Ammonia - &gt;1 to &lt;=3mg/l</t>
  </si>
  <si>
    <t>Load received by STWs in size band 2 - Ammonia - &gt;3 to &lt;=10mg/l</t>
  </si>
  <si>
    <t>Load received by STWs in size band 2 - Ammonia - &gt;10mg/l</t>
  </si>
  <si>
    <t>Load received by STWs in size band 2 - Ammonia - No permit</t>
  </si>
  <si>
    <t>Load received by STWs in size band 2 - Ammonia - Total</t>
  </si>
  <si>
    <t>Average daily loads received by sewage treatment works of size band 3.</t>
  </si>
  <si>
    <t>Load received by STWs in size band 3 - Total</t>
  </si>
  <si>
    <t>Load received by STWs in size band 3 - Phosphorus - &lt;=0.5mg/l</t>
  </si>
  <si>
    <t>Load received by STWs in size band 3 - Phosphorus - &gt;0.5 to &lt;=1mg/l</t>
  </si>
  <si>
    <t>Load received by STWs in size band 3 - Phosphorus - &gt;1mg/l</t>
  </si>
  <si>
    <t>Load received by STWs in size band 3 - Phosphorus - No permit</t>
  </si>
  <si>
    <t>Load received by STWs in size band 3 - Phosphorus - Total</t>
  </si>
  <si>
    <t>Load received by STWs in size band 3 - BOD5 - &lt;=7mg/l</t>
  </si>
  <si>
    <t>Load received by STWs in size band 3 - BOD5 - &gt;7 to &lt;=10mg/l</t>
  </si>
  <si>
    <t>Load received by STWs in size band 3 - BOD5 - &gt;10 to &lt;=20mg/l</t>
  </si>
  <si>
    <t>Load received by STWs in size band 3 - BOD5 - &gt;20mg/l</t>
  </si>
  <si>
    <t>Load received by STWs in size band 3 - BOD5 - No permit</t>
  </si>
  <si>
    <t>Load received by STWs in size band 3 - BOD5 - Total</t>
  </si>
  <si>
    <t>Load received by STWs in size band 3 - Ammonia - &lt;=1mg/l</t>
  </si>
  <si>
    <t>Load received by STWs in size band 3 - Ammonia - &gt;1 to &lt;=3mg/l</t>
  </si>
  <si>
    <t>Load received by STWs in size band 3 - Ammonia - &gt;3 to &lt;=10mg/l</t>
  </si>
  <si>
    <t>Load received by STWs in size band 3 - Ammonia - &gt;10mg/l</t>
  </si>
  <si>
    <t>Load received by STWs in size band 3 - Ammonia - No permit</t>
  </si>
  <si>
    <t>Load received by STWs in size band 3 - Ammonia - Total</t>
  </si>
  <si>
    <t>Average daily loads received by sewage treatment works of size band 4.</t>
  </si>
  <si>
    <t>Load received by STWs in size band 4 - Total</t>
  </si>
  <si>
    <t>Load received by STWs in size band 4 - Phosphorus - &lt;=0.5mg/l</t>
  </si>
  <si>
    <t>Load received by STWs in size band 4 - Phosphorus - &gt;0.5 to &lt;=1mg/l</t>
  </si>
  <si>
    <t>Load received by STWs in size band 4 - Phosphorus - &gt;1mg/l</t>
  </si>
  <si>
    <t>Load received by STWs in size band 4 - Phosphorus - No permit</t>
  </si>
  <si>
    <t>Load received by STWs in size band 4 - Phosphorus - Total</t>
  </si>
  <si>
    <t>Load received by STWs in size band 4 - BOD5 - &lt;=7mg/l</t>
  </si>
  <si>
    <t>Load received by STWs in size band 4 - BOD5 - &gt;7 to &lt;=10mg/l</t>
  </si>
  <si>
    <t>Load received by STWs in size band 4 - BOD5 - &gt;10 to &lt;=20mg/l</t>
  </si>
  <si>
    <t>Load received by STWs in size band 4 - BOD5 - &gt;20mg/l</t>
  </si>
  <si>
    <t>Load received by STWs in size band 4 - BOD5 - No permit</t>
  </si>
  <si>
    <t>Load received by STWs in size band 4 - BOD5 - Total</t>
  </si>
  <si>
    <t>Load received by STWs in size band 4 - Ammonia - &lt;=1mg/l</t>
  </si>
  <si>
    <t>Load received by STWs in size band 4 - Ammonia - &gt;1 to &lt;=3mg/l</t>
  </si>
  <si>
    <t>Load received by STWs in size band 4 - Ammonia - &gt;3 to &lt;=10mg/l</t>
  </si>
  <si>
    <t>Load received by STWs in size band 4 - Ammonia - &gt;10mg/l</t>
  </si>
  <si>
    <t>Load received by STWs in size band 4 - Ammonia - No permit</t>
  </si>
  <si>
    <t>Load received by STWs in size band 4 - Ammonia - Total</t>
  </si>
  <si>
    <t>Average daily loads received by sewage treatment works of size band 5.</t>
  </si>
  <si>
    <t>Average daily loads received by sewage treatment works of size band 5</t>
  </si>
  <si>
    <t>Load received by STWs in size band 5 - Total</t>
  </si>
  <si>
    <t>Load received by STWs in size band 5 - Phosphorus - &lt;=0.5mg/l</t>
  </si>
  <si>
    <t>Load received by STWs in size band 5 - Phosphorus - &gt;0.5 to &lt;=1mg/l</t>
  </si>
  <si>
    <t>Load received by STWs in size band 5 - Phosphorus - &gt;1mg/l</t>
  </si>
  <si>
    <t>Load received by STWs in size band 5 - Phosphorus - No permit</t>
  </si>
  <si>
    <t>Load received by STWs in size band 5 - Phosphorus - Total</t>
  </si>
  <si>
    <t>Load received by STWs in size band 5 - BOD5 - &lt;=7mg/l</t>
  </si>
  <si>
    <t>Load received by STWs in size band 5 - BOD5 - &gt;7 to &lt;=10mg/l</t>
  </si>
  <si>
    <t>Load received by STWs in size band 5 - BOD5 - &gt;10 to &lt;=20mg/l</t>
  </si>
  <si>
    <t>Load received by STWs in size band 5 - BOD5 - &gt;20mg/l</t>
  </si>
  <si>
    <t>Load received by STWs in size band 5 - BOD5 - No permit</t>
  </si>
  <si>
    <t>Load received by STWs in size band 5 - BOD5 - Total</t>
  </si>
  <si>
    <t>Load received by STWs in size band 5 - Ammonia - &lt;=1mg/l</t>
  </si>
  <si>
    <t>Load received by STWs in size band 5 - Ammonia - &gt;1 to &lt;=3mg/l</t>
  </si>
  <si>
    <t>Load received by STWs in size band 5 - Ammonia - &gt;3 to &lt;=10mg/l</t>
  </si>
  <si>
    <t>Load received by STWs in size band 5 - Ammonia - &gt;10mg/l</t>
  </si>
  <si>
    <t>Load received by STWs in size band 5 - Ammonia - No permit</t>
  </si>
  <si>
    <t>Load received by STWs in size band 5 - Ammonia - Total</t>
  </si>
  <si>
    <t>Load received by STWs above size band 5 - Primary</t>
  </si>
  <si>
    <t>Load received by STWs above size band 5 - Secondary - Activated Sludge</t>
  </si>
  <si>
    <t>Load received by STWs above size band 5 - Secondary - Biological</t>
  </si>
  <si>
    <t>Load received by STWs above size band 5 - Tertiary - A1</t>
  </si>
  <si>
    <t>Load received by STWs above size band 5 - Tertiary - A2</t>
  </si>
  <si>
    <t>Load received by STWs above size band 5 - Tertiary - B1</t>
  </si>
  <si>
    <t>Load received by STWs above size band 5 - Tertiary - B2</t>
  </si>
  <si>
    <t>Load received by STWs above size band 5 - Total</t>
  </si>
  <si>
    <t>Load received by STWs above size band 5 - Phosphorus - &lt;=0.5mg/l</t>
  </si>
  <si>
    <t>Load received by STWs above size band 5 - Phosphorus - &gt;0.5 to &lt;=1mg/l</t>
  </si>
  <si>
    <t>Load received by STWs above size band 5 - Phosphorus - &gt;1mg/l</t>
  </si>
  <si>
    <t>Load received by STWs above size band 5 - Phosphorus - No permit</t>
  </si>
  <si>
    <t>Load received by STWs above size band 5 - Phosphorus - Total</t>
  </si>
  <si>
    <t>Load received by STWs above size band 5 - BOD5 - &lt;=7mg/l</t>
  </si>
  <si>
    <t>Load received by STWs above size band 5 - BOD5 - &gt;7 to &lt;=10mg/l</t>
  </si>
  <si>
    <t>Load received by STWs above size band 5 - BOD5 - &gt;10 to &lt;=20mg/l</t>
  </si>
  <si>
    <t>Load received by STWs above size band 5 - BOD5 - &gt;20mg/l</t>
  </si>
  <si>
    <t>Load received by STWs above size band 5 - BOD5 - No permit</t>
  </si>
  <si>
    <t>Load received by STWs above size band 5 - BOD5 - Total</t>
  </si>
  <si>
    <t>Load received by STWs above size band 5 - Ammonia - &lt;=1mg/l</t>
  </si>
  <si>
    <t>Load received by STWs above size band 5 - Ammonia - &gt;1 to &lt;=3mg/l</t>
  </si>
  <si>
    <t>Load received by STWs above size band 5 - Ammonia - &gt;3 to &lt;=10mg/l</t>
  </si>
  <si>
    <t>Load received by STWs above size band 5 - Ammonia - &gt;10mg/l</t>
  </si>
  <si>
    <t>Load received by STWs above size band 5 - Ammonia - No permit</t>
  </si>
  <si>
    <t>Load received by STWs above size band 5 - Ammonia - Total</t>
  </si>
  <si>
    <t>Total load received - Primary</t>
  </si>
  <si>
    <t>Total load received - Secondary - Activated Sludge</t>
  </si>
  <si>
    <t>Total load received - Secondary - Biological</t>
  </si>
  <si>
    <t>Total load received - Tertiary - A1</t>
  </si>
  <si>
    <t>Total load received - Tertiary - A2</t>
  </si>
  <si>
    <t>Total load received - Tertiary - B1</t>
  </si>
  <si>
    <t>Total load received - Tertiary - B2</t>
  </si>
  <si>
    <t>Total load received - Total</t>
  </si>
  <si>
    <t>Total load received - Phosphorus - &lt;=0.5mg/l</t>
  </si>
  <si>
    <t>Total load received - Phosphorus - &gt;0.5 to &lt;=1mg/l</t>
  </si>
  <si>
    <t>Total load received - Phosphorus - &gt;1mg/l</t>
  </si>
  <si>
    <t>Total load received - Phosphorus - No permit</t>
  </si>
  <si>
    <t>Total load received - Phosphorus - Total</t>
  </si>
  <si>
    <t>Total load received - BOD5 - &lt;=7mg/l</t>
  </si>
  <si>
    <t>Total load received - BOD5 - &gt;7 to &lt;=10mg/l</t>
  </si>
  <si>
    <t>Total load received - BOD5 - &gt;10 to &lt;=20mg/l</t>
  </si>
  <si>
    <t>Total load received - BOD5 - &gt;20mg/l</t>
  </si>
  <si>
    <t>Total load received - BOD5 - No permit</t>
  </si>
  <si>
    <t>Total load received - BOD5 - Total</t>
  </si>
  <si>
    <t>Total load received - Ammonia - &lt;=1mg/l</t>
  </si>
  <si>
    <t>Total load received - Ammonia - &gt;1 to &lt;=3mg/l</t>
  </si>
  <si>
    <t>Total load received - Ammonia - &gt;3 to &lt;=10mg/l</t>
  </si>
  <si>
    <t>Total load received - Ammonia - &gt;10mg/l</t>
  </si>
  <si>
    <t>Total load received - Ammonia - No permit</t>
  </si>
  <si>
    <t>Total load received - Ammonia - Total</t>
  </si>
  <si>
    <t>Load received from trade effluent customers at treatment works  - Total</t>
  </si>
  <si>
    <t>Number of sewage treatment works in size band 1 by treatment category.</t>
  </si>
  <si>
    <t>STWs in size band 1 - Total</t>
  </si>
  <si>
    <t>STWs in size band 1 - Phosphorus - &lt;=0.5mg/l</t>
  </si>
  <si>
    <t>STWs in size band 1 - Phosphorus - &gt;0.5 to &lt;=1mg/l</t>
  </si>
  <si>
    <t>STWs in size band 1 - Phosphorus - &gt;1mg/l</t>
  </si>
  <si>
    <t>STWs in size band 1 - Phosphorus - No permit</t>
  </si>
  <si>
    <t>STWs in size band 1 - Phosphorus - Total</t>
  </si>
  <si>
    <t>STWs in size band 1 - BOD5 - &lt;=7mg/l</t>
  </si>
  <si>
    <t>STWs in size band 1 - BOD5 - &gt;7 to &lt;=10mg/l</t>
  </si>
  <si>
    <t>STWs in size band 1 - BOD5 - &gt;10 to &lt;=20mg/l</t>
  </si>
  <si>
    <t>STWs in size band 1 - BOD5 - &gt;20mg/l</t>
  </si>
  <si>
    <t>STWs in size band 1 - BOD5 - No permit</t>
  </si>
  <si>
    <t>STWs in size band 1 - BOD5 - Total</t>
  </si>
  <si>
    <t>STWs in size band 1 - Ammonia - &lt;=1mg/l</t>
  </si>
  <si>
    <t>STWs in size band 1 - Ammonia - &gt;1 to &lt;=3mg/l</t>
  </si>
  <si>
    <t>STWs in size band 1 - Ammonia - &gt;3 to &lt;=10mg/l</t>
  </si>
  <si>
    <t>STWs in size band 1 - Ammonia - &gt;10mg/l</t>
  </si>
  <si>
    <t>STWs in size band 1 - Ammonia - No permit</t>
  </si>
  <si>
    <t>STWs in size band 1 - Ammonia - Total</t>
  </si>
  <si>
    <t>Number of sewage treatment works in size band 2 by treatment category.</t>
  </si>
  <si>
    <t>STWs in size band 2 - Total</t>
  </si>
  <si>
    <t>STWs in size band 2 - Phosphorus - &lt;=0.5mg/l</t>
  </si>
  <si>
    <t>STWs in size band 2 - Phosphorus - &gt;0.5 to &lt;=1mg/l</t>
  </si>
  <si>
    <t>STWs in size band 2 - Phosphorus - &gt;1mg/l</t>
  </si>
  <si>
    <t>STWs in size band 2 - Phosphorus - No permit</t>
  </si>
  <si>
    <t>STWs in size band 2 - Phosphorus - Total</t>
  </si>
  <si>
    <t>STWs in size band 2 - BOD5 - &lt;=7mg/l</t>
  </si>
  <si>
    <t>STWs in size band 2 - BOD5 - &gt;7 to &lt;=10mg/l</t>
  </si>
  <si>
    <t>STWs in size band 2 - BOD5 - &gt;10 to &lt;=20mg/l</t>
  </si>
  <si>
    <t>STWs in size band 2 - BOD5 - &gt;20mg/l</t>
  </si>
  <si>
    <t>STWs in size band 2 - BOD5 - No permit</t>
  </si>
  <si>
    <t>STWs in size band 2 - BOD5 - Total</t>
  </si>
  <si>
    <t>STWs in size band 2 - Ammonia - &lt;=1mg/l</t>
  </si>
  <si>
    <t>STWs in size band 2 - Ammonia - &gt;1 to &lt;=3mg/l</t>
  </si>
  <si>
    <t>STWs in size band 2 - Ammonia - &gt;3 to &lt;=10mg/l</t>
  </si>
  <si>
    <t>STWs in size band 2 - Ammonia - &gt;10mg/l</t>
  </si>
  <si>
    <t>STWs in size band 2 - Ammonia - No permit</t>
  </si>
  <si>
    <t>STWs in size band 2 - Ammonia - Total</t>
  </si>
  <si>
    <t>Number of sewage treatment works in size band 3 by treatment category.</t>
  </si>
  <si>
    <t>STWs in size band 3 - Total</t>
  </si>
  <si>
    <t>STWs in size band 3 - Phosphorus - &lt;=0.5mg/l</t>
  </si>
  <si>
    <t>STWs in size band 3 - Phosphorus - &gt;0.5 to &lt;=1mg/l</t>
  </si>
  <si>
    <t>STWs in size band 3 - Phosphorus - &gt;1mg/l</t>
  </si>
  <si>
    <t>STWs in size band 3 - Phosphorus - No permit</t>
  </si>
  <si>
    <t>STWs in size band 3 - Phosphorus - Total</t>
  </si>
  <si>
    <t>STWs in size band 3 - BOD5 - &lt;=7mg/l</t>
  </si>
  <si>
    <t>STWs in size band 3 - BOD5 - &gt;7 to &lt;=10mg/l</t>
  </si>
  <si>
    <t>STWs in size band 3 - BOD5 - &gt;10 to &lt;=20mg/l</t>
  </si>
  <si>
    <t>STWs in size band 3 - BOD5 - &gt;20mg/l</t>
  </si>
  <si>
    <t>STWs in size band 3 - BOD5 - No permit</t>
  </si>
  <si>
    <t>STWs in size band 3 - BOD5 - Total</t>
  </si>
  <si>
    <t>STWs in size band 3 - Ammonia - &lt;=1mg/l</t>
  </si>
  <si>
    <t>STWs in size band 3 - Ammonia - &gt;1 to &lt;=3mg/l</t>
  </si>
  <si>
    <t>STWs in size band 3 - Ammonia - &gt;3 to &lt;=10mg/l</t>
  </si>
  <si>
    <t>STWs in size band 3 - Ammonia - &gt;10mg/l</t>
  </si>
  <si>
    <t>STWs in size band 3 - Ammonia - No permit</t>
  </si>
  <si>
    <t>STWs in size band 3 - Ammonia - Total</t>
  </si>
  <si>
    <t>Number of sewage treatment works in size band 4 by treatment category.</t>
  </si>
  <si>
    <t>STWs in size band 4 - Total</t>
  </si>
  <si>
    <t>STWs in size band 4 - Phosphorus - &lt;=0.5mg/l</t>
  </si>
  <si>
    <t>STWs in size band 4 - Phosphorus - &gt;0.5 to &lt;=1mg/l</t>
  </si>
  <si>
    <t>STWs in size band 4 - Phosphorus - &gt;1mg/l</t>
  </si>
  <si>
    <t>STWs in size band 4 - Phosphorus - No permit</t>
  </si>
  <si>
    <t>STWs in size band 4 - Phosphorus - Total</t>
  </si>
  <si>
    <t>STWs in size band 4 - BOD5 - &lt;=7mg/l</t>
  </si>
  <si>
    <t>STWs in size band 4 - BOD5 - &gt;7 to &lt;=10mg/l</t>
  </si>
  <si>
    <t>STWs in size band 4 - BOD5 - &gt;10 to &lt;=20mg/l</t>
  </si>
  <si>
    <t>STWs in size band 4 - BOD5 - &gt;20mg/l</t>
  </si>
  <si>
    <t>STWs in size band 4 - BOD5 - No permit</t>
  </si>
  <si>
    <t>STWs in size band 4 - BOD5 - Total</t>
  </si>
  <si>
    <t>STWs in size band 4 - Ammonia - &lt;=1mg/l</t>
  </si>
  <si>
    <t>STWs in size band 4 - Ammonia - &gt;1 to &lt;=3mg/l</t>
  </si>
  <si>
    <t>STWs in size band 4 - Ammonia - &gt;3 to &lt;=10mg/l</t>
  </si>
  <si>
    <t>STWs in size band 4 - Ammonia - &gt;10mg/l</t>
  </si>
  <si>
    <t>STWs in size band 4 - Ammonia - No permit</t>
  </si>
  <si>
    <t>STWs in size band 4 - Ammonia - Total</t>
  </si>
  <si>
    <t>Number of sewage treatment works in size band 5 by treatment category.</t>
  </si>
  <si>
    <t>STWs in size band 5 - Total</t>
  </si>
  <si>
    <t>STWs in size band 5 - Phosphorus - &lt;=0.5mg/l</t>
  </si>
  <si>
    <t>STWs in size band 5 - Phosphorus - &gt;0.5 to &lt;=1mg/l</t>
  </si>
  <si>
    <t>STWs in size band 5 - Phosphorus - &gt;1mg/l</t>
  </si>
  <si>
    <t>STWs in size band 5 - Phosphorus - No permit</t>
  </si>
  <si>
    <t>STWs in size band 5 - Phosphorus - Total</t>
  </si>
  <si>
    <t>STWs in size band 5 - BOD5 - &lt;=7mg/l</t>
  </si>
  <si>
    <t>STWs in size band 5 - BOD5 - &gt;7 to &lt;=10mg/l</t>
  </si>
  <si>
    <t>STWs in size band 5 - BOD5 - &gt;10 to &lt;=20mg/l</t>
  </si>
  <si>
    <t>STWs in size band 5 - BOD5 - &gt;20mg/l</t>
  </si>
  <si>
    <t>STWs in size band 5 - BOD5 - No permit</t>
  </si>
  <si>
    <t>STWs in size band 5 - BOD5 - Total</t>
  </si>
  <si>
    <t>STWs in size band 5 - Ammonia - &lt;=1mg/l</t>
  </si>
  <si>
    <t>STWs in size band 5 - Ammonia - &gt;1 to &lt;=3mg/l</t>
  </si>
  <si>
    <t>STWs in size band 5 - Ammonia - &gt;3 to &lt;=10mg/l</t>
  </si>
  <si>
    <t>STWs in size band 5 - Ammonia - &gt;10mg/l</t>
  </si>
  <si>
    <t>STWs in size band 5 - Ammonia - No permit</t>
  </si>
  <si>
    <t>STWs in size band 5 - Ammonia - Total</t>
  </si>
  <si>
    <t>STWs above size band 5 - Primary</t>
  </si>
  <si>
    <t>STWs above size band 5 - Secondary - Biological</t>
  </si>
  <si>
    <t>STWs above size band 5 - Tertiary - A1</t>
  </si>
  <si>
    <t>STWs above size band 5 - Tertiary - A2</t>
  </si>
  <si>
    <t>STWs above size band 5 - Tertiary - B1</t>
  </si>
  <si>
    <t>STWs above size band 5 - Tertiary - B2</t>
  </si>
  <si>
    <t>STWs above size band 5 - Total</t>
  </si>
  <si>
    <t>STWs above size band 5 - Phosphorus - &lt;=0.5mg/l</t>
  </si>
  <si>
    <t>STWs above size band 5 - Phosphorus - &gt;0.5 to &lt;=1mg/l</t>
  </si>
  <si>
    <t>STWs above size band 5 - Phosphorus - &gt;1mg/l</t>
  </si>
  <si>
    <t>STWs above size band 5 - Phosphorus - No permit</t>
  </si>
  <si>
    <t>STWs above size band 5 - Phosphorus - Total</t>
  </si>
  <si>
    <t>STWs above size band 5 - BOD5 - &lt;=7mg/l</t>
  </si>
  <si>
    <t>STWs above size band 5 - BOD5 - &gt;7 to &lt;=10mg/l</t>
  </si>
  <si>
    <t>STWs above size band 5 - BOD5 - &gt;10 to &lt;=20mg/l</t>
  </si>
  <si>
    <t>STWs above size band 5 - BOD5 - &gt;20mg/l</t>
  </si>
  <si>
    <t>STWs above size band 5 - BOD5 - No permit</t>
  </si>
  <si>
    <t>STWs above size band 5 - BOD5 - Total</t>
  </si>
  <si>
    <t>STWs above size band 5 - Ammonia - &lt;=1mg/l</t>
  </si>
  <si>
    <t>STWs above size band 5 - Ammonia - &gt;1 to &lt;=3mg/l</t>
  </si>
  <si>
    <t>STWs above size band 5 - Ammonia - &gt;3 to &lt;=10mg/l</t>
  </si>
  <si>
    <t>STWs above size band 5 - Ammonia - &gt;10mg/l</t>
  </si>
  <si>
    <t>STWs above size band 5 - Ammonia - No permit</t>
  </si>
  <si>
    <t>STWs above size band 5 - Ammonia - Total</t>
  </si>
  <si>
    <t>Total number of works - Primary</t>
  </si>
  <si>
    <t>Total number of works - Secondary - Biological</t>
  </si>
  <si>
    <t>Total number of works - Tertiary - A1</t>
  </si>
  <si>
    <t>Total number of works - Tertiary - A2</t>
  </si>
  <si>
    <t>Total number of works - Tertiary - B1</t>
  </si>
  <si>
    <t>Total number of works - Tertiary - B2</t>
  </si>
  <si>
    <t>Total number of works - Total</t>
  </si>
  <si>
    <t>Total number of works - Phosphorus - &lt;=0.5mg/l</t>
  </si>
  <si>
    <t>Total number of works - Phosphorus - &gt;0.5 to &lt;=1mg/l</t>
  </si>
  <si>
    <t>Total number of works - Phosphorus - &gt;1mg/l</t>
  </si>
  <si>
    <t>Total number of works - Phosphorus - No permit</t>
  </si>
  <si>
    <t>Total number of works - Phosphorus - Total</t>
  </si>
  <si>
    <t>Total number of works - BOD5 - &lt;=7mg/l</t>
  </si>
  <si>
    <t>Total number of works - BOD5 - &gt;7 to &lt;=10mg/l</t>
  </si>
  <si>
    <t>Total number of works - BOD5 - &gt;10 to &lt;=20mg/l</t>
  </si>
  <si>
    <t>Total number of works - BOD5 - &gt;20mg/l</t>
  </si>
  <si>
    <t>Total number of works - BOD5 - No permit</t>
  </si>
  <si>
    <t>Total number of works - BOD5 - Total</t>
  </si>
  <si>
    <t>Total number of works - Ammonia - &lt;=1mg/l</t>
  </si>
  <si>
    <t>Total number of works - Ammonia - &gt;1 to &lt;=3mg/l</t>
  </si>
  <si>
    <t>Total number of works - Ammonia - &gt;3 to &lt;=10mg/l</t>
  </si>
  <si>
    <t>Total number of works - Ammonia - &gt;10mg/l</t>
  </si>
  <si>
    <t>Total number of works - Ammonia - No permit</t>
  </si>
  <si>
    <t>Total number of works - Ammonia - Total</t>
  </si>
  <si>
    <t>Equivalent population (resident) connected to sewage treatment works.</t>
  </si>
  <si>
    <t>Population equivalent - Current population equivalent served by filter bed or activated sludge STWs with tightened/new P consents</t>
  </si>
  <si>
    <t>Current population equivalent served by STWs with tightened/new N consents - Population equivalent</t>
  </si>
  <si>
    <t>Current population equivalent served by STWs with tightened/new sanitary parameter consents - Population equivalent</t>
  </si>
  <si>
    <t>Current population equivalent served by STWs with tightened/new UV consents - Population equivalent</t>
  </si>
  <si>
    <t>Population equivalent treatment capacity enhancement - Population equivalent</t>
  </si>
  <si>
    <t>Population equivalent - Current population equivalent served by STW with tightened / new consents for chemicals</t>
  </si>
  <si>
    <t>Population equivalent - Cumulative shortfall in FFT addressed by WINEP / NEP schemes to increase STW capacity </t>
  </si>
  <si>
    <t>Population equivalent - Additional storm tank capacity provided at STWs</t>
  </si>
  <si>
    <t>Population equivalent - Additional volume of network storage at CSOs etc to reduce spill frequency  </t>
  </si>
  <si>
    <t>Designated bathing waters</t>
  </si>
  <si>
    <t>Energy consumption - Energy consumption - sewage collection</t>
  </si>
  <si>
    <t>Energy consumption - Energy consumption - sewage treatment</t>
  </si>
  <si>
    <t>Energy consumption - network plus</t>
  </si>
  <si>
    <t>Total sewage sludge produced, treated by incumbents - Sludge</t>
  </si>
  <si>
    <t>Total sewage sludge produced, treated by 3rd party sludge service provider - Sludge</t>
  </si>
  <si>
    <t>Total sewage sludge produced</t>
  </si>
  <si>
    <t>Sludge - Total sewage sludge produced from non-appointed liquid waste treatment</t>
  </si>
  <si>
    <t>Percentage of sludge produced and treated at a site of STW and STC co-location - Sludge</t>
  </si>
  <si>
    <t>Total sewage sludge disposed by incumbents - Sludge</t>
  </si>
  <si>
    <t>Total sewage sludge disposed by 3rd party sludge service provider - Sludge</t>
  </si>
  <si>
    <t>Total sewage sludge disposal</t>
  </si>
  <si>
    <t>Total measure of intersiting 'work' done by pipeline - Sludge</t>
  </si>
  <si>
    <t>Total measure of intersiting 'work' done by tanker - Sludge</t>
  </si>
  <si>
    <t>Total measure of intersiting 'work' done by truck - Sludge</t>
  </si>
  <si>
    <t>Total measure of intersiting 'work' done (all forms of transportation) - Sludge</t>
  </si>
  <si>
    <t>Chemical P sludge as percentage of sludge produced at STWs</t>
  </si>
  <si>
    <t>Sludge transport method - Power - Pipeline</t>
  </si>
  <si>
    <t>Sludge transport method - Power - Tanker</t>
  </si>
  <si>
    <t>Sludge transport method - Power - Truck</t>
  </si>
  <si>
    <t>Sludge transport method - Power - Total</t>
  </si>
  <si>
    <t>Sludge transport method - Income Treated as negative expenditure - Pipeline</t>
  </si>
  <si>
    <t>Sludge transport method - Income Treated as negative expenditure - Tanker</t>
  </si>
  <si>
    <t>Sludge transport method - Income Treated as negative expenditure - Truck</t>
  </si>
  <si>
    <t>Sludge transport method - Income Treated as negative expenditure - Total</t>
  </si>
  <si>
    <t>Sludge transport method - Discharge consents - Pipeline</t>
  </si>
  <si>
    <t>Sludge transport method - Discharge consents - Tanker</t>
  </si>
  <si>
    <t>Sludge transport method - Discharge consents - Truck</t>
  </si>
  <si>
    <t>Sludge transport method - Discharge consents - Total</t>
  </si>
  <si>
    <t>Sludge transport method - Bulk supply - Pipeline</t>
  </si>
  <si>
    <t>Sludge transport method - Bulk supply - Tanker</t>
  </si>
  <si>
    <t>Sludge transport method - Bulk supply - Truck</t>
  </si>
  <si>
    <t>Sludge transport method - Bulk supply - Total</t>
  </si>
  <si>
    <t>Sludge transport method - Renewals expensed in year (Infrastructure) - Pipeline</t>
  </si>
  <si>
    <t>Sludge transport method - Renewals expensed in year (Infrastructure) - Tanker</t>
  </si>
  <si>
    <t>Sludge transport method - Renewals expensed in year (Infrastructure) - Truck</t>
  </si>
  <si>
    <t>Sludge transport method - Renewals expensed in year (Infrastructure) - Total</t>
  </si>
  <si>
    <t>Sludge transport method - Renewals expensed in year (Non-Infrastructure) - Pipeline</t>
  </si>
  <si>
    <t>Sludge transport method - Renewals expensed in year (Non-Infrastructure) - Tanker</t>
  </si>
  <si>
    <t>Sludge transport method - Renewals expensed in year (Non-Infrastructure) - Truck</t>
  </si>
  <si>
    <t>Sludge transport method - Renewals expensed in year (Non-Infrastructure) - Total</t>
  </si>
  <si>
    <t>Sludge transport method  - Other operating expenditure excluding renewals - direct - Pipeline</t>
  </si>
  <si>
    <t>Sludge transport method  - Other operating expenditure excluding renewals - direct - Tanker</t>
  </si>
  <si>
    <t>Sludge transport method  - Other operating expenditure excluding renewals - direct - Truck</t>
  </si>
  <si>
    <t>Sludge transport method  - Other operating expenditure excluding renewals - direct - Total</t>
  </si>
  <si>
    <t>Sludge transport method - Total functional expenditure - Pipeline</t>
  </si>
  <si>
    <t>Sludge transport method - Total functional expenditure - Tanker</t>
  </si>
  <si>
    <t>Sludge transport method - Total functional expenditure - Truck</t>
  </si>
  <si>
    <t>Sludge transport method - Total functional expenditure - Total</t>
  </si>
  <si>
    <t>Sludge transport method - Local authority and Cumulo rates - Pipeline</t>
  </si>
  <si>
    <t>Sludge transport method - Local authority and Cumulo rates - Tanker</t>
  </si>
  <si>
    <t>Sludge transport method - Local authority and Cumulo rates - Truck</t>
  </si>
  <si>
    <t>Sludge transport method - Local authority and Cumulo rates - Total</t>
  </si>
  <si>
    <t>Sludge transport method - Total operating expenditure (excluding 3rd party) - Pipeline</t>
  </si>
  <si>
    <t>Sludge transport method - Total operating expenditure (excluding 3rd party) - Tanker</t>
  </si>
  <si>
    <t>Sludge transport method - Total operating expenditure (excluding 3rd party) - Truck</t>
  </si>
  <si>
    <t>Sludge transport method - Total operating expenditure (excluding 3rd party) - Total</t>
  </si>
  <si>
    <t>Power - Untreated sludge</t>
  </si>
  <si>
    <t>Power - Raw sludge liming</t>
  </si>
  <si>
    <t>Power - Conventional AD</t>
  </si>
  <si>
    <t>Power - Incineration of raw sludge</t>
  </si>
  <si>
    <t>Power - Photo-conditioning / composting</t>
  </si>
  <si>
    <t>Power - Advanced AD</t>
  </si>
  <si>
    <t>Power - Sludge treatment -  Other</t>
  </si>
  <si>
    <t>Power - Sludge treatment -  Total</t>
  </si>
  <si>
    <t>Income treated as negative expenditure - Untreated sludge</t>
  </si>
  <si>
    <t>Income treated as negative expenditure - Raw sludge liming</t>
  </si>
  <si>
    <t>Income treated as negative expenditure - Conventional AD</t>
  </si>
  <si>
    <t>Income treated as negative expenditure - Incineration of raw sludge</t>
  </si>
  <si>
    <t>Income treated as negative expenditure - Photo-conditioning / composting</t>
  </si>
  <si>
    <t>Income treated as negative expenditure - Advanced AD</t>
  </si>
  <si>
    <t>Income treated as negative expenditure - Sludge treatment -  Other</t>
  </si>
  <si>
    <t>Income treated as negative expenditure - Sludge treatment -  Total</t>
  </si>
  <si>
    <t>Sludge treatment type - Discharge consents - Untreated sludge</t>
  </si>
  <si>
    <t>Sludge treatment type - Discharge consents - Raw sludge liming</t>
  </si>
  <si>
    <t>Sludge treatment type - Discharge consents - Conventional AD</t>
  </si>
  <si>
    <t>Sludge treatment type - Discharge consents - Incineration of raw sludge</t>
  </si>
  <si>
    <t>Sludge treatment type - Discharge consents - Photo-conditioning / composting</t>
  </si>
  <si>
    <t>Sludge treatment type - Discharge consents - Advanced AD</t>
  </si>
  <si>
    <t>Sludge treatment type - Discharge consents - Other</t>
  </si>
  <si>
    <t>Sludge treatment type - Discharge consents - Total</t>
  </si>
  <si>
    <t>Sludge treatment type - Bulk supply - Untreated sludge</t>
  </si>
  <si>
    <t>Sludge treatment type - Bulk supply - Raw sludge liming</t>
  </si>
  <si>
    <t>Sludge treatment type - Bulk supply - Conventional AD</t>
  </si>
  <si>
    <t>Sludge treatment type - Bulk supply - Incineration of raw sludge</t>
  </si>
  <si>
    <t>Sludge treatment type - Bulk supply - Photo-conditioning / composting</t>
  </si>
  <si>
    <t>Sludge treatment type - Bulk supply - Advanced AD</t>
  </si>
  <si>
    <t>Sludge treatment type - Bulk supply - Other</t>
  </si>
  <si>
    <t>Sludge treatment type - Bulk supply - Total</t>
  </si>
  <si>
    <t>Sludge treatment type - Renewals expensed in year (Infrastructure) - Untreated sludge</t>
  </si>
  <si>
    <t>Sludge treatment type - Renewals expensed in year (Infrastructure) - Raw sludge liming</t>
  </si>
  <si>
    <t>Sludge treatment type - Renewals expensed in year (Infrastructure) - Conventional AD</t>
  </si>
  <si>
    <t>Sludge treatment type - Renewals expensed in year (Infrastructure) - Incineration of raw sludge</t>
  </si>
  <si>
    <t>Sludge treatment type - Renewals expensed in year (Infrastructure) - Photo-conditioning / composting</t>
  </si>
  <si>
    <t>Sludge treatment type - Renewals expensed in year (Infrastructure) - Advanced AD</t>
  </si>
  <si>
    <t>Sludge treatment type - Renewals expensed in year (Infrastructure) - Other</t>
  </si>
  <si>
    <t>Sludge treatment type - Renewals expensed in year (Infrastructure) - Total</t>
  </si>
  <si>
    <t>Sludge treatment type - Renewals expensed in year (Non-Infrastructure) - Untreated sludge</t>
  </si>
  <si>
    <t>Sludge treatment type - Renewals expensed in year (Non-Infrastructure) - Raw sludge liming</t>
  </si>
  <si>
    <t>Sludge treatment type - Renewals expensed in year (Non-Infrastructure) - Conventional AD</t>
  </si>
  <si>
    <t>Sludge treatment type - Total functional expenditure - Incineration of raw sludge</t>
  </si>
  <si>
    <t>Sludge treatment type - Renewals expensed in year (Non-Infrastructure) - Photo-conditioning / composting</t>
  </si>
  <si>
    <t>Sludge treatment type - Renewals expensed in year (Non-Infrastructure) - Advanced AD</t>
  </si>
  <si>
    <t>Sludge treatment type - Renewals expensed in year (Non-Infrastructure) - Other</t>
  </si>
  <si>
    <t>Sludge treatment type - Renewals expensed in year (Non-Infrastructure) - Total</t>
  </si>
  <si>
    <t>Other direct operating expenditure - Untreated sludge</t>
  </si>
  <si>
    <t>Other direct operating expenditure - Raw sludge liming</t>
  </si>
  <si>
    <t>Other direct operating expenditure - Conventional AD</t>
  </si>
  <si>
    <t>Other direct operating expenditure - Incineration of raw sludge</t>
  </si>
  <si>
    <t>Other direct operating expenditure - Photo-conditioning / composting</t>
  </si>
  <si>
    <t>Other direct operating expenditure - Advanced AD</t>
  </si>
  <si>
    <t>Other direct operating expenditure - Sludge treatment -  Other</t>
  </si>
  <si>
    <t>Other direct operating expenditure - Sludge treatment -  Total</t>
  </si>
  <si>
    <t>Other indirect operating expenditure - Untreated sludge</t>
  </si>
  <si>
    <t>Other indirect operating expenditure - Raw sludge liming</t>
  </si>
  <si>
    <t>Other indirect operating expenditure - Conventional AD</t>
  </si>
  <si>
    <t>Other indirect operating expenditure - Incineration of raw sludge</t>
  </si>
  <si>
    <t>Other indirect operating expenditure - Photo-conditioning / composting</t>
  </si>
  <si>
    <t>Other indirect operating expenditure - Advanced AD</t>
  </si>
  <si>
    <t>Other indirect operating expenditure - Sludge treatment -  Other</t>
  </si>
  <si>
    <t>Other indirect operating expenditure - Sludge treatment -  Total</t>
  </si>
  <si>
    <t>Local authority and Cumulo rates - Untreated sludge</t>
  </si>
  <si>
    <t>Local authority and Cumulo rates - Raw sludge liming</t>
  </si>
  <si>
    <t>Local authority and Cumulo rates - Conventional AD</t>
  </si>
  <si>
    <t>Local authority and Cumulo rates - Incineration of raw sludge</t>
  </si>
  <si>
    <t>Local authority and Cumulo rates - Photo-conditioning / composting</t>
  </si>
  <si>
    <t>Local authority and Cumulo rates - Advanced AD</t>
  </si>
  <si>
    <t>Local authority and Cumulo rates - Sludge treatment -  Other</t>
  </si>
  <si>
    <t>Local authority and Cumulo rates - Sludge treatment -  Total</t>
  </si>
  <si>
    <t>Total operating expenditure (excluding 3rd party) - Untreated sludge</t>
  </si>
  <si>
    <t>Total operating expenditure (excluding 3rd party) - Raw sludge liming</t>
  </si>
  <si>
    <t>Total operating expenditure (excluding 3rd party) - Conventional AD</t>
  </si>
  <si>
    <t>Total operating expenditure (excluding 3rd party) - Incineration of raw sludge</t>
  </si>
  <si>
    <t>Total operating expenditure (excluding 3rd party) - Photo-conditioning / composting</t>
  </si>
  <si>
    <t>Total operating expenditure (excluding 3rd party) - Advanced AD</t>
  </si>
  <si>
    <t>Total operating expenditure (excluding 3rd party) - Sludge treatment -  Other</t>
  </si>
  <si>
    <t>Total operating expenditure (excluding 3rd party) - Sludge treatment -  Total</t>
  </si>
  <si>
    <t>Sludge disposal route - Power - Landfill, raw</t>
  </si>
  <si>
    <t>Sludge disposal route - Power - Landfill, partly treated</t>
  </si>
  <si>
    <t>Sludge disposal route - Power - Land restoration / reclamation</t>
  </si>
  <si>
    <t>Sludge disposal route - Power - Sludge recycled to farmland</t>
  </si>
  <si>
    <t>Power - Sludge disposal route - Incineration of digested Sludge</t>
  </si>
  <si>
    <t>Sludge disposal route - Power - Other</t>
  </si>
  <si>
    <t>Sludge disposal route - Income treated as negative expenditure - Landfill, raw</t>
  </si>
  <si>
    <t>Sludge disposal route - Income treated as negative expenditure - Landfill, partly treated</t>
  </si>
  <si>
    <t>Sludge disposal route - Income treated as negative expenditure - Land restoration / reclamation</t>
  </si>
  <si>
    <t>Sludge disposal route - Income treated as negative expenditure - Sludge recycled to farmland</t>
  </si>
  <si>
    <t>Income treated as negative expenditure - Sludge disposal route - Incineration of digested Sludge</t>
  </si>
  <si>
    <t>Sludge disposal route - Income treated as negative expenditure - Other</t>
  </si>
  <si>
    <t>Sludge disposal route - Discharge consents - Landfill, raw</t>
  </si>
  <si>
    <t>Sludge disposal route - Discharge consents - Landfill, partly treated</t>
  </si>
  <si>
    <t>Sludge disposal route - Discharge consents - Land restoration / reclamation</t>
  </si>
  <si>
    <t>Sludge disposal route - Discharge consents - Sludge recycled to farmland</t>
  </si>
  <si>
    <t>Discharge consents - Sludge disposal route - Incineration of digested Sludge</t>
  </si>
  <si>
    <t>Sludge disposal route - Discharge consents - Other</t>
  </si>
  <si>
    <t>Sludge disposal route - Discharge consents - Total</t>
  </si>
  <si>
    <t>Sludge disposal route - Bulk supply - Landfill, raw</t>
  </si>
  <si>
    <t>Sludge disposal route - Bulk supply - Landfill, partly treated</t>
  </si>
  <si>
    <t>Sludge disposal route - Bulk supply - Land restoration / reclamation</t>
  </si>
  <si>
    <t>Sludge disposal route - Bulk supply - Sludge recycled to farmland</t>
  </si>
  <si>
    <t>Bulk discharge - Sludge disposal route - Incineration of digested Sludge</t>
  </si>
  <si>
    <t>Sludge disposal route - Bulk supply - Other</t>
  </si>
  <si>
    <t>Sludge disposal route - Bulk supply - Total</t>
  </si>
  <si>
    <t>Sludge disposal route - Renewals expensed in year (Infrastructure) - Landfill, raw</t>
  </si>
  <si>
    <t>Sludge disposal route - Renewals expensed in year (Infrastructure) - Landfill, partly treated</t>
  </si>
  <si>
    <t>Sludge disposal route - Renewals expensed in year (Infrastructure) - Land restoration / reclamation</t>
  </si>
  <si>
    <t>Sludge disposal route - Renewals expensed in year (Infrastructure) - Sludge recycled to farmland</t>
  </si>
  <si>
    <t>Renewals expensed in year (Infrastructure) - Other operating expenditure - Incineration of digested Sludge</t>
  </si>
  <si>
    <t>Sludge disposal route - Renewals expensed in year (Infrastructure) - Other</t>
  </si>
  <si>
    <t>Sludge disposal route - Renewals expensed in year (Infrastructure) - Total</t>
  </si>
  <si>
    <t>Sludge disposal route - Renewals expensed in year (Non-Infrastructure) - Landfill, raw</t>
  </si>
  <si>
    <t>Sludge disposal route - Renewals expensed in year (Non-Infrastructure) - Landfill, partly treated</t>
  </si>
  <si>
    <t>Sludge disposal route - Renewals expensed in year (Non-Infrastructure) - Land restoration / reclamation</t>
  </si>
  <si>
    <t>Sludge disposal route - Renewals expensed in year (Non-Infrastructure) - Sludge recycled to farmland</t>
  </si>
  <si>
    <t>Renewals expensed in year (Non-Infrastructure) - Other operating expenditure - Incineration of digested Sludge</t>
  </si>
  <si>
    <t>Sludge disposal route - Renewals expensed in year (Non-Infrastructure) - Other</t>
  </si>
  <si>
    <t>Sludge disposal route - Renewals expensed in year (Non-Infrastructure) - Total</t>
  </si>
  <si>
    <t>Sludge disposal route - Other direct operating expenditure - Landfill, raw</t>
  </si>
  <si>
    <t>Sludge disposal route - Other direct operating expenditure - Landfill, partly treated</t>
  </si>
  <si>
    <t>Sludge disposal route - Other direct operating expenditure - Land restoration / reclamation</t>
  </si>
  <si>
    <t>Sludge disposal route - Other direct operating expenditure - Sludge recycled to farmland</t>
  </si>
  <si>
    <t>Other operating expenditure excluding renewals - direct - Other operating expenditure - Incineration of digested Sludge</t>
  </si>
  <si>
    <t>Sludge disposal route - Other direct operating expenditure - Other</t>
  </si>
  <si>
    <t>Sludge disposal route - Total functional expenditure - Landfill, raw</t>
  </si>
  <si>
    <t>Sludge disposal route - Total functional expenditure - Landfill, partly treated</t>
  </si>
  <si>
    <t>Sludge disposal route - Total functional expenditure - Land restoration / reclamation</t>
  </si>
  <si>
    <t>Sludge disposal route - Total functional expenditure - Sludge recycled to farmland</t>
  </si>
  <si>
    <t>Total functional expenditure - Other operating expenditure - Incineration of digested Sludge</t>
  </si>
  <si>
    <t>Sludge disposal route - Total functional expenditure - Other</t>
  </si>
  <si>
    <t>Sludge disposal route Total functional expenditure - Total</t>
  </si>
  <si>
    <t>Sludge disposal route - Local authority and Cumulo rates - Landfill, raw</t>
  </si>
  <si>
    <t>Sludge disposal route - Local authority and Cumulo rates - Landfill, partly treated</t>
  </si>
  <si>
    <t>Sludge disposal route - Local authority and Cumulo rates - Land restoration / reclamation</t>
  </si>
  <si>
    <t>Sludge disposal route - Local authority and Cumulo rates - Sludge recycled to farmland</t>
  </si>
  <si>
    <t>Local authority and Cumulo rates - Other operating expenditure - Incineration of digested Sludge</t>
  </si>
  <si>
    <t>Sludge disposal route - Local authority and Cumulo rates - Other</t>
  </si>
  <si>
    <t>Sludge disposal route - Total operating expenditure (excluding 3rd party) - Landfill, raw</t>
  </si>
  <si>
    <t>Sludge disposal route - Total operating expenditure (excluding 3rd party) - Landfill, partly treated</t>
  </si>
  <si>
    <t>Sludge disposal route - Total operating expenditure (excluding 3rd party) - Land restoration / reclamation</t>
  </si>
  <si>
    <t>Sludge disposal route - Total operating expenditure (excluding 3rd party) - Sludge recycled to farmland</t>
  </si>
  <si>
    <t>Total operating expenditure (excluding 3rd party) - Other operating expenditure - Incineration of digested Sludge</t>
  </si>
  <si>
    <t>Sludge disposal route - Total operating expenditure (excluding 3rd party) - Other</t>
  </si>
  <si>
    <t>Energy consumption - bioresources - Total</t>
  </si>
  <si>
    <t>Energy generated by and used in bioresources control - Electricity</t>
  </si>
  <si>
    <t>Energy generated by and used in bioresources control - Heat</t>
  </si>
  <si>
    <t>Energy generated by and used in bioresources control - Biomethane</t>
  </si>
  <si>
    <t>Energy generated by and used in bioresources control - Total</t>
  </si>
  <si>
    <t>Energy generated by bioresources and used in network plus control - Electricity</t>
  </si>
  <si>
    <t>Energy generated by bioresources and used in network plus control - Heat</t>
  </si>
  <si>
    <t>Energy generated by bioresources and used in network plus control - Biomethane</t>
  </si>
  <si>
    <t>Energy generated by bioresources and used in network plus control - Total</t>
  </si>
  <si>
    <t>Energy generated by bioresources and exported to the grid or third party - Electricity</t>
  </si>
  <si>
    <t>Energy generated by bioresources and exported to the grid or third party - Heat</t>
  </si>
  <si>
    <t>Energy generated by bioresources and exported to the grid or third party - Biomethane</t>
  </si>
  <si>
    <t>Energy generated by bioresources and exported to the grid or third party - Total</t>
  </si>
  <si>
    <t>Energy generated by bioresources that is unused - Electricity</t>
  </si>
  <si>
    <t>Energy generated by bioresources that is unused - Heat</t>
  </si>
  <si>
    <t>Energy generated by bioresources that is unused - Biomethane</t>
  </si>
  <si>
    <t>Energy generated by bioresources that is unused - Total</t>
  </si>
  <si>
    <t>Energy bought from grid or third party and used in bioresources control - Electricity</t>
  </si>
  <si>
    <t>Energy bought from grid or third party and used in bioresources control - Heat</t>
  </si>
  <si>
    <t>Energy bought from grid or third party and used in bioresources control - Biomethane</t>
  </si>
  <si>
    <t>Energy bought from grid or third party and used in bioresources control - Total</t>
  </si>
  <si>
    <t>Income from renewable energy subsidies - Income claimed from Renewable Energy Certificates (ROCs)</t>
  </si>
  <si>
    <t>Income from renewable energy subsidies - Income claimed from Renewable Heat Incentives (RHIs)</t>
  </si>
  <si>
    <t>Income from renewable energy subsidies - Income claimed from [other renewable energy subsidy (1)]</t>
  </si>
  <si>
    <t>Income from renewable energy subsidies - Income claimed from [other renewable energy subsidy (2)]</t>
  </si>
  <si>
    <t>Income from renewable energy subsidies - Income claimed from [other renewable energy subsidy (3)]</t>
  </si>
  <si>
    <t>Income from renewable energy subsidies - Total income claimed from renewable energy subsidies</t>
  </si>
  <si>
    <t>Income from renewable energy subsidies - % of total number of renewable energy subsidies due to expire in the next 2 financial years</t>
  </si>
  <si>
    <t>Income from renewable energy subsidies - This year’s value of renewable energy subsidies due to expire in the next 2 financial years</t>
  </si>
  <si>
    <t>Bioresources liquors treated by network plus - BOD load of liquor or partially treated liquor returned from bioresources to network plus</t>
  </si>
  <si>
    <t>Bioresources liquors treated by network plus - Ammonia load of liquor or partially treated liquor returned from bioresources to network plus</t>
  </si>
  <si>
    <t>Bioresources liquors treated by network plus - Recharge to Bioresources by network plus for costs of handling and treating bioresources liquors</t>
  </si>
  <si>
    <t>% Sludge - untreated - by Incumbent</t>
  </si>
  <si>
    <t>% Sludge - untreated - by 3rd party sludge service providers</t>
  </si>
  <si>
    <t>% Sludge treatment process - raw sludge liming - by Incumbent</t>
  </si>
  <si>
    <t>% Sludge treatment process - raw sludge liming - by 3rd party sludge service providers</t>
  </si>
  <si>
    <t>% Sludge treatment process - conventional AD - by Incumbent</t>
  </si>
  <si>
    <t>% Sludge treatment process - conventional AD - by 3rd party sludge service providers</t>
  </si>
  <si>
    <t>% Sludge treatment process- advanced AD - by Incumbent</t>
  </si>
  <si>
    <t>% Sludge treatment process- advanced AD - by 3rd party sludge service providers</t>
  </si>
  <si>
    <t>% Sludge treatment process - incineration of raw sludge - by Incumbent</t>
  </si>
  <si>
    <t>% Sludge treatment process - incineration of raw sludge - by 3rd party sludge service providers</t>
  </si>
  <si>
    <t>% Sludge treatment process - other (specify) - by Incumbent</t>
  </si>
  <si>
    <t>% Sludge treatment process - other (specify) - by 3rd party sludge service providers</t>
  </si>
  <si>
    <t>% Sludge treatment process - Total - by Incumbent</t>
  </si>
  <si>
    <t>% Sludge treatment process - Total - by 3rd party sludge service providers</t>
  </si>
  <si>
    <t>% Sludge disposal route - landfill, raw - by Incumbent</t>
  </si>
  <si>
    <t>% Sludge disposal route - landfill, raw - by 3rd party sludge service providers</t>
  </si>
  <si>
    <t>% Sludge disposal route - landfill, partly treated - by Incumbent</t>
  </si>
  <si>
    <t>% Sludge disposal route - landfill, partly treated - by 3rd party sludge service providers</t>
  </si>
  <si>
    <t>% Sludge disposal route - land restoration / reclamation - by Incumbent</t>
  </si>
  <si>
    <t>% Sludge disposal route - land restoration / reclamation - by 3rd party sludge service providers</t>
  </si>
  <si>
    <t>% Sludge disposal route - sludge recycled to farmland - by Incumbent</t>
  </si>
  <si>
    <t>% Sludge disposal route - sludge recycled to farmland - by 3rd party sludge service providers</t>
  </si>
  <si>
    <t>% Sludge disposal route - other (specify) - by Incumbent</t>
  </si>
  <si>
    <t>% Sludge disposal route - other (specify) - by 3rd party sludge service providers</t>
  </si>
  <si>
    <t>% Sludge disposal route - Total - by Incumbent</t>
  </si>
  <si>
    <t>% Sludge disposal route - Total - by 3rd party sludge service providers</t>
  </si>
  <si>
    <t>Total retail revenue</t>
  </si>
  <si>
    <t>Other third-party revenue - non price control</t>
  </si>
  <si>
    <t>BUDDS FARM HAVANT</t>
  </si>
  <si>
    <t>CHICKENHALL EASTLEIGH</t>
  </si>
  <si>
    <t>EAST WORTHING</t>
  </si>
  <si>
    <t>HASTINGS BEXHILL</t>
  </si>
  <si>
    <t>MAY STREET HERNE BAY</t>
  </si>
  <si>
    <t>MORESTEAD ROAD WINCHESTER</t>
  </si>
  <si>
    <t>SHOREHAM</t>
  </si>
  <si>
    <t>SLOWHILL COPSE MARCHWOOD</t>
  </si>
  <si>
    <t>WEATHERLEES HILL A</t>
  </si>
  <si>
    <t>WEATHERLEES HILL B(MARGATE AND BROADSTAIRS)</t>
  </si>
  <si>
    <t>Works name (existing works)</t>
  </si>
  <si>
    <t>Works name (new works)</t>
  </si>
  <si>
    <t>Primary Treatment</t>
  </si>
  <si>
    <t>Secondary Activated Sludge</t>
  </si>
  <si>
    <t>Secondary Biological</t>
  </si>
  <si>
    <t>Tertiary A1</t>
  </si>
  <si>
    <t>Tertiary A2</t>
  </si>
  <si>
    <t>Tertiary B1</t>
  </si>
  <si>
    <t>Tertiary B2</t>
  </si>
  <si>
    <t>12 months ended 31 March 2022</t>
  </si>
  <si>
    <t>Actual returns and notional regulatory equity - Financing - Impact of movement from notional gearing</t>
  </si>
  <si>
    <t>Actual returns and actual regulatory equity - Financing - Impact of movement from notional gearing</t>
  </si>
  <si>
    <t>Average 2020-25 - Actual returns and notional regulatory equity - Financing - Impact of movement from notional gearing</t>
  </si>
  <si>
    <t>Average 2020-25 - Actual returns and actual regulatory equity - Financing - Impact of movement from notional gearing</t>
  </si>
  <si>
    <t>Notional returns and notional regulatory equity - RCV growth</t>
  </si>
  <si>
    <t>Actual returns and notional regulatory equity - RCV growth</t>
  </si>
  <si>
    <t>Actual returns and actual regulatory equity - RCV growth</t>
  </si>
  <si>
    <t>Average 2020-25 - Notional returns and notional regulatory equity - RCV growth</t>
  </si>
  <si>
    <t>Average 2020-25 - Actual returns and notional regulatory equity - RCV growth</t>
  </si>
  <si>
    <t>Average 2020-25 - Actual returns and actual regulatory equity - RCV growth</t>
  </si>
  <si>
    <t>Notional returns and notional regulatory equity - Dividends  - Gross Dividend</t>
  </si>
  <si>
    <t>Actual returns and notional regulatory equity - Dividends  - Gross Dividend</t>
  </si>
  <si>
    <t>Actual returns and actual regulatory equity - Dividends  - Gross Dividend</t>
  </si>
  <si>
    <t>Average 2020-25 - Notional returns and notional regulatory equity - Dividends  - Gross Dividend</t>
  </si>
  <si>
    <t>Average 2020-25 - Actual returns and notional regulatory equity - Dividends  - Gross Dividend</t>
  </si>
  <si>
    <t>Average 2020-25 - Actual returns and actual regulatory equity - Dividends  - Gross Dividend</t>
  </si>
  <si>
    <t>Actual returns and notional regulatory equity - Dividends  - Interest Receivable on Intercompany loans</t>
  </si>
  <si>
    <t>Actual returns and actual regulatory equity - Dividends  - Interest Receivable on Intercompany loans</t>
  </si>
  <si>
    <t>Average 2020-25 - Actual returns and notional regulatory equity - Dividends  - Interest Receivable on Intercompany loans</t>
  </si>
  <si>
    <t>Average 2020-25 - Actual returns and actual regulatory equity - Dividends  - Interest Receivable on Intercompany loans</t>
  </si>
  <si>
    <t>Notional returns and notional regulatory equity - Retained Value</t>
  </si>
  <si>
    <t>Actual returns and notional regulatory equity - Retained Value</t>
  </si>
  <si>
    <t>Actual returns and actual regulatory equity - Retained Value</t>
  </si>
  <si>
    <t>Average 2020-25 - Notional returns and notional regulatory equity - Retained Value</t>
  </si>
  <si>
    <t>Average 2020-25 - Actual returns and notional regulatory equity - Retained Value</t>
  </si>
  <si>
    <t>Average 2020-25 - Actual returns and actual regulatory equity - Retained Value</t>
  </si>
  <si>
    <t>Actual returns and notional regulatory equity - Cash impact of 2015-20 performance adjustments - Totex out / under performance</t>
  </si>
  <si>
    <t xml:space="preserve">Actual returns and notional regulatory equity - Cash impact of 2015-20 performance adjustments - ODI out / under performance </t>
  </si>
  <si>
    <t xml:space="preserve">Actual returns and notional regulatory equity - Cash impact of 2015-20 performance adjustments - Total out / under performance </t>
  </si>
  <si>
    <t>Actual returns and actual regulatory equity - Cash impact of 2015-20 performance adjustments - Totex out / under performance</t>
  </si>
  <si>
    <t xml:space="preserve">Actual returns and actual regulatory equity - Cash impact of 2015-20 performance adjustments - ODI out / under performance </t>
  </si>
  <si>
    <t xml:space="preserve">Actual returns and actual regulatory equity - Cash impact of 2015-20 performance adjustments - Total out / under performance </t>
  </si>
  <si>
    <t>Average 2020-25 - Actual returns and notional regulatory equity - Cash impact of 2015-20 performance adjustments - Totex out / under performance</t>
  </si>
  <si>
    <t xml:space="preserve">Average 2020-25 - Actual returns and notional regulatory equity - Cash impact of 2015-20 performance adjustments - ODI out / under performance </t>
  </si>
  <si>
    <t xml:space="preserve">Average 2020-25 - Actual returns and notional regulatory equity - Cash impact of 2015-20 performance adjustments - Total out / under performance </t>
  </si>
  <si>
    <t>Average 2020-25 - Actual returns and actual regulatory equity - Cash impact of 2015-20 performance adjustments - Totex out / under performance</t>
  </si>
  <si>
    <t xml:space="preserve">Average 2020-25 - Actual returns and actual regulatory equity - Cash impact of 2015-20 performance adjustments - ODI out / under performance </t>
  </si>
  <si>
    <t xml:space="preserve">Average 2020-25 - Actual returns and actual regulatory equity - Cash impact of 2015-20 performance adjustments - Total out / under performance </t>
  </si>
  <si>
    <t>The data tables should only be submitted once all validations have been satisfied. The table below identifies where there are outstanding issues, as indicated by the red shaded cell.</t>
  </si>
  <si>
    <t>Landfill, raw</t>
  </si>
  <si>
    <t>Landfill, partly treated</t>
  </si>
  <si>
    <t>Land restoration/ reclamation</t>
  </si>
  <si>
    <t>Sludge recycled to farmland</t>
  </si>
  <si>
    <t>PRT</t>
  </si>
  <si>
    <t>XXX</t>
  </si>
  <si>
    <t>AFW</t>
  </si>
  <si>
    <t>South Staffordshire Water</t>
  </si>
  <si>
    <t>BTL</t>
  </si>
  <si>
    <t>SES</t>
  </si>
  <si>
    <t>SSC</t>
  </si>
  <si>
    <t>SEW</t>
  </si>
  <si>
    <t>BRL</t>
  </si>
  <si>
    <t>United Utilities Water</t>
  </si>
  <si>
    <t>IC5001CYA</t>
  </si>
  <si>
    <t>IC5002CYA</t>
  </si>
  <si>
    <t>IC5003CYA</t>
  </si>
  <si>
    <t>IC5004CYA</t>
  </si>
  <si>
    <t>IC5005CYA</t>
  </si>
  <si>
    <t>IC5006CYA</t>
  </si>
  <si>
    <t>BN01005_EO_PC</t>
  </si>
  <si>
    <t>BN01006_EOC_PC</t>
  </si>
  <si>
    <t>BN01007_PLA</t>
  </si>
  <si>
    <t>BN01008_PLA</t>
  </si>
  <si>
    <t>BN01009_PLA</t>
  </si>
  <si>
    <t>BN01022_PLA</t>
  </si>
  <si>
    <t>BN01023_PLA</t>
  </si>
  <si>
    <t>BN01024_PLA</t>
  </si>
  <si>
    <t>BN01025_PLA</t>
  </si>
  <si>
    <t>BN01026_PLA</t>
  </si>
  <si>
    <t>BN01027_PLA</t>
  </si>
  <si>
    <t>BN01028_PLA</t>
  </si>
  <si>
    <t>BN01029_PLA</t>
  </si>
  <si>
    <t>BN01030_PLA</t>
  </si>
  <si>
    <t>BN01031_PLA</t>
  </si>
  <si>
    <t>BN01032_PLA</t>
  </si>
  <si>
    <t>BN01033_PLA</t>
  </si>
  <si>
    <t>BN01034_PLA</t>
  </si>
  <si>
    <t>BN01035_PLA</t>
  </si>
  <si>
    <t>BN01036_PLA</t>
  </si>
  <si>
    <t>BN01037_PLA</t>
  </si>
  <si>
    <t>The colours mentioned in these rules are specified to have the following RGB values:</t>
  </si>
  <si>
    <t xml:space="preserve"> - Yellow: 255,239,202</t>
  </si>
  <si>
    <t xml:space="preserve"> - Blue: 132,206,255</t>
  </si>
  <si>
    <t xml:space="preserve"> - Pink: 255,132,211</t>
  </si>
  <si>
    <t>Table Description</t>
  </si>
  <si>
    <t>Operational greenhouse gas emissions reporting for the 12 months ended 31 March 2022</t>
  </si>
  <si>
    <t>F_Outputed (Ofwat use only)</t>
  </si>
  <si>
    <t xml:space="preserve">Total measure of intersiting 'work' done by tanker (by volume transported) </t>
  </si>
  <si>
    <t>Green recovery data capture outcome performance for the 12 months ended 31 March 2022
for the 12 months ended 31 March 20xx</t>
  </si>
  <si>
    <t>Green recovery data capture outcome performance for the 12 months ended 31 March 2022
for the 12 months ended 31 March 2022</t>
  </si>
  <si>
    <t>WINEP scheme 15</t>
  </si>
  <si>
    <t>WINEP scheme 16</t>
  </si>
  <si>
    <t>WINEP scheme 17</t>
  </si>
  <si>
    <t>WINEP scheme 18</t>
  </si>
  <si>
    <t>WINEP scheme 19</t>
  </si>
  <si>
    <t>WINEP scheme 20</t>
  </si>
  <si>
    <t>WINEP scheme 21</t>
  </si>
  <si>
    <t>WINEP scheme 22</t>
  </si>
  <si>
    <t>WINEP scheme 23</t>
  </si>
  <si>
    <t>WINEP scheme 24</t>
  </si>
  <si>
    <t>WINEP scheme 25</t>
  </si>
  <si>
    <t>WINEP scheme 26</t>
  </si>
  <si>
    <t>WINEP scheme 27</t>
  </si>
  <si>
    <t>WINEP scheme 28</t>
  </si>
  <si>
    <t>WINEP scheme 29</t>
  </si>
  <si>
    <t>WINEP scheme 30</t>
  </si>
  <si>
    <t>WINEP scheme 31</t>
  </si>
  <si>
    <t>WINEP scheme 32</t>
  </si>
  <si>
    <t>WINEP scheme 33</t>
  </si>
  <si>
    <t>WINEP scheme 34</t>
  </si>
  <si>
    <t>WINEP scheme 35</t>
  </si>
  <si>
    <t>WINEP scheme 36</t>
  </si>
  <si>
    <t>WINEP scheme 37</t>
  </si>
  <si>
    <t>WINEP scheme 38</t>
  </si>
  <si>
    <t>WINEP scheme 39</t>
  </si>
  <si>
    <t>WINEP scheme 40</t>
  </si>
  <si>
    <t>WINEP scheme 41</t>
  </si>
  <si>
    <t>WINEP scheme 42</t>
  </si>
  <si>
    <t>WINEP scheme 43</t>
  </si>
  <si>
    <t>WINEP scheme 44</t>
  </si>
  <si>
    <t>WINEP scheme 45</t>
  </si>
  <si>
    <t>WINEP scheme 46</t>
  </si>
  <si>
    <t>WINEP scheme 47</t>
  </si>
  <si>
    <t>WINEP scheme 48</t>
  </si>
  <si>
    <t>WINEP scheme 49</t>
  </si>
  <si>
    <t>WINEP scheme 50</t>
  </si>
  <si>
    <t>WINEP scheme 51</t>
  </si>
  <si>
    <t>WINEP scheme 52</t>
  </si>
  <si>
    <t>WINEP scheme 53</t>
  </si>
  <si>
    <t>WINEP scheme 54</t>
  </si>
  <si>
    <t>WINEP scheme 55</t>
  </si>
  <si>
    <t>WINEP scheme 56</t>
  </si>
  <si>
    <t>WINEP scheme 57</t>
  </si>
  <si>
    <t>WINEP scheme 58</t>
  </si>
  <si>
    <t>WINEP scheme 59</t>
  </si>
  <si>
    <t>WINEP scheme 60</t>
  </si>
  <si>
    <t>WINEP scheme 61</t>
  </si>
  <si>
    <t>WINEP scheme 62</t>
  </si>
  <si>
    <t>WINEP scheme 63</t>
  </si>
  <si>
    <t>WINEP scheme 64</t>
  </si>
  <si>
    <t>WINEP scheme 65</t>
  </si>
  <si>
    <t>WINEP scheme 66</t>
  </si>
  <si>
    <t>WINEP scheme 67</t>
  </si>
  <si>
    <t>WINEP scheme 68</t>
  </si>
  <si>
    <t>WINEP scheme 69</t>
  </si>
  <si>
    <t>WINEP scheme 70</t>
  </si>
  <si>
    <t>WINEP scheme 71</t>
  </si>
  <si>
    <t>WINEP scheme 72</t>
  </si>
  <si>
    <t>WINEP scheme 73</t>
  </si>
  <si>
    <t>WINEP scheme 74</t>
  </si>
  <si>
    <t>WINEP scheme 75</t>
  </si>
  <si>
    <t>WINEP scheme 76</t>
  </si>
  <si>
    <t>WINEP scheme 77</t>
  </si>
  <si>
    <t>WINEP scheme 78</t>
  </si>
  <si>
    <t>WINEP scheme 79</t>
  </si>
  <si>
    <t>WINEP scheme 80</t>
  </si>
  <si>
    <t>WINEP scheme 81</t>
  </si>
  <si>
    <t>WINEP scheme 82</t>
  </si>
  <si>
    <t>WINEP scheme 83</t>
  </si>
  <si>
    <t>WINEP scheme 84</t>
  </si>
  <si>
    <t>WINEP scheme 85</t>
  </si>
  <si>
    <t>WINEP scheme 86</t>
  </si>
  <si>
    <t>WINEP scheme 87</t>
  </si>
  <si>
    <t>WINEP scheme 88</t>
  </si>
  <si>
    <t>WINEP scheme 89</t>
  </si>
  <si>
    <t>WINEP scheme 90</t>
  </si>
  <si>
    <t>WINEP scheme 91</t>
  </si>
  <si>
    <t>WINEP scheme 92</t>
  </si>
  <si>
    <t>WINEP scheme 93</t>
  </si>
  <si>
    <t>WINEP scheme 94</t>
  </si>
  <si>
    <t>WINEP scheme 95</t>
  </si>
  <si>
    <t>WINEP scheme 96</t>
  </si>
  <si>
    <t>WINEP scheme 97</t>
  </si>
  <si>
    <t>WINEP scheme 98</t>
  </si>
  <si>
    <t>WINEP scheme 99</t>
  </si>
  <si>
    <t>WINEP scheme 100</t>
  </si>
  <si>
    <t>WINEP scheme 101</t>
  </si>
  <si>
    <t>WINEP scheme 102</t>
  </si>
  <si>
    <t>WINEP scheme 103</t>
  </si>
  <si>
    <t>WINEP scheme 104</t>
  </si>
  <si>
    <t>WINEP scheme 105</t>
  </si>
  <si>
    <t>WINEP scheme 106</t>
  </si>
  <si>
    <t>WINEP scheme 107</t>
  </si>
  <si>
    <t>WINEP scheme 108</t>
  </si>
  <si>
    <t>WINEP scheme 109</t>
  </si>
  <si>
    <t>WINEP scheme 110</t>
  </si>
  <si>
    <t>WINEP scheme 111</t>
  </si>
  <si>
    <t>WINEP scheme 112</t>
  </si>
  <si>
    <t>WINEP scheme 113</t>
  </si>
  <si>
    <t>WINEP scheme 114</t>
  </si>
  <si>
    <t>WINEP scheme 115</t>
  </si>
  <si>
    <t>WINEP scheme 116</t>
  </si>
  <si>
    <t>WINEP scheme 117</t>
  </si>
  <si>
    <t>WINEP scheme 118</t>
  </si>
  <si>
    <t>WINEP scheme 119</t>
  </si>
  <si>
    <t>WINEP scheme 120</t>
  </si>
  <si>
    <t>WINEP scheme 121</t>
  </si>
  <si>
    <t>WINEP scheme 122</t>
  </si>
  <si>
    <t>WINEP scheme 123</t>
  </si>
  <si>
    <t>WINEP scheme 124</t>
  </si>
  <si>
    <t>WINEP scheme 125</t>
  </si>
  <si>
    <t>WINEP scheme 126</t>
  </si>
  <si>
    <t>WINEP scheme 127</t>
  </si>
  <si>
    <t>WINEP scheme 128</t>
  </si>
  <si>
    <t>WINEP scheme 129</t>
  </si>
  <si>
    <t>WINEP scheme 130</t>
  </si>
  <si>
    <t>WINEP scheme 131</t>
  </si>
  <si>
    <t>WINEP scheme 132</t>
  </si>
  <si>
    <t>WINEP scheme 133</t>
  </si>
  <si>
    <t>WINEP scheme 134</t>
  </si>
  <si>
    <t>WINEP scheme 135</t>
  </si>
  <si>
    <t>WINEP scheme 136</t>
  </si>
  <si>
    <t>WINEP scheme 137</t>
  </si>
  <si>
    <t>WINEP scheme 138</t>
  </si>
  <si>
    <t>WINEP scheme 139</t>
  </si>
  <si>
    <t>WINEP scheme 140</t>
  </si>
  <si>
    <t>WINEP scheme 141</t>
  </si>
  <si>
    <t>WINEP scheme 142</t>
  </si>
  <si>
    <t>WINEP scheme 143</t>
  </si>
  <si>
    <t>WINEP scheme 144</t>
  </si>
  <si>
    <t>WINEP scheme 145</t>
  </si>
  <si>
    <t>WINEP scheme 146</t>
  </si>
  <si>
    <t>WINEP scheme 147</t>
  </si>
  <si>
    <t>WINEP scheme 148</t>
  </si>
  <si>
    <t>WINEP scheme 149</t>
  </si>
  <si>
    <t>WINEP scheme 150</t>
  </si>
  <si>
    <t>WINEP scheme 151</t>
  </si>
  <si>
    <t>WINEP scheme 152</t>
  </si>
  <si>
    <t>WINEP scheme 153</t>
  </si>
  <si>
    <t>WINEP scheme 154</t>
  </si>
  <si>
    <t>WINEP scheme 155</t>
  </si>
  <si>
    <t>WINEP scheme 156</t>
  </si>
  <si>
    <t>WINEP scheme 157</t>
  </si>
  <si>
    <t>WINEP scheme 158</t>
  </si>
  <si>
    <t>WINEP scheme 159</t>
  </si>
  <si>
    <t>WINEP scheme 160</t>
  </si>
  <si>
    <t>WINEP scheme 161</t>
  </si>
  <si>
    <t>WINEP scheme 162</t>
  </si>
  <si>
    <t>WINEP scheme 163</t>
  </si>
  <si>
    <t>WINEP scheme 164</t>
  </si>
  <si>
    <t>WINEP scheme 165</t>
  </si>
  <si>
    <t>WINEP scheme 166</t>
  </si>
  <si>
    <t>WINEP scheme 167</t>
  </si>
  <si>
    <t>WINEP scheme 168</t>
  </si>
  <si>
    <t>WINEP scheme 169</t>
  </si>
  <si>
    <t>WINEP scheme 170</t>
  </si>
  <si>
    <t>WINEP scheme 171</t>
  </si>
  <si>
    <t>WINEP scheme 172</t>
  </si>
  <si>
    <t>WINEP scheme 173</t>
  </si>
  <si>
    <t>WINEP scheme 174</t>
  </si>
  <si>
    <t>WINEP scheme 175</t>
  </si>
  <si>
    <t>WINEP scheme 176</t>
  </si>
  <si>
    <t>WINEP scheme 177</t>
  </si>
  <si>
    <t>WINEP scheme 178</t>
  </si>
  <si>
    <t>WINEP scheme 179</t>
  </si>
  <si>
    <t>WINEP scheme 180</t>
  </si>
  <si>
    <t>WINEP scheme 181</t>
  </si>
  <si>
    <t>WINEP scheme 182</t>
  </si>
  <si>
    <t>WINEP scheme 183</t>
  </si>
  <si>
    <t>WINEP scheme 184</t>
  </si>
  <si>
    <t>WINEP scheme 185</t>
  </si>
  <si>
    <t>WINEP scheme 186</t>
  </si>
  <si>
    <t>WINEP scheme 187</t>
  </si>
  <si>
    <t>WINEP scheme 188</t>
  </si>
  <si>
    <t>WINEP scheme 189</t>
  </si>
  <si>
    <t>WINEP scheme 190</t>
  </si>
  <si>
    <t>WINEP scheme 191</t>
  </si>
  <si>
    <t>WINEP scheme 192</t>
  </si>
  <si>
    <t>WINEP scheme 193</t>
  </si>
  <si>
    <t>WINEP scheme 194</t>
  </si>
  <si>
    <t>WINEP scheme 195</t>
  </si>
  <si>
    <t>WINEP scheme 196</t>
  </si>
  <si>
    <t>WINEP scheme 197</t>
  </si>
  <si>
    <t>WINEP scheme 198</t>
  </si>
  <si>
    <t>WINEP scheme 199</t>
  </si>
  <si>
    <t>Green recovery - Performance level - actual impacts of green recovery investment element only
(current rerporting year) - Performance commitments set in standardised units - Internal sewer flooding - company reactively identified</t>
  </si>
  <si>
    <t>Green recovery - Performance level - actual impacts of green recovery investment element only calculated (i.e. standardised) - Performance commitments set in standardised units - Internal sewer flooding - company reactively identified</t>
  </si>
  <si>
    <t>Innovation competition - Current year - Allowed innovation competition fund price control revenue</t>
  </si>
  <si>
    <t xml:space="preserve">Innovation competition - Current year - Revenue collected for the purposes of the innovation competition - Innovation fund income from customers </t>
  </si>
  <si>
    <t>Innovation competition -  - Revenue collected for the purposes of the innovation competition - Income from customers to fund innovation projects the company is leading on</t>
  </si>
  <si>
    <t>Innovation competition -  - Revenue collected for the purposes of the innovation competition - Income from other water companies to fund innovation projects the company is leading on</t>
  </si>
  <si>
    <t>Innovation competition - IC5001CYA - Revenue collected for the purposes of the innovation competition - Income from customers that is transferred to other companies as part of the innovation fund</t>
  </si>
  <si>
    <t>Innovation competition -  - Revenue collected for the purposes of the innovation competition - Non-price control revenue (e.g. royalties)</t>
  </si>
  <si>
    <t>Green recovery - Total length of new potable mains</t>
  </si>
  <si>
    <t>Green recovery - Number of lead communication pipes replaced for water quality</t>
  </si>
  <si>
    <t>Green recovery - AMI meter - Metering activities - Totex expenditure - New optant meter installation</t>
  </si>
  <si>
    <t>Green recovery - AMI meter - Metering activities - Totex expenditure - New business meter installation</t>
  </si>
  <si>
    <t>Green recovery - AMI meter - Metering activities - Totex expenditure - Residential meters renewed</t>
  </si>
  <si>
    <t>Green recovery - AMI meter - Metering activities - Totex expenditure - Business meters renewed</t>
  </si>
  <si>
    <t>Green recovery - AMI meter - Metering activities - Explanatory variables - New selective meters installed for existing customers</t>
  </si>
  <si>
    <t>Green recovery - AMI meter - Metering activities - Explanatory variables - New business meters installed for existing customers</t>
  </si>
  <si>
    <t xml:space="preserve">Green recovery - AMI meter - Metering activities - Explanatory variables - Residential meters renewed </t>
  </si>
  <si>
    <t xml:space="preserve">Green recovery - AMI meter - Metering activities - Explanatory variables - Business meters renewed </t>
  </si>
  <si>
    <t>Green recovery - AMI meter - Metering activities - Explanatory variables - New residential meters installated for existing customers – supply-demand balance benefit</t>
  </si>
  <si>
    <t>Green recovery - AMI meter - Metering activities - Explanatory variables - New business meters installed for existing customers – supply-demand balance benefit</t>
  </si>
  <si>
    <t>Green recovery - AMI meter - Metering activities - Explanatory variables - Residential meters renewed - supply-demand balance benefit</t>
  </si>
  <si>
    <t>Green recovery - AMI meter - Metering activities - Explanatory variables - Business meters renewed - supply-demand balance benefit</t>
  </si>
  <si>
    <t>Green recovery - Basic meter - Leakage improvements delivering benefits in 2020-25</t>
  </si>
  <si>
    <t>Green recovery - Basic meter - Additional storm tank capacity provided at STWs</t>
  </si>
  <si>
    <t>Green recovery - Basic meter - Additional volume of network storage at CSOs etc to reduce spill frequency  </t>
  </si>
  <si>
    <t>Green recovery - Performance level - actual impacts of green recovery investment element only
(current rerporting year) - Performance commitments set in standardised units - Water - Per capita consumption (PCC)</t>
  </si>
  <si>
    <t>Green recovery - Performance level - actual impacts of green recovery investment element only calculated (i.e. standardised) - Performance commitments set in standardised units - Water - Per capita consumption (PCC)</t>
  </si>
  <si>
    <t>Green recovery - Performance level - actual
(2020-21) - Performance commitments measured against a calculated baseline - Leakage - actual including impacts of green recovery investment</t>
  </si>
  <si>
    <t>Green recovery - Performance level - actual
(2020-21) - Performance commitments measured against a calculated baseline - Leakage - actual impacts of green recovery investment element only</t>
  </si>
  <si>
    <t>Green recovery - Performance level - actual
(2020-21) - Performance commitments measured against a calculated baseline - Per capita consumption (PCC) -  actual impacts of green recovery investment element only</t>
  </si>
  <si>
    <t>Green recovery - Performance level - actual impacts of green recovery investment element only
(current rerporting year) - Performance commitments set in standardised units - Internal sewer flooding - customer proactively reported</t>
  </si>
  <si>
    <t>Green recovery - Performance level - actual impacts of green recovery investment element only calculated (i.e. standardised) - Performance commitments set in standardised units - Internal sewer flooding - customer proactively reported</t>
  </si>
  <si>
    <t>Green recovery - Performance level - actual impacts of green recovery investment element only
(current rerporting year) - Performance commitments set in standardised units - Internal sewer flooding</t>
  </si>
  <si>
    <t>Green recovery - Performance level - actual impacts of green recovery investment element only calculated (i.e. standardised) - Performance commitments set in standardised units - Internal sewer flooding</t>
  </si>
  <si>
    <t>Green recovery - Performance level - actual impacts of green recovery investment element only
(current rerporting year) - Performance commitments set in standardised units - Pollution incidents</t>
  </si>
  <si>
    <t>Green recovery - Performance level - actual impacts of green recovery investment element only calculated (i.e. standardised) - Performance commitments set in standardised units - Pollution incidents</t>
  </si>
  <si>
    <t>Green recovery - Performance level - actual impacts of green recovery investment element only
(current rerporting year) - Risk of sewer flooding in a storm</t>
  </si>
  <si>
    <t>Green recovery - Performance level - actual impacts of green recovery investment element only - Total pe Option 1a  - Risk of sewer flooding in a storm</t>
  </si>
  <si>
    <t>Green recovery - Performance level - actual impacts of green recovery investment element only - Percentage of total pe Option 1a  - Risk of sewer flooding in a storm</t>
  </si>
  <si>
    <t>Green recovery - Performance level - actual impacts of green recovery investment element only - Total pe Option 1b  - Risk of sewer flooding in a storm</t>
  </si>
  <si>
    <t>Green recovery - Performance level - actual impacts of green recovery investment element only - Percentage of total pe Option 1b  - Risk of sewer flooding in a storm</t>
  </si>
  <si>
    <t>Green recovery - Performance level - actual impacts of green recovery investment element only - Vulnerability risk grade Low - Risk of sewer flooding in a storm</t>
  </si>
  <si>
    <t>Green recovery - Performance level - actual impacts of green recovery investment element only - Vulnerability risk grade Medium - Risk of sewer flooding in a storm</t>
  </si>
  <si>
    <t>Green recovery - Performance level - actual impacts of green recovery investment element only - Vulnerability risk grade High - Risk of sewer flooding in a storm</t>
  </si>
  <si>
    <t>Section 10 - Additional regulatory information - Green recovery</t>
  </si>
  <si>
    <t>Yes (Part)</t>
  </si>
  <si>
    <t>10A.1</t>
  </si>
  <si>
    <t>10A.2</t>
  </si>
  <si>
    <t>10A.3</t>
  </si>
  <si>
    <t>10A.4</t>
  </si>
  <si>
    <t>10A.5</t>
  </si>
  <si>
    <t>10A.6</t>
  </si>
  <si>
    <t>10A.7</t>
  </si>
  <si>
    <t>10A.8</t>
  </si>
  <si>
    <t>10A.9</t>
  </si>
  <si>
    <t>10A.10</t>
  </si>
  <si>
    <t>10A.11</t>
  </si>
  <si>
    <t>10A.12</t>
  </si>
  <si>
    <t>10A.13</t>
  </si>
  <si>
    <t>10A.14</t>
  </si>
  <si>
    <t>10A.16</t>
  </si>
  <si>
    <t>10A.17</t>
  </si>
  <si>
    <t>BNX1022_PLA</t>
  </si>
  <si>
    <t>BNX1023_PLA</t>
  </si>
  <si>
    <t>BNX1024_PLA</t>
  </si>
  <si>
    <t>BNX1025_PLA</t>
  </si>
  <si>
    <t>BNX1026_PLA</t>
  </si>
  <si>
    <t>BNX1027_PLA</t>
  </si>
  <si>
    <t>BNX1028_PLA</t>
  </si>
  <si>
    <t>BNX1029_PLA</t>
  </si>
  <si>
    <t>Green recovery - Water - Scope one emissions - Scope one emissions; GHG type N2O</t>
  </si>
  <si>
    <t>Green recovery - Wastewater - Scope one emissions - Scope one emissions; GHG type N2O</t>
  </si>
  <si>
    <t>Green recovery - Total - Scope one emissions - Scope one emissions; GHG type N2O</t>
  </si>
  <si>
    <t>Green recovery - Water - Scope two emissions - Purchased electricity - location based</t>
  </si>
  <si>
    <t>Green recovery - Wastewater - Scope two emissions - Purchased electricity - location based</t>
  </si>
  <si>
    <t>Green recovery - Total - Scope two emissions - Purchased electricity - location based</t>
  </si>
  <si>
    <t>Green recovery - Water - Scope two emissions - Purchased electricity - market based</t>
  </si>
  <si>
    <t>Green recovery - Wastewater - Scope two emissions - Purchased electricity - market based</t>
  </si>
  <si>
    <t>Green recovery - Total - Scope two emissions - Purchased electricity - market based</t>
  </si>
  <si>
    <t>Green recovery - Water - Scope two emissions - Purchased heat</t>
  </si>
  <si>
    <t>Green recovery - Wastewater - Scope two emissions - Purchased heat</t>
  </si>
  <si>
    <t>Green recovery - Total - Scope two emissions - Purchased heat</t>
  </si>
  <si>
    <t>Green recovery - Water - Scope two emissions - Electric vehicles</t>
  </si>
  <si>
    <t>Green recovery - Wastewater - Scope two emissions - Electric vehicles</t>
  </si>
  <si>
    <t>Green recovery - Total - Scope two emissions - Electric vehicles</t>
  </si>
  <si>
    <t>Green recovery - Water - Scope two emissions - Removal of electricity to charge electric vehicles at site</t>
  </si>
  <si>
    <t>Green recovery - Wastewater - Scope two emissions - Removal of electricity to charge electric vehicles at site</t>
  </si>
  <si>
    <t>Green recovery - Total - Scope two emissions - Removal of electricity to charge electric vehicles at site</t>
  </si>
  <si>
    <t>Green recovery - Water - Scope two emissions - Total scope two emissions</t>
  </si>
  <si>
    <t>Green recovery - Wastewater - Scope two emissions - Total scope two emissions</t>
  </si>
  <si>
    <t>Green recovery - Total - Scope two emissions - Total scope two emissions</t>
  </si>
  <si>
    <t>Green recovery - Water - Scope two emissions - Scope two emissions; GHG type CO2</t>
  </si>
  <si>
    <t>Green recovery - Wastewater - Scope two emissions - Scope two emissions; GHG type CO2</t>
  </si>
  <si>
    <t>Green recovery - Total - Scope two emissions - Scope two emissions; GHG type CO2</t>
  </si>
  <si>
    <t>Green recovery - Water - Scope two emissions - Scope two emissions; GHG type CH4</t>
  </si>
  <si>
    <t>Green recovery - Wastewater - Scope two emissions - Scope two emissions; GHG type CH4</t>
  </si>
  <si>
    <t>Green recovery - Total - Scope two emissions - Scope two emissions; GHG type CH4</t>
  </si>
  <si>
    <t>Green recovery - Water - Scope two emissions - Scope two emissions; GHG type N2O</t>
  </si>
  <si>
    <t>Green recovery - Wastewater - Scope two emissions - Scope two emissions; GHG type N2O</t>
  </si>
  <si>
    <t>Green recovery - Total - Scope two emissions - Scope two emissions; GHG type N2O</t>
  </si>
  <si>
    <t>Green recovery - Water - Scope three emissions - Business travel</t>
  </si>
  <si>
    <t>Green recovery - Wastewater - Scope three emissions - Business travel</t>
  </si>
  <si>
    <t>Green recovery - Total - Scope three emissions - Business travel</t>
  </si>
  <si>
    <t>Green recovery - Water - Scope three emissions - Outsourced activities</t>
  </si>
  <si>
    <t>Green recovery - Wastewater - Scope three emissions - Outsourced activities</t>
  </si>
  <si>
    <t>Green recovery - Total - Scope three emissions - Outsourced activities</t>
  </si>
  <si>
    <t>Green recovery - Water - Scope three emissions - Purchased electricity; transmission and distribution - location based</t>
  </si>
  <si>
    <t>Green recovery - Wastewater - Scope three emissions - Purchased electricity; transmission and distribution - location based</t>
  </si>
  <si>
    <t>Green recovery - Total - Scope three emissions - Purchased electricity; transmission and distribution - location based</t>
  </si>
  <si>
    <t>Green recovery - Water - Scope three emissions - Purchased electricity; transmission and distribution - market based</t>
  </si>
  <si>
    <t>Green recovery - Wastewater - Scope three emissions - Purchased electricity; transmission and distribution - market based</t>
  </si>
  <si>
    <t>Green recovery - Total - Scope three emissions - Purchased electricity; transmission and distribution - market based</t>
  </si>
  <si>
    <t>Green recovery - Water - Scope three emissions - Purchased heat; transmission and distribution</t>
  </si>
  <si>
    <t>Green recovery - Wastewater - Scope three emissions - Purchased heat; transmission and distribution</t>
  </si>
  <si>
    <t>Green recovery - Total - Scope three emissions - Purchased heat; transmission and distribution</t>
  </si>
  <si>
    <t>Green recovery - Water - Scope three emissions - Total scope three emissions</t>
  </si>
  <si>
    <t>Green recovery - Wastewater - Scope three emissions - Total scope three emissions</t>
  </si>
  <si>
    <t>Green recovery - Total - Scope three emissions - Total scope three emissions</t>
  </si>
  <si>
    <t>Green recovery - Water - Scope three emissions - Scope three emissions; GHG type CO2</t>
  </si>
  <si>
    <t>Green recovery - Wastewater - Scope three emissions - Scope three emissions; GHG type CO2</t>
  </si>
  <si>
    <t>Green recovery - Total - Scope three emissions - Scope three emissions; GHG type CO2</t>
  </si>
  <si>
    <t>Green recovery - Water - Scope three emissions - Scope three emissions; GHG type CH4</t>
  </si>
  <si>
    <t>Green recovery - Wastewater - Scope three emissions - Scope three emissions; GHG type CH4</t>
  </si>
  <si>
    <t>Green recovery - Total - Scope three emissions - Scope three emissions; GHG type CH4</t>
  </si>
  <si>
    <t>Green recovery - Water - Scope three emissions - Scope three emissions; GHG type N2O</t>
  </si>
  <si>
    <t>Green recovery - Wastewater - Scope three emissions - Scope three emissions; GHG type N2O</t>
  </si>
  <si>
    <t>Green recovery - Total - Scope three emissions - Scope three emissions; GHG type N2O</t>
  </si>
  <si>
    <t>Green recovery - Water - Gross operational emissions (Scope 1,2 and 3) - Gross operational emissions - location based</t>
  </si>
  <si>
    <t>Green recovery - Wastewater - Gross operational emissions (Scope 1,2 and 3) - Gross operational emissions - location based</t>
  </si>
  <si>
    <t>Green recovery - Total - Gross operational emissions (Scope 1,2 and 3) - Gross operational emissions - location based</t>
  </si>
  <si>
    <t>Green recovery - Water - Gross operational emissions (Scope 1,2 and 3) - Gross operational emissions - market based</t>
  </si>
  <si>
    <t>Green recovery - Wastewater - Gross operational emissions (Scope 1,2 and 3) - Gross operational emissions - market based</t>
  </si>
  <si>
    <t>Green recovery - Total - Gross operational emissions (Scope 1,2 and 3) - Gross operational emissions - market based</t>
  </si>
  <si>
    <t>Green recovery - Water - Emissions reductions - Exported renewables</t>
  </si>
  <si>
    <t>Green recovery - Wastewater - Emissions reductions - Exported renewables</t>
  </si>
  <si>
    <t>Green recovery - Total - Emissions reductions - Exported renewables</t>
  </si>
  <si>
    <t>Green recovery - Water - Emissions reductions - Exported biomethane</t>
  </si>
  <si>
    <t>Green recovery - Wastewater - Emissions reductions - Exported biomethane</t>
  </si>
  <si>
    <t>Green recovery - Total - Emissions reductions - Exported biomethane</t>
  </si>
  <si>
    <t>Green recovery - Water - Emissions reductions - Green tariff electricity offsets</t>
  </si>
  <si>
    <t>Green recovery - Wastewater - Emissions reductions - Green tariff electricity offsets</t>
  </si>
  <si>
    <t>Green recovery - Total - Emissions reductions - Green tariff electricity offsets</t>
  </si>
  <si>
    <t>Green recovery - Water - Emissions reductions - Other emission reductions</t>
  </si>
  <si>
    <t>Green recovery - Wastewater - Emissions reductions - Other emission reductions</t>
  </si>
  <si>
    <t>Green recovery - Total - Emissions reductions - Other emission reductions</t>
  </si>
  <si>
    <t>Green recovery - Water - Emissions reductions - Total emmsions reductions</t>
  </si>
  <si>
    <t>Green recovery - Wastewater - Emissions reductions - Total emmsions reductions</t>
  </si>
  <si>
    <t>Green recovery - Total - Emissions reductions - Total emmsions reductions</t>
  </si>
  <si>
    <t>Green recovery - Water - Net annual emissions - Net annual emissions - location based</t>
  </si>
  <si>
    <t>Green recovery - Wastewater - Net annual emissions - Net annual emissions - location based</t>
  </si>
  <si>
    <t>Green recovery - Total - Net annual emissions - Net annual emissions - location based</t>
  </si>
  <si>
    <t>Green recovery - Water - Net annual emissions - Net annual emissions - market based</t>
  </si>
  <si>
    <t>Green recovery - Wastewater - Net annual emissions - Net annual emissions - market based</t>
  </si>
  <si>
    <t>Green recovery - Total - Net annual emissions - Net annual emissions - market based</t>
  </si>
  <si>
    <t>Green recovery - Water - Net annual emissions - Net annual emissions</t>
  </si>
  <si>
    <t>Green recovery - Wastewater - Net annual emissions - Net annual emissions</t>
  </si>
  <si>
    <t>Green recovery - Total - Net annual emissions - Net annual emissions</t>
  </si>
  <si>
    <t>Green recovery - Water - GHG intensity ratios - Emissions per Ml of treated water</t>
  </si>
  <si>
    <t>Green recovery - Wastewater - GHG intensity ratios - Emissions per Ml of sewage treated (flow to full treatment)</t>
  </si>
  <si>
    <t>Green recovery - Wastewater - GHG intensity ratios - Emissions per Ml of sewage treated (water distribution input)</t>
  </si>
  <si>
    <t>Green recovery - Water - Scope one emissions - Burning of fossil fuels</t>
  </si>
  <si>
    <t>Green recovery - Wastewater - Scope one emissions - Burning of fossil fuels</t>
  </si>
  <si>
    <t>Green recovery - Total - Scope one emissions - Burning of fossil fuels</t>
  </si>
  <si>
    <t>Green recovery - Water - Scope one emissions - Process and fugitive emissions</t>
  </si>
  <si>
    <t>Green recovery - Wastewater - Scope one emissions - Process and fugitive emissions</t>
  </si>
  <si>
    <t>Green recovery - Total - Scope one emissions - Process and fugitive emissions</t>
  </si>
  <si>
    <t>Green recovery - Water - Scope one emissions - Vehicle transport</t>
  </si>
  <si>
    <t>Green recovery - Wastewater - Scope one emissions - Vehicle transport</t>
  </si>
  <si>
    <t>Green recovery - Total - Scope one emissions - Vehicle transport</t>
  </si>
  <si>
    <t>Green recovery - Water - Scope one emissions - Total scope one emissions</t>
  </si>
  <si>
    <t>Green recovery - Wastewater - Scope one emissions - Total scope one emissions</t>
  </si>
  <si>
    <t>Green recovery - Total - Scope one emissions - Total scope one emissions</t>
  </si>
  <si>
    <t>Green recovery - Water - Scope one emissions - Scope one emissions; GHG type CO2</t>
  </si>
  <si>
    <t>Green recovery - Wastewater - Scope one emissions - Scope one emissions; GHG type CO2</t>
  </si>
  <si>
    <t>Green recovery - Total - Scope one emissions - Scope one emissions; GHG type CO2</t>
  </si>
  <si>
    <t>Green recovery - Water - Scope one emissions - Scope one emissions; GHG type CH4</t>
  </si>
  <si>
    <t>Green recovery - Wastewater - Scope one emissions - Scope one emissions; GHG type CH4</t>
  </si>
  <si>
    <t>Green recovery - Total - Scope one emissions - Scope one emissions; GHG type CH4</t>
  </si>
  <si>
    <t>Green recovery - Performance commitments set in standardised units - Water - Per capita consumption (PCC)</t>
  </si>
  <si>
    <t>Green recovery - Performance commitments measured against a calculated baseline - Leakage - actual including impacts of green recovery investment</t>
  </si>
  <si>
    <t>Green recovery - Performance commitments measured against a calculated baseline - Leakage - actual impacts of green recovery investment element only</t>
  </si>
  <si>
    <t>Green recovery - Performance commitments measured against a calculated baseline - Per capita consumption (PCC) -  actual impacts of green recovery investment element only</t>
  </si>
  <si>
    <t>Green recovery - Performance commitments set in standardised units - Internal sewer flooding - customer proactively reported</t>
  </si>
  <si>
    <t>Green recovery - Performance commitments set in standardised units - Internal sewer flooding - company reactively identified (ie neighbouring properties)</t>
  </si>
  <si>
    <t>Green recovery - Performance commitments set in standardised units - Internal sewer flooding</t>
  </si>
  <si>
    <t>Green recovery - Performance commitments set in standardised units - Pollution incidents</t>
  </si>
  <si>
    <t xml:space="preserve">Enhancement expenditure for the 12 months ended 31 March 2022 - water resources and water network+ </t>
  </si>
  <si>
    <t>Enhancement expenditure for the 12 months ended 31 March 2022 - wastewater network+ and bioresources</t>
  </si>
  <si>
    <t>Developer services expenditure for the 12 months ended 31 March 2022 - water network+ (price control)</t>
  </si>
  <si>
    <t>Developer services expenditure for the 12 months ended 31 March 2022 - wastewater network+ and bioresources</t>
  </si>
  <si>
    <t xml:space="preserve">Green recovery expenditure for the 12 months ended 31 March 2022 - water resources and water network+ </t>
  </si>
  <si>
    <t>Green recovery expenditure for the 12 months ended 31 March 2022 - wastewater network+ and bioresources</t>
  </si>
  <si>
    <t>Water resources asset and volumes data for the 12 months ended 31 March 2022</t>
  </si>
  <si>
    <t>Water resources operating cost analysis for the 12 months ended 31 March 2022</t>
  </si>
  <si>
    <t>Raw water transport, raw water storage and water treatment data for the 12 months ended 31 March 2022</t>
  </si>
  <si>
    <t>Treated water distribution - assets and operations for the 12 months ended 31 March 2022</t>
  </si>
  <si>
    <t>Water network+ - Mains, communication pipes and other data for the 12 months ended 31 March 2022</t>
  </si>
  <si>
    <t>Wastewater network+ - Functional expenditure for the 12 months ended 31 March 2022</t>
  </si>
  <si>
    <t>Wastewater network+ - Sewer and volume data for the 12 months ended 31 March 2022</t>
  </si>
  <si>
    <t>Wastewater network+ - Sewage treatment works data for the 12 months ended 31 March 2022</t>
  </si>
  <si>
    <t>Wastewater network+ - Energy consumption and other data for the 12 months ended 31 March 2022</t>
  </si>
  <si>
    <t>Bioresources sludge data for the 12 months ended 31 March 2022</t>
  </si>
  <si>
    <t>Bioresources operating expenditure analysis for the 12 months ended 31 March 2022</t>
  </si>
  <si>
    <t>Bioresources energy and liquors analysis for the 12 months ended 31 March 2022</t>
  </si>
  <si>
    <t>Bioresources sludge treatment and disposal data for the 12 months ended 31 March 2022</t>
  </si>
  <si>
    <t xml:space="preserve">Treated water distribution - assets and operations for the 12 months ended 31 March 2022 </t>
  </si>
  <si>
    <t>Property and meter numbers - at end of year (31 March)</t>
  </si>
  <si>
    <r>
      <t>Scope two emissions; GHG type CO</t>
    </r>
    <r>
      <rPr>
        <vertAlign val="subscript"/>
        <sz val="12"/>
        <color rgb="FF000000"/>
        <rFont val="Arial"/>
        <family val="2"/>
        <scheme val="minor"/>
      </rPr>
      <t>2</t>
    </r>
  </si>
  <si>
    <r>
      <t>Scope two emissions; GHG type CH</t>
    </r>
    <r>
      <rPr>
        <vertAlign val="subscript"/>
        <sz val="12"/>
        <color rgb="FF000000"/>
        <rFont val="Arial"/>
        <family val="2"/>
        <scheme val="minor"/>
      </rPr>
      <t>4</t>
    </r>
  </si>
  <si>
    <r>
      <t>Scope two emissions; GHG type N</t>
    </r>
    <r>
      <rPr>
        <vertAlign val="subscript"/>
        <sz val="12"/>
        <color rgb="FF000000"/>
        <rFont val="Arial"/>
        <family val="2"/>
        <scheme val="minor"/>
      </rPr>
      <t>2</t>
    </r>
    <r>
      <rPr>
        <sz val="12"/>
        <color rgb="FF000000"/>
        <rFont val="Arial"/>
        <family val="2"/>
        <scheme val="minor"/>
      </rPr>
      <t>O</t>
    </r>
  </si>
  <si>
    <t>Other emissions reductions</t>
  </si>
  <si>
    <t>Total emissions reductions</t>
  </si>
  <si>
    <t>Companies to complete</t>
  </si>
  <si>
    <t>All companies</t>
  </si>
  <si>
    <t>Non-household water - revenues by tariff type - Only HDD, and WSH</t>
  </si>
  <si>
    <t>Non-household wastewater - revenues by tariff type - Only HDD, and WSH</t>
  </si>
  <si>
    <t>Green recovery expenditure for the 12 months ended 31 March 2022 - water resources and water network+  - Only SVE, SSC, SWB, TMS, and NWT</t>
  </si>
  <si>
    <t>Green recovery expenditure for the 12 months ended 31 March 2022 - wastewater network+ and bioresources - Only SVE, SSC, SWB, TMS, and NWT</t>
  </si>
  <si>
    <t>Impact of Green recovery on RCV  - Only SVE, SSC, SWB, TMS, and NWT</t>
  </si>
  <si>
    <t>Green recovery data capture additional items for the 12 months ended 31 March 2022 - Only SVE, SSC, SWB, TMS, and NWT</t>
  </si>
  <si>
    <t>Water common performance commitments relevant to green recovery reporting - Only SVE, SSC, SWB, TMS, and NWT</t>
  </si>
  <si>
    <t>Wastewater common performance commitments relevant to green recovery reporting - Only SVE, SSC, SWB, TMS, and NWT</t>
  </si>
  <si>
    <t>Bespoke performance commitments relevant to green recovery reporting - Only SVE, SSC, SWB, TMS, and NWT</t>
  </si>
  <si>
    <t>Green recovery data capture reconciliation model input for the 12 months ended 31 March 2022 - Only SVE, SSC, SWB, TMS, and NWT</t>
  </si>
  <si>
    <t>Water _x000D_
resources</t>
  </si>
  <si>
    <t>Water _x000D_
network+</t>
  </si>
  <si>
    <t>Companies are required to prepare an annual performance report for which we have set out the minimum requirement in the Regulatory Accounting Guidelines. The purpose of this spreadsheet is to allow companies to submit the tables required as part of that report in a format to allow us to process the data provided. Companies should complete these tables and return them to us at the same time as they submit their annual performance report. This should be as soon as reasonably practicable and no later than Friday 15 July 2022.</t>
  </si>
  <si>
    <t>Instructions for use</t>
  </si>
  <si>
    <t>Only WSH, and HDD</t>
  </si>
  <si>
    <t>Only SVE, SSC, SWB, TMS, and UU</t>
  </si>
  <si>
    <t>Pro forma 4S - Only SVE, SSC, SWB, TMS, and UU</t>
  </si>
  <si>
    <t>Pro forma 4T - Only SVE, SSC, SWB, TMS, and UU</t>
  </si>
  <si>
    <t>Pro forma 4U - Only SVE, SSC, SWB, TMS, and UU</t>
  </si>
  <si>
    <t>Pro forma 10A - Only SVE, SSC, SWB, TMS, and UU</t>
  </si>
  <si>
    <t>Pro forma 10B - Only SVE, SSC, SWB, TMS, and UU</t>
  </si>
  <si>
    <t>Pro forma 10C - Only SVE, SSC, SWB, TMS, and UU</t>
  </si>
  <si>
    <t>Pro forma 10D - Only SVE, SSC, SWB, TMS, and UU</t>
  </si>
  <si>
    <t>Pro forma 10E - Only SVE, SSC, SWB, TMS, and UU</t>
  </si>
  <si>
    <t>Only SVE, SSC, SWB, TMS, and UUW</t>
  </si>
  <si>
    <t>UUW</t>
  </si>
  <si>
    <t>Pro forma 2G - Only HDD and WSH</t>
  </si>
  <si>
    <t>Pro forma 2H - Only HDD and WSH</t>
  </si>
  <si>
    <t xml:space="preserve">RAG 4.10 – Guideline for the table definitions in the annual performance report </t>
  </si>
  <si>
    <t xml:space="preserve">RAG 3.13 – Guideline for the format and disclosures for the annual performance report </t>
  </si>
  <si>
    <t>To raise queries about the 2021-22 Annual performance report tables template, please email to:annual.reporting@ofwat.gov.uk</t>
  </si>
  <si>
    <t>Your completed spreadsheet should be uploaded to the ‘July APR 2022’ folder in your company’s area of our SharePoint DCS website. If you require any assistance with this, please contact:annual.reporting@ofwat.gov.uk</t>
  </si>
  <si>
    <t>Line Description</t>
  </si>
  <si>
    <t>Year</t>
  </si>
  <si>
    <t>Benefits</t>
  </si>
  <si>
    <t>Opex costs</t>
  </si>
  <si>
    <t>Length</t>
  </si>
  <si>
    <t>mm</t>
  </si>
  <si>
    <t>Diameter</t>
  </si>
  <si>
    <t>Pipe material</t>
  </si>
  <si>
    <t>Pumping capacity installed</t>
  </si>
  <si>
    <t>Storage capacity installed</t>
  </si>
  <si>
    <t>In year expenditure on 
innovation projects funded by 
shareholders</t>
  </si>
  <si>
    <t>Costs associated with Industrial emissions directive</t>
  </si>
  <si>
    <t>Supply demand balance scheme classification (excl. leakage)</t>
  </si>
  <si>
    <t>Supply-demand balance improvements delivering benefits starting from 2026</t>
  </si>
  <si>
    <t>CR12505ANP</t>
  </si>
  <si>
    <t>CR12505AAP</t>
  </si>
  <si>
    <t>CR12505ANV</t>
  </si>
  <si>
    <t>CR12505AAV</t>
  </si>
  <si>
    <t>CR12505ANPA</t>
  </si>
  <si>
    <t>CR12505AAPA</t>
  </si>
  <si>
    <t>CR12505ANVA</t>
  </si>
  <si>
    <t>CR12505AAVA</t>
  </si>
  <si>
    <t>CR12517NNP</t>
  </si>
  <si>
    <t>CR12517NNV</t>
  </si>
  <si>
    <t>CR12517ANV</t>
  </si>
  <si>
    <t>CR12517AAV</t>
  </si>
  <si>
    <t>CR12517NNPA</t>
  </si>
  <si>
    <t>CR12517NNVA</t>
  </si>
  <si>
    <t>CR12517ANVA</t>
  </si>
  <si>
    <t>CR12517AAVA</t>
  </si>
  <si>
    <t>CR12520NNP</t>
  </si>
  <si>
    <t>CR12520ANP</t>
  </si>
  <si>
    <t>CR12520AAP</t>
  </si>
  <si>
    <t>CR12520NNV</t>
  </si>
  <si>
    <t>CR12520AAV</t>
  </si>
  <si>
    <t>CR12520NNPA</t>
  </si>
  <si>
    <t>CR12520ANPA</t>
  </si>
  <si>
    <t>CR12520AAPA</t>
  </si>
  <si>
    <t>CR12520NNVA</t>
  </si>
  <si>
    <t>CR12520AAVA</t>
  </si>
  <si>
    <t>CR12521ANP</t>
  </si>
  <si>
    <t>CR12521AAP</t>
  </si>
  <si>
    <t>CR12521AAV</t>
  </si>
  <si>
    <t>CR12521ANPA</t>
  </si>
  <si>
    <t>CR12521AAPA</t>
  </si>
  <si>
    <t>CR12521AAVA</t>
  </si>
  <si>
    <t>CR12519NNP</t>
  </si>
  <si>
    <t>CR12519ANP</t>
  </si>
  <si>
    <t>CR12519AAP</t>
  </si>
  <si>
    <t>CR12519NNV</t>
  </si>
  <si>
    <t>CR12519ANV</t>
  </si>
  <si>
    <t>CR12519AAV</t>
  </si>
  <si>
    <t>CR12519NNPA</t>
  </si>
  <si>
    <t>CR12519ANPA</t>
  </si>
  <si>
    <t>CR12519AAPA</t>
  </si>
  <si>
    <t>CR12519NNVA</t>
  </si>
  <si>
    <t>CR12519ANVA</t>
  </si>
  <si>
    <t>CR12519AAVA</t>
  </si>
  <si>
    <t xml:space="preserve">Companies should have particular regard to the Regulatory Accounting Guidelines set out for each table when preparing their submission.
The company name should be selected from the drop-down list in the 'Validation' worksheet.
Cell colours:
Input cells are yellow.
Calculation cells are blue.
Cells which are copied from elsewhere within the table or from another table are pink.
Cells which are not required to be filled in are grey.
Decimal places: Ofwat will collect the input value in full as provided by companies; the number of decimal places stated is use for Ofwat's internal database view only.
Calculations: These cells are locked to prevent editing.
Comment column: This is not to be used for commentaries which are required by RAG 3 – it is for companies' internal use only and to flag any technical issues they have with this spreadsheet. Companies should not use it to comment in response to the general instructions set out in RAG 4.
Cells requiring a '%' entry: We have set these as a 'percentage' rather than as a 'number' format. The underlying data saved will be between a figure of 0 and 1 but will be displayed as a percentage. For example, an input of '10', will display as 10%, but will hold an underlying value of 0.1.
For the inputs that are not relevant to your company, please leave blank.
The 'Validation' worksheet within the file will highlight where there are outstanding issues with the data you are submitting. Please review this prior to submission and address any outstanding issues prior to submission, if necessary. Ignore any validation flags for blank rows.
</t>
  </si>
  <si>
    <t>See Column Heading</t>
  </si>
  <si>
    <t>Total scope two emissions (location based)</t>
  </si>
  <si>
    <t>Total scope three emissions (location based)</t>
  </si>
  <si>
    <t>GHG intensity ratios (location based)</t>
  </si>
  <si>
    <t>NatWest</t>
  </si>
  <si>
    <t>Bullet</t>
  </si>
  <si>
    <t>GBP</t>
  </si>
  <si>
    <t>Floating insturment fixed with an interest rate swap</t>
  </si>
  <si>
    <t>Permanent debenture stock</t>
  </si>
  <si>
    <t>Fixed rate loan note</t>
  </si>
  <si>
    <t>Various</t>
  </si>
  <si>
    <t>Debenture stock or irredeemable</t>
  </si>
  <si>
    <t>Pricoa</t>
  </si>
  <si>
    <t>Private placement</t>
  </si>
  <si>
    <t>RPI linked bond</t>
  </si>
  <si>
    <t>Artesian Finance</t>
  </si>
  <si>
    <t>Bond</t>
  </si>
  <si>
    <t>XS0238317084</t>
  </si>
  <si>
    <t>Citibank</t>
  </si>
  <si>
    <t>XS0372010909</t>
  </si>
  <si>
    <t>Perpetual</t>
  </si>
  <si>
    <t>N/A</t>
  </si>
  <si>
    <t>Baa2 (stable)</t>
  </si>
  <si>
    <t>BBB+ (Stable)</t>
  </si>
  <si>
    <t>Non-qualifying bulks (pre 2015)</t>
  </si>
  <si>
    <t>Smart Networks</t>
  </si>
  <si>
    <t>includes self lay</t>
  </si>
  <si>
    <t>memo item</t>
  </si>
  <si>
    <t>Using ceramic membrane at Hampton Loade (South Staffs share only)</t>
  </si>
  <si>
    <t>Baa2</t>
  </si>
  <si>
    <t>Exported renewables (location based)</t>
  </si>
  <si>
    <t>Exported biomethane (location based)</t>
  </si>
  <si>
    <t>Water Treatment works delivery programme</t>
  </si>
  <si>
    <t>PR19SSC_D8</t>
  </si>
  <si>
    <t>3A.14</t>
  </si>
  <si>
    <t>Developer Incentive - SST</t>
  </si>
  <si>
    <t>Treatment upgrades at Babraham</t>
  </si>
  <si>
    <t>Linton borehole return to supply</t>
  </si>
  <si>
    <t>St Ives borehole return to supply</t>
  </si>
  <si>
    <t>Croydon borehole return to supply</t>
  </si>
  <si>
    <t>Kingston borehole return to supply</t>
  </si>
  <si>
    <t>Slade Heath/Somerford borehole return to supply</t>
  </si>
  <si>
    <t>Water saving devices - SST</t>
  </si>
  <si>
    <t>Water saving devices - CAM</t>
  </si>
  <si>
    <t>Senior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</si>
</sst>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3" formatCode="_-* #,##0.00_-;\-* #,##0.00_-;_-* &quot;-&quot;??_-;_-@_-"/>
    <numFmt numFmtId="164" formatCode="&quot;£&quot;#,##0_);[Red]\(&quot;£&quot;#,##0\)"/>
    <numFmt numFmtId="165" formatCode="_(* #,##0.00_);_(* \(#,##0.00\);_(* &quot;-&quot;??_);_(@_)"/>
    <numFmt numFmtId="166" formatCode="0.0"/>
    <numFmt numFmtId="167" formatCode="0.000"/>
    <numFmt numFmtId="168" formatCode="_-* #,##0_-;\-* #,##0_-;_-* &quot;-&quot;??_-;_-@_-"/>
    <numFmt numFmtId="169" formatCode="#,##0_);\(#,##0\);&quot;-  &quot;;&quot; &quot;@&quot; &quot;"/>
    <numFmt numFmtId="170" formatCode="&quot;£&quot;#,##0.00"/>
    <numFmt numFmtId="171" formatCode="0.000%"/>
    <numFmt numFmtId="172" formatCode="#,##0.000"/>
    <numFmt numFmtId="173" formatCode="_-* #,##0.000_-;\-* #,##0.000_-;_-* &quot;-&quot;??_-;_-@_-"/>
    <numFmt numFmtId="174" formatCode="_-* #,##0.00000_-;\-* #,##0.00000_-;_-* &quot;-&quot;??_-;_-@_-"/>
    <numFmt numFmtId="175" formatCode="0.0%"/>
    <numFmt numFmtId="176" formatCode="#,##0.0"/>
    <numFmt numFmtId="177" formatCode="#,##0_ ;\-#,##0\ "/>
    <numFmt numFmtId="178" formatCode="_-* #,##0.0_-;\-* #,##0.0_-;_-* &quot;-&quot;??_-;_-@_-"/>
  </numFmts>
  <fonts count="143">
    <font>
      <sz val="11"/>
      <color theme="1"/>
      <name val="Arial"/>
      <family val="2"/>
    </font>
    <font>
      <sz val="11"/>
      <color theme="1"/>
      <name val="Calibri"/>
      <family val="2"/>
    </font>
    <font>
      <sz val="10"/>
      <name val="Arial"/>
      <family val="2"/>
    </font>
    <font>
      <sz val="10"/>
      <color rgb="FF000000"/>
      <name val="Arial"/>
      <family val="2"/>
    </font>
    <font>
      <sz val="11"/>
      <color theme="1"/>
      <name val="Arial"/>
      <family val="2"/>
    </font>
    <font>
      <sz val="11"/>
      <name val="Arial"/>
      <family val="2"/>
    </font>
    <font>
      <b/>
      <sz val="10"/>
      <name val="Arial"/>
      <family val="2"/>
    </font>
    <font>
      <b/>
      <sz val="10"/>
      <color indexed="18"/>
      <name val="Arial"/>
      <family val="2"/>
    </font>
    <font>
      <b/>
      <sz val="20"/>
      <name val="Arial"/>
      <family val="2"/>
    </font>
    <font>
      <sz val="18"/>
      <name val="Arial MT"/>
      <family val="2"/>
    </font>
    <font>
      <sz val="12"/>
      <name val="Arial MT"/>
    </font>
    <font>
      <sz val="11"/>
      <color rgb="FF000000"/>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6"/>
      <color indexed="9"/>
      <name val="Arial"/>
      <family val="2"/>
    </font>
    <font>
      <sz val="11"/>
      <color indexed="18"/>
      <name val="Arial"/>
      <family val="2"/>
    </font>
    <font>
      <b/>
      <sz val="15"/>
      <color theme="3"/>
      <name val="Arial"/>
      <family val="2"/>
    </font>
    <font>
      <b/>
      <sz val="13"/>
      <color theme="3"/>
      <name val="Arial"/>
      <family val="2"/>
    </font>
    <font>
      <b/>
      <sz val="11"/>
      <color theme="3"/>
      <name val="Arial"/>
      <family val="2"/>
    </font>
    <font>
      <sz val="11"/>
      <color theme="1"/>
      <name val="Verdana"/>
      <family val="2"/>
    </font>
    <font>
      <b/>
      <sz val="11"/>
      <color theme="1"/>
      <name val="Calibri"/>
      <family val="2"/>
    </font>
    <font>
      <sz val="12"/>
      <color theme="1"/>
      <name val="Calibri"/>
      <family val="2"/>
    </font>
    <font>
      <sz val="10"/>
      <color theme="1"/>
      <name val="Calibri"/>
      <family val="2"/>
    </font>
    <font>
      <b/>
      <sz val="12"/>
      <color theme="3"/>
      <name val="Calibri"/>
      <family val="2"/>
    </font>
    <font>
      <b/>
      <sz val="12"/>
      <color theme="1"/>
      <name val="Calibri"/>
      <family val="2"/>
    </font>
    <font>
      <b/>
      <sz val="13"/>
      <color theme="3"/>
      <name val="Calibri"/>
      <family val="2"/>
    </font>
    <font>
      <sz val="11"/>
      <color rgb="FF002664"/>
      <name val="Calibri"/>
      <family val="2"/>
    </font>
    <font>
      <sz val="15"/>
      <color theme="0"/>
      <name val="Franklin Gothic Demi"/>
      <family val="2"/>
    </font>
    <font>
      <sz val="10"/>
      <color rgb="FF0078C9"/>
      <name val="Franklin Gothic Demi"/>
      <family val="2"/>
    </font>
    <font>
      <sz val="9"/>
      <color theme="1"/>
      <name val="Arial"/>
      <family val="2"/>
    </font>
    <font>
      <u/>
      <sz val="11"/>
      <color theme="10"/>
      <name val="Arial"/>
      <family val="2"/>
    </font>
    <font>
      <sz val="11"/>
      <color indexed="8"/>
      <name val="Arial"/>
      <family val="2"/>
      <scheme val="minor"/>
    </font>
    <font>
      <sz val="11"/>
      <color theme="1"/>
      <name val="Arial"/>
      <family val="2"/>
      <scheme val="minor"/>
    </font>
    <font>
      <b/>
      <sz val="11"/>
      <color theme="1"/>
      <name val="Arial"/>
      <family val="2"/>
      <scheme val="minor"/>
    </font>
    <font>
      <sz val="8"/>
      <color theme="1"/>
      <name val="Arial"/>
      <family val="2"/>
      <scheme val="minor"/>
    </font>
    <font>
      <sz val="8"/>
      <name val="Arial"/>
      <family val="2"/>
    </font>
    <font>
      <sz val="12"/>
      <color rgb="FF0078C9"/>
      <name val="Arial"/>
      <family val="2"/>
      <scheme val="minor"/>
    </font>
    <font>
      <sz val="12"/>
      <color theme="1"/>
      <name val="Arial"/>
      <family val="2"/>
      <scheme val="minor"/>
    </font>
    <font>
      <sz val="12"/>
      <color theme="4"/>
      <name val="Arial"/>
      <family val="2"/>
      <scheme val="minor"/>
    </font>
    <font>
      <b/>
      <sz val="12"/>
      <name val="Arial"/>
      <family val="2"/>
      <scheme val="minor"/>
    </font>
    <font>
      <sz val="12"/>
      <name val="Arial"/>
      <family val="2"/>
      <scheme val="minor"/>
    </font>
    <font>
      <sz val="12"/>
      <color theme="3"/>
      <name val="Arial"/>
      <family val="2"/>
      <scheme val="minor"/>
    </font>
    <font>
      <sz val="12"/>
      <color rgb="FF000000"/>
      <name val="Arial"/>
      <family val="2"/>
      <scheme val="minor"/>
    </font>
    <font>
      <b/>
      <sz val="12"/>
      <color rgb="FF000000"/>
      <name val="Arial"/>
      <family val="2"/>
      <scheme val="minor"/>
    </font>
    <font>
      <sz val="12"/>
      <color rgb="FF003479"/>
      <name val="Arial"/>
      <family val="2"/>
      <scheme val="minor"/>
    </font>
    <font>
      <b/>
      <sz val="12"/>
      <color theme="1"/>
      <name val="Arial"/>
      <family val="2"/>
      <scheme val="minor"/>
    </font>
    <font>
      <b/>
      <sz val="12"/>
      <color theme="3"/>
      <name val="Arial"/>
      <family val="2"/>
      <scheme val="minor"/>
    </font>
    <font>
      <b/>
      <sz val="12"/>
      <color rgb="FF002060"/>
      <name val="Arial"/>
      <family val="2"/>
      <scheme val="minor"/>
    </font>
    <font>
      <b/>
      <sz val="12"/>
      <color theme="0"/>
      <name val="Arial"/>
      <family val="2"/>
      <scheme val="minor"/>
    </font>
    <font>
      <sz val="12"/>
      <color rgb="FFFF0000"/>
      <name val="Arial"/>
      <family val="2"/>
      <scheme val="minor"/>
    </font>
    <font>
      <i/>
      <sz val="12"/>
      <color rgb="FF000000"/>
      <name val="Arial"/>
      <family val="2"/>
      <scheme val="minor"/>
    </font>
    <font>
      <sz val="12"/>
      <color theme="0" tint="-0.249977111117893"/>
      <name val="Arial"/>
      <family val="2"/>
      <scheme val="minor"/>
    </font>
    <font>
      <sz val="12"/>
      <color rgb="FF003595"/>
      <name val="Arial"/>
      <family val="2"/>
      <scheme val="minor"/>
    </font>
    <font>
      <b/>
      <sz val="15"/>
      <color theme="0"/>
      <name val="Arial"/>
      <family val="2"/>
      <scheme val="minor"/>
    </font>
    <font>
      <sz val="10"/>
      <color theme="1"/>
      <name val="Arial"/>
      <family val="2"/>
      <scheme val="minor"/>
    </font>
    <font>
      <i/>
      <sz val="11"/>
      <color theme="1"/>
      <name val="Arial"/>
      <family val="2"/>
      <scheme val="minor"/>
    </font>
    <font>
      <sz val="11"/>
      <name val="Arial"/>
      <family val="2"/>
      <scheme val="minor"/>
    </font>
    <font>
      <sz val="10"/>
      <color rgb="FF0078C9"/>
      <name val="Arial"/>
      <family val="2"/>
      <scheme val="minor"/>
    </font>
    <font>
      <sz val="11"/>
      <color rgb="FF0078C9"/>
      <name val="Arial"/>
      <family val="2"/>
      <scheme val="minor"/>
    </font>
    <font>
      <sz val="9"/>
      <color theme="1"/>
      <name val="Arial"/>
      <family val="2"/>
      <scheme val="minor"/>
    </font>
    <font>
      <b/>
      <u/>
      <sz val="10"/>
      <color rgb="FF003592"/>
      <name val="Arial"/>
      <family val="2"/>
      <scheme val="minor"/>
    </font>
    <font>
      <b/>
      <sz val="10"/>
      <color theme="0"/>
      <name val="Arial"/>
      <family val="2"/>
      <scheme val="minor"/>
    </font>
    <font>
      <u/>
      <sz val="10"/>
      <color theme="10"/>
      <name val="Arial"/>
      <family val="2"/>
      <scheme val="minor"/>
    </font>
    <font>
      <sz val="8"/>
      <color theme="0"/>
      <name val="Arial"/>
      <family val="2"/>
      <scheme val="minor"/>
    </font>
    <font>
      <b/>
      <sz val="10"/>
      <name val="Arial"/>
      <family val="2"/>
      <scheme val="minor"/>
    </font>
    <font>
      <sz val="11"/>
      <color rgb="FF000000"/>
      <name val="Arial"/>
      <family val="2"/>
      <scheme val="minor"/>
    </font>
    <font>
      <sz val="18"/>
      <color theme="3"/>
      <name val="Arial"/>
      <family val="2"/>
      <scheme val="minor"/>
    </font>
    <font>
      <b/>
      <sz val="13"/>
      <color theme="3"/>
      <name val="Arial"/>
      <family val="2"/>
      <scheme val="minor"/>
    </font>
    <font>
      <b/>
      <sz val="13"/>
      <color theme="2"/>
      <name val="Arial"/>
      <family val="2"/>
      <scheme val="minor"/>
    </font>
    <font>
      <b/>
      <sz val="11"/>
      <color theme="3"/>
      <name val="Arial"/>
      <family val="2"/>
      <scheme val="minor"/>
    </font>
    <font>
      <sz val="10"/>
      <color theme="4"/>
      <name val="Arial"/>
      <family val="2"/>
      <scheme val="minor"/>
    </font>
    <font>
      <sz val="10"/>
      <color rgb="FF000000"/>
      <name val="Arial"/>
      <family val="2"/>
      <scheme val="minor"/>
    </font>
    <font>
      <sz val="10"/>
      <name val="Arial"/>
      <family val="2"/>
      <scheme val="minor"/>
    </font>
    <font>
      <sz val="12"/>
      <color rgb="FF002664"/>
      <name val="Arial"/>
      <family val="2"/>
      <scheme val="minor"/>
    </font>
    <font>
      <sz val="10"/>
      <color theme="3"/>
      <name val="Arial"/>
      <family val="2"/>
      <scheme val="minor"/>
    </font>
    <font>
      <sz val="15"/>
      <color theme="0"/>
      <name val="Arial"/>
      <family val="2"/>
      <scheme val="minor"/>
    </font>
    <font>
      <b/>
      <sz val="12"/>
      <color rgb="FF002664"/>
      <name val="Arial"/>
      <family val="2"/>
      <scheme val="minor"/>
    </font>
    <font>
      <sz val="12"/>
      <color rgb="FF0070C0"/>
      <name val="Arial"/>
      <family val="2"/>
      <scheme val="minor"/>
    </font>
    <font>
      <sz val="12"/>
      <color theme="4" tint="-0.499984740745262"/>
      <name val="Arial"/>
      <family val="2"/>
      <scheme val="minor"/>
    </font>
    <font>
      <sz val="13"/>
      <color theme="2"/>
      <name val="Arial"/>
      <family val="2"/>
      <scheme val="minor"/>
    </font>
    <font>
      <sz val="18"/>
      <color rgb="FF203764"/>
      <name val="Arial"/>
      <family val="2"/>
      <scheme val="minor"/>
    </font>
    <font>
      <sz val="12"/>
      <color theme="1" tint="4.9989318521683403E-2"/>
      <name val="Arial"/>
      <family val="2"/>
      <scheme val="minor"/>
    </font>
    <font>
      <b/>
      <sz val="12"/>
      <color rgb="FF0078C9"/>
      <name val="Arial"/>
      <family val="2"/>
      <scheme val="minor"/>
    </font>
    <font>
      <sz val="11"/>
      <color rgb="FFFF0000"/>
      <name val="Arial"/>
      <family val="2"/>
      <scheme val="minor"/>
    </font>
    <font>
      <sz val="11"/>
      <color rgb="FF002664"/>
      <name val="Arial"/>
      <family val="2"/>
      <scheme val="minor"/>
    </font>
    <font>
      <sz val="18"/>
      <color rgb="FF002664"/>
      <name val="Arial"/>
      <family val="2"/>
      <scheme val="minor"/>
    </font>
    <font>
      <b/>
      <sz val="12"/>
      <color theme="1" tint="4.9989318521683403E-2"/>
      <name val="Arial"/>
      <family val="2"/>
      <scheme val="minor"/>
    </font>
    <font>
      <sz val="12"/>
      <color indexed="8"/>
      <name val="Arial"/>
      <family val="2"/>
      <scheme val="minor"/>
    </font>
    <font>
      <sz val="12"/>
      <color theme="6" tint="-0.499984740745262"/>
      <name val="Arial"/>
      <family val="2"/>
      <scheme val="minor"/>
    </font>
    <font>
      <sz val="12"/>
      <color rgb="FF18497A"/>
      <name val="Arial"/>
      <family val="2"/>
      <scheme val="minor"/>
    </font>
    <font>
      <b/>
      <sz val="11"/>
      <color indexed="8"/>
      <name val="Arial"/>
      <family val="2"/>
      <scheme val="minor"/>
    </font>
    <font>
      <b/>
      <sz val="12"/>
      <color rgb="FFFF0000"/>
      <name val="Arial"/>
      <family val="2"/>
      <scheme val="minor"/>
    </font>
    <font>
      <strike/>
      <sz val="12"/>
      <color rgb="FFFF0000"/>
      <name val="Arial"/>
      <family val="2"/>
      <scheme val="minor"/>
    </font>
    <font>
      <sz val="15"/>
      <color rgb="FFFFFFFF"/>
      <name val="Arial"/>
      <family val="2"/>
      <scheme val="minor"/>
    </font>
    <font>
      <b/>
      <sz val="15"/>
      <color rgb="FFFFFFFF"/>
      <name val="Arial"/>
      <family val="2"/>
      <scheme val="minor"/>
    </font>
    <font>
      <sz val="9"/>
      <name val="Arial"/>
      <family val="2"/>
      <scheme val="minor"/>
    </font>
    <font>
      <b/>
      <sz val="15"/>
      <color rgb="FF002664"/>
      <name val="Arial"/>
      <family val="2"/>
      <scheme val="minor"/>
    </font>
    <font>
      <b/>
      <sz val="12"/>
      <color rgb="FF18497A"/>
      <name val="Arial"/>
      <family val="2"/>
      <scheme val="minor"/>
    </font>
    <font>
      <sz val="12"/>
      <color theme="0"/>
      <name val="Arial"/>
      <family val="2"/>
      <scheme val="minor"/>
    </font>
    <font>
      <sz val="8"/>
      <name val="Arial"/>
      <family val="2"/>
      <scheme val="minor"/>
    </font>
    <font>
      <i/>
      <sz val="12"/>
      <color theme="1"/>
      <name val="Arial"/>
      <family val="2"/>
      <scheme val="minor"/>
    </font>
    <font>
      <sz val="8"/>
      <color theme="3"/>
      <name val="Arial"/>
      <family val="2"/>
      <scheme val="minor"/>
    </font>
    <font>
      <sz val="8"/>
      <color rgb="FF000000"/>
      <name val="Arial"/>
      <family val="2"/>
      <scheme val="minor"/>
    </font>
    <font>
      <sz val="18"/>
      <color rgb="FF18497A"/>
      <name val="Arial"/>
      <family val="2"/>
      <scheme val="minor"/>
    </font>
    <font>
      <sz val="18"/>
      <color rgb="FF003479"/>
      <name val="Arial"/>
      <family val="2"/>
      <scheme val="minor"/>
    </font>
    <font>
      <sz val="14"/>
      <color rgb="FFFF0000"/>
      <name val="Arial"/>
      <family val="2"/>
      <scheme val="minor"/>
    </font>
    <font>
      <b/>
      <strike/>
      <sz val="12"/>
      <color rgb="FFFF0000"/>
      <name val="Arial"/>
      <family val="2"/>
      <scheme val="minor"/>
    </font>
    <font>
      <sz val="12"/>
      <color theme="3" tint="0.39997558519241921"/>
      <name val="Arial"/>
      <family val="2"/>
      <scheme val="minor"/>
    </font>
    <font>
      <sz val="12"/>
      <color theme="9"/>
      <name val="Arial"/>
      <family val="2"/>
      <scheme val="minor"/>
    </font>
    <font>
      <sz val="12"/>
      <color rgb="FF4472C4"/>
      <name val="Arial"/>
      <family val="2"/>
      <scheme val="minor"/>
    </font>
    <font>
      <b/>
      <sz val="11"/>
      <color theme="0"/>
      <name val="Arial"/>
      <family val="2"/>
      <scheme val="minor"/>
    </font>
    <font>
      <vertAlign val="superscript"/>
      <sz val="12"/>
      <color theme="1"/>
      <name val="Arial"/>
      <family val="2"/>
      <scheme val="minor"/>
    </font>
    <font>
      <sz val="12"/>
      <color rgb="FF002060"/>
      <name val="Arial"/>
      <family val="2"/>
      <scheme val="minor"/>
    </font>
    <font>
      <strike/>
      <sz val="11"/>
      <color rgb="FFFF0000"/>
      <name val="Arial"/>
      <family val="2"/>
      <scheme val="minor"/>
    </font>
    <font>
      <b/>
      <sz val="15"/>
      <name val="Arial"/>
      <family val="2"/>
      <scheme val="minor"/>
    </font>
    <font>
      <b/>
      <sz val="13"/>
      <color rgb="FFFF0000"/>
      <name val="Arial"/>
      <family val="2"/>
      <scheme val="minor"/>
    </font>
    <font>
      <i/>
      <vertAlign val="subscript"/>
      <sz val="12"/>
      <color theme="1"/>
      <name val="Arial"/>
      <family val="2"/>
      <scheme val="minor"/>
    </font>
    <font>
      <vertAlign val="superscript"/>
      <sz val="12"/>
      <name val="Arial"/>
      <family val="2"/>
      <scheme val="minor"/>
    </font>
    <font>
      <vertAlign val="subscript"/>
      <sz val="12"/>
      <name val="Arial"/>
      <family val="2"/>
      <scheme val="minor"/>
    </font>
    <font>
      <vertAlign val="subscript"/>
      <sz val="12"/>
      <color rgb="FF0078C9"/>
      <name val="Arial"/>
      <family val="2"/>
      <scheme val="minor"/>
    </font>
    <font>
      <vertAlign val="subscript"/>
      <sz val="12"/>
      <color indexed="8"/>
      <name val="Arial"/>
      <family val="2"/>
      <scheme val="minor"/>
    </font>
    <font>
      <b/>
      <sz val="12"/>
      <color rgb="FF003479"/>
      <name val="Arial"/>
      <family val="2"/>
      <scheme val="minor"/>
    </font>
    <font>
      <sz val="8"/>
      <color rgb="FF003479"/>
      <name val="Arial"/>
      <family val="2"/>
      <scheme val="minor"/>
    </font>
    <font>
      <b/>
      <sz val="15"/>
      <color rgb="FFFF0000"/>
      <name val="Arial"/>
      <family val="2"/>
      <scheme val="minor"/>
    </font>
    <font>
      <sz val="11"/>
      <color rgb="FF18497A"/>
      <name val="Arial"/>
      <family val="2"/>
      <scheme val="minor"/>
    </font>
    <font>
      <sz val="12"/>
      <color theme="6" tint="-0.249977111117893"/>
      <name val="Arial"/>
      <family val="2"/>
      <scheme val="minor"/>
    </font>
    <font>
      <sz val="11"/>
      <color theme="6" tint="-0.249977111117893"/>
      <name val="Arial"/>
      <family val="2"/>
      <scheme val="minor"/>
    </font>
    <font>
      <sz val="12"/>
      <color rgb="FF003592"/>
      <name val="Arial"/>
      <family val="2"/>
      <scheme val="minor"/>
    </font>
    <font>
      <sz val="18"/>
      <color rgb="FFFF0000"/>
      <name val="Arial"/>
      <family val="2"/>
      <scheme val="minor"/>
    </font>
    <font>
      <b/>
      <sz val="16"/>
      <color theme="1"/>
      <name val="Arial"/>
      <family val="2"/>
      <scheme val="minor"/>
    </font>
    <font>
      <b/>
      <sz val="14"/>
      <color theme="3"/>
      <name val="Arial"/>
      <family val="2"/>
      <scheme val="minor"/>
    </font>
    <font>
      <sz val="11"/>
      <color theme="0" tint="-0.249977111117893"/>
      <name val="Arial"/>
      <family val="2"/>
      <scheme val="minor"/>
    </font>
    <font>
      <sz val="15"/>
      <name val="Arial"/>
      <family val="2"/>
      <scheme val="minor"/>
    </font>
    <font>
      <sz val="20"/>
      <color theme="1"/>
      <name val="Arial"/>
      <family val="2"/>
      <scheme val="minor"/>
    </font>
    <font>
      <vertAlign val="superscript"/>
      <sz val="10"/>
      <color rgb="FF000000"/>
      <name val="Arial"/>
      <family val="2"/>
      <scheme val="minor"/>
    </font>
    <font>
      <vertAlign val="subscript"/>
      <sz val="12"/>
      <color theme="4"/>
      <name val="Arial"/>
      <family val="2"/>
      <scheme val="minor"/>
    </font>
    <font>
      <vertAlign val="subscript"/>
      <sz val="12"/>
      <color rgb="FF000000"/>
      <name val="Arial"/>
      <family val="2"/>
      <scheme val="minor"/>
    </font>
    <font>
      <sz val="12"/>
      <color theme="2"/>
      <name val="Arial"/>
      <family val="2"/>
      <scheme val="minor"/>
    </font>
    <font>
      <sz val="10"/>
      <color rgb="FF000000"/>
      <name val="Calibri"/>
      <family val="2"/>
    </font>
    <font>
      <strike/>
      <sz val="12"/>
      <name val="Arial"/>
      <family val="2"/>
      <scheme val="minor"/>
    </font>
    <font>
      <b/>
      <sz val="16"/>
      <color theme="0"/>
      <name val="Arial"/>
      <family val="2"/>
      <scheme val="minor"/>
    </font>
  </fonts>
  <fills count="3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8"/>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FFFFFF"/>
        <bgColor indexed="64"/>
      </patternFill>
    </fill>
    <fill>
      <patternFill patternType="solid">
        <fgColor rgb="FF003479"/>
        <bgColor indexed="64"/>
      </patternFill>
    </fill>
    <fill>
      <patternFill patternType="solid">
        <fgColor rgb="FFE0DCD8"/>
        <bgColor indexed="64"/>
      </patternFill>
    </fill>
    <fill>
      <patternFill patternType="solid">
        <fgColor rgb="FF003595"/>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rgb="FF003592"/>
        <bgColor indexed="64"/>
      </patternFill>
    </fill>
    <fill>
      <patternFill patternType="solid">
        <fgColor rgb="FFFFFF00"/>
        <bgColor indexed="64"/>
      </patternFill>
    </fill>
    <fill>
      <patternFill patternType="solid">
        <fgColor rgb="FFFE4819"/>
        <bgColor indexed="64"/>
      </patternFill>
    </fill>
    <fill>
      <patternFill patternType="solid">
        <fgColor rgb="FFB8CA7F"/>
        <bgColor indexed="64"/>
      </patternFill>
    </fill>
    <fill>
      <patternFill patternType="solid">
        <fgColor theme="8" tint="0.59999389629810485"/>
        <bgColor indexed="64"/>
      </patternFill>
    </fill>
    <fill>
      <patternFill patternType="solid">
        <fgColor theme="2" tint="-0.14999847407452621"/>
        <bgColor indexed="64"/>
      </patternFill>
    </fill>
    <fill>
      <patternFill patternType="solid">
        <fgColor theme="0" tint="-0.249977111117893"/>
        <bgColor indexed="64"/>
      </patternFill>
    </fill>
    <fill>
      <patternFill patternType="solid">
        <fgColor rgb="FF84CEFF"/>
        <bgColor indexed="64"/>
      </patternFill>
    </fill>
    <fill>
      <patternFill patternType="solid">
        <fgColor rgb="FFFFEFCA"/>
        <bgColor indexed="64"/>
      </patternFill>
    </fill>
    <fill>
      <patternFill patternType="solid">
        <fgColor rgb="FF00FF00"/>
        <bgColor indexed="64"/>
      </patternFill>
    </fill>
    <fill>
      <patternFill patternType="solid">
        <fgColor rgb="FF0000FF"/>
        <bgColor indexed="64"/>
      </patternFill>
    </fill>
    <fill>
      <patternFill patternType="solid">
        <fgColor theme="3" tint="0.79998168889431442"/>
        <bgColor indexed="64"/>
      </patternFill>
    </fill>
    <fill>
      <patternFill patternType="solid">
        <fgColor rgb="FF18497A"/>
        <bgColor indexed="64"/>
      </patternFill>
    </fill>
    <fill>
      <patternFill patternType="solid">
        <fgColor rgb="FFE0DCD8"/>
        <bgColor rgb="FF000000"/>
      </patternFill>
    </fill>
    <fill>
      <patternFill patternType="solid">
        <fgColor theme="5" tint="0.59999389629810485"/>
        <bgColor indexed="64"/>
      </patternFill>
    </fill>
    <fill>
      <patternFill patternType="solid">
        <fgColor theme="4" tint="0.59996337778862885"/>
        <bgColor indexed="64"/>
      </patternFill>
    </fill>
    <fill>
      <patternFill patternType="solid">
        <fgColor rgb="FFFF84D3"/>
        <bgColor indexed="64"/>
      </patternFill>
    </fill>
    <fill>
      <patternFill patternType="solid">
        <fgColor rgb="FFFFF2CC"/>
        <bgColor indexed="64"/>
      </patternFill>
    </fill>
    <fill>
      <patternFill patternType="solid">
        <fgColor theme="4" tint="0.59999389629810485"/>
        <bgColor rgb="FF000000"/>
      </patternFill>
    </fill>
    <fill>
      <patternFill patternType="solid">
        <fgColor theme="6" tint="0.79998168889431442"/>
        <bgColor rgb="FF000000"/>
      </patternFill>
    </fill>
    <fill>
      <patternFill patternType="solid">
        <fgColor theme="8" tint="0.59999389629810485"/>
        <bgColor rgb="FF000000"/>
      </patternFill>
    </fill>
    <fill>
      <patternFill patternType="solid">
        <fgColor rgb="FF003595"/>
        <bgColor rgb="FF000000"/>
      </patternFill>
    </fill>
    <fill>
      <patternFill patternType="solid">
        <fgColor theme="2" tint="-0.14999847407452621"/>
        <bgColor rgb="FF000000"/>
      </patternFill>
    </fill>
  </fills>
  <borders count="182">
    <border>
      <left/>
      <right/>
      <top/>
      <bottom/>
      <diagonal/>
    </border>
    <border>
      <left/>
      <right style="thin">
        <color indexed="64"/>
      </right>
      <top/>
      <bottom/>
      <diagonal/>
    </border>
    <border>
      <left style="thin">
        <color indexed="62"/>
      </left>
      <right/>
      <top/>
      <bottom/>
      <diagonal/>
    </border>
    <border>
      <left/>
      <right/>
      <top style="thin">
        <color indexed="18"/>
      </top>
      <bottom style="thin">
        <color indexed="18"/>
      </bottom>
      <diagonal/>
    </border>
    <border>
      <left style="medium">
        <color indexed="64"/>
      </left>
      <right/>
      <top style="medium">
        <color indexed="64"/>
      </top>
      <bottom/>
      <diagonal/>
    </border>
    <border>
      <left style="thick">
        <color indexed="64"/>
      </left>
      <right/>
      <top/>
      <bottom/>
      <diagonal/>
    </border>
    <border>
      <left/>
      <right style="thin">
        <color indexed="18"/>
      </right>
      <top/>
      <bottom/>
      <diagonal/>
    </border>
    <border>
      <left/>
      <right/>
      <top style="thin">
        <color indexed="62"/>
      </top>
      <bottom style="thin">
        <color indexed="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style="thin">
        <color auto="1"/>
      </right>
      <top/>
      <bottom/>
      <diagonal/>
    </border>
    <border>
      <left style="thin">
        <color rgb="FF857362"/>
      </left>
      <right style="thin">
        <color rgb="FF857362"/>
      </right>
      <top style="thin">
        <color rgb="FF857362"/>
      </top>
      <bottom style="thin">
        <color rgb="FF857362"/>
      </bottom>
      <diagonal/>
    </border>
    <border>
      <left style="thin">
        <color indexed="64"/>
      </left>
      <right/>
      <top/>
      <bottom/>
      <diagonal/>
    </border>
    <border>
      <left style="thin">
        <color theme="5"/>
      </left>
      <right style="thin">
        <color theme="5"/>
      </right>
      <top style="thin">
        <color theme="5"/>
      </top>
      <bottom style="thin">
        <color theme="5"/>
      </bottom>
      <diagonal/>
    </border>
    <border>
      <left/>
      <right/>
      <top/>
      <bottom style="thick">
        <color theme="5"/>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medium">
        <color rgb="FF857362"/>
      </left>
      <right style="medium">
        <color rgb="FF857362"/>
      </right>
      <top style="medium">
        <color rgb="FF857362"/>
      </top>
      <bottom style="medium">
        <color rgb="FF8573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medium">
        <color theme="0" tint="-0.499984740745262"/>
      </left>
      <right/>
      <top/>
      <bottom style="medium">
        <color theme="0" tint="-0.499984740745262"/>
      </bottom>
      <diagonal/>
    </border>
    <border>
      <left style="thin">
        <color theme="0" tint="-0.499984740745262"/>
      </left>
      <right style="medium">
        <color theme="0" tint="-0.499984740745262"/>
      </right>
      <top/>
      <bottom style="thin">
        <color theme="0" tint="-0.499984740745262"/>
      </bottom>
      <diagonal/>
    </border>
    <border>
      <left style="medium">
        <color theme="0" tint="-0.499984740745262"/>
      </left>
      <right style="thin">
        <color theme="0" tint="-0.499984740745262"/>
      </right>
      <top/>
      <bottom style="thin">
        <color theme="0" tint="-0.499984740745262"/>
      </bottom>
      <diagonal/>
    </border>
    <border>
      <left style="medium">
        <color theme="0" tint="-0.499984740745262"/>
      </left>
      <right/>
      <top style="medium">
        <color theme="0" tint="-0.499984740745262"/>
      </top>
      <bottom style="medium">
        <color theme="0" tint="-0.499984740745262"/>
      </bottom>
      <diagonal/>
    </border>
    <border>
      <left style="thin">
        <color theme="0"/>
      </left>
      <right/>
      <top/>
      <bottom/>
      <diagonal/>
    </border>
    <border>
      <left/>
      <right style="medium">
        <color theme="0" tint="-0.499984740745262"/>
      </right>
      <top style="medium">
        <color theme="0" tint="-0.499984740745262"/>
      </top>
      <bottom style="medium">
        <color theme="0" tint="-0.499984740745262"/>
      </bottom>
      <diagonal/>
    </border>
    <border>
      <left style="thin">
        <color rgb="FF857362"/>
      </left>
      <right style="medium">
        <color theme="0" tint="-0.499984740745262"/>
      </right>
      <top style="medium">
        <color theme="0" tint="-0.499984740745262"/>
      </top>
      <bottom style="medium">
        <color theme="0" tint="-0.499984740745262"/>
      </bottom>
      <diagonal/>
    </border>
    <border>
      <left style="medium">
        <color theme="0" tint="-0.499984740745262"/>
      </left>
      <right/>
      <top/>
      <bottom/>
      <diagonal/>
    </border>
    <border>
      <left style="thin">
        <color rgb="FF857362"/>
      </left>
      <right style="thin">
        <color rgb="FF857362"/>
      </right>
      <top style="medium">
        <color theme="0" tint="-0.499984740745262"/>
      </top>
      <bottom style="medium">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tint="-0.499984740745262"/>
      </right>
      <top/>
      <bottom style="medium">
        <color theme="0" tint="-0.499984740745262"/>
      </bottom>
      <diagonal/>
    </border>
    <border>
      <left style="medium">
        <color theme="0" tint="-0.499984740745262"/>
      </left>
      <right style="thin">
        <color rgb="FF857362"/>
      </right>
      <top style="medium">
        <color theme="0" tint="-0.499984740745262"/>
      </top>
      <bottom style="medium">
        <color theme="0" tint="-0.499984740745262"/>
      </bottom>
      <diagonal/>
    </border>
    <border>
      <left style="thin">
        <color rgb="FF808080"/>
      </left>
      <right style="thin">
        <color rgb="FF808080"/>
      </right>
      <top style="thin">
        <color rgb="FF808080"/>
      </top>
      <bottom style="thin">
        <color rgb="FF808080"/>
      </bottom>
      <diagonal/>
    </border>
    <border>
      <left/>
      <right style="medium">
        <color theme="0" tint="-0.499984740745262"/>
      </right>
      <top/>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top style="medium">
        <color theme="0" tint="-0.499984740745262"/>
      </top>
      <bottom style="medium">
        <color theme="0" tint="-0.499984740745262"/>
      </bottom>
      <diagonal/>
    </border>
    <border>
      <left style="medium">
        <color theme="0" tint="-0.499984740745262"/>
      </left>
      <right style="thin">
        <color rgb="FF857362"/>
      </right>
      <top style="thin">
        <color rgb="FF857362"/>
      </top>
      <bottom style="thin">
        <color rgb="FF857362"/>
      </bottom>
      <diagonal/>
    </border>
    <border>
      <left style="thin">
        <color rgb="FF000000"/>
      </left>
      <right style="thin">
        <color rgb="FF000000"/>
      </right>
      <top style="thin">
        <color rgb="FF000000"/>
      </top>
      <bottom style="thin">
        <color rgb="FF000000"/>
      </bottom>
      <diagonal/>
    </border>
    <border>
      <left style="thin">
        <color theme="5"/>
      </left>
      <right style="thin">
        <color theme="5"/>
      </right>
      <top style="thin">
        <color theme="5"/>
      </top>
      <bottom/>
      <diagonal/>
    </border>
    <border>
      <left style="thin">
        <color theme="5"/>
      </left>
      <right style="thin">
        <color theme="5"/>
      </right>
      <top/>
      <bottom/>
      <diagonal/>
    </border>
    <border>
      <left style="thin">
        <color theme="5"/>
      </left>
      <right style="thin">
        <color theme="5"/>
      </right>
      <top/>
      <bottom style="thin">
        <color theme="5"/>
      </bottom>
      <diagonal/>
    </border>
    <border>
      <left style="thick">
        <color theme="5"/>
      </left>
      <right style="thick">
        <color theme="5"/>
      </right>
      <top style="thick">
        <color theme="5"/>
      </top>
      <bottom/>
      <diagonal/>
    </border>
    <border>
      <left style="thick">
        <color theme="5"/>
      </left>
      <right style="thin">
        <color theme="5"/>
      </right>
      <top style="thick">
        <color theme="5"/>
      </top>
      <bottom style="thick">
        <color theme="5"/>
      </bottom>
      <diagonal/>
    </border>
    <border>
      <left style="thin">
        <color theme="5"/>
      </left>
      <right style="thin">
        <color theme="5"/>
      </right>
      <top style="thick">
        <color theme="5"/>
      </top>
      <bottom style="thick">
        <color theme="5"/>
      </bottom>
      <diagonal/>
    </border>
    <border>
      <left style="thin">
        <color theme="5"/>
      </left>
      <right style="thick">
        <color theme="5"/>
      </right>
      <top style="thick">
        <color theme="5"/>
      </top>
      <bottom style="thick">
        <color theme="5"/>
      </bottom>
      <diagonal/>
    </border>
    <border>
      <left style="thick">
        <color theme="5"/>
      </left>
      <right style="thick">
        <color theme="5"/>
      </right>
      <top style="thick">
        <color theme="5"/>
      </top>
      <bottom style="thick">
        <color theme="5"/>
      </bottom>
      <diagonal/>
    </border>
    <border>
      <left style="thick">
        <color theme="5"/>
      </left>
      <right style="thick">
        <color theme="5"/>
      </right>
      <top style="thick">
        <color theme="5"/>
      </top>
      <bottom style="thin">
        <color theme="5"/>
      </bottom>
      <diagonal/>
    </border>
    <border>
      <left style="thin">
        <color theme="5"/>
      </left>
      <right style="thick">
        <color theme="5"/>
      </right>
      <top style="thick">
        <color theme="5"/>
      </top>
      <bottom style="thin">
        <color theme="5"/>
      </bottom>
      <diagonal/>
    </border>
    <border>
      <left style="thick">
        <color theme="5"/>
      </left>
      <right style="thin">
        <color theme="5"/>
      </right>
      <top style="thick">
        <color theme="5"/>
      </top>
      <bottom style="thin">
        <color theme="5"/>
      </bottom>
      <diagonal/>
    </border>
    <border>
      <left style="thin">
        <color theme="5"/>
      </left>
      <right style="thin">
        <color theme="5"/>
      </right>
      <top style="thick">
        <color theme="5"/>
      </top>
      <bottom style="thin">
        <color theme="5"/>
      </bottom>
      <diagonal/>
    </border>
    <border>
      <left style="thick">
        <color theme="5"/>
      </left>
      <right style="thick">
        <color theme="5"/>
      </right>
      <top style="thin">
        <color theme="5"/>
      </top>
      <bottom style="thin">
        <color theme="5"/>
      </bottom>
      <diagonal/>
    </border>
    <border>
      <left style="thin">
        <color theme="5"/>
      </left>
      <right style="thick">
        <color theme="5"/>
      </right>
      <top style="thin">
        <color theme="5"/>
      </top>
      <bottom style="thin">
        <color theme="5"/>
      </bottom>
      <diagonal/>
    </border>
    <border>
      <left style="thick">
        <color theme="5"/>
      </left>
      <right style="thin">
        <color theme="5"/>
      </right>
      <top style="thin">
        <color theme="5"/>
      </top>
      <bottom style="thin">
        <color theme="5"/>
      </bottom>
      <diagonal/>
    </border>
    <border>
      <left style="thick">
        <color theme="5"/>
      </left>
      <right style="thick">
        <color theme="5"/>
      </right>
      <top style="thin">
        <color theme="5"/>
      </top>
      <bottom style="thick">
        <color theme="5"/>
      </bottom>
      <diagonal/>
    </border>
    <border>
      <left style="thin">
        <color theme="5"/>
      </left>
      <right style="thick">
        <color theme="5"/>
      </right>
      <top style="thin">
        <color theme="5"/>
      </top>
      <bottom style="thick">
        <color theme="5"/>
      </bottom>
      <diagonal/>
    </border>
    <border>
      <left style="thick">
        <color theme="5"/>
      </left>
      <right style="thin">
        <color theme="5"/>
      </right>
      <top style="thin">
        <color theme="5"/>
      </top>
      <bottom style="thick">
        <color theme="5"/>
      </bottom>
      <diagonal/>
    </border>
    <border>
      <left style="thin">
        <color theme="5"/>
      </left>
      <right style="thin">
        <color theme="5"/>
      </right>
      <top style="thin">
        <color theme="5"/>
      </top>
      <bottom style="thick">
        <color theme="5"/>
      </bottom>
      <diagonal/>
    </border>
    <border>
      <left/>
      <right style="thick">
        <color theme="5"/>
      </right>
      <top style="thick">
        <color theme="5"/>
      </top>
      <bottom style="thin">
        <color theme="5"/>
      </bottom>
      <diagonal/>
    </border>
    <border>
      <left style="thick">
        <color theme="5"/>
      </left>
      <right/>
      <top style="thick">
        <color theme="5"/>
      </top>
      <bottom style="thin">
        <color theme="5"/>
      </bottom>
      <diagonal/>
    </border>
    <border>
      <left style="thin">
        <color theme="5"/>
      </left>
      <right style="thick">
        <color theme="5"/>
      </right>
      <top style="thin">
        <color theme="5"/>
      </top>
      <bottom/>
      <diagonal/>
    </border>
    <border>
      <left style="thick">
        <color theme="5"/>
      </left>
      <right style="thick">
        <color theme="5"/>
      </right>
      <top style="thin">
        <color theme="5"/>
      </top>
      <bottom/>
      <diagonal/>
    </border>
    <border>
      <left style="thick">
        <color rgb="FF808080"/>
      </left>
      <right style="thick">
        <color rgb="FF808080"/>
      </right>
      <top style="thick">
        <color rgb="FF808080"/>
      </top>
      <bottom style="thick">
        <color rgb="FF808080"/>
      </bottom>
      <diagonal/>
    </border>
    <border>
      <left style="thick">
        <color rgb="FF808080"/>
      </left>
      <right style="thin">
        <color rgb="FF808080"/>
      </right>
      <top style="thick">
        <color rgb="FF808080"/>
      </top>
      <bottom/>
      <diagonal/>
    </border>
    <border>
      <left style="thin">
        <color rgb="FF808080"/>
      </left>
      <right style="thin">
        <color rgb="FF808080"/>
      </right>
      <top style="thick">
        <color rgb="FF808080"/>
      </top>
      <bottom/>
      <diagonal/>
    </border>
    <border>
      <left style="thin">
        <color rgb="FF808080"/>
      </left>
      <right style="thick">
        <color rgb="FF808080"/>
      </right>
      <top style="thick">
        <color rgb="FF808080"/>
      </top>
      <bottom/>
      <diagonal/>
    </border>
    <border>
      <left style="thick">
        <color rgb="FF808080"/>
      </left>
      <right style="thin">
        <color rgb="FF808080"/>
      </right>
      <top style="thick">
        <color rgb="FF808080"/>
      </top>
      <bottom style="thin">
        <color rgb="FF808080"/>
      </bottom>
      <diagonal/>
    </border>
    <border>
      <left style="thin">
        <color rgb="FF808080"/>
      </left>
      <right style="thin">
        <color rgb="FF808080"/>
      </right>
      <top style="thick">
        <color rgb="FF808080"/>
      </top>
      <bottom style="thin">
        <color rgb="FF808080"/>
      </bottom>
      <diagonal/>
    </border>
    <border>
      <left style="thin">
        <color rgb="FF808080"/>
      </left>
      <right style="thick">
        <color rgb="FF808080"/>
      </right>
      <top style="thick">
        <color rgb="FF808080"/>
      </top>
      <bottom style="thin">
        <color rgb="FF808080"/>
      </bottom>
      <diagonal/>
    </border>
    <border>
      <left style="thick">
        <color rgb="FF808080"/>
      </left>
      <right style="thin">
        <color rgb="FF808080"/>
      </right>
      <top style="thin">
        <color rgb="FF808080"/>
      </top>
      <bottom style="thick">
        <color rgb="FF808080"/>
      </bottom>
      <diagonal/>
    </border>
    <border>
      <left style="thin">
        <color rgb="FF808080"/>
      </left>
      <right style="thin">
        <color rgb="FF808080"/>
      </right>
      <top style="thin">
        <color rgb="FF808080"/>
      </top>
      <bottom style="thick">
        <color rgb="FF808080"/>
      </bottom>
      <diagonal/>
    </border>
    <border>
      <left style="thin">
        <color rgb="FF808080"/>
      </left>
      <right style="thick">
        <color rgb="FF808080"/>
      </right>
      <top style="thin">
        <color rgb="FF808080"/>
      </top>
      <bottom style="thick">
        <color rgb="FF808080"/>
      </bottom>
      <diagonal/>
    </border>
    <border>
      <left style="thick">
        <color rgb="FF808080"/>
      </left>
      <right style="thick">
        <color rgb="FF808080"/>
      </right>
      <top style="thick">
        <color rgb="FF808080"/>
      </top>
      <bottom/>
      <diagonal/>
    </border>
    <border>
      <left style="thick">
        <color rgb="FF808080"/>
      </left>
      <right style="thick">
        <color rgb="FF808080"/>
      </right>
      <top style="thick">
        <color rgb="FF808080"/>
      </top>
      <bottom style="thin">
        <color rgb="FF808080"/>
      </bottom>
      <diagonal/>
    </border>
    <border>
      <left style="thick">
        <color rgb="FF808080"/>
      </left>
      <right style="thick">
        <color rgb="FF808080"/>
      </right>
      <top style="thin">
        <color rgb="FF808080"/>
      </top>
      <bottom style="thick">
        <color rgb="FF808080"/>
      </bottom>
      <diagonal/>
    </border>
    <border>
      <left style="thick">
        <color rgb="FF808080"/>
      </left>
      <right style="thin">
        <color rgb="FF808080"/>
      </right>
      <top style="thin">
        <color rgb="FF808080"/>
      </top>
      <bottom style="thin">
        <color rgb="FF808080"/>
      </bottom>
      <diagonal/>
    </border>
    <border>
      <left style="thin">
        <color rgb="FF808080"/>
      </left>
      <right style="thick">
        <color rgb="FF808080"/>
      </right>
      <top style="thin">
        <color rgb="FF808080"/>
      </top>
      <bottom style="thin">
        <color rgb="FF808080"/>
      </bottom>
      <diagonal/>
    </border>
    <border>
      <left style="thick">
        <color rgb="FF808080"/>
      </left>
      <right style="thick">
        <color rgb="FF808080"/>
      </right>
      <top style="thin">
        <color rgb="FF808080"/>
      </top>
      <bottom style="thin">
        <color rgb="FF808080"/>
      </bottom>
      <diagonal/>
    </border>
    <border>
      <left style="thick">
        <color rgb="FF808080"/>
      </left>
      <right style="thin">
        <color rgb="FF808080"/>
      </right>
      <top style="thick">
        <color rgb="FF808080"/>
      </top>
      <bottom style="thick">
        <color rgb="FF808080"/>
      </bottom>
      <diagonal/>
    </border>
    <border>
      <left style="thin">
        <color rgb="FF808080"/>
      </left>
      <right style="thick">
        <color rgb="FF808080"/>
      </right>
      <top style="thick">
        <color rgb="FF808080"/>
      </top>
      <bottom style="thick">
        <color rgb="FF808080"/>
      </bottom>
      <diagonal/>
    </border>
    <border>
      <left style="thin">
        <color rgb="FF808080"/>
      </left>
      <right style="thin">
        <color rgb="FF808080"/>
      </right>
      <top style="thick">
        <color rgb="FF808080"/>
      </top>
      <bottom style="thick">
        <color rgb="FF808080"/>
      </bottom>
      <diagonal/>
    </border>
    <border>
      <left style="thick">
        <color rgb="FF808080"/>
      </left>
      <right/>
      <top style="thick">
        <color rgb="FF808080"/>
      </top>
      <bottom style="thin">
        <color rgb="FF808080"/>
      </bottom>
      <diagonal/>
    </border>
    <border>
      <left style="thin">
        <color rgb="FF808080"/>
      </left>
      <right style="thin">
        <color rgb="FF808080"/>
      </right>
      <top/>
      <bottom/>
      <diagonal/>
    </border>
    <border>
      <left style="thin">
        <color rgb="FF808080"/>
      </left>
      <right style="thick">
        <color rgb="FF808080"/>
      </right>
      <top/>
      <bottom/>
      <diagonal/>
    </border>
    <border>
      <left style="thick">
        <color rgb="FF808080"/>
      </left>
      <right style="thin">
        <color rgb="FF808080"/>
      </right>
      <top style="thin">
        <color rgb="FF808080"/>
      </top>
      <bottom/>
      <diagonal/>
    </border>
    <border>
      <left style="thin">
        <color rgb="FF808080"/>
      </left>
      <right style="thin">
        <color rgb="FF808080"/>
      </right>
      <top style="thin">
        <color rgb="FF808080"/>
      </top>
      <bottom/>
      <diagonal/>
    </border>
    <border>
      <left style="thin">
        <color rgb="FF808080"/>
      </left>
      <right style="thick">
        <color rgb="FF808080"/>
      </right>
      <top style="thin">
        <color rgb="FF808080"/>
      </top>
      <bottom/>
      <diagonal/>
    </border>
    <border>
      <left style="thick">
        <color theme="5"/>
      </left>
      <right/>
      <top/>
      <bottom/>
      <diagonal/>
    </border>
    <border>
      <left style="thick">
        <color theme="0" tint="-0.499984740745262"/>
      </left>
      <right style="thick">
        <color theme="0" tint="-0.499984740745262"/>
      </right>
      <top style="thick">
        <color theme="0" tint="-0.499984740745262"/>
      </top>
      <bottom style="thick">
        <color theme="0" tint="-0.499984740745262"/>
      </bottom>
      <diagonal/>
    </border>
    <border>
      <left style="thick">
        <color theme="0" tint="-0.499984740745262"/>
      </left>
      <right style="thin">
        <color theme="0" tint="-0.499984740745262"/>
      </right>
      <top style="thick">
        <color theme="0" tint="-0.499984740745262"/>
      </top>
      <bottom style="thin">
        <color theme="0" tint="-0.499984740745262"/>
      </bottom>
      <diagonal/>
    </border>
    <border>
      <left style="thin">
        <color theme="0" tint="-0.499984740745262"/>
      </left>
      <right style="thin">
        <color theme="0" tint="-0.499984740745262"/>
      </right>
      <top style="thick">
        <color theme="0" tint="-0.499984740745262"/>
      </top>
      <bottom style="thin">
        <color theme="0" tint="-0.499984740745262"/>
      </bottom>
      <diagonal/>
    </border>
    <border>
      <left style="thin">
        <color theme="0" tint="-0.499984740745262"/>
      </left>
      <right style="thick">
        <color theme="0" tint="-0.499984740745262"/>
      </right>
      <top style="thick">
        <color theme="0" tint="-0.499984740745262"/>
      </top>
      <bottom style="thin">
        <color theme="0" tint="-0.499984740745262"/>
      </bottom>
      <diagonal/>
    </border>
    <border>
      <left style="thick">
        <color theme="0" tint="-0.499984740745262"/>
      </left>
      <right style="thin">
        <color theme="0" tint="-0.499984740745262"/>
      </right>
      <top style="thin">
        <color theme="0" tint="-0.499984740745262"/>
      </top>
      <bottom style="thick">
        <color theme="0" tint="-0.499984740745262"/>
      </bottom>
      <diagonal/>
    </border>
    <border>
      <left style="thin">
        <color theme="0" tint="-0.499984740745262"/>
      </left>
      <right style="thin">
        <color theme="0" tint="-0.499984740745262"/>
      </right>
      <top style="thin">
        <color theme="0" tint="-0.499984740745262"/>
      </top>
      <bottom style="thick">
        <color theme="0" tint="-0.499984740745262"/>
      </bottom>
      <diagonal/>
    </border>
    <border>
      <left style="thin">
        <color theme="0" tint="-0.499984740745262"/>
      </left>
      <right style="thick">
        <color theme="0" tint="-0.499984740745262"/>
      </right>
      <top style="thin">
        <color theme="0" tint="-0.499984740745262"/>
      </top>
      <bottom style="thick">
        <color theme="0" tint="-0.499984740745262"/>
      </bottom>
      <diagonal/>
    </border>
    <border>
      <left style="thick">
        <color theme="0" tint="-0.499984740745262"/>
      </left>
      <right style="thick">
        <color theme="0" tint="-0.499984740745262"/>
      </right>
      <top style="thick">
        <color theme="0" tint="-0.499984740745262"/>
      </top>
      <bottom style="thin">
        <color theme="0" tint="-0.499984740745262"/>
      </bottom>
      <diagonal/>
    </border>
    <border>
      <left style="thick">
        <color theme="0" tint="-0.499984740745262"/>
      </left>
      <right style="thick">
        <color theme="0" tint="-0.499984740745262"/>
      </right>
      <top style="thin">
        <color theme="0" tint="-0.499984740745262"/>
      </top>
      <bottom style="thick">
        <color theme="0" tint="-0.499984740745262"/>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ck">
        <color theme="0" tint="-0.499984740745262"/>
      </right>
      <top style="thin">
        <color theme="0" tint="-0.499984740745262"/>
      </top>
      <bottom style="thin">
        <color theme="0" tint="-0.499984740745262"/>
      </bottom>
      <diagonal/>
    </border>
    <border>
      <left style="thick">
        <color theme="0" tint="-0.499984740745262"/>
      </left>
      <right style="thick">
        <color theme="0" tint="-0.499984740745262"/>
      </right>
      <top style="thin">
        <color theme="0" tint="-0.499984740745262"/>
      </top>
      <bottom style="thin">
        <color theme="0" tint="-0.499984740745262"/>
      </bottom>
      <diagonal/>
    </border>
    <border>
      <left style="thick">
        <color theme="0" tint="-0.499984740745262"/>
      </left>
      <right style="thin">
        <color theme="0" tint="-0.499984740745262"/>
      </right>
      <top style="thick">
        <color theme="0" tint="-0.499984740745262"/>
      </top>
      <bottom style="thick">
        <color theme="0" tint="-0.499984740745262"/>
      </bottom>
      <diagonal/>
    </border>
    <border>
      <left style="thin">
        <color theme="0" tint="-0.499984740745262"/>
      </left>
      <right style="thin">
        <color theme="0" tint="-0.499984740745262"/>
      </right>
      <top style="thick">
        <color theme="0" tint="-0.499984740745262"/>
      </top>
      <bottom style="thick">
        <color theme="0" tint="-0.499984740745262"/>
      </bottom>
      <diagonal/>
    </border>
    <border>
      <left style="thin">
        <color theme="0" tint="-0.499984740745262"/>
      </left>
      <right style="thick">
        <color theme="0" tint="-0.499984740745262"/>
      </right>
      <top style="thick">
        <color theme="0" tint="-0.499984740745262"/>
      </top>
      <bottom style="thick">
        <color theme="0" tint="-0.499984740745262"/>
      </bottom>
      <diagonal/>
    </border>
    <border>
      <left style="thick">
        <color theme="0" tint="-0.499984740745262"/>
      </left>
      <right style="thin">
        <color theme="0" tint="-0.499984740745262"/>
      </right>
      <top style="thick">
        <color theme="0" tint="-0.499984740745262"/>
      </top>
      <bottom/>
      <diagonal/>
    </border>
    <border>
      <left style="thin">
        <color theme="0" tint="-0.499984740745262"/>
      </left>
      <right style="thin">
        <color theme="0" tint="-0.499984740745262"/>
      </right>
      <top style="thick">
        <color theme="0" tint="-0.499984740745262"/>
      </top>
      <bottom/>
      <diagonal/>
    </border>
    <border>
      <left style="thin">
        <color theme="0" tint="-0.499984740745262"/>
      </left>
      <right style="thick">
        <color theme="0" tint="-0.499984740745262"/>
      </right>
      <top style="thick">
        <color theme="0" tint="-0.499984740745262"/>
      </top>
      <bottom/>
      <diagonal/>
    </border>
    <border>
      <left style="thick">
        <color rgb="FF808080"/>
      </left>
      <right/>
      <top style="thin">
        <color rgb="FF808080"/>
      </top>
      <bottom style="thick">
        <color rgb="FF808080"/>
      </bottom>
      <diagonal/>
    </border>
    <border>
      <left style="thick">
        <color rgb="FF808080"/>
      </left>
      <right/>
      <top style="thin">
        <color rgb="FF808080"/>
      </top>
      <bottom style="thin">
        <color rgb="FF808080"/>
      </bottom>
      <diagonal/>
    </border>
    <border>
      <left/>
      <right style="thin">
        <color rgb="FF808080"/>
      </right>
      <top style="thin">
        <color rgb="FF808080"/>
      </top>
      <bottom style="thin">
        <color rgb="FF808080"/>
      </bottom>
      <diagonal/>
    </border>
    <border>
      <left style="thin">
        <color rgb="FF857362"/>
      </left>
      <right style="thin">
        <color rgb="FF857362"/>
      </right>
      <top style="thin">
        <color rgb="FF857362"/>
      </top>
      <bottom/>
      <diagonal/>
    </border>
    <border>
      <left style="medium">
        <color theme="0" tint="-0.499984740745262"/>
      </left>
      <right style="thin">
        <color rgb="FF857362"/>
      </right>
      <top style="medium">
        <color theme="0" tint="-0.499984740745262"/>
      </top>
      <bottom style="thin">
        <color rgb="FF857362"/>
      </bottom>
      <diagonal/>
    </border>
    <border>
      <left style="thin">
        <color rgb="FF857362"/>
      </left>
      <right style="thin">
        <color rgb="FF857362"/>
      </right>
      <top style="medium">
        <color theme="0" tint="-0.499984740745262"/>
      </top>
      <bottom style="thin">
        <color rgb="FF857362"/>
      </bottom>
      <diagonal/>
    </border>
    <border>
      <left style="thick">
        <color rgb="FF808080"/>
      </left>
      <right style="thick">
        <color rgb="FF808080"/>
      </right>
      <top/>
      <bottom/>
      <diagonal/>
    </border>
    <border>
      <left style="thick">
        <color rgb="FF808080"/>
      </left>
      <right style="thick">
        <color rgb="FF808080"/>
      </right>
      <top/>
      <bottom style="thick">
        <color rgb="FF808080"/>
      </bottom>
      <diagonal/>
    </border>
    <border>
      <left style="thin">
        <color rgb="FF808080"/>
      </left>
      <right/>
      <top style="thick">
        <color rgb="FF808080"/>
      </top>
      <bottom style="thin">
        <color rgb="FF808080"/>
      </bottom>
      <diagonal/>
    </border>
    <border>
      <left style="thin">
        <color rgb="FF808080"/>
      </left>
      <right/>
      <top style="thin">
        <color rgb="FF808080"/>
      </top>
      <bottom style="thick">
        <color rgb="FF808080"/>
      </bottom>
      <diagonal/>
    </border>
    <border>
      <left/>
      <right/>
      <top style="thick">
        <color rgb="FF808080"/>
      </top>
      <bottom style="thin">
        <color rgb="FF808080"/>
      </bottom>
      <diagonal/>
    </border>
    <border>
      <left/>
      <right style="thick">
        <color rgb="FF808080"/>
      </right>
      <top style="thick">
        <color rgb="FF808080"/>
      </top>
      <bottom style="thin">
        <color rgb="FF808080"/>
      </bottom>
      <diagonal/>
    </border>
    <border>
      <left/>
      <right/>
      <top style="thin">
        <color rgb="FF808080"/>
      </top>
      <bottom style="thick">
        <color rgb="FF808080"/>
      </bottom>
      <diagonal/>
    </border>
    <border>
      <left/>
      <right style="thick">
        <color rgb="FF808080"/>
      </right>
      <top style="thin">
        <color rgb="FF808080"/>
      </top>
      <bottom style="thick">
        <color rgb="FF808080"/>
      </bottom>
      <diagonal/>
    </border>
    <border>
      <left style="thick">
        <color rgb="FF808080"/>
      </left>
      <right/>
      <top style="thick">
        <color rgb="FF808080"/>
      </top>
      <bottom style="thick">
        <color rgb="FF808080"/>
      </bottom>
      <diagonal/>
    </border>
    <border>
      <left/>
      <right/>
      <top style="thick">
        <color rgb="FF808080"/>
      </top>
      <bottom style="thick">
        <color rgb="FF808080"/>
      </bottom>
      <diagonal/>
    </border>
    <border>
      <left/>
      <right style="thick">
        <color rgb="FF808080"/>
      </right>
      <top style="thick">
        <color rgb="FF808080"/>
      </top>
      <bottom style="thick">
        <color rgb="FF808080"/>
      </bottom>
      <diagonal/>
    </border>
    <border>
      <left/>
      <right/>
      <top style="thin">
        <color rgb="FF808080"/>
      </top>
      <bottom style="thin">
        <color rgb="FF808080"/>
      </bottom>
      <diagonal/>
    </border>
    <border>
      <left/>
      <right style="thick">
        <color rgb="FF808080"/>
      </right>
      <top style="thin">
        <color rgb="FF808080"/>
      </top>
      <bottom style="thin">
        <color rgb="FF808080"/>
      </bottom>
      <diagonal/>
    </border>
    <border>
      <left style="thick">
        <color rgb="FF808080"/>
      </left>
      <right style="thin">
        <color rgb="FF808080"/>
      </right>
      <top/>
      <bottom style="thin">
        <color rgb="FF808080"/>
      </bottom>
      <diagonal/>
    </border>
    <border>
      <left style="thin">
        <color rgb="FF808080"/>
      </left>
      <right style="thin">
        <color rgb="FF808080"/>
      </right>
      <top/>
      <bottom style="thin">
        <color rgb="FF808080"/>
      </bottom>
      <diagonal/>
    </border>
    <border>
      <left style="thin">
        <color rgb="FF808080"/>
      </left>
      <right style="thick">
        <color rgb="FF808080"/>
      </right>
      <top/>
      <bottom style="thin">
        <color rgb="FF808080"/>
      </bottom>
      <diagonal/>
    </border>
    <border>
      <left style="thick">
        <color rgb="FF808080"/>
      </left>
      <right style="thick">
        <color rgb="FF808080"/>
      </right>
      <top/>
      <bottom style="thin">
        <color rgb="FF808080"/>
      </bottom>
      <diagonal/>
    </border>
    <border>
      <left style="thin">
        <color rgb="FF857362"/>
      </left>
      <right/>
      <top style="medium">
        <color theme="0" tint="-0.499984740745262"/>
      </top>
      <bottom style="medium">
        <color theme="0" tint="-0.499984740745262"/>
      </bottom>
      <diagonal/>
    </border>
    <border>
      <left/>
      <right style="thin">
        <color rgb="FF808080"/>
      </right>
      <top style="thick">
        <color rgb="FF808080"/>
      </top>
      <bottom style="thin">
        <color rgb="FF808080"/>
      </bottom>
      <diagonal/>
    </border>
    <border>
      <left/>
      <right style="thin">
        <color rgb="FF808080"/>
      </right>
      <top style="thin">
        <color rgb="FF808080"/>
      </top>
      <bottom style="thick">
        <color rgb="FF808080"/>
      </bottom>
      <diagonal/>
    </border>
    <border>
      <left style="thin">
        <color rgb="FF808080"/>
      </left>
      <right/>
      <top style="thin">
        <color rgb="FF808080"/>
      </top>
      <bottom style="thin">
        <color rgb="FF808080"/>
      </bottom>
      <diagonal/>
    </border>
    <border>
      <left/>
      <right style="thin">
        <color rgb="FF000000"/>
      </right>
      <top style="thin">
        <color rgb="FF000000"/>
      </top>
      <bottom style="thin">
        <color rgb="FF000000"/>
      </bottom>
      <diagonal/>
    </border>
    <border>
      <left style="medium">
        <color theme="0" tint="-0.499984740745262"/>
      </left>
      <right style="medium">
        <color theme="0" tint="-0.499984740745262"/>
      </right>
      <top/>
      <bottom style="thin">
        <color theme="0" tint="-0.499984740745262"/>
      </bottom>
      <diagonal/>
    </border>
    <border>
      <left style="medium">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medium">
        <color theme="0" tint="-0.499984740745262"/>
      </right>
      <top style="medium">
        <color theme="0" tint="-0.499984740745262"/>
      </top>
      <bottom style="thin">
        <color rgb="FF857362"/>
      </bottom>
      <diagonal/>
    </border>
    <border>
      <left style="medium">
        <color theme="0" tint="-0.499984740745262"/>
      </left>
      <right style="medium">
        <color theme="0" tint="-0.499984740745262"/>
      </right>
      <top style="thin">
        <color rgb="FF857362"/>
      </top>
      <bottom style="thin">
        <color rgb="FF857362"/>
      </bottom>
      <diagonal/>
    </border>
    <border>
      <left style="medium">
        <color theme="0" tint="-0.499984740745262"/>
      </left>
      <right style="medium">
        <color theme="0" tint="-0.499984740745262"/>
      </right>
      <top/>
      <bottom style="medium">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style="thin">
        <color rgb="FF857362"/>
      </right>
      <top style="medium">
        <color theme="0" tint="-0.499984740745262"/>
      </top>
      <bottom style="thin">
        <color rgb="FF857362"/>
      </bottom>
      <diagonal/>
    </border>
    <border>
      <left/>
      <right style="thin">
        <color rgb="FF857362"/>
      </right>
      <top style="thin">
        <color rgb="FF857362"/>
      </top>
      <bottom style="thin">
        <color rgb="FF857362"/>
      </bottom>
      <diagonal/>
    </border>
    <border>
      <left/>
      <right style="thin">
        <color theme="0" tint="-0.499984740745262"/>
      </right>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style="medium">
        <color theme="0" tint="-0.499984740745262"/>
      </bottom>
      <diagonal/>
    </border>
    <border>
      <left/>
      <right/>
      <top style="medium">
        <color theme="0" tint="-0.499984740745262"/>
      </top>
      <bottom style="thin">
        <color rgb="FF857362"/>
      </bottom>
      <diagonal/>
    </border>
    <border>
      <left/>
      <right/>
      <top style="thin">
        <color rgb="FF857362"/>
      </top>
      <bottom style="thin">
        <color rgb="FF857362"/>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thick">
        <color rgb="FF808080"/>
      </left>
      <right/>
      <top style="thick">
        <color rgb="FF808080"/>
      </top>
      <bottom/>
      <diagonal/>
    </border>
    <border>
      <left style="thin">
        <color rgb="FF808080"/>
      </left>
      <right/>
      <top style="medium">
        <color rgb="FF808080"/>
      </top>
      <bottom style="thin">
        <color rgb="FF808080"/>
      </bottom>
      <diagonal/>
    </border>
    <border>
      <left/>
      <right/>
      <top style="medium">
        <color rgb="FF808080"/>
      </top>
      <bottom style="thin">
        <color rgb="FF808080"/>
      </bottom>
      <diagonal/>
    </border>
    <border>
      <left/>
      <right style="thin">
        <color rgb="FF808080"/>
      </right>
      <top style="medium">
        <color rgb="FF808080"/>
      </top>
      <bottom style="thin">
        <color rgb="FF808080"/>
      </bottom>
      <diagonal/>
    </border>
    <border>
      <left/>
      <right style="medium">
        <color rgb="FF808080"/>
      </right>
      <top style="thick">
        <color rgb="FF808080"/>
      </top>
      <bottom style="thin">
        <color rgb="FF808080"/>
      </bottom>
      <diagonal/>
    </border>
    <border>
      <left/>
      <right style="medium">
        <color rgb="FF808080"/>
      </right>
      <top style="thin">
        <color rgb="FF808080"/>
      </top>
      <bottom style="thick">
        <color rgb="FF808080"/>
      </bottom>
      <diagonal/>
    </border>
    <border>
      <left style="thin">
        <color rgb="FF808080"/>
      </left>
      <right/>
      <top style="thick">
        <color rgb="FF808080"/>
      </top>
      <bottom style="thick">
        <color rgb="FF808080"/>
      </bottom>
      <diagonal/>
    </border>
    <border>
      <left/>
      <right style="thin">
        <color rgb="FF808080"/>
      </right>
      <top style="thick">
        <color rgb="FF808080"/>
      </top>
      <bottom style="thick">
        <color rgb="FF808080"/>
      </bottom>
      <diagonal/>
    </border>
  </borders>
  <cellStyleXfs count="59">
    <xf numFmtId="0" fontId="0" fillId="0" borderId="0"/>
    <xf numFmtId="0" fontId="2" fillId="0" borderId="0" applyNumberFormat="0" applyFont="0" applyFill="0" applyBorder="0" applyAlignment="0" applyProtection="0"/>
    <xf numFmtId="0" fontId="2" fillId="0" borderId="0"/>
    <xf numFmtId="0" fontId="2" fillId="0" borderId="0"/>
    <xf numFmtId="0" fontId="2" fillId="0" borderId="0" applyNumberFormat="0" applyFont="0" applyFill="0" applyBorder="0" applyAlignment="0" applyProtection="0"/>
    <xf numFmtId="37" fontId="6" fillId="3" borderId="2">
      <alignment horizontal="left"/>
    </xf>
    <xf numFmtId="37" fontId="7" fillId="3" borderId="3"/>
    <xf numFmtId="0" fontId="2" fillId="3" borderId="4" applyNumberFormat="0" applyBorder="0"/>
    <xf numFmtId="0" fontId="2" fillId="3" borderId="4" applyNumberFormat="0" applyBorder="0"/>
    <xf numFmtId="165" fontId="2" fillId="0" borderId="0" applyFont="0" applyFill="0" applyBorder="0" applyAlignment="0" applyProtection="0"/>
    <xf numFmtId="0" fontId="8" fillId="3" borderId="5"/>
    <xf numFmtId="37" fontId="2" fillId="3" borderId="0">
      <alignment horizontal="right"/>
    </xf>
    <xf numFmtId="37" fontId="2" fillId="3" borderId="0">
      <alignment horizontal="right"/>
    </xf>
    <xf numFmtId="0" fontId="9" fillId="0" borderId="0"/>
    <xf numFmtId="0" fontId="3" fillId="0" borderId="0" applyNumberFormat="0" applyBorder="0" applyProtection="0"/>
    <xf numFmtId="0" fontId="4" fillId="0" borderId="0"/>
    <xf numFmtId="0" fontId="2" fillId="0" borderId="0"/>
    <xf numFmtId="0" fontId="2" fillId="0" borderId="0"/>
    <xf numFmtId="0" fontId="10" fillId="0" borderId="0"/>
    <xf numFmtId="0" fontId="11" fillId="0" borderId="0"/>
    <xf numFmtId="40" fontId="12" fillId="2" borderId="0">
      <alignment horizontal="right"/>
    </xf>
    <xf numFmtId="0" fontId="13" fillId="2" borderId="0">
      <alignment horizontal="right"/>
    </xf>
    <xf numFmtId="0" fontId="14" fillId="2" borderId="1"/>
    <xf numFmtId="0" fontId="14" fillId="0" borderId="0" applyBorder="0">
      <alignment horizontal="centerContinuous"/>
    </xf>
    <xf numFmtId="0" fontId="15" fillId="0" borderId="0" applyBorder="0">
      <alignment horizontal="centerContinuous"/>
    </xf>
    <xf numFmtId="9" fontId="2" fillId="0" borderId="0" applyFont="0" applyFill="0" applyBorder="0" applyAlignment="0" applyProtection="0"/>
    <xf numFmtId="37" fontId="16" fillId="4" borderId="6"/>
    <xf numFmtId="0" fontId="17" fillId="0" borderId="7">
      <alignment horizontal="right"/>
    </xf>
    <xf numFmtId="0" fontId="2" fillId="0" borderId="0"/>
    <xf numFmtId="0" fontId="18" fillId="0" borderId="8" applyNumberFormat="0" applyFill="0" applyAlignment="0" applyProtection="0"/>
    <xf numFmtId="0" fontId="19" fillId="0" borderId="9" applyNumberFormat="0" applyFill="0" applyAlignment="0" applyProtection="0"/>
    <xf numFmtId="0" fontId="20" fillId="0" borderId="10" applyNumberFormat="0" applyFill="0" applyAlignment="0" applyProtection="0"/>
    <xf numFmtId="0" fontId="5" fillId="0" borderId="0"/>
    <xf numFmtId="0" fontId="14" fillId="2" borderId="11"/>
    <xf numFmtId="0" fontId="10" fillId="0" borderId="0"/>
    <xf numFmtId="0" fontId="4" fillId="0" borderId="0"/>
    <xf numFmtId="0" fontId="4" fillId="0" borderId="0"/>
    <xf numFmtId="0" fontId="19" fillId="0" borderId="9" applyNumberFormat="0" applyFill="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9" fontId="21"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0" fontId="21" fillId="0" borderId="0"/>
    <xf numFmtId="0" fontId="4" fillId="0" borderId="0"/>
    <xf numFmtId="169" fontId="4" fillId="0" borderId="0" applyFont="0" applyFill="0" applyBorder="0" applyProtection="0">
      <alignment vertical="top"/>
    </xf>
    <xf numFmtId="9" fontId="4" fillId="0" borderId="0" applyFont="0" applyFill="0" applyBorder="0" applyAlignment="0" applyProtection="0"/>
    <xf numFmtId="0" fontId="31" fillId="16" borderId="0" applyBorder="0"/>
    <xf numFmtId="170" fontId="29" fillId="9" borderId="0" applyNumberFormat="0">
      <alignment horizontal="left"/>
    </xf>
    <xf numFmtId="0" fontId="30" fillId="10" borderId="0" applyNumberFormat="0"/>
    <xf numFmtId="0" fontId="32" fillId="0" borderId="0" applyNumberFormat="0" applyFill="0" applyBorder="0" applyAlignment="0" applyProtection="0"/>
    <xf numFmtId="0" fontId="4" fillId="0" borderId="0"/>
    <xf numFmtId="0" fontId="10" fillId="0" borderId="0"/>
    <xf numFmtId="165" fontId="21" fillId="0" borderId="0" applyFont="0" applyFill="0" applyBorder="0" applyAlignment="0" applyProtection="0"/>
    <xf numFmtId="0" fontId="33" fillId="0" borderId="0"/>
    <xf numFmtId="0" fontId="34" fillId="0" borderId="0"/>
    <xf numFmtId="0" fontId="18" fillId="0" borderId="8" applyNumberFormat="0" applyFill="0" applyAlignment="0" applyProtection="0"/>
    <xf numFmtId="43" fontId="4" fillId="0" borderId="0" applyFont="0" applyFill="0" applyBorder="0" applyAlignment="0" applyProtection="0"/>
  </cellStyleXfs>
  <cellXfs count="2967">
    <xf numFmtId="0" fontId="0" fillId="0" borderId="0" xfId="0"/>
    <xf numFmtId="0" fontId="25" fillId="0" borderId="0" xfId="30" applyFont="1" applyBorder="1" applyAlignment="1">
      <alignment vertical="center" wrapText="1"/>
    </xf>
    <xf numFmtId="0" fontId="25" fillId="0" borderId="0" xfId="30" applyFont="1" applyFill="1" applyBorder="1" applyAlignment="1">
      <alignment vertical="center" wrapText="1"/>
    </xf>
    <xf numFmtId="0" fontId="23" fillId="6" borderId="0" xfId="0" applyFont="1" applyFill="1" applyAlignment="1">
      <alignment vertical="center"/>
    </xf>
    <xf numFmtId="0" fontId="23" fillId="0" borderId="0" xfId="0" applyFont="1" applyAlignment="1">
      <alignment vertical="center"/>
    </xf>
    <xf numFmtId="0" fontId="24" fillId="0" borderId="0" xfId="0" applyFont="1"/>
    <xf numFmtId="0" fontId="27" fillId="0" borderId="0" xfId="30" applyFont="1" applyBorder="1" applyAlignment="1">
      <alignment vertical="center"/>
    </xf>
    <xf numFmtId="0" fontId="27" fillId="0" borderId="0" xfId="30" applyFont="1" applyFill="1" applyBorder="1" applyAlignment="1">
      <alignment vertical="center"/>
    </xf>
    <xf numFmtId="0" fontId="26" fillId="0" borderId="0" xfId="0" applyFont="1" applyAlignment="1">
      <alignment vertical="center"/>
    </xf>
    <xf numFmtId="0" fontId="23" fillId="0" borderId="0" xfId="0" applyFont="1"/>
    <xf numFmtId="0" fontId="28" fillId="0" borderId="0" xfId="0" applyFont="1" applyAlignment="1">
      <alignment vertical="center"/>
    </xf>
    <xf numFmtId="0" fontId="22" fillId="0" borderId="0" xfId="0" applyFont="1" applyAlignment="1">
      <alignment vertical="center"/>
    </xf>
    <xf numFmtId="0" fontId="25" fillId="0" borderId="0" xfId="30" applyFont="1" applyBorder="1" applyAlignment="1">
      <alignment vertical="center"/>
    </xf>
    <xf numFmtId="0" fontId="26" fillId="6" borderId="0" xfId="0" applyFont="1" applyFill="1" applyAlignment="1">
      <alignment vertical="center"/>
    </xf>
    <xf numFmtId="0" fontId="25" fillId="0" borderId="0" xfId="37" applyFont="1" applyFill="1" applyBorder="1" applyAlignment="1">
      <alignment vertical="center" wrapText="1"/>
    </xf>
    <xf numFmtId="0" fontId="23" fillId="0" borderId="0" xfId="0" applyFont="1" applyAlignment="1">
      <alignment vertical="center" wrapText="1"/>
    </xf>
    <xf numFmtId="0" fontId="1" fillId="0" borderId="0" xfId="0" applyFont="1"/>
    <xf numFmtId="0" fontId="1" fillId="0" borderId="0" xfId="0" applyFont="1" applyAlignment="1">
      <alignment vertical="center"/>
    </xf>
    <xf numFmtId="0" fontId="1" fillId="0" borderId="0" xfId="0" applyFont="1" applyAlignment="1">
      <alignment wrapText="1"/>
    </xf>
    <xf numFmtId="0" fontId="1" fillId="0" borderId="0" xfId="0" applyFont="1" applyAlignment="1">
      <alignment vertical="center" wrapText="1"/>
    </xf>
    <xf numFmtId="0" fontId="1" fillId="0" borderId="0" xfId="0" applyFont="1" applyAlignment="1">
      <alignment horizontal="center" vertical="center"/>
    </xf>
    <xf numFmtId="0" fontId="1" fillId="0" borderId="0" xfId="15" applyFont="1" applyAlignment="1">
      <alignment vertical="center"/>
    </xf>
    <xf numFmtId="169" fontId="1" fillId="5" borderId="0" xfId="46" applyFont="1" applyFill="1">
      <alignment vertical="top"/>
    </xf>
    <xf numFmtId="0" fontId="1" fillId="6" borderId="0" xfId="0" applyFont="1" applyFill="1" applyAlignment="1">
      <alignment vertical="center"/>
    </xf>
    <xf numFmtId="169" fontId="4" fillId="5" borderId="0" xfId="46" applyFill="1">
      <alignment vertical="top"/>
    </xf>
    <xf numFmtId="0" fontId="38" fillId="10" borderId="100" xfId="3" applyFont="1" applyFill="1" applyBorder="1" applyAlignment="1">
      <alignment horizontal="center" vertical="center" wrapText="1"/>
    </xf>
    <xf numFmtId="0" fontId="38" fillId="10" borderId="101" xfId="3" applyFont="1" applyFill="1" applyBorder="1" applyAlignment="1">
      <alignment horizontal="center" vertical="center" wrapText="1"/>
    </xf>
    <xf numFmtId="0" fontId="38" fillId="10" borderId="102" xfId="3" applyFont="1" applyFill="1" applyBorder="1" applyAlignment="1">
      <alignment horizontal="center" vertical="center" wrapText="1"/>
    </xf>
    <xf numFmtId="169" fontId="39" fillId="5" borderId="0" xfId="46" applyFont="1" applyFill="1">
      <alignment vertical="top"/>
    </xf>
    <xf numFmtId="0" fontId="38" fillId="10" borderId="103" xfId="3" applyFont="1" applyFill="1" applyBorder="1" applyAlignment="1">
      <alignment horizontal="center" vertical="center" wrapText="1"/>
    </xf>
    <xf numFmtId="0" fontId="38" fillId="10" borderId="104" xfId="3" applyFont="1" applyFill="1" applyBorder="1" applyAlignment="1">
      <alignment horizontal="center" vertical="center" wrapText="1"/>
    </xf>
    <xf numFmtId="0" fontId="38" fillId="10" borderId="105" xfId="3" applyFont="1" applyFill="1" applyBorder="1" applyAlignment="1">
      <alignment horizontal="center" vertical="center" wrapText="1"/>
    </xf>
    <xf numFmtId="0" fontId="39" fillId="5" borderId="0" xfId="40" applyFont="1" applyFill="1"/>
    <xf numFmtId="0" fontId="40" fillId="10" borderId="108" xfId="0" applyFont="1" applyFill="1" applyBorder="1" applyAlignment="1">
      <alignment horizontal="left" vertical="center" wrapText="1"/>
    </xf>
    <xf numFmtId="0" fontId="41" fillId="5" borderId="0" xfId="40" applyFont="1" applyFill="1" applyAlignment="1">
      <alignment horizontal="left" vertical="center"/>
    </xf>
    <xf numFmtId="0" fontId="42" fillId="0" borderId="100" xfId="3" applyFont="1" applyBorder="1" applyAlignment="1" applyProtection="1">
      <alignment vertical="center"/>
      <protection locked="0"/>
    </xf>
    <xf numFmtId="49" fontId="42" fillId="12" borderId="101" xfId="3" applyNumberFormat="1" applyFont="1" applyFill="1" applyBorder="1" applyAlignment="1" applyProtection="1">
      <alignment horizontal="left" vertical="top"/>
      <protection locked="0"/>
    </xf>
    <xf numFmtId="49" fontId="42" fillId="12" borderId="101" xfId="3" quotePrefix="1" applyNumberFormat="1" applyFont="1" applyFill="1" applyBorder="1" applyAlignment="1" applyProtection="1">
      <alignment horizontal="left" vertical="top"/>
      <protection locked="0"/>
    </xf>
    <xf numFmtId="14" fontId="42" fillId="12" borderId="101" xfId="3" applyNumberFormat="1" applyFont="1" applyFill="1" applyBorder="1" applyAlignment="1" applyProtection="1">
      <alignment horizontal="left" vertical="top"/>
      <protection locked="0"/>
    </xf>
    <xf numFmtId="166" fontId="42" fillId="12" borderId="101" xfId="3" applyNumberFormat="1" applyFont="1" applyFill="1" applyBorder="1" applyAlignment="1" applyProtection="1">
      <alignment horizontal="left" vertical="top"/>
      <protection locked="0"/>
    </xf>
    <xf numFmtId="10" fontId="42" fillId="12" borderId="101" xfId="47" applyNumberFormat="1" applyFont="1" applyFill="1" applyBorder="1" applyAlignment="1" applyProtection="1">
      <alignment horizontal="left" vertical="top"/>
      <protection locked="0"/>
    </xf>
    <xf numFmtId="167" fontId="42" fillId="12" borderId="102" xfId="3" applyNumberFormat="1" applyFont="1" applyFill="1" applyBorder="1" applyAlignment="1" applyProtection="1">
      <alignment horizontal="left" vertical="top"/>
      <protection locked="0"/>
    </xf>
    <xf numFmtId="169" fontId="39" fillId="5" borderId="0" xfId="46" applyFont="1" applyFill="1" applyAlignment="1">
      <alignment horizontal="left" vertical="top"/>
    </xf>
    <xf numFmtId="0" fontId="43" fillId="0" borderId="106" xfId="30" applyFont="1" applyBorder="1" applyAlignment="1">
      <alignment horizontal="center" vertical="center" wrapText="1"/>
    </xf>
    <xf numFmtId="0" fontId="42" fillId="0" borderId="109" xfId="3" applyFont="1" applyBorder="1" applyAlignment="1" applyProtection="1">
      <alignment vertical="center"/>
      <protection locked="0"/>
    </xf>
    <xf numFmtId="49" fontId="42" fillId="12" borderId="21" xfId="3" applyNumberFormat="1" applyFont="1" applyFill="1" applyBorder="1" applyAlignment="1" applyProtection="1">
      <alignment horizontal="left" vertical="top"/>
      <protection locked="0"/>
    </xf>
    <xf numFmtId="49" fontId="42" fillId="12" borderId="21" xfId="3" quotePrefix="1" applyNumberFormat="1" applyFont="1" applyFill="1" applyBorder="1" applyAlignment="1" applyProtection="1">
      <alignment horizontal="left" vertical="top"/>
      <protection locked="0"/>
    </xf>
    <xf numFmtId="14" fontId="42" fillId="12" borderId="21" xfId="3" applyNumberFormat="1" applyFont="1" applyFill="1" applyBorder="1" applyAlignment="1" applyProtection="1">
      <alignment horizontal="left" vertical="top"/>
      <protection locked="0"/>
    </xf>
    <xf numFmtId="166" fontId="42" fillId="12" borderId="21" xfId="3" applyNumberFormat="1" applyFont="1" applyFill="1" applyBorder="1" applyAlignment="1" applyProtection="1">
      <alignment horizontal="left" vertical="top"/>
      <protection locked="0"/>
    </xf>
    <xf numFmtId="166" fontId="42" fillId="12" borderId="21" xfId="47" applyNumberFormat="1" applyFont="1" applyFill="1" applyBorder="1" applyAlignment="1" applyProtection="1">
      <alignment horizontal="left" vertical="top"/>
      <protection locked="0"/>
    </xf>
    <xf numFmtId="10" fontId="42" fillId="12" borderId="21" xfId="47" applyNumberFormat="1" applyFont="1" applyFill="1" applyBorder="1" applyAlignment="1" applyProtection="1">
      <alignment horizontal="left" vertical="top"/>
      <protection locked="0"/>
    </xf>
    <xf numFmtId="167" fontId="42" fillId="12" borderId="110" xfId="3" applyNumberFormat="1" applyFont="1" applyFill="1" applyBorder="1" applyAlignment="1" applyProtection="1">
      <alignment horizontal="left" vertical="top"/>
      <protection locked="0"/>
    </xf>
    <xf numFmtId="0" fontId="43" fillId="0" borderId="111" xfId="30" applyFont="1" applyBorder="1" applyAlignment="1">
      <alignment horizontal="center" vertical="center" wrapText="1"/>
    </xf>
    <xf numFmtId="0" fontId="42" fillId="2" borderId="103" xfId="3" applyFont="1" applyFill="1" applyBorder="1" applyAlignment="1">
      <alignment vertical="center"/>
    </xf>
    <xf numFmtId="0" fontId="43" fillId="0" borderId="107" xfId="30" applyFont="1" applyBorder="1" applyAlignment="1">
      <alignment horizontal="center" vertical="center" wrapText="1"/>
    </xf>
    <xf numFmtId="0" fontId="41" fillId="5" borderId="0" xfId="3" applyFont="1" applyFill="1" applyBorder="1" applyAlignment="1">
      <alignment vertical="center"/>
    </xf>
    <xf numFmtId="0" fontId="41" fillId="2" borderId="0" xfId="3" applyFont="1" applyFill="1" applyAlignment="1">
      <alignment vertical="center"/>
    </xf>
    <xf numFmtId="0" fontId="42" fillId="5" borderId="0" xfId="3" applyFont="1" applyFill="1" applyAlignment="1">
      <alignment vertical="center"/>
    </xf>
    <xf numFmtId="0" fontId="42" fillId="2" borderId="112" xfId="3" applyFont="1" applyFill="1" applyBorder="1" applyAlignment="1">
      <alignment vertical="center"/>
    </xf>
    <xf numFmtId="0" fontId="43" fillId="0" borderId="99" xfId="30" applyFont="1" applyBorder="1" applyAlignment="1">
      <alignment horizontal="center" vertical="center" wrapText="1"/>
    </xf>
    <xf numFmtId="0" fontId="41" fillId="5" borderId="0" xfId="40" applyFont="1" applyFill="1" applyAlignment="1">
      <alignment vertical="center"/>
    </xf>
    <xf numFmtId="0" fontId="41" fillId="5" borderId="0" xfId="40" applyFont="1" applyFill="1"/>
    <xf numFmtId="0" fontId="42" fillId="5" borderId="112" xfId="40" applyFont="1" applyFill="1" applyBorder="1" applyAlignment="1">
      <alignment horizontal="left"/>
    </xf>
    <xf numFmtId="14" fontId="42" fillId="0" borderId="114" xfId="47" applyNumberFormat="1" applyFont="1" applyFill="1" applyBorder="1" applyAlignment="1" applyProtection="1">
      <alignment horizontal="right"/>
      <protection locked="0"/>
    </xf>
    <xf numFmtId="0" fontId="42" fillId="5" borderId="100" xfId="40" applyFont="1" applyFill="1" applyBorder="1" applyAlignment="1">
      <alignment horizontal="left"/>
    </xf>
    <xf numFmtId="10" fontId="42" fillId="12" borderId="101" xfId="47" applyNumberFormat="1" applyFont="1" applyFill="1" applyBorder="1" applyAlignment="1" applyProtection="1">
      <alignment horizontal="right"/>
      <protection locked="0"/>
    </xf>
    <xf numFmtId="0" fontId="42" fillId="5" borderId="103" xfId="40" applyFont="1" applyFill="1" applyBorder="1" applyAlignment="1">
      <alignment horizontal="left"/>
    </xf>
    <xf numFmtId="10" fontId="42" fillId="12" borderId="104" xfId="47" applyNumberFormat="1" applyFont="1" applyFill="1" applyBorder="1" applyAlignment="1" applyProtection="1">
      <alignment horizontal="right"/>
      <protection locked="0"/>
    </xf>
    <xf numFmtId="0" fontId="39" fillId="5" borderId="100" xfId="40" applyFont="1" applyFill="1" applyBorder="1" applyAlignment="1">
      <alignment vertical="center"/>
    </xf>
    <xf numFmtId="169" fontId="39" fillId="5" borderId="0" xfId="46" applyFont="1" applyFill="1" applyAlignment="1">
      <alignment vertical="center"/>
    </xf>
    <xf numFmtId="0" fontId="39" fillId="5" borderId="109" xfId="40" applyFont="1" applyFill="1" applyBorder="1" applyAlignment="1">
      <alignment vertical="center"/>
    </xf>
    <xf numFmtId="0" fontId="39" fillId="5" borderId="109" xfId="40" applyFont="1" applyFill="1" applyBorder="1" applyAlignment="1">
      <alignment vertical="center" wrapText="1"/>
    </xf>
    <xf numFmtId="0" fontId="39" fillId="5" borderId="103" xfId="40" applyFont="1" applyFill="1" applyBorder="1" applyAlignment="1">
      <alignment vertical="center"/>
    </xf>
    <xf numFmtId="0" fontId="41" fillId="5" borderId="0" xfId="40" applyFont="1" applyFill="1" applyAlignment="1">
      <alignment horizontal="left"/>
    </xf>
    <xf numFmtId="0" fontId="39" fillId="0" borderId="0" xfId="56" applyFont="1"/>
    <xf numFmtId="0" fontId="38" fillId="0" borderId="0" xfId="35" applyFont="1" applyFill="1" applyBorder="1" applyAlignment="1">
      <alignment horizontal="left" vertical="center" wrapText="1"/>
    </xf>
    <xf numFmtId="0" fontId="44" fillId="0" borderId="0" xfId="35" applyFont="1" applyBorder="1" applyAlignment="1">
      <alignment vertical="center" wrapText="1"/>
    </xf>
    <xf numFmtId="0" fontId="44" fillId="0" borderId="0" xfId="45" applyFont="1" applyBorder="1" applyAlignment="1">
      <alignment vertical="center" wrapText="1"/>
    </xf>
    <xf numFmtId="0" fontId="44" fillId="0" borderId="106" xfId="45" applyFont="1" applyBorder="1" applyAlignment="1">
      <alignment vertical="center" wrapText="1"/>
    </xf>
    <xf numFmtId="0" fontId="44" fillId="0" borderId="111" xfId="35" applyFont="1" applyBorder="1" applyAlignment="1">
      <alignment vertical="center" wrapText="1"/>
    </xf>
    <xf numFmtId="0" fontId="44" fillId="0" borderId="107" xfId="35" applyFont="1" applyBorder="1" applyAlignment="1">
      <alignment vertical="center" wrapText="1"/>
    </xf>
    <xf numFmtId="0" fontId="45" fillId="0" borderId="0" xfId="0" applyFont="1" applyBorder="1" applyAlignment="1">
      <alignment vertical="center"/>
    </xf>
    <xf numFmtId="0" fontId="44" fillId="0" borderId="0" xfId="0" applyFont="1" applyAlignment="1">
      <alignment horizontal="center" vertical="center" textRotation="90" wrapText="1"/>
    </xf>
    <xf numFmtId="0" fontId="44" fillId="0" borderId="0" xfId="0" applyFont="1" applyAlignment="1">
      <alignment horizontal="center" vertical="center" wrapText="1"/>
    </xf>
    <xf numFmtId="0" fontId="45" fillId="0" borderId="0" xfId="0" applyFont="1" applyAlignment="1">
      <alignment horizontal="left" vertical="center" textRotation="90"/>
    </xf>
    <xf numFmtId="0" fontId="44" fillId="0" borderId="0" xfId="0" applyFont="1" applyAlignment="1">
      <alignment horizontal="center" vertical="center"/>
    </xf>
    <xf numFmtId="0" fontId="42" fillId="0" borderId="0" xfId="0" applyFont="1" applyAlignment="1">
      <alignment horizontal="center" vertical="center"/>
    </xf>
    <xf numFmtId="0" fontId="46" fillId="0" borderId="0" xfId="0" applyFont="1" applyAlignment="1">
      <alignment horizontal="center" vertical="center" wrapText="1"/>
    </xf>
    <xf numFmtId="0" fontId="44" fillId="0" borderId="0" xfId="0" applyFont="1"/>
    <xf numFmtId="0" fontId="38" fillId="27" borderId="112" xfId="0" applyFont="1" applyFill="1" applyBorder="1" applyAlignment="1">
      <alignment vertical="center" wrapText="1"/>
    </xf>
    <xf numFmtId="0" fontId="38" fillId="27" borderId="113" xfId="0" applyFont="1" applyFill="1" applyBorder="1" applyAlignment="1">
      <alignment horizontal="center" vertical="center" textRotation="90" wrapText="1"/>
    </xf>
    <xf numFmtId="0" fontId="38" fillId="27" borderId="114" xfId="0" applyFont="1" applyFill="1" applyBorder="1" applyAlignment="1">
      <alignment horizontal="center" vertical="center" textRotation="90" wrapText="1"/>
    </xf>
    <xf numFmtId="0" fontId="38" fillId="27" borderId="103" xfId="0" applyFont="1" applyFill="1" applyBorder="1" applyAlignment="1">
      <alignment horizontal="center" vertical="center" textRotation="90" wrapText="1"/>
    </xf>
    <xf numFmtId="0" fontId="38" fillId="27" borderId="104" xfId="0" applyFont="1" applyFill="1" applyBorder="1" applyAlignment="1">
      <alignment horizontal="center" vertical="center" textRotation="90" wrapText="1"/>
    </xf>
    <xf numFmtId="0" fontId="38" fillId="27" borderId="105" xfId="0" applyFont="1" applyFill="1" applyBorder="1" applyAlignment="1">
      <alignment horizontal="center" vertical="center" textRotation="90" wrapText="1"/>
    </xf>
    <xf numFmtId="0" fontId="38" fillId="27" borderId="108" xfId="0" applyFont="1" applyFill="1" applyBorder="1" applyAlignment="1">
      <alignment horizontal="left" vertical="center" wrapText="1"/>
    </xf>
    <xf numFmtId="0" fontId="38" fillId="0" borderId="0" xfId="0" applyFont="1" applyBorder="1" applyAlignment="1">
      <alignment horizontal="center" vertical="center" wrapText="1"/>
    </xf>
    <xf numFmtId="0" fontId="44" fillId="0" borderId="100" xfId="0" applyFont="1" applyBorder="1" applyAlignment="1">
      <alignment horizontal="left" vertical="center" wrapText="1"/>
    </xf>
    <xf numFmtId="0" fontId="44" fillId="0" borderId="101" xfId="0" applyFont="1" applyBorder="1" applyAlignment="1">
      <alignment horizontal="center" vertical="center" wrapText="1"/>
    </xf>
    <xf numFmtId="0" fontId="46" fillId="0" borderId="106" xfId="0" applyFont="1" applyBorder="1" applyAlignment="1">
      <alignment horizontal="center" vertical="center" wrapText="1"/>
    </xf>
    <xf numFmtId="0" fontId="44" fillId="0" borderId="109" xfId="0" applyFont="1" applyBorder="1" applyAlignment="1">
      <alignment horizontal="left" vertical="center" wrapText="1"/>
    </xf>
    <xf numFmtId="0" fontId="44" fillId="0" borderId="21" xfId="0" applyFont="1" applyBorder="1" applyAlignment="1">
      <alignment horizontal="center" vertical="center" wrapText="1"/>
    </xf>
    <xf numFmtId="0" fontId="46" fillId="0" borderId="111" xfId="0" applyFont="1" applyBorder="1" applyAlignment="1">
      <alignment horizontal="center" vertical="center" wrapText="1"/>
    </xf>
    <xf numFmtId="0" fontId="44" fillId="12" borderId="105" xfId="0" applyFont="1" applyFill="1" applyBorder="1" applyAlignment="1">
      <alignment horizontal="center" vertical="center" wrapText="1"/>
    </xf>
    <xf numFmtId="0" fontId="44" fillId="0" borderId="103" xfId="0" applyFont="1" applyBorder="1" applyAlignment="1">
      <alignment horizontal="left" vertical="center" wrapText="1"/>
    </xf>
    <xf numFmtId="0" fontId="44" fillId="0" borderId="104" xfId="0" applyFont="1" applyBorder="1" applyAlignment="1">
      <alignment horizontal="center" vertical="center" wrapText="1"/>
    </xf>
    <xf numFmtId="0" fontId="46" fillId="0" borderId="107" xfId="0" applyFont="1" applyBorder="1" applyAlignment="1">
      <alignment horizontal="center" vertical="center" wrapText="1"/>
    </xf>
    <xf numFmtId="0" fontId="41" fillId="0" borderId="0" xfId="56" applyFont="1" applyAlignment="1">
      <alignment vertical="center"/>
    </xf>
    <xf numFmtId="0" fontId="47" fillId="0" borderId="0" xfId="56" applyFont="1" applyAlignment="1">
      <alignment vertical="center"/>
    </xf>
    <xf numFmtId="0" fontId="48" fillId="0" borderId="0" xfId="37" applyFont="1" applyFill="1" applyBorder="1" applyAlignment="1">
      <alignment vertical="center" wrapText="1"/>
    </xf>
    <xf numFmtId="0" fontId="42" fillId="0" borderId="0" xfId="0" applyFont="1" applyAlignment="1">
      <alignment vertical="center"/>
    </xf>
    <xf numFmtId="0" fontId="42" fillId="0" borderId="0" xfId="45" applyFont="1" applyBorder="1" applyAlignment="1">
      <alignment vertical="center" wrapText="1"/>
    </xf>
    <xf numFmtId="0" fontId="39" fillId="0" borderId="0" xfId="45" applyFont="1"/>
    <xf numFmtId="0" fontId="42" fillId="0" borderId="0" xfId="45" applyFont="1" applyAlignment="1">
      <alignment horizontal="left" vertical="center" wrapText="1"/>
    </xf>
    <xf numFmtId="0" fontId="44" fillId="8" borderId="0" xfId="45" applyFont="1" applyFill="1" applyAlignment="1">
      <alignment vertical="center" wrapText="1"/>
    </xf>
    <xf numFmtId="0" fontId="42" fillId="0" borderId="0" xfId="3" applyFont="1" applyAlignment="1">
      <alignment horizontal="center" vertical="center"/>
    </xf>
    <xf numFmtId="0" fontId="44" fillId="0" borderId="0" xfId="45" applyFont="1" applyAlignment="1">
      <alignment horizontal="center" vertical="center" wrapText="1"/>
    </xf>
    <xf numFmtId="0" fontId="49" fillId="0" borderId="0" xfId="45" applyFont="1" applyAlignment="1">
      <alignment horizontal="center" vertical="center"/>
    </xf>
    <xf numFmtId="0" fontId="39" fillId="0" borderId="0" xfId="15" applyFont="1" applyAlignment="1">
      <alignment horizontal="center" vertical="center"/>
    </xf>
    <xf numFmtId="0" fontId="39" fillId="0" borderId="109" xfId="56" applyFont="1" applyBorder="1" applyAlignment="1">
      <alignment horizontal="left" vertical="center" wrapText="1"/>
    </xf>
    <xf numFmtId="0" fontId="39" fillId="0" borderId="21" xfId="56" applyFont="1" applyBorder="1" applyAlignment="1">
      <alignment horizontal="center" vertical="center" wrapText="1"/>
    </xf>
    <xf numFmtId="166" fontId="39" fillId="12" borderId="110" xfId="56" applyNumberFormat="1" applyFont="1" applyFill="1" applyBorder="1" applyAlignment="1">
      <alignment horizontal="center" vertical="center" wrapText="1"/>
    </xf>
    <xf numFmtId="0" fontId="40" fillId="10" borderId="112" xfId="45" applyFont="1" applyFill="1" applyBorder="1" applyAlignment="1">
      <alignment horizontal="center" vertical="center" wrapText="1"/>
    </xf>
    <xf numFmtId="0" fontId="40" fillId="10" borderId="113" xfId="45" applyFont="1" applyFill="1" applyBorder="1" applyAlignment="1">
      <alignment horizontal="center" vertical="center" wrapText="1"/>
    </xf>
    <xf numFmtId="0" fontId="40" fillId="10" borderId="113" xfId="0" applyFont="1" applyFill="1" applyBorder="1" applyAlignment="1">
      <alignment horizontal="center" vertical="center" wrapText="1"/>
    </xf>
    <xf numFmtId="0" fontId="40" fillId="10" borderId="114" xfId="0" applyFont="1" applyFill="1" applyBorder="1" applyAlignment="1">
      <alignment horizontal="center" vertical="center" wrapText="1"/>
    </xf>
    <xf numFmtId="0" fontId="38" fillId="10" borderId="108" xfId="45" applyFont="1" applyFill="1" applyBorder="1" applyAlignment="1">
      <alignment horizontal="left" vertical="center" wrapText="1"/>
    </xf>
    <xf numFmtId="0" fontId="40" fillId="0" borderId="0" xfId="45" applyFont="1" applyBorder="1" applyAlignment="1">
      <alignment horizontal="center" vertical="center" wrapText="1"/>
    </xf>
    <xf numFmtId="0" fontId="40" fillId="0" borderId="0" xfId="45" applyFont="1" applyAlignment="1">
      <alignment horizontal="center" vertical="center" wrapText="1"/>
    </xf>
    <xf numFmtId="0" fontId="44" fillId="0" borderId="100" xfId="45" applyFont="1" applyBorder="1" applyAlignment="1">
      <alignment horizontal="left" vertical="center" wrapText="1"/>
    </xf>
    <xf numFmtId="0" fontId="44" fillId="0" borderId="101" xfId="45" applyFont="1" applyBorder="1" applyAlignment="1">
      <alignment horizontal="center" vertical="center" wrapText="1"/>
    </xf>
    <xf numFmtId="0" fontId="44" fillId="7" borderId="101" xfId="45" applyFont="1" applyFill="1" applyBorder="1" applyAlignment="1">
      <alignment horizontal="center" vertical="center" wrapText="1"/>
    </xf>
    <xf numFmtId="167" fontId="44" fillId="12" borderId="102" xfId="45" applyNumberFormat="1" applyFont="1" applyFill="1" applyBorder="1" applyAlignment="1">
      <alignment horizontal="center" vertical="center" wrapText="1"/>
    </xf>
    <xf numFmtId="0" fontId="43" fillId="0" borderId="106" xfId="37" applyFont="1" applyFill="1" applyBorder="1" applyAlignment="1">
      <alignment horizontal="center" vertical="center" wrapText="1"/>
    </xf>
    <xf numFmtId="0" fontId="44" fillId="0" borderId="109" xfId="45" applyFont="1" applyBorder="1" applyAlignment="1">
      <alignment horizontal="left" vertical="center" wrapText="1"/>
    </xf>
    <xf numFmtId="0" fontId="44" fillId="0" borderId="21" xfId="45" applyFont="1" applyBorder="1" applyAlignment="1">
      <alignment horizontal="center" vertical="center" wrapText="1"/>
    </xf>
    <xf numFmtId="0" fontId="44" fillId="7" borderId="21" xfId="45" applyFont="1" applyFill="1" applyBorder="1" applyAlignment="1">
      <alignment horizontal="center" vertical="center" wrapText="1"/>
    </xf>
    <xf numFmtId="167" fontId="44" fillId="12" borderId="110" xfId="45" applyNumberFormat="1" applyFont="1" applyFill="1" applyBorder="1" applyAlignment="1">
      <alignment horizontal="center" vertical="center" wrapText="1"/>
    </xf>
    <xf numFmtId="0" fontId="43" fillId="0" borderId="111" xfId="37" applyFont="1" applyFill="1" applyBorder="1" applyAlignment="1">
      <alignment horizontal="center" vertical="center" wrapText="1"/>
    </xf>
    <xf numFmtId="0" fontId="44" fillId="0" borderId="103" xfId="45" applyFont="1" applyBorder="1" applyAlignment="1">
      <alignment horizontal="left" vertical="center" wrapText="1"/>
    </xf>
    <xf numFmtId="0" fontId="44" fillId="0" borderId="104" xfId="45" applyFont="1" applyBorder="1" applyAlignment="1">
      <alignment horizontal="center" vertical="center" wrapText="1"/>
    </xf>
    <xf numFmtId="0" fontId="44" fillId="7" borderId="104" xfId="45" applyFont="1" applyFill="1" applyBorder="1" applyAlignment="1">
      <alignment horizontal="center" vertical="center" wrapText="1"/>
    </xf>
    <xf numFmtId="167" fontId="44" fillId="12" borderId="105" xfId="45" applyNumberFormat="1" applyFont="1" applyFill="1" applyBorder="1" applyAlignment="1">
      <alignment horizontal="center" vertical="center" wrapText="1"/>
    </xf>
    <xf numFmtId="0" fontId="43" fillId="0" borderId="107" xfId="37" applyFont="1" applyFill="1" applyBorder="1" applyAlignment="1">
      <alignment horizontal="center" vertical="center" wrapText="1"/>
    </xf>
    <xf numFmtId="0" fontId="40" fillId="10" borderId="115" xfId="45" applyFont="1" applyFill="1" applyBorder="1" applyAlignment="1">
      <alignment horizontal="center" vertical="center" wrapText="1"/>
    </xf>
    <xf numFmtId="0" fontId="40" fillId="10" borderId="116" xfId="0" applyFont="1" applyFill="1" applyBorder="1" applyAlignment="1">
      <alignment horizontal="center" vertical="center" wrapText="1"/>
    </xf>
    <xf numFmtId="0" fontId="40" fillId="10" borderId="117" xfId="0" applyFont="1" applyFill="1" applyBorder="1" applyAlignment="1">
      <alignment horizontal="center" vertical="center" wrapText="1"/>
    </xf>
    <xf numFmtId="2" fontId="44" fillId="12" borderId="110" xfId="45" applyNumberFormat="1" applyFont="1" applyFill="1" applyBorder="1" applyAlignment="1">
      <alignment horizontal="center" vertical="center" wrapText="1"/>
    </xf>
    <xf numFmtId="2" fontId="44" fillId="12" borderId="105" xfId="45" applyNumberFormat="1" applyFont="1" applyFill="1" applyBorder="1" applyAlignment="1">
      <alignment horizontal="center" vertical="center" wrapText="1"/>
    </xf>
    <xf numFmtId="0" fontId="44" fillId="0" borderId="112" xfId="45" applyFont="1" applyBorder="1" applyAlignment="1">
      <alignment horizontal="left" vertical="center" wrapText="1"/>
    </xf>
    <xf numFmtId="0" fontId="42" fillId="0" borderId="113" xfId="37" applyFont="1" applyFill="1" applyBorder="1" applyAlignment="1">
      <alignment horizontal="center" vertical="center" wrapText="1"/>
    </xf>
    <xf numFmtId="2" fontId="42" fillId="12" borderId="114" xfId="37" applyNumberFormat="1" applyFont="1" applyFill="1" applyBorder="1" applyAlignment="1">
      <alignment horizontal="center" vertical="center" wrapText="1"/>
    </xf>
    <xf numFmtId="0" fontId="43" fillId="0" borderId="99" xfId="37" applyFont="1" applyFill="1" applyBorder="1" applyAlignment="1">
      <alignment horizontal="center" vertical="center" wrapText="1"/>
    </xf>
    <xf numFmtId="0" fontId="42" fillId="12" borderId="102" xfId="37" applyFont="1" applyFill="1" applyBorder="1" applyAlignment="1">
      <alignment horizontal="center" vertical="center" wrapText="1"/>
    </xf>
    <xf numFmtId="0" fontId="44" fillId="12" borderId="105" xfId="45" applyFont="1" applyFill="1" applyBorder="1" applyAlignment="1">
      <alignment horizontal="center" vertical="center" wrapText="1"/>
    </xf>
    <xf numFmtId="0" fontId="40" fillId="10" borderId="99" xfId="45" applyFont="1" applyFill="1" applyBorder="1" applyAlignment="1">
      <alignment horizontal="center" vertical="center" wrapText="1"/>
    </xf>
    <xf numFmtId="0" fontId="50" fillId="0" borderId="0" xfId="16" applyFont="1" applyAlignment="1">
      <alignment horizontal="center" vertical="center" wrapText="1"/>
    </xf>
    <xf numFmtId="0" fontId="40" fillId="10" borderId="112" xfId="15" applyFont="1" applyFill="1" applyBorder="1" applyAlignment="1">
      <alignment vertical="center" wrapText="1"/>
    </xf>
    <xf numFmtId="0" fontId="40" fillId="10" borderId="113" xfId="15" applyFont="1" applyFill="1" applyBorder="1" applyAlignment="1">
      <alignment horizontal="center" vertical="center" wrapText="1"/>
    </xf>
    <xf numFmtId="0" fontId="40" fillId="10" borderId="114" xfId="15" applyFont="1" applyFill="1" applyBorder="1" applyAlignment="1">
      <alignment horizontal="center" vertical="center" wrapText="1"/>
    </xf>
    <xf numFmtId="0" fontId="51" fillId="0" borderId="0" xfId="56" applyFont="1" applyAlignment="1">
      <alignment vertical="center"/>
    </xf>
    <xf numFmtId="0" fontId="39" fillId="0" borderId="0" xfId="56" applyFont="1" applyAlignment="1">
      <alignment vertical="center"/>
    </xf>
    <xf numFmtId="0" fontId="38" fillId="10" borderId="99" xfId="45" applyFont="1" applyFill="1" applyBorder="1" applyAlignment="1">
      <alignment horizontal="left" vertical="center" wrapText="1"/>
    </xf>
    <xf numFmtId="0" fontId="51" fillId="0" borderId="0" xfId="56" applyFont="1"/>
    <xf numFmtId="0" fontId="44" fillId="0" borderId="112" xfId="15" applyFont="1" applyBorder="1" applyAlignment="1">
      <alignment horizontal="left" vertical="center" wrapText="1"/>
    </xf>
    <xf numFmtId="0" fontId="44" fillId="0" borderId="113" xfId="15" applyFont="1" applyBorder="1" applyAlignment="1">
      <alignment horizontal="center" vertical="center" wrapText="1"/>
    </xf>
    <xf numFmtId="0" fontId="44" fillId="18" borderId="113" xfId="15" applyFont="1" applyFill="1" applyBorder="1" applyAlignment="1">
      <alignment horizontal="center" vertical="center" wrapText="1"/>
    </xf>
    <xf numFmtId="0" fontId="44" fillId="12" borderId="113" xfId="15" applyFont="1" applyFill="1" applyBorder="1" applyAlignment="1">
      <alignment horizontal="center" vertical="center" wrapText="1"/>
    </xf>
    <xf numFmtId="0" fontId="44" fillId="13" borderId="114" xfId="15" applyFont="1" applyFill="1" applyBorder="1" applyAlignment="1">
      <alignment horizontal="center" vertical="center" wrapText="1"/>
    </xf>
    <xf numFmtId="0" fontId="44" fillId="0" borderId="0" xfId="56" applyFont="1" applyAlignment="1">
      <alignment vertical="center" wrapText="1"/>
    </xf>
    <xf numFmtId="0" fontId="44" fillId="0" borderId="0" xfId="56" applyFont="1" applyAlignment="1">
      <alignment horizontal="center" vertical="center" wrapText="1"/>
    </xf>
    <xf numFmtId="0" fontId="40" fillId="0" borderId="0" xfId="15" applyFont="1" applyAlignment="1">
      <alignment horizontal="center" vertical="center" wrapText="1"/>
    </xf>
    <xf numFmtId="0" fontId="42" fillId="0" borderId="0" xfId="16" applyFont="1" applyAlignment="1">
      <alignment horizontal="left" vertical="center"/>
    </xf>
    <xf numFmtId="0" fontId="44" fillId="0" borderId="0" xfId="15" applyFont="1" applyAlignment="1">
      <alignment horizontal="center" vertical="center" wrapText="1"/>
    </xf>
    <xf numFmtId="0" fontId="44" fillId="0" borderId="100" xfId="15" applyFont="1" applyBorder="1" applyAlignment="1">
      <alignment horizontal="left" vertical="center" wrapText="1"/>
    </xf>
    <xf numFmtId="0" fontId="52" fillId="0" borderId="101" xfId="15" applyFont="1" applyBorder="1" applyAlignment="1">
      <alignment horizontal="center" vertical="center" wrapText="1"/>
    </xf>
    <xf numFmtId="0" fontId="44" fillId="0" borderId="101" xfId="15" applyFont="1" applyBorder="1" applyAlignment="1">
      <alignment horizontal="center" vertical="center" wrapText="1"/>
    </xf>
    <xf numFmtId="0" fontId="44" fillId="12" borderId="101" xfId="15" applyFont="1" applyFill="1" applyBorder="1" applyAlignment="1">
      <alignment horizontal="center" vertical="center" wrapText="1"/>
    </xf>
    <xf numFmtId="0" fontId="44" fillId="12" borderId="102" xfId="15" applyFont="1" applyFill="1" applyBorder="1" applyAlignment="1">
      <alignment horizontal="center" vertical="center" wrapText="1"/>
    </xf>
    <xf numFmtId="0" fontId="44" fillId="0" borderId="103" xfId="15" applyFont="1" applyBorder="1" applyAlignment="1">
      <alignment horizontal="left" vertical="center" wrapText="1"/>
    </xf>
    <xf numFmtId="0" fontId="52" fillId="0" borderId="104" xfId="15" applyFont="1" applyBorder="1" applyAlignment="1">
      <alignment horizontal="center" vertical="center" wrapText="1"/>
    </xf>
    <xf numFmtId="0" fontId="44" fillId="0" borderId="104" xfId="15" applyFont="1" applyBorder="1" applyAlignment="1">
      <alignment horizontal="center" vertical="center" wrapText="1"/>
    </xf>
    <xf numFmtId="0" fontId="44" fillId="12" borderId="104" xfId="15" applyFont="1" applyFill="1" applyBorder="1" applyAlignment="1">
      <alignment horizontal="center" vertical="center" wrapText="1"/>
    </xf>
    <xf numFmtId="0" fontId="44" fillId="12" borderId="105" xfId="15" applyFont="1" applyFill="1" applyBorder="1" applyAlignment="1">
      <alignment horizontal="center" vertical="center" wrapText="1"/>
    </xf>
    <xf numFmtId="0" fontId="43" fillId="0" borderId="0" xfId="30" applyFont="1" applyFill="1" applyBorder="1" applyAlignment="1">
      <alignment horizontal="center" vertical="center" wrapText="1"/>
    </xf>
    <xf numFmtId="0" fontId="39" fillId="0" borderId="0" xfId="56" applyFont="1" applyAlignment="1">
      <alignment vertical="center" wrapText="1"/>
    </xf>
    <xf numFmtId="0" fontId="53" fillId="0" borderId="0" xfId="56" applyFont="1" applyAlignment="1">
      <alignment horizontal="center"/>
    </xf>
    <xf numFmtId="0" fontId="39" fillId="5" borderId="0" xfId="56" applyFont="1" applyFill="1" applyAlignment="1">
      <alignment vertical="center"/>
    </xf>
    <xf numFmtId="0" fontId="39" fillId="0" borderId="0" xfId="0" applyFont="1" applyAlignment="1">
      <alignment horizontal="center" vertical="center"/>
    </xf>
    <xf numFmtId="0" fontId="40" fillId="10" borderId="112" xfId="15" applyFont="1" applyFill="1" applyBorder="1" applyAlignment="1">
      <alignment horizontal="center" vertical="center" wrapText="1"/>
    </xf>
    <xf numFmtId="0" fontId="54" fillId="5" borderId="0" xfId="56" applyFont="1" applyFill="1" applyAlignment="1">
      <alignment vertical="center"/>
    </xf>
    <xf numFmtId="0" fontId="44" fillId="18" borderId="101" xfId="15" applyFont="1" applyFill="1" applyBorder="1" applyAlignment="1">
      <alignment horizontal="center" vertical="center" wrapText="1"/>
    </xf>
    <xf numFmtId="0" fontId="44" fillId="13" borderId="102" xfId="15" applyFont="1" applyFill="1" applyBorder="1" applyAlignment="1">
      <alignment horizontal="center" vertical="center" wrapText="1"/>
    </xf>
    <xf numFmtId="0" fontId="44" fillId="0" borderId="109" xfId="15" applyFont="1" applyBorder="1" applyAlignment="1">
      <alignment horizontal="left" vertical="center" wrapText="1"/>
    </xf>
    <xf numFmtId="0" fontId="52" fillId="0" borderId="21" xfId="15" applyFont="1" applyBorder="1" applyAlignment="1">
      <alignment horizontal="center" vertical="center" wrapText="1"/>
    </xf>
    <xf numFmtId="0" fontId="44" fillId="0" borderId="21" xfId="15" applyFont="1" applyBorder="1" applyAlignment="1">
      <alignment horizontal="center" vertical="center" wrapText="1"/>
    </xf>
    <xf numFmtId="0" fontId="44" fillId="18" borderId="21" xfId="15" applyFont="1" applyFill="1" applyBorder="1" applyAlignment="1">
      <alignment horizontal="center" vertical="center" wrapText="1"/>
    </xf>
    <xf numFmtId="0" fontId="44" fillId="12" borderId="21" xfId="15" applyFont="1" applyFill="1" applyBorder="1" applyAlignment="1">
      <alignment horizontal="center" vertical="center" wrapText="1"/>
    </xf>
    <xf numFmtId="0" fontId="44" fillId="13" borderId="110" xfId="15" applyFont="1" applyFill="1" applyBorder="1" applyAlignment="1">
      <alignment horizontal="center" vertical="center" wrapText="1"/>
    </xf>
    <xf numFmtId="0" fontId="44" fillId="18" borderId="104" xfId="15" applyFont="1" applyFill="1" applyBorder="1" applyAlignment="1">
      <alignment horizontal="center" vertical="center" wrapText="1"/>
    </xf>
    <xf numFmtId="0" fontId="44" fillId="13" borderId="105" xfId="15" applyFont="1" applyFill="1" applyBorder="1" applyAlignment="1">
      <alignment horizontal="center" vertical="center" wrapText="1"/>
    </xf>
    <xf numFmtId="0" fontId="40" fillId="10" borderId="112" xfId="0" applyFont="1" applyFill="1" applyBorder="1" applyAlignment="1">
      <alignment vertical="center" wrapText="1"/>
    </xf>
    <xf numFmtId="0" fontId="44" fillId="0" borderId="112" xfId="0" applyFont="1" applyBorder="1" applyAlignment="1">
      <alignment horizontal="left" vertical="center" wrapText="1"/>
    </xf>
    <xf numFmtId="2" fontId="44" fillId="12" borderId="114" xfId="0" applyNumberFormat="1" applyFont="1" applyFill="1" applyBorder="1" applyAlignment="1">
      <alignment horizontal="center" vertical="center" wrapText="1"/>
    </xf>
    <xf numFmtId="0" fontId="43" fillId="0" borderId="57" xfId="30" applyFont="1" applyBorder="1" applyAlignment="1">
      <alignment horizontal="center" vertical="center" wrapText="1"/>
    </xf>
    <xf numFmtId="0" fontId="39" fillId="0" borderId="0" xfId="0" applyFont="1" applyAlignment="1">
      <alignment vertical="center" wrapText="1"/>
    </xf>
    <xf numFmtId="0" fontId="53" fillId="0" borderId="0" xfId="0" applyFont="1" applyAlignment="1">
      <alignment horizontal="center"/>
    </xf>
    <xf numFmtId="0" fontId="39" fillId="0" borderId="0" xfId="0" applyFont="1" applyAlignment="1">
      <alignment vertical="center"/>
    </xf>
    <xf numFmtId="0" fontId="44" fillId="0" borderId="112" xfId="0" applyFont="1" applyBorder="1" applyAlignment="1">
      <alignment vertical="center" wrapText="1"/>
    </xf>
    <xf numFmtId="0" fontId="44" fillId="18" borderId="114" xfId="15" applyFont="1" applyFill="1" applyBorder="1" applyAlignment="1">
      <alignment horizontal="center" vertical="center" wrapText="1"/>
    </xf>
    <xf numFmtId="0" fontId="51" fillId="0" borderId="0" xfId="0" applyFont="1" applyAlignment="1">
      <alignment vertical="center"/>
    </xf>
    <xf numFmtId="0" fontId="44" fillId="12" borderId="112" xfId="0" applyFont="1" applyFill="1" applyBorder="1" applyAlignment="1">
      <alignment horizontal="center" vertical="center" wrapText="1"/>
    </xf>
    <xf numFmtId="0" fontId="44" fillId="13" borderId="113" xfId="0" applyFont="1" applyFill="1" applyBorder="1" applyAlignment="1">
      <alignment horizontal="center" vertical="center" wrapText="1"/>
    </xf>
    <xf numFmtId="0" fontId="44" fillId="12" borderId="113" xfId="0" applyFont="1" applyFill="1" applyBorder="1" applyAlignment="1">
      <alignment horizontal="center" vertical="center" wrapText="1"/>
    </xf>
    <xf numFmtId="10" fontId="44" fillId="12" borderId="113" xfId="0" applyNumberFormat="1" applyFont="1" applyFill="1" applyBorder="1" applyAlignment="1">
      <alignment horizontal="center" vertical="center" wrapText="1"/>
    </xf>
    <xf numFmtId="10" fontId="44" fillId="12" borderId="114" xfId="0" applyNumberFormat="1" applyFont="1" applyFill="1" applyBorder="1" applyAlignment="1">
      <alignment horizontal="center" vertical="center" wrapText="1"/>
    </xf>
    <xf numFmtId="0" fontId="39" fillId="0" borderId="0" xfId="15" applyFont="1" applyAlignment="1">
      <alignment vertical="center"/>
    </xf>
    <xf numFmtId="0" fontId="40" fillId="10" borderId="104" xfId="15" applyFont="1" applyFill="1" applyBorder="1" applyAlignment="1">
      <alignment horizontal="center" vertical="center" wrapText="1"/>
    </xf>
    <xf numFmtId="0" fontId="40" fillId="10" borderId="105" xfId="15" applyFont="1" applyFill="1" applyBorder="1" applyAlignment="1">
      <alignment horizontal="center" vertical="center" wrapText="1"/>
    </xf>
    <xf numFmtId="0" fontId="44" fillId="12" borderId="110" xfId="15" applyFont="1" applyFill="1" applyBorder="1" applyAlignment="1">
      <alignment horizontal="center" vertical="center" wrapText="1"/>
    </xf>
    <xf numFmtId="10" fontId="42" fillId="19" borderId="21" xfId="47" applyNumberFormat="1" applyFont="1" applyFill="1" applyBorder="1" applyAlignment="1" applyProtection="1">
      <alignment horizontal="left" vertical="top"/>
      <protection locked="0"/>
    </xf>
    <xf numFmtId="0" fontId="44" fillId="0" borderId="0" xfId="0" applyFont="1" applyAlignment="1">
      <alignment vertical="center" textRotation="90"/>
    </xf>
    <xf numFmtId="0" fontId="44" fillId="0" borderId="0" xfId="0" applyFont="1" applyAlignment="1"/>
    <xf numFmtId="0" fontId="38" fillId="27" borderId="100" xfId="0" applyFont="1" applyFill="1" applyBorder="1" applyAlignment="1">
      <alignment horizontal="center" vertical="center" wrapText="1"/>
    </xf>
    <xf numFmtId="0" fontId="38" fillId="27" borderId="101" xfId="0" applyFont="1" applyFill="1" applyBorder="1" applyAlignment="1">
      <alignment horizontal="center" vertical="center" wrapText="1"/>
    </xf>
    <xf numFmtId="0" fontId="38" fillId="27" borderId="102" xfId="0" applyFont="1" applyFill="1" applyBorder="1" applyAlignment="1">
      <alignment horizontal="center" vertical="center" wrapText="1"/>
    </xf>
    <xf numFmtId="0" fontId="44" fillId="0" borderId="0" xfId="0" applyFont="1" applyBorder="1" applyAlignment="1"/>
    <xf numFmtId="0" fontId="47" fillId="0" borderId="0" xfId="57" applyFont="1" applyBorder="1" applyAlignment="1">
      <alignment horizontal="left" vertical="center" wrapText="1"/>
    </xf>
    <xf numFmtId="0" fontId="40" fillId="10" borderId="21" xfId="0" applyFont="1" applyFill="1" applyBorder="1" applyAlignment="1">
      <alignment horizontal="center" vertical="center" wrapText="1"/>
    </xf>
    <xf numFmtId="0" fontId="40" fillId="10" borderId="110" xfId="0" applyFont="1" applyFill="1" applyBorder="1" applyAlignment="1">
      <alignment horizontal="center" vertical="center" wrapText="1"/>
    </xf>
    <xf numFmtId="0" fontId="40" fillId="10" borderId="100" xfId="0" applyFont="1" applyFill="1" applyBorder="1" applyAlignment="1">
      <alignment horizontal="center" vertical="center" wrapText="1"/>
    </xf>
    <xf numFmtId="0" fontId="40" fillId="10" borderId="101" xfId="0" applyFont="1" applyFill="1" applyBorder="1" applyAlignment="1">
      <alignment horizontal="center" vertical="center" wrapText="1"/>
    </xf>
    <xf numFmtId="0" fontId="40" fillId="10" borderId="102" xfId="0" applyFont="1" applyFill="1" applyBorder="1" applyAlignment="1">
      <alignment horizontal="center" vertical="center" wrapText="1"/>
    </xf>
    <xf numFmtId="0" fontId="47" fillId="0" borderId="0" xfId="57" applyFont="1" applyBorder="1" applyAlignment="1">
      <alignment horizontal="left" vertical="center" wrapText="1"/>
    </xf>
    <xf numFmtId="0" fontId="40" fillId="10" borderId="21" xfId="0" applyFont="1" applyFill="1" applyBorder="1" applyAlignment="1">
      <alignment horizontal="center" vertical="center" wrapText="1"/>
    </xf>
    <xf numFmtId="0" fontId="40" fillId="10" borderId="110" xfId="0" applyFont="1" applyFill="1" applyBorder="1" applyAlignment="1">
      <alignment horizontal="center" vertical="center" wrapText="1"/>
    </xf>
    <xf numFmtId="0" fontId="40" fillId="10" borderId="100" xfId="0" applyFont="1" applyFill="1" applyBorder="1" applyAlignment="1">
      <alignment horizontal="center" vertical="center" wrapText="1"/>
    </xf>
    <xf numFmtId="0" fontId="40" fillId="10" borderId="102" xfId="0" applyFont="1" applyFill="1" applyBorder="1" applyAlignment="1">
      <alignment horizontal="center" vertical="center" wrapText="1"/>
    </xf>
    <xf numFmtId="0" fontId="34" fillId="0" borderId="0" xfId="0" applyFont="1" applyAlignment="1">
      <alignment horizontal="left"/>
    </xf>
    <xf numFmtId="0" fontId="34" fillId="0" borderId="0" xfId="0" applyFont="1"/>
    <xf numFmtId="0" fontId="56" fillId="0" borderId="0" xfId="0" applyFont="1" applyAlignment="1">
      <alignment horizontal="left"/>
    </xf>
    <xf numFmtId="0" fontId="38" fillId="10" borderId="27" xfId="50" applyFont="1" applyBorder="1" applyAlignment="1">
      <alignment vertical="center" wrapText="1"/>
    </xf>
    <xf numFmtId="0" fontId="38" fillId="10" borderId="30" xfId="50" applyFont="1" applyBorder="1" applyAlignment="1">
      <alignment vertical="center" wrapText="1"/>
    </xf>
    <xf numFmtId="0" fontId="38" fillId="10" borderId="28" xfId="50" applyFont="1" applyBorder="1" applyAlignment="1">
      <alignment vertical="center" wrapText="1"/>
    </xf>
    <xf numFmtId="0" fontId="34" fillId="0" borderId="0" xfId="0" applyFont="1" applyAlignment="1">
      <alignment vertical="center"/>
    </xf>
    <xf numFmtId="0" fontId="34" fillId="0" borderId="33" xfId="0" applyFont="1" applyBorder="1" applyAlignment="1">
      <alignment horizontal="left" vertical="top"/>
    </xf>
    <xf numFmtId="0" fontId="34" fillId="0" borderId="40" xfId="0" applyFont="1" applyBorder="1" applyAlignment="1">
      <alignment horizontal="left" vertical="top"/>
    </xf>
    <xf numFmtId="0" fontId="34" fillId="0" borderId="32" xfId="0" applyFont="1" applyBorder="1" applyAlignment="1">
      <alignment horizontal="left" vertical="top"/>
    </xf>
    <xf numFmtId="0" fontId="34" fillId="0" borderId="0" xfId="0" applyFont="1" applyAlignment="1">
      <alignment horizontal="left" vertical="top"/>
    </xf>
    <xf numFmtId="0" fontId="34" fillId="0" borderId="49" xfId="0" applyFont="1" applyBorder="1" applyAlignment="1">
      <alignment vertical="center"/>
    </xf>
    <xf numFmtId="0" fontId="34" fillId="0" borderId="25" xfId="0" applyFont="1" applyBorder="1" applyAlignment="1">
      <alignment horizontal="left" vertical="top"/>
    </xf>
    <xf numFmtId="0" fontId="34" fillId="0" borderId="21" xfId="0" applyFont="1" applyBorder="1" applyAlignment="1">
      <alignment horizontal="left" vertical="top"/>
    </xf>
    <xf numFmtId="0" fontId="34" fillId="0" borderId="26" xfId="0" applyFont="1" applyBorder="1" applyAlignment="1">
      <alignment horizontal="left" vertical="top"/>
    </xf>
    <xf numFmtId="0" fontId="34" fillId="0" borderId="49" xfId="0" applyFont="1" applyBorder="1" applyAlignment="1">
      <alignment horizontal="left" vertical="top"/>
    </xf>
    <xf numFmtId="0" fontId="34" fillId="0" borderId="49" xfId="0" applyFont="1" applyBorder="1"/>
    <xf numFmtId="0" fontId="34" fillId="0" borderId="22" xfId="0" applyFont="1" applyBorder="1" applyAlignment="1">
      <alignment horizontal="left" vertical="top"/>
    </xf>
    <xf numFmtId="0" fontId="34" fillId="0" borderId="23" xfId="0" applyFont="1" applyBorder="1" applyAlignment="1">
      <alignment horizontal="left" vertical="top"/>
    </xf>
    <xf numFmtId="0" fontId="34" fillId="0" borderId="24" xfId="0" applyFont="1" applyBorder="1" applyAlignment="1">
      <alignment horizontal="left" vertical="top"/>
    </xf>
    <xf numFmtId="0" fontId="34" fillId="7" borderId="0" xfId="0" applyFont="1" applyFill="1"/>
    <xf numFmtId="0" fontId="35" fillId="0" borderId="0" xfId="0" applyFont="1"/>
    <xf numFmtId="0" fontId="34" fillId="15" borderId="0" xfId="0" applyFont="1" applyFill="1" applyAlignment="1">
      <alignment horizontal="center"/>
    </xf>
    <xf numFmtId="0" fontId="34" fillId="15" borderId="0" xfId="0" applyFont="1" applyFill="1"/>
    <xf numFmtId="0" fontId="58" fillId="0" borderId="38" xfId="0" applyFont="1" applyBorder="1" applyAlignment="1">
      <alignment horizontal="left" vertical="top" wrapText="1"/>
    </xf>
    <xf numFmtId="0" fontId="58" fillId="0" borderId="0" xfId="0" applyFont="1" applyAlignment="1">
      <alignment horizontal="left" vertical="top" wrapText="1"/>
    </xf>
    <xf numFmtId="0" fontId="58" fillId="0" borderId="44" xfId="0" applyFont="1" applyBorder="1" applyAlignment="1">
      <alignment horizontal="left" vertical="top" wrapText="1"/>
    </xf>
    <xf numFmtId="0" fontId="34" fillId="0" borderId="31" xfId="0" applyFont="1" applyBorder="1" applyAlignment="1">
      <alignment vertical="top" wrapText="1"/>
    </xf>
    <xf numFmtId="0" fontId="34" fillId="0" borderId="45" xfId="0" applyFont="1" applyBorder="1" applyAlignment="1">
      <alignment vertical="top" wrapText="1"/>
    </xf>
    <xf numFmtId="0" fontId="34" fillId="0" borderId="46" xfId="0" applyFont="1" applyBorder="1" applyAlignment="1">
      <alignment vertical="top" wrapText="1"/>
    </xf>
    <xf numFmtId="0" fontId="39" fillId="0" borderId="0" xfId="0" applyFont="1"/>
    <xf numFmtId="0" fontId="56" fillId="0" borderId="0" xfId="15" applyFont="1" applyAlignment="1">
      <alignment vertical="center"/>
    </xf>
    <xf numFmtId="0" fontId="34" fillId="12" borderId="20" xfId="0" applyFont="1" applyFill="1" applyBorder="1" applyAlignment="1" applyProtection="1">
      <alignment horizontal="center" vertical="center"/>
      <protection locked="0"/>
    </xf>
    <xf numFmtId="0" fontId="34" fillId="0" borderId="0" xfId="0" applyFont="1" applyAlignment="1">
      <alignment horizontal="left" vertical="center"/>
    </xf>
    <xf numFmtId="0" fontId="34" fillId="0" borderId="0" xfId="0" applyFont="1" applyAlignment="1">
      <alignment wrapText="1"/>
    </xf>
    <xf numFmtId="0" fontId="60" fillId="10" borderId="27" xfId="50" applyFont="1" applyBorder="1" applyAlignment="1">
      <alignment horizontal="center" vertical="center" wrapText="1"/>
    </xf>
    <xf numFmtId="0" fontId="60" fillId="10" borderId="30" xfId="50" applyFont="1" applyBorder="1" applyAlignment="1">
      <alignment horizontal="center" vertical="center" wrapText="1"/>
    </xf>
    <xf numFmtId="0" fontId="60" fillId="10" borderId="28" xfId="50" applyFont="1" applyBorder="1" applyAlignment="1">
      <alignment horizontal="center" vertical="center" wrapText="1"/>
    </xf>
    <xf numFmtId="0" fontId="61" fillId="0" borderId="0" xfId="0" applyFont="1" applyAlignment="1">
      <alignment vertical="center"/>
    </xf>
    <xf numFmtId="0" fontId="62" fillId="0" borderId="33" xfId="51" applyFont="1" applyBorder="1" applyAlignment="1" applyProtection="1">
      <alignment horizontal="left" vertical="top"/>
    </xf>
    <xf numFmtId="0" fontId="63" fillId="17" borderId="40" xfId="0" applyFont="1" applyFill="1" applyBorder="1" applyAlignment="1">
      <alignment horizontal="center" vertical="center" wrapText="1"/>
    </xf>
    <xf numFmtId="0" fontId="62" fillId="0" borderId="25" xfId="51" applyFont="1" applyBorder="1" applyAlignment="1" applyProtection="1">
      <alignment horizontal="left" vertical="top"/>
    </xf>
    <xf numFmtId="0" fontId="63" fillId="17" borderId="21" xfId="0" applyFont="1" applyFill="1" applyBorder="1" applyAlignment="1">
      <alignment horizontal="center" vertical="center" wrapText="1"/>
    </xf>
    <xf numFmtId="0" fontId="62" fillId="0" borderId="22" xfId="51" applyFont="1" applyBorder="1" applyAlignment="1" applyProtection="1">
      <alignment horizontal="left" vertical="top"/>
    </xf>
    <xf numFmtId="0" fontId="63" fillId="17" borderId="23" xfId="0" applyFont="1" applyFill="1" applyBorder="1" applyAlignment="1">
      <alignment horizontal="center" vertical="center" wrapText="1"/>
    </xf>
    <xf numFmtId="0" fontId="61" fillId="0" borderId="0" xfId="0" applyFont="1" applyAlignment="1">
      <alignment horizontal="center" vertical="center" wrapText="1"/>
    </xf>
    <xf numFmtId="0" fontId="61" fillId="0" borderId="0" xfId="0" applyFont="1" applyAlignment="1">
      <alignment horizontal="center" vertical="center"/>
    </xf>
    <xf numFmtId="0" fontId="34" fillId="0" borderId="0" xfId="0" applyFont="1" applyAlignment="1">
      <alignment vertical="center" wrapText="1"/>
    </xf>
    <xf numFmtId="0" fontId="62" fillId="0" borderId="33" xfId="51" applyFont="1" applyBorder="1" applyAlignment="1" applyProtection="1">
      <alignment horizontal="left" vertical="center"/>
    </xf>
    <xf numFmtId="0" fontId="62" fillId="0" borderId="25" xfId="51" applyFont="1" applyBorder="1" applyAlignment="1" applyProtection="1">
      <alignment horizontal="left" vertical="center"/>
    </xf>
    <xf numFmtId="0" fontId="62" fillId="0" borderId="25" xfId="51" applyFont="1" applyFill="1" applyBorder="1" applyAlignment="1" applyProtection="1">
      <alignment horizontal="left" vertical="center"/>
    </xf>
    <xf numFmtId="0" fontId="62" fillId="0" borderId="22" xfId="51" applyFont="1" applyFill="1" applyBorder="1" applyAlignment="1" applyProtection="1">
      <alignment horizontal="left" vertical="center"/>
    </xf>
    <xf numFmtId="0" fontId="64" fillId="0" borderId="0" xfId="51" applyFont="1" applyFill="1" applyBorder="1" applyAlignment="1" applyProtection="1">
      <alignment horizontal="center" vertical="center"/>
    </xf>
    <xf numFmtId="0" fontId="65" fillId="0" borderId="0" xfId="0" applyFont="1" applyAlignment="1">
      <alignment horizontal="center" vertical="center" wrapText="1"/>
    </xf>
    <xf numFmtId="0" fontId="60" fillId="10" borderId="42" xfId="50" applyFont="1" applyBorder="1" applyAlignment="1">
      <alignment horizontal="center" vertical="center" wrapText="1"/>
    </xf>
    <xf numFmtId="0" fontId="60" fillId="10" borderId="39" xfId="50" applyFont="1" applyBorder="1" applyAlignment="1">
      <alignment horizontal="center" vertical="center" wrapText="1"/>
    </xf>
    <xf numFmtId="0" fontId="60" fillId="10" borderId="37" xfId="50" applyFont="1" applyBorder="1" applyAlignment="1">
      <alignment horizontal="center" vertical="center" wrapText="1"/>
    </xf>
    <xf numFmtId="0" fontId="62" fillId="0" borderId="48" xfId="51" applyFont="1" applyBorder="1" applyAlignment="1" applyProtection="1">
      <alignment horizontal="left" vertical="center"/>
    </xf>
    <xf numFmtId="0" fontId="63" fillId="17" borderId="12" xfId="0" applyFont="1" applyFill="1" applyBorder="1" applyAlignment="1">
      <alignment horizontal="center" vertical="center" wrapText="1"/>
    </xf>
    <xf numFmtId="0" fontId="34" fillId="0" borderId="0" xfId="0" applyFont="1" applyAlignment="1">
      <alignment horizontal="center" vertical="center"/>
    </xf>
    <xf numFmtId="0" fontId="62" fillId="0" borderId="22" xfId="51" applyFont="1" applyBorder="1" applyAlignment="1" applyProtection="1">
      <alignment horizontal="left" vertical="center"/>
    </xf>
    <xf numFmtId="0" fontId="62" fillId="0" borderId="41" xfId="51" applyFont="1" applyBorder="1" applyAlignment="1" applyProtection="1">
      <alignment horizontal="left" vertical="center"/>
    </xf>
    <xf numFmtId="0" fontId="63" fillId="17" borderId="29" xfId="0" applyFont="1" applyFill="1" applyBorder="1" applyAlignment="1">
      <alignment horizontal="center" vertical="center" wrapText="1"/>
    </xf>
    <xf numFmtId="0" fontId="58" fillId="0" borderId="0" xfId="0" applyFont="1"/>
    <xf numFmtId="0" fontId="58" fillId="0" borderId="0" xfId="0" applyFont="1" applyAlignment="1">
      <alignment wrapText="1"/>
    </xf>
    <xf numFmtId="0" fontId="58" fillId="0" borderId="0" xfId="0" applyFont="1" applyAlignment="1">
      <alignment horizontal="right"/>
    </xf>
    <xf numFmtId="0" fontId="34" fillId="23" borderId="0" xfId="0" applyFont="1" applyFill="1" applyAlignment="1">
      <alignment horizontal="right"/>
    </xf>
    <xf numFmtId="0" fontId="58" fillId="23" borderId="0" xfId="0" applyFont="1" applyFill="1" applyAlignment="1">
      <alignment horizontal="right"/>
    </xf>
    <xf numFmtId="10" fontId="34" fillId="0" borderId="0" xfId="0" applyNumberFormat="1" applyFont="1"/>
    <xf numFmtId="0" fontId="34" fillId="23" borderId="0" xfId="0" applyFont="1" applyFill="1"/>
    <xf numFmtId="0" fontId="67" fillId="23" borderId="0" xfId="0" applyFont="1" applyFill="1"/>
    <xf numFmtId="1" fontId="34" fillId="0" borderId="0" xfId="0" applyNumberFormat="1" applyFont="1"/>
    <xf numFmtId="0" fontId="34" fillId="24" borderId="0" xfId="0" applyFont="1" applyFill="1"/>
    <xf numFmtId="0" fontId="48" fillId="0" borderId="0" xfId="30" applyFont="1" applyBorder="1" applyAlignment="1">
      <alignment vertical="center"/>
    </xf>
    <xf numFmtId="0" fontId="48" fillId="0" borderId="0" xfId="30" applyFont="1" applyBorder="1" applyAlignment="1">
      <alignment vertical="center" wrapText="1"/>
    </xf>
    <xf numFmtId="0" fontId="48" fillId="0" borderId="0" xfId="30" applyFont="1" applyFill="1" applyBorder="1" applyAlignment="1">
      <alignment vertical="center" wrapText="1"/>
    </xf>
    <xf numFmtId="0" fontId="34" fillId="10" borderId="0" xfId="15" applyFont="1" applyFill="1" applyAlignment="1">
      <alignment vertical="center"/>
    </xf>
    <xf numFmtId="0" fontId="34" fillId="0" borderId="0" xfId="15" applyFont="1" applyAlignment="1">
      <alignment vertical="center"/>
    </xf>
    <xf numFmtId="0" fontId="69" fillId="0" borderId="0" xfId="30" applyFont="1" applyBorder="1" applyAlignment="1">
      <alignment vertical="center"/>
    </xf>
    <xf numFmtId="0" fontId="70" fillId="14" borderId="0" xfId="30" applyFont="1" applyFill="1" applyBorder="1" applyAlignment="1">
      <alignment horizontal="center" vertical="center"/>
    </xf>
    <xf numFmtId="0" fontId="44" fillId="0" borderId="0" xfId="0" applyFont="1" applyAlignment="1">
      <alignment horizontal="justify" vertical="center" wrapText="1"/>
    </xf>
    <xf numFmtId="0" fontId="34" fillId="5" borderId="0" xfId="0" applyFont="1" applyFill="1" applyAlignment="1">
      <alignment vertical="center"/>
    </xf>
    <xf numFmtId="0" fontId="40" fillId="0" borderId="0" xfId="30" applyFont="1" applyFill="1" applyBorder="1" applyAlignment="1">
      <alignment horizontal="center" vertical="center" wrapText="1"/>
    </xf>
    <xf numFmtId="0" fontId="36" fillId="0" borderId="0" xfId="15" applyFont="1" applyAlignment="1">
      <alignment vertical="center"/>
    </xf>
    <xf numFmtId="0" fontId="61" fillId="0" borderId="0" xfId="15" applyFont="1" applyAlignment="1">
      <alignment horizontal="center" vertical="center"/>
    </xf>
    <xf numFmtId="0" fontId="40" fillId="10" borderId="81" xfId="0" applyFont="1" applyFill="1" applyBorder="1" applyAlignment="1">
      <alignment horizontal="center" vertical="center" wrapText="1"/>
    </xf>
    <xf numFmtId="0" fontId="39" fillId="5" borderId="0" xfId="0" applyFont="1" applyFill="1" applyAlignment="1">
      <alignment vertical="center"/>
    </xf>
    <xf numFmtId="0" fontId="40" fillId="5" borderId="0" xfId="30" applyFont="1" applyFill="1" applyBorder="1" applyAlignment="1">
      <alignment horizontal="center" vertical="center" wrapText="1"/>
    </xf>
    <xf numFmtId="0" fontId="40" fillId="5" borderId="0" xfId="0" applyFont="1" applyFill="1" applyAlignment="1">
      <alignment horizontal="center" vertical="center" wrapText="1"/>
    </xf>
    <xf numFmtId="0" fontId="72" fillId="5" borderId="0" xfId="30" applyFont="1" applyFill="1" applyBorder="1" applyAlignment="1">
      <alignment horizontal="center" vertical="center" wrapText="1"/>
    </xf>
    <xf numFmtId="0" fontId="72" fillId="5" borderId="0" xfId="0" applyFont="1" applyFill="1" applyAlignment="1">
      <alignment horizontal="center" vertical="center" wrapText="1"/>
    </xf>
    <xf numFmtId="0" fontId="44" fillId="0" borderId="78" xfId="0" applyFont="1" applyBorder="1" applyAlignment="1">
      <alignment horizontal="center" vertical="center" wrapText="1"/>
    </xf>
    <xf numFmtId="172" fontId="44" fillId="12" borderId="78" xfId="39" applyNumberFormat="1" applyFont="1" applyFill="1" applyBorder="1" applyAlignment="1" applyProtection="1">
      <alignment horizontal="center" vertical="center" wrapText="1"/>
      <protection locked="0"/>
    </xf>
    <xf numFmtId="172" fontId="44" fillId="13" borderId="78" xfId="39" applyNumberFormat="1" applyFont="1" applyFill="1" applyBorder="1" applyAlignment="1">
      <alignment horizontal="center" vertical="center" wrapText="1"/>
    </xf>
    <xf numFmtId="172" fontId="44" fillId="13" borderId="79" xfId="39" applyNumberFormat="1" applyFont="1" applyFill="1" applyBorder="1" applyAlignment="1">
      <alignment horizontal="center" vertical="center" wrapText="1"/>
    </xf>
    <xf numFmtId="0" fontId="43" fillId="0" borderId="84" xfId="30" applyFont="1" applyBorder="1" applyAlignment="1">
      <alignment horizontal="center" vertical="center" wrapText="1"/>
    </xf>
    <xf numFmtId="0" fontId="43" fillId="0" borderId="0" xfId="30" applyFont="1" applyBorder="1" applyAlignment="1">
      <alignment horizontal="center" vertical="center" wrapText="1"/>
    </xf>
    <xf numFmtId="0" fontId="43" fillId="0" borderId="84" xfId="30" applyFont="1" applyBorder="1" applyAlignment="1" applyProtection="1">
      <alignment horizontal="center" vertical="center" wrapText="1"/>
      <protection locked="0"/>
    </xf>
    <xf numFmtId="0" fontId="36" fillId="16" borderId="16" xfId="48" applyFont="1" applyBorder="1" applyAlignment="1">
      <alignment horizontal="center" vertical="center"/>
    </xf>
    <xf numFmtId="0" fontId="61" fillId="15" borderId="0" xfId="15" applyFont="1" applyFill="1" applyAlignment="1">
      <alignment horizontal="center" vertical="center"/>
    </xf>
    <xf numFmtId="0" fontId="44" fillId="0" borderId="43" xfId="0" applyFont="1" applyBorder="1" applyAlignment="1">
      <alignment horizontal="center" vertical="center" wrapText="1"/>
    </xf>
    <xf numFmtId="172" fontId="44" fillId="12" borderId="43" xfId="39" applyNumberFormat="1" applyFont="1" applyFill="1" applyBorder="1" applyAlignment="1" applyProtection="1">
      <alignment horizontal="center" vertical="center" wrapText="1"/>
      <protection locked="0"/>
    </xf>
    <xf numFmtId="172" fontId="44" fillId="13" borderId="43" xfId="39" applyNumberFormat="1" applyFont="1" applyFill="1" applyBorder="1" applyAlignment="1">
      <alignment horizontal="center" vertical="center" wrapText="1"/>
    </xf>
    <xf numFmtId="172" fontId="44" fillId="13" borderId="87" xfId="39" applyNumberFormat="1" applyFont="1" applyFill="1" applyBorder="1" applyAlignment="1">
      <alignment horizontal="center" vertical="center" wrapText="1"/>
    </xf>
    <xf numFmtId="0" fontId="43" fillId="0" borderId="88" xfId="30" applyFont="1" applyBorder="1" applyAlignment="1">
      <alignment horizontal="center" vertical="center" wrapText="1"/>
    </xf>
    <xf numFmtId="0" fontId="43" fillId="0" borderId="88" xfId="30" applyFont="1" applyBorder="1" applyAlignment="1" applyProtection="1">
      <alignment horizontal="center" vertical="center" wrapText="1"/>
      <protection locked="0"/>
    </xf>
    <xf numFmtId="0" fontId="44" fillId="0" borderId="43" xfId="0" applyFont="1" applyBorder="1" applyAlignment="1">
      <alignment horizontal="center" vertical="center"/>
    </xf>
    <xf numFmtId="0" fontId="42" fillId="2" borderId="43" xfId="2" applyFont="1" applyFill="1" applyBorder="1" applyAlignment="1">
      <alignment horizontal="center" vertical="center"/>
    </xf>
    <xf numFmtId="0" fontId="42" fillId="0" borderId="43" xfId="2" applyFont="1" applyBorder="1" applyAlignment="1">
      <alignment horizontal="center" vertical="center"/>
    </xf>
    <xf numFmtId="0" fontId="42" fillId="2" borderId="43" xfId="2" applyFont="1" applyFill="1" applyBorder="1" applyAlignment="1">
      <alignment horizontal="center" vertical="center" wrapText="1"/>
    </xf>
    <xf numFmtId="0" fontId="42" fillId="2" borderId="81" xfId="2" applyFont="1" applyFill="1" applyBorder="1" applyAlignment="1">
      <alignment horizontal="center" vertical="center"/>
    </xf>
    <xf numFmtId="172" fontId="44" fillId="12" borderId="81" xfId="39" applyNumberFormat="1" applyFont="1" applyFill="1" applyBorder="1" applyAlignment="1" applyProtection="1">
      <alignment horizontal="center" vertical="center" wrapText="1"/>
      <protection locked="0"/>
    </xf>
    <xf numFmtId="172" fontId="44" fillId="13" borderId="81" xfId="39" applyNumberFormat="1" applyFont="1" applyFill="1" applyBorder="1" applyAlignment="1">
      <alignment horizontal="center" vertical="center" wrapText="1"/>
    </xf>
    <xf numFmtId="172" fontId="44" fillId="13" borderId="82" xfId="39" applyNumberFormat="1" applyFont="1" applyFill="1" applyBorder="1" applyAlignment="1">
      <alignment horizontal="center" vertical="center" wrapText="1"/>
    </xf>
    <xf numFmtId="0" fontId="75" fillId="0" borderId="85" xfId="30" applyFont="1" applyBorder="1" applyAlignment="1">
      <alignment horizontal="center" vertical="center" wrapText="1"/>
    </xf>
    <xf numFmtId="0" fontId="75" fillId="0" borderId="0" xfId="30" applyFont="1" applyBorder="1" applyAlignment="1">
      <alignment horizontal="center" vertical="center" wrapText="1"/>
    </xf>
    <xf numFmtId="0" fontId="43" fillId="0" borderId="85" xfId="30" applyFont="1" applyBorder="1" applyAlignment="1" applyProtection="1">
      <alignment horizontal="center" vertical="center" wrapText="1"/>
      <protection locked="0"/>
    </xf>
    <xf numFmtId="0" fontId="43" fillId="0" borderId="0" xfId="30" applyFont="1" applyBorder="1" applyAlignment="1">
      <alignment vertical="center" wrapText="1"/>
    </xf>
    <xf numFmtId="172" fontId="39" fillId="0" borderId="0" xfId="39" applyNumberFormat="1" applyFont="1" applyAlignment="1">
      <alignment vertical="center"/>
    </xf>
    <xf numFmtId="0" fontId="75" fillId="0" borderId="0" xfId="0" applyFont="1" applyAlignment="1">
      <alignment horizontal="center" vertical="center"/>
    </xf>
    <xf numFmtId="0" fontId="36" fillId="10" borderId="0" xfId="35" applyFont="1" applyFill="1" applyAlignment="1">
      <alignment horizontal="center" vertical="center"/>
    </xf>
    <xf numFmtId="0" fontId="34" fillId="0" borderId="0" xfId="35" applyFont="1"/>
    <xf numFmtId="0" fontId="34" fillId="0" borderId="0" xfId="35" applyFont="1" applyAlignment="1">
      <alignment vertical="center"/>
    </xf>
    <xf numFmtId="172" fontId="42" fillId="0" borderId="0" xfId="39" applyNumberFormat="1" applyFont="1" applyAlignment="1">
      <alignment vertical="center"/>
    </xf>
    <xf numFmtId="0" fontId="42" fillId="2" borderId="78" xfId="2" applyFont="1" applyFill="1" applyBorder="1" applyAlignment="1">
      <alignment horizontal="center" vertical="center"/>
    </xf>
    <xf numFmtId="0" fontId="42" fillId="0" borderId="43" xfId="0" applyFont="1" applyBorder="1" applyAlignment="1">
      <alignment horizontal="center" vertical="center"/>
    </xf>
    <xf numFmtId="172" fontId="42" fillId="13" borderId="43" xfId="39" applyNumberFormat="1" applyFont="1" applyFill="1" applyBorder="1" applyAlignment="1">
      <alignment horizontal="center" vertical="center" wrapText="1"/>
    </xf>
    <xf numFmtId="172" fontId="42" fillId="13" borderId="87" xfId="39" applyNumberFormat="1" applyFont="1" applyFill="1" applyBorder="1" applyAlignment="1">
      <alignment horizontal="center" vertical="center" wrapText="1"/>
    </xf>
    <xf numFmtId="172" fontId="42" fillId="13" borderId="81" xfId="39" applyNumberFormat="1" applyFont="1" applyFill="1" applyBorder="1" applyAlignment="1">
      <alignment horizontal="center" vertical="center" wrapText="1"/>
    </xf>
    <xf numFmtId="172" fontId="42" fillId="13" borderId="82" xfId="39" applyNumberFormat="1" applyFont="1" applyFill="1" applyBorder="1" applyAlignment="1">
      <alignment horizontal="center" vertical="center" wrapText="1"/>
    </xf>
    <xf numFmtId="172" fontId="40" fillId="0" borderId="0" xfId="39" applyNumberFormat="1" applyFont="1" applyAlignment="1">
      <alignment horizontal="center" vertical="center" wrapText="1"/>
    </xf>
    <xf numFmtId="0" fontId="72" fillId="0" borderId="0" xfId="0" applyFont="1" applyAlignment="1">
      <alignment horizontal="center" vertical="center" wrapText="1"/>
    </xf>
    <xf numFmtId="0" fontId="42" fillId="0" borderId="78" xfId="0" applyFont="1" applyBorder="1" applyAlignment="1">
      <alignment horizontal="center" vertical="center" wrapText="1"/>
    </xf>
    <xf numFmtId="172" fontId="42" fillId="19" borderId="78" xfId="39" applyNumberFormat="1" applyFont="1" applyFill="1" applyBorder="1" applyAlignment="1">
      <alignment horizontal="center" vertical="center" wrapText="1"/>
    </xf>
    <xf numFmtId="172" fontId="42" fillId="10" borderId="78" xfId="39" applyNumberFormat="1" applyFont="1" applyFill="1" applyBorder="1" applyAlignment="1">
      <alignment vertical="center"/>
    </xf>
    <xf numFmtId="172" fontId="42" fillId="12" borderId="78" xfId="39" applyNumberFormat="1" applyFont="1" applyFill="1" applyBorder="1" applyAlignment="1">
      <alignment vertical="center"/>
    </xf>
    <xf numFmtId="172" fontId="42" fillId="10" borderId="79" xfId="39" applyNumberFormat="1" applyFont="1" applyFill="1" applyBorder="1" applyAlignment="1">
      <alignment vertical="center"/>
    </xf>
    <xf numFmtId="0" fontId="75" fillId="0" borderId="84" xfId="30" applyFont="1" applyBorder="1" applyAlignment="1">
      <alignment horizontal="center" vertical="center" wrapText="1"/>
    </xf>
    <xf numFmtId="0" fontId="75" fillId="0" borderId="84" xfId="30" applyFont="1" applyBorder="1" applyAlignment="1" applyProtection="1">
      <alignment horizontal="center" vertical="center" wrapText="1"/>
      <protection locked="0"/>
    </xf>
    <xf numFmtId="0" fontId="42" fillId="0" borderId="43" xfId="0" applyFont="1" applyBorder="1" applyAlignment="1">
      <alignment horizontal="center" vertical="center" wrapText="1"/>
    </xf>
    <xf numFmtId="172" fontId="42" fillId="19" borderId="43" xfId="39" applyNumberFormat="1" applyFont="1" applyFill="1" applyBorder="1" applyAlignment="1">
      <alignment horizontal="center" vertical="center" wrapText="1"/>
    </xf>
    <xf numFmtId="172" fontId="42" fillId="10" borderId="43" xfId="39" applyNumberFormat="1" applyFont="1" applyFill="1" applyBorder="1" applyAlignment="1">
      <alignment vertical="center"/>
    </xf>
    <xf numFmtId="172" fontId="42" fillId="12" borderId="43" xfId="39" applyNumberFormat="1" applyFont="1" applyFill="1" applyBorder="1" applyAlignment="1">
      <alignment vertical="center"/>
    </xf>
    <xf numFmtId="172" fontId="42" fillId="10" borderId="87" xfId="39" applyNumberFormat="1" applyFont="1" applyFill="1" applyBorder="1" applyAlignment="1">
      <alignment vertical="center"/>
    </xf>
    <xf numFmtId="0" fontId="75" fillId="0" borderId="88" xfId="30" applyFont="1" applyBorder="1" applyAlignment="1">
      <alignment horizontal="center" vertical="center" wrapText="1"/>
    </xf>
    <xf numFmtId="0" fontId="75" fillId="0" borderId="88" xfId="30" applyFont="1" applyBorder="1" applyAlignment="1" applyProtection="1">
      <alignment horizontal="center" vertical="center" wrapText="1"/>
      <protection locked="0"/>
    </xf>
    <xf numFmtId="0" fontId="42" fillId="0" borderId="81" xfId="0" applyFont="1" applyBorder="1" applyAlignment="1">
      <alignment horizontal="center" vertical="center" wrapText="1"/>
    </xf>
    <xf numFmtId="172" fontId="42" fillId="19" borderId="81" xfId="39" applyNumberFormat="1" applyFont="1" applyFill="1" applyBorder="1" applyAlignment="1">
      <alignment horizontal="center" vertical="center" wrapText="1"/>
    </xf>
    <xf numFmtId="172" fontId="42" fillId="10" borderId="81" xfId="39" applyNumberFormat="1" applyFont="1" applyFill="1" applyBorder="1" applyAlignment="1">
      <alignment vertical="center"/>
    </xf>
    <xf numFmtId="172" fontId="42" fillId="13" borderId="81" xfId="39" applyNumberFormat="1" applyFont="1" applyFill="1" applyBorder="1" applyAlignment="1">
      <alignment vertical="center"/>
    </xf>
    <xf numFmtId="172" fontId="42" fillId="10" borderId="82" xfId="39" applyNumberFormat="1" applyFont="1" applyFill="1" applyBorder="1" applyAlignment="1">
      <alignment vertical="center"/>
    </xf>
    <xf numFmtId="0" fontId="61" fillId="0" borderId="0" xfId="35" applyFont="1" applyAlignment="1">
      <alignment horizontal="center" vertical="center"/>
    </xf>
    <xf numFmtId="0" fontId="61" fillId="0" borderId="0" xfId="35" applyFont="1" applyAlignment="1">
      <alignment vertical="center"/>
    </xf>
    <xf numFmtId="0" fontId="41" fillId="0" borderId="0" xfId="29" applyFont="1" applyBorder="1" applyAlignment="1">
      <alignment horizontal="left" vertical="center" wrapText="1"/>
    </xf>
    <xf numFmtId="0" fontId="48" fillId="10" borderId="0" xfId="30" applyFont="1" applyFill="1" applyBorder="1" applyAlignment="1">
      <alignment vertical="center"/>
    </xf>
    <xf numFmtId="0" fontId="41" fillId="0" borderId="0" xfId="29" applyFont="1" applyFill="1" applyBorder="1" applyAlignment="1">
      <alignment horizontal="left" vertical="center" wrapText="1"/>
    </xf>
    <xf numFmtId="0" fontId="69" fillId="10" borderId="0" xfId="30" applyFont="1" applyFill="1" applyBorder="1" applyAlignment="1">
      <alignment vertical="center"/>
    </xf>
    <xf numFmtId="0" fontId="77" fillId="0" borderId="0" xfId="15" applyFont="1" applyAlignment="1">
      <alignment horizontal="center" vertical="center" wrapText="1"/>
    </xf>
    <xf numFmtId="0" fontId="41" fillId="0" borderId="0" xfId="31" applyFont="1" applyBorder="1" applyAlignment="1">
      <alignment horizontal="center" vertical="center" wrapText="1"/>
    </xf>
    <xf numFmtId="0" fontId="34" fillId="10" borderId="0" xfId="0" applyFont="1" applyFill="1" applyAlignment="1">
      <alignment vertical="center"/>
    </xf>
    <xf numFmtId="0" fontId="41" fillId="0" borderId="0" xfId="31" applyFont="1" applyFill="1" applyBorder="1" applyAlignment="1">
      <alignment horizontal="center" vertical="center" wrapText="1"/>
    </xf>
    <xf numFmtId="0" fontId="40" fillId="0" borderId="0" xfId="0" applyFont="1" applyAlignment="1">
      <alignment vertical="center" wrapText="1"/>
    </xf>
    <xf numFmtId="0" fontId="45" fillId="0" borderId="0" xfId="0" applyFont="1" applyAlignment="1">
      <alignment vertical="center" wrapText="1"/>
    </xf>
    <xf numFmtId="0" fontId="42" fillId="0" borderId="0" xfId="0" applyFont="1" applyAlignment="1">
      <alignment horizontal="center" vertical="center" wrapText="1"/>
    </xf>
    <xf numFmtId="172" fontId="44" fillId="18" borderId="78" xfId="39" applyNumberFormat="1" applyFont="1" applyFill="1" applyBorder="1" applyAlignment="1">
      <alignment horizontal="center" vertical="center" wrapText="1"/>
    </xf>
    <xf numFmtId="172" fontId="42" fillId="13" borderId="79" xfId="39" applyNumberFormat="1" applyFont="1" applyFill="1" applyBorder="1" applyAlignment="1">
      <alignment horizontal="center" vertical="center" wrapText="1"/>
    </xf>
    <xf numFmtId="0" fontId="74" fillId="0" borderId="0" xfId="0" applyFont="1" applyAlignment="1">
      <alignment horizontal="center" vertical="center" wrapText="1"/>
    </xf>
    <xf numFmtId="0" fontId="44" fillId="0" borderId="86" xfId="0" applyFont="1" applyBorder="1" applyAlignment="1">
      <alignment horizontal="left" vertical="center"/>
    </xf>
    <xf numFmtId="0" fontId="44" fillId="0" borderId="43" xfId="0" applyFont="1" applyBorder="1" applyAlignment="1">
      <alignment horizontal="left" vertical="center" wrapText="1"/>
    </xf>
    <xf numFmtId="0" fontId="44" fillId="0" borderId="81" xfId="0" applyFont="1" applyBorder="1" applyAlignment="1">
      <alignment horizontal="center" vertical="center" wrapText="1"/>
    </xf>
    <xf numFmtId="0" fontId="43" fillId="0" borderId="85" xfId="30" applyFont="1" applyBorder="1" applyAlignment="1">
      <alignment horizontal="center" vertical="center" wrapText="1"/>
    </xf>
    <xf numFmtId="0" fontId="41" fillId="2" borderId="0" xfId="2" applyFont="1" applyFill="1" applyAlignment="1">
      <alignment horizontal="left" vertical="center"/>
    </xf>
    <xf numFmtId="0" fontId="44" fillId="0" borderId="0" xfId="0" applyFont="1" applyAlignment="1">
      <alignment vertical="center" wrapText="1"/>
    </xf>
    <xf numFmtId="0" fontId="36" fillId="0" borderId="0" xfId="35" applyFont="1" applyAlignment="1">
      <alignment horizontal="center" vertical="center"/>
    </xf>
    <xf numFmtId="0" fontId="58" fillId="0" borderId="0" xfId="0" applyFont="1" applyAlignment="1">
      <alignment vertical="center"/>
    </xf>
    <xf numFmtId="0" fontId="34" fillId="7" borderId="0" xfId="15" applyFont="1" applyFill="1" applyAlignment="1">
      <alignment vertical="center"/>
    </xf>
    <xf numFmtId="0" fontId="40" fillId="0" borderId="0" xfId="30" applyFont="1" applyFill="1" applyBorder="1" applyAlignment="1">
      <alignment horizontal="left" vertical="center" wrapText="1"/>
    </xf>
    <xf numFmtId="0" fontId="34" fillId="7" borderId="0" xfId="0" applyFont="1" applyFill="1" applyAlignment="1">
      <alignment vertical="center"/>
    </xf>
    <xf numFmtId="0" fontId="44" fillId="0" borderId="81" xfId="0" applyFont="1" applyBorder="1" applyAlignment="1">
      <alignment horizontal="center" vertical="center"/>
    </xf>
    <xf numFmtId="0" fontId="44" fillId="0" borderId="0" xfId="0" applyFont="1" applyAlignment="1">
      <alignment horizontal="left" vertical="center" wrapText="1"/>
    </xf>
    <xf numFmtId="172" fontId="44" fillId="0" borderId="0" xfId="39" applyNumberFormat="1" applyFont="1" applyAlignment="1">
      <alignment horizontal="center" vertical="center" wrapText="1"/>
    </xf>
    <xf numFmtId="172" fontId="42" fillId="0" borderId="0" xfId="39" applyNumberFormat="1" applyFont="1" applyAlignment="1">
      <alignment horizontal="center" vertical="center" wrapText="1"/>
    </xf>
    <xf numFmtId="0" fontId="48" fillId="0" borderId="0" xfId="30" applyFont="1" applyBorder="1" applyAlignment="1">
      <alignment horizontal="center" vertical="center" wrapText="1"/>
    </xf>
    <xf numFmtId="0" fontId="42" fillId="2" borderId="0" xfId="2" applyFont="1" applyFill="1" applyAlignment="1">
      <alignment horizontal="left" vertical="center" wrapText="1"/>
    </xf>
    <xf numFmtId="0" fontId="36" fillId="7" borderId="0" xfId="35" applyFont="1" applyFill="1" applyAlignment="1">
      <alignment horizontal="center" vertical="center"/>
    </xf>
    <xf numFmtId="0" fontId="44" fillId="0" borderId="91" xfId="0" applyFont="1" applyBorder="1" applyAlignment="1">
      <alignment horizontal="center" vertical="center" wrapText="1"/>
    </xf>
    <xf numFmtId="167" fontId="44" fillId="13" borderId="91" xfId="0" applyNumberFormat="1" applyFont="1" applyFill="1" applyBorder="1" applyAlignment="1">
      <alignment horizontal="center" vertical="center" wrapText="1"/>
    </xf>
    <xf numFmtId="167" fontId="42" fillId="13" borderId="90" xfId="0" applyNumberFormat="1" applyFont="1" applyFill="1" applyBorder="1" applyAlignment="1">
      <alignment horizontal="center" vertical="center" wrapText="1"/>
    </xf>
    <xf numFmtId="0" fontId="43" fillId="0" borderId="73" xfId="30" applyFont="1" applyBorder="1" applyAlignment="1">
      <alignment horizontal="center" vertical="center" wrapText="1"/>
    </xf>
    <xf numFmtId="0" fontId="43" fillId="0" borderId="73" xfId="30" applyFont="1" applyBorder="1" applyAlignment="1" applyProtection="1">
      <alignment horizontal="center" vertical="center" wrapText="1"/>
      <protection locked="0"/>
    </xf>
    <xf numFmtId="0" fontId="42" fillId="2" borderId="0" xfId="2" applyFont="1" applyFill="1" applyAlignment="1">
      <alignment horizontal="left" vertical="center"/>
    </xf>
    <xf numFmtId="0" fontId="61" fillId="7" borderId="0" xfId="35" applyFont="1" applyFill="1" applyAlignment="1">
      <alignment horizontal="center" vertical="center"/>
    </xf>
    <xf numFmtId="0" fontId="42" fillId="0" borderId="0" xfId="0" applyFont="1" applyAlignment="1">
      <alignment horizontal="justify" vertical="center" wrapText="1"/>
    </xf>
    <xf numFmtId="0" fontId="78" fillId="0" borderId="0" xfId="30" applyFont="1" applyBorder="1" applyAlignment="1">
      <alignment horizontal="center" vertical="center" wrapText="1"/>
    </xf>
    <xf numFmtId="0" fontId="42" fillId="0" borderId="0" xfId="2" applyFont="1" applyAlignment="1">
      <alignment horizontal="left" vertical="center"/>
    </xf>
    <xf numFmtId="172" fontId="44" fillId="18" borderId="43" xfId="39" applyNumberFormat="1" applyFont="1" applyFill="1" applyBorder="1" applyAlignment="1">
      <alignment horizontal="center" vertical="center" wrapText="1"/>
    </xf>
    <xf numFmtId="0" fontId="42" fillId="0" borderId="81" xfId="2" applyFont="1" applyBorder="1" applyAlignment="1">
      <alignment horizontal="center" vertical="center" wrapText="1"/>
    </xf>
    <xf numFmtId="0" fontId="73" fillId="0" borderId="0" xfId="0" applyFont="1" applyAlignment="1">
      <alignment horizontal="center" vertical="center" wrapText="1"/>
    </xf>
    <xf numFmtId="0" fontId="42" fillId="0" borderId="91" xfId="0" applyFont="1" applyBorder="1" applyAlignment="1">
      <alignment horizontal="center" vertical="center" wrapText="1"/>
    </xf>
    <xf numFmtId="172" fontId="44" fillId="13" borderId="91" xfId="39" applyNumberFormat="1" applyFont="1" applyFill="1" applyBorder="1" applyAlignment="1">
      <alignment horizontal="center" vertical="center" wrapText="1"/>
    </xf>
    <xf numFmtId="172" fontId="42" fillId="13" borderId="90" xfId="39" applyNumberFormat="1" applyFont="1" applyFill="1" applyBorder="1" applyAlignment="1">
      <alignment horizontal="center" vertical="center" wrapText="1"/>
    </xf>
    <xf numFmtId="0" fontId="44" fillId="0" borderId="0" xfId="0" applyFont="1" applyAlignment="1">
      <alignment vertical="center"/>
    </xf>
    <xf numFmtId="0" fontId="36" fillId="0" borderId="16" xfId="48" applyFont="1" applyFill="1" applyBorder="1" applyAlignment="1">
      <alignment horizontal="center" vertical="center"/>
    </xf>
    <xf numFmtId="0" fontId="47" fillId="0" borderId="0" xfId="0" applyFont="1" applyAlignment="1">
      <alignment vertical="center"/>
    </xf>
    <xf numFmtId="0" fontId="48" fillId="0" borderId="0" xfId="29" applyFont="1" applyBorder="1" applyAlignment="1">
      <alignment horizontal="left" vertical="center" wrapText="1"/>
    </xf>
    <xf numFmtId="0" fontId="79" fillId="10" borderId="81" xfId="0" applyFont="1" applyFill="1" applyBorder="1" applyAlignment="1">
      <alignment horizontal="center" vertical="center" wrapText="1"/>
    </xf>
    <xf numFmtId="0" fontId="73" fillId="0" borderId="0" xfId="0" applyFont="1" applyAlignment="1">
      <alignment horizontal="justify" vertical="center" wrapText="1"/>
    </xf>
    <xf numFmtId="0" fontId="40" fillId="10" borderId="83" xfId="0" applyFont="1" applyFill="1" applyBorder="1" applyAlignment="1">
      <alignment horizontal="left" vertical="center" wrapText="1"/>
    </xf>
    <xf numFmtId="0" fontId="40" fillId="0" borderId="0" xfId="0" applyFont="1" applyAlignment="1">
      <alignment horizontal="left" vertical="center" wrapText="1"/>
    </xf>
    <xf numFmtId="0" fontId="78" fillId="0" borderId="0" xfId="0" applyFont="1" applyAlignment="1">
      <alignment vertical="center" wrapText="1"/>
    </xf>
    <xf numFmtId="0" fontId="44" fillId="0" borderId="77" xfId="0" applyFont="1" applyBorder="1" applyAlignment="1">
      <alignment vertical="center" wrapText="1"/>
    </xf>
    <xf numFmtId="0" fontId="42" fillId="0" borderId="86" xfId="0" applyFont="1" applyBorder="1" applyAlignment="1">
      <alignment vertical="center" wrapText="1"/>
    </xf>
    <xf numFmtId="172" fontId="42" fillId="10" borderId="43" xfId="39" applyNumberFormat="1" applyFont="1" applyFill="1" applyBorder="1" applyAlignment="1">
      <alignment vertical="center" wrapText="1"/>
    </xf>
    <xf numFmtId="172" fontId="44" fillId="10" borderId="43" xfId="39" applyNumberFormat="1" applyFont="1" applyFill="1" applyBorder="1" applyAlignment="1">
      <alignment horizontal="center" vertical="center" wrapText="1"/>
    </xf>
    <xf numFmtId="172" fontId="44" fillId="18" borderId="87" xfId="39" applyNumberFormat="1" applyFont="1" applyFill="1" applyBorder="1" applyAlignment="1">
      <alignment horizontal="center" vertical="center" wrapText="1"/>
    </xf>
    <xf numFmtId="0" fontId="44" fillId="0" borderId="86" xfId="0" applyFont="1" applyBorder="1" applyAlignment="1">
      <alignment vertical="center"/>
    </xf>
    <xf numFmtId="172" fontId="44" fillId="10" borderId="43" xfId="39" applyNumberFormat="1" applyFont="1" applyFill="1" applyBorder="1" applyAlignment="1">
      <alignment vertical="center"/>
    </xf>
    <xf numFmtId="0" fontId="44" fillId="0" borderId="86" xfId="0" applyFont="1" applyBorder="1" applyAlignment="1">
      <alignment vertical="center" wrapText="1"/>
    </xf>
    <xf numFmtId="172" fontId="44" fillId="10" borderId="43" xfId="39" applyNumberFormat="1" applyFont="1" applyFill="1" applyBorder="1" applyAlignment="1">
      <alignment vertical="center" wrapText="1"/>
    </xf>
    <xf numFmtId="172" fontId="44" fillId="12" borderId="87" xfId="39" applyNumberFormat="1" applyFont="1" applyFill="1" applyBorder="1" applyAlignment="1" applyProtection="1">
      <alignment horizontal="center" vertical="center" wrapText="1"/>
      <protection locked="0"/>
    </xf>
    <xf numFmtId="0" fontId="44" fillId="0" borderId="80" xfId="0" applyFont="1" applyBorder="1" applyAlignment="1">
      <alignment vertical="center" wrapText="1"/>
    </xf>
    <xf numFmtId="172" fontId="44" fillId="10" borderId="81" xfId="39" applyNumberFormat="1" applyFont="1" applyFill="1" applyBorder="1" applyAlignment="1">
      <alignment vertical="center" wrapText="1"/>
    </xf>
    <xf numFmtId="172" fontId="44" fillId="10" borderId="81" xfId="39" applyNumberFormat="1" applyFont="1" applyFill="1" applyBorder="1" applyAlignment="1">
      <alignment horizontal="center" vertical="center" wrapText="1"/>
    </xf>
    <xf numFmtId="0" fontId="44" fillId="10" borderId="78" xfId="0" applyFont="1" applyFill="1" applyBorder="1" applyAlignment="1">
      <alignment horizontal="center" vertical="center" wrapText="1"/>
    </xf>
    <xf numFmtId="10" fontId="44" fillId="13" borderId="79" xfId="38" applyNumberFormat="1" applyFont="1" applyFill="1" applyBorder="1" applyAlignment="1">
      <alignment horizontal="center" vertical="center" wrapText="1"/>
    </xf>
    <xf numFmtId="0" fontId="42" fillId="0" borderId="80" xfId="0" applyFont="1" applyBorder="1" applyAlignment="1">
      <alignment vertical="center" wrapText="1"/>
    </xf>
    <xf numFmtId="0" fontId="42" fillId="10" borderId="81" xfId="0" applyFont="1" applyFill="1" applyBorder="1" applyAlignment="1">
      <alignment vertical="center" wrapText="1"/>
    </xf>
    <xf numFmtId="0" fontId="44" fillId="10" borderId="81" xfId="0" applyFont="1" applyFill="1" applyBorder="1" applyAlignment="1">
      <alignment horizontal="center" vertical="center" wrapText="1"/>
    </xf>
    <xf numFmtId="171" fontId="44" fillId="12" borderId="82" xfId="38" applyNumberFormat="1" applyFont="1" applyFill="1" applyBorder="1" applyAlignment="1" applyProtection="1">
      <alignment horizontal="center" vertical="center" wrapText="1"/>
      <protection locked="0"/>
    </xf>
    <xf numFmtId="0" fontId="42" fillId="0" borderId="0" xfId="0" applyFont="1" applyAlignment="1">
      <alignment vertical="center" wrapText="1"/>
    </xf>
    <xf numFmtId="167" fontId="44" fillId="13" borderId="79" xfId="0" applyNumberFormat="1" applyFont="1" applyFill="1" applyBorder="1" applyAlignment="1">
      <alignment horizontal="center" vertical="center" wrapText="1"/>
    </xf>
    <xf numFmtId="167" fontId="44" fillId="13" borderId="82" xfId="0" applyNumberFormat="1" applyFont="1" applyFill="1" applyBorder="1" applyAlignment="1">
      <alignment horizontal="center" vertical="center" wrapText="1"/>
    </xf>
    <xf numFmtId="171" fontId="44" fillId="12" borderId="78" xfId="38" applyNumberFormat="1" applyFont="1" applyFill="1" applyBorder="1" applyAlignment="1" applyProtection="1">
      <alignment horizontal="center" vertical="center" wrapText="1"/>
      <protection locked="0"/>
    </xf>
    <xf numFmtId="171" fontId="44" fillId="12" borderId="81" xfId="38" applyNumberFormat="1" applyFont="1" applyFill="1" applyBorder="1" applyAlignment="1" applyProtection="1">
      <alignment horizontal="center" vertical="center" wrapText="1"/>
      <protection locked="0"/>
    </xf>
    <xf numFmtId="0" fontId="44" fillId="0" borderId="89" xfId="0" applyFont="1" applyBorder="1" applyAlignment="1">
      <alignment vertical="center" wrapText="1"/>
    </xf>
    <xf numFmtId="172" fontId="44" fillId="12" borderId="91" xfId="39" applyNumberFormat="1" applyFont="1" applyFill="1" applyBorder="1" applyAlignment="1" applyProtection="1">
      <alignment horizontal="center" vertical="center" wrapText="1"/>
      <protection locked="0"/>
    </xf>
    <xf numFmtId="172" fontId="44" fillId="13" borderId="90" xfId="39" applyNumberFormat="1" applyFont="1" applyFill="1" applyBorder="1" applyAlignment="1" applyProtection="1">
      <alignment horizontal="center" vertical="center" wrapText="1"/>
      <protection locked="0"/>
    </xf>
    <xf numFmtId="0" fontId="80" fillId="0" borderId="0" xfId="0" applyFont="1"/>
    <xf numFmtId="0" fontId="68" fillId="0" borderId="0" xfId="29" applyFont="1" applyBorder="1" applyAlignment="1">
      <alignment horizontal="left" vertical="center" wrapText="1"/>
    </xf>
    <xf numFmtId="0" fontId="81" fillId="14" borderId="0" xfId="30" applyFont="1" applyFill="1" applyBorder="1" applyAlignment="1">
      <alignment horizontal="center" vertical="center"/>
    </xf>
    <xf numFmtId="0" fontId="51" fillId="0" borderId="0" xfId="0" applyFont="1"/>
    <xf numFmtId="0" fontId="40" fillId="10" borderId="43" xfId="0" applyFont="1" applyFill="1" applyBorder="1" applyAlignment="1">
      <alignment horizontal="center" vertical="center" wrapText="1"/>
    </xf>
    <xf numFmtId="0" fontId="40" fillId="10" borderId="87" xfId="0" applyFont="1" applyFill="1" applyBorder="1" applyAlignment="1">
      <alignment horizontal="center" vertical="center" wrapText="1"/>
    </xf>
    <xf numFmtId="0" fontId="40" fillId="10" borderId="86" xfId="0" applyFont="1" applyFill="1" applyBorder="1" applyAlignment="1">
      <alignment horizontal="center" vertical="center" wrapText="1"/>
    </xf>
    <xf numFmtId="0" fontId="40" fillId="10" borderId="43" xfId="0" applyFont="1" applyFill="1" applyBorder="1" applyAlignment="1">
      <alignment horizontal="center" vertical="center" wrapText="1"/>
    </xf>
    <xf numFmtId="0" fontId="40" fillId="10" borderId="87" xfId="0" applyFont="1" applyFill="1" applyBorder="1" applyAlignment="1">
      <alignment horizontal="center" vertical="center" wrapText="1"/>
    </xf>
    <xf numFmtId="0" fontId="40" fillId="10" borderId="80" xfId="0" applyFont="1" applyFill="1" applyBorder="1" applyAlignment="1">
      <alignment horizontal="center" vertical="center" wrapText="1"/>
    </xf>
    <xf numFmtId="0" fontId="42" fillId="0" borderId="0" xfId="15" applyFont="1" applyAlignment="1">
      <alignment vertical="center"/>
    </xf>
    <xf numFmtId="0" fontId="42" fillId="0" borderId="0" xfId="15" applyFont="1" applyAlignment="1">
      <alignment horizontal="center" vertical="center"/>
    </xf>
    <xf numFmtId="0" fontId="42" fillId="0" borderId="84" xfId="0" applyFont="1" applyBorder="1" applyProtection="1">
      <protection locked="0"/>
    </xf>
    <xf numFmtId="0" fontId="42" fillId="0" borderId="85" xfId="0" applyFont="1" applyBorder="1" applyProtection="1">
      <protection locked="0"/>
    </xf>
    <xf numFmtId="172" fontId="42" fillId="0" borderId="0" xfId="39" applyNumberFormat="1" applyFont="1" applyAlignment="1">
      <alignment horizontal="center" vertical="center"/>
    </xf>
    <xf numFmtId="0" fontId="42" fillId="0" borderId="0" xfId="0" applyFont="1"/>
    <xf numFmtId="0" fontId="42" fillId="0" borderId="88" xfId="0" applyFont="1" applyBorder="1" applyProtection="1">
      <protection locked="0"/>
    </xf>
    <xf numFmtId="172" fontId="42" fillId="13" borderId="91" xfId="39" applyNumberFormat="1" applyFont="1" applyFill="1" applyBorder="1" applyAlignment="1">
      <alignment horizontal="center" vertical="center"/>
    </xf>
    <xf numFmtId="172" fontId="42" fillId="13" borderId="90" xfId="39" applyNumberFormat="1" applyFont="1" applyFill="1" applyBorder="1" applyAlignment="1">
      <alignment horizontal="center" vertical="center"/>
    </xf>
    <xf numFmtId="0" fontId="42" fillId="0" borderId="73" xfId="0" applyFont="1" applyBorder="1" applyProtection="1">
      <protection locked="0"/>
    </xf>
    <xf numFmtId="172" fontId="51" fillId="0" borderId="0" xfId="39" applyNumberFormat="1" applyFont="1" applyAlignment="1">
      <alignment horizontal="center" vertical="center"/>
    </xf>
    <xf numFmtId="172" fontId="42" fillId="0" borderId="0" xfId="39" applyNumberFormat="1" applyFont="1" applyFill="1" applyBorder="1" applyAlignment="1">
      <alignment horizontal="center" vertical="center"/>
    </xf>
    <xf numFmtId="0" fontId="82" fillId="0" borderId="0" xfId="29" applyFont="1" applyBorder="1" applyAlignment="1">
      <alignment horizontal="left" vertical="center" wrapText="1"/>
    </xf>
    <xf numFmtId="0" fontId="41" fillId="0" borderId="0" xfId="0" applyFont="1" applyAlignment="1">
      <alignment horizontal="center" vertical="center" wrapText="1"/>
    </xf>
    <xf numFmtId="0" fontId="40" fillId="10" borderId="89" xfId="0" applyFont="1" applyFill="1" applyBorder="1" applyAlignment="1">
      <alignment horizontal="center" vertical="center" wrapText="1"/>
    </xf>
    <xf numFmtId="0" fontId="40" fillId="10" borderId="91" xfId="0" applyFont="1" applyFill="1" applyBorder="1" applyAlignment="1">
      <alignment horizontal="center" vertical="center" wrapText="1"/>
    </xf>
    <xf numFmtId="0" fontId="40" fillId="10" borderId="90" xfId="0" applyFont="1" applyFill="1" applyBorder="1" applyAlignment="1">
      <alignment horizontal="center" vertical="center" wrapText="1"/>
    </xf>
    <xf numFmtId="0" fontId="40" fillId="10" borderId="73" xfId="30" applyFont="1" applyFill="1" applyBorder="1" applyAlignment="1">
      <alignment horizontal="center" vertical="center" wrapText="1"/>
    </xf>
    <xf numFmtId="0" fontId="40" fillId="10" borderId="73" xfId="0" applyFont="1" applyFill="1" applyBorder="1" applyAlignment="1">
      <alignment horizontal="center" vertical="center" wrapText="1"/>
    </xf>
    <xf numFmtId="0" fontId="40" fillId="0" borderId="0" xfId="30" applyFont="1" applyFill="1" applyBorder="1" applyAlignment="1">
      <alignment vertical="center" wrapText="1"/>
    </xf>
    <xf numFmtId="0" fontId="44" fillId="0" borderId="77" xfId="0" applyFont="1" applyBorder="1" applyAlignment="1">
      <alignment horizontal="left" vertical="center" wrapText="1"/>
    </xf>
    <xf numFmtId="172" fontId="42" fillId="18" borderId="78" xfId="39" applyNumberFormat="1" applyFont="1" applyFill="1" applyBorder="1" applyAlignment="1">
      <alignment horizontal="center" vertical="center" wrapText="1"/>
    </xf>
    <xf numFmtId="0" fontId="42" fillId="0" borderId="80" xfId="0" applyFont="1" applyBorder="1" applyAlignment="1">
      <alignment horizontal="left" vertical="center" wrapText="1"/>
    </xf>
    <xf numFmtId="172" fontId="42" fillId="12" borderId="81" xfId="39" applyNumberFormat="1" applyFont="1" applyFill="1" applyBorder="1" applyAlignment="1" applyProtection="1">
      <alignment horizontal="center" vertical="center" wrapText="1"/>
      <protection locked="0"/>
    </xf>
    <xf numFmtId="0" fontId="42" fillId="0" borderId="0" xfId="0" applyFont="1" applyAlignment="1">
      <alignment horizontal="left" vertical="center" wrapText="1"/>
    </xf>
    <xf numFmtId="172" fontId="44" fillId="13" borderId="78" xfId="39" applyNumberFormat="1" applyFont="1" applyFill="1" applyBorder="1" applyAlignment="1">
      <alignment horizontal="center" vertical="center"/>
    </xf>
    <xf numFmtId="172" fontId="44" fillId="12" borderId="78" xfId="39" applyNumberFormat="1" applyFont="1" applyFill="1" applyBorder="1" applyAlignment="1">
      <alignment horizontal="center" vertical="center" wrapText="1"/>
    </xf>
    <xf numFmtId="172" fontId="42" fillId="12" borderId="78" xfId="39" applyNumberFormat="1" applyFont="1" applyFill="1" applyBorder="1" applyAlignment="1">
      <alignment horizontal="center" vertical="center" wrapText="1"/>
    </xf>
    <xf numFmtId="172" fontId="44" fillId="13" borderId="79" xfId="39" applyNumberFormat="1" applyFont="1" applyFill="1" applyBorder="1" applyAlignment="1">
      <alignment horizontal="center" vertical="center"/>
    </xf>
    <xf numFmtId="0" fontId="44" fillId="0" borderId="86" xfId="0" applyFont="1" applyBorder="1" applyAlignment="1">
      <alignment horizontal="left" vertical="center" wrapText="1"/>
    </xf>
    <xf numFmtId="172" fontId="44" fillId="13" borderId="43" xfId="39" applyNumberFormat="1" applyFont="1" applyFill="1" applyBorder="1" applyAlignment="1">
      <alignment horizontal="center" vertical="center"/>
    </xf>
    <xf numFmtId="172" fontId="44" fillId="13" borderId="87" xfId="39" applyNumberFormat="1" applyFont="1" applyFill="1" applyBorder="1" applyAlignment="1">
      <alignment horizontal="center" vertical="center"/>
    </xf>
    <xf numFmtId="0" fontId="44" fillId="0" borderId="80" xfId="0" applyFont="1" applyBorder="1" applyAlignment="1">
      <alignment horizontal="left" vertical="center" wrapText="1"/>
    </xf>
    <xf numFmtId="172" fontId="44" fillId="13" borderId="81" xfId="39" applyNumberFormat="1" applyFont="1" applyFill="1" applyBorder="1" applyAlignment="1">
      <alignment horizontal="center" vertical="center"/>
    </xf>
    <xf numFmtId="172" fontId="44" fillId="13" borderId="82" xfId="39" applyNumberFormat="1" applyFont="1" applyFill="1" applyBorder="1" applyAlignment="1">
      <alignment horizontal="center" vertical="center"/>
    </xf>
    <xf numFmtId="172" fontId="44" fillId="0" borderId="0" xfId="39" applyNumberFormat="1" applyFont="1" applyAlignment="1">
      <alignment horizontal="center" vertical="center"/>
    </xf>
    <xf numFmtId="0" fontId="73" fillId="0" borderId="0" xfId="0" applyFont="1" applyAlignment="1">
      <alignment horizontal="left" vertical="center" wrapText="1"/>
    </xf>
    <xf numFmtId="172" fontId="44" fillId="18" borderId="81" xfId="39" applyNumberFormat="1" applyFont="1" applyFill="1" applyBorder="1" applyAlignment="1">
      <alignment horizontal="center" vertical="center" wrapText="1"/>
    </xf>
    <xf numFmtId="0" fontId="44" fillId="0" borderId="89" xfId="0" applyFont="1" applyBorder="1" applyAlignment="1">
      <alignment horizontal="left" vertical="center" wrapText="1"/>
    </xf>
    <xf numFmtId="172" fontId="42" fillId="12" borderId="91" xfId="39" applyNumberFormat="1" applyFont="1" applyFill="1" applyBorder="1" applyAlignment="1" applyProtection="1">
      <alignment horizontal="center" vertical="center" wrapText="1"/>
      <protection locked="0"/>
    </xf>
    <xf numFmtId="172" fontId="44" fillId="13" borderId="90" xfId="39" applyNumberFormat="1" applyFont="1" applyFill="1" applyBorder="1" applyAlignment="1">
      <alignment horizontal="center" vertical="center" wrapText="1"/>
    </xf>
    <xf numFmtId="173" fontId="34" fillId="0" borderId="0" xfId="39" applyNumberFormat="1" applyFont="1" applyAlignment="1">
      <alignment vertical="center"/>
    </xf>
    <xf numFmtId="172" fontId="39" fillId="0" borderId="0" xfId="39" applyNumberFormat="1" applyFont="1" applyAlignment="1">
      <alignment horizontal="center" vertical="center"/>
    </xf>
    <xf numFmtId="172" fontId="44" fillId="7" borderId="91" xfId="39" applyNumberFormat="1" applyFont="1" applyFill="1" applyBorder="1" applyAlignment="1">
      <alignment horizontal="center" vertical="center" wrapText="1"/>
    </xf>
    <xf numFmtId="172" fontId="44" fillId="7" borderId="91" xfId="39" applyNumberFormat="1" applyFont="1" applyFill="1" applyBorder="1" applyAlignment="1">
      <alignment vertical="center" wrapText="1"/>
    </xf>
    <xf numFmtId="172" fontId="42" fillId="12" borderId="90" xfId="39" applyNumberFormat="1" applyFont="1" applyFill="1" applyBorder="1" applyAlignment="1" applyProtection="1">
      <alignment horizontal="center" vertical="center" wrapText="1"/>
      <protection locked="0"/>
    </xf>
    <xf numFmtId="0" fontId="39" fillId="0" borderId="73" xfId="0" applyFont="1" applyBorder="1" applyAlignment="1" applyProtection="1">
      <alignment vertical="center"/>
      <protection locked="0"/>
    </xf>
    <xf numFmtId="172" fontId="39" fillId="0" borderId="0" xfId="0" applyNumberFormat="1" applyFont="1" applyAlignment="1">
      <alignment vertical="center"/>
    </xf>
    <xf numFmtId="0" fontId="68" fillId="0" borderId="0" xfId="0" applyFont="1" applyAlignment="1">
      <alignment vertical="center" wrapText="1"/>
    </xf>
    <xf numFmtId="0" fontId="77" fillId="0" borderId="0" xfId="29" applyFont="1" applyFill="1" applyBorder="1" applyAlignment="1">
      <alignment horizontal="center" vertical="center" wrapText="1"/>
    </xf>
    <xf numFmtId="0" fontId="48" fillId="0" borderId="0" xfId="0" applyFont="1" applyAlignment="1">
      <alignment vertical="center" wrapText="1"/>
    </xf>
    <xf numFmtId="0" fontId="40" fillId="0" borderId="0" xfId="0" applyFont="1" applyAlignment="1">
      <alignment horizontal="center" vertical="center" wrapText="1"/>
    </xf>
    <xf numFmtId="0" fontId="83" fillId="0" borderId="77" xfId="0" applyFont="1" applyBorder="1" applyAlignment="1">
      <alignment horizontal="left" vertical="center" wrapText="1"/>
    </xf>
    <xf numFmtId="164" fontId="83" fillId="0" borderId="78" xfId="0" applyNumberFormat="1" applyFont="1" applyBorder="1" applyAlignment="1">
      <alignment horizontal="center" vertical="center" wrapText="1"/>
    </xf>
    <xf numFmtId="0" fontId="83" fillId="0" borderId="78" xfId="0" applyFont="1" applyBorder="1" applyAlignment="1">
      <alignment horizontal="center" vertical="center" wrapText="1"/>
    </xf>
    <xf numFmtId="172" fontId="83" fillId="18" borderId="78" xfId="39" applyNumberFormat="1" applyFont="1" applyFill="1" applyBorder="1" applyAlignment="1">
      <alignment horizontal="center" vertical="center" wrapText="1"/>
    </xf>
    <xf numFmtId="172" fontId="83" fillId="13" borderId="78" xfId="39" applyNumberFormat="1" applyFont="1" applyFill="1" applyBorder="1" applyAlignment="1">
      <alignment horizontal="center" vertical="center" wrapText="1"/>
    </xf>
    <xf numFmtId="172" fontId="83" fillId="12" borderId="78" xfId="39" applyNumberFormat="1" applyFont="1" applyFill="1" applyBorder="1" applyAlignment="1" applyProtection="1">
      <alignment horizontal="center" vertical="center" wrapText="1"/>
      <protection locked="0"/>
    </xf>
    <xf numFmtId="172" fontId="83" fillId="13" borderId="79" xfId="39" applyNumberFormat="1" applyFont="1" applyFill="1" applyBorder="1" applyAlignment="1">
      <alignment horizontal="center" vertical="center" wrapText="1"/>
    </xf>
    <xf numFmtId="0" fontId="83" fillId="0" borderId="0" xfId="0" applyFont="1" applyAlignment="1">
      <alignment horizontal="center" vertical="center" wrapText="1"/>
    </xf>
    <xf numFmtId="0" fontId="38" fillId="0" borderId="84" xfId="0" applyFont="1" applyBorder="1" applyAlignment="1">
      <alignment horizontal="center" vertical="center" wrapText="1"/>
    </xf>
    <xf numFmtId="0" fontId="83" fillId="0" borderId="86" xfId="0" applyFont="1" applyBorder="1" applyAlignment="1">
      <alignment horizontal="left" vertical="center" wrapText="1"/>
    </xf>
    <xf numFmtId="0" fontId="83" fillId="0" borderId="43" xfId="0" applyFont="1" applyBorder="1" applyAlignment="1">
      <alignment horizontal="center" vertical="center" wrapText="1"/>
    </xf>
    <xf numFmtId="172" fontId="83" fillId="18" borderId="43" xfId="39" applyNumberFormat="1" applyFont="1" applyFill="1" applyBorder="1" applyAlignment="1">
      <alignment horizontal="center" vertical="center" wrapText="1"/>
    </xf>
    <xf numFmtId="172" fontId="83" fillId="13" borderId="43" xfId="39" applyNumberFormat="1" applyFont="1" applyFill="1" applyBorder="1" applyAlignment="1">
      <alignment horizontal="center" vertical="center" wrapText="1"/>
    </xf>
    <xf numFmtId="172" fontId="83" fillId="12" borderId="43" xfId="39" applyNumberFormat="1" applyFont="1" applyFill="1" applyBorder="1" applyAlignment="1" applyProtection="1">
      <alignment horizontal="center" vertical="center" wrapText="1"/>
      <protection locked="0"/>
    </xf>
    <xf numFmtId="172" fontId="83" fillId="13" borderId="87" xfId="39" applyNumberFormat="1" applyFont="1" applyFill="1" applyBorder="1" applyAlignment="1">
      <alignment horizontal="center" vertical="center" wrapText="1"/>
    </xf>
    <xf numFmtId="0" fontId="38" fillId="0" borderId="88" xfId="0" applyFont="1" applyBorder="1" applyAlignment="1">
      <alignment horizontal="center" vertical="center" wrapText="1"/>
    </xf>
    <xf numFmtId="0" fontId="83" fillId="0" borderId="43" xfId="0" applyFont="1" applyBorder="1" applyAlignment="1">
      <alignment horizontal="center" vertical="center"/>
    </xf>
    <xf numFmtId="172" fontId="83" fillId="18" borderId="43" xfId="39" applyNumberFormat="1" applyFont="1" applyFill="1" applyBorder="1" applyAlignment="1">
      <alignment horizontal="center" vertical="center"/>
    </xf>
    <xf numFmtId="0" fontId="83" fillId="0" borderId="0" xfId="0" applyFont="1" applyAlignment="1">
      <alignment vertical="center"/>
    </xf>
    <xf numFmtId="172" fontId="83" fillId="13" borderId="43" xfId="39" applyNumberFormat="1" applyFont="1" applyFill="1" applyBorder="1" applyAlignment="1">
      <alignment horizontal="center" vertical="center"/>
    </xf>
    <xf numFmtId="0" fontId="38" fillId="0" borderId="88" xfId="0" applyFont="1" applyBorder="1" applyAlignment="1">
      <alignment horizontal="center" vertical="center"/>
    </xf>
    <xf numFmtId="0" fontId="83" fillId="0" borderId="80" xfId="0" applyFont="1" applyBorder="1" applyAlignment="1">
      <alignment horizontal="left" vertical="center" wrapText="1"/>
    </xf>
    <xf numFmtId="0" fontId="83" fillId="0" borderId="81" xfId="0" applyFont="1" applyBorder="1" applyAlignment="1">
      <alignment horizontal="center" vertical="center"/>
    </xf>
    <xf numFmtId="172" fontId="83" fillId="13" borderId="81" xfId="39" applyNumberFormat="1" applyFont="1" applyFill="1" applyBorder="1" applyAlignment="1">
      <alignment horizontal="center" vertical="center"/>
    </xf>
    <xf numFmtId="172" fontId="83" fillId="13" borderId="81" xfId="39" applyNumberFormat="1" applyFont="1" applyFill="1" applyBorder="1" applyAlignment="1">
      <alignment horizontal="center" vertical="center" wrapText="1"/>
    </xf>
    <xf numFmtId="172" fontId="83" fillId="13" borderId="82" xfId="39" applyNumberFormat="1" applyFont="1" applyFill="1" applyBorder="1" applyAlignment="1">
      <alignment horizontal="center" vertical="center" wrapText="1"/>
    </xf>
    <xf numFmtId="0" fontId="38" fillId="0" borderId="85" xfId="0" applyFont="1" applyBorder="1" applyAlignment="1">
      <alignment horizontal="center" vertical="center"/>
    </xf>
    <xf numFmtId="0" fontId="38" fillId="0" borderId="0" xfId="0" applyFont="1" applyAlignment="1">
      <alignment horizontal="center" vertical="center" wrapText="1"/>
    </xf>
    <xf numFmtId="0" fontId="84" fillId="0" borderId="0" xfId="30" applyFont="1" applyBorder="1" applyAlignment="1">
      <alignment horizontal="left" vertical="center" wrapText="1"/>
    </xf>
    <xf numFmtId="172" fontId="83" fillId="18" borderId="43" xfId="39" applyNumberFormat="1" applyFont="1" applyFill="1" applyBorder="1" applyAlignment="1" applyProtection="1">
      <alignment horizontal="center" vertical="center" wrapText="1"/>
      <protection locked="0"/>
    </xf>
    <xf numFmtId="172" fontId="83" fillId="13" borderId="43" xfId="39" applyNumberFormat="1" applyFont="1" applyFill="1" applyBorder="1" applyAlignment="1" applyProtection="1">
      <alignment horizontal="center" vertical="center" wrapText="1"/>
      <protection locked="0"/>
    </xf>
    <xf numFmtId="0" fontId="83" fillId="0" borderId="81" xfId="0" applyFont="1" applyBorder="1" applyAlignment="1">
      <alignment horizontal="center" vertical="center" wrapText="1"/>
    </xf>
    <xf numFmtId="0" fontId="38" fillId="0" borderId="85" xfId="0" applyFont="1" applyBorder="1" applyAlignment="1">
      <alignment horizontal="center" vertical="center" wrapText="1"/>
    </xf>
    <xf numFmtId="0" fontId="83" fillId="0" borderId="89" xfId="0" applyFont="1" applyBorder="1" applyAlignment="1">
      <alignment vertical="center" wrapText="1"/>
    </xf>
    <xf numFmtId="0" fontId="83" fillId="0" borderId="91" xfId="0" applyFont="1" applyBorder="1" applyAlignment="1">
      <alignment horizontal="center" vertical="center" wrapText="1"/>
    </xf>
    <xf numFmtId="172" fontId="83" fillId="18" borderId="91" xfId="39" applyNumberFormat="1" applyFont="1" applyFill="1" applyBorder="1" applyAlignment="1" applyProtection="1">
      <alignment horizontal="center" vertical="center" wrapText="1"/>
      <protection locked="0"/>
    </xf>
    <xf numFmtId="172" fontId="83" fillId="13" borderId="91" xfId="39" applyNumberFormat="1" applyFont="1" applyFill="1" applyBorder="1" applyAlignment="1" applyProtection="1">
      <alignment horizontal="center" vertical="center" wrapText="1"/>
      <protection locked="0"/>
    </xf>
    <xf numFmtId="172" fontId="83" fillId="12" borderId="91" xfId="39" applyNumberFormat="1" applyFont="1" applyFill="1" applyBorder="1" applyAlignment="1" applyProtection="1">
      <alignment horizontal="center" vertical="center" wrapText="1"/>
      <protection locked="0"/>
    </xf>
    <xf numFmtId="172" fontId="83" fillId="13" borderId="90" xfId="39" applyNumberFormat="1" applyFont="1" applyFill="1" applyBorder="1" applyAlignment="1">
      <alignment horizontal="center" vertical="center" wrapText="1"/>
    </xf>
    <xf numFmtId="0" fontId="38" fillId="0" borderId="73" xfId="0" applyFont="1" applyBorder="1" applyAlignment="1">
      <alignment horizontal="center" vertical="center" wrapText="1"/>
    </xf>
    <xf numFmtId="0" fontId="51" fillId="0" borderId="0" xfId="0" applyFont="1" applyAlignment="1">
      <alignment vertical="center" wrapText="1"/>
    </xf>
    <xf numFmtId="0" fontId="58" fillId="0" borderId="0" xfId="0" applyFont="1" applyAlignment="1">
      <alignment vertical="center" wrapText="1"/>
    </xf>
    <xf numFmtId="172" fontId="83" fillId="18" borderId="78" xfId="39" applyNumberFormat="1" applyFont="1" applyFill="1" applyBorder="1" applyAlignment="1" applyProtection="1">
      <alignment horizontal="center" vertical="center" wrapText="1"/>
      <protection locked="0"/>
    </xf>
    <xf numFmtId="172" fontId="83" fillId="13" borderId="78" xfId="39" applyNumberFormat="1" applyFont="1" applyFill="1" applyBorder="1" applyAlignment="1" applyProtection="1">
      <alignment horizontal="center" vertical="center" wrapText="1"/>
      <protection locked="0"/>
    </xf>
    <xf numFmtId="0" fontId="75" fillId="0" borderId="0" xfId="0" applyFont="1" applyAlignment="1">
      <alignment horizontal="left" vertical="center"/>
    </xf>
    <xf numFmtId="0" fontId="86" fillId="0" borderId="0" xfId="0" applyFont="1" applyAlignment="1">
      <alignment horizontal="left" vertical="center"/>
    </xf>
    <xf numFmtId="0" fontId="48" fillId="0" borderId="0" xfId="0" applyFont="1" applyAlignment="1">
      <alignment horizontal="left" vertical="center"/>
    </xf>
    <xf numFmtId="0" fontId="48" fillId="0" borderId="0" xfId="0" applyFont="1" applyAlignment="1">
      <alignment horizontal="left" vertical="center" wrapText="1"/>
    </xf>
    <xf numFmtId="0" fontId="87" fillId="0" borderId="0" xfId="0" applyFont="1" applyAlignment="1">
      <alignment horizontal="center" vertical="center" wrapText="1"/>
    </xf>
    <xf numFmtId="0" fontId="79" fillId="0" borderId="0" xfId="0" applyFont="1" applyAlignment="1">
      <alignment vertical="center"/>
    </xf>
    <xf numFmtId="0" fontId="79" fillId="0" borderId="0" xfId="0" applyFont="1" applyAlignment="1">
      <alignment vertical="center" wrapText="1"/>
    </xf>
    <xf numFmtId="0" fontId="79" fillId="0" borderId="0" xfId="30" applyFont="1" applyFill="1" applyBorder="1" applyAlignment="1">
      <alignment horizontal="center" vertical="center" textRotation="90" wrapText="1"/>
    </xf>
    <xf numFmtId="0" fontId="79" fillId="0" borderId="0" xfId="30" applyFont="1" applyFill="1" applyBorder="1" applyAlignment="1">
      <alignment horizontal="center" vertical="center" wrapText="1"/>
    </xf>
    <xf numFmtId="172" fontId="83" fillId="10" borderId="43" xfId="39" applyNumberFormat="1" applyFont="1" applyFill="1" applyBorder="1" applyAlignment="1">
      <alignment horizontal="center" vertical="center" wrapText="1"/>
    </xf>
    <xf numFmtId="172" fontId="83" fillId="12" borderId="81" xfId="39" applyNumberFormat="1" applyFont="1" applyFill="1" applyBorder="1" applyAlignment="1" applyProtection="1">
      <alignment horizontal="center" vertical="center" wrapText="1"/>
      <protection locked="0"/>
    </xf>
    <xf numFmtId="0" fontId="83" fillId="0" borderId="80" xfId="0" applyFont="1" applyBorder="1" applyAlignment="1">
      <alignment vertical="center" wrapText="1"/>
    </xf>
    <xf numFmtId="0" fontId="83" fillId="0" borderId="11" xfId="0" applyFont="1" applyBorder="1" applyAlignment="1">
      <alignment vertical="center" wrapText="1"/>
    </xf>
    <xf numFmtId="0" fontId="83" fillId="0" borderId="0" xfId="0" applyFont="1" applyAlignment="1">
      <alignment vertical="center" wrapText="1"/>
    </xf>
    <xf numFmtId="172" fontId="83" fillId="0" borderId="0" xfId="39" applyNumberFormat="1" applyFont="1" applyAlignment="1">
      <alignment horizontal="center" vertical="center"/>
    </xf>
    <xf numFmtId="172" fontId="83" fillId="13" borderId="91" xfId="39" applyNumberFormat="1" applyFont="1" applyFill="1" applyBorder="1" applyAlignment="1">
      <alignment horizontal="center" vertical="center"/>
    </xf>
    <xf numFmtId="172" fontId="83" fillId="13" borderId="90" xfId="39" applyNumberFormat="1" applyFont="1" applyFill="1" applyBorder="1" applyAlignment="1">
      <alignment horizontal="center" vertical="center"/>
    </xf>
    <xf numFmtId="0" fontId="83" fillId="0" borderId="0" xfId="0" applyFont="1" applyAlignment="1">
      <alignment horizontal="left" vertical="center" wrapText="1"/>
    </xf>
    <xf numFmtId="172" fontId="83" fillId="0" borderId="0" xfId="39" applyNumberFormat="1" applyFont="1" applyAlignment="1">
      <alignment horizontal="center" vertical="center" wrapText="1"/>
    </xf>
    <xf numFmtId="0" fontId="83" fillId="0" borderId="89" xfId="0" applyFont="1" applyBorder="1" applyAlignment="1">
      <alignment horizontal="left" vertical="center" wrapText="1"/>
    </xf>
    <xf numFmtId="172" fontId="83" fillId="13" borderId="91" xfId="39" applyNumberFormat="1" applyFont="1" applyFill="1" applyBorder="1" applyAlignment="1">
      <alignment horizontal="center" vertical="center" wrapText="1"/>
    </xf>
    <xf numFmtId="0" fontId="83" fillId="10" borderId="83" xfId="0" applyFont="1" applyFill="1" applyBorder="1" applyAlignment="1">
      <alignment horizontal="left" vertical="center" wrapText="1"/>
    </xf>
    <xf numFmtId="172" fontId="88" fillId="0" borderId="0" xfId="39" applyNumberFormat="1" applyFont="1" applyAlignment="1">
      <alignment horizontal="left" vertical="center" wrapText="1"/>
    </xf>
    <xf numFmtId="172" fontId="88" fillId="0" borderId="0" xfId="39" applyNumberFormat="1" applyFont="1" applyBorder="1" applyAlignment="1">
      <alignment vertical="center" wrapText="1"/>
    </xf>
    <xf numFmtId="172" fontId="88" fillId="0" borderId="0" xfId="39" applyNumberFormat="1" applyFont="1" applyAlignment="1">
      <alignment horizontal="center" vertical="center"/>
    </xf>
    <xf numFmtId="172" fontId="83" fillId="12" borderId="79" xfId="39" applyNumberFormat="1" applyFont="1" applyFill="1" applyBorder="1" applyAlignment="1" applyProtection="1">
      <alignment horizontal="center" vertical="center" wrapText="1"/>
      <protection locked="0"/>
    </xf>
    <xf numFmtId="172" fontId="44" fillId="0" borderId="0" xfId="39" applyNumberFormat="1" applyFont="1" applyFill="1" applyBorder="1" applyAlignment="1">
      <alignment horizontal="center" vertical="center" wrapText="1"/>
    </xf>
    <xf numFmtId="172" fontId="83" fillId="12" borderId="87" xfId="39" applyNumberFormat="1" applyFont="1" applyFill="1" applyBorder="1" applyAlignment="1" applyProtection="1">
      <alignment horizontal="center" vertical="center" wrapText="1"/>
      <protection locked="0"/>
    </xf>
    <xf numFmtId="172" fontId="83" fillId="13" borderId="82" xfId="39" applyNumberFormat="1" applyFont="1" applyFill="1" applyBorder="1" applyAlignment="1">
      <alignment horizontal="center" vertical="center"/>
    </xf>
    <xf numFmtId="172" fontId="83" fillId="0" borderId="0" xfId="39" applyNumberFormat="1" applyFont="1" applyAlignment="1">
      <alignment vertical="center"/>
    </xf>
    <xf numFmtId="0" fontId="42" fillId="0" borderId="0" xfId="0" quotePrefix="1" applyFont="1" applyAlignment="1">
      <alignment horizontal="left" vertical="center" wrapText="1"/>
    </xf>
    <xf numFmtId="0" fontId="83" fillId="0" borderId="77" xfId="0" applyFont="1" applyFill="1" applyBorder="1" applyAlignment="1">
      <alignment horizontal="left" vertical="center" wrapText="1"/>
    </xf>
    <xf numFmtId="0" fontId="43" fillId="0" borderId="84" xfId="30" applyFont="1" applyFill="1" applyBorder="1" applyAlignment="1" applyProtection="1">
      <alignment horizontal="center" vertical="center" wrapText="1"/>
      <protection locked="0"/>
    </xf>
    <xf numFmtId="0" fontId="83" fillId="0" borderId="86" xfId="0" applyFont="1" applyFill="1" applyBorder="1" applyAlignment="1">
      <alignment horizontal="left" vertical="center" wrapText="1"/>
    </xf>
    <xf numFmtId="0" fontId="43" fillId="0" borderId="88" xfId="30" applyFont="1" applyFill="1" applyBorder="1" applyAlignment="1" applyProtection="1">
      <alignment horizontal="center" vertical="center" wrapText="1"/>
      <protection locked="0"/>
    </xf>
    <xf numFmtId="0" fontId="83" fillId="0" borderId="80" xfId="0" applyFont="1" applyFill="1" applyBorder="1" applyAlignment="1">
      <alignment horizontal="left" vertical="center" wrapText="1"/>
    </xf>
    <xf numFmtId="172" fontId="83" fillId="12" borderId="82" xfId="39" applyNumberFormat="1" applyFont="1" applyFill="1" applyBorder="1" applyAlignment="1" applyProtection="1">
      <alignment horizontal="center" vertical="center" wrapText="1"/>
      <protection locked="0"/>
    </xf>
    <xf numFmtId="0" fontId="43" fillId="0" borderId="85" xfId="30" applyFont="1" applyFill="1" applyBorder="1" applyAlignment="1" applyProtection="1">
      <alignment horizontal="center" vertical="center" wrapText="1"/>
      <protection locked="0"/>
    </xf>
    <xf numFmtId="0" fontId="68" fillId="0" borderId="0" xfId="29" applyFont="1" applyBorder="1" applyAlignment="1">
      <alignment vertical="center" wrapText="1"/>
    </xf>
    <xf numFmtId="165" fontId="68" fillId="0" borderId="0" xfId="39" applyFont="1" applyBorder="1" applyAlignment="1">
      <alignment vertical="center" wrapText="1"/>
    </xf>
    <xf numFmtId="165" fontId="48" fillId="0" borderId="0" xfId="39" applyFont="1" applyAlignment="1">
      <alignment horizontal="left" vertical="center" wrapText="1"/>
    </xf>
    <xf numFmtId="165" fontId="87" fillId="0" borderId="0" xfId="39" applyFont="1" applyAlignment="1">
      <alignment horizontal="center" vertical="center" wrapText="1"/>
    </xf>
    <xf numFmtId="0" fontId="78" fillId="0" borderId="0" xfId="30" applyFont="1" applyBorder="1" applyAlignment="1">
      <alignment vertical="center" wrapText="1"/>
    </xf>
    <xf numFmtId="0" fontId="79" fillId="10" borderId="91" xfId="0" applyFont="1" applyFill="1" applyBorder="1" applyAlignment="1">
      <alignment horizontal="center" vertical="center" wrapText="1"/>
    </xf>
    <xf numFmtId="165" fontId="79" fillId="10" borderId="91" xfId="39" applyFont="1" applyFill="1" applyBorder="1" applyAlignment="1">
      <alignment horizontal="center" vertical="center" wrapText="1"/>
    </xf>
    <xf numFmtId="165" fontId="79" fillId="10" borderId="90" xfId="39" applyFont="1" applyFill="1" applyBorder="1" applyAlignment="1">
      <alignment horizontal="center" vertical="center" wrapText="1"/>
    </xf>
    <xf numFmtId="0" fontId="79" fillId="10" borderId="73" xfId="30" applyFont="1" applyFill="1" applyBorder="1" applyAlignment="1">
      <alignment horizontal="center" vertical="center" wrapText="1"/>
    </xf>
    <xf numFmtId="165" fontId="79" fillId="0" borderId="0" xfId="39" applyFont="1" applyAlignment="1">
      <alignment horizontal="center" vertical="center" textRotation="90" wrapText="1"/>
    </xf>
    <xf numFmtId="165" fontId="42" fillId="0" borderId="0" xfId="39" applyFont="1" applyAlignment="1">
      <alignment vertical="center"/>
    </xf>
    <xf numFmtId="0" fontId="44" fillId="0" borderId="84" xfId="0" applyFont="1" applyBorder="1" applyAlignment="1">
      <alignment horizontal="center" vertical="center" wrapText="1"/>
    </xf>
    <xf numFmtId="0" fontId="44" fillId="0" borderId="88" xfId="0" applyFont="1" applyBorder="1" applyAlignment="1">
      <alignment horizontal="center" vertical="center" wrapText="1"/>
    </xf>
    <xf numFmtId="0" fontId="42" fillId="0" borderId="88" xfId="0" applyFont="1" applyBorder="1" applyAlignment="1">
      <alignment horizontal="center" vertical="center" wrapText="1"/>
    </xf>
    <xf numFmtId="0" fontId="44" fillId="0" borderId="88" xfId="0" applyFont="1" applyBorder="1" applyAlignment="1">
      <alignment horizontal="center" vertical="center"/>
    </xf>
    <xf numFmtId="0" fontId="44" fillId="0" borderId="85" xfId="0" applyFont="1" applyBorder="1" applyAlignment="1">
      <alignment horizontal="center" vertical="center" wrapText="1"/>
    </xf>
    <xf numFmtId="0" fontId="42" fillId="0" borderId="0" xfId="32" applyFont="1" applyAlignment="1">
      <alignment horizontal="center" vertical="center"/>
    </xf>
    <xf numFmtId="172" fontId="42" fillId="0" borderId="0" xfId="39" applyNumberFormat="1" applyFont="1" applyBorder="1" applyAlignment="1">
      <alignment vertical="center"/>
    </xf>
    <xf numFmtId="0" fontId="42" fillId="0" borderId="89" xfId="0" applyFont="1" applyBorder="1" applyAlignment="1">
      <alignment vertical="center" wrapText="1"/>
    </xf>
    <xf numFmtId="0" fontId="42" fillId="0" borderId="0" xfId="32" applyFont="1" applyAlignment="1">
      <alignment vertical="center"/>
    </xf>
    <xf numFmtId="0" fontId="75" fillId="0" borderId="0" xfId="0" applyFont="1" applyAlignment="1">
      <alignment vertical="center"/>
    </xf>
    <xf numFmtId="0" fontId="41" fillId="0" borderId="0" xfId="30" applyFont="1" applyBorder="1" applyAlignment="1">
      <alignment vertical="center" wrapText="1"/>
    </xf>
    <xf numFmtId="165" fontId="39" fillId="0" borderId="0" xfId="39" applyFont="1" applyAlignment="1">
      <alignment vertical="center"/>
    </xf>
    <xf numFmtId="165" fontId="34" fillId="0" borderId="0" xfId="39" applyFont="1" applyAlignment="1">
      <alignment vertical="center"/>
    </xf>
    <xf numFmtId="0" fontId="86" fillId="0" borderId="0" xfId="0" applyFont="1" applyAlignment="1">
      <alignment vertical="center"/>
    </xf>
    <xf numFmtId="165" fontId="47" fillId="0" borderId="0" xfId="39" applyFont="1" applyAlignment="1">
      <alignment vertical="center"/>
    </xf>
    <xf numFmtId="173" fontId="68" fillId="0" borderId="0" xfId="39" applyNumberFormat="1" applyFont="1" applyBorder="1" applyAlignment="1">
      <alignment vertical="center" wrapText="1"/>
    </xf>
    <xf numFmtId="165" fontId="78" fillId="0" borderId="0" xfId="39" applyFont="1" applyAlignment="1">
      <alignment vertical="center"/>
    </xf>
    <xf numFmtId="165" fontId="48" fillId="10" borderId="0" xfId="39" applyFont="1" applyFill="1" applyBorder="1" applyAlignment="1">
      <alignment vertical="center"/>
    </xf>
    <xf numFmtId="165" fontId="48" fillId="0" borderId="0" xfId="39" applyFont="1" applyBorder="1" applyAlignment="1">
      <alignment vertical="center"/>
    </xf>
    <xf numFmtId="165" fontId="34" fillId="7" borderId="0" xfId="39" applyFont="1" applyFill="1" applyAlignment="1">
      <alignment vertical="center"/>
    </xf>
    <xf numFmtId="173" fontId="48" fillId="0" borderId="0" xfId="39" applyNumberFormat="1" applyFont="1" applyAlignment="1">
      <alignment horizontal="left" vertical="center" wrapText="1"/>
    </xf>
    <xf numFmtId="165" fontId="69" fillId="10" borderId="0" xfId="39" applyFont="1" applyFill="1" applyBorder="1" applyAlignment="1">
      <alignment vertical="center"/>
    </xf>
    <xf numFmtId="165" fontId="70" fillId="14" borderId="0" xfId="39" applyFont="1" applyFill="1" applyBorder="1" applyAlignment="1">
      <alignment horizontal="center" vertical="center"/>
    </xf>
    <xf numFmtId="165" fontId="77" fillId="0" borderId="0" xfId="39" applyFont="1" applyFill="1" applyBorder="1" applyAlignment="1">
      <alignment horizontal="center" vertical="center" wrapText="1"/>
    </xf>
    <xf numFmtId="173" fontId="77" fillId="0" borderId="0" xfId="39" applyNumberFormat="1" applyFont="1" applyFill="1" applyBorder="1" applyAlignment="1">
      <alignment horizontal="center" vertical="center" wrapText="1"/>
    </xf>
    <xf numFmtId="165" fontId="58" fillId="0" borderId="0" xfId="39" applyFont="1" applyAlignment="1">
      <alignment vertical="center"/>
    </xf>
    <xf numFmtId="165" fontId="78" fillId="0" borderId="0" xfId="39" applyFont="1" applyFill="1" applyBorder="1" applyAlignment="1">
      <alignment vertical="center" wrapText="1"/>
    </xf>
    <xf numFmtId="165" fontId="34" fillId="10" borderId="0" xfId="39" applyFont="1" applyFill="1" applyAlignment="1">
      <alignment vertical="center"/>
    </xf>
    <xf numFmtId="165" fontId="40" fillId="10" borderId="89" xfId="39" applyFont="1" applyFill="1" applyBorder="1" applyAlignment="1">
      <alignment horizontal="center" vertical="center" wrapText="1"/>
    </xf>
    <xf numFmtId="165" fontId="40" fillId="10" borderId="91" xfId="39" applyFont="1" applyFill="1" applyBorder="1" applyAlignment="1">
      <alignment horizontal="center" vertical="center" wrapText="1"/>
    </xf>
    <xf numFmtId="172" fontId="40" fillId="10" borderId="91" xfId="39" applyNumberFormat="1" applyFont="1" applyFill="1" applyBorder="1" applyAlignment="1">
      <alignment horizontal="center" vertical="center" wrapText="1"/>
    </xf>
    <xf numFmtId="172" fontId="40" fillId="10" borderId="90" xfId="39" applyNumberFormat="1" applyFont="1" applyFill="1" applyBorder="1" applyAlignment="1">
      <alignment horizontal="center" vertical="center" wrapText="1"/>
    </xf>
    <xf numFmtId="165" fontId="40" fillId="10" borderId="73" xfId="39" applyFont="1" applyFill="1" applyBorder="1" applyAlignment="1">
      <alignment horizontal="center" vertical="center" wrapText="1"/>
    </xf>
    <xf numFmtId="165" fontId="36" fillId="0" borderId="0" xfId="39" applyFont="1" applyAlignment="1">
      <alignment vertical="center"/>
    </xf>
    <xf numFmtId="165" fontId="61" fillId="0" borderId="0" xfId="39" applyFont="1" applyAlignment="1">
      <alignment horizontal="center" vertical="center"/>
    </xf>
    <xf numFmtId="165" fontId="40" fillId="0" borderId="0" xfId="39" applyFont="1" applyAlignment="1">
      <alignment horizontal="center" vertical="center" wrapText="1"/>
    </xf>
    <xf numFmtId="165" fontId="51" fillId="0" borderId="0" xfId="39" applyFont="1" applyAlignment="1">
      <alignment vertical="center"/>
    </xf>
    <xf numFmtId="165" fontId="40" fillId="10" borderId="83" xfId="39" applyFont="1" applyFill="1" applyBorder="1" applyAlignment="1">
      <alignment horizontal="left" vertical="center" wrapText="1"/>
    </xf>
    <xf numFmtId="165" fontId="40" fillId="0" borderId="0" xfId="39" applyFont="1" applyAlignment="1">
      <alignment horizontal="left" vertical="center" wrapText="1"/>
    </xf>
    <xf numFmtId="165" fontId="34" fillId="5" borderId="0" xfId="39" applyFont="1" applyFill="1" applyAlignment="1">
      <alignment vertical="center"/>
    </xf>
    <xf numFmtId="165" fontId="85" fillId="0" borderId="0" xfId="39" applyFont="1" applyAlignment="1">
      <alignment vertical="center"/>
    </xf>
    <xf numFmtId="165" fontId="44" fillId="0" borderId="77" xfId="39" applyFont="1" applyBorder="1" applyAlignment="1">
      <alignment horizontal="left" vertical="center" wrapText="1"/>
    </xf>
    <xf numFmtId="165" fontId="44" fillId="0" borderId="78" xfId="39" applyFont="1" applyBorder="1" applyAlignment="1">
      <alignment horizontal="center" vertical="center" wrapText="1"/>
    </xf>
    <xf numFmtId="0" fontId="44" fillId="0" borderId="78" xfId="39" applyNumberFormat="1" applyFont="1" applyBorder="1" applyAlignment="1">
      <alignment horizontal="center" vertical="center" wrapText="1"/>
    </xf>
    <xf numFmtId="165" fontId="43" fillId="0" borderId="84" xfId="39" applyFont="1" applyBorder="1" applyAlignment="1">
      <alignment horizontal="center" vertical="center" wrapText="1"/>
    </xf>
    <xf numFmtId="165" fontId="43" fillId="0" borderId="84" xfId="39" applyFont="1" applyBorder="1" applyAlignment="1" applyProtection="1">
      <alignment horizontal="center" vertical="center" wrapText="1"/>
      <protection locked="0"/>
    </xf>
    <xf numFmtId="165" fontId="36" fillId="16" borderId="16" xfId="39" applyFont="1" applyFill="1" applyBorder="1" applyAlignment="1">
      <alignment horizontal="center" vertical="center"/>
    </xf>
    <xf numFmtId="165" fontId="61" fillId="15" borderId="0" xfId="39" applyFont="1" applyFill="1" applyAlignment="1">
      <alignment horizontal="center" vertical="center"/>
    </xf>
    <xf numFmtId="165" fontId="44" fillId="0" borderId="86" xfId="39" applyFont="1" applyBorder="1" applyAlignment="1">
      <alignment horizontal="left" vertical="center" wrapText="1"/>
    </xf>
    <xf numFmtId="165" fontId="44" fillId="0" borderId="43" xfId="39" applyFont="1" applyBorder="1" applyAlignment="1">
      <alignment horizontal="center" vertical="center" wrapText="1"/>
    </xf>
    <xf numFmtId="0" fontId="44" fillId="0" borderId="43" xfId="39" applyNumberFormat="1" applyFont="1" applyBorder="1" applyAlignment="1">
      <alignment horizontal="center" vertical="center" wrapText="1"/>
    </xf>
    <xf numFmtId="165" fontId="43" fillId="0" borderId="88" xfId="39" applyFont="1" applyBorder="1" applyAlignment="1">
      <alignment horizontal="center" vertical="center" wrapText="1"/>
    </xf>
    <xf numFmtId="165" fontId="43" fillId="0" borderId="88" xfId="39" applyFont="1" applyBorder="1" applyAlignment="1" applyProtection="1">
      <alignment horizontal="center" vertical="center" wrapText="1"/>
      <protection locked="0"/>
    </xf>
    <xf numFmtId="172" fontId="44" fillId="21" borderId="87" xfId="39" applyNumberFormat="1" applyFont="1" applyFill="1" applyBorder="1" applyAlignment="1">
      <alignment horizontal="center" vertical="center" wrapText="1"/>
    </xf>
    <xf numFmtId="165" fontId="44" fillId="0" borderId="80" xfId="39" applyFont="1" applyBorder="1" applyAlignment="1">
      <alignment horizontal="left" vertical="center" wrapText="1"/>
    </xf>
    <xf numFmtId="165" fontId="44" fillId="0" borderId="81" xfId="39" applyFont="1" applyBorder="1" applyAlignment="1">
      <alignment horizontal="center" vertical="center" wrapText="1"/>
    </xf>
    <xf numFmtId="0" fontId="44" fillId="0" borderId="81" xfId="39" applyNumberFormat="1" applyFont="1" applyBorder="1" applyAlignment="1">
      <alignment horizontal="center" vertical="center" wrapText="1"/>
    </xf>
    <xf numFmtId="165" fontId="43" fillId="0" borderId="85" xfId="39" applyFont="1" applyBorder="1" applyAlignment="1">
      <alignment horizontal="center" vertical="center" wrapText="1"/>
    </xf>
    <xf numFmtId="165" fontId="43" fillId="0" borderId="85" xfId="39" applyFont="1" applyBorder="1" applyAlignment="1" applyProtection="1">
      <alignment horizontal="center" vertical="center" wrapText="1"/>
      <protection locked="0"/>
    </xf>
    <xf numFmtId="165" fontId="42" fillId="0" borderId="0" xfId="39" applyFont="1" applyAlignment="1" applyProtection="1">
      <alignment vertical="center" shrinkToFit="1"/>
      <protection locked="0"/>
    </xf>
    <xf numFmtId="165" fontId="78" fillId="0" borderId="0" xfId="39" applyFont="1" applyBorder="1" applyAlignment="1">
      <alignment vertical="center" wrapText="1"/>
    </xf>
    <xf numFmtId="165" fontId="44" fillId="0" borderId="89" xfId="39" applyFont="1" applyBorder="1" applyAlignment="1">
      <alignment vertical="center" wrapText="1"/>
    </xf>
    <xf numFmtId="165" fontId="44" fillId="0" borderId="91" xfId="39" applyFont="1" applyBorder="1" applyAlignment="1">
      <alignment horizontal="center" vertical="center" wrapText="1"/>
    </xf>
    <xf numFmtId="0" fontId="44" fillId="0" borderId="91" xfId="39" applyNumberFormat="1" applyFont="1" applyBorder="1" applyAlignment="1">
      <alignment horizontal="center" vertical="center" wrapText="1"/>
    </xf>
    <xf numFmtId="172" fontId="44" fillId="10" borderId="91" xfId="39" applyNumberFormat="1" applyFont="1" applyFill="1" applyBorder="1" applyAlignment="1">
      <alignment horizontal="center" vertical="center" wrapText="1"/>
    </xf>
    <xf numFmtId="165" fontId="44" fillId="0" borderId="73" xfId="39" applyFont="1" applyBorder="1" applyAlignment="1">
      <alignment horizontal="center" vertical="center" wrapText="1"/>
    </xf>
    <xf numFmtId="165" fontId="43" fillId="0" borderId="73" xfId="39" applyFont="1" applyBorder="1" applyAlignment="1" applyProtection="1">
      <alignment horizontal="center" vertical="center" wrapText="1"/>
      <protection locked="0"/>
    </xf>
    <xf numFmtId="165" fontId="42" fillId="0" borderId="0" xfId="39" applyFont="1" applyAlignment="1" applyProtection="1">
      <alignment horizontal="left" vertical="center" shrinkToFit="1"/>
      <protection locked="0"/>
    </xf>
    <xf numFmtId="165" fontId="36" fillId="7" borderId="0" xfId="39" applyFont="1" applyFill="1" applyAlignment="1">
      <alignment horizontal="center" vertical="center"/>
    </xf>
    <xf numFmtId="165" fontId="40" fillId="10" borderId="83" xfId="39" applyFont="1" applyFill="1" applyBorder="1" applyAlignment="1">
      <alignment horizontal="center" vertical="center" wrapText="1"/>
    </xf>
    <xf numFmtId="165" fontId="44" fillId="0" borderId="0" xfId="39" applyFont="1" applyAlignment="1">
      <alignment horizontal="center" vertical="center" wrapText="1"/>
    </xf>
    <xf numFmtId="165" fontId="39" fillId="0" borderId="84" xfId="39" applyFont="1" applyBorder="1" applyAlignment="1">
      <alignment vertical="center"/>
    </xf>
    <xf numFmtId="165" fontId="39" fillId="0" borderId="88" xfId="39" applyFont="1" applyBorder="1" applyAlignment="1">
      <alignment vertical="center"/>
    </xf>
    <xf numFmtId="165" fontId="39" fillId="0" borderId="85" xfId="39" applyFont="1" applyBorder="1" applyAlignment="1">
      <alignment vertical="center"/>
    </xf>
    <xf numFmtId="165" fontId="34" fillId="0" borderId="0" xfId="39" applyFont="1" applyFill="1" applyAlignment="1">
      <alignment vertical="center"/>
    </xf>
    <xf numFmtId="165" fontId="75" fillId="0" borderId="0" xfId="39" applyFont="1" applyAlignment="1">
      <alignment vertical="center"/>
    </xf>
    <xf numFmtId="165" fontId="86" fillId="0" borderId="0" xfId="39" applyFont="1" applyAlignment="1">
      <alignment vertical="center"/>
    </xf>
    <xf numFmtId="0" fontId="48" fillId="0" borderId="0" xfId="30" applyFont="1" applyFill="1" applyBorder="1" applyAlignment="1">
      <alignment vertical="center"/>
    </xf>
    <xf numFmtId="0" fontId="70" fillId="11" borderId="0" xfId="30" applyFont="1" applyFill="1" applyBorder="1" applyAlignment="1">
      <alignment horizontal="center" vertical="center"/>
    </xf>
    <xf numFmtId="0" fontId="69" fillId="0" borderId="0" xfId="30" applyFont="1" applyFill="1" applyBorder="1" applyAlignment="1">
      <alignment vertical="center"/>
    </xf>
    <xf numFmtId="0" fontId="40" fillId="10" borderId="77" xfId="0" applyFont="1" applyFill="1" applyBorder="1" applyAlignment="1">
      <alignment horizontal="center" vertical="center" wrapText="1"/>
    </xf>
    <xf numFmtId="172" fontId="40" fillId="10" borderId="78" xfId="39" applyNumberFormat="1" applyFont="1" applyFill="1" applyBorder="1" applyAlignment="1">
      <alignment horizontal="center" vertical="center" wrapText="1"/>
    </xf>
    <xf numFmtId="172" fontId="40" fillId="10" borderId="79" xfId="39" applyNumberFormat="1" applyFont="1" applyFill="1" applyBorder="1" applyAlignment="1">
      <alignment horizontal="center" vertical="center" wrapText="1"/>
    </xf>
    <xf numFmtId="172" fontId="40" fillId="10" borderId="43" xfId="39" applyNumberFormat="1" applyFont="1" applyFill="1" applyBorder="1" applyAlignment="1">
      <alignment horizontal="center" vertical="center" wrapText="1"/>
    </xf>
    <xf numFmtId="172" fontId="40" fillId="10" borderId="87" xfId="39" applyNumberFormat="1" applyFont="1" applyFill="1" applyBorder="1" applyAlignment="1">
      <alignment horizontal="center" vertical="center" wrapText="1"/>
    </xf>
    <xf numFmtId="0" fontId="40" fillId="10" borderId="81" xfId="39" applyNumberFormat="1" applyFont="1" applyFill="1" applyBorder="1" applyAlignment="1">
      <alignment horizontal="center" vertical="center" wrapText="1"/>
    </xf>
    <xf numFmtId="0" fontId="40" fillId="10" borderId="82" xfId="39" applyNumberFormat="1" applyFont="1" applyFill="1" applyBorder="1" applyAlignment="1">
      <alignment horizontal="center" vertical="center" wrapText="1"/>
    </xf>
    <xf numFmtId="0" fontId="40" fillId="0" borderId="0" xfId="32" applyFont="1" applyAlignment="1">
      <alignment horizontal="left" vertical="center"/>
    </xf>
    <xf numFmtId="172" fontId="42" fillId="0" borderId="0" xfId="39" applyNumberFormat="1" applyFont="1" applyAlignment="1">
      <alignment horizontal="center" vertical="center" textRotation="90" wrapText="1"/>
    </xf>
    <xf numFmtId="0" fontId="42" fillId="0" borderId="0" xfId="0" applyFont="1" applyAlignment="1">
      <alignment horizontal="center" vertical="center" textRotation="90" wrapText="1"/>
    </xf>
    <xf numFmtId="172" fontId="44" fillId="10" borderId="78" xfId="39" applyNumberFormat="1" applyFont="1" applyFill="1" applyBorder="1" applyAlignment="1">
      <alignment horizontal="center" vertical="center" wrapText="1"/>
    </xf>
    <xf numFmtId="172" fontId="44" fillId="10" borderId="79" xfId="39" applyNumberFormat="1" applyFont="1" applyFill="1" applyBorder="1" applyAlignment="1">
      <alignment horizontal="center" vertical="center" wrapText="1"/>
    </xf>
    <xf numFmtId="172" fontId="51" fillId="10" borderId="43" xfId="39" applyNumberFormat="1" applyFont="1" applyFill="1" applyBorder="1" applyAlignment="1">
      <alignment horizontal="center" vertical="center" wrapText="1"/>
    </xf>
    <xf numFmtId="172" fontId="44" fillId="10" borderId="87" xfId="39" applyNumberFormat="1" applyFont="1" applyFill="1" applyBorder="1" applyAlignment="1">
      <alignment horizontal="center" vertical="center" wrapText="1"/>
    </xf>
    <xf numFmtId="172" fontId="44" fillId="10" borderId="82" xfId="39" applyNumberFormat="1" applyFont="1" applyFill="1" applyBorder="1" applyAlignment="1">
      <alignment horizontal="center" vertical="center" wrapText="1"/>
    </xf>
    <xf numFmtId="172" fontId="44" fillId="7" borderId="78" xfId="39" applyNumberFormat="1" applyFont="1" applyFill="1" applyBorder="1" applyAlignment="1">
      <alignment horizontal="center" vertical="center" wrapText="1"/>
    </xf>
    <xf numFmtId="172" fontId="44" fillId="7" borderId="81" xfId="39" applyNumberFormat="1" applyFont="1" applyFill="1" applyBorder="1" applyAlignment="1">
      <alignment horizontal="center" vertical="center" wrapText="1"/>
    </xf>
    <xf numFmtId="172" fontId="44" fillId="13" borderId="81" xfId="39" applyNumberFormat="1" applyFont="1" applyFill="1" applyBorder="1" applyAlignment="1" applyProtection="1">
      <alignment horizontal="center" vertical="center" wrapText="1"/>
      <protection locked="0"/>
    </xf>
    <xf numFmtId="0" fontId="40" fillId="10" borderId="78" xfId="0" applyFont="1" applyFill="1" applyBorder="1" applyAlignment="1">
      <alignment horizontal="center" vertical="center" wrapText="1"/>
    </xf>
    <xf numFmtId="0" fontId="40" fillId="10" borderId="79" xfId="0" applyFont="1" applyFill="1" applyBorder="1" applyAlignment="1">
      <alignment horizontal="center" vertical="center" wrapText="1"/>
    </xf>
    <xf numFmtId="0" fontId="40" fillId="10" borderId="82" xfId="0" applyFont="1" applyFill="1" applyBorder="1" applyAlignment="1">
      <alignment horizontal="center" vertical="center" wrapText="1"/>
    </xf>
    <xf numFmtId="0" fontId="42" fillId="0" borderId="0" xfId="32" applyFont="1" applyAlignment="1">
      <alignment horizontal="left" vertical="center"/>
    </xf>
    <xf numFmtId="0" fontId="41" fillId="0" borderId="0" xfId="32" applyFont="1" applyAlignment="1">
      <alignment horizontal="left" vertical="center"/>
    </xf>
    <xf numFmtId="167" fontId="44" fillId="13" borderId="78" xfId="0" applyNumberFormat="1" applyFont="1" applyFill="1" applyBorder="1" applyAlignment="1">
      <alignment horizontal="center" vertical="center" wrapText="1"/>
    </xf>
    <xf numFmtId="167" fontId="44" fillId="12" borderId="79" xfId="0" applyNumberFormat="1" applyFont="1" applyFill="1" applyBorder="1" applyAlignment="1">
      <alignment horizontal="center" vertical="center" wrapText="1"/>
    </xf>
    <xf numFmtId="167" fontId="44" fillId="13" borderId="43" xfId="0" applyNumberFormat="1" applyFont="1" applyFill="1" applyBorder="1" applyAlignment="1">
      <alignment horizontal="center" vertical="center" wrapText="1"/>
    </xf>
    <xf numFmtId="167" fontId="44" fillId="12" borderId="87" xfId="0" applyNumberFormat="1" applyFont="1" applyFill="1" applyBorder="1" applyAlignment="1">
      <alignment horizontal="center" vertical="center" wrapText="1"/>
    </xf>
    <xf numFmtId="167" fontId="44" fillId="13" borderId="81" xfId="0" applyNumberFormat="1" applyFont="1" applyFill="1" applyBorder="1" applyAlignment="1">
      <alignment horizontal="center" vertical="center" wrapText="1"/>
    </xf>
    <xf numFmtId="171" fontId="44" fillId="13" borderId="81" xfId="0" applyNumberFormat="1" applyFont="1" applyFill="1" applyBorder="1" applyAlignment="1">
      <alignment horizontal="center" vertical="center" wrapText="1"/>
    </xf>
    <xf numFmtId="171" fontId="44" fillId="13" borderId="91" xfId="0" applyNumberFormat="1" applyFont="1" applyFill="1" applyBorder="1" applyAlignment="1">
      <alignment horizontal="center" vertical="center" wrapText="1"/>
    </xf>
    <xf numFmtId="167" fontId="44" fillId="13" borderId="90" xfId="0" applyNumberFormat="1" applyFont="1" applyFill="1" applyBorder="1" applyAlignment="1" applyProtection="1">
      <alignment horizontal="center" vertical="center" wrapText="1"/>
      <protection locked="0"/>
    </xf>
    <xf numFmtId="0" fontId="89" fillId="0" borderId="0" xfId="32" applyFont="1" applyAlignment="1">
      <alignment vertical="center"/>
    </xf>
    <xf numFmtId="172" fontId="44" fillId="7" borderId="91" xfId="39" applyNumberFormat="1" applyFont="1" applyFill="1" applyBorder="1" applyAlignment="1" applyProtection="1">
      <alignment horizontal="center" vertical="center" wrapText="1"/>
      <protection locked="0"/>
    </xf>
    <xf numFmtId="172" fontId="44" fillId="7" borderId="90" xfId="39" applyNumberFormat="1" applyFont="1" applyFill="1" applyBorder="1" applyAlignment="1" applyProtection="1">
      <alignment horizontal="center" vertical="center" wrapText="1"/>
      <protection locked="0"/>
    </xf>
    <xf numFmtId="0" fontId="45" fillId="0" borderId="0" xfId="0" applyFont="1" applyAlignment="1">
      <alignment horizontal="left" vertical="center" wrapText="1"/>
    </xf>
    <xf numFmtId="167" fontId="44" fillId="13" borderId="90" xfId="0" applyNumberFormat="1" applyFont="1" applyFill="1" applyBorder="1" applyAlignment="1">
      <alignment horizontal="center" vertical="center" wrapText="1"/>
    </xf>
    <xf numFmtId="0" fontId="39" fillId="0" borderId="0" xfId="0" applyFont="1" applyAlignment="1">
      <alignment horizontal="left" vertical="center"/>
    </xf>
    <xf numFmtId="0" fontId="55" fillId="0" borderId="0" xfId="15" applyFont="1" applyAlignment="1">
      <alignment vertical="center" wrapText="1"/>
    </xf>
    <xf numFmtId="0" fontId="68" fillId="0" borderId="0" xfId="0" applyFont="1" applyAlignment="1">
      <alignment horizontal="center" vertical="center" wrapText="1"/>
    </xf>
    <xf numFmtId="0" fontId="90" fillId="0" borderId="0" xfId="0" applyFont="1" applyAlignment="1">
      <alignment horizontal="center" vertical="center" wrapText="1"/>
    </xf>
    <xf numFmtId="0" fontId="51" fillId="0" borderId="0" xfId="0" applyFont="1" applyAlignment="1">
      <alignment horizontal="center" vertical="center" wrapText="1"/>
    </xf>
    <xf numFmtId="0" fontId="51" fillId="0" borderId="0" xfId="0" applyFont="1" applyAlignment="1">
      <alignment horizontal="center" vertical="center"/>
    </xf>
    <xf numFmtId="172" fontId="44" fillId="12" borderId="78" xfId="0" applyNumberFormat="1" applyFont="1" applyFill="1" applyBorder="1" applyAlignment="1" applyProtection="1">
      <alignment horizontal="center" vertical="center" wrapText="1"/>
      <protection locked="0"/>
    </xf>
    <xf numFmtId="172" fontId="44" fillId="12" borderId="79" xfId="0" applyNumberFormat="1" applyFont="1" applyFill="1" applyBorder="1" applyAlignment="1" applyProtection="1">
      <alignment horizontal="center" vertical="center" wrapText="1"/>
      <protection locked="0"/>
    </xf>
    <xf numFmtId="0" fontId="91" fillId="0" borderId="84" xfId="0" applyFont="1" applyBorder="1" applyAlignment="1">
      <alignment horizontal="center" vertical="center" wrapText="1"/>
    </xf>
    <xf numFmtId="172" fontId="44" fillId="12" borderId="43" xfId="0" applyNumberFormat="1" applyFont="1" applyFill="1" applyBorder="1" applyAlignment="1" applyProtection="1">
      <alignment horizontal="center" vertical="center" wrapText="1"/>
      <protection locked="0"/>
    </xf>
    <xf numFmtId="172" fontId="44" fillId="12" borderId="87" xfId="0" applyNumberFormat="1" applyFont="1" applyFill="1" applyBorder="1" applyAlignment="1" applyProtection="1">
      <alignment horizontal="center" vertical="center" wrapText="1"/>
      <protection locked="0"/>
    </xf>
    <xf numFmtId="0" fontId="91" fillId="0" borderId="88" xfId="0" applyFont="1" applyBorder="1" applyAlignment="1">
      <alignment horizontal="center" vertical="center" wrapText="1"/>
    </xf>
    <xf numFmtId="0" fontId="91" fillId="0" borderId="85" xfId="0" applyFont="1" applyBorder="1" applyAlignment="1">
      <alignment horizontal="center" vertical="center" wrapText="1"/>
    </xf>
    <xf numFmtId="172" fontId="44" fillId="12" borderId="91" xfId="0" applyNumberFormat="1" applyFont="1" applyFill="1" applyBorder="1" applyAlignment="1" applyProtection="1">
      <alignment horizontal="center" vertical="center" wrapText="1"/>
      <protection locked="0"/>
    </xf>
    <xf numFmtId="0" fontId="42" fillId="0" borderId="0" xfId="0" applyFont="1" applyFill="1" applyAlignment="1">
      <alignment horizontal="center" vertical="center"/>
    </xf>
    <xf numFmtId="167" fontId="44" fillId="0" borderId="0" xfId="0" applyNumberFormat="1" applyFont="1" applyFill="1" applyAlignment="1">
      <alignment horizontal="center" vertical="center" wrapText="1"/>
    </xf>
    <xf numFmtId="0" fontId="44" fillId="0" borderId="89" xfId="0" applyFont="1" applyBorder="1" applyAlignment="1">
      <alignment horizontal="left" vertical="center" wrapText="1"/>
    </xf>
    <xf numFmtId="172" fontId="44" fillId="12" borderId="91" xfId="0" applyNumberFormat="1" applyFont="1" applyFill="1" applyBorder="1" applyAlignment="1" applyProtection="1">
      <alignment vertical="center" wrapText="1"/>
      <protection locked="0"/>
    </xf>
    <xf numFmtId="167" fontId="44" fillId="0" borderId="0" xfId="0" applyNumberFormat="1" applyFont="1" applyAlignment="1">
      <alignment horizontal="center" vertical="center" wrapText="1"/>
    </xf>
    <xf numFmtId="0" fontId="35" fillId="0" borderId="0" xfId="0" applyFont="1" applyAlignment="1">
      <alignment vertical="center"/>
    </xf>
    <xf numFmtId="0" fontId="85" fillId="0" borderId="0" xfId="0" applyFont="1" applyAlignment="1">
      <alignment vertical="center"/>
    </xf>
    <xf numFmtId="0" fontId="79" fillId="10" borderId="90" xfId="0" applyFont="1" applyFill="1" applyBorder="1" applyAlignment="1">
      <alignment horizontal="center" vertical="center" wrapText="1"/>
    </xf>
    <xf numFmtId="0" fontId="79" fillId="0" borderId="0" xfId="0" applyFont="1" applyAlignment="1">
      <alignment horizontal="center" vertical="center" textRotation="90" wrapText="1"/>
    </xf>
    <xf numFmtId="172" fontId="44" fillId="21" borderId="81" xfId="39" applyNumberFormat="1" applyFont="1" applyFill="1" applyBorder="1" applyAlignment="1">
      <alignment horizontal="center" vertical="center" wrapText="1"/>
    </xf>
    <xf numFmtId="172" fontId="79" fillId="10" borderId="91" xfId="39" applyNumberFormat="1" applyFont="1" applyFill="1" applyBorder="1" applyAlignment="1">
      <alignment horizontal="center" vertical="center" wrapText="1"/>
    </xf>
    <xf numFmtId="172" fontId="79" fillId="10" borderId="90" xfId="39" applyNumberFormat="1" applyFont="1" applyFill="1" applyBorder="1" applyAlignment="1">
      <alignment horizontal="center" vertical="center" wrapText="1"/>
    </xf>
    <xf numFmtId="0" fontId="41" fillId="0" borderId="0" xfId="0" applyFont="1" applyAlignment="1">
      <alignment wrapText="1"/>
    </xf>
    <xf numFmtId="172" fontId="42" fillId="0" borderId="0" xfId="39" applyNumberFormat="1" applyFont="1" applyFill="1" applyBorder="1" applyAlignment="1">
      <alignment vertical="center"/>
    </xf>
    <xf numFmtId="172" fontId="39" fillId="0" borderId="0" xfId="39" applyNumberFormat="1" applyFont="1" applyFill="1" applyBorder="1" applyAlignment="1">
      <alignment vertical="center"/>
    </xf>
    <xf numFmtId="172" fontId="44" fillId="21" borderId="82" xfId="39" applyNumberFormat="1" applyFont="1" applyFill="1" applyBorder="1" applyAlignment="1">
      <alignment horizontal="center" vertical="center" wrapText="1"/>
    </xf>
    <xf numFmtId="0" fontId="91" fillId="0" borderId="0" xfId="0" applyFont="1" applyAlignment="1">
      <alignment horizontal="center" vertical="center" wrapText="1"/>
    </xf>
    <xf numFmtId="0" fontId="91" fillId="0" borderId="73" xfId="0" applyFont="1" applyBorder="1" applyAlignment="1">
      <alignment horizontal="center" vertical="center" wrapText="1"/>
    </xf>
    <xf numFmtId="172" fontId="44" fillId="12" borderId="79" xfId="39" applyNumberFormat="1" applyFont="1" applyFill="1" applyBorder="1" applyAlignment="1" applyProtection="1">
      <alignment horizontal="center" vertical="center" wrapText="1"/>
      <protection locked="0"/>
    </xf>
    <xf numFmtId="172" fontId="44" fillId="12" borderId="82" xfId="39" applyNumberFormat="1" applyFont="1" applyFill="1" applyBorder="1" applyAlignment="1" applyProtection="1">
      <alignment horizontal="center" vertical="center" wrapText="1"/>
      <protection locked="0"/>
    </xf>
    <xf numFmtId="172" fontId="44" fillId="12" borderId="90" xfId="39" applyNumberFormat="1" applyFont="1" applyFill="1" applyBorder="1" applyAlignment="1" applyProtection="1">
      <alignment horizontal="center" vertical="center" wrapText="1"/>
      <protection locked="0"/>
    </xf>
    <xf numFmtId="174" fontId="39" fillId="0" borderId="0" xfId="0" applyNumberFormat="1" applyFont="1" applyAlignment="1">
      <alignment vertical="center"/>
    </xf>
    <xf numFmtId="165" fontId="39" fillId="0" borderId="0" xfId="0" applyNumberFormat="1" applyFont="1" applyAlignment="1">
      <alignment vertical="center"/>
    </xf>
    <xf numFmtId="0" fontId="47" fillId="0" borderId="0" xfId="0" applyFont="1"/>
    <xf numFmtId="0" fontId="68" fillId="0" borderId="0" xfId="0" applyFont="1" applyAlignment="1">
      <alignment horizontal="left" vertical="center" wrapText="1"/>
    </xf>
    <xf numFmtId="0" fontId="43" fillId="0" borderId="0" xfId="0" applyFont="1" applyAlignment="1">
      <alignment horizontal="left"/>
    </xf>
    <xf numFmtId="0" fontId="43" fillId="0" borderId="0" xfId="30" applyFont="1" applyBorder="1" applyAlignment="1">
      <alignment horizontal="left" vertical="center" wrapText="1"/>
    </xf>
    <xf numFmtId="0" fontId="40" fillId="0" borderId="0" xfId="0" applyFont="1" applyAlignment="1">
      <alignment horizontal="center" vertical="center" textRotation="90" wrapText="1"/>
    </xf>
    <xf numFmtId="0" fontId="43" fillId="0" borderId="0" xfId="30" applyFont="1" applyFill="1" applyBorder="1" applyAlignment="1">
      <alignment horizontal="left" vertical="center" wrapText="1"/>
    </xf>
    <xf numFmtId="0" fontId="44" fillId="0" borderId="78" xfId="0" applyNumberFormat="1" applyFont="1" applyBorder="1" applyAlignment="1">
      <alignment horizontal="center" vertical="center" wrapText="1"/>
    </xf>
    <xf numFmtId="0" fontId="44" fillId="0" borderId="43" xfId="0" applyNumberFormat="1" applyFont="1" applyBorder="1" applyAlignment="1">
      <alignment horizontal="center" vertical="center" wrapText="1"/>
    </xf>
    <xf numFmtId="0" fontId="44" fillId="0" borderId="81" xfId="0" applyNumberFormat="1" applyFont="1" applyBorder="1" applyAlignment="1">
      <alignment horizontal="center" vertical="center" wrapText="1"/>
    </xf>
    <xf numFmtId="172" fontId="42" fillId="0" borderId="0" xfId="0" applyNumberFormat="1" applyFont="1" applyAlignment="1">
      <alignment horizontal="justify" vertical="center" wrapText="1"/>
    </xf>
    <xf numFmtId="172" fontId="40" fillId="0" borderId="0" xfId="0" applyNumberFormat="1" applyFont="1" applyAlignment="1">
      <alignment horizontal="left" vertical="center" wrapText="1"/>
    </xf>
    <xf numFmtId="0" fontId="48" fillId="0" borderId="0" xfId="30" applyFont="1" applyBorder="1" applyAlignment="1">
      <alignment horizontal="left" vertical="center" wrapText="1"/>
    </xf>
    <xf numFmtId="0" fontId="78" fillId="0" borderId="0" xfId="0" applyFont="1" applyAlignment="1">
      <alignment vertical="center"/>
    </xf>
    <xf numFmtId="0" fontId="61" fillId="15" borderId="0" xfId="15" applyFont="1" applyFill="1" applyAlignment="1">
      <alignment horizontal="center" vertical="center" wrapText="1"/>
    </xf>
    <xf numFmtId="49" fontId="42" fillId="0" borderId="0" xfId="1" applyNumberFormat="1" applyFont="1" applyBorder="1" applyAlignment="1">
      <alignment vertical="center"/>
    </xf>
    <xf numFmtId="0" fontId="42" fillId="0" borderId="0" xfId="28" applyFont="1" applyAlignment="1">
      <alignment horizontal="center" vertical="center" wrapText="1"/>
    </xf>
    <xf numFmtId="0" fontId="92" fillId="0" borderId="0" xfId="0" applyFont="1"/>
    <xf numFmtId="0" fontId="59" fillId="0" borderId="0" xfId="15" applyFont="1" applyAlignment="1">
      <alignment horizontal="center" vertical="center" wrapText="1"/>
    </xf>
    <xf numFmtId="0" fontId="40" fillId="0" borderId="0" xfId="0" applyFont="1" applyBorder="1" applyAlignment="1">
      <alignment horizontal="left" vertical="center" wrapText="1"/>
    </xf>
    <xf numFmtId="0" fontId="40" fillId="0" borderId="0" xfId="0" applyFont="1" applyBorder="1" applyAlignment="1">
      <alignment horizontal="center" vertical="center" wrapText="1"/>
    </xf>
    <xf numFmtId="0" fontId="93" fillId="0" borderId="0" xfId="30" applyFont="1" applyBorder="1" applyAlignment="1">
      <alignment vertical="center" wrapText="1"/>
    </xf>
    <xf numFmtId="172" fontId="44" fillId="30" borderId="78" xfId="39" applyNumberFormat="1" applyFont="1" applyFill="1" applyBorder="1" applyAlignment="1">
      <alignment horizontal="center" vertical="center" wrapText="1"/>
    </xf>
    <xf numFmtId="172" fontId="44" fillId="30" borderId="43" xfId="39" applyNumberFormat="1" applyFont="1" applyFill="1" applyBorder="1" applyAlignment="1">
      <alignment horizontal="center" vertical="center" wrapText="1"/>
    </xf>
    <xf numFmtId="172" fontId="44" fillId="12" borderId="43" xfId="39" applyNumberFormat="1" applyFont="1" applyFill="1" applyBorder="1" applyAlignment="1">
      <alignment horizontal="center" vertical="center" wrapText="1"/>
    </xf>
    <xf numFmtId="172" fontId="39" fillId="0" borderId="0" xfId="39" applyNumberFormat="1" applyFont="1"/>
    <xf numFmtId="0" fontId="56" fillId="0" borderId="0" xfId="0" applyFont="1"/>
    <xf numFmtId="172" fontId="44" fillId="7" borderId="79" xfId="39" applyNumberFormat="1" applyFont="1" applyFill="1" applyBorder="1" applyAlignment="1">
      <alignment horizontal="center" vertical="center" wrapText="1"/>
    </xf>
    <xf numFmtId="172" fontId="44" fillId="7" borderId="43" xfId="39" applyNumberFormat="1" applyFont="1" applyFill="1" applyBorder="1" applyAlignment="1">
      <alignment horizontal="center" vertical="center" wrapText="1"/>
    </xf>
    <xf numFmtId="172" fontId="44" fillId="7" borderId="87" xfId="39" applyNumberFormat="1" applyFont="1" applyFill="1" applyBorder="1" applyAlignment="1">
      <alignment horizontal="center" vertical="center" wrapText="1"/>
    </xf>
    <xf numFmtId="172" fontId="44" fillId="7" borderId="82" xfId="39" applyNumberFormat="1" applyFont="1" applyFill="1" applyBorder="1" applyAlignment="1">
      <alignment horizontal="center" vertical="center" wrapText="1"/>
    </xf>
    <xf numFmtId="0" fontId="39" fillId="0" borderId="0" xfId="0" applyFont="1" applyAlignment="1">
      <alignment horizontal="left" vertical="center" wrapText="1"/>
    </xf>
    <xf numFmtId="172" fontId="42" fillId="12" borderId="78" xfId="39" applyNumberFormat="1" applyFont="1" applyFill="1" applyBorder="1" applyAlignment="1" applyProtection="1">
      <alignment horizontal="center" vertical="center" wrapText="1"/>
      <protection locked="0"/>
    </xf>
    <xf numFmtId="172" fontId="44" fillId="19" borderId="78" xfId="39" applyNumberFormat="1" applyFont="1" applyFill="1" applyBorder="1" applyAlignment="1">
      <alignment horizontal="center" vertical="center" wrapText="1"/>
    </xf>
    <xf numFmtId="172" fontId="44" fillId="19" borderId="79" xfId="39" applyNumberFormat="1" applyFont="1" applyFill="1" applyBorder="1" applyAlignment="1">
      <alignment horizontal="center" vertical="center" wrapText="1"/>
    </xf>
    <xf numFmtId="172" fontId="42" fillId="12" borderId="43" xfId="39" applyNumberFormat="1" applyFont="1" applyFill="1" applyBorder="1" applyAlignment="1" applyProtection="1">
      <alignment horizontal="center" vertical="center" wrapText="1"/>
      <protection locked="0"/>
    </xf>
    <xf numFmtId="172" fontId="44" fillId="19" borderId="43" xfId="39" applyNumberFormat="1" applyFont="1" applyFill="1" applyBorder="1" applyAlignment="1">
      <alignment horizontal="center" vertical="center" wrapText="1"/>
    </xf>
    <xf numFmtId="172" fontId="44" fillId="19" borderId="87" xfId="39" applyNumberFormat="1" applyFont="1" applyFill="1" applyBorder="1" applyAlignment="1">
      <alignment horizontal="center" vertical="center" wrapText="1"/>
    </xf>
    <xf numFmtId="172" fontId="39" fillId="10" borderId="79" xfId="39" applyNumberFormat="1" applyFont="1" applyFill="1" applyBorder="1"/>
    <xf numFmtId="172" fontId="39" fillId="10" borderId="87" xfId="39" applyNumberFormat="1" applyFont="1" applyFill="1" applyBorder="1"/>
    <xf numFmtId="0" fontId="79" fillId="19" borderId="91" xfId="0" applyFont="1" applyFill="1" applyBorder="1" applyAlignment="1">
      <alignment horizontal="center" vertical="center" wrapText="1"/>
    </xf>
    <xf numFmtId="0" fontId="48" fillId="0" borderId="0" xfId="30" applyFont="1" applyFill="1" applyBorder="1" applyAlignment="1">
      <alignment horizontal="center" vertical="center" wrapText="1"/>
    </xf>
    <xf numFmtId="0" fontId="61" fillId="7" borderId="0" xfId="15" applyFont="1" applyFill="1" applyAlignment="1">
      <alignment horizontal="center" vertical="center" wrapText="1"/>
    </xf>
    <xf numFmtId="0" fontId="41" fillId="0" borderId="0" xfId="28" applyFont="1" applyAlignment="1">
      <alignment vertical="center"/>
    </xf>
    <xf numFmtId="0" fontId="42" fillId="0" borderId="0" xfId="28" applyFont="1" applyAlignment="1">
      <alignment horizontal="center" vertical="center"/>
    </xf>
    <xf numFmtId="0" fontId="36" fillId="7" borderId="0" xfId="15" applyFont="1" applyFill="1" applyAlignment="1">
      <alignment vertical="center"/>
    </xf>
    <xf numFmtId="3" fontId="44" fillId="0" borderId="77" xfId="0" applyNumberFormat="1" applyFont="1" applyBorder="1" applyAlignment="1" applyProtection="1">
      <alignment horizontal="left" vertical="center" wrapText="1"/>
      <protection locked="0"/>
    </xf>
    <xf numFmtId="0" fontId="61" fillId="7" borderId="0" xfId="15" applyFont="1" applyFill="1" applyAlignment="1">
      <alignment horizontal="center" vertical="center"/>
    </xf>
    <xf numFmtId="3" fontId="44" fillId="0" borderId="86" xfId="0" applyNumberFormat="1" applyFont="1" applyBorder="1" applyAlignment="1" applyProtection="1">
      <alignment horizontal="left" vertical="center" wrapText="1"/>
      <protection locked="0"/>
    </xf>
    <xf numFmtId="172" fontId="44" fillId="12" borderId="43" xfId="39" applyNumberFormat="1" applyFont="1" applyFill="1" applyBorder="1" applyAlignment="1" applyProtection="1">
      <alignment horizontal="left" vertical="center" wrapText="1"/>
      <protection locked="0"/>
    </xf>
    <xf numFmtId="172" fontId="44" fillId="12" borderId="87" xfId="39" applyNumberFormat="1" applyFont="1" applyFill="1" applyBorder="1" applyAlignment="1" applyProtection="1">
      <alignment horizontal="left" vertical="center" wrapText="1"/>
      <protection locked="0"/>
    </xf>
    <xf numFmtId="0" fontId="94" fillId="0" borderId="0" xfId="0" applyFont="1" applyAlignment="1">
      <alignment vertical="center"/>
    </xf>
    <xf numFmtId="0" fontId="43" fillId="0" borderId="0" xfId="30" applyFont="1" applyBorder="1" applyAlignment="1" applyProtection="1">
      <alignment horizontal="center" vertical="center" wrapText="1"/>
      <protection locked="0"/>
    </xf>
    <xf numFmtId="172" fontId="40" fillId="0" borderId="0" xfId="39" applyNumberFormat="1" applyFont="1" applyFill="1" applyBorder="1" applyAlignment="1">
      <alignment horizontal="center" vertical="center" wrapText="1"/>
    </xf>
    <xf numFmtId="0" fontId="91" fillId="0" borderId="0" xfId="0" applyFont="1" applyAlignment="1">
      <alignment horizontal="center" vertical="center"/>
    </xf>
    <xf numFmtId="0" fontId="44" fillId="0" borderId="77" xfId="0" applyFont="1" applyBorder="1" applyAlignment="1" applyProtection="1">
      <alignment horizontal="left" vertical="center" wrapText="1"/>
      <protection locked="0"/>
    </xf>
    <xf numFmtId="172" fontId="42" fillId="7" borderId="79" xfId="39" applyNumberFormat="1" applyFont="1" applyFill="1" applyBorder="1" applyAlignment="1">
      <alignment horizontal="center" vertical="center"/>
    </xf>
    <xf numFmtId="0" fontId="44" fillId="0" borderId="86" xfId="0" applyFont="1" applyBorder="1" applyAlignment="1" applyProtection="1">
      <alignment horizontal="left" vertical="center" wrapText="1"/>
      <protection locked="0"/>
    </xf>
    <xf numFmtId="172" fontId="42" fillId="7" borderId="87" xfId="39" applyNumberFormat="1" applyFont="1" applyFill="1" applyBorder="1" applyAlignment="1">
      <alignment horizontal="center" vertical="center"/>
    </xf>
    <xf numFmtId="172" fontId="42" fillId="7" borderId="82" xfId="39" applyNumberFormat="1" applyFont="1" applyFill="1" applyBorder="1" applyAlignment="1">
      <alignment horizontal="center" vertical="center"/>
    </xf>
    <xf numFmtId="169" fontId="34" fillId="5" borderId="0" xfId="46" applyFont="1" applyFill="1">
      <alignment vertical="top"/>
    </xf>
    <xf numFmtId="173" fontId="34" fillId="5" borderId="0" xfId="46" applyNumberFormat="1" applyFont="1" applyFill="1">
      <alignment vertical="top"/>
    </xf>
    <xf numFmtId="0" fontId="34" fillId="5" borderId="0" xfId="40" applyFont="1" applyFill="1" applyAlignment="1">
      <alignment horizontal="center" vertical="center"/>
    </xf>
    <xf numFmtId="0" fontId="43" fillId="0" borderId="0" xfId="0" applyFont="1" applyAlignment="1">
      <alignment horizontal="center" vertical="center" wrapText="1"/>
    </xf>
    <xf numFmtId="0" fontId="38" fillId="10" borderId="81" xfId="3" applyFont="1" applyFill="1" applyBorder="1" applyAlignment="1">
      <alignment horizontal="center" vertical="center" wrapText="1"/>
    </xf>
    <xf numFmtId="0" fontId="38" fillId="10" borderId="82" xfId="3" applyFont="1" applyFill="1" applyBorder="1" applyAlignment="1">
      <alignment horizontal="center" vertical="center" wrapText="1"/>
    </xf>
    <xf numFmtId="0" fontId="38" fillId="10" borderId="83" xfId="0" applyFont="1" applyFill="1" applyBorder="1" applyAlignment="1">
      <alignment horizontal="left" vertical="center" wrapText="1"/>
    </xf>
    <xf numFmtId="0" fontId="40" fillId="0" borderId="0" xfId="0" applyFont="1" applyAlignment="1">
      <alignment horizontal="left" vertical="center"/>
    </xf>
    <xf numFmtId="0" fontId="66" fillId="5" borderId="0" xfId="40" applyFont="1" applyFill="1" applyAlignment="1">
      <alignment horizontal="left" vertical="center"/>
    </xf>
    <xf numFmtId="0" fontId="42" fillId="0" borderId="77" xfId="3" applyFont="1" applyBorder="1" applyAlignment="1" applyProtection="1">
      <alignment vertical="center" wrapText="1"/>
      <protection locked="0"/>
    </xf>
    <xf numFmtId="0" fontId="39" fillId="0" borderId="78" xfId="0" applyFont="1" applyBorder="1" applyAlignment="1">
      <alignment horizontal="center" vertical="center" wrapText="1"/>
    </xf>
    <xf numFmtId="172" fontId="42" fillId="12" borderId="78" xfId="3" applyNumberFormat="1" applyFont="1" applyFill="1" applyBorder="1" applyAlignment="1" applyProtection="1">
      <alignment horizontal="center" vertical="center"/>
      <protection locked="0"/>
    </xf>
    <xf numFmtId="172" fontId="42" fillId="12" borderId="79" xfId="3" applyNumberFormat="1" applyFont="1" applyFill="1" applyBorder="1" applyAlignment="1" applyProtection="1">
      <alignment horizontal="center" vertical="center"/>
      <protection locked="0"/>
    </xf>
    <xf numFmtId="0" fontId="42" fillId="0" borderId="84" xfId="30" applyFont="1" applyBorder="1" applyAlignment="1">
      <alignment horizontal="center" vertical="center" wrapText="1"/>
    </xf>
    <xf numFmtId="0" fontId="42" fillId="0" borderId="86" xfId="0" applyFont="1" applyBorder="1" applyAlignment="1">
      <alignment horizontal="left" vertical="center" wrapText="1"/>
    </xf>
    <xf numFmtId="172" fontId="42" fillId="12" borderId="43" xfId="0" applyNumberFormat="1" applyFont="1" applyFill="1" applyBorder="1" applyAlignment="1" applyProtection="1">
      <alignment horizontal="center" vertical="center" wrapText="1"/>
      <protection locked="0"/>
    </xf>
    <xf numFmtId="172" fontId="42" fillId="12" borderId="87" xfId="0" applyNumberFormat="1" applyFont="1" applyFill="1" applyBorder="1" applyAlignment="1" applyProtection="1">
      <alignment horizontal="center" vertical="center" wrapText="1"/>
      <protection locked="0"/>
    </xf>
    <xf numFmtId="0" fontId="42" fillId="0" borderId="88" xfId="30" applyFont="1" applyBorder="1" applyAlignment="1">
      <alignment horizontal="center" vertical="center" wrapText="1"/>
    </xf>
    <xf numFmtId="172" fontId="42" fillId="12" borderId="87" xfId="39" applyNumberFormat="1" applyFont="1" applyFill="1" applyBorder="1" applyAlignment="1" applyProtection="1">
      <alignment horizontal="center" vertical="center" wrapText="1"/>
      <protection locked="0"/>
    </xf>
    <xf numFmtId="167" fontId="42" fillId="13" borderId="43" xfId="0" applyNumberFormat="1" applyFont="1" applyFill="1" applyBorder="1" applyAlignment="1">
      <alignment horizontal="center" vertical="center" wrapText="1"/>
    </xf>
    <xf numFmtId="167" fontId="42" fillId="13" borderId="87" xfId="0" applyNumberFormat="1" applyFont="1" applyFill="1" applyBorder="1" applyAlignment="1">
      <alignment horizontal="center" vertical="center" wrapText="1"/>
    </xf>
    <xf numFmtId="167" fontId="42" fillId="12" borderId="43" xfId="0" applyNumberFormat="1" applyFont="1" applyFill="1" applyBorder="1" applyAlignment="1" applyProtection="1">
      <alignment horizontal="center" vertical="center" wrapText="1"/>
      <protection locked="0"/>
    </xf>
    <xf numFmtId="167" fontId="42" fillId="12" borderId="87" xfId="0" applyNumberFormat="1" applyFont="1" applyFill="1" applyBorder="1" applyAlignment="1" applyProtection="1">
      <alignment horizontal="center" vertical="center" wrapText="1"/>
      <protection locked="0"/>
    </xf>
    <xf numFmtId="10" fontId="42" fillId="12" borderId="43" xfId="0" applyNumberFormat="1" applyFont="1" applyFill="1" applyBorder="1" applyAlignment="1">
      <alignment horizontal="center" vertical="center" wrapText="1"/>
    </xf>
    <xf numFmtId="10" fontId="42" fillId="12" borderId="87" xfId="0" applyNumberFormat="1" applyFont="1" applyFill="1" applyBorder="1" applyAlignment="1">
      <alignment horizontal="center" vertical="center" wrapText="1"/>
    </xf>
    <xf numFmtId="0" fontId="42" fillId="0" borderId="88" xfId="30" applyFont="1" applyFill="1" applyBorder="1" applyAlignment="1">
      <alignment horizontal="center" vertical="center" wrapText="1"/>
    </xf>
    <xf numFmtId="10" fontId="42" fillId="12" borderId="43" xfId="38" applyNumberFormat="1" applyFont="1" applyFill="1" applyBorder="1" applyAlignment="1" applyProtection="1">
      <alignment horizontal="center" vertical="center" wrapText="1"/>
      <protection locked="0"/>
    </xf>
    <xf numFmtId="10" fontId="42" fillId="12" borderId="87" xfId="38" applyNumberFormat="1" applyFont="1" applyFill="1" applyBorder="1" applyAlignment="1" applyProtection="1">
      <alignment horizontal="center" vertical="center" wrapText="1"/>
      <protection locked="0"/>
    </xf>
    <xf numFmtId="167" fontId="42" fillId="13" borderId="81" xfId="0" applyNumberFormat="1" applyFont="1" applyFill="1" applyBorder="1" applyAlignment="1">
      <alignment horizontal="center" vertical="center" wrapText="1"/>
    </xf>
    <xf numFmtId="167" fontId="42" fillId="13" borderId="82" xfId="0" applyNumberFormat="1" applyFont="1" applyFill="1" applyBorder="1" applyAlignment="1">
      <alignment horizontal="center" vertical="center" wrapText="1"/>
    </xf>
    <xf numFmtId="0" fontId="42" fillId="0" borderId="85" xfId="30" applyFont="1" applyFill="1" applyBorder="1" applyAlignment="1">
      <alignment horizontal="center" vertical="center" wrapText="1"/>
    </xf>
    <xf numFmtId="167" fontId="42" fillId="12" borderId="78" xfId="0" applyNumberFormat="1" applyFont="1" applyFill="1" applyBorder="1" applyAlignment="1" applyProtection="1">
      <alignment horizontal="center" vertical="center" wrapText="1"/>
      <protection locked="0"/>
    </xf>
    <xf numFmtId="167" fontId="42" fillId="12" borderId="79" xfId="0" applyNumberFormat="1" applyFont="1" applyFill="1" applyBorder="1" applyAlignment="1" applyProtection="1">
      <alignment horizontal="center" vertical="center" wrapText="1"/>
      <protection locked="0"/>
    </xf>
    <xf numFmtId="167" fontId="42" fillId="13" borderId="43" xfId="38" applyNumberFormat="1" applyFont="1" applyFill="1" applyBorder="1" applyAlignment="1" applyProtection="1">
      <alignment horizontal="center" vertical="center" wrapText="1"/>
      <protection locked="0"/>
    </xf>
    <xf numFmtId="167" fontId="42" fillId="13" borderId="87" xfId="38" applyNumberFormat="1" applyFont="1" applyFill="1" applyBorder="1" applyAlignment="1" applyProtection="1">
      <alignment horizontal="center" vertical="center" wrapText="1"/>
      <protection locked="0"/>
    </xf>
    <xf numFmtId="0" fontId="42" fillId="0" borderId="85" xfId="30" applyFont="1" applyBorder="1" applyAlignment="1">
      <alignment horizontal="center" vertical="center" wrapText="1"/>
    </xf>
    <xf numFmtId="0" fontId="42" fillId="0" borderId="77" xfId="0" applyFont="1" applyBorder="1" applyAlignment="1">
      <alignment horizontal="left" vertical="center" wrapText="1"/>
    </xf>
    <xf numFmtId="0" fontId="42" fillId="0" borderId="89" xfId="0" applyFont="1" applyBorder="1" applyAlignment="1">
      <alignment horizontal="left" vertical="center" wrapText="1"/>
    </xf>
    <xf numFmtId="167" fontId="42" fillId="13" borderId="91" xfId="0" applyNumberFormat="1" applyFont="1" applyFill="1" applyBorder="1" applyAlignment="1">
      <alignment horizontal="center" vertical="center" wrapText="1"/>
    </xf>
    <xf numFmtId="0" fontId="42" fillId="0" borderId="73" xfId="30" applyFont="1" applyBorder="1" applyAlignment="1">
      <alignment horizontal="center" vertical="center" wrapText="1"/>
    </xf>
    <xf numFmtId="171" fontId="42" fillId="12" borderId="43" xfId="38" applyNumberFormat="1" applyFont="1" applyFill="1" applyBorder="1" applyAlignment="1" applyProtection="1">
      <alignment horizontal="center" vertical="center" wrapText="1"/>
      <protection locked="0"/>
    </xf>
    <xf numFmtId="171" fontId="42" fillId="12" borderId="87" xfId="38" applyNumberFormat="1" applyFont="1" applyFill="1" applyBorder="1" applyAlignment="1" applyProtection="1">
      <alignment horizontal="center" vertical="center" wrapText="1"/>
      <protection locked="0"/>
    </xf>
    <xf numFmtId="0" fontId="42" fillId="7" borderId="43" xfId="0" applyFont="1" applyFill="1" applyBorder="1" applyAlignment="1">
      <alignment horizontal="center" vertical="center"/>
    </xf>
    <xf numFmtId="167" fontId="42" fillId="18" borderId="43" xfId="0" applyNumberFormat="1" applyFont="1" applyFill="1" applyBorder="1" applyAlignment="1" applyProtection="1">
      <alignment horizontal="center" vertical="center" wrapText="1"/>
      <protection locked="0"/>
    </xf>
    <xf numFmtId="167" fontId="42" fillId="18" borderId="87" xfId="0" applyNumberFormat="1" applyFont="1" applyFill="1" applyBorder="1" applyAlignment="1" applyProtection="1">
      <alignment horizontal="center" vertical="center" wrapText="1"/>
      <protection locked="0"/>
    </xf>
    <xf numFmtId="0" fontId="42" fillId="7" borderId="81" xfId="0" applyFont="1" applyFill="1" applyBorder="1" applyAlignment="1">
      <alignment horizontal="center" vertical="center" wrapText="1"/>
    </xf>
    <xf numFmtId="0" fontId="78" fillId="0" borderId="0" xfId="37" applyFont="1" applyBorder="1" applyAlignment="1">
      <alignment vertical="center" wrapText="1"/>
    </xf>
    <xf numFmtId="0" fontId="47" fillId="7" borderId="0" xfId="0" applyFont="1" applyFill="1" applyAlignment="1">
      <alignment vertical="center"/>
    </xf>
    <xf numFmtId="0" fontId="68" fillId="0" borderId="0" xfId="0" applyFont="1" applyAlignment="1">
      <alignment horizontal="center" vertical="center"/>
    </xf>
    <xf numFmtId="0" fontId="98" fillId="0" borderId="0" xfId="0" applyFont="1" applyAlignment="1">
      <alignment vertical="center"/>
    </xf>
    <xf numFmtId="0" fontId="39" fillId="7" borderId="0" xfId="0" applyFont="1" applyFill="1" applyAlignment="1">
      <alignment vertical="center"/>
    </xf>
    <xf numFmtId="0" fontId="39" fillId="0" borderId="77" xfId="0" applyFont="1" applyBorder="1" applyAlignment="1">
      <alignment horizontal="left" vertical="center" wrapText="1"/>
    </xf>
    <xf numFmtId="167" fontId="39" fillId="18" borderId="78" xfId="0" applyNumberFormat="1" applyFont="1" applyFill="1" applyBorder="1" applyAlignment="1">
      <alignment horizontal="center" vertical="center" wrapText="1"/>
    </xf>
    <xf numFmtId="167" fontId="39" fillId="13" borderId="79" xfId="0" applyNumberFormat="1" applyFont="1" applyFill="1" applyBorder="1" applyAlignment="1">
      <alignment horizontal="center" vertical="center" wrapText="1"/>
    </xf>
    <xf numFmtId="0" fontId="39" fillId="0" borderId="84" xfId="30" applyFont="1" applyBorder="1" applyAlignment="1">
      <alignment horizontal="center" vertical="center" wrapText="1"/>
    </xf>
    <xf numFmtId="0" fontId="39" fillId="0" borderId="86" xfId="0" applyFont="1" applyBorder="1" applyAlignment="1">
      <alignment horizontal="left" vertical="center" wrapText="1"/>
    </xf>
    <xf numFmtId="0" fontId="39" fillId="0" borderId="43" xfId="0" applyFont="1" applyBorder="1" applyAlignment="1">
      <alignment horizontal="center" vertical="center" wrapText="1"/>
    </xf>
    <xf numFmtId="167" fontId="39" fillId="18" borderId="43" xfId="0" applyNumberFormat="1" applyFont="1" applyFill="1" applyBorder="1" applyAlignment="1">
      <alignment horizontal="center" vertical="center" wrapText="1"/>
    </xf>
    <xf numFmtId="167" fontId="39" fillId="13" borderId="87" xfId="0" applyNumberFormat="1" applyFont="1" applyFill="1" applyBorder="1" applyAlignment="1">
      <alignment horizontal="center" vertical="center" wrapText="1"/>
    </xf>
    <xf numFmtId="0" fontId="39" fillId="0" borderId="88" xfId="30" applyFont="1" applyBorder="1" applyAlignment="1">
      <alignment horizontal="center" vertical="center" wrapText="1"/>
    </xf>
    <xf numFmtId="0" fontId="39" fillId="0" borderId="86" xfId="0" applyFont="1" applyFill="1" applyBorder="1" applyAlignment="1">
      <alignment horizontal="left" vertical="center" wrapText="1"/>
    </xf>
    <xf numFmtId="167" fontId="39" fillId="12" borderId="43" xfId="0" applyNumberFormat="1" applyFont="1" applyFill="1" applyBorder="1" applyAlignment="1">
      <alignment horizontal="center" vertical="center" wrapText="1"/>
    </xf>
    <xf numFmtId="0" fontId="39" fillId="0" borderId="43" xfId="0" applyFont="1" applyBorder="1" applyAlignment="1">
      <alignment horizontal="center" vertical="center"/>
    </xf>
    <xf numFmtId="167" fontId="39" fillId="13" borderId="43" xfId="0" applyNumberFormat="1" applyFont="1" applyFill="1" applyBorder="1" applyAlignment="1">
      <alignment horizontal="center" vertical="center"/>
    </xf>
    <xf numFmtId="0" fontId="39" fillId="12" borderId="43" xfId="0" applyFont="1" applyFill="1" applyBorder="1" applyAlignment="1" applyProtection="1">
      <alignment horizontal="center" vertical="center" wrapText="1"/>
      <protection locked="0"/>
    </xf>
    <xf numFmtId="0" fontId="39" fillId="0" borderId="88" xfId="0" applyFont="1" applyBorder="1" applyAlignment="1" applyProtection="1">
      <alignment vertical="center"/>
      <protection locked="0"/>
    </xf>
    <xf numFmtId="0" fontId="39" fillId="0" borderId="80" xfId="0" applyFont="1" applyBorder="1" applyAlignment="1">
      <alignment vertical="center" wrapText="1"/>
    </xf>
    <xf numFmtId="0" fontId="39" fillId="0" borderId="81" xfId="0" applyFont="1" applyBorder="1" applyAlignment="1">
      <alignment horizontal="center" vertical="center" wrapText="1"/>
    </xf>
    <xf numFmtId="167" fontId="39" fillId="13" borderId="81" xfId="0" applyNumberFormat="1" applyFont="1" applyFill="1" applyBorder="1" applyAlignment="1">
      <alignment horizontal="center" vertical="center"/>
    </xf>
    <xf numFmtId="167" fontId="39" fillId="13" borderId="82" xfId="0" applyNumberFormat="1" applyFont="1" applyFill="1" applyBorder="1" applyAlignment="1">
      <alignment horizontal="center" vertical="center" wrapText="1"/>
    </xf>
    <xf numFmtId="0" fontId="39" fillId="0" borderId="85" xfId="30" applyFont="1" applyBorder="1" applyAlignment="1">
      <alignment horizontal="center" vertical="center" wrapText="1"/>
    </xf>
    <xf numFmtId="0" fontId="99" fillId="0" borderId="0" xfId="37" applyFont="1" applyBorder="1" applyAlignment="1">
      <alignment vertical="center" wrapText="1"/>
    </xf>
    <xf numFmtId="0" fontId="39" fillId="12" borderId="91" xfId="0" applyFont="1" applyFill="1" applyBorder="1" applyAlignment="1" applyProtection="1">
      <alignment horizontal="center" vertical="center" wrapText="1"/>
      <protection locked="0"/>
    </xf>
    <xf numFmtId="0" fontId="39" fillId="0" borderId="73" xfId="30" applyFont="1" applyBorder="1" applyAlignment="1">
      <alignment horizontal="center" vertical="center" wrapText="1"/>
    </xf>
    <xf numFmtId="0" fontId="93" fillId="0" borderId="0" xfId="37" applyFont="1" applyBorder="1" applyAlignment="1">
      <alignment vertical="center" wrapText="1"/>
    </xf>
    <xf numFmtId="0" fontId="58" fillId="0" borderId="0" xfId="0" applyFont="1" applyAlignment="1">
      <alignment horizontal="center" vertical="center" wrapText="1"/>
    </xf>
    <xf numFmtId="167" fontId="44" fillId="18" borderId="78" xfId="0" applyNumberFormat="1" applyFont="1" applyFill="1" applyBorder="1" applyAlignment="1">
      <alignment horizontal="center" vertical="center" wrapText="1"/>
    </xf>
    <xf numFmtId="167" fontId="42" fillId="18" borderId="43" xfId="0" applyNumberFormat="1" applyFont="1" applyFill="1" applyBorder="1" applyAlignment="1">
      <alignment horizontal="center" vertical="center" wrapText="1"/>
    </xf>
    <xf numFmtId="0" fontId="44" fillId="0" borderId="86" xfId="0" applyFont="1" applyFill="1" applyBorder="1" applyAlignment="1">
      <alignment horizontal="left" vertical="center" wrapText="1"/>
    </xf>
    <xf numFmtId="167" fontId="44" fillId="12" borderId="43" xfId="0" applyNumberFormat="1" applyFont="1" applyFill="1" applyBorder="1" applyAlignment="1">
      <alignment horizontal="center" vertical="center"/>
    </xf>
    <xf numFmtId="167" fontId="44" fillId="13" borderId="81" xfId="0" applyNumberFormat="1" applyFont="1" applyFill="1" applyBorder="1" applyAlignment="1">
      <alignment horizontal="center" vertical="center"/>
    </xf>
    <xf numFmtId="0" fontId="47" fillId="0" borderId="0" xfId="37" applyFont="1" applyBorder="1" applyAlignment="1">
      <alignment vertical="center" wrapText="1"/>
    </xf>
    <xf numFmtId="167" fontId="39" fillId="13" borderId="90" xfId="0" applyNumberFormat="1" applyFont="1" applyFill="1" applyBorder="1" applyAlignment="1">
      <alignment horizontal="center" vertical="center" wrapText="1"/>
    </xf>
    <xf numFmtId="0" fontId="39" fillId="0" borderId="0" xfId="0" applyFont="1" applyBorder="1" applyAlignment="1">
      <alignment vertical="center"/>
    </xf>
    <xf numFmtId="0" fontId="41" fillId="0" borderId="0" xfId="0" applyFont="1" applyAlignment="1">
      <alignment vertical="center" wrapText="1"/>
    </xf>
    <xf numFmtId="0" fontId="39" fillId="12" borderId="78" xfId="0" applyFont="1" applyFill="1" applyBorder="1" applyAlignment="1" applyProtection="1">
      <alignment horizontal="center" vertical="center" wrapText="1"/>
      <protection locked="0"/>
    </xf>
    <xf numFmtId="0" fontId="39" fillId="0" borderId="84" xfId="0" applyFont="1" applyBorder="1" applyAlignment="1" applyProtection="1">
      <alignment vertical="center"/>
      <protection locked="0"/>
    </xf>
    <xf numFmtId="0" fontId="38" fillId="10" borderId="81" xfId="0" applyFont="1" applyFill="1" applyBorder="1" applyAlignment="1">
      <alignment horizontal="center" vertical="center" wrapText="1"/>
    </xf>
    <xf numFmtId="0" fontId="51" fillId="5" borderId="0" xfId="0" applyFont="1" applyFill="1" applyAlignment="1">
      <alignment horizontal="center" vertical="center" wrapText="1"/>
    </xf>
    <xf numFmtId="0" fontId="51" fillId="5" borderId="0" xfId="0" applyFont="1" applyFill="1" applyAlignment="1">
      <alignment vertical="center"/>
    </xf>
    <xf numFmtId="0" fontId="41" fillId="0" borderId="0" xfId="37" applyFont="1" applyBorder="1" applyAlignment="1">
      <alignment vertical="center" wrapText="1"/>
    </xf>
    <xf numFmtId="0" fontId="59" fillId="0" borderId="0" xfId="0" applyFont="1" applyAlignment="1">
      <alignment horizontal="center" vertical="center" wrapText="1"/>
    </xf>
    <xf numFmtId="165" fontId="39" fillId="12" borderId="43" xfId="39" applyFont="1" applyFill="1" applyBorder="1" applyAlignment="1" applyProtection="1">
      <alignment horizontal="center" vertical="center" wrapText="1"/>
      <protection locked="0"/>
    </xf>
    <xf numFmtId="0" fontId="39" fillId="0" borderId="80" xfId="0" applyFont="1" applyBorder="1" applyAlignment="1">
      <alignment horizontal="left" vertical="center" wrapText="1"/>
    </xf>
    <xf numFmtId="167" fontId="39" fillId="0" borderId="0" xfId="0" applyNumberFormat="1" applyFont="1" applyAlignment="1">
      <alignment vertical="center"/>
    </xf>
    <xf numFmtId="0" fontId="98" fillId="0" borderId="0" xfId="0" applyFont="1" applyAlignment="1">
      <alignment vertical="center" wrapText="1"/>
    </xf>
    <xf numFmtId="0" fontId="39" fillId="0" borderId="0" xfId="0" applyFont="1" applyAlignment="1">
      <alignment horizontal="center" vertical="center" wrapText="1"/>
    </xf>
    <xf numFmtId="0" fontId="39" fillId="0" borderId="86" xfId="0" applyFont="1" applyBorder="1" applyAlignment="1">
      <alignment horizontal="left" vertical="center"/>
    </xf>
    <xf numFmtId="167" fontId="39" fillId="13" borderId="81" xfId="0" applyNumberFormat="1" applyFont="1" applyFill="1" applyBorder="1" applyAlignment="1">
      <alignment horizontal="center" vertical="center" wrapText="1"/>
    </xf>
    <xf numFmtId="0" fontId="91" fillId="0" borderId="0" xfId="0" applyFont="1" applyAlignment="1">
      <alignment vertical="center"/>
    </xf>
    <xf numFmtId="167" fontId="39" fillId="12" borderId="91" xfId="0" applyNumberFormat="1" applyFont="1" applyFill="1" applyBorder="1" applyAlignment="1" applyProtection="1">
      <alignment horizontal="center" vertical="center" wrapText="1"/>
      <protection locked="0"/>
    </xf>
    <xf numFmtId="0" fontId="39" fillId="0" borderId="73" xfId="0" applyFont="1" applyBorder="1" applyAlignment="1">
      <alignment horizontal="center" vertical="center" wrapText="1"/>
    </xf>
    <xf numFmtId="0" fontId="44" fillId="0" borderId="86" xfId="0" applyFont="1" applyFill="1" applyBorder="1" applyAlignment="1">
      <alignment horizontal="left" vertical="center"/>
    </xf>
    <xf numFmtId="167" fontId="44" fillId="13" borderId="43" xfId="0" applyNumberFormat="1" applyFont="1" applyFill="1" applyBorder="1" applyAlignment="1">
      <alignment horizontal="center" vertical="center"/>
    </xf>
    <xf numFmtId="167" fontId="39" fillId="12" borderId="43" xfId="0" applyNumberFormat="1" applyFont="1" applyFill="1" applyBorder="1" applyAlignment="1" applyProtection="1">
      <alignment horizontal="center" vertical="center" wrapText="1"/>
      <protection locked="0"/>
    </xf>
    <xf numFmtId="0" fontId="42" fillId="0" borderId="11" xfId="0" applyFont="1" applyBorder="1" applyAlignment="1">
      <alignment vertical="center" wrapText="1"/>
    </xf>
    <xf numFmtId="167" fontId="39" fillId="12" borderId="78" xfId="0" applyNumberFormat="1" applyFont="1" applyFill="1" applyBorder="1" applyAlignment="1" applyProtection="1">
      <alignment horizontal="center" vertical="center" wrapText="1"/>
      <protection locked="0"/>
    </xf>
    <xf numFmtId="0" fontId="78" fillId="7" borderId="0" xfId="37" applyFont="1" applyFill="1" applyBorder="1" applyAlignment="1">
      <alignment vertical="center" wrapText="1"/>
    </xf>
    <xf numFmtId="168" fontId="39" fillId="12" borderId="43" xfId="39" applyNumberFormat="1" applyFont="1" applyFill="1" applyBorder="1" applyAlignment="1" applyProtection="1">
      <alignment horizontal="center" vertical="center" wrapText="1"/>
      <protection locked="0"/>
    </xf>
    <xf numFmtId="0" fontId="78" fillId="0" borderId="0" xfId="37" applyFont="1" applyFill="1" applyBorder="1" applyAlignment="1">
      <alignment vertical="center" wrapText="1"/>
    </xf>
    <xf numFmtId="0" fontId="74" fillId="0" borderId="0" xfId="3" applyFont="1" applyAlignment="1">
      <alignment vertical="center"/>
    </xf>
    <xf numFmtId="0" fontId="58" fillId="0" borderId="0" xfId="3" applyFont="1" applyAlignment="1">
      <alignment vertical="center"/>
    </xf>
    <xf numFmtId="0" fontId="39" fillId="7" borderId="0" xfId="0" applyFont="1" applyFill="1"/>
    <xf numFmtId="0" fontId="38" fillId="10" borderId="81" xfId="15" applyFont="1" applyFill="1" applyBorder="1" applyAlignment="1">
      <alignment horizontal="center" vertical="center" wrapText="1"/>
    </xf>
    <xf numFmtId="0" fontId="81" fillId="0" borderId="0" xfId="30" applyFont="1" applyFill="1" applyBorder="1" applyAlignment="1">
      <alignment horizontal="center" vertical="center"/>
    </xf>
    <xf numFmtId="0" fontId="84" fillId="0" borderId="0" xfId="36" applyFont="1"/>
    <xf numFmtId="0" fontId="42" fillId="0" borderId="0" xfId="3" applyFont="1" applyAlignment="1">
      <alignment vertical="center"/>
    </xf>
    <xf numFmtId="0" fontId="44" fillId="0" borderId="77" xfId="0" applyFont="1" applyFill="1" applyBorder="1" applyAlignment="1" applyProtection="1">
      <alignment horizontal="left" vertical="center" wrapText="1"/>
      <protection locked="0"/>
    </xf>
    <xf numFmtId="167" fontId="44" fillId="12" borderId="78" xfId="0" applyNumberFormat="1" applyFont="1" applyFill="1" applyBorder="1" applyAlignment="1" applyProtection="1">
      <alignment horizontal="center" vertical="center" wrapText="1"/>
      <protection locked="0"/>
    </xf>
    <xf numFmtId="0" fontId="44" fillId="0" borderId="86" xfId="0" applyFont="1" applyFill="1" applyBorder="1" applyAlignment="1" applyProtection="1">
      <alignment horizontal="left" vertical="center" wrapText="1"/>
      <protection locked="0"/>
    </xf>
    <xf numFmtId="167" fontId="44" fillId="12" borderId="43" xfId="0" applyNumberFormat="1" applyFont="1" applyFill="1" applyBorder="1" applyAlignment="1" applyProtection="1">
      <alignment horizontal="center" vertical="center" wrapText="1"/>
      <protection locked="0"/>
    </xf>
    <xf numFmtId="167" fontId="44" fillId="13" borderId="87" xfId="0" applyNumberFormat="1" applyFont="1" applyFill="1" applyBorder="1" applyAlignment="1">
      <alignment horizontal="center" vertical="center" wrapText="1"/>
    </xf>
    <xf numFmtId="0" fontId="44" fillId="0" borderId="80" xfId="0" applyFont="1" applyFill="1" applyBorder="1" applyAlignment="1">
      <alignment horizontal="left" vertical="center" wrapText="1"/>
    </xf>
    <xf numFmtId="0" fontId="44" fillId="0" borderId="0" xfId="3" applyFont="1" applyAlignment="1">
      <alignment vertical="center" wrapText="1"/>
    </xf>
    <xf numFmtId="167" fontId="42" fillId="0" borderId="0" xfId="3" applyNumberFormat="1" applyFont="1" applyAlignment="1">
      <alignment horizontal="center" vertical="center"/>
    </xf>
    <xf numFmtId="167" fontId="40" fillId="0" borderId="0" xfId="0" applyNumberFormat="1" applyFont="1" applyAlignment="1">
      <alignment horizontal="center" vertical="center" wrapText="1"/>
    </xf>
    <xf numFmtId="167" fontId="42" fillId="0" borderId="0" xfId="3" applyNumberFormat="1" applyFont="1" applyAlignment="1">
      <alignment vertical="center"/>
    </xf>
    <xf numFmtId="0" fontId="39" fillId="0" borderId="0" xfId="36" applyFont="1"/>
    <xf numFmtId="0" fontId="100" fillId="0" borderId="0" xfId="3" applyFont="1" applyAlignment="1">
      <alignment horizontal="center" vertical="center"/>
    </xf>
    <xf numFmtId="0" fontId="100" fillId="0" borderId="0" xfId="36" applyFont="1"/>
    <xf numFmtId="0" fontId="41" fillId="0" borderId="0" xfId="3" applyFont="1" applyAlignment="1">
      <alignment horizontal="left" vertical="center"/>
    </xf>
    <xf numFmtId="0" fontId="68" fillId="0" borderId="0" xfId="0" applyFont="1"/>
    <xf numFmtId="0" fontId="56" fillId="0" borderId="0" xfId="36" applyFont="1"/>
    <xf numFmtId="0" fontId="44" fillId="12" borderId="78" xfId="0" applyFont="1" applyFill="1" applyBorder="1" applyAlignment="1" applyProtection="1">
      <alignment horizontal="center" vertical="center" wrapText="1"/>
      <protection locked="0"/>
    </xf>
    <xf numFmtId="0" fontId="44" fillId="12" borderId="43" xfId="0" applyFont="1" applyFill="1" applyBorder="1" applyAlignment="1" applyProtection="1">
      <alignment horizontal="center" vertical="center" wrapText="1"/>
      <protection locked="0"/>
    </xf>
    <xf numFmtId="0" fontId="48" fillId="7" borderId="0" xfId="30" applyFont="1" applyFill="1" applyBorder="1" applyAlignment="1">
      <alignment vertical="center"/>
    </xf>
    <xf numFmtId="0" fontId="69" fillId="7" borderId="0" xfId="30" applyFont="1" applyFill="1" applyBorder="1" applyAlignment="1">
      <alignment vertical="center"/>
    </xf>
    <xf numFmtId="0" fontId="34" fillId="0" borderId="0" xfId="0" applyFont="1" applyAlignment="1">
      <alignment horizontal="center" vertical="center" wrapText="1"/>
    </xf>
    <xf numFmtId="0" fontId="40" fillId="10" borderId="112" xfId="0" applyFont="1" applyFill="1" applyBorder="1" applyAlignment="1">
      <alignment horizontal="center" vertical="center" wrapText="1"/>
    </xf>
    <xf numFmtId="0" fontId="40" fillId="10" borderId="99" xfId="0" applyFont="1" applyFill="1" applyBorder="1" applyAlignment="1">
      <alignment horizontal="center" vertical="center" wrapText="1"/>
    </xf>
    <xf numFmtId="0" fontId="48" fillId="0" borderId="0" xfId="30" applyFont="1" applyFill="1" applyBorder="1" applyAlignment="1">
      <alignment horizontal="left" vertical="center" wrapText="1"/>
    </xf>
    <xf numFmtId="0" fontId="41" fillId="0" borderId="0" xfId="30" applyFont="1" applyFill="1" applyBorder="1" applyAlignment="1">
      <alignment horizontal="left" vertical="center" wrapText="1"/>
    </xf>
    <xf numFmtId="0" fontId="61" fillId="7" borderId="0" xfId="15" applyFont="1" applyFill="1" applyAlignment="1">
      <alignment vertical="center" wrapText="1"/>
    </xf>
    <xf numFmtId="0" fontId="61" fillId="0" borderId="0" xfId="15" applyFont="1" applyAlignment="1">
      <alignment vertical="center" wrapText="1"/>
    </xf>
    <xf numFmtId="0" fontId="42" fillId="0" borderId="100" xfId="0" applyFont="1" applyBorder="1" applyAlignment="1">
      <alignment vertical="center" wrapText="1"/>
    </xf>
    <xf numFmtId="0" fontId="42" fillId="0" borderId="101" xfId="0" applyFont="1" applyBorder="1" applyAlignment="1">
      <alignment horizontal="center" vertical="center" wrapText="1"/>
    </xf>
    <xf numFmtId="167" fontId="42" fillId="18" borderId="101" xfId="0" applyNumberFormat="1" applyFont="1" applyFill="1" applyBorder="1" applyAlignment="1">
      <alignment horizontal="center" vertical="center" wrapText="1"/>
    </xf>
    <xf numFmtId="0" fontId="42" fillId="10" borderId="102" xfId="0" applyFont="1" applyFill="1" applyBorder="1" applyAlignment="1">
      <alignment horizontal="center" vertical="center" wrapText="1"/>
    </xf>
    <xf numFmtId="0" fontId="42" fillId="0" borderId="106" xfId="30" applyFont="1" applyBorder="1" applyAlignment="1">
      <alignment horizontal="center" vertical="center" wrapText="1"/>
    </xf>
    <xf numFmtId="0" fontId="43" fillId="0" borderId="106" xfId="30" applyFont="1" applyBorder="1" applyAlignment="1" applyProtection="1">
      <alignment horizontal="center" vertical="center" wrapText="1"/>
      <protection locked="0"/>
    </xf>
    <xf numFmtId="0" fontId="101" fillId="0" borderId="0" xfId="30" applyFont="1" applyFill="1" applyBorder="1" applyAlignment="1">
      <alignment horizontal="center" vertical="center" wrapText="1"/>
    </xf>
    <xf numFmtId="0" fontId="42" fillId="0" borderId="109" xfId="0" applyFont="1" applyBorder="1" applyAlignment="1">
      <alignment vertical="center" wrapText="1"/>
    </xf>
    <xf numFmtId="0" fontId="42" fillId="0" borderId="21" xfId="0" applyFont="1" applyBorder="1" applyAlignment="1">
      <alignment horizontal="center" vertical="center" wrapText="1"/>
    </xf>
    <xf numFmtId="2" fontId="42" fillId="13" borderId="21" xfId="0" applyNumberFormat="1" applyFont="1" applyFill="1" applyBorder="1" applyAlignment="1">
      <alignment horizontal="center" vertical="center" wrapText="1"/>
    </xf>
    <xf numFmtId="0" fontId="42" fillId="10" borderId="110" xfId="0" applyFont="1" applyFill="1" applyBorder="1" applyAlignment="1">
      <alignment horizontal="center" vertical="center" wrapText="1"/>
    </xf>
    <xf numFmtId="0" fontId="42" fillId="0" borderId="111" xfId="30" applyFont="1" applyBorder="1" applyAlignment="1">
      <alignment horizontal="center" vertical="center" wrapText="1"/>
    </xf>
    <xf numFmtId="0" fontId="43" fillId="0" borderId="111" xfId="30" applyFont="1" applyBorder="1" applyAlignment="1" applyProtection="1">
      <alignment horizontal="center" vertical="center" wrapText="1"/>
      <protection locked="0"/>
    </xf>
    <xf numFmtId="10" fontId="42" fillId="13" borderId="21" xfId="38" applyNumberFormat="1" applyFont="1" applyFill="1" applyBorder="1" applyAlignment="1">
      <alignment horizontal="center" vertical="center" wrapText="1"/>
    </xf>
    <xf numFmtId="10" fontId="42" fillId="10" borderId="110" xfId="38" applyNumberFormat="1" applyFont="1" applyFill="1" applyBorder="1" applyAlignment="1">
      <alignment horizontal="center" vertical="center" wrapText="1"/>
    </xf>
    <xf numFmtId="10" fontId="42" fillId="12" borderId="21" xfId="38" applyNumberFormat="1" applyFont="1" applyFill="1" applyBorder="1" applyAlignment="1" applyProtection="1">
      <alignment horizontal="center" vertical="center" wrapText="1"/>
      <protection locked="0"/>
    </xf>
    <xf numFmtId="10" fontId="42" fillId="18" borderId="21" xfId="38" applyNumberFormat="1" applyFont="1" applyFill="1" applyBorder="1" applyAlignment="1">
      <alignment horizontal="center" vertical="center" wrapText="1"/>
    </xf>
    <xf numFmtId="10" fontId="42" fillId="18" borderId="110" xfId="38" applyNumberFormat="1" applyFont="1" applyFill="1" applyBorder="1" applyAlignment="1">
      <alignment horizontal="center" vertical="center" wrapText="1"/>
    </xf>
    <xf numFmtId="0" fontId="93" fillId="0" borderId="0" xfId="30" applyFont="1" applyFill="1" applyBorder="1" applyAlignment="1">
      <alignment vertical="center" wrapText="1"/>
    </xf>
    <xf numFmtId="0" fontId="42" fillId="12" borderId="21" xfId="0" applyFont="1" applyFill="1" applyBorder="1" applyAlignment="1" applyProtection="1">
      <alignment horizontal="center" vertical="center" wrapText="1"/>
      <protection locked="0"/>
    </xf>
    <xf numFmtId="0" fontId="51" fillId="7" borderId="0" xfId="0" applyFont="1" applyFill="1" applyAlignment="1">
      <alignment vertical="center"/>
    </xf>
    <xf numFmtId="165" fontId="42" fillId="12" borderId="21" xfId="39" applyFont="1" applyFill="1" applyBorder="1" applyAlignment="1" applyProtection="1">
      <alignment horizontal="center" vertical="center" wrapText="1"/>
      <protection locked="0"/>
    </xf>
    <xf numFmtId="0" fontId="42" fillId="0" borderId="103" xfId="0" applyFont="1" applyBorder="1" applyAlignment="1">
      <alignment vertical="center" wrapText="1"/>
    </xf>
    <xf numFmtId="0" fontId="42" fillId="0" borderId="104" xfId="0" applyFont="1" applyBorder="1" applyAlignment="1">
      <alignment horizontal="center" vertical="center" wrapText="1"/>
    </xf>
    <xf numFmtId="2" fontId="42" fillId="13" borderId="104" xfId="0" applyNumberFormat="1" applyFont="1" applyFill="1" applyBorder="1" applyAlignment="1">
      <alignment horizontal="center" vertical="center" wrapText="1"/>
    </xf>
    <xf numFmtId="0" fontId="42" fillId="10" borderId="105" xfId="0" applyFont="1" applyFill="1" applyBorder="1" applyAlignment="1">
      <alignment horizontal="center" vertical="center" wrapText="1"/>
    </xf>
    <xf numFmtId="0" fontId="42" fillId="0" borderId="107" xfId="30" applyFont="1" applyBorder="1" applyAlignment="1">
      <alignment horizontal="center" vertical="center" wrapText="1"/>
    </xf>
    <xf numFmtId="0" fontId="43" fillId="0" borderId="107" xfId="3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0" fontId="41" fillId="0" borderId="0" xfId="30" applyFont="1" applyFill="1" applyBorder="1" applyAlignment="1">
      <alignment vertical="center" wrapText="1"/>
    </xf>
    <xf numFmtId="0" fontId="44" fillId="0" borderId="100" xfId="0" applyFont="1" applyBorder="1" applyAlignment="1">
      <alignment vertical="center" wrapText="1"/>
    </xf>
    <xf numFmtId="10" fontId="42" fillId="13" borderId="101" xfId="38" applyNumberFormat="1" applyFont="1" applyFill="1" applyBorder="1" applyAlignment="1">
      <alignment horizontal="center" vertical="center" wrapText="1"/>
    </xf>
    <xf numFmtId="0" fontId="44" fillId="10" borderId="102" xfId="0" applyFont="1" applyFill="1" applyBorder="1" applyAlignment="1">
      <alignment horizontal="center" vertical="center" wrapText="1"/>
    </xf>
    <xf numFmtId="0" fontId="44" fillId="0" borderId="109" xfId="0" applyFont="1" applyBorder="1" applyAlignment="1">
      <alignment vertical="center" wrapText="1"/>
    </xf>
    <xf numFmtId="0" fontId="44" fillId="10" borderId="110" xfId="0" applyFont="1" applyFill="1" applyBorder="1" applyAlignment="1">
      <alignment horizontal="center" vertical="center" wrapText="1"/>
    </xf>
    <xf numFmtId="0" fontId="44" fillId="0" borderId="103" xfId="0" applyFont="1" applyBorder="1" applyAlignment="1">
      <alignment vertical="center" wrapText="1"/>
    </xf>
    <xf numFmtId="10" fontId="42" fillId="12" borderId="104" xfId="38" applyNumberFormat="1" applyFont="1" applyFill="1" applyBorder="1" applyAlignment="1" applyProtection="1">
      <alignment horizontal="center" vertical="center" wrapText="1"/>
      <protection locked="0"/>
    </xf>
    <xf numFmtId="0" fontId="44" fillId="10" borderId="105" xfId="0" applyFont="1" applyFill="1" applyBorder="1" applyAlignment="1">
      <alignment horizontal="center" vertical="center" wrapText="1"/>
    </xf>
    <xf numFmtId="0" fontId="102" fillId="0" borderId="0" xfId="0" applyFont="1" applyAlignment="1">
      <alignment vertical="center"/>
    </xf>
    <xf numFmtId="0" fontId="91" fillId="0" borderId="0" xfId="0" applyFont="1"/>
    <xf numFmtId="0" fontId="77" fillId="0" borderId="0" xfId="15" applyFont="1" applyAlignment="1">
      <alignment horizontal="center" vertical="center"/>
    </xf>
    <xf numFmtId="0" fontId="42" fillId="5" borderId="0" xfId="15" applyFont="1" applyFill="1" applyAlignment="1">
      <alignment vertical="center"/>
    </xf>
    <xf numFmtId="0" fontId="42" fillId="5" borderId="0" xfId="15" applyFont="1" applyFill="1" applyAlignment="1">
      <alignment horizontal="center" vertical="center"/>
    </xf>
    <xf numFmtId="0" fontId="44" fillId="12" borderId="78" xfId="0" applyFont="1" applyFill="1" applyBorder="1" applyAlignment="1">
      <alignment vertical="center" wrapText="1"/>
    </xf>
    <xf numFmtId="0" fontId="44" fillId="13" borderId="78" xfId="0" applyFont="1" applyFill="1" applyBorder="1" applyAlignment="1" applyProtection="1">
      <alignment horizontal="center" vertical="center" wrapText="1"/>
      <protection locked="0"/>
    </xf>
    <xf numFmtId="0" fontId="44" fillId="12" borderId="79" xfId="0" applyFont="1" applyFill="1" applyBorder="1" applyAlignment="1" applyProtection="1">
      <alignment horizontal="center" vertical="center" wrapText="1"/>
      <protection locked="0"/>
    </xf>
    <xf numFmtId="0" fontId="103" fillId="0" borderId="0" xfId="30" applyFont="1" applyFill="1" applyBorder="1" applyAlignment="1">
      <alignment horizontal="center" vertical="center" wrapText="1"/>
    </xf>
    <xf numFmtId="0" fontId="44" fillId="12" borderId="43" xfId="0" applyFont="1" applyFill="1" applyBorder="1" applyAlignment="1">
      <alignment vertical="center" wrapText="1"/>
    </xf>
    <xf numFmtId="0" fontId="44" fillId="13" borderId="43" xfId="0" applyFont="1" applyFill="1" applyBorder="1" applyAlignment="1" applyProtection="1">
      <alignment horizontal="center" vertical="center" wrapText="1"/>
      <protection locked="0"/>
    </xf>
    <xf numFmtId="0" fontId="44" fillId="12" borderId="87" xfId="0" applyFont="1" applyFill="1" applyBorder="1" applyAlignment="1" applyProtection="1">
      <alignment horizontal="center" vertical="center" wrapText="1"/>
      <protection locked="0"/>
    </xf>
    <xf numFmtId="0" fontId="44" fillId="13" borderId="81" xfId="0" applyFont="1" applyFill="1" applyBorder="1" applyAlignment="1">
      <alignment vertical="center" wrapText="1"/>
    </xf>
    <xf numFmtId="2" fontId="42" fillId="10" borderId="81" xfId="0" applyNumberFormat="1" applyFont="1" applyFill="1" applyBorder="1" applyAlignment="1">
      <alignment vertical="center"/>
    </xf>
    <xf numFmtId="2" fontId="42" fillId="10" borderId="82" xfId="0" applyNumberFormat="1" applyFont="1" applyFill="1" applyBorder="1" applyAlignment="1">
      <alignment vertical="center"/>
    </xf>
    <xf numFmtId="0" fontId="104" fillId="0" borderId="0" xfId="0" applyFont="1" applyAlignment="1">
      <alignment horizontal="center" vertical="center" wrapText="1"/>
    </xf>
    <xf numFmtId="0" fontId="42" fillId="5" borderId="0" xfId="0" applyFont="1" applyFill="1" applyAlignment="1">
      <alignment vertical="center"/>
    </xf>
    <xf numFmtId="167" fontId="42" fillId="5" borderId="0" xfId="35" applyNumberFormat="1" applyFont="1" applyFill="1" applyAlignment="1">
      <alignment vertical="center"/>
    </xf>
    <xf numFmtId="167" fontId="42" fillId="5" borderId="0" xfId="0" applyNumberFormat="1" applyFont="1" applyFill="1" applyAlignment="1">
      <alignment vertical="center"/>
    </xf>
    <xf numFmtId="2" fontId="42" fillId="5" borderId="0" xfId="0" applyNumberFormat="1" applyFont="1" applyFill="1" applyAlignment="1">
      <alignment vertical="center"/>
    </xf>
    <xf numFmtId="2" fontId="42" fillId="10" borderId="78" xfId="0" applyNumberFormat="1" applyFont="1" applyFill="1" applyBorder="1" applyAlignment="1">
      <alignment vertical="center"/>
    </xf>
    <xf numFmtId="2" fontId="42" fillId="10" borderId="79" xfId="0" applyNumberFormat="1" applyFont="1" applyFill="1" applyBorder="1" applyAlignment="1">
      <alignment vertical="center"/>
    </xf>
    <xf numFmtId="2" fontId="42" fillId="10" borderId="43" xfId="0" applyNumberFormat="1" applyFont="1" applyFill="1" applyBorder="1" applyAlignment="1">
      <alignment vertical="center"/>
    </xf>
    <xf numFmtId="2" fontId="42" fillId="10" borderId="87" xfId="0" applyNumberFormat="1" applyFont="1" applyFill="1" applyBorder="1" applyAlignment="1">
      <alignment vertical="center"/>
    </xf>
    <xf numFmtId="167" fontId="42" fillId="5" borderId="0" xfId="2" applyNumberFormat="1" applyFont="1" applyFill="1" applyAlignment="1" applyProtection="1">
      <alignment horizontal="center" vertical="center"/>
      <protection locked="0"/>
    </xf>
    <xf numFmtId="0" fontId="44" fillId="12" borderId="91" xfId="0" applyFont="1" applyFill="1" applyBorder="1" applyAlignment="1" applyProtection="1">
      <alignment horizontal="center" vertical="center" wrapText="1"/>
      <protection locked="0"/>
    </xf>
    <xf numFmtId="0" fontId="44" fillId="13" borderId="91" xfId="0" applyFont="1" applyFill="1" applyBorder="1" applyAlignment="1" applyProtection="1">
      <alignment horizontal="center" vertical="center" wrapText="1"/>
      <protection locked="0"/>
    </xf>
    <xf numFmtId="2" fontId="42" fillId="10" borderId="91" xfId="0" applyNumberFormat="1" applyFont="1" applyFill="1" applyBorder="1" applyAlignment="1">
      <alignment vertical="center"/>
    </xf>
    <xf numFmtId="2" fontId="42" fillId="10" borderId="90" xfId="0" applyNumberFormat="1" applyFont="1" applyFill="1" applyBorder="1" applyAlignment="1">
      <alignment vertical="center"/>
    </xf>
    <xf numFmtId="0" fontId="47" fillId="0" borderId="73" xfId="0" applyFont="1" applyBorder="1" applyAlignment="1" applyProtection="1">
      <alignment vertical="center"/>
      <protection locked="0"/>
    </xf>
    <xf numFmtId="0" fontId="39" fillId="5" borderId="0" xfId="15" applyFont="1" applyFill="1" applyAlignment="1">
      <alignment vertical="center"/>
    </xf>
    <xf numFmtId="167" fontId="39" fillId="5" borderId="0" xfId="0" applyNumberFormat="1" applyFont="1" applyFill="1" applyAlignment="1">
      <alignment vertical="center"/>
    </xf>
    <xf numFmtId="0" fontId="44" fillId="13" borderId="91" xfId="0" applyFont="1" applyFill="1" applyBorder="1" applyAlignment="1">
      <alignment vertical="center" wrapText="1"/>
    </xf>
    <xf numFmtId="2" fontId="47" fillId="10" borderId="91" xfId="0" applyNumberFormat="1" applyFont="1" applyFill="1" applyBorder="1" applyAlignment="1">
      <alignment vertical="center"/>
    </xf>
    <xf numFmtId="2" fontId="47" fillId="10" borderId="90" xfId="0" applyNumberFormat="1" applyFont="1" applyFill="1" applyBorder="1" applyAlignment="1">
      <alignment vertical="center"/>
    </xf>
    <xf numFmtId="0" fontId="39" fillId="0" borderId="0" xfId="15" applyFont="1" applyAlignment="1">
      <alignment vertical="center" wrapText="1"/>
    </xf>
    <xf numFmtId="0" fontId="68" fillId="0" borderId="0" xfId="29" applyFont="1" applyFill="1" applyBorder="1" applyAlignment="1">
      <alignment horizontal="left" vertical="center" wrapText="1"/>
    </xf>
    <xf numFmtId="0" fontId="48" fillId="7" borderId="0" xfId="37" applyFont="1" applyFill="1" applyBorder="1" applyAlignment="1">
      <alignment vertical="center" wrapText="1"/>
    </xf>
    <xf numFmtId="0" fontId="47" fillId="6" borderId="0" xfId="0" applyFont="1" applyFill="1" applyAlignment="1">
      <alignment vertical="center"/>
    </xf>
    <xf numFmtId="0" fontId="48" fillId="0" borderId="0" xfId="37" applyFont="1" applyFill="1" applyBorder="1" applyAlignment="1">
      <alignment horizontal="center" vertical="center" wrapText="1"/>
    </xf>
    <xf numFmtId="0" fontId="41" fillId="7" borderId="0" xfId="37" applyFont="1" applyFill="1" applyBorder="1" applyAlignment="1">
      <alignment vertical="center" wrapText="1"/>
    </xf>
    <xf numFmtId="0" fontId="42" fillId="7" borderId="0" xfId="0" applyFont="1" applyFill="1" applyAlignment="1">
      <alignment vertical="center"/>
    </xf>
    <xf numFmtId="0" fontId="39" fillId="6" borderId="0" xfId="0" applyFont="1" applyFill="1" applyAlignment="1">
      <alignment vertical="center"/>
    </xf>
    <xf numFmtId="0" fontId="105" fillId="5" borderId="0" xfId="0" applyFont="1" applyFill="1" applyAlignment="1">
      <alignment horizontal="center" vertical="center" wrapText="1"/>
    </xf>
    <xf numFmtId="0" fontId="42" fillId="5" borderId="0" xfId="0" applyFont="1" applyFill="1" applyAlignment="1">
      <alignment horizontal="center" vertical="center" wrapText="1"/>
    </xf>
    <xf numFmtId="0" fontId="48" fillId="5" borderId="0" xfId="37" applyFont="1" applyFill="1" applyBorder="1" applyAlignment="1">
      <alignment horizontal="center" vertical="center" wrapText="1"/>
    </xf>
    <xf numFmtId="0" fontId="38" fillId="10" borderId="104" xfId="15" applyFont="1" applyFill="1" applyBorder="1" applyAlignment="1">
      <alignment horizontal="center" vertical="center" wrapText="1"/>
    </xf>
    <xf numFmtId="0" fontId="81" fillId="7" borderId="0" xfId="30" applyFont="1" applyFill="1" applyBorder="1" applyAlignment="1">
      <alignment horizontal="center" vertical="center"/>
    </xf>
    <xf numFmtId="0" fontId="41" fillId="5" borderId="0" xfId="0" applyFont="1" applyFill="1" applyAlignment="1">
      <alignment horizontal="center" vertical="center" wrapText="1"/>
    </xf>
    <xf numFmtId="0" fontId="42" fillId="5" borderId="0" xfId="0" applyFont="1" applyFill="1" applyAlignment="1">
      <alignment horizontal="center" vertical="center"/>
    </xf>
    <xf numFmtId="0" fontId="34" fillId="7" borderId="0" xfId="0" applyFont="1" applyFill="1" applyAlignment="1">
      <alignment vertical="center" wrapText="1"/>
    </xf>
    <xf numFmtId="0" fontId="41" fillId="0" borderId="0" xfId="30" applyFont="1" applyBorder="1" applyAlignment="1">
      <alignment horizontal="center" vertical="center" wrapText="1"/>
    </xf>
    <xf numFmtId="0" fontId="41" fillId="0" borderId="0" xfId="30" applyFont="1" applyFill="1" applyBorder="1" applyAlignment="1">
      <alignment horizontal="center" vertical="center" wrapText="1"/>
    </xf>
    <xf numFmtId="0" fontId="44" fillId="12" borderId="101" xfId="0" applyFont="1" applyFill="1" applyBorder="1" applyAlignment="1" applyProtection="1">
      <alignment horizontal="center" vertical="center" wrapText="1"/>
      <protection locked="0"/>
    </xf>
    <xf numFmtId="167" fontId="44" fillId="13" borderId="102" xfId="0" applyNumberFormat="1" applyFont="1" applyFill="1" applyBorder="1" applyAlignment="1">
      <alignment horizontal="center" vertical="center" wrapText="1"/>
    </xf>
    <xf numFmtId="0" fontId="44" fillId="12" borderId="21" xfId="0" applyFont="1" applyFill="1" applyBorder="1" applyAlignment="1" applyProtection="1">
      <alignment horizontal="center" vertical="center" wrapText="1"/>
      <protection locked="0"/>
    </xf>
    <xf numFmtId="167" fontId="44" fillId="13" borderId="110" xfId="0" applyNumberFormat="1" applyFont="1" applyFill="1" applyBorder="1" applyAlignment="1">
      <alignment horizontal="center" vertical="center" wrapText="1"/>
    </xf>
    <xf numFmtId="0" fontId="44" fillId="12" borderId="104" xfId="0" applyFont="1" applyFill="1" applyBorder="1" applyAlignment="1" applyProtection="1">
      <alignment horizontal="center" vertical="center" wrapText="1"/>
      <protection locked="0"/>
    </xf>
    <xf numFmtId="167" fontId="44" fillId="13" borderId="105" xfId="0" applyNumberFormat="1" applyFont="1" applyFill="1" applyBorder="1" applyAlignment="1">
      <alignment horizontal="center" vertical="center" wrapText="1"/>
    </xf>
    <xf numFmtId="0" fontId="42" fillId="5" borderId="0" xfId="0" applyFont="1" applyFill="1" applyAlignment="1">
      <alignment vertical="center" wrapText="1"/>
    </xf>
    <xf numFmtId="0" fontId="99" fillId="0" borderId="0" xfId="30" applyFont="1" applyBorder="1" applyAlignment="1">
      <alignment horizontal="center" vertical="center" wrapText="1"/>
    </xf>
    <xf numFmtId="0" fontId="99" fillId="0" borderId="0" xfId="30" applyFont="1" applyFill="1" applyBorder="1" applyAlignment="1">
      <alignment horizontal="center" vertical="center" wrapText="1"/>
    </xf>
    <xf numFmtId="0" fontId="44" fillId="0" borderId="113" xfId="0" applyFont="1" applyBorder="1" applyAlignment="1">
      <alignment horizontal="center" vertical="center" wrapText="1"/>
    </xf>
    <xf numFmtId="167" fontId="44" fillId="13" borderId="113" xfId="0" applyNumberFormat="1" applyFont="1" applyFill="1" applyBorder="1" applyAlignment="1">
      <alignment horizontal="center" vertical="center" wrapText="1"/>
    </xf>
    <xf numFmtId="167" fontId="44" fillId="13" borderId="114" xfId="0" applyNumberFormat="1" applyFont="1" applyFill="1" applyBorder="1" applyAlignment="1">
      <alignment horizontal="center" vertical="center" wrapText="1"/>
    </xf>
    <xf numFmtId="0" fontId="43" fillId="0" borderId="99" xfId="30" applyFont="1" applyBorder="1" applyAlignment="1" applyProtection="1">
      <alignment horizontal="center" vertical="center" wrapText="1"/>
      <protection locked="0"/>
    </xf>
    <xf numFmtId="167" fontId="44" fillId="13" borderId="104" xfId="0" applyNumberFormat="1" applyFont="1" applyFill="1" applyBorder="1" applyAlignment="1">
      <alignment horizontal="center" vertical="center" wrapText="1"/>
    </xf>
    <xf numFmtId="0" fontId="44" fillId="12" borderId="113" xfId="0" applyFont="1" applyFill="1" applyBorder="1" applyAlignment="1" applyProtection="1">
      <alignment horizontal="center" vertical="center" wrapText="1"/>
      <protection locked="0"/>
    </xf>
    <xf numFmtId="0" fontId="58" fillId="7" borderId="0" xfId="0" applyFont="1" applyFill="1" applyAlignment="1">
      <alignment vertical="center"/>
    </xf>
    <xf numFmtId="0" fontId="34" fillId="6" borderId="0" xfId="0" applyFont="1" applyFill="1" applyAlignment="1">
      <alignment vertical="center"/>
    </xf>
    <xf numFmtId="0" fontId="41" fillId="0" borderId="0" xfId="37" applyFont="1" applyFill="1" applyBorder="1" applyAlignment="1">
      <alignment vertical="center" wrapText="1"/>
    </xf>
    <xf numFmtId="0" fontId="34" fillId="6" borderId="0" xfId="0" applyFont="1" applyFill="1" applyAlignment="1">
      <alignment horizontal="center" vertical="center"/>
    </xf>
    <xf numFmtId="0" fontId="68" fillId="5" borderId="0" xfId="29" applyFont="1" applyFill="1" applyBorder="1" applyAlignment="1">
      <alignment vertical="center" wrapText="1"/>
    </xf>
    <xf numFmtId="0" fontId="68" fillId="5" borderId="0" xfId="29" applyFont="1" applyFill="1" applyBorder="1" applyAlignment="1">
      <alignment horizontal="left" vertical="center" wrapText="1"/>
    </xf>
    <xf numFmtId="0" fontId="103" fillId="5" borderId="0" xfId="30" applyFont="1" applyFill="1" applyBorder="1" applyAlignment="1">
      <alignment horizontal="center" vertical="center" wrapText="1"/>
    </xf>
    <xf numFmtId="0" fontId="48" fillId="5" borderId="0" xfId="0" applyFont="1" applyFill="1" applyAlignment="1">
      <alignment horizontal="center" vertical="center" wrapText="1"/>
    </xf>
    <xf numFmtId="0" fontId="87" fillId="5" borderId="0" xfId="0" applyFont="1" applyFill="1" applyAlignment="1">
      <alignment horizontal="center" vertical="center" wrapText="1"/>
    </xf>
    <xf numFmtId="0" fontId="58" fillId="5" borderId="0" xfId="0" applyFont="1" applyFill="1" applyAlignment="1">
      <alignment horizontal="center" vertical="center" wrapText="1"/>
    </xf>
    <xf numFmtId="0" fontId="43" fillId="5" borderId="0" xfId="30" applyFont="1" applyFill="1" applyBorder="1" applyAlignment="1">
      <alignment horizontal="center" vertical="center" wrapText="1"/>
    </xf>
    <xf numFmtId="0" fontId="41" fillId="5" borderId="0" xfId="37" applyFont="1" applyFill="1" applyBorder="1" applyAlignment="1">
      <alignment vertical="center" wrapText="1"/>
    </xf>
    <xf numFmtId="0" fontId="99" fillId="5" borderId="0" xfId="30" applyFont="1" applyFill="1" applyBorder="1" applyAlignment="1">
      <alignment horizontal="center" vertical="center" wrapText="1"/>
    </xf>
    <xf numFmtId="0" fontId="78" fillId="0" borderId="0" xfId="30" applyFont="1" applyFill="1" applyBorder="1" applyAlignment="1">
      <alignment horizontal="center" vertical="center" wrapText="1"/>
    </xf>
    <xf numFmtId="0" fontId="41" fillId="5" borderId="0" xfId="30" applyFont="1" applyFill="1" applyBorder="1" applyAlignment="1">
      <alignment horizontal="center" vertical="center" wrapText="1"/>
    </xf>
    <xf numFmtId="0" fontId="42" fillId="5" borderId="0" xfId="30" applyFont="1" applyFill="1" applyBorder="1" applyAlignment="1">
      <alignment horizontal="left" vertical="center" wrapText="1"/>
    </xf>
    <xf numFmtId="0" fontId="40" fillId="5" borderId="0" xfId="0" applyFont="1" applyFill="1" applyAlignment="1">
      <alignment horizontal="left" vertical="center" wrapText="1"/>
    </xf>
    <xf numFmtId="0" fontId="43" fillId="5" borderId="0" xfId="30" applyFont="1" applyFill="1" applyBorder="1" applyAlignment="1">
      <alignment horizontal="left" vertical="center" wrapText="1"/>
    </xf>
    <xf numFmtId="0" fontId="44" fillId="5" borderId="0" xfId="0" applyFont="1" applyFill="1" applyAlignment="1">
      <alignment horizontal="center" vertical="center" wrapText="1"/>
    </xf>
    <xf numFmtId="0" fontId="43" fillId="0" borderId="84" xfId="30" applyFont="1" applyFill="1" applyBorder="1" applyAlignment="1">
      <alignment horizontal="center" vertical="center" wrapText="1"/>
    </xf>
    <xf numFmtId="0" fontId="43" fillId="0" borderId="88" xfId="30" applyFont="1" applyFill="1" applyBorder="1" applyAlignment="1">
      <alignment horizontal="center" vertical="center" wrapText="1"/>
    </xf>
    <xf numFmtId="0" fontId="44" fillId="12" borderId="81" xfId="0" applyFont="1" applyFill="1" applyBorder="1" applyAlignment="1" applyProtection="1">
      <alignment horizontal="center" vertical="center" wrapText="1"/>
      <protection locked="0"/>
    </xf>
    <xf numFmtId="0" fontId="43" fillId="0" borderId="85" xfId="30" applyFont="1" applyFill="1" applyBorder="1" applyAlignment="1">
      <alignment horizontal="center" vertical="center" wrapText="1"/>
    </xf>
    <xf numFmtId="0" fontId="78" fillId="5" borderId="0" xfId="30" applyFont="1" applyFill="1" applyBorder="1" applyAlignment="1">
      <alignment horizontal="center" vertical="center" wrapText="1"/>
    </xf>
    <xf numFmtId="0" fontId="75" fillId="5" borderId="0" xfId="30" applyFont="1" applyFill="1" applyBorder="1" applyAlignment="1">
      <alignment horizontal="left" vertical="center" wrapText="1"/>
    </xf>
    <xf numFmtId="0" fontId="42" fillId="5" borderId="0" xfId="37" applyFont="1" applyFill="1" applyBorder="1" applyAlignment="1">
      <alignment horizontal="left" vertical="center" wrapText="1"/>
    </xf>
    <xf numFmtId="0" fontId="73" fillId="5" borderId="0" xfId="0" applyFont="1" applyFill="1" applyAlignment="1">
      <alignment horizontal="center" vertical="center" wrapText="1"/>
    </xf>
    <xf numFmtId="0" fontId="43" fillId="0" borderId="73" xfId="30" applyFont="1" applyFill="1" applyBorder="1" applyAlignment="1">
      <alignment horizontal="center" vertical="center" wrapText="1"/>
    </xf>
    <xf numFmtId="0" fontId="44" fillId="5" borderId="0" xfId="0" applyFont="1" applyFill="1" applyAlignment="1">
      <alignment horizontal="left" vertical="center" wrapText="1"/>
    </xf>
    <xf numFmtId="0" fontId="42" fillId="0" borderId="0" xfId="37" applyFont="1" applyFill="1" applyBorder="1" applyAlignment="1">
      <alignment horizontal="left" vertical="center" wrapText="1"/>
    </xf>
    <xf numFmtId="0" fontId="43" fillId="0" borderId="0" xfId="37" applyFont="1" applyFill="1" applyBorder="1" applyAlignment="1">
      <alignment horizontal="left" vertical="center" wrapText="1"/>
    </xf>
    <xf numFmtId="0" fontId="68" fillId="0" borderId="0" xfId="0" applyFont="1" applyAlignment="1">
      <alignment vertical="top" wrapText="1"/>
    </xf>
    <xf numFmtId="0" fontId="106" fillId="0" borderId="0" xfId="0" applyFont="1"/>
    <xf numFmtId="0" fontId="47" fillId="10" borderId="0" xfId="0" applyFont="1" applyFill="1" applyAlignment="1">
      <alignment vertical="center"/>
    </xf>
    <xf numFmtId="0" fontId="34" fillId="0" borderId="0" xfId="0" applyFont="1" applyAlignment="1">
      <alignment vertical="top" wrapText="1"/>
    </xf>
    <xf numFmtId="0" fontId="105" fillId="0" borderId="0" xfId="0" applyFont="1" applyAlignment="1">
      <alignment horizontal="center" vertical="center" wrapText="1"/>
    </xf>
    <xf numFmtId="0" fontId="39" fillId="10" borderId="0" xfId="0" applyFont="1" applyFill="1" applyAlignment="1">
      <alignment vertical="center"/>
    </xf>
    <xf numFmtId="0" fontId="38" fillId="10" borderId="82" xfId="0" applyFont="1" applyFill="1" applyBorder="1" applyAlignment="1">
      <alignment horizontal="center" vertical="center" wrapText="1"/>
    </xf>
    <xf numFmtId="0" fontId="39" fillId="0" borderId="0" xfId="0" applyFont="1" applyAlignment="1">
      <alignment wrapText="1"/>
    </xf>
    <xf numFmtId="0" fontId="42" fillId="5" borderId="0" xfId="0" applyFont="1" applyFill="1" applyAlignment="1">
      <alignment horizontal="center" vertical="top" wrapText="1"/>
    </xf>
    <xf numFmtId="0" fontId="40" fillId="10" borderId="83" xfId="0" applyFont="1" applyFill="1" applyBorder="1" applyAlignment="1">
      <alignment horizontal="left" vertical="top" wrapText="1"/>
    </xf>
    <xf numFmtId="0" fontId="44" fillId="0" borderId="77" xfId="0" applyFont="1" applyBorder="1" applyAlignment="1">
      <alignment horizontal="left" vertical="top" wrapText="1"/>
    </xf>
    <xf numFmtId="0" fontId="44" fillId="0" borderId="78" xfId="0" applyFont="1" applyBorder="1" applyAlignment="1">
      <alignment horizontal="left" vertical="center" wrapText="1"/>
    </xf>
    <xf numFmtId="0" fontId="42" fillId="10" borderId="78" xfId="0" applyFont="1" applyFill="1" applyBorder="1" applyAlignment="1">
      <alignment horizontal="center" vertical="center" wrapText="1"/>
    </xf>
    <xf numFmtId="0" fontId="44" fillId="10" borderId="79" xfId="0" applyFont="1" applyFill="1" applyBorder="1" applyAlignment="1">
      <alignment horizontal="center" vertical="center" wrapText="1"/>
    </xf>
    <xf numFmtId="0" fontId="46" fillId="0" borderId="84" xfId="0" applyFont="1" applyBorder="1" applyAlignment="1">
      <alignment horizontal="center" vertical="center"/>
    </xf>
    <xf numFmtId="0" fontId="44" fillId="0" borderId="86" xfId="0" applyFont="1" applyBorder="1" applyAlignment="1">
      <alignment horizontal="left" vertical="top" wrapText="1"/>
    </xf>
    <xf numFmtId="0" fontId="42" fillId="10" borderId="43" xfId="0" applyFont="1" applyFill="1" applyBorder="1" applyAlignment="1">
      <alignment horizontal="center" vertical="center" wrapText="1"/>
    </xf>
    <xf numFmtId="0" fontId="44" fillId="10" borderId="43" xfId="0" applyFont="1" applyFill="1" applyBorder="1" applyAlignment="1">
      <alignment horizontal="center" vertical="center" wrapText="1"/>
    </xf>
    <xf numFmtId="0" fontId="44" fillId="10" borderId="87" xfId="0" applyFont="1" applyFill="1" applyBorder="1" applyAlignment="1">
      <alignment horizontal="center" vertical="center" wrapText="1"/>
    </xf>
    <xf numFmtId="0" fontId="46" fillId="0" borderId="88" xfId="0" applyFont="1" applyBorder="1" applyAlignment="1">
      <alignment horizontal="center" vertical="center"/>
    </xf>
    <xf numFmtId="0" fontId="44" fillId="12" borderId="43" xfId="0" applyFont="1" applyFill="1" applyBorder="1" applyAlignment="1">
      <alignment horizontal="center" vertical="center" wrapText="1"/>
    </xf>
    <xf numFmtId="0" fontId="44" fillId="12" borderId="87" xfId="0" applyFont="1" applyFill="1" applyBorder="1" applyAlignment="1">
      <alignment horizontal="center" vertical="center" wrapText="1"/>
    </xf>
    <xf numFmtId="0" fontId="39" fillId="10" borderId="43" xfId="0" applyFont="1" applyFill="1" applyBorder="1" applyAlignment="1">
      <alignment vertical="center"/>
    </xf>
    <xf numFmtId="0" fontId="39" fillId="10" borderId="87" xfId="0" applyFont="1" applyFill="1" applyBorder="1" applyAlignment="1">
      <alignment vertical="center"/>
    </xf>
    <xf numFmtId="0" fontId="42" fillId="10" borderId="43" xfId="0" applyFont="1" applyFill="1" applyBorder="1" applyAlignment="1">
      <alignment vertical="center"/>
    </xf>
    <xf numFmtId="0" fontId="94" fillId="10" borderId="43" xfId="0" applyFont="1" applyFill="1" applyBorder="1" applyAlignment="1">
      <alignment horizontal="center" vertical="center" wrapText="1"/>
    </xf>
    <xf numFmtId="0" fontId="94" fillId="10" borderId="87" xfId="0" applyFont="1" applyFill="1" applyBorder="1" applyAlignment="1">
      <alignment horizontal="center" vertical="center" wrapText="1"/>
    </xf>
    <xf numFmtId="0" fontId="51" fillId="10" borderId="43" xfId="0" applyFont="1" applyFill="1" applyBorder="1" applyAlignment="1">
      <alignment vertical="center"/>
    </xf>
    <xf numFmtId="0" fontId="44" fillId="0" borderId="80" xfId="0" applyFont="1" applyBorder="1" applyAlignment="1">
      <alignment horizontal="left" vertical="top" wrapText="1"/>
    </xf>
    <xf numFmtId="0" fontId="44" fillId="0" borderId="81" xfId="0" applyFont="1" applyBorder="1" applyAlignment="1">
      <alignment horizontal="left" vertical="center" wrapText="1"/>
    </xf>
    <xf numFmtId="0" fontId="39" fillId="10" borderId="81" xfId="0" applyFont="1" applyFill="1" applyBorder="1" applyAlignment="1">
      <alignment vertical="center"/>
    </xf>
    <xf numFmtId="0" fontId="51" fillId="10" borderId="81" xfId="0" applyFont="1" applyFill="1" applyBorder="1" applyAlignment="1">
      <alignment vertical="center"/>
    </xf>
    <xf numFmtId="0" fontId="94" fillId="10" borderId="81" xfId="0" applyFont="1" applyFill="1" applyBorder="1" applyAlignment="1">
      <alignment horizontal="center" vertical="center" wrapText="1"/>
    </xf>
    <xf numFmtId="167" fontId="42" fillId="13" borderId="81" xfId="0" applyNumberFormat="1" applyFont="1" applyFill="1" applyBorder="1" applyAlignment="1">
      <alignment horizontal="center" vertical="center"/>
    </xf>
    <xf numFmtId="0" fontId="46" fillId="0" borderId="85" xfId="0" applyFont="1" applyBorder="1" applyAlignment="1">
      <alignment horizontal="center" vertical="center"/>
    </xf>
    <xf numFmtId="0" fontId="39" fillId="0" borderId="0" xfId="0" applyFont="1" applyAlignment="1">
      <alignment vertical="top" wrapText="1"/>
    </xf>
    <xf numFmtId="0" fontId="94" fillId="5" borderId="0" xfId="0" applyFont="1" applyFill="1" applyAlignment="1">
      <alignment horizontal="center" vertical="center" wrapText="1"/>
    </xf>
    <xf numFmtId="0" fontId="51" fillId="10" borderId="78" xfId="0" applyFont="1" applyFill="1" applyBorder="1" applyAlignment="1">
      <alignment vertical="center"/>
    </xf>
    <xf numFmtId="0" fontId="94" fillId="10" borderId="78" xfId="0" applyFont="1" applyFill="1" applyBorder="1" applyAlignment="1">
      <alignment horizontal="center" vertical="center" wrapText="1"/>
    </xf>
    <xf numFmtId="0" fontId="94" fillId="10" borderId="79" xfId="0" applyFont="1" applyFill="1" applyBorder="1" applyAlignment="1">
      <alignment horizontal="center" vertical="center" wrapText="1"/>
    </xf>
    <xf numFmtId="0" fontId="42" fillId="10" borderId="87" xfId="0" applyFont="1" applyFill="1" applyBorder="1" applyAlignment="1">
      <alignment vertical="center"/>
    </xf>
    <xf numFmtId="0" fontId="51" fillId="10" borderId="87" xfId="0" applyFont="1" applyFill="1" applyBorder="1" applyAlignment="1">
      <alignment vertical="center"/>
    </xf>
    <xf numFmtId="172" fontId="44" fillId="7" borderId="78" xfId="0" applyNumberFormat="1" applyFont="1" applyFill="1" applyBorder="1" applyAlignment="1" applyProtection="1">
      <alignment horizontal="center" vertical="center" wrapText="1"/>
      <protection locked="0"/>
    </xf>
    <xf numFmtId="0" fontId="41" fillId="10" borderId="78" xfId="0" applyFont="1" applyFill="1" applyBorder="1" applyAlignment="1">
      <alignment vertical="center" wrapText="1"/>
    </xf>
    <xf numFmtId="0" fontId="42" fillId="10" borderId="78" xfId="0" applyFont="1" applyFill="1" applyBorder="1" applyAlignment="1">
      <alignment vertical="center"/>
    </xf>
    <xf numFmtId="0" fontId="51" fillId="10" borderId="79" xfId="0" applyFont="1" applyFill="1" applyBorder="1" applyAlignment="1">
      <alignment vertical="center"/>
    </xf>
    <xf numFmtId="172" fontId="44" fillId="7" borderId="43" xfId="0" applyNumberFormat="1" applyFont="1" applyFill="1" applyBorder="1" applyAlignment="1" applyProtection="1">
      <alignment horizontal="center" vertical="center" wrapText="1"/>
      <protection locked="0"/>
    </xf>
    <xf numFmtId="167" fontId="44" fillId="7" borderId="43" xfId="0" applyNumberFormat="1" applyFont="1" applyFill="1" applyBorder="1" applyAlignment="1">
      <alignment horizontal="center" vertical="center" wrapText="1"/>
    </xf>
    <xf numFmtId="0" fontId="42" fillId="0" borderId="86" xfId="0" applyFont="1" applyBorder="1" applyAlignment="1">
      <alignment horizontal="left" vertical="top" wrapText="1"/>
    </xf>
    <xf numFmtId="0" fontId="42" fillId="0" borderId="86" xfId="0" applyFont="1" applyFill="1" applyBorder="1" applyAlignment="1">
      <alignment horizontal="left" vertical="top" wrapText="1"/>
    </xf>
    <xf numFmtId="0" fontId="46" fillId="0" borderId="88" xfId="0" applyFont="1" applyFill="1" applyBorder="1" applyAlignment="1">
      <alignment horizontal="center" vertical="center"/>
    </xf>
    <xf numFmtId="0" fontId="44" fillId="0" borderId="80" xfId="0" applyFont="1" applyFill="1" applyBorder="1" applyAlignment="1">
      <alignment horizontal="left" vertical="top" wrapText="1"/>
    </xf>
    <xf numFmtId="167" fontId="44" fillId="7" borderId="81" xfId="0" applyNumberFormat="1" applyFont="1" applyFill="1" applyBorder="1" applyAlignment="1">
      <alignment horizontal="center" vertical="center" wrapText="1"/>
    </xf>
    <xf numFmtId="167" fontId="44" fillId="22" borderId="81" xfId="0" applyNumberFormat="1" applyFont="1" applyFill="1" applyBorder="1" applyAlignment="1">
      <alignment horizontal="center" vertical="center" wrapText="1"/>
    </xf>
    <xf numFmtId="167" fontId="44" fillId="22" borderId="82" xfId="0" applyNumberFormat="1" applyFont="1" applyFill="1" applyBorder="1" applyAlignment="1">
      <alignment horizontal="center" vertical="center" wrapText="1"/>
    </xf>
    <xf numFmtId="0" fontId="46" fillId="0" borderId="85" xfId="0" applyFont="1" applyFill="1" applyBorder="1" applyAlignment="1">
      <alignment horizontal="center" vertical="center"/>
    </xf>
    <xf numFmtId="0" fontId="39" fillId="10" borderId="78" xfId="0" applyFont="1" applyFill="1" applyBorder="1" applyAlignment="1">
      <alignment vertical="center"/>
    </xf>
    <xf numFmtId="0" fontId="51" fillId="12" borderId="43" xfId="0" applyFont="1" applyFill="1" applyBorder="1" applyAlignment="1">
      <alignment vertical="center"/>
    </xf>
    <xf numFmtId="0" fontId="51" fillId="12" borderId="87" xfId="0" applyFont="1" applyFill="1" applyBorder="1" applyAlignment="1">
      <alignment vertical="center"/>
    </xf>
    <xf numFmtId="0" fontId="44" fillId="0" borderId="86" xfId="0" applyFont="1" applyBorder="1" applyAlignment="1" applyProtection="1">
      <alignment horizontal="left" vertical="top" wrapText="1"/>
      <protection locked="0"/>
    </xf>
    <xf numFmtId="0" fontId="39" fillId="10" borderId="79" xfId="0" applyFont="1" applyFill="1" applyBorder="1" applyAlignment="1">
      <alignment vertical="center"/>
    </xf>
    <xf numFmtId="0" fontId="47" fillId="5" borderId="0" xfId="0" applyFont="1" applyFill="1" applyAlignment="1">
      <alignment vertical="center"/>
    </xf>
    <xf numFmtId="173" fontId="48" fillId="0" borderId="0" xfId="39" applyNumberFormat="1" applyFont="1" applyBorder="1" applyAlignment="1">
      <alignment horizontal="left" vertical="center" wrapText="1"/>
    </xf>
    <xf numFmtId="0" fontId="48" fillId="10" borderId="0" xfId="30" applyFont="1" applyFill="1" applyBorder="1" applyAlignment="1">
      <alignment vertical="center" wrapText="1"/>
    </xf>
    <xf numFmtId="173" fontId="105" fillId="0" borderId="0" xfId="39" applyNumberFormat="1" applyFont="1" applyBorder="1" applyAlignment="1">
      <alignment horizontal="center" vertical="center" wrapText="1"/>
    </xf>
    <xf numFmtId="0" fontId="41" fillId="10" borderId="0" xfId="30" applyFont="1" applyFill="1" applyBorder="1" applyAlignment="1">
      <alignment vertical="center" wrapText="1"/>
    </xf>
    <xf numFmtId="172" fontId="38" fillId="10" borderId="81" xfId="39" applyNumberFormat="1" applyFont="1" applyFill="1" applyBorder="1" applyAlignment="1" applyProtection="1">
      <alignment horizontal="center" vertical="center" wrapText="1"/>
    </xf>
    <xf numFmtId="172" fontId="38" fillId="10" borderId="81" xfId="39" applyNumberFormat="1" applyFont="1" applyFill="1" applyBorder="1" applyAlignment="1" applyProtection="1">
      <alignment horizontal="center" vertical="center" wrapText="1"/>
    </xf>
    <xf numFmtId="172" fontId="38" fillId="10" borderId="82" xfId="39" applyNumberFormat="1" applyFont="1" applyFill="1" applyBorder="1" applyAlignment="1" applyProtection="1">
      <alignment horizontal="center" vertical="center" wrapText="1"/>
    </xf>
    <xf numFmtId="0" fontId="51" fillId="5" borderId="0" xfId="0" applyFont="1" applyFill="1" applyAlignment="1">
      <alignment vertical="center" wrapText="1"/>
    </xf>
    <xf numFmtId="0" fontId="107" fillId="10" borderId="0" xfId="0" applyFont="1" applyFill="1" applyAlignment="1">
      <alignment vertical="center" wrapText="1"/>
    </xf>
    <xf numFmtId="172" fontId="42" fillId="5" borderId="0" xfId="39" applyNumberFormat="1" applyFont="1" applyFill="1" applyBorder="1" applyAlignment="1">
      <alignment horizontal="center" vertical="center" wrapText="1"/>
    </xf>
    <xf numFmtId="0" fontId="34" fillId="10" borderId="0" xfId="0" applyFont="1" applyFill="1" applyAlignment="1">
      <alignment wrapText="1"/>
    </xf>
    <xf numFmtId="0" fontId="108" fillId="0" borderId="0" xfId="30" applyFont="1" applyBorder="1" applyAlignment="1">
      <alignment vertical="center" wrapText="1"/>
    </xf>
    <xf numFmtId="0" fontId="108" fillId="10" borderId="0" xfId="30" applyFont="1" applyFill="1" applyBorder="1" applyAlignment="1">
      <alignment vertical="center" wrapText="1"/>
    </xf>
    <xf numFmtId="0" fontId="51" fillId="10" borderId="0" xfId="0" applyFont="1" applyFill="1" applyAlignment="1">
      <alignment vertical="center"/>
    </xf>
    <xf numFmtId="172" fontId="44" fillId="12" borderId="87" xfId="39" applyNumberFormat="1" applyFont="1" applyFill="1" applyBorder="1" applyAlignment="1">
      <alignment horizontal="center" vertical="center" wrapText="1"/>
    </xf>
    <xf numFmtId="0" fontId="108" fillId="5" borderId="0" xfId="30" applyFont="1" applyFill="1" applyBorder="1" applyAlignment="1">
      <alignment vertical="center" wrapText="1"/>
    </xf>
    <xf numFmtId="172" fontId="39" fillId="0" borderId="0" xfId="39" applyNumberFormat="1" applyFont="1" applyBorder="1" applyAlignment="1">
      <alignment vertical="center"/>
    </xf>
    <xf numFmtId="173" fontId="39" fillId="0" borderId="0" xfId="39" applyNumberFormat="1" applyFont="1" applyBorder="1" applyAlignment="1">
      <alignment vertical="center"/>
    </xf>
    <xf numFmtId="0" fontId="68" fillId="0" borderId="0" xfId="0" applyFont="1" applyAlignment="1">
      <alignment vertical="center"/>
    </xf>
    <xf numFmtId="0" fontId="34" fillId="0" borderId="15" xfId="0" applyFont="1" applyBorder="1" applyAlignment="1">
      <alignment wrapText="1"/>
    </xf>
    <xf numFmtId="0" fontId="34" fillId="0" borderId="15" xfId="0" applyFont="1" applyBorder="1"/>
    <xf numFmtId="0" fontId="38" fillId="10" borderId="82" xfId="0" applyFont="1" applyFill="1" applyBorder="1" applyAlignment="1">
      <alignment horizontal="center" vertical="center"/>
    </xf>
    <xf numFmtId="0" fontId="47" fillId="20" borderId="0" xfId="0" applyFont="1" applyFill="1" applyAlignment="1">
      <alignment vertical="center"/>
    </xf>
    <xf numFmtId="0" fontId="34" fillId="20" borderId="0" xfId="0" applyFont="1" applyFill="1" applyAlignment="1">
      <alignment vertical="center"/>
    </xf>
    <xf numFmtId="0" fontId="39" fillId="20" borderId="0" xfId="0" applyFont="1" applyFill="1" applyAlignment="1">
      <alignment vertical="center"/>
    </xf>
    <xf numFmtId="0" fontId="107" fillId="20" borderId="0" xfId="0" applyFont="1" applyFill="1" applyAlignment="1">
      <alignment vertical="center" wrapText="1"/>
    </xf>
    <xf numFmtId="0" fontId="107" fillId="5" borderId="0" xfId="0" applyFont="1" applyFill="1" applyAlignment="1">
      <alignment vertical="center" wrapText="1"/>
    </xf>
    <xf numFmtId="0" fontId="109" fillId="19" borderId="73" xfId="0" applyFont="1" applyFill="1" applyBorder="1" applyAlignment="1">
      <alignment vertical="center" wrapText="1"/>
    </xf>
    <xf numFmtId="0" fontId="109" fillId="19" borderId="83" xfId="0" applyFont="1" applyFill="1" applyBorder="1" applyAlignment="1">
      <alignment vertical="center" wrapText="1"/>
    </xf>
    <xf numFmtId="167" fontId="44" fillId="13" borderId="91" xfId="0" applyNumberFormat="1" applyFont="1" applyFill="1" applyBorder="1" applyAlignment="1" applyProtection="1">
      <alignment horizontal="center" vertical="center" wrapText="1"/>
      <protection locked="0"/>
    </xf>
    <xf numFmtId="0" fontId="61" fillId="0" borderId="0" xfId="15" applyFont="1" applyAlignment="1">
      <alignment horizontal="center" vertical="center" wrapText="1"/>
    </xf>
    <xf numFmtId="0" fontId="51" fillId="0" borderId="0" xfId="0" applyFont="1" applyAlignment="1">
      <alignment horizontal="left" vertical="center" wrapText="1"/>
    </xf>
    <xf numFmtId="0" fontId="44" fillId="13" borderId="79" xfId="0" applyFont="1" applyFill="1" applyBorder="1" applyAlignment="1">
      <alignment horizontal="center" vertical="center" wrapText="1"/>
    </xf>
    <xf numFmtId="0" fontId="42" fillId="0" borderId="84" xfId="0" applyFont="1" applyBorder="1" applyAlignment="1" applyProtection="1">
      <alignment vertical="center"/>
      <protection locked="0"/>
    </xf>
    <xf numFmtId="0" fontId="44" fillId="13" borderId="87" xfId="0" applyFont="1" applyFill="1" applyBorder="1" applyAlignment="1">
      <alignment horizontal="center" vertical="center" wrapText="1"/>
    </xf>
    <xf numFmtId="0" fontId="42" fillId="0" borderId="88" xfId="0" applyFont="1" applyBorder="1" applyAlignment="1" applyProtection="1">
      <alignment vertical="center" wrapText="1"/>
      <protection locked="0"/>
    </xf>
    <xf numFmtId="0" fontId="44" fillId="13" borderId="81" xfId="0" applyFont="1" applyFill="1" applyBorder="1" applyAlignment="1">
      <alignment horizontal="center" vertical="center" wrapText="1"/>
    </xf>
    <xf numFmtId="0" fontId="44" fillId="13" borderId="82" xfId="0" applyFont="1" applyFill="1" applyBorder="1" applyAlignment="1">
      <alignment horizontal="center" vertical="center" wrapText="1"/>
    </xf>
    <xf numFmtId="0" fontId="42" fillId="0" borderId="85" xfId="0" applyFont="1" applyBorder="1" applyAlignment="1" applyProtection="1">
      <alignment vertical="center"/>
      <protection locked="0"/>
    </xf>
    <xf numFmtId="0" fontId="89" fillId="0" borderId="0" xfId="0" applyFont="1" applyAlignment="1">
      <alignment wrapText="1"/>
    </xf>
    <xf numFmtId="0" fontId="89" fillId="0" borderId="0" xfId="0" applyFont="1"/>
    <xf numFmtId="0" fontId="42" fillId="0" borderId="0" xfId="0" applyFont="1" applyAlignment="1">
      <alignment horizontal="center" wrapText="1"/>
    </xf>
    <xf numFmtId="0" fontId="42" fillId="10" borderId="91" xfId="0" applyFont="1" applyFill="1" applyBorder="1" applyAlignment="1">
      <alignment horizontal="center" wrapText="1"/>
    </xf>
    <xf numFmtId="0" fontId="42" fillId="10" borderId="90" xfId="0" applyFont="1" applyFill="1" applyBorder="1" applyAlignment="1">
      <alignment horizontal="center" wrapText="1"/>
    </xf>
    <xf numFmtId="0" fontId="39" fillId="0" borderId="0" xfId="0" applyFont="1" applyAlignment="1">
      <alignment vertical="top"/>
    </xf>
    <xf numFmtId="0" fontId="42" fillId="7" borderId="0" xfId="0" applyFont="1" applyFill="1"/>
    <xf numFmtId="0" fontId="89" fillId="5" borderId="0" xfId="0" applyFont="1" applyFill="1" applyAlignment="1">
      <alignment wrapText="1"/>
    </xf>
    <xf numFmtId="0" fontId="89" fillId="5" borderId="0" xfId="0" applyFont="1" applyFill="1"/>
    <xf numFmtId="0" fontId="42" fillId="0" borderId="0" xfId="0" applyFont="1" applyAlignment="1">
      <alignment vertical="top"/>
    </xf>
    <xf numFmtId="0" fontId="42" fillId="7" borderId="0" xfId="0" applyFont="1" applyFill="1" applyAlignment="1">
      <alignment vertical="top"/>
    </xf>
    <xf numFmtId="0" fontId="42" fillId="0" borderId="84" xfId="0" applyFont="1" applyBorder="1" applyAlignment="1" applyProtection="1">
      <alignment vertical="top"/>
      <protection locked="0"/>
    </xf>
    <xf numFmtId="0" fontId="42" fillId="0" borderId="88" xfId="0" applyFont="1" applyBorder="1" applyAlignment="1" applyProtection="1">
      <alignment vertical="center"/>
      <protection locked="0"/>
    </xf>
    <xf numFmtId="0" fontId="44" fillId="13" borderId="43" xfId="0" applyFont="1" applyFill="1" applyBorder="1" applyAlignment="1">
      <alignment horizontal="center" vertical="center" wrapText="1"/>
    </xf>
    <xf numFmtId="0" fontId="42" fillId="10" borderId="91" xfId="0" applyFont="1" applyFill="1" applyBorder="1" applyAlignment="1">
      <alignment vertical="center"/>
    </xf>
    <xf numFmtId="0" fontId="42" fillId="10" borderId="90" xfId="0" applyFont="1" applyFill="1" applyBorder="1" applyAlignment="1">
      <alignment vertical="center"/>
    </xf>
    <xf numFmtId="0" fontId="42" fillId="0" borderId="73" xfId="0" applyFont="1" applyBorder="1" applyAlignment="1" applyProtection="1">
      <alignment vertical="center"/>
      <protection locked="0"/>
    </xf>
    <xf numFmtId="1" fontId="44" fillId="12" borderId="78" xfId="0" applyNumberFormat="1" applyFont="1" applyFill="1" applyBorder="1" applyAlignment="1" applyProtection="1">
      <alignment horizontal="center" vertical="center" wrapText="1"/>
      <protection locked="0"/>
    </xf>
    <xf numFmtId="0" fontId="42" fillId="10" borderId="78" xfId="0" applyFont="1" applyFill="1" applyBorder="1" applyAlignment="1">
      <alignment horizontal="center" vertical="center"/>
    </xf>
    <xf numFmtId="0" fontId="42" fillId="10" borderId="79" xfId="0" applyFont="1" applyFill="1" applyBorder="1" applyAlignment="1">
      <alignment vertical="center"/>
    </xf>
    <xf numFmtId="1" fontId="44" fillId="12" borderId="81" xfId="0" applyNumberFormat="1" applyFont="1" applyFill="1" applyBorder="1" applyAlignment="1" applyProtection="1">
      <alignment horizontal="center" vertical="center" wrapText="1"/>
      <protection locked="0"/>
    </xf>
    <xf numFmtId="0" fontId="42" fillId="10" borderId="81" xfId="0" applyFont="1" applyFill="1" applyBorder="1" applyAlignment="1">
      <alignment horizontal="center" vertical="center"/>
    </xf>
    <xf numFmtId="0" fontId="42" fillId="10" borderId="82" xfId="0" applyFont="1" applyFill="1" applyBorder="1" applyAlignment="1">
      <alignment vertical="center"/>
    </xf>
    <xf numFmtId="0" fontId="42" fillId="10" borderId="0" xfId="0" applyFont="1" applyFill="1" applyAlignment="1">
      <alignment vertical="center"/>
    </xf>
    <xf numFmtId="167" fontId="42" fillId="13" borderId="78" xfId="0" applyNumberFormat="1" applyFont="1" applyFill="1" applyBorder="1" applyAlignment="1">
      <alignment horizontal="center" vertical="center" wrapText="1"/>
    </xf>
    <xf numFmtId="0" fontId="42" fillId="10" borderId="0" xfId="0" applyFont="1" applyFill="1"/>
    <xf numFmtId="167" fontId="42" fillId="13" borderId="79" xfId="0" applyNumberFormat="1" applyFont="1" applyFill="1" applyBorder="1" applyAlignment="1">
      <alignment horizontal="center" vertical="center" wrapText="1"/>
    </xf>
    <xf numFmtId="167" fontId="110" fillId="7" borderId="43" xfId="0" applyNumberFormat="1" applyFont="1" applyFill="1" applyBorder="1" applyAlignment="1">
      <alignment horizontal="center" vertical="center" wrapText="1"/>
    </xf>
    <xf numFmtId="167" fontId="110" fillId="7" borderId="43" xfId="0" applyNumberFormat="1" applyFont="1" applyFill="1" applyBorder="1" applyAlignment="1">
      <alignment horizontal="center" wrapText="1"/>
    </xf>
    <xf numFmtId="167" fontId="42" fillId="13" borderId="87" xfId="0" applyNumberFormat="1" applyFont="1" applyFill="1" applyBorder="1" applyAlignment="1" applyProtection="1">
      <alignment horizontal="center" vertical="center" wrapText="1"/>
      <protection locked="0"/>
    </xf>
    <xf numFmtId="167" fontId="110" fillId="7" borderId="81" xfId="0" applyNumberFormat="1" applyFont="1" applyFill="1" applyBorder="1" applyAlignment="1">
      <alignment horizontal="center" vertical="center" wrapText="1"/>
    </xf>
    <xf numFmtId="167" fontId="110" fillId="7" borderId="81" xfId="0" applyNumberFormat="1" applyFont="1" applyFill="1" applyBorder="1" applyAlignment="1">
      <alignment horizontal="center" wrapText="1"/>
    </xf>
    <xf numFmtId="0" fontId="42" fillId="10" borderId="0" xfId="0" applyFont="1" applyFill="1" applyAlignment="1">
      <alignment vertical="top"/>
    </xf>
    <xf numFmtId="0" fontId="40" fillId="10" borderId="81" xfId="0" applyFont="1" applyFill="1" applyBorder="1" applyAlignment="1">
      <alignment horizontal="left" vertical="center" wrapText="1"/>
    </xf>
    <xf numFmtId="167" fontId="42" fillId="7" borderId="78" xfId="0" applyNumberFormat="1" applyFont="1" applyFill="1" applyBorder="1" applyAlignment="1">
      <alignment horizontal="center" vertical="center" wrapText="1"/>
    </xf>
    <xf numFmtId="0" fontId="44" fillId="0" borderId="84" xfId="0" applyFont="1" applyBorder="1" applyAlignment="1" applyProtection="1">
      <alignment vertical="center"/>
      <protection locked="0"/>
    </xf>
    <xf numFmtId="167" fontId="42" fillId="7" borderId="43" xfId="0" applyNumberFormat="1" applyFont="1" applyFill="1" applyBorder="1" applyAlignment="1">
      <alignment horizontal="center" vertical="center" wrapText="1"/>
    </xf>
    <xf numFmtId="0" fontId="44" fillId="0" borderId="88" xfId="0" applyFont="1" applyBorder="1" applyAlignment="1" applyProtection="1">
      <alignment vertical="center"/>
      <protection locked="0"/>
    </xf>
    <xf numFmtId="167" fontId="42" fillId="12" borderId="43" xfId="0" applyNumberFormat="1" applyFont="1" applyFill="1" applyBorder="1" applyAlignment="1">
      <alignment horizontal="center" vertical="center" wrapText="1"/>
    </xf>
    <xf numFmtId="167" fontId="42" fillId="7" borderId="43" xfId="0" applyNumberFormat="1" applyFont="1" applyFill="1" applyBorder="1" applyAlignment="1">
      <alignment vertical="center"/>
    </xf>
    <xf numFmtId="167" fontId="42" fillId="7" borderId="81" xfId="0" applyNumberFormat="1" applyFont="1" applyFill="1" applyBorder="1" applyAlignment="1">
      <alignment horizontal="center" vertical="center" wrapText="1"/>
    </xf>
    <xf numFmtId="167" fontId="42" fillId="7" borderId="81" xfId="0" applyNumberFormat="1" applyFont="1" applyFill="1" applyBorder="1" applyAlignment="1">
      <alignment vertical="center"/>
    </xf>
    <xf numFmtId="0" fontId="42" fillId="12" borderId="78" xfId="0" applyFont="1" applyFill="1" applyBorder="1" applyAlignment="1" applyProtection="1">
      <alignment horizontal="center" vertical="center" wrapText="1"/>
      <protection locked="0"/>
    </xf>
    <xf numFmtId="0" fontId="42" fillId="12" borderId="79" xfId="0" applyFont="1" applyFill="1" applyBorder="1" applyAlignment="1" applyProtection="1">
      <alignment horizontal="center" vertical="center" wrapText="1"/>
      <protection locked="0"/>
    </xf>
    <xf numFmtId="0" fontId="42" fillId="7" borderId="81" xfId="0" applyFont="1" applyFill="1" applyBorder="1" applyAlignment="1">
      <alignment horizontal="center" vertical="center"/>
    </xf>
    <xf numFmtId="0" fontId="42" fillId="12" borderId="82" xfId="0" applyFont="1" applyFill="1" applyBorder="1" applyAlignment="1" applyProtection="1">
      <alignment horizontal="center" vertical="center" wrapText="1"/>
      <protection locked="0"/>
    </xf>
    <xf numFmtId="0" fontId="40" fillId="10" borderId="74" xfId="0" applyFont="1" applyFill="1" applyBorder="1" applyAlignment="1">
      <alignment horizontal="left" vertical="center" wrapText="1"/>
    </xf>
    <xf numFmtId="0" fontId="40" fillId="10" borderId="75" xfId="0" applyFont="1" applyFill="1" applyBorder="1" applyAlignment="1">
      <alignment horizontal="center" vertical="center" wrapText="1"/>
    </xf>
    <xf numFmtId="0" fontId="40" fillId="10" borderId="93" xfId="0" applyFont="1" applyFill="1" applyBorder="1" applyAlignment="1">
      <alignment horizontal="center" vertical="center" wrapText="1"/>
    </xf>
    <xf numFmtId="0" fontId="40" fillId="10" borderId="94" xfId="0" applyFont="1" applyFill="1" applyBorder="1" applyAlignment="1">
      <alignment horizontal="center" vertical="center" wrapText="1"/>
    </xf>
    <xf numFmtId="0" fontId="42" fillId="12" borderId="78" xfId="0" applyFont="1" applyFill="1" applyBorder="1" applyAlignment="1">
      <alignment horizontal="center" vertical="center" wrapText="1"/>
    </xf>
    <xf numFmtId="0" fontId="42" fillId="13" borderId="79" xfId="0" applyFont="1" applyFill="1" applyBorder="1" applyAlignment="1">
      <alignment horizontal="center" vertical="center" wrapText="1"/>
    </xf>
    <xf numFmtId="0" fontId="42" fillId="12" borderId="43" xfId="0" applyFont="1" applyFill="1" applyBorder="1" applyAlignment="1">
      <alignment horizontal="center" vertical="center" wrapText="1"/>
    </xf>
    <xf numFmtId="0" fontId="42" fillId="13" borderId="87" xfId="0" applyFont="1" applyFill="1" applyBorder="1" applyAlignment="1">
      <alignment horizontal="center" vertical="center" wrapText="1"/>
    </xf>
    <xf numFmtId="0" fontId="42" fillId="12" borderId="81" xfId="0" applyFont="1" applyFill="1" applyBorder="1" applyAlignment="1">
      <alignment horizontal="center" vertical="center" wrapText="1"/>
    </xf>
    <xf numFmtId="0" fontId="42" fillId="13" borderId="82" xfId="0" applyFont="1" applyFill="1" applyBorder="1" applyAlignment="1">
      <alignment horizontal="center" vertical="center" wrapText="1"/>
    </xf>
    <xf numFmtId="49" fontId="44" fillId="12" borderId="78" xfId="0" applyNumberFormat="1" applyFont="1" applyFill="1" applyBorder="1" applyAlignment="1" applyProtection="1">
      <alignment horizontal="center" vertical="center" wrapText="1"/>
      <protection locked="0"/>
    </xf>
    <xf numFmtId="0" fontId="34" fillId="15" borderId="0" xfId="0" applyFont="1" applyFill="1" applyAlignment="1">
      <alignment vertical="center"/>
    </xf>
    <xf numFmtId="0" fontId="42" fillId="0" borderId="88" xfId="0" applyFont="1" applyBorder="1"/>
    <xf numFmtId="0" fontId="42" fillId="0" borderId="0" xfId="0" applyFont="1" applyProtection="1">
      <protection locked="0"/>
    </xf>
    <xf numFmtId="0" fontId="42" fillId="0" borderId="0" xfId="0" applyFont="1" applyFill="1" applyAlignment="1">
      <alignment vertical="center"/>
    </xf>
    <xf numFmtId="0" fontId="38" fillId="10" borderId="81" xfId="15" applyFont="1" applyFill="1" applyBorder="1" applyAlignment="1">
      <alignment horizontal="center" vertical="center" textRotation="90" wrapText="1"/>
    </xf>
    <xf numFmtId="0" fontId="38" fillId="10" borderId="81" xfId="15" applyFont="1" applyFill="1" applyBorder="1" applyAlignment="1">
      <alignment horizontal="center" vertical="center" textRotation="90" wrapText="1"/>
    </xf>
    <xf numFmtId="0" fontId="34" fillId="0" borderId="0" xfId="0" applyFont="1" applyFill="1" applyAlignment="1">
      <alignment vertical="center"/>
    </xf>
    <xf numFmtId="0" fontId="39" fillId="0" borderId="88" xfId="0" applyFont="1" applyBorder="1"/>
    <xf numFmtId="0" fontId="42" fillId="0" borderId="0" xfId="0" applyFont="1" applyFill="1"/>
    <xf numFmtId="0" fontId="38" fillId="10" borderId="81" xfId="3" applyFont="1" applyFill="1" applyBorder="1" applyAlignment="1">
      <alignment horizontal="center" vertical="center" wrapText="1"/>
    </xf>
    <xf numFmtId="0" fontId="38" fillId="10" borderId="81" xfId="3" applyFont="1" applyFill="1" applyBorder="1" applyAlignment="1">
      <alignment horizontal="center" vertical="center" textRotation="90" wrapText="1"/>
    </xf>
    <xf numFmtId="0" fontId="38" fillId="10" borderId="82" xfId="3" applyFont="1" applyFill="1" applyBorder="1" applyAlignment="1">
      <alignment horizontal="center" vertical="center" textRotation="90" wrapText="1"/>
    </xf>
    <xf numFmtId="0" fontId="38" fillId="0" borderId="0" xfId="0" applyFont="1" applyAlignment="1">
      <alignment horizontal="left" vertical="center" wrapText="1"/>
    </xf>
    <xf numFmtId="0" fontId="42" fillId="0" borderId="78" xfId="3" applyFont="1" applyBorder="1" applyAlignment="1" applyProtection="1">
      <alignment horizontal="center" vertical="center" wrapText="1"/>
      <protection locked="0"/>
    </xf>
    <xf numFmtId="2" fontId="42" fillId="12" borderId="78" xfId="3" applyNumberFormat="1" applyFont="1" applyFill="1" applyBorder="1" applyAlignment="1" applyProtection="1">
      <alignment horizontal="center" vertical="center"/>
      <protection locked="0"/>
    </xf>
    <xf numFmtId="2" fontId="42" fillId="7" borderId="78" xfId="0" applyNumberFormat="1" applyFont="1" applyFill="1" applyBorder="1" applyAlignment="1">
      <alignment horizontal="center" vertical="center"/>
    </xf>
    <xf numFmtId="2" fontId="42" fillId="12" borderId="79" xfId="3" applyNumberFormat="1" applyFont="1" applyFill="1" applyBorder="1" applyAlignment="1" applyProtection="1">
      <alignment horizontal="center" vertical="center"/>
      <protection locked="0"/>
    </xf>
    <xf numFmtId="2" fontId="42" fillId="12" borderId="43" xfId="3" applyNumberFormat="1" applyFont="1" applyFill="1" applyBorder="1" applyAlignment="1" applyProtection="1">
      <alignment horizontal="center" vertical="center"/>
      <protection locked="0"/>
    </xf>
    <xf numFmtId="2" fontId="42" fillId="7" borderId="43" xfId="0" applyNumberFormat="1" applyFont="1" applyFill="1" applyBorder="1" applyAlignment="1">
      <alignment horizontal="center" vertical="center"/>
    </xf>
    <xf numFmtId="2" fontId="42" fillId="12" borderId="43" xfId="0" applyNumberFormat="1" applyFont="1" applyFill="1" applyBorder="1" applyAlignment="1">
      <alignment horizontal="center" vertical="center" wrapText="1"/>
    </xf>
    <xf numFmtId="2" fontId="42" fillId="12" borderId="87" xfId="0" applyNumberFormat="1" applyFont="1" applyFill="1" applyBorder="1" applyAlignment="1">
      <alignment horizontal="center" vertical="center" wrapText="1"/>
    </xf>
    <xf numFmtId="2" fontId="42" fillId="13" borderId="43" xfId="0" applyNumberFormat="1" applyFont="1" applyFill="1" applyBorder="1" applyAlignment="1">
      <alignment horizontal="center" vertical="center" wrapText="1"/>
    </xf>
    <xf numFmtId="2" fontId="42" fillId="13" borderId="87" xfId="0" applyNumberFormat="1" applyFont="1" applyFill="1" applyBorder="1" applyAlignment="1">
      <alignment horizontal="center" vertical="center" wrapText="1"/>
    </xf>
    <xf numFmtId="9" fontId="42" fillId="12" borderId="43" xfId="38" applyFont="1" applyFill="1" applyBorder="1" applyAlignment="1" applyProtection="1">
      <alignment horizontal="center" vertical="center"/>
      <protection locked="0"/>
    </xf>
    <xf numFmtId="9" fontId="42" fillId="7" borderId="43" xfId="38" applyFont="1" applyFill="1" applyBorder="1" applyAlignment="1">
      <alignment horizontal="center" vertical="center"/>
    </xf>
    <xf numFmtId="9" fontId="42" fillId="12" borderId="43" xfId="38" applyFont="1" applyFill="1" applyBorder="1" applyAlignment="1">
      <alignment horizontal="center" vertical="center" wrapText="1"/>
    </xf>
    <xf numFmtId="9" fontId="42" fillId="12" borderId="87" xfId="38" applyFont="1" applyFill="1" applyBorder="1" applyAlignment="1">
      <alignment horizontal="center" vertical="center" wrapText="1"/>
    </xf>
    <xf numFmtId="9" fontId="42" fillId="5" borderId="0" xfId="38" applyFont="1" applyFill="1" applyAlignment="1">
      <alignment horizontal="center" vertical="center" wrapText="1"/>
    </xf>
    <xf numFmtId="2" fontId="42" fillId="13" borderId="81" xfId="0" applyNumberFormat="1" applyFont="1" applyFill="1" applyBorder="1" applyAlignment="1">
      <alignment horizontal="center" vertical="center" wrapText="1"/>
    </xf>
    <xf numFmtId="2" fontId="42" fillId="7" borderId="81" xfId="0" applyNumberFormat="1" applyFont="1" applyFill="1" applyBorder="1" applyAlignment="1">
      <alignment horizontal="center" vertical="center"/>
    </xf>
    <xf numFmtId="2" fontId="42" fillId="13" borderId="82" xfId="0" applyNumberFormat="1" applyFont="1" applyFill="1" applyBorder="1" applyAlignment="1">
      <alignment horizontal="center" vertical="center" wrapText="1"/>
    </xf>
    <xf numFmtId="2" fontId="42" fillId="0" borderId="0" xfId="0" applyNumberFormat="1" applyFont="1" applyAlignment="1">
      <alignment horizontal="center" vertical="center" wrapText="1"/>
    </xf>
    <xf numFmtId="2" fontId="42" fillId="13" borderId="78" xfId="0" applyNumberFormat="1" applyFont="1" applyFill="1" applyBorder="1" applyAlignment="1">
      <alignment horizontal="center" vertical="center" wrapText="1"/>
    </xf>
    <xf numFmtId="2" fontId="42" fillId="13" borderId="79" xfId="0" applyNumberFormat="1" applyFont="1" applyFill="1" applyBorder="1" applyAlignment="1">
      <alignment horizontal="center" vertical="center" wrapText="1"/>
    </xf>
    <xf numFmtId="0" fontId="42" fillId="0" borderId="0" xfId="30" applyFont="1" applyBorder="1" applyAlignment="1">
      <alignment horizontal="center" vertical="center" wrapText="1"/>
    </xf>
    <xf numFmtId="0" fontId="68" fillId="0" borderId="0" xfId="29" applyFont="1" applyFill="1" applyBorder="1" applyAlignment="1">
      <alignment vertical="center" wrapText="1"/>
    </xf>
    <xf numFmtId="0" fontId="34" fillId="15" borderId="0" xfId="0" applyFont="1" applyFill="1" applyAlignment="1">
      <alignment horizontal="center" vertical="center"/>
    </xf>
    <xf numFmtId="0" fontId="39" fillId="0" borderId="84" xfId="0" applyFont="1" applyBorder="1" applyProtection="1">
      <protection locked="0"/>
    </xf>
    <xf numFmtId="0" fontId="101" fillId="16" borderId="0" xfId="48" applyFont="1" applyBorder="1" applyAlignment="1">
      <alignment horizontal="center" vertical="center"/>
    </xf>
    <xf numFmtId="0" fontId="39" fillId="0" borderId="88" xfId="0" applyFont="1" applyBorder="1" applyProtection="1">
      <protection locked="0"/>
    </xf>
    <xf numFmtId="2" fontId="44" fillId="12" borderId="87" xfId="0" applyNumberFormat="1" applyFont="1" applyFill="1" applyBorder="1" applyAlignment="1" applyProtection="1">
      <alignment horizontal="center" vertical="center" wrapText="1"/>
      <protection locked="0"/>
    </xf>
    <xf numFmtId="0" fontId="44" fillId="13" borderId="87" xfId="0" applyFont="1" applyFill="1" applyBorder="1" applyAlignment="1" applyProtection="1">
      <alignment horizontal="center" vertical="center" wrapText="1"/>
      <protection locked="0"/>
    </xf>
    <xf numFmtId="2" fontId="44" fillId="12" borderId="82" xfId="0" applyNumberFormat="1" applyFont="1" applyFill="1" applyBorder="1" applyAlignment="1" applyProtection="1">
      <alignment horizontal="center" vertical="center" wrapText="1"/>
      <protection locked="0"/>
    </xf>
    <xf numFmtId="0" fontId="39" fillId="0" borderId="85" xfId="0" applyFont="1" applyBorder="1" applyProtection="1">
      <protection locked="0"/>
    </xf>
    <xf numFmtId="0" fontId="48" fillId="5" borderId="0" xfId="37" applyFont="1" applyFill="1" applyBorder="1" applyAlignment="1">
      <alignment vertical="center" wrapText="1"/>
    </xf>
    <xf numFmtId="0" fontId="48" fillId="0" borderId="0" xfId="0" applyFont="1" applyAlignment="1">
      <alignment horizontal="center" vertical="center" wrapText="1"/>
    </xf>
    <xf numFmtId="0" fontId="112" fillId="11" borderId="0" xfId="0" applyFont="1" applyFill="1" applyAlignment="1">
      <alignment horizontal="center" vertical="center"/>
    </xf>
    <xf numFmtId="0" fontId="55" fillId="0" borderId="0" xfId="15" applyFont="1" applyAlignment="1">
      <alignment vertical="center"/>
    </xf>
    <xf numFmtId="0" fontId="41" fillId="0" borderId="0" xfId="0" applyFont="1" applyAlignment="1">
      <alignment vertical="center"/>
    </xf>
    <xf numFmtId="0" fontId="39" fillId="7" borderId="79" xfId="0" applyFont="1" applyFill="1" applyBorder="1"/>
    <xf numFmtId="0" fontId="39" fillId="7" borderId="87" xfId="0" applyFont="1" applyFill="1" applyBorder="1"/>
    <xf numFmtId="2" fontId="39" fillId="12" borderId="43" xfId="0" applyNumberFormat="1" applyFont="1" applyFill="1" applyBorder="1" applyAlignment="1" applyProtection="1">
      <alignment horizontal="center" vertical="center" wrapText="1"/>
      <protection locked="0"/>
    </xf>
    <xf numFmtId="0" fontId="39" fillId="12" borderId="81" xfId="0" applyFont="1" applyFill="1" applyBorder="1" applyAlignment="1" applyProtection="1">
      <alignment horizontal="center" vertical="center" wrapText="1"/>
      <protection locked="0"/>
    </xf>
    <xf numFmtId="0" fontId="39" fillId="7" borderId="82" xfId="0" applyFont="1" applyFill="1" applyBorder="1"/>
    <xf numFmtId="0" fontId="51" fillId="0" borderId="0" xfId="30" applyFont="1" applyBorder="1" applyAlignment="1">
      <alignment horizontal="center" vertical="center" wrapText="1"/>
    </xf>
    <xf numFmtId="0" fontId="40" fillId="10" borderId="95" xfId="0" applyFont="1" applyFill="1" applyBorder="1" applyAlignment="1">
      <alignment horizontal="center" vertical="center" wrapText="1"/>
    </xf>
    <xf numFmtId="0" fontId="40" fillId="10" borderId="96" xfId="0" applyFont="1" applyFill="1" applyBorder="1" applyAlignment="1">
      <alignment horizontal="center" vertical="center" wrapText="1"/>
    </xf>
    <xf numFmtId="0" fontId="40" fillId="10" borderId="97" xfId="0" applyFont="1" applyFill="1" applyBorder="1" applyAlignment="1">
      <alignment horizontal="center" vertical="center" wrapText="1"/>
    </xf>
    <xf numFmtId="2" fontId="39" fillId="12" borderId="78" xfId="0" applyNumberFormat="1" applyFont="1" applyFill="1" applyBorder="1" applyAlignment="1" applyProtection="1">
      <alignment horizontal="center" vertical="center" wrapText="1"/>
      <protection locked="0"/>
    </xf>
    <xf numFmtId="0" fontId="39" fillId="12" borderId="79" xfId="0" applyFont="1" applyFill="1" applyBorder="1" applyAlignment="1" applyProtection="1">
      <alignment horizontal="center" vertical="center" wrapText="1"/>
      <protection locked="0"/>
    </xf>
    <xf numFmtId="0" fontId="39" fillId="12" borderId="87" xfId="0" applyFont="1" applyFill="1" applyBorder="1" applyAlignment="1" applyProtection="1">
      <alignment horizontal="center" vertical="center" wrapText="1"/>
      <protection locked="0"/>
    </xf>
    <xf numFmtId="2" fontId="39" fillId="12" borderId="81" xfId="0" applyNumberFormat="1" applyFont="1" applyFill="1" applyBorder="1" applyAlignment="1" applyProtection="1">
      <alignment horizontal="center" vertical="center" wrapText="1"/>
      <protection locked="0"/>
    </xf>
    <xf numFmtId="0" fontId="39" fillId="12" borderId="82" xfId="0" applyFont="1" applyFill="1" applyBorder="1" applyAlignment="1" applyProtection="1">
      <alignment horizontal="center" vertical="center" wrapText="1"/>
      <protection locked="0"/>
    </xf>
    <xf numFmtId="0" fontId="40" fillId="10" borderId="77" xfId="0" applyFont="1" applyFill="1" applyBorder="1" applyAlignment="1">
      <alignment horizontal="left" vertical="center" wrapText="1"/>
    </xf>
    <xf numFmtId="0" fontId="39" fillId="7" borderId="78" xfId="0" applyFont="1" applyFill="1" applyBorder="1" applyAlignment="1">
      <alignment horizontal="center" vertical="center" wrapText="1"/>
    </xf>
    <xf numFmtId="0" fontId="39" fillId="7" borderId="79" xfId="0" applyFont="1" applyFill="1" applyBorder="1" applyAlignment="1">
      <alignment horizontal="center" vertical="center" wrapText="1"/>
    </xf>
    <xf numFmtId="0" fontId="39" fillId="7" borderId="43" xfId="0" applyFont="1" applyFill="1" applyBorder="1" applyAlignment="1">
      <alignment horizontal="center" vertical="center" wrapText="1"/>
    </xf>
    <xf numFmtId="0" fontId="39" fillId="7" borderId="87" xfId="0" applyFont="1" applyFill="1" applyBorder="1" applyAlignment="1">
      <alignment horizontal="center" vertical="center" wrapText="1"/>
    </xf>
    <xf numFmtId="0" fontId="39" fillId="7" borderId="81" xfId="0" applyFont="1" applyFill="1" applyBorder="1" applyAlignment="1">
      <alignment horizontal="center" vertical="center" wrapText="1"/>
    </xf>
    <xf numFmtId="0" fontId="39" fillId="7" borderId="82" xfId="0" applyFont="1" applyFill="1" applyBorder="1" applyAlignment="1">
      <alignment horizontal="center" vertical="center" wrapText="1"/>
    </xf>
    <xf numFmtId="0" fontId="40" fillId="10" borderId="89" xfId="0" applyFont="1" applyFill="1" applyBorder="1" applyAlignment="1">
      <alignment horizontal="left" vertical="center" wrapText="1"/>
    </xf>
    <xf numFmtId="0" fontId="78" fillId="0" borderId="0" xfId="30" applyFont="1" applyFill="1" applyBorder="1" applyAlignment="1">
      <alignment vertical="center" wrapText="1"/>
    </xf>
    <xf numFmtId="167" fontId="44" fillId="12" borderId="87" xfId="0" applyNumberFormat="1" applyFont="1" applyFill="1" applyBorder="1" applyAlignment="1" applyProtection="1">
      <alignment horizontal="center" vertical="center" wrapText="1"/>
      <protection locked="0"/>
    </xf>
    <xf numFmtId="0" fontId="44" fillId="12" borderId="82" xfId="0" applyFont="1" applyFill="1" applyBorder="1" applyAlignment="1" applyProtection="1">
      <alignment horizontal="center" vertical="center" wrapText="1"/>
      <protection locked="0"/>
    </xf>
    <xf numFmtId="166" fontId="44" fillId="12" borderId="79" xfId="0" applyNumberFormat="1" applyFont="1" applyFill="1" applyBorder="1" applyAlignment="1" applyProtection="1">
      <alignment horizontal="center" vertical="center" wrapText="1"/>
      <protection locked="0"/>
    </xf>
    <xf numFmtId="166" fontId="44" fillId="12" borderId="87" xfId="0" applyNumberFormat="1" applyFont="1" applyFill="1" applyBorder="1" applyAlignment="1" applyProtection="1">
      <alignment horizontal="center" vertical="center" wrapText="1"/>
      <protection locked="0"/>
    </xf>
    <xf numFmtId="0" fontId="44" fillId="0" borderId="88" xfId="0" applyFont="1" applyBorder="1" applyProtection="1">
      <protection locked="0"/>
    </xf>
    <xf numFmtId="166" fontId="44" fillId="12" borderId="82" xfId="0" applyNumberFormat="1" applyFont="1" applyFill="1" applyBorder="1" applyAlignment="1" applyProtection="1">
      <alignment horizontal="center" vertical="center" wrapText="1"/>
      <protection locked="0"/>
    </xf>
    <xf numFmtId="0" fontId="42" fillId="0" borderId="0" xfId="3" applyFont="1" applyAlignment="1">
      <alignment vertical="center" wrapText="1"/>
    </xf>
    <xf numFmtId="0" fontId="42" fillId="0" borderId="0" xfId="2" applyFont="1" applyAlignment="1">
      <alignment horizontal="center" vertical="center"/>
    </xf>
    <xf numFmtId="0" fontId="99" fillId="0" borderId="0" xfId="30" applyFont="1" applyFill="1" applyBorder="1" applyAlignment="1">
      <alignment vertical="center" wrapText="1"/>
    </xf>
    <xf numFmtId="2" fontId="39" fillId="12" borderId="87" xfId="0" applyNumberFormat="1" applyFont="1" applyFill="1" applyBorder="1" applyAlignment="1" applyProtection="1">
      <alignment horizontal="center" vertical="center" wrapText="1"/>
      <protection locked="0"/>
    </xf>
    <xf numFmtId="0" fontId="34" fillId="8" borderId="0" xfId="0" applyFont="1" applyFill="1"/>
    <xf numFmtId="0" fontId="34" fillId="8" borderId="0" xfId="0" applyFont="1" applyFill="1" applyAlignment="1">
      <alignment horizontal="left"/>
    </xf>
    <xf numFmtId="167" fontId="44" fillId="12" borderId="79" xfId="0" applyNumberFormat="1" applyFont="1" applyFill="1" applyBorder="1" applyAlignment="1" applyProtection="1">
      <alignment horizontal="center" vertical="center" wrapText="1"/>
      <protection locked="0"/>
    </xf>
    <xf numFmtId="0" fontId="43" fillId="0" borderId="84" xfId="30" applyFont="1" applyFill="1" applyBorder="1" applyAlignment="1" applyProtection="1">
      <alignment horizontal="left" vertical="center" wrapText="1"/>
      <protection locked="0"/>
    </xf>
    <xf numFmtId="0" fontId="43" fillId="0" borderId="88" xfId="30" applyFont="1" applyFill="1" applyBorder="1" applyAlignment="1" applyProtection="1">
      <alignment horizontal="left" vertical="center" wrapText="1"/>
      <protection locked="0"/>
    </xf>
    <xf numFmtId="167" fontId="44" fillId="12" borderId="81" xfId="0" applyNumberFormat="1" applyFont="1" applyFill="1" applyBorder="1" applyAlignment="1" applyProtection="1">
      <alignment horizontal="center" vertical="center" wrapText="1"/>
      <protection locked="0"/>
    </xf>
    <xf numFmtId="167" fontId="44" fillId="12" borderId="82" xfId="0" applyNumberFormat="1" applyFont="1" applyFill="1" applyBorder="1" applyAlignment="1" applyProtection="1">
      <alignment horizontal="center" vertical="center" wrapText="1"/>
      <protection locked="0"/>
    </xf>
    <xf numFmtId="0" fontId="43" fillId="0" borderId="85" xfId="30" applyFont="1" applyFill="1" applyBorder="1" applyAlignment="1" applyProtection="1">
      <alignment horizontal="left" vertical="center" wrapText="1"/>
      <protection locked="0"/>
    </xf>
    <xf numFmtId="0" fontId="44" fillId="8" borderId="0" xfId="0" applyFont="1" applyFill="1" applyAlignment="1">
      <alignment vertical="center" wrapText="1"/>
    </xf>
    <xf numFmtId="0" fontId="39" fillId="0" borderId="0" xfId="0" applyFont="1" applyAlignment="1">
      <alignment horizontal="left"/>
    </xf>
    <xf numFmtId="0" fontId="49" fillId="0" borderId="0" xfId="0" applyFont="1" applyAlignment="1">
      <alignment horizontal="center" vertical="center"/>
    </xf>
    <xf numFmtId="0" fontId="114" fillId="0" borderId="84" xfId="0" applyFont="1" applyBorder="1" applyAlignment="1" applyProtection="1">
      <alignment horizontal="left" vertical="center"/>
      <protection locked="0"/>
    </xf>
    <xf numFmtId="0" fontId="114" fillId="0" borderId="88" xfId="0" applyFont="1" applyBorder="1" applyAlignment="1" applyProtection="1">
      <alignment horizontal="left" vertical="center"/>
      <protection locked="0"/>
    </xf>
    <xf numFmtId="2" fontId="44" fillId="12" borderId="43" xfId="0" applyNumberFormat="1" applyFont="1" applyFill="1" applyBorder="1" applyAlignment="1" applyProtection="1">
      <alignment horizontal="center" vertical="center" wrapText="1"/>
      <protection locked="0"/>
    </xf>
    <xf numFmtId="0" fontId="44" fillId="10" borderId="43" xfId="0" applyFont="1" applyFill="1" applyBorder="1" applyAlignment="1" applyProtection="1">
      <alignment horizontal="center" vertical="center" wrapText="1"/>
      <protection locked="0"/>
    </xf>
    <xf numFmtId="166" fontId="44" fillId="12" borderId="81" xfId="0" applyNumberFormat="1" applyFont="1" applyFill="1" applyBorder="1" applyAlignment="1" applyProtection="1">
      <alignment horizontal="center" vertical="center" wrapText="1"/>
      <protection locked="0"/>
    </xf>
    <xf numFmtId="0" fontId="114" fillId="0" borderId="85" xfId="0" applyFont="1" applyBorder="1" applyAlignment="1" applyProtection="1">
      <alignment horizontal="left" vertical="center"/>
      <protection locked="0"/>
    </xf>
    <xf numFmtId="0" fontId="114" fillId="0" borderId="0" xfId="0" applyFont="1" applyAlignment="1">
      <alignment horizontal="left" vertical="center"/>
    </xf>
    <xf numFmtId="0" fontId="38" fillId="10" borderId="89" xfId="0" applyFont="1" applyFill="1" applyBorder="1" applyAlignment="1">
      <alignment horizontal="left" vertical="center" wrapText="1"/>
    </xf>
    <xf numFmtId="0" fontId="39" fillId="0" borderId="84" xfId="0" applyFont="1" applyBorder="1" applyAlignment="1" applyProtection="1">
      <alignment horizontal="left"/>
      <protection locked="0"/>
    </xf>
    <xf numFmtId="167" fontId="44" fillId="7" borderId="81" xfId="0" applyNumberFormat="1" applyFont="1" applyFill="1" applyBorder="1" applyAlignment="1" applyProtection="1">
      <alignment horizontal="center" vertical="center" wrapText="1"/>
      <protection locked="0"/>
    </xf>
    <xf numFmtId="2" fontId="44" fillId="12" borderId="82" xfId="0" applyNumberFormat="1" applyFont="1" applyFill="1" applyBorder="1" applyAlignment="1">
      <alignment horizontal="center" vertical="center" wrapText="1"/>
    </xf>
    <xf numFmtId="0" fontId="94" fillId="0" borderId="0" xfId="0" applyFont="1"/>
    <xf numFmtId="0" fontId="39" fillId="0" borderId="85" xfId="0" applyFont="1" applyBorder="1" applyAlignment="1" applyProtection="1">
      <alignment horizontal="left"/>
      <protection locked="0"/>
    </xf>
    <xf numFmtId="0" fontId="115" fillId="0" borderId="0" xfId="0" applyFont="1"/>
    <xf numFmtId="2" fontId="44" fillId="12" borderId="79" xfId="0" applyNumberFormat="1" applyFont="1" applyFill="1" applyBorder="1" applyAlignment="1" applyProtection="1">
      <alignment horizontal="center" vertical="center" wrapText="1"/>
      <protection locked="0"/>
    </xf>
    <xf numFmtId="0" fontId="34" fillId="0" borderId="0" xfId="56" applyFont="1"/>
    <xf numFmtId="0" fontId="48" fillId="0" borderId="0" xfId="35" applyFont="1" applyAlignment="1">
      <alignment horizontal="left" vertical="center" wrapText="1"/>
    </xf>
    <xf numFmtId="0" fontId="77" fillId="26" borderId="0" xfId="29" applyFont="1" applyFill="1" applyBorder="1" applyAlignment="1">
      <alignment horizontal="center" vertical="center" wrapText="1"/>
    </xf>
    <xf numFmtId="0" fontId="72" fillId="0" borderId="0" xfId="35" applyFont="1" applyAlignment="1">
      <alignment horizontal="center" vertical="center" wrapText="1"/>
    </xf>
    <xf numFmtId="0" fontId="72" fillId="10" borderId="0" xfId="35" applyFont="1" applyFill="1" applyAlignment="1">
      <alignment horizontal="center" vertical="center" wrapText="1"/>
    </xf>
    <xf numFmtId="0" fontId="73" fillId="0" borderId="0" xfId="45" applyFont="1" applyAlignment="1">
      <alignment vertical="center" wrapText="1"/>
    </xf>
    <xf numFmtId="0" fontId="73" fillId="0" borderId="0" xfId="35" applyFont="1" applyAlignment="1">
      <alignment vertical="center" wrapText="1"/>
    </xf>
    <xf numFmtId="0" fontId="73" fillId="0" borderId="0" xfId="35" applyFont="1" applyAlignment="1">
      <alignment horizontal="center" vertical="center" wrapText="1"/>
    </xf>
    <xf numFmtId="0" fontId="34" fillId="5" borderId="0" xfId="56" applyFont="1" applyFill="1" applyAlignment="1">
      <alignment horizontal="center"/>
    </xf>
    <xf numFmtId="0" fontId="41" fillId="0" borderId="0" xfId="0" applyFont="1" applyAlignment="1">
      <alignment horizontal="left" vertical="center" wrapText="1"/>
    </xf>
    <xf numFmtId="0" fontId="116" fillId="0" borderId="0" xfId="0" applyFont="1" applyAlignment="1">
      <alignment vertical="center" wrapText="1"/>
    </xf>
    <xf numFmtId="0" fontId="42" fillId="0" borderId="0" xfId="3" applyFont="1" applyAlignment="1">
      <alignment horizontal="center" vertical="center" wrapText="1"/>
    </xf>
    <xf numFmtId="0" fontId="39" fillId="0" borderId="0" xfId="0" applyFont="1" applyAlignment="1">
      <alignment horizontal="center"/>
    </xf>
    <xf numFmtId="172" fontId="44" fillId="18" borderId="79" xfId="39" applyNumberFormat="1" applyFont="1" applyFill="1" applyBorder="1" applyAlignment="1">
      <alignment horizontal="center" vertical="center" wrapText="1"/>
    </xf>
    <xf numFmtId="172" fontId="44" fillId="18" borderId="82" xfId="39" applyNumberFormat="1" applyFont="1" applyFill="1" applyBorder="1" applyAlignment="1">
      <alignment horizontal="center" vertical="center" wrapText="1"/>
    </xf>
    <xf numFmtId="0" fontId="85" fillId="0" borderId="0" xfId="0" applyFont="1" applyAlignment="1">
      <alignment horizontal="center" vertical="center"/>
    </xf>
    <xf numFmtId="0" fontId="112" fillId="0" borderId="0" xfId="0" applyFont="1" applyAlignment="1">
      <alignment horizontal="center" vertical="center"/>
    </xf>
    <xf numFmtId="0" fontId="117" fillId="0" borderId="0" xfId="30" applyFont="1" applyBorder="1" applyAlignment="1">
      <alignment vertical="center"/>
    </xf>
    <xf numFmtId="0" fontId="69" fillId="0" borderId="0" xfId="30" applyFont="1" applyBorder="1" applyAlignment="1">
      <alignment horizontal="left" vertical="center" wrapText="1"/>
    </xf>
    <xf numFmtId="0" fontId="44" fillId="0" borderId="0" xfId="3" applyFont="1" applyAlignment="1">
      <alignment horizontal="center" vertical="center" wrapText="1"/>
    </xf>
    <xf numFmtId="0" fontId="39" fillId="0" borderId="84" xfId="0" applyFont="1" applyBorder="1" applyAlignment="1" applyProtection="1">
      <alignment horizontal="left" vertical="top"/>
      <protection locked="0"/>
    </xf>
    <xf numFmtId="1" fontId="44" fillId="13" borderId="43" xfId="0" applyNumberFormat="1" applyFont="1" applyFill="1" applyBorder="1" applyAlignment="1">
      <alignment horizontal="center" vertical="center" wrapText="1"/>
    </xf>
    <xf numFmtId="0" fontId="44" fillId="0" borderId="88" xfId="0" applyFont="1" applyBorder="1" applyAlignment="1" applyProtection="1">
      <alignment horizontal="center" vertical="center" wrapText="1"/>
      <protection locked="0"/>
    </xf>
    <xf numFmtId="0" fontId="39" fillId="0" borderId="85" xfId="0" applyFont="1" applyBorder="1" applyAlignment="1" applyProtection="1">
      <alignment vertical="center"/>
      <protection locked="0"/>
    </xf>
    <xf numFmtId="0" fontId="44" fillId="5" borderId="0" xfId="3" applyFont="1" applyFill="1" applyAlignment="1">
      <alignment vertical="center" wrapText="1"/>
    </xf>
    <xf numFmtId="0" fontId="42" fillId="5" borderId="0" xfId="3" applyFont="1" applyFill="1" applyAlignment="1">
      <alignment horizontal="center" vertical="center"/>
    </xf>
    <xf numFmtId="1" fontId="44" fillId="12" borderId="43" xfId="0" applyNumberFormat="1" applyFont="1" applyFill="1" applyBorder="1" applyAlignment="1" applyProtection="1">
      <alignment horizontal="center" vertical="center" wrapText="1"/>
      <protection locked="0"/>
    </xf>
    <xf numFmtId="1" fontId="44" fillId="13" borderId="81" xfId="0" applyNumberFormat="1" applyFont="1" applyFill="1" applyBorder="1" applyAlignment="1">
      <alignment horizontal="center" vertical="center" wrapText="1"/>
    </xf>
    <xf numFmtId="0" fontId="44" fillId="5" borderId="0" xfId="0" applyFont="1" applyFill="1" applyAlignment="1">
      <alignment vertical="center" wrapText="1"/>
    </xf>
    <xf numFmtId="1" fontId="39" fillId="0" borderId="0" xfId="0" applyNumberFormat="1" applyFont="1" applyAlignment="1">
      <alignment vertical="center"/>
    </xf>
    <xf numFmtId="0" fontId="39" fillId="0" borderId="88" xfId="0" applyFont="1" applyBorder="1" applyAlignment="1" applyProtection="1">
      <alignment wrapText="1"/>
      <protection locked="0"/>
    </xf>
    <xf numFmtId="3" fontId="44" fillId="12" borderId="87" xfId="0" applyNumberFormat="1" applyFont="1" applyFill="1" applyBorder="1" applyAlignment="1" applyProtection="1">
      <alignment horizontal="center" vertical="center" wrapText="1"/>
      <protection locked="0"/>
    </xf>
    <xf numFmtId="0" fontId="44" fillId="0" borderId="88" xfId="0" applyFont="1" applyBorder="1" applyAlignment="1" applyProtection="1">
      <alignment wrapText="1"/>
      <protection locked="0"/>
    </xf>
    <xf numFmtId="1" fontId="44" fillId="12" borderId="87" xfId="0" applyNumberFormat="1" applyFont="1" applyFill="1" applyBorder="1" applyAlignment="1" applyProtection="1">
      <alignment horizontal="center" vertical="center" wrapText="1"/>
      <protection locked="0"/>
    </xf>
    <xf numFmtId="4" fontId="44" fillId="12" borderId="87" xfId="0" applyNumberFormat="1" applyFont="1" applyFill="1" applyBorder="1" applyAlignment="1" applyProtection="1">
      <alignment horizontal="center" vertical="center" wrapText="1"/>
      <protection locked="0"/>
    </xf>
    <xf numFmtId="1" fontId="44" fillId="13" borderId="87" xfId="0" applyNumberFormat="1" applyFont="1" applyFill="1" applyBorder="1" applyAlignment="1">
      <alignment horizontal="center" vertical="center" wrapText="1"/>
    </xf>
    <xf numFmtId="1" fontId="44" fillId="12" borderId="82" xfId="0" applyNumberFormat="1" applyFont="1" applyFill="1" applyBorder="1" applyAlignment="1" applyProtection="1">
      <alignment horizontal="center" vertical="center" wrapText="1"/>
      <protection locked="0"/>
    </xf>
    <xf numFmtId="9" fontId="42" fillId="0" borderId="0" xfId="3" applyNumberFormat="1" applyFont="1" applyAlignment="1">
      <alignment horizontal="center" vertical="center" wrapText="1"/>
    </xf>
    <xf numFmtId="0" fontId="77" fillId="0" borderId="0" xfId="29" applyFont="1" applyFill="1" applyBorder="1" applyAlignment="1">
      <alignment vertical="center" wrapText="1"/>
    </xf>
    <xf numFmtId="0" fontId="47" fillId="0" borderId="0" xfId="0" applyFont="1" applyAlignment="1">
      <alignment horizontal="left" vertical="center"/>
    </xf>
    <xf numFmtId="0" fontId="47" fillId="0" borderId="0" xfId="0" applyFont="1" applyAlignment="1">
      <alignment horizontal="left" vertical="center" textRotation="90"/>
    </xf>
    <xf numFmtId="0" fontId="39" fillId="0" borderId="0" xfId="0" applyFont="1" applyAlignment="1">
      <alignment vertical="center" textRotation="90"/>
    </xf>
    <xf numFmtId="0" fontId="39" fillId="0" borderId="0" xfId="15" applyFont="1" applyAlignment="1">
      <alignment horizontal="center" vertical="center" wrapText="1"/>
    </xf>
    <xf numFmtId="0" fontId="39" fillId="0" borderId="0" xfId="15" applyFont="1" applyAlignment="1">
      <alignment horizontal="center" vertical="center" textRotation="90" wrapText="1"/>
    </xf>
    <xf numFmtId="1" fontId="44" fillId="13" borderId="79" xfId="0" applyNumberFormat="1" applyFont="1" applyFill="1" applyBorder="1" applyAlignment="1">
      <alignment horizontal="center" vertical="center" wrapText="1"/>
    </xf>
    <xf numFmtId="1" fontId="44" fillId="12" borderId="77" xfId="0" applyNumberFormat="1" applyFont="1" applyFill="1" applyBorder="1" applyAlignment="1" applyProtection="1">
      <alignment horizontal="center" vertical="center" wrapText="1"/>
      <protection locked="0"/>
    </xf>
    <xf numFmtId="1" fontId="44" fillId="13" borderId="78" xfId="0" applyNumberFormat="1" applyFont="1" applyFill="1" applyBorder="1" applyAlignment="1">
      <alignment horizontal="center" vertical="center" wrapText="1"/>
    </xf>
    <xf numFmtId="1" fontId="44" fillId="12" borderId="86" xfId="0" applyNumberFormat="1" applyFont="1" applyFill="1" applyBorder="1" applyAlignment="1" applyProtection="1">
      <alignment horizontal="center" vertical="center" wrapText="1"/>
      <protection locked="0"/>
    </xf>
    <xf numFmtId="1" fontId="44" fillId="13" borderId="86" xfId="0" applyNumberFormat="1" applyFont="1" applyFill="1" applyBorder="1" applyAlignment="1">
      <alignment horizontal="center" vertical="center" wrapText="1"/>
    </xf>
    <xf numFmtId="1" fontId="44" fillId="10" borderId="81" xfId="0" applyNumberFormat="1" applyFont="1" applyFill="1" applyBorder="1" applyAlignment="1">
      <alignment horizontal="center" vertical="center" wrapText="1"/>
    </xf>
    <xf numFmtId="1" fontId="44" fillId="7" borderId="80" xfId="0" applyNumberFormat="1" applyFont="1" applyFill="1" applyBorder="1" applyAlignment="1">
      <alignment horizontal="center" vertical="center" wrapText="1"/>
    </xf>
    <xf numFmtId="1" fontId="44" fillId="7" borderId="81" xfId="0" applyNumberFormat="1" applyFont="1" applyFill="1" applyBorder="1" applyAlignment="1">
      <alignment horizontal="center" vertical="center" wrapText="1"/>
    </xf>
    <xf numFmtId="1" fontId="39" fillId="7" borderId="81" xfId="0" applyNumberFormat="1" applyFont="1" applyFill="1" applyBorder="1"/>
    <xf numFmtId="1" fontId="39" fillId="7" borderId="82" xfId="0" applyNumberFormat="1" applyFont="1" applyFill="1" applyBorder="1"/>
    <xf numFmtId="0" fontId="44" fillId="12" borderId="77" xfId="0" applyFont="1" applyFill="1" applyBorder="1" applyAlignment="1" applyProtection="1">
      <alignment horizontal="center" vertical="center" wrapText="1"/>
      <protection locked="0"/>
    </xf>
    <xf numFmtId="0" fontId="44" fillId="12" borderId="86" xfId="0" applyFont="1" applyFill="1" applyBorder="1" applyAlignment="1" applyProtection="1">
      <alignment horizontal="center" vertical="center" wrapText="1"/>
      <protection locked="0"/>
    </xf>
    <xf numFmtId="1" fontId="44" fillId="13" borderId="82" xfId="0" applyNumberFormat="1" applyFont="1" applyFill="1" applyBorder="1" applyAlignment="1">
      <alignment horizontal="center" vertical="center" wrapText="1"/>
    </xf>
    <xf numFmtId="1" fontId="44" fillId="13" borderId="80" xfId="0" applyNumberFormat="1" applyFont="1" applyFill="1" applyBorder="1" applyAlignment="1">
      <alignment horizontal="center" vertical="center" wrapText="1"/>
    </xf>
    <xf numFmtId="172" fontId="44" fillId="12" borderId="82" xfId="0" applyNumberFormat="1" applyFont="1" applyFill="1" applyBorder="1" applyAlignment="1" applyProtection="1">
      <alignment horizontal="center" vertical="center" wrapText="1"/>
      <protection locked="0"/>
    </xf>
    <xf numFmtId="0" fontId="48" fillId="0" borderId="0" xfId="0" applyFont="1" applyAlignment="1">
      <alignment vertical="center"/>
    </xf>
    <xf numFmtId="0" fontId="42" fillId="0" borderId="84" xfId="0" applyFont="1" applyBorder="1" applyAlignment="1">
      <alignment horizontal="center" vertical="center" wrapText="1"/>
    </xf>
    <xf numFmtId="0" fontId="42" fillId="12" borderId="87" xfId="0" applyFont="1" applyFill="1" applyBorder="1" applyAlignment="1" applyProtection="1">
      <alignment horizontal="center" vertical="center" wrapText="1"/>
      <protection locked="0"/>
    </xf>
    <xf numFmtId="0" fontId="67" fillId="0" borderId="0" xfId="0" applyFont="1"/>
    <xf numFmtId="0" fontId="123" fillId="0" borderId="0" xfId="0" applyFont="1" applyAlignment="1">
      <alignment horizontal="left" vertical="center" wrapText="1"/>
    </xf>
    <xf numFmtId="0" fontId="124" fillId="0" borderId="0" xfId="0" applyFont="1" applyAlignment="1">
      <alignment horizontal="center" vertical="center" wrapText="1"/>
    </xf>
    <xf numFmtId="166" fontId="44" fillId="13" borderId="87" xfId="0" applyNumberFormat="1" applyFont="1" applyFill="1" applyBorder="1" applyAlignment="1">
      <alignment horizontal="center" vertical="center" wrapText="1"/>
    </xf>
    <xf numFmtId="0" fontId="44" fillId="12" borderId="90" xfId="0" applyFont="1" applyFill="1" applyBorder="1" applyAlignment="1" applyProtection="1">
      <alignment horizontal="center" vertical="center" wrapText="1"/>
      <protection locked="0"/>
    </xf>
    <xf numFmtId="0" fontId="39" fillId="0" borderId="73" xfId="0" applyFont="1" applyBorder="1" applyProtection="1">
      <protection locked="0"/>
    </xf>
    <xf numFmtId="166" fontId="44" fillId="13" borderId="82" xfId="0" applyNumberFormat="1" applyFont="1" applyFill="1" applyBorder="1" applyAlignment="1">
      <alignment horizontal="center" vertical="center" wrapText="1"/>
    </xf>
    <xf numFmtId="3" fontId="44" fillId="12" borderId="90" xfId="0" applyNumberFormat="1" applyFont="1" applyFill="1" applyBorder="1" applyAlignment="1" applyProtection="1">
      <alignment horizontal="center" vertical="center" wrapText="1"/>
      <protection locked="0"/>
    </xf>
    <xf numFmtId="0" fontId="93" fillId="0" borderId="0" xfId="0" applyFont="1" applyAlignment="1">
      <alignment vertical="center"/>
    </xf>
    <xf numFmtId="0" fontId="34" fillId="0" borderId="0" xfId="35" applyFont="1" applyAlignment="1">
      <alignment horizontal="left" vertical="center"/>
    </xf>
    <xf numFmtId="0" fontId="48" fillId="5" borderId="0" xfId="0" applyFont="1" applyFill="1" applyAlignment="1">
      <alignment horizontal="left" vertical="center" wrapText="1"/>
    </xf>
    <xf numFmtId="0" fontId="59" fillId="0" borderId="0" xfId="15" applyFont="1" applyAlignment="1">
      <alignment vertical="center"/>
    </xf>
    <xf numFmtId="0" fontId="85" fillId="0" borderId="0" xfId="0" applyFont="1" applyFill="1" applyAlignment="1">
      <alignment vertical="center"/>
    </xf>
    <xf numFmtId="0" fontId="40" fillId="10" borderId="83" xfId="0" applyFont="1" applyFill="1" applyBorder="1" applyAlignment="1">
      <alignment horizontal="center" vertical="center" wrapText="1"/>
    </xf>
    <xf numFmtId="0" fontId="101" fillId="0" borderId="0" xfId="48" applyFont="1" applyFill="1" applyBorder="1" applyAlignment="1">
      <alignment horizontal="center" vertical="center"/>
    </xf>
    <xf numFmtId="0" fontId="42" fillId="0" borderId="0" xfId="37" applyFont="1" applyFill="1" applyBorder="1" applyAlignment="1">
      <alignment vertical="center" wrapText="1"/>
    </xf>
    <xf numFmtId="0" fontId="34" fillId="0" borderId="0" xfId="0" applyFont="1" applyFill="1"/>
    <xf numFmtId="0" fontId="99" fillId="0" borderId="0" xfId="0" applyFont="1" applyAlignment="1">
      <alignment vertical="center" wrapText="1"/>
    </xf>
    <xf numFmtId="0" fontId="93" fillId="5" borderId="0" xfId="37" applyFont="1" applyFill="1" applyBorder="1" applyAlignment="1">
      <alignment vertical="center" wrapText="1"/>
    </xf>
    <xf numFmtId="0" fontId="92" fillId="0" borderId="0" xfId="35" applyFont="1" applyAlignment="1">
      <alignment vertical="center"/>
    </xf>
    <xf numFmtId="0" fontId="93" fillId="0" borderId="0" xfId="0" applyFont="1" applyAlignment="1">
      <alignment horizontal="left" vertical="center" wrapText="1"/>
    </xf>
    <xf numFmtId="0" fontId="99" fillId="0" borderId="0" xfId="0" applyFont="1" applyAlignment="1">
      <alignment horizontal="center" vertical="center" wrapText="1"/>
    </xf>
    <xf numFmtId="0" fontId="59" fillId="0" borderId="0" xfId="15" applyFont="1" applyAlignment="1">
      <alignment horizontal="center" vertical="center"/>
    </xf>
    <xf numFmtId="0" fontId="85" fillId="5" borderId="0" xfId="0" applyFont="1" applyFill="1" applyAlignment="1">
      <alignment vertical="center"/>
    </xf>
    <xf numFmtId="0" fontId="125" fillId="0" borderId="0" xfId="0" applyFont="1" applyAlignment="1">
      <alignment vertical="center" wrapText="1"/>
    </xf>
    <xf numFmtId="0" fontId="99" fillId="0" borderId="0" xfId="37" applyFont="1" applyFill="1" applyBorder="1" applyAlignment="1">
      <alignment horizontal="center" vertical="center" wrapText="1"/>
    </xf>
    <xf numFmtId="0" fontId="51" fillId="0" borderId="0" xfId="0" applyFont="1" applyAlignment="1">
      <alignment vertical="top"/>
    </xf>
    <xf numFmtId="0" fontId="91" fillId="0" borderId="0" xfId="0" applyFont="1" applyAlignment="1">
      <alignment horizontal="center" vertical="top"/>
    </xf>
    <xf numFmtId="0" fontId="44" fillId="7" borderId="78" xfId="0" applyFont="1" applyFill="1" applyBorder="1" applyAlignment="1">
      <alignment horizontal="center" vertical="center" wrapText="1"/>
    </xf>
    <xf numFmtId="168" fontId="44" fillId="12" borderId="43" xfId="39" applyNumberFormat="1" applyFont="1" applyFill="1" applyBorder="1" applyAlignment="1" applyProtection="1">
      <alignment horizontal="center" vertical="center" wrapText="1"/>
      <protection locked="0"/>
    </xf>
    <xf numFmtId="168" fontId="44" fillId="13" borderId="43" xfId="39" applyNumberFormat="1" applyFont="1" applyFill="1" applyBorder="1" applyAlignment="1">
      <alignment horizontal="center" vertical="center" wrapText="1"/>
    </xf>
    <xf numFmtId="0" fontId="39" fillId="7" borderId="43" xfId="0" applyFont="1" applyFill="1" applyBorder="1"/>
    <xf numFmtId="0" fontId="39" fillId="7" borderId="43" xfId="0" applyFont="1" applyFill="1" applyBorder="1" applyAlignment="1">
      <alignment horizontal="left" vertical="center" wrapText="1"/>
    </xf>
    <xf numFmtId="0" fontId="39" fillId="7" borderId="87" xfId="0" applyFont="1" applyFill="1" applyBorder="1" applyAlignment="1">
      <alignment horizontal="left" vertical="center" wrapText="1"/>
    </xf>
    <xf numFmtId="0" fontId="42" fillId="5" borderId="88" xfId="0" applyFont="1" applyFill="1" applyBorder="1" applyAlignment="1" applyProtection="1">
      <alignment vertical="center"/>
      <protection locked="0"/>
    </xf>
    <xf numFmtId="168" fontId="44" fillId="12" borderId="81" xfId="39" applyNumberFormat="1" applyFont="1" applyFill="1" applyBorder="1" applyAlignment="1" applyProtection="1">
      <alignment horizontal="center" vertical="center" wrapText="1"/>
      <protection locked="0"/>
    </xf>
    <xf numFmtId="168" fontId="44" fillId="13" borderId="81" xfId="39" applyNumberFormat="1" applyFont="1" applyFill="1" applyBorder="1" applyAlignment="1">
      <alignment horizontal="center" vertical="center" wrapText="1"/>
    </xf>
    <xf numFmtId="0" fontId="40" fillId="10" borderId="76" xfId="0" applyFont="1" applyFill="1" applyBorder="1" applyAlignment="1">
      <alignment horizontal="center" vertical="center" wrapText="1"/>
    </xf>
    <xf numFmtId="0" fontId="44" fillId="0" borderId="74" xfId="0" applyFont="1" applyBorder="1" applyAlignment="1">
      <alignment horizontal="left" vertical="center" wrapText="1"/>
    </xf>
    <xf numFmtId="172" fontId="44" fillId="12" borderId="76" xfId="39" applyNumberFormat="1" applyFont="1" applyFill="1" applyBorder="1" applyAlignment="1" applyProtection="1">
      <alignment horizontal="center" vertical="center" wrapText="1"/>
      <protection locked="0"/>
    </xf>
    <xf numFmtId="9" fontId="44" fillId="12" borderId="87" xfId="38" applyFont="1" applyFill="1" applyBorder="1" applyAlignment="1" applyProtection="1">
      <alignment horizontal="center" vertical="center" wrapText="1"/>
      <protection locked="0"/>
    </xf>
    <xf numFmtId="0" fontId="42" fillId="0" borderId="0" xfId="0" applyFont="1" applyAlignment="1">
      <alignment vertical="top" wrapText="1"/>
    </xf>
    <xf numFmtId="0" fontId="42" fillId="0" borderId="0" xfId="0" applyFont="1" applyAlignment="1">
      <alignment horizontal="center" vertical="top" wrapText="1"/>
    </xf>
    <xf numFmtId="0" fontId="42" fillId="0" borderId="0" xfId="0" applyFont="1" applyAlignment="1">
      <alignment horizontal="center" vertical="top"/>
    </xf>
    <xf numFmtId="0" fontId="42" fillId="0" borderId="73" xfId="0" applyFont="1" applyBorder="1" applyAlignment="1">
      <alignment vertical="top" wrapText="1"/>
    </xf>
    <xf numFmtId="0" fontId="99" fillId="0" borderId="0" xfId="30" applyFont="1" applyFill="1" applyBorder="1" applyAlignment="1">
      <alignment horizontal="center" vertical="top" wrapText="1"/>
    </xf>
    <xf numFmtId="168" fontId="44" fillId="12" borderId="76" xfId="39" applyNumberFormat="1" applyFont="1" applyFill="1" applyBorder="1" applyAlignment="1" applyProtection="1">
      <alignment horizontal="center" vertical="center" wrapText="1"/>
      <protection locked="0"/>
    </xf>
    <xf numFmtId="168" fontId="44" fillId="12" borderId="79" xfId="39" applyNumberFormat="1" applyFont="1" applyFill="1" applyBorder="1" applyAlignment="1" applyProtection="1">
      <alignment horizontal="center" vertical="center" wrapText="1"/>
      <protection locked="0"/>
    </xf>
    <xf numFmtId="0" fontId="93" fillId="0" borderId="0" xfId="37" applyFont="1" applyFill="1" applyBorder="1" applyAlignment="1">
      <alignment vertical="center" wrapText="1"/>
    </xf>
    <xf numFmtId="0" fontId="40" fillId="0" borderId="98" xfId="0" applyFont="1" applyBorder="1" applyAlignment="1">
      <alignment horizontal="center" vertical="center" wrapText="1"/>
    </xf>
    <xf numFmtId="0" fontId="44" fillId="28" borderId="78" xfId="0" applyFont="1" applyFill="1" applyBorder="1" applyAlignment="1">
      <alignment horizontal="center" vertical="center" wrapText="1"/>
    </xf>
    <xf numFmtId="0" fontId="44" fillId="12" borderId="79" xfId="0" applyFont="1" applyFill="1" applyBorder="1" applyAlignment="1">
      <alignment horizontal="center" vertical="center" wrapText="1"/>
    </xf>
    <xf numFmtId="0" fontId="40" fillId="7" borderId="43" xfId="0" applyFont="1" applyFill="1" applyBorder="1" applyAlignment="1">
      <alignment horizontal="left" vertical="center" wrapText="1"/>
    </xf>
    <xf numFmtId="0" fontId="44" fillId="12" borderId="81" xfId="0" applyFont="1" applyFill="1" applyBorder="1" applyAlignment="1">
      <alignment horizontal="center" vertical="center" wrapText="1"/>
    </xf>
    <xf numFmtId="0" fontId="44" fillId="12" borderId="90" xfId="0" applyFont="1" applyFill="1" applyBorder="1" applyAlignment="1">
      <alignment horizontal="center" vertical="center" wrapText="1"/>
    </xf>
    <xf numFmtId="167" fontId="34" fillId="0" borderId="0" xfId="0" applyNumberFormat="1" applyFont="1"/>
    <xf numFmtId="0" fontId="126" fillId="0" borderId="0" xfId="0" applyFont="1" applyAlignment="1">
      <alignment horizontal="center" vertical="center"/>
    </xf>
    <xf numFmtId="0" fontId="99" fillId="0" borderId="0" xfId="30" applyFont="1" applyBorder="1" applyAlignment="1">
      <alignment vertical="center" wrapText="1"/>
    </xf>
    <xf numFmtId="166" fontId="44" fillId="12" borderId="78" xfId="0" applyNumberFormat="1" applyFont="1" applyFill="1" applyBorder="1" applyAlignment="1" applyProtection="1">
      <alignment horizontal="center" vertical="center" wrapText="1"/>
      <protection locked="0"/>
    </xf>
    <xf numFmtId="166" fontId="44" fillId="12" borderId="43" xfId="0" applyNumberFormat="1" applyFont="1" applyFill="1" applyBorder="1" applyAlignment="1" applyProtection="1">
      <alignment horizontal="center" vertical="center" wrapText="1"/>
      <protection locked="0"/>
    </xf>
    <xf numFmtId="166" fontId="44" fillId="13" borderId="81" xfId="0" applyNumberFormat="1" applyFont="1" applyFill="1" applyBorder="1" applyAlignment="1">
      <alignment horizontal="center" vertical="center" wrapText="1"/>
    </xf>
    <xf numFmtId="0" fontId="47" fillId="0" borderId="0" xfId="15" applyFont="1" applyAlignment="1">
      <alignment vertical="center" wrapText="1"/>
    </xf>
    <xf numFmtId="0" fontId="126" fillId="0" borderId="0" xfId="0" applyFont="1"/>
    <xf numFmtId="0" fontId="34" fillId="0" borderId="0" xfId="0" applyFont="1" applyAlignment="1">
      <alignment vertical="top"/>
    </xf>
    <xf numFmtId="0" fontId="68" fillId="0" borderId="0" xfId="29" applyFont="1" applyFill="1" applyBorder="1" applyAlignment="1">
      <alignment horizontal="center" vertical="center" wrapText="1"/>
    </xf>
    <xf numFmtId="0" fontId="41" fillId="0" borderId="0" xfId="30" applyFont="1" applyBorder="1" applyAlignment="1">
      <alignment horizontal="left" vertical="top" wrapText="1"/>
    </xf>
    <xf numFmtId="0" fontId="41" fillId="0" borderId="0" xfId="30" applyFont="1" applyBorder="1" applyAlignment="1">
      <alignment horizontal="center" vertical="top" wrapText="1"/>
    </xf>
    <xf numFmtId="0" fontId="48" fillId="7" borderId="91" xfId="30" applyFont="1" applyFill="1" applyBorder="1" applyAlignment="1">
      <alignment vertical="top" wrapText="1"/>
    </xf>
    <xf numFmtId="0" fontId="39" fillId="7" borderId="91" xfId="0" applyFont="1" applyFill="1" applyBorder="1" applyAlignment="1">
      <alignment vertical="top"/>
    </xf>
    <xf numFmtId="0" fontId="43" fillId="0" borderId="90" xfId="30" applyFont="1" applyFill="1" applyBorder="1" applyAlignment="1">
      <alignment horizontal="center" vertical="center" wrapText="1"/>
    </xf>
    <xf numFmtId="0" fontId="48" fillId="0" borderId="0" xfId="30" applyFont="1" applyFill="1" applyBorder="1" applyAlignment="1">
      <alignment vertical="top" wrapText="1"/>
    </xf>
    <xf numFmtId="0" fontId="99" fillId="0" borderId="0" xfId="30" applyFont="1" applyFill="1" applyBorder="1" applyAlignment="1">
      <alignment vertical="top" wrapText="1"/>
    </xf>
    <xf numFmtId="0" fontId="39" fillId="0" borderId="78" xfId="0" applyFont="1" applyBorder="1" applyAlignment="1">
      <alignment horizontal="center" vertical="top"/>
    </xf>
    <xf numFmtId="167" fontId="44" fillId="12" borderId="78" xfId="0" applyNumberFormat="1" applyFont="1" applyFill="1" applyBorder="1" applyAlignment="1">
      <alignment horizontal="center" vertical="center" wrapText="1"/>
    </xf>
    <xf numFmtId="0" fontId="39" fillId="7" borderId="78" xfId="0" applyFont="1" applyFill="1" applyBorder="1" applyAlignment="1">
      <alignment vertical="top"/>
    </xf>
    <xf numFmtId="0" fontId="43" fillId="0" borderId="79" xfId="30" applyFont="1" applyBorder="1" applyAlignment="1">
      <alignment horizontal="center" vertical="center" wrapText="1"/>
    </xf>
    <xf numFmtId="0" fontId="39" fillId="0" borderId="43" xfId="0" applyFont="1" applyBorder="1" applyAlignment="1">
      <alignment horizontal="center" vertical="top"/>
    </xf>
    <xf numFmtId="167" fontId="44" fillId="12" borderId="43" xfId="0" applyNumberFormat="1" applyFont="1" applyFill="1" applyBorder="1" applyAlignment="1">
      <alignment horizontal="center" vertical="center" wrapText="1"/>
    </xf>
    <xf numFmtId="0" fontId="39" fillId="7" borderId="43" xfId="0" applyFont="1" applyFill="1" applyBorder="1" applyAlignment="1">
      <alignment vertical="top"/>
    </xf>
    <xf numFmtId="0" fontId="43" fillId="0" borderId="87" xfId="30" applyFont="1" applyBorder="1" applyAlignment="1">
      <alignment horizontal="center" vertical="center" wrapText="1"/>
    </xf>
    <xf numFmtId="0" fontId="39" fillId="0" borderId="81" xfId="0" applyFont="1" applyBorder="1" applyAlignment="1">
      <alignment horizontal="center" vertical="top"/>
    </xf>
    <xf numFmtId="0" fontId="39" fillId="7" borderId="81" xfId="0" applyFont="1" applyFill="1" applyBorder="1" applyAlignment="1">
      <alignment vertical="top"/>
    </xf>
    <xf numFmtId="0" fontId="43" fillId="0" borderId="82" xfId="30" applyFont="1" applyBorder="1" applyAlignment="1">
      <alignment horizontal="center" vertical="center" wrapText="1"/>
    </xf>
    <xf numFmtId="0" fontId="39" fillId="0" borderId="0" xfId="0" applyFont="1" applyBorder="1" applyAlignment="1">
      <alignment vertical="top"/>
    </xf>
    <xf numFmtId="0" fontId="127" fillId="0" borderId="0" xfId="0" applyFont="1" applyBorder="1" applyAlignment="1">
      <alignment horizontal="center" vertical="center"/>
    </xf>
    <xf numFmtId="0" fontId="128" fillId="0" borderId="0" xfId="0" applyFont="1" applyAlignment="1">
      <alignment horizontal="center" vertical="center"/>
    </xf>
    <xf numFmtId="0" fontId="129" fillId="10" borderId="77" xfId="0" applyFont="1" applyFill="1" applyBorder="1" applyAlignment="1">
      <alignment horizontal="center" vertical="center" wrapText="1"/>
    </xf>
    <xf numFmtId="0" fontId="129" fillId="10" borderId="78" xfId="0" applyFont="1" applyFill="1" applyBorder="1" applyAlignment="1">
      <alignment horizontal="center" vertical="center" wrapText="1"/>
    </xf>
    <xf numFmtId="0" fontId="129" fillId="10" borderId="79" xfId="0" quotePrefix="1" applyFont="1" applyFill="1" applyBorder="1" applyAlignment="1">
      <alignment horizontal="center" vertical="center" wrapText="1"/>
    </xf>
    <xf numFmtId="0" fontId="39" fillId="0" borderId="92" xfId="0" applyFont="1" applyBorder="1" applyAlignment="1">
      <alignment horizontal="center" vertical="top"/>
    </xf>
    <xf numFmtId="0" fontId="129" fillId="10" borderId="43" xfId="0" applyFont="1" applyFill="1" applyBorder="1" applyAlignment="1">
      <alignment horizontal="center" vertical="center" wrapText="1"/>
    </xf>
    <xf numFmtId="0" fontId="129" fillId="10" borderId="87" xfId="0" quotePrefix="1" applyFont="1" applyFill="1" applyBorder="1" applyAlignment="1">
      <alignment horizontal="center" vertical="center" wrapText="1"/>
    </xf>
    <xf numFmtId="0" fontId="39" fillId="0" borderId="118" xfId="0" applyFont="1" applyBorder="1" applyAlignment="1">
      <alignment horizontal="center" vertical="top"/>
    </xf>
    <xf numFmtId="0" fontId="129" fillId="10" borderId="81" xfId="0" applyFont="1" applyFill="1" applyBorder="1" applyAlignment="1">
      <alignment horizontal="center" vertical="center" wrapText="1"/>
    </xf>
    <xf numFmtId="0" fontId="129" fillId="10" borderId="82" xfId="0" quotePrefix="1" applyFont="1" applyFill="1" applyBorder="1" applyAlignment="1">
      <alignment horizontal="center" vertical="center" wrapText="1"/>
    </xf>
    <xf numFmtId="0" fontId="42" fillId="0" borderId="0" xfId="0" applyFont="1" applyAlignment="1">
      <alignment horizontal="left" vertical="top" wrapText="1" indent="2"/>
    </xf>
    <xf numFmtId="167" fontId="44" fillId="12" borderId="91" xfId="0" applyNumberFormat="1" applyFont="1" applyFill="1" applyBorder="1" applyAlignment="1">
      <alignment horizontal="center" vertical="center" wrapText="1"/>
    </xf>
    <xf numFmtId="0" fontId="39" fillId="0" borderId="73" xfId="0" applyFont="1" applyBorder="1" applyAlignment="1" applyProtection="1">
      <alignment vertical="top"/>
      <protection locked="0"/>
    </xf>
    <xf numFmtId="0" fontId="39" fillId="0" borderId="0" xfId="0" applyFont="1" applyAlignment="1">
      <alignment horizontal="center" vertical="top"/>
    </xf>
    <xf numFmtId="0" fontId="34" fillId="0" borderId="0" xfId="0" applyFont="1" applyAlignment="1">
      <alignment horizontal="center" vertical="top"/>
    </xf>
    <xf numFmtId="0" fontId="68" fillId="0" borderId="0" xfId="57" applyFont="1" applyFill="1" applyBorder="1" applyAlignment="1">
      <alignment vertical="center" wrapText="1"/>
    </xf>
    <xf numFmtId="0" fontId="34" fillId="0" borderId="0" xfId="45" applyFont="1"/>
    <xf numFmtId="0" fontId="130" fillId="0" borderId="0" xfId="45" applyFont="1" applyAlignment="1">
      <alignment horizontal="center" vertical="center" wrapText="1"/>
    </xf>
    <xf numFmtId="0" fontId="131" fillId="0" borderId="0" xfId="57" applyFont="1" applyFill="1" applyBorder="1" applyAlignment="1">
      <alignment horizontal="left" vertical="center" wrapText="1"/>
    </xf>
    <xf numFmtId="0" fontId="68" fillId="0" borderId="0" xfId="15" applyFont="1" applyAlignment="1">
      <alignment horizontal="left" vertical="center" wrapText="1"/>
    </xf>
    <xf numFmtId="0" fontId="132" fillId="0" borderId="0" xfId="15" applyFont="1" applyAlignment="1">
      <alignment vertical="center" wrapText="1"/>
    </xf>
    <xf numFmtId="0" fontId="34" fillId="0" borderId="0" xfId="56" applyFont="1" applyAlignment="1">
      <alignment vertical="center"/>
    </xf>
    <xf numFmtId="0" fontId="133" fillId="0" borderId="0" xfId="56" applyFont="1" applyAlignment="1">
      <alignment horizontal="center"/>
    </xf>
    <xf numFmtId="0" fontId="85" fillId="0" borderId="0" xfId="56" applyFont="1" applyAlignment="1">
      <alignment vertical="center"/>
    </xf>
    <xf numFmtId="0" fontId="72" fillId="10" borderId="55" xfId="15" applyFont="1" applyFill="1" applyBorder="1" applyAlignment="1">
      <alignment horizontal="center" vertical="center" wrapText="1"/>
    </xf>
    <xf numFmtId="0" fontId="72" fillId="10" borderId="56" xfId="15" applyFont="1" applyFill="1" applyBorder="1" applyAlignment="1">
      <alignment horizontal="center" vertical="center" wrapText="1"/>
    </xf>
    <xf numFmtId="0" fontId="85" fillId="0" borderId="0" xfId="56" applyFont="1"/>
    <xf numFmtId="0" fontId="73" fillId="0" borderId="55" xfId="15" applyFont="1" applyBorder="1" applyAlignment="1">
      <alignment horizontal="center" vertical="center" wrapText="1"/>
    </xf>
    <xf numFmtId="0" fontId="72" fillId="0" borderId="0" xfId="15" applyFont="1" applyAlignment="1">
      <alignment horizontal="center" vertical="center" wrapText="1"/>
    </xf>
    <xf numFmtId="0" fontId="97" fillId="0" borderId="0" xfId="16" applyFont="1" applyAlignment="1">
      <alignment horizontal="left" vertical="center"/>
    </xf>
    <xf numFmtId="0" fontId="73" fillId="0" borderId="0" xfId="15" applyFont="1" applyAlignment="1">
      <alignment horizontal="center" vertical="center" wrapText="1"/>
    </xf>
    <xf numFmtId="0" fontId="73" fillId="0" borderId="61" xfId="15" applyFont="1" applyBorder="1" applyAlignment="1">
      <alignment horizontal="center" vertical="center" wrapText="1"/>
    </xf>
    <xf numFmtId="0" fontId="73" fillId="0" borderId="68" xfId="15" applyFont="1" applyBorder="1" applyAlignment="1">
      <alignment horizontal="center" vertical="center" wrapText="1"/>
    </xf>
    <xf numFmtId="0" fontId="76" fillId="0" borderId="0" xfId="30" applyFont="1" applyFill="1" applyBorder="1" applyAlignment="1">
      <alignment horizontal="center" vertical="center" wrapText="1"/>
    </xf>
    <xf numFmtId="0" fontId="47" fillId="7" borderId="0" xfId="56" applyFont="1" applyFill="1" applyAlignment="1">
      <alignment vertical="center"/>
    </xf>
    <xf numFmtId="0" fontId="34" fillId="7" borderId="0" xfId="56" applyFont="1" applyFill="1"/>
    <xf numFmtId="0" fontId="68" fillId="0" borderId="0" xfId="56" applyFont="1" applyAlignment="1">
      <alignment horizontal="left" vertical="center" wrapText="1"/>
    </xf>
    <xf numFmtId="0" fontId="72" fillId="10" borderId="54" xfId="15" applyFont="1" applyFill="1" applyBorder="1" applyAlignment="1">
      <alignment horizontal="center" vertical="center" wrapText="1"/>
    </xf>
    <xf numFmtId="0" fontId="34" fillId="15" borderId="0" xfId="56" applyFont="1" applyFill="1"/>
    <xf numFmtId="0" fontId="73" fillId="0" borderId="14" xfId="15" applyFont="1" applyBorder="1" applyAlignment="1">
      <alignment horizontal="center" vertical="center" wrapText="1"/>
    </xf>
    <xf numFmtId="0" fontId="68" fillId="0" borderId="0" xfId="15" applyFont="1" applyAlignment="1">
      <alignment horizontal="left" vertical="center"/>
    </xf>
    <xf numFmtId="0" fontId="134" fillId="0" borderId="0" xfId="56" applyFont="1" applyAlignment="1">
      <alignment vertical="center" wrapText="1"/>
    </xf>
    <xf numFmtId="0" fontId="72" fillId="10" borderId="66" xfId="15" applyFont="1" applyFill="1" applyBorder="1" applyAlignment="1">
      <alignment horizontal="center" vertical="center" wrapText="1"/>
    </xf>
    <xf numFmtId="0" fontId="73" fillId="0" borderId="59" xfId="15" applyFont="1" applyBorder="1" applyAlignment="1">
      <alignment horizontal="center" vertical="center" wrapText="1"/>
    </xf>
    <xf numFmtId="0" fontId="73" fillId="0" borderId="63" xfId="15" applyFont="1" applyBorder="1" applyAlignment="1">
      <alignment horizontal="center" vertical="center" wrapText="1"/>
    </xf>
    <xf numFmtId="0" fontId="73" fillId="0" borderId="66" xfId="15" applyFont="1" applyBorder="1" applyAlignment="1">
      <alignment horizontal="center" vertical="center" wrapText="1"/>
    </xf>
    <xf numFmtId="0" fontId="34" fillId="19" borderId="0" xfId="0" applyFont="1" applyFill="1"/>
    <xf numFmtId="0" fontId="135" fillId="0" borderId="0" xfId="0" applyFont="1"/>
    <xf numFmtId="0" fontId="134" fillId="19" borderId="0" xfId="56" applyFont="1" applyFill="1" applyAlignment="1">
      <alignment vertical="center" wrapText="1"/>
    </xf>
    <xf numFmtId="0" fontId="34" fillId="19" borderId="0" xfId="56" applyFont="1" applyFill="1" applyAlignment="1">
      <alignment vertical="center"/>
    </xf>
    <xf numFmtId="0" fontId="72" fillId="10" borderId="100" xfId="15" applyFont="1" applyFill="1" applyBorder="1" applyAlignment="1">
      <alignment vertical="center" wrapText="1"/>
    </xf>
    <xf numFmtId="0" fontId="72" fillId="10" borderId="102" xfId="15" applyFont="1" applyFill="1" applyBorder="1" applyAlignment="1">
      <alignment vertical="center" wrapText="1"/>
    </xf>
    <xf numFmtId="0" fontId="73" fillId="0" borderId="103" xfId="15" applyFont="1" applyBorder="1" applyAlignment="1">
      <alignment horizontal="center" vertical="center" wrapText="1"/>
    </xf>
    <xf numFmtId="0" fontId="73" fillId="0" borderId="105" xfId="15" applyFont="1" applyBorder="1" applyAlignment="1">
      <alignment horizontal="center" vertical="center" wrapText="1"/>
    </xf>
    <xf numFmtId="0" fontId="73" fillId="0" borderId="0" xfId="15" applyFont="1" applyAlignment="1">
      <alignment vertical="center" wrapText="1"/>
    </xf>
    <xf numFmtId="0" fontId="72" fillId="10" borderId="115" xfId="15" applyFont="1" applyFill="1" applyBorder="1" applyAlignment="1">
      <alignment horizontal="center" vertical="center" wrapText="1"/>
    </xf>
    <xf numFmtId="0" fontId="72" fillId="10" borderId="116" xfId="15" applyFont="1" applyFill="1" applyBorder="1" applyAlignment="1">
      <alignment horizontal="center" vertical="center" wrapText="1"/>
    </xf>
    <xf numFmtId="0" fontId="72" fillId="10" borderId="117" xfId="15" applyFont="1" applyFill="1" applyBorder="1" applyAlignment="1">
      <alignment horizontal="center" vertical="center" wrapText="1"/>
    </xf>
    <xf numFmtId="0" fontId="72" fillId="10" borderId="103" xfId="15" applyFont="1" applyFill="1" applyBorder="1" applyAlignment="1">
      <alignment horizontal="center" vertical="center" wrapText="1"/>
    </xf>
    <xf numFmtId="0" fontId="72" fillId="10" borderId="105" xfId="15" applyFont="1" applyFill="1" applyBorder="1" applyAlignment="1">
      <alignment horizontal="center" vertical="center" wrapText="1"/>
    </xf>
    <xf numFmtId="0" fontId="72" fillId="19" borderId="103" xfId="15" applyFont="1" applyFill="1" applyBorder="1" applyAlignment="1">
      <alignment horizontal="center" vertical="center" wrapText="1"/>
    </xf>
    <xf numFmtId="0" fontId="72" fillId="19" borderId="105" xfId="15" applyFont="1" applyFill="1" applyBorder="1" applyAlignment="1">
      <alignment horizontal="center" vertical="center" wrapText="1"/>
    </xf>
    <xf numFmtId="0" fontId="72" fillId="10" borderId="99" xfId="15" applyFont="1" applyFill="1" applyBorder="1" applyAlignment="1">
      <alignment horizontal="center" vertical="center" wrapText="1"/>
    </xf>
    <xf numFmtId="0" fontId="73" fillId="0" borderId="100" xfId="15" applyFont="1" applyBorder="1" applyAlignment="1">
      <alignment horizontal="center" vertical="center" wrapText="1"/>
    </xf>
    <xf numFmtId="0" fontId="73" fillId="0" borderId="101" xfId="15" applyFont="1" applyBorder="1" applyAlignment="1">
      <alignment horizontal="center" vertical="center" wrapText="1"/>
    </xf>
    <xf numFmtId="167" fontId="73" fillId="0" borderId="101" xfId="15" applyNumberFormat="1" applyFont="1" applyBorder="1" applyAlignment="1">
      <alignment horizontal="center" vertical="center" wrapText="1"/>
    </xf>
    <xf numFmtId="0" fontId="73" fillId="0" borderId="102" xfId="15" applyFont="1" applyBorder="1" applyAlignment="1">
      <alignment horizontal="center" vertical="center" wrapText="1"/>
    </xf>
    <xf numFmtId="175" fontId="73" fillId="13" borderId="102" xfId="38" applyNumberFormat="1" applyFont="1" applyFill="1" applyBorder="1" applyAlignment="1">
      <alignment horizontal="center" vertical="center" wrapText="1"/>
    </xf>
    <xf numFmtId="0" fontId="73" fillId="19" borderId="100" xfId="15" applyFont="1" applyFill="1" applyBorder="1" applyAlignment="1">
      <alignment horizontal="center" vertical="center" wrapText="1"/>
    </xf>
    <xf numFmtId="9" fontId="73" fillId="19" borderId="102" xfId="38" applyFont="1" applyFill="1" applyBorder="1" applyAlignment="1">
      <alignment horizontal="center" vertical="center" wrapText="1"/>
    </xf>
    <xf numFmtId="0" fontId="103" fillId="0" borderId="106" xfId="30" applyFont="1" applyBorder="1" applyAlignment="1">
      <alignment horizontal="center" vertical="center" wrapText="1"/>
    </xf>
    <xf numFmtId="0" fontId="73" fillId="0" borderId="109" xfId="15" applyFont="1" applyBorder="1" applyAlignment="1">
      <alignment horizontal="center" vertical="center" wrapText="1"/>
    </xf>
    <xf numFmtId="0" fontId="73" fillId="0" borderId="21" xfId="15" applyFont="1" applyBorder="1" applyAlignment="1">
      <alignment horizontal="center" vertical="center" wrapText="1"/>
    </xf>
    <xf numFmtId="167" fontId="73" fillId="0" borderId="21" xfId="15" applyNumberFormat="1" applyFont="1" applyBorder="1" applyAlignment="1">
      <alignment horizontal="center" vertical="center" wrapText="1"/>
    </xf>
    <xf numFmtId="0" fontId="73" fillId="0" borderId="110" xfId="15" applyFont="1" applyBorder="1" applyAlignment="1">
      <alignment horizontal="center" vertical="center" wrapText="1"/>
    </xf>
    <xf numFmtId="175" fontId="73" fillId="21" borderId="110" xfId="38" applyNumberFormat="1" applyFont="1" applyFill="1" applyBorder="1" applyAlignment="1">
      <alignment horizontal="center" vertical="center" wrapText="1"/>
    </xf>
    <xf numFmtId="0" fontId="73" fillId="19" borderId="109" xfId="15" applyFont="1" applyFill="1" applyBorder="1" applyAlignment="1">
      <alignment horizontal="center" vertical="center" wrapText="1"/>
    </xf>
    <xf numFmtId="9" fontId="73" fillId="19" borderId="110" xfId="38" applyFont="1" applyFill="1" applyBorder="1" applyAlignment="1">
      <alignment horizontal="center" vertical="center" wrapText="1"/>
    </xf>
    <xf numFmtId="0" fontId="103" fillId="0" borderId="111" xfId="30" applyFont="1" applyBorder="1" applyAlignment="1">
      <alignment horizontal="center" vertical="center" wrapText="1"/>
    </xf>
    <xf numFmtId="0" fontId="73" fillId="0" borderId="104" xfId="15" applyFont="1" applyBorder="1" applyAlignment="1">
      <alignment horizontal="center" vertical="center" wrapText="1"/>
    </xf>
    <xf numFmtId="167" fontId="73" fillId="0" borderId="104" xfId="15" applyNumberFormat="1" applyFont="1" applyBorder="1" applyAlignment="1">
      <alignment horizontal="center" vertical="center" wrapText="1"/>
    </xf>
    <xf numFmtId="175" fontId="73" fillId="21" borderId="105" xfId="38" applyNumberFormat="1" applyFont="1" applyFill="1" applyBorder="1" applyAlignment="1">
      <alignment horizontal="center" vertical="center" wrapText="1"/>
    </xf>
    <xf numFmtId="0" fontId="73" fillId="19" borderId="103" xfId="15" applyFont="1" applyFill="1" applyBorder="1" applyAlignment="1">
      <alignment horizontal="center" vertical="center" wrapText="1"/>
    </xf>
    <xf numFmtId="9" fontId="73" fillId="19" borderId="105" xfId="38" applyFont="1" applyFill="1" applyBorder="1" applyAlignment="1">
      <alignment horizontal="center" vertical="center" wrapText="1"/>
    </xf>
    <xf numFmtId="0" fontId="103" fillId="0" borderId="107" xfId="30" applyFont="1" applyBorder="1" applyAlignment="1">
      <alignment horizontal="center" vertical="center" wrapText="1"/>
    </xf>
    <xf numFmtId="0" fontId="72" fillId="10" borderId="60" xfId="15" applyFont="1" applyFill="1" applyBorder="1" applyAlignment="1">
      <alignment vertical="center" wrapText="1"/>
    </xf>
    <xf numFmtId="0" fontId="72" fillId="10" borderId="59" xfId="15" applyFont="1" applyFill="1" applyBorder="1" applyAlignment="1">
      <alignment vertical="center" wrapText="1"/>
    </xf>
    <xf numFmtId="0" fontId="73" fillId="0" borderId="67" xfId="15" applyFont="1" applyBorder="1" applyAlignment="1">
      <alignment horizontal="center" vertical="center" wrapText="1"/>
    </xf>
    <xf numFmtId="0" fontId="72" fillId="10" borderId="67" xfId="15" applyFont="1" applyFill="1" applyBorder="1" applyAlignment="1">
      <alignment horizontal="center" vertical="center" wrapText="1"/>
    </xf>
    <xf numFmtId="0" fontId="72" fillId="19" borderId="67" xfId="15" applyFont="1" applyFill="1" applyBorder="1" applyAlignment="1">
      <alignment horizontal="center" vertical="center" wrapText="1"/>
    </xf>
    <xf numFmtId="0" fontId="72" fillId="19" borderId="66" xfId="15" applyFont="1" applyFill="1" applyBorder="1" applyAlignment="1">
      <alignment horizontal="center" vertical="center" wrapText="1"/>
    </xf>
    <xf numFmtId="0" fontId="72" fillId="10" borderId="53" xfId="15" applyFont="1" applyFill="1" applyBorder="1" applyAlignment="1">
      <alignment horizontal="center" vertical="center" wrapText="1"/>
    </xf>
    <xf numFmtId="0" fontId="73" fillId="0" borderId="54" xfId="15" applyFont="1" applyBorder="1" applyAlignment="1">
      <alignment horizontal="center" vertical="center" wrapText="1"/>
    </xf>
    <xf numFmtId="3" fontId="73" fillId="0" borderId="66" xfId="15" applyNumberFormat="1" applyFont="1" applyBorder="1" applyAlignment="1">
      <alignment horizontal="center" vertical="center" wrapText="1"/>
    </xf>
    <xf numFmtId="9" fontId="73" fillId="21" borderId="56" xfId="38" applyFont="1" applyFill="1" applyBorder="1" applyAlignment="1">
      <alignment horizontal="center" vertical="center" wrapText="1"/>
    </xf>
    <xf numFmtId="0" fontId="73" fillId="19" borderId="54" xfId="15" applyFont="1" applyFill="1" applyBorder="1" applyAlignment="1">
      <alignment horizontal="center" vertical="center" wrapText="1"/>
    </xf>
    <xf numFmtId="9" fontId="73" fillId="19" borderId="56" xfId="38" applyFont="1" applyFill="1" applyBorder="1" applyAlignment="1">
      <alignment horizontal="center" vertical="center" wrapText="1"/>
    </xf>
    <xf numFmtId="0" fontId="103" fillId="0" borderId="65" xfId="30" applyFont="1" applyBorder="1" applyAlignment="1">
      <alignment horizontal="center" vertical="center" wrapText="1"/>
    </xf>
    <xf numFmtId="0" fontId="73" fillId="0" borderId="60" xfId="15" applyFont="1" applyBorder="1" applyAlignment="1">
      <alignment horizontal="center" vertical="center" wrapText="1"/>
    </xf>
    <xf numFmtId="175" fontId="73" fillId="13" borderId="59" xfId="38" applyNumberFormat="1" applyFont="1" applyFill="1" applyBorder="1" applyAlignment="1">
      <alignment horizontal="center" vertical="center" wrapText="1"/>
    </xf>
    <xf numFmtId="9" fontId="73" fillId="0" borderId="0" xfId="38" applyFont="1" applyBorder="1" applyAlignment="1">
      <alignment horizontal="center" vertical="center" wrapText="1"/>
    </xf>
    <xf numFmtId="0" fontId="73" fillId="19" borderId="60" xfId="15" applyFont="1" applyFill="1" applyBorder="1" applyAlignment="1">
      <alignment horizontal="center" vertical="center" wrapText="1"/>
    </xf>
    <xf numFmtId="9" fontId="73" fillId="19" borderId="59" xfId="38" applyFont="1" applyFill="1" applyBorder="1" applyAlignment="1">
      <alignment horizontal="center" vertical="center" wrapText="1"/>
    </xf>
    <xf numFmtId="9" fontId="73" fillId="19" borderId="0" xfId="38" applyFont="1" applyFill="1" applyBorder="1" applyAlignment="1">
      <alignment horizontal="center" vertical="center" wrapText="1"/>
    </xf>
    <xf numFmtId="0" fontId="103" fillId="0" borderId="58" xfId="30" applyFont="1" applyBorder="1" applyAlignment="1">
      <alignment horizontal="center" vertical="center" wrapText="1"/>
    </xf>
    <xf numFmtId="0" fontId="73" fillId="0" borderId="64" xfId="15" applyFont="1" applyBorder="1" applyAlignment="1">
      <alignment horizontal="center" vertical="center" wrapText="1"/>
    </xf>
    <xf numFmtId="175" fontId="73" fillId="21" borderId="63" xfId="38" applyNumberFormat="1" applyFont="1" applyFill="1" applyBorder="1" applyAlignment="1">
      <alignment horizontal="center" vertical="center" wrapText="1"/>
    </xf>
    <xf numFmtId="0" fontId="73" fillId="19" borderId="64" xfId="15" applyFont="1" applyFill="1" applyBorder="1" applyAlignment="1">
      <alignment horizontal="center" vertical="center" wrapText="1"/>
    </xf>
    <xf numFmtId="9" fontId="73" fillId="19" borderId="63" xfId="38" applyFont="1" applyFill="1" applyBorder="1" applyAlignment="1">
      <alignment horizontal="center" vertical="center" wrapText="1"/>
    </xf>
    <xf numFmtId="0" fontId="103" fillId="0" borderId="62" xfId="30" applyFont="1" applyBorder="1" applyAlignment="1">
      <alignment horizontal="center" vertical="center" wrapText="1"/>
    </xf>
    <xf numFmtId="167" fontId="73" fillId="0" borderId="14" xfId="15" applyNumberFormat="1" applyFont="1" applyBorder="1" applyAlignment="1">
      <alignment horizontal="center" vertical="center" wrapText="1"/>
    </xf>
    <xf numFmtId="0" fontId="73" fillId="0" borderId="51" xfId="15" applyFont="1" applyBorder="1" applyAlignment="1">
      <alignment horizontal="center" vertical="center" wrapText="1"/>
    </xf>
    <xf numFmtId="167" fontId="73" fillId="0" borderId="68" xfId="15" applyNumberFormat="1" applyFont="1" applyBorder="1" applyAlignment="1">
      <alignment horizontal="center" vertical="center" wrapText="1"/>
    </xf>
    <xf numFmtId="175" fontId="73" fillId="21" borderId="66" xfId="38" applyNumberFormat="1" applyFont="1" applyFill="1" applyBorder="1" applyAlignment="1">
      <alignment horizontal="center" vertical="center" wrapText="1"/>
    </xf>
    <xf numFmtId="0" fontId="73" fillId="19" borderId="67" xfId="15" applyFont="1" applyFill="1" applyBorder="1" applyAlignment="1">
      <alignment horizontal="center" vertical="center" wrapText="1"/>
    </xf>
    <xf numFmtId="9" fontId="73" fillId="19" borderId="66" xfId="38" applyFont="1" applyFill="1" applyBorder="1" applyAlignment="1">
      <alignment horizontal="center" vertical="center" wrapText="1"/>
    </xf>
    <xf numFmtId="175" fontId="73" fillId="21" borderId="59" xfId="38" applyNumberFormat="1" applyFont="1" applyFill="1" applyBorder="1" applyAlignment="1">
      <alignment horizontal="center" vertical="center" wrapText="1"/>
    </xf>
    <xf numFmtId="175" fontId="73" fillId="0" borderId="63" xfId="15" applyNumberFormat="1" applyFont="1" applyBorder="1" applyAlignment="1">
      <alignment horizontal="center" vertical="center" wrapText="1"/>
    </xf>
    <xf numFmtId="175" fontId="73" fillId="0" borderId="66" xfId="38" applyNumberFormat="1" applyFont="1" applyBorder="1" applyAlignment="1">
      <alignment horizontal="center" vertical="center" wrapText="1"/>
    </xf>
    <xf numFmtId="167" fontId="57" fillId="0" borderId="0" xfId="0" applyNumberFormat="1" applyFont="1"/>
    <xf numFmtId="167" fontId="73" fillId="0" borderId="66" xfId="15" applyNumberFormat="1" applyFont="1" applyBorder="1" applyAlignment="1">
      <alignment horizontal="center" vertical="center" wrapText="1"/>
    </xf>
    <xf numFmtId="167" fontId="73" fillId="0" borderId="61" xfId="15" applyNumberFormat="1" applyFont="1" applyBorder="1" applyAlignment="1">
      <alignment horizontal="center" vertical="center" wrapText="1"/>
    </xf>
    <xf numFmtId="43" fontId="57" fillId="0" borderId="0" xfId="0" applyNumberFormat="1" applyFont="1"/>
    <xf numFmtId="167" fontId="73" fillId="0" borderId="55" xfId="15" applyNumberFormat="1" applyFont="1" applyBorder="1" applyAlignment="1">
      <alignment horizontal="center" vertical="center" wrapText="1"/>
    </xf>
    <xf numFmtId="175" fontId="73" fillId="21" borderId="56" xfId="38" applyNumberFormat="1" applyFont="1" applyFill="1" applyBorder="1" applyAlignment="1">
      <alignment horizontal="center" vertical="center" wrapText="1"/>
    </xf>
    <xf numFmtId="9" fontId="73" fillId="0" borderId="56" xfId="38" applyFont="1" applyBorder="1" applyAlignment="1">
      <alignment horizontal="center" vertical="center" wrapText="1"/>
    </xf>
    <xf numFmtId="9" fontId="73" fillId="19" borderId="54" xfId="15" applyNumberFormat="1" applyFont="1" applyFill="1" applyBorder="1" applyAlignment="1">
      <alignment horizontal="center" vertical="center" wrapText="1"/>
    </xf>
    <xf numFmtId="0" fontId="73" fillId="5" borderId="61" xfId="15" applyFont="1" applyFill="1" applyBorder="1" applyAlignment="1">
      <alignment horizontal="center" vertical="center" wrapText="1"/>
    </xf>
    <xf numFmtId="3" fontId="73" fillId="0" borderId="59" xfId="58" applyNumberFormat="1" applyFont="1" applyBorder="1" applyAlignment="1">
      <alignment horizontal="center" vertical="center" wrapText="1"/>
    </xf>
    <xf numFmtId="3" fontId="73" fillId="0" borderId="66" xfId="58" applyNumberFormat="1" applyFont="1" applyBorder="1" applyAlignment="1">
      <alignment horizontal="center" vertical="center" wrapText="1"/>
    </xf>
    <xf numFmtId="167" fontId="73" fillId="0" borderId="59" xfId="58" applyNumberFormat="1" applyFont="1" applyBorder="1" applyAlignment="1">
      <alignment horizontal="center" vertical="center" wrapText="1"/>
    </xf>
    <xf numFmtId="167" fontId="73" fillId="0" borderId="63" xfId="58" applyNumberFormat="1" applyFont="1" applyBorder="1" applyAlignment="1">
      <alignment horizontal="center" vertical="center" wrapText="1"/>
    </xf>
    <xf numFmtId="167" fontId="73" fillId="0" borderId="63" xfId="15" applyNumberFormat="1" applyFont="1" applyBorder="1" applyAlignment="1">
      <alignment horizontal="center" vertical="center" wrapText="1"/>
    </xf>
    <xf numFmtId="9" fontId="73" fillId="0" borderId="63" xfId="15" applyNumberFormat="1" applyFont="1" applyBorder="1" applyAlignment="1">
      <alignment horizontal="center" vertical="center" wrapText="1"/>
    </xf>
    <xf numFmtId="9" fontId="73" fillId="0" borderId="71" xfId="15" applyNumberFormat="1" applyFont="1" applyBorder="1" applyAlignment="1">
      <alignment horizontal="center" vertical="center" wrapText="1"/>
    </xf>
    <xf numFmtId="0" fontId="73" fillId="0" borderId="50" xfId="15" applyFont="1" applyBorder="1" applyAlignment="1">
      <alignment horizontal="center" vertical="center" wrapText="1"/>
    </xf>
    <xf numFmtId="167" fontId="73" fillId="0" borderId="50" xfId="15" applyNumberFormat="1" applyFont="1" applyBorder="1" applyAlignment="1">
      <alignment horizontal="center" vertical="center" wrapText="1"/>
    </xf>
    <xf numFmtId="9" fontId="73" fillId="0" borderId="66" xfId="15" applyNumberFormat="1" applyFont="1" applyBorder="1" applyAlignment="1">
      <alignment horizontal="center" vertical="center" wrapText="1"/>
    </xf>
    <xf numFmtId="0" fontId="73" fillId="0" borderId="52" xfId="15" applyFont="1" applyBorder="1" applyAlignment="1">
      <alignment horizontal="center" vertical="center" wrapText="1"/>
    </xf>
    <xf numFmtId="167" fontId="73" fillId="0" borderId="71" xfId="58" applyNumberFormat="1" applyFont="1" applyBorder="1" applyAlignment="1">
      <alignment horizontal="center" vertical="center" wrapText="1"/>
    </xf>
    <xf numFmtId="0" fontId="103" fillId="0" borderId="72" xfId="30" applyFont="1" applyBorder="1" applyAlignment="1">
      <alignment horizontal="center" vertical="center" wrapText="1"/>
    </xf>
    <xf numFmtId="9" fontId="73" fillId="0" borderId="71" xfId="58" applyNumberFormat="1" applyFont="1" applyBorder="1" applyAlignment="1">
      <alignment horizontal="center" vertical="center" wrapText="1"/>
    </xf>
    <xf numFmtId="3" fontId="73" fillId="0" borderId="71" xfId="58" applyNumberFormat="1" applyFont="1" applyBorder="1" applyAlignment="1">
      <alignment horizontal="center" vertical="center" wrapText="1"/>
    </xf>
    <xf numFmtId="3" fontId="73" fillId="0" borderId="63" xfId="58" applyNumberFormat="1" applyFont="1" applyBorder="1" applyAlignment="1">
      <alignment horizontal="center" vertical="center" wrapText="1"/>
    </xf>
    <xf numFmtId="9" fontId="73" fillId="0" borderId="59" xfId="38" applyFont="1" applyBorder="1" applyAlignment="1">
      <alignment horizontal="center" vertical="center" wrapText="1"/>
    </xf>
    <xf numFmtId="0" fontId="73" fillId="0" borderId="71" xfId="15" applyFont="1" applyBorder="1" applyAlignment="1">
      <alignment horizontal="center" vertical="center" wrapText="1"/>
    </xf>
    <xf numFmtId="0" fontId="44" fillId="0" borderId="86" xfId="0" applyFont="1" applyBorder="1" applyAlignment="1">
      <alignment horizontal="left" vertical="center" wrapText="1"/>
    </xf>
    <xf numFmtId="0" fontId="44" fillId="0" borderId="77" xfId="0" applyFont="1" applyBorder="1" applyAlignment="1">
      <alignment horizontal="left" vertical="center" wrapText="1"/>
    </xf>
    <xf numFmtId="0" fontId="44" fillId="0" borderId="80" xfId="0" applyFont="1" applyBorder="1" applyAlignment="1">
      <alignment horizontal="left" vertical="center" wrapText="1"/>
    </xf>
    <xf numFmtId="0" fontId="39" fillId="0" borderId="77" xfId="0" applyFont="1" applyFill="1" applyBorder="1" applyAlignment="1">
      <alignment horizontal="left" vertical="center" wrapText="1"/>
    </xf>
    <xf numFmtId="0" fontId="39" fillId="0" borderId="80" xfId="0" applyFont="1" applyFill="1" applyBorder="1" applyAlignment="1">
      <alignment horizontal="left" vertical="center" wrapText="1"/>
    </xf>
    <xf numFmtId="0" fontId="39" fillId="12" borderId="21" xfId="0" applyFont="1" applyFill="1" applyBorder="1" applyAlignment="1">
      <alignment horizontal="center" vertical="center" wrapText="1"/>
    </xf>
    <xf numFmtId="0" fontId="39" fillId="0" borderId="100" xfId="0" applyFont="1" applyBorder="1" applyAlignment="1">
      <alignment horizontal="left" vertical="center" wrapText="1"/>
    </xf>
    <xf numFmtId="0" fontId="39" fillId="12" borderId="102" xfId="0" applyFont="1" applyFill="1" applyBorder="1" applyAlignment="1">
      <alignment horizontal="center" vertical="center" wrapText="1"/>
    </xf>
    <xf numFmtId="0" fontId="39" fillId="0" borderId="109" xfId="0" applyFont="1" applyBorder="1" applyAlignment="1">
      <alignment horizontal="left" vertical="center" wrapText="1"/>
    </xf>
    <xf numFmtId="0" fontId="39" fillId="12" borderId="110" xfId="0" applyFont="1" applyFill="1" applyBorder="1" applyAlignment="1">
      <alignment horizontal="center" vertical="center" wrapText="1"/>
    </xf>
    <xf numFmtId="0" fontId="39" fillId="0" borderId="103" xfId="0" applyFont="1" applyBorder="1" applyAlignment="1">
      <alignment horizontal="left" vertical="center" wrapText="1"/>
    </xf>
    <xf numFmtId="0" fontId="39" fillId="12" borderId="105" xfId="0" applyFont="1" applyFill="1" applyBorder="1" applyAlignment="1">
      <alignment horizontal="center" vertical="center" wrapText="1"/>
    </xf>
    <xf numFmtId="0" fontId="39" fillId="12" borderId="101" xfId="0" applyFont="1" applyFill="1" applyBorder="1" applyAlignment="1">
      <alignment horizontal="center" vertical="center" wrapText="1"/>
    </xf>
    <xf numFmtId="0" fontId="39" fillId="12" borderId="104" xfId="0" applyFont="1" applyFill="1" applyBorder="1" applyAlignment="1">
      <alignment horizontal="center" vertical="center" wrapText="1"/>
    </xf>
    <xf numFmtId="167" fontId="44" fillId="12" borderId="82" xfId="0" applyNumberFormat="1" applyFont="1" applyFill="1" applyBorder="1" applyAlignment="1">
      <alignment horizontal="center" vertical="center" wrapText="1"/>
    </xf>
    <xf numFmtId="166" fontId="39" fillId="12" borderId="78" xfId="0" applyNumberFormat="1" applyFont="1" applyFill="1" applyBorder="1" applyAlignment="1" applyProtection="1">
      <alignment horizontal="center" vertical="center" wrapText="1"/>
      <protection locked="0"/>
    </xf>
    <xf numFmtId="166" fontId="39" fillId="12" borderId="43" xfId="0" applyNumberFormat="1" applyFont="1" applyFill="1" applyBorder="1" applyAlignment="1" applyProtection="1">
      <alignment horizontal="center" vertical="center" wrapText="1"/>
      <protection locked="0"/>
    </xf>
    <xf numFmtId="172" fontId="39" fillId="18" borderId="78" xfId="0" applyNumberFormat="1" applyFont="1" applyFill="1" applyBorder="1" applyAlignment="1">
      <alignment horizontal="center" vertical="center" wrapText="1"/>
    </xf>
    <xf numFmtId="172" fontId="39" fillId="13" borderId="79" xfId="0" applyNumberFormat="1" applyFont="1" applyFill="1" applyBorder="1" applyAlignment="1">
      <alignment horizontal="center" vertical="center" wrapText="1"/>
    </xf>
    <xf numFmtId="172" fontId="39" fillId="18" borderId="43" xfId="0" applyNumberFormat="1" applyFont="1" applyFill="1" applyBorder="1" applyAlignment="1">
      <alignment horizontal="center" vertical="center" wrapText="1"/>
    </xf>
    <xf numFmtId="172" fontId="39" fillId="13" borderId="87" xfId="0" applyNumberFormat="1" applyFont="1" applyFill="1" applyBorder="1" applyAlignment="1">
      <alignment horizontal="center" vertical="center" wrapText="1"/>
    </xf>
    <xf numFmtId="172" fontId="39" fillId="13" borderId="43" xfId="0" applyNumberFormat="1" applyFont="1" applyFill="1" applyBorder="1" applyAlignment="1">
      <alignment horizontal="center" vertical="center"/>
    </xf>
    <xf numFmtId="172" fontId="39" fillId="13" borderId="81" xfId="0" applyNumberFormat="1" applyFont="1" applyFill="1" applyBorder="1" applyAlignment="1">
      <alignment horizontal="center" vertical="center"/>
    </xf>
    <xf numFmtId="172" fontId="39" fillId="13" borderId="82" xfId="0" applyNumberFormat="1" applyFont="1" applyFill="1" applyBorder="1" applyAlignment="1">
      <alignment horizontal="center" vertical="center" wrapText="1"/>
    </xf>
    <xf numFmtId="172" fontId="39" fillId="12" borderId="91" xfId="0" applyNumberFormat="1" applyFont="1" applyFill="1" applyBorder="1" applyAlignment="1" applyProtection="1">
      <alignment horizontal="center" vertical="center" wrapText="1"/>
      <protection locked="0"/>
    </xf>
    <xf numFmtId="172" fontId="44" fillId="13" borderId="90" xfId="0" applyNumberFormat="1" applyFont="1" applyFill="1" applyBorder="1" applyAlignment="1">
      <alignment horizontal="center" vertical="center" wrapText="1"/>
    </xf>
    <xf numFmtId="172" fontId="44" fillId="18" borderId="78" xfId="0" applyNumberFormat="1" applyFont="1" applyFill="1" applyBorder="1" applyAlignment="1">
      <alignment horizontal="center" vertical="center" wrapText="1"/>
    </xf>
    <xf numFmtId="172" fontId="42" fillId="18" borderId="43" xfId="0" applyNumberFormat="1" applyFont="1" applyFill="1" applyBorder="1" applyAlignment="1">
      <alignment horizontal="center" vertical="center" wrapText="1"/>
    </xf>
    <xf numFmtId="172" fontId="44" fillId="13" borderId="81" xfId="0" applyNumberFormat="1" applyFont="1" applyFill="1" applyBorder="1" applyAlignment="1">
      <alignment horizontal="center" vertical="center"/>
    </xf>
    <xf numFmtId="172" fontId="39" fillId="13" borderId="90" xfId="0" applyNumberFormat="1" applyFont="1" applyFill="1" applyBorder="1" applyAlignment="1">
      <alignment horizontal="center" vertical="center" wrapText="1"/>
    </xf>
    <xf numFmtId="172" fontId="44" fillId="13" borderId="91" xfId="0" applyNumberFormat="1" applyFont="1" applyFill="1" applyBorder="1" applyAlignment="1">
      <alignment horizontal="center" vertical="center" wrapText="1"/>
    </xf>
    <xf numFmtId="172" fontId="39" fillId="12" borderId="78" xfId="0" applyNumberFormat="1" applyFont="1" applyFill="1" applyBorder="1" applyAlignment="1" applyProtection="1">
      <alignment horizontal="center" vertical="center" wrapText="1"/>
      <protection locked="0"/>
    </xf>
    <xf numFmtId="172" fontId="39" fillId="12" borderId="43" xfId="0" applyNumberFormat="1" applyFont="1" applyFill="1" applyBorder="1" applyAlignment="1" applyProtection="1">
      <alignment horizontal="center" vertical="center" wrapText="1"/>
      <protection locked="0"/>
    </xf>
    <xf numFmtId="172" fontId="44" fillId="13" borderId="81" xfId="0" applyNumberFormat="1" applyFont="1" applyFill="1" applyBorder="1" applyAlignment="1">
      <alignment horizontal="center" vertical="center" wrapText="1"/>
    </xf>
    <xf numFmtId="172" fontId="39" fillId="12" borderId="43" xfId="39" applyNumberFormat="1" applyFont="1" applyFill="1" applyBorder="1" applyAlignment="1" applyProtection="1">
      <alignment horizontal="center" vertical="center" wrapText="1"/>
      <protection locked="0"/>
    </xf>
    <xf numFmtId="172" fontId="39" fillId="13" borderId="81" xfId="0" applyNumberFormat="1" applyFont="1" applyFill="1" applyBorder="1" applyAlignment="1">
      <alignment horizontal="center" vertical="center" wrapText="1"/>
    </xf>
    <xf numFmtId="172" fontId="42" fillId="0" borderId="0" xfId="0" applyNumberFormat="1" applyFont="1" applyAlignment="1">
      <alignment horizontal="center" vertical="center" wrapText="1"/>
    </xf>
    <xf numFmtId="172" fontId="42" fillId="0" borderId="0" xfId="0" applyNumberFormat="1" applyFont="1" applyAlignment="1">
      <alignment vertical="center"/>
    </xf>
    <xf numFmtId="172" fontId="44" fillId="13" borderId="43" xfId="0" applyNumberFormat="1" applyFont="1" applyFill="1" applyBorder="1" applyAlignment="1">
      <alignment horizontal="center" vertical="center"/>
    </xf>
    <xf numFmtId="172" fontId="44" fillId="13" borderId="78" xfId="0" applyNumberFormat="1" applyFont="1" applyFill="1" applyBorder="1" applyAlignment="1">
      <alignment horizontal="center" vertical="center" wrapText="1"/>
    </xf>
    <xf numFmtId="172" fontId="44" fillId="13" borderId="79" xfId="0" applyNumberFormat="1" applyFont="1" applyFill="1" applyBorder="1" applyAlignment="1">
      <alignment horizontal="center" vertical="center" wrapText="1"/>
    </xf>
    <xf numFmtId="172" fontId="44" fillId="13" borderId="43" xfId="0" applyNumberFormat="1" applyFont="1" applyFill="1" applyBorder="1" applyAlignment="1">
      <alignment horizontal="center" vertical="center" wrapText="1"/>
    </xf>
    <xf numFmtId="172" fontId="44" fillId="13" borderId="87" xfId="0" applyNumberFormat="1" applyFont="1" applyFill="1" applyBorder="1" applyAlignment="1">
      <alignment horizontal="center" vertical="center" wrapText="1"/>
    </xf>
    <xf numFmtId="172" fontId="44" fillId="13" borderId="82" xfId="0" applyNumberFormat="1" applyFont="1" applyFill="1" applyBorder="1" applyAlignment="1">
      <alignment horizontal="center" vertical="center" wrapText="1"/>
    </xf>
    <xf numFmtId="172" fontId="42" fillId="0" borderId="0" xfId="3" applyNumberFormat="1" applyFont="1" applyAlignment="1">
      <alignment horizontal="center" vertical="center"/>
    </xf>
    <xf numFmtId="172" fontId="42" fillId="0" borderId="0" xfId="3" applyNumberFormat="1" applyFont="1" applyAlignment="1">
      <alignment vertical="center"/>
    </xf>
    <xf numFmtId="172" fontId="42" fillId="13" borderId="21" xfId="0" applyNumberFormat="1" applyFont="1" applyFill="1" applyBorder="1" applyAlignment="1">
      <alignment horizontal="center" vertical="center" wrapText="1"/>
    </xf>
    <xf numFmtId="172" fontId="42" fillId="5" borderId="0" xfId="0" applyNumberFormat="1" applyFont="1" applyFill="1" applyAlignment="1">
      <alignment vertical="center"/>
    </xf>
    <xf numFmtId="172" fontId="42" fillId="5" borderId="0" xfId="35" applyNumberFormat="1" applyFont="1" applyFill="1" applyAlignment="1">
      <alignment vertical="center"/>
    </xf>
    <xf numFmtId="172" fontId="42" fillId="5" borderId="0" xfId="15" applyNumberFormat="1" applyFont="1" applyFill="1" applyAlignment="1">
      <alignment vertical="center"/>
    </xf>
    <xf numFmtId="172" fontId="42" fillId="0" borderId="0" xfId="15" applyNumberFormat="1" applyFont="1" applyAlignment="1">
      <alignment vertical="center"/>
    </xf>
    <xf numFmtId="172" fontId="42" fillId="5" borderId="0" xfId="2" applyNumberFormat="1" applyFont="1" applyFill="1" applyAlignment="1" applyProtection="1">
      <alignment horizontal="center" vertical="center"/>
      <protection locked="0"/>
    </xf>
    <xf numFmtId="172" fontId="39" fillId="5" borderId="0" xfId="0" applyNumberFormat="1" applyFont="1" applyFill="1" applyAlignment="1">
      <alignment vertical="center"/>
    </xf>
    <xf numFmtId="171" fontId="44" fillId="12" borderId="78" xfId="0" applyNumberFormat="1" applyFont="1" applyFill="1" applyBorder="1" applyAlignment="1" applyProtection="1">
      <alignment horizontal="center" vertical="center" wrapText="1"/>
      <protection locked="0"/>
    </xf>
    <xf numFmtId="171" fontId="44" fillId="12" borderId="79" xfId="0" applyNumberFormat="1" applyFont="1" applyFill="1" applyBorder="1" applyAlignment="1" applyProtection="1">
      <alignment horizontal="center" vertical="center" wrapText="1"/>
      <protection locked="0"/>
    </xf>
    <xf numFmtId="171" fontId="44" fillId="12" borderId="43" xfId="0" applyNumberFormat="1" applyFont="1" applyFill="1" applyBorder="1" applyAlignment="1" applyProtection="1">
      <alignment horizontal="center" vertical="center" wrapText="1"/>
      <protection locked="0"/>
    </xf>
    <xf numFmtId="171" fontId="44" fillId="12" borderId="87" xfId="0" applyNumberFormat="1" applyFont="1" applyFill="1" applyBorder="1" applyAlignment="1" applyProtection="1">
      <alignment horizontal="center" vertical="center" wrapText="1"/>
      <protection locked="0"/>
    </xf>
    <xf numFmtId="171" fontId="42" fillId="10" borderId="81" xfId="0" applyNumberFormat="1" applyFont="1" applyFill="1" applyBorder="1" applyAlignment="1">
      <alignment vertical="center"/>
    </xf>
    <xf numFmtId="171" fontId="42" fillId="10" borderId="82" xfId="0" applyNumberFormat="1" applyFont="1" applyFill="1" applyBorder="1" applyAlignment="1">
      <alignment vertical="center"/>
    </xf>
    <xf numFmtId="171" fontId="42" fillId="5" borderId="0" xfId="0" applyNumberFormat="1" applyFont="1" applyFill="1" applyAlignment="1">
      <alignment vertical="center"/>
    </xf>
    <xf numFmtId="171" fontId="42" fillId="10" borderId="78" xfId="0" applyNumberFormat="1" applyFont="1" applyFill="1" applyBorder="1" applyAlignment="1">
      <alignment vertical="center"/>
    </xf>
    <xf numFmtId="171" fontId="42" fillId="10" borderId="79" xfId="0" applyNumberFormat="1" applyFont="1" applyFill="1" applyBorder="1" applyAlignment="1">
      <alignment vertical="center"/>
    </xf>
    <xf numFmtId="171" fontId="42" fillId="10" borderId="43" xfId="0" applyNumberFormat="1" applyFont="1" applyFill="1" applyBorder="1" applyAlignment="1">
      <alignment vertical="center"/>
    </xf>
    <xf numFmtId="171" fontId="42" fillId="10" borderId="87" xfId="0" applyNumberFormat="1" applyFont="1" applyFill="1" applyBorder="1" applyAlignment="1">
      <alignment vertical="center"/>
    </xf>
    <xf numFmtId="171" fontId="42" fillId="10" borderId="91" xfId="0" applyNumberFormat="1" applyFont="1" applyFill="1" applyBorder="1" applyAlignment="1">
      <alignment vertical="center"/>
    </xf>
    <xf numFmtId="171" fontId="42" fillId="10" borderId="90" xfId="0" applyNumberFormat="1" applyFont="1" applyFill="1" applyBorder="1" applyAlignment="1">
      <alignment vertical="center"/>
    </xf>
    <xf numFmtId="171" fontId="47" fillId="10" borderId="91" xfId="0" applyNumberFormat="1" applyFont="1" applyFill="1" applyBorder="1" applyAlignment="1">
      <alignment vertical="center"/>
    </xf>
    <xf numFmtId="171" fontId="47" fillId="10" borderId="90" xfId="0" applyNumberFormat="1" applyFont="1" applyFill="1" applyBorder="1" applyAlignment="1">
      <alignment vertical="center"/>
    </xf>
    <xf numFmtId="172" fontId="44" fillId="12" borderId="101" xfId="0" applyNumberFormat="1" applyFont="1" applyFill="1" applyBorder="1" applyAlignment="1" applyProtection="1">
      <alignment horizontal="center" vertical="center" wrapText="1"/>
      <protection locked="0"/>
    </xf>
    <xf numFmtId="172" fontId="44" fillId="13" borderId="102" xfId="0" applyNumberFormat="1" applyFont="1" applyFill="1" applyBorder="1" applyAlignment="1">
      <alignment horizontal="center" vertical="center" wrapText="1"/>
    </xf>
    <xf numFmtId="172" fontId="44" fillId="12" borderId="21" xfId="0" applyNumberFormat="1" applyFont="1" applyFill="1" applyBorder="1" applyAlignment="1" applyProtection="1">
      <alignment horizontal="center" vertical="center" wrapText="1"/>
      <protection locked="0"/>
    </xf>
    <xf numFmtId="172" fontId="44" fillId="13" borderId="110" xfId="0" applyNumberFormat="1" applyFont="1" applyFill="1" applyBorder="1" applyAlignment="1">
      <alignment horizontal="center" vertical="center" wrapText="1"/>
    </xf>
    <xf numFmtId="172" fontId="44" fillId="12" borderId="104" xfId="0" applyNumberFormat="1" applyFont="1" applyFill="1" applyBorder="1" applyAlignment="1" applyProtection="1">
      <alignment horizontal="center" vertical="center" wrapText="1"/>
      <protection locked="0"/>
    </xf>
    <xf numFmtId="172" fontId="44" fillId="13" borderId="105" xfId="0" applyNumberFormat="1" applyFont="1" applyFill="1" applyBorder="1" applyAlignment="1">
      <alignment horizontal="center" vertical="center" wrapText="1"/>
    </xf>
    <xf numFmtId="172" fontId="42" fillId="5" borderId="0" xfId="0" applyNumberFormat="1" applyFont="1" applyFill="1" applyAlignment="1">
      <alignment horizontal="center" vertical="center"/>
    </xf>
    <xf numFmtId="172" fontId="40" fillId="0" borderId="0" xfId="0" applyNumberFormat="1" applyFont="1" applyAlignment="1">
      <alignment horizontal="center" vertical="center" wrapText="1"/>
    </xf>
    <xf numFmtId="172" fontId="41" fillId="5" borderId="0" xfId="0" applyNumberFormat="1" applyFont="1" applyFill="1" applyAlignment="1">
      <alignment horizontal="center" vertical="center" wrapText="1"/>
    </xf>
    <xf numFmtId="172" fontId="42" fillId="5" borderId="0" xfId="0" applyNumberFormat="1" applyFont="1" applyFill="1" applyAlignment="1">
      <alignment horizontal="center" vertical="center" wrapText="1"/>
    </xf>
    <xf numFmtId="172" fontId="44" fillId="0" borderId="0" xfId="0" applyNumberFormat="1" applyFont="1" applyAlignment="1">
      <alignment horizontal="center" vertical="center" wrapText="1"/>
    </xf>
    <xf numFmtId="172" fontId="44" fillId="13" borderId="113" xfId="0" applyNumberFormat="1" applyFont="1" applyFill="1" applyBorder="1" applyAlignment="1">
      <alignment horizontal="center" vertical="center" wrapText="1"/>
    </xf>
    <xf numFmtId="172" fontId="44" fillId="13" borderId="114" xfId="0" applyNumberFormat="1" applyFont="1" applyFill="1" applyBorder="1" applyAlignment="1">
      <alignment horizontal="center" vertical="center" wrapText="1"/>
    </xf>
    <xf numFmtId="172" fontId="44" fillId="13" borderId="104" xfId="0" applyNumberFormat="1" applyFont="1" applyFill="1" applyBorder="1" applyAlignment="1">
      <alignment horizontal="center" vertical="center" wrapText="1"/>
    </xf>
    <xf numFmtId="1" fontId="44" fillId="12" borderId="113" xfId="0" applyNumberFormat="1" applyFont="1" applyFill="1" applyBorder="1" applyAlignment="1" applyProtection="1">
      <alignment horizontal="center" vertical="center" wrapText="1"/>
      <protection locked="0"/>
    </xf>
    <xf numFmtId="1" fontId="44" fillId="13" borderId="114" xfId="0" applyNumberFormat="1" applyFont="1" applyFill="1" applyBorder="1" applyAlignment="1">
      <alignment horizontal="center" vertical="center" wrapText="1"/>
    </xf>
    <xf numFmtId="172" fontId="44" fillId="12" borderId="81" xfId="0" applyNumberFormat="1" applyFont="1" applyFill="1" applyBorder="1" applyAlignment="1" applyProtection="1">
      <alignment horizontal="center" vertical="center" wrapText="1"/>
      <protection locked="0"/>
    </xf>
    <xf numFmtId="172" fontId="42" fillId="0" borderId="0" xfId="0" applyNumberFormat="1" applyFont="1" applyAlignment="1">
      <alignment vertical="center" wrapText="1"/>
    </xf>
    <xf numFmtId="172" fontId="40" fillId="5" borderId="0" xfId="0" applyNumberFormat="1" applyFont="1" applyFill="1" applyAlignment="1">
      <alignment horizontal="left" vertical="center" wrapText="1"/>
    </xf>
    <xf numFmtId="172" fontId="40" fillId="5" borderId="0" xfId="0" applyNumberFormat="1" applyFont="1" applyFill="1" applyAlignment="1">
      <alignment horizontal="center" vertical="center" wrapText="1"/>
    </xf>
    <xf numFmtId="172" fontId="42" fillId="5" borderId="0" xfId="0" applyNumberFormat="1" applyFont="1" applyFill="1" applyAlignment="1">
      <alignment vertical="center" wrapText="1"/>
    </xf>
    <xf numFmtId="172" fontId="44" fillId="5" borderId="0" xfId="0" applyNumberFormat="1" applyFont="1" applyFill="1" applyAlignment="1">
      <alignment horizontal="center" vertical="center" wrapText="1"/>
    </xf>
    <xf numFmtId="172" fontId="44" fillId="0" borderId="0" xfId="0" applyNumberFormat="1" applyFont="1" applyAlignment="1">
      <alignment horizontal="left" vertical="center" wrapText="1"/>
    </xf>
    <xf numFmtId="172" fontId="44" fillId="5" borderId="0" xfId="0" applyNumberFormat="1" applyFont="1" applyFill="1" applyAlignment="1">
      <alignment horizontal="left" vertical="center" wrapText="1"/>
    </xf>
    <xf numFmtId="1" fontId="44" fillId="12" borderId="91" xfId="0" applyNumberFormat="1" applyFont="1" applyFill="1" applyBorder="1" applyAlignment="1" applyProtection="1">
      <alignment horizontal="center" vertical="center" wrapText="1"/>
      <protection locked="0"/>
    </xf>
    <xf numFmtId="172" fontId="42" fillId="10" borderId="78" xfId="0" applyNumberFormat="1" applyFont="1" applyFill="1" applyBorder="1" applyAlignment="1">
      <alignment horizontal="center" vertical="center" wrapText="1"/>
    </xf>
    <xf numFmtId="172" fontId="44" fillId="10" borderId="78" xfId="0" applyNumberFormat="1" applyFont="1" applyFill="1" applyBorder="1" applyAlignment="1">
      <alignment horizontal="center" vertical="center" wrapText="1"/>
    </xf>
    <xf numFmtId="172" fontId="44" fillId="10" borderId="79" xfId="0" applyNumberFormat="1" applyFont="1" applyFill="1" applyBorder="1" applyAlignment="1">
      <alignment horizontal="center" vertical="center" wrapText="1"/>
    </xf>
    <xf numFmtId="172" fontId="42" fillId="10" borderId="43" xfId="0" applyNumberFormat="1" applyFont="1" applyFill="1" applyBorder="1" applyAlignment="1">
      <alignment horizontal="center" vertical="center" wrapText="1"/>
    </xf>
    <xf numFmtId="172" fontId="44" fillId="10" borderId="43" xfId="0" applyNumberFormat="1" applyFont="1" applyFill="1" applyBorder="1" applyAlignment="1">
      <alignment horizontal="center" vertical="center" wrapText="1"/>
    </xf>
    <xf numFmtId="172" fontId="44" fillId="10" borderId="87" xfId="0" applyNumberFormat="1" applyFont="1" applyFill="1" applyBorder="1" applyAlignment="1">
      <alignment horizontal="center" vertical="center" wrapText="1"/>
    </xf>
    <xf numFmtId="172" fontId="39" fillId="10" borderId="43" xfId="0" applyNumberFormat="1" applyFont="1" applyFill="1" applyBorder="1" applyAlignment="1">
      <alignment vertical="center"/>
    </xf>
    <xf numFmtId="172" fontId="39" fillId="10" borderId="87" xfId="0" applyNumberFormat="1" applyFont="1" applyFill="1" applyBorder="1" applyAlignment="1">
      <alignment vertical="center"/>
    </xf>
    <xf numFmtId="172" fontId="42" fillId="10" borderId="43" xfId="0" applyNumberFormat="1" applyFont="1" applyFill="1" applyBorder="1" applyAlignment="1">
      <alignment vertical="center"/>
    </xf>
    <xf numFmtId="172" fontId="94" fillId="10" borderId="43" xfId="0" applyNumberFormat="1" applyFont="1" applyFill="1" applyBorder="1" applyAlignment="1">
      <alignment horizontal="center" vertical="center" wrapText="1"/>
    </xf>
    <xf numFmtId="172" fontId="94" fillId="10" borderId="87" xfId="0" applyNumberFormat="1" applyFont="1" applyFill="1" applyBorder="1" applyAlignment="1">
      <alignment horizontal="center" vertical="center" wrapText="1"/>
    </xf>
    <xf numFmtId="172" fontId="51" fillId="10" borderId="43" xfId="0" applyNumberFormat="1" applyFont="1" applyFill="1" applyBorder="1" applyAlignment="1">
      <alignment vertical="center"/>
    </xf>
    <xf numFmtId="172" fontId="39" fillId="10" borderId="81" xfId="0" applyNumberFormat="1" applyFont="1" applyFill="1" applyBorder="1" applyAlignment="1">
      <alignment vertical="center"/>
    </xf>
    <xf numFmtId="172" fontId="51" fillId="10" borderId="81" xfId="0" applyNumberFormat="1" applyFont="1" applyFill="1" applyBorder="1" applyAlignment="1">
      <alignment vertical="center"/>
    </xf>
    <xf numFmtId="172" fontId="94" fillId="10" borderId="81" xfId="0" applyNumberFormat="1" applyFont="1" applyFill="1" applyBorder="1" applyAlignment="1">
      <alignment horizontal="center" vertical="center" wrapText="1"/>
    </xf>
    <xf numFmtId="172" fontId="42" fillId="13" borderId="81" xfId="0" applyNumberFormat="1" applyFont="1" applyFill="1" applyBorder="1" applyAlignment="1">
      <alignment horizontal="center" vertical="center"/>
    </xf>
    <xf numFmtId="172" fontId="42" fillId="13" borderId="82" xfId="0" applyNumberFormat="1" applyFont="1" applyFill="1" applyBorder="1" applyAlignment="1">
      <alignment horizontal="center" vertical="center" wrapText="1"/>
    </xf>
    <xf numFmtId="172" fontId="51" fillId="0" borderId="0" xfId="0" applyNumberFormat="1" applyFont="1" applyAlignment="1">
      <alignment vertical="center"/>
    </xf>
    <xf numFmtId="172" fontId="94" fillId="5" borderId="0" xfId="0" applyNumberFormat="1" applyFont="1" applyFill="1" applyAlignment="1">
      <alignment horizontal="center" vertical="center" wrapText="1"/>
    </xf>
    <xf numFmtId="172" fontId="51" fillId="10" borderId="78" xfId="0" applyNumberFormat="1" applyFont="1" applyFill="1" applyBorder="1" applyAlignment="1">
      <alignment vertical="center"/>
    </xf>
    <xf numFmtId="172" fontId="94" fillId="10" borderId="78" xfId="0" applyNumberFormat="1" applyFont="1" applyFill="1" applyBorder="1" applyAlignment="1">
      <alignment horizontal="center" vertical="center" wrapText="1"/>
    </xf>
    <xf numFmtId="172" fontId="94" fillId="10" borderId="79" xfId="0" applyNumberFormat="1" applyFont="1" applyFill="1" applyBorder="1" applyAlignment="1">
      <alignment horizontal="center" vertical="center" wrapText="1"/>
    </xf>
    <xf numFmtId="172" fontId="42" fillId="13" borderId="43" xfId="0" applyNumberFormat="1" applyFont="1" applyFill="1" applyBorder="1" applyAlignment="1">
      <alignment horizontal="center" vertical="center" wrapText="1"/>
    </xf>
    <xf numFmtId="172" fontId="42" fillId="10" borderId="87" xfId="0" applyNumberFormat="1" applyFont="1" applyFill="1" applyBorder="1" applyAlignment="1">
      <alignment vertical="center"/>
    </xf>
    <xf numFmtId="172" fontId="51" fillId="10" borderId="87" xfId="0" applyNumberFormat="1" applyFont="1" applyFill="1" applyBorder="1" applyAlignment="1">
      <alignment vertical="center"/>
    </xf>
    <xf numFmtId="172" fontId="44" fillId="10" borderId="81" xfId="0" applyNumberFormat="1" applyFont="1" applyFill="1" applyBorder="1" applyAlignment="1">
      <alignment horizontal="center" vertical="center" wrapText="1"/>
    </xf>
    <xf numFmtId="172" fontId="41" fillId="10" borderId="78" xfId="0" applyNumberFormat="1" applyFont="1" applyFill="1" applyBorder="1" applyAlignment="1">
      <alignment vertical="center" wrapText="1"/>
    </xf>
    <xf numFmtId="172" fontId="42" fillId="10" borderId="78" xfId="0" applyNumberFormat="1" applyFont="1" applyFill="1" applyBorder="1" applyAlignment="1">
      <alignment vertical="center"/>
    </xf>
    <xf numFmtId="172" fontId="51" fillId="10" borderId="79" xfId="0" applyNumberFormat="1" applyFont="1" applyFill="1" applyBorder="1" applyAlignment="1">
      <alignment vertical="center"/>
    </xf>
    <xf numFmtId="172" fontId="44" fillId="7" borderId="43" xfId="0" applyNumberFormat="1" applyFont="1" applyFill="1" applyBorder="1" applyAlignment="1">
      <alignment horizontal="center" vertical="center" wrapText="1"/>
    </xf>
    <xf numFmtId="172" fontId="44" fillId="7" borderId="81" xfId="0" applyNumberFormat="1" applyFont="1" applyFill="1" applyBorder="1" applyAlignment="1">
      <alignment horizontal="center" vertical="center" wrapText="1"/>
    </xf>
    <xf numFmtId="172" fontId="39" fillId="10" borderId="78" xfId="0" applyNumberFormat="1" applyFont="1" applyFill="1" applyBorder="1" applyAlignment="1">
      <alignment vertical="center"/>
    </xf>
    <xf numFmtId="172" fontId="39" fillId="10" borderId="79" xfId="0" applyNumberFormat="1" applyFont="1" applyFill="1" applyBorder="1" applyAlignment="1">
      <alignment vertical="center"/>
    </xf>
    <xf numFmtId="172" fontId="51" fillId="5" borderId="0" xfId="0" applyNumberFormat="1" applyFont="1" applyFill="1" applyAlignment="1">
      <alignment vertical="center" wrapText="1"/>
    </xf>
    <xf numFmtId="1" fontId="42" fillId="0" borderId="0" xfId="0" applyNumberFormat="1" applyFont="1" applyAlignment="1">
      <alignment horizontal="center" wrapText="1"/>
    </xf>
    <xf numFmtId="1" fontId="42" fillId="10" borderId="91" xfId="0" applyNumberFormat="1" applyFont="1" applyFill="1" applyBorder="1" applyAlignment="1">
      <alignment horizontal="center" wrapText="1"/>
    </xf>
    <xf numFmtId="1" fontId="42" fillId="10" borderId="90" xfId="0" applyNumberFormat="1" applyFont="1" applyFill="1" applyBorder="1" applyAlignment="1">
      <alignment horizontal="center" wrapText="1"/>
    </xf>
    <xf numFmtId="1" fontId="42" fillId="0" borderId="0" xfId="0" applyNumberFormat="1" applyFont="1" applyAlignment="1">
      <alignment vertical="center"/>
    </xf>
    <xf numFmtId="1" fontId="40" fillId="0" borderId="0" xfId="0" applyNumberFormat="1" applyFont="1" applyAlignment="1">
      <alignment horizontal="center" vertical="center" wrapText="1"/>
    </xf>
    <xf numFmtId="1" fontId="42" fillId="0" borderId="0" xfId="0" applyNumberFormat="1" applyFont="1" applyAlignment="1">
      <alignment horizontal="center" vertical="center" wrapText="1"/>
    </xf>
    <xf numFmtId="1" fontId="42" fillId="10" borderId="91" xfId="0" applyNumberFormat="1" applyFont="1" applyFill="1" applyBorder="1" applyAlignment="1">
      <alignment vertical="center"/>
    </xf>
    <xf numFmtId="1" fontId="42" fillId="10" borderId="90" xfId="0" applyNumberFormat="1" applyFont="1" applyFill="1" applyBorder="1" applyAlignment="1">
      <alignment vertical="center"/>
    </xf>
    <xf numFmtId="1" fontId="42" fillId="10" borderId="78" xfId="0" applyNumberFormat="1" applyFont="1" applyFill="1" applyBorder="1" applyAlignment="1">
      <alignment horizontal="center" vertical="center"/>
    </xf>
    <xf numFmtId="1" fontId="42" fillId="10" borderId="79" xfId="0" applyNumberFormat="1" applyFont="1" applyFill="1" applyBorder="1" applyAlignment="1">
      <alignment vertical="center"/>
    </xf>
    <xf numFmtId="1" fontId="42" fillId="10" borderId="81" xfId="0" applyNumberFormat="1" applyFont="1" applyFill="1" applyBorder="1" applyAlignment="1">
      <alignment horizontal="center" vertical="center"/>
    </xf>
    <xf numFmtId="1" fontId="42" fillId="10" borderId="82" xfId="0" applyNumberFormat="1" applyFont="1" applyFill="1" applyBorder="1" applyAlignment="1">
      <alignment vertical="center"/>
    </xf>
    <xf numFmtId="172" fontId="42" fillId="12" borderId="78" xfId="0" applyNumberFormat="1" applyFont="1" applyFill="1" applyBorder="1" applyAlignment="1" applyProtection="1">
      <alignment horizontal="center" vertical="center" wrapText="1"/>
      <protection locked="0"/>
    </xf>
    <xf numFmtId="172" fontId="42" fillId="13" borderId="79" xfId="0" applyNumberFormat="1" applyFont="1" applyFill="1" applyBorder="1" applyAlignment="1">
      <alignment horizontal="center" vertical="center" wrapText="1"/>
    </xf>
    <xf numFmtId="172" fontId="42" fillId="13" borderId="87" xfId="0" applyNumberFormat="1" applyFont="1" applyFill="1" applyBorder="1" applyAlignment="1">
      <alignment horizontal="center" vertical="center" wrapText="1"/>
    </xf>
    <xf numFmtId="172" fontId="42" fillId="7" borderId="78" xfId="0" applyNumberFormat="1" applyFont="1" applyFill="1" applyBorder="1" applyAlignment="1">
      <alignment horizontal="center" vertical="center"/>
    </xf>
    <xf numFmtId="172" fontId="42" fillId="12" borderId="43" xfId="3" applyNumberFormat="1" applyFont="1" applyFill="1" applyBorder="1" applyAlignment="1" applyProtection="1">
      <alignment horizontal="center" vertical="center"/>
      <protection locked="0"/>
    </xf>
    <xf numFmtId="172" fontId="42" fillId="7" borderId="43" xfId="0" applyNumberFormat="1" applyFont="1" applyFill="1" applyBorder="1" applyAlignment="1">
      <alignment horizontal="center" vertical="center"/>
    </xf>
    <xf numFmtId="172" fontId="42" fillId="13" borderId="81" xfId="0" applyNumberFormat="1" applyFont="1" applyFill="1" applyBorder="1" applyAlignment="1">
      <alignment horizontal="center" vertical="center" wrapText="1"/>
    </xf>
    <xf numFmtId="172" fontId="42" fillId="7" borderId="81" xfId="0" applyNumberFormat="1" applyFont="1" applyFill="1" applyBorder="1" applyAlignment="1">
      <alignment horizontal="center" vertical="center"/>
    </xf>
    <xf numFmtId="172" fontId="42" fillId="13" borderId="78" xfId="0" applyNumberFormat="1" applyFont="1" applyFill="1" applyBorder="1" applyAlignment="1">
      <alignment horizontal="center" vertical="center" wrapText="1"/>
    </xf>
    <xf numFmtId="10" fontId="42" fillId="12" borderId="43" xfId="38" applyNumberFormat="1" applyFont="1" applyFill="1" applyBorder="1" applyAlignment="1" applyProtection="1">
      <alignment horizontal="center" vertical="center"/>
      <protection locked="0"/>
    </xf>
    <xf numFmtId="1" fontId="39" fillId="12" borderId="78" xfId="0" applyNumberFormat="1" applyFont="1" applyFill="1" applyBorder="1" applyAlignment="1" applyProtection="1">
      <alignment horizontal="center" vertical="center" wrapText="1"/>
      <protection locked="0"/>
    </xf>
    <xf numFmtId="1" fontId="39" fillId="12" borderId="43" xfId="0" applyNumberFormat="1" applyFont="1" applyFill="1" applyBorder="1" applyAlignment="1" applyProtection="1">
      <alignment horizontal="center" vertical="center" wrapText="1"/>
      <protection locked="0"/>
    </xf>
    <xf numFmtId="166" fontId="39" fillId="12" borderId="81" xfId="0" applyNumberFormat="1" applyFont="1" applyFill="1" applyBorder="1" applyAlignment="1" applyProtection="1">
      <alignment horizontal="center" vertical="center" wrapText="1"/>
      <protection locked="0"/>
    </xf>
    <xf numFmtId="1" fontId="39" fillId="12" borderId="81" xfId="0" applyNumberFormat="1" applyFont="1" applyFill="1" applyBorder="1" applyAlignment="1" applyProtection="1">
      <alignment horizontal="center" vertical="center" wrapText="1"/>
      <protection locked="0"/>
    </xf>
    <xf numFmtId="1" fontId="39" fillId="12" borderId="79" xfId="0" applyNumberFormat="1" applyFont="1" applyFill="1" applyBorder="1" applyAlignment="1" applyProtection="1">
      <alignment horizontal="center" vertical="center" wrapText="1"/>
      <protection locked="0"/>
    </xf>
    <xf numFmtId="1" fontId="39" fillId="12" borderId="87" xfId="0" applyNumberFormat="1" applyFont="1" applyFill="1" applyBorder="1" applyAlignment="1" applyProtection="1">
      <alignment horizontal="center" vertical="center" wrapText="1"/>
      <protection locked="0"/>
    </xf>
    <xf numFmtId="1" fontId="39" fillId="12" borderId="82" xfId="0" applyNumberFormat="1" applyFont="1" applyFill="1" applyBorder="1" applyAlignment="1" applyProtection="1">
      <alignment horizontal="center" vertical="center" wrapText="1"/>
      <protection locked="0"/>
    </xf>
    <xf numFmtId="1" fontId="44" fillId="12" borderId="79" xfId="0" applyNumberFormat="1" applyFont="1" applyFill="1" applyBorder="1" applyAlignment="1" applyProtection="1">
      <alignment horizontal="center" vertical="center" wrapText="1"/>
      <protection locked="0"/>
    </xf>
    <xf numFmtId="172" fontId="39" fillId="0" borderId="0" xfId="56" applyNumberFormat="1" applyFont="1"/>
    <xf numFmtId="172" fontId="44" fillId="7" borderId="105" xfId="35" applyNumberFormat="1" applyFont="1" applyFill="1" applyBorder="1" applyAlignment="1">
      <alignment horizontal="center" vertical="center" wrapText="1"/>
    </xf>
    <xf numFmtId="172" fontId="44" fillId="13" borderId="103" xfId="35" applyNumberFormat="1" applyFont="1" applyFill="1" applyBorder="1" applyAlignment="1">
      <alignment horizontal="center" vertical="center" wrapText="1"/>
    </xf>
    <xf numFmtId="172" fontId="44" fillId="13" borderId="104" xfId="35" applyNumberFormat="1" applyFont="1" applyFill="1" applyBorder="1" applyAlignment="1">
      <alignment horizontal="center" vertical="center" wrapText="1"/>
    </xf>
    <xf numFmtId="172" fontId="44" fillId="13" borderId="105" xfId="35" applyNumberFormat="1" applyFont="1" applyFill="1" applyBorder="1" applyAlignment="1">
      <alignment horizontal="center" vertical="center" wrapText="1"/>
    </xf>
    <xf numFmtId="3" fontId="44" fillId="12" borderId="43" xfId="0" applyNumberFormat="1" applyFont="1" applyFill="1" applyBorder="1" applyAlignment="1" applyProtection="1">
      <alignment horizontal="center" vertical="center" wrapText="1"/>
      <protection locked="0"/>
    </xf>
    <xf numFmtId="3" fontId="44" fillId="7" borderId="79" xfId="0" applyNumberFormat="1" applyFont="1" applyFill="1" applyBorder="1" applyAlignment="1">
      <alignment horizontal="center" vertical="center" wrapText="1"/>
    </xf>
    <xf numFmtId="3" fontId="44" fillId="7" borderId="87" xfId="0" applyNumberFormat="1" applyFont="1" applyFill="1" applyBorder="1" applyAlignment="1">
      <alignment horizontal="center" vertical="center" wrapText="1"/>
    </xf>
    <xf numFmtId="3" fontId="44" fillId="7" borderId="87" xfId="39" applyNumberFormat="1" applyFont="1" applyFill="1" applyBorder="1" applyAlignment="1">
      <alignment horizontal="center" vertical="center" wrapText="1"/>
    </xf>
    <xf numFmtId="3" fontId="44" fillId="13" borderId="43" xfId="0" applyNumberFormat="1" applyFont="1" applyFill="1" applyBorder="1" applyAlignment="1">
      <alignment horizontal="center" vertical="center" wrapText="1"/>
    </xf>
    <xf numFmtId="3" fontId="44" fillId="12" borderId="81" xfId="0" applyNumberFormat="1" applyFont="1" applyFill="1" applyBorder="1" applyAlignment="1" applyProtection="1">
      <alignment horizontal="center" vertical="center" wrapText="1"/>
      <protection locked="0"/>
    </xf>
    <xf numFmtId="3" fontId="44" fillId="7" borderId="82" xfId="39" applyNumberFormat="1" applyFont="1" applyFill="1" applyBorder="1" applyAlignment="1" applyProtection="1">
      <alignment horizontal="center" vertical="center" wrapText="1"/>
      <protection locked="0"/>
    </xf>
    <xf numFmtId="3" fontId="42" fillId="5" borderId="0" xfId="0" applyNumberFormat="1" applyFont="1" applyFill="1" applyAlignment="1">
      <alignment horizontal="center" vertical="center" wrapText="1"/>
    </xf>
    <xf numFmtId="3" fontId="42" fillId="0" borderId="0" xfId="0" applyNumberFormat="1" applyFont="1" applyAlignment="1">
      <alignment horizontal="center" vertical="center" wrapText="1"/>
    </xf>
    <xf numFmtId="3" fontId="41" fillId="0" borderId="0" xfId="30" applyNumberFormat="1" applyFont="1" applyBorder="1" applyAlignment="1">
      <alignment vertical="center" wrapText="1"/>
    </xf>
    <xf numFmtId="3" fontId="48" fillId="0" borderId="0" xfId="39" applyNumberFormat="1" applyFont="1" applyBorder="1" applyAlignment="1">
      <alignment vertical="center" wrapText="1"/>
    </xf>
    <xf numFmtId="3" fontId="44" fillId="12" borderId="78" xfId="0" applyNumberFormat="1" applyFont="1" applyFill="1" applyBorder="1" applyAlignment="1" applyProtection="1">
      <alignment horizontal="center" vertical="center" wrapText="1"/>
      <protection locked="0"/>
    </xf>
    <xf numFmtId="3" fontId="44" fillId="13" borderId="81" xfId="0" applyNumberFormat="1" applyFont="1" applyFill="1" applyBorder="1" applyAlignment="1">
      <alignment horizontal="center" vertical="center" wrapText="1"/>
    </xf>
    <xf numFmtId="4" fontId="44" fillId="12" borderId="43" xfId="0" applyNumberFormat="1" applyFont="1" applyFill="1" applyBorder="1" applyAlignment="1" applyProtection="1">
      <alignment horizontal="center" vertical="center" wrapText="1"/>
      <protection locked="0"/>
    </xf>
    <xf numFmtId="4" fontId="44" fillId="7" borderId="87" xfId="0" applyNumberFormat="1" applyFont="1" applyFill="1" applyBorder="1" applyAlignment="1">
      <alignment horizontal="center" vertical="center" wrapText="1"/>
    </xf>
    <xf numFmtId="3" fontId="44" fillId="12" borderId="79" xfId="0" applyNumberFormat="1" applyFont="1" applyFill="1" applyBorder="1" applyAlignment="1" applyProtection="1">
      <alignment horizontal="center" vertical="center" wrapText="1"/>
      <protection locked="0"/>
    </xf>
    <xf numFmtId="3" fontId="44" fillId="13" borderId="87" xfId="0" applyNumberFormat="1" applyFont="1" applyFill="1" applyBorder="1" applyAlignment="1">
      <alignment horizontal="center" vertical="center" wrapText="1"/>
    </xf>
    <xf numFmtId="3" fontId="44" fillId="12" borderId="82" xfId="0" applyNumberFormat="1" applyFont="1" applyFill="1" applyBorder="1" applyAlignment="1" applyProtection="1">
      <alignment horizontal="center" vertical="center" wrapText="1"/>
      <protection locked="0"/>
    </xf>
    <xf numFmtId="3" fontId="44" fillId="13" borderId="79" xfId="0" applyNumberFormat="1" applyFont="1" applyFill="1" applyBorder="1" applyAlignment="1">
      <alignment horizontal="center" vertical="center" wrapText="1"/>
    </xf>
    <xf numFmtId="3" fontId="39" fillId="0" borderId="0" xfId="15" applyNumberFormat="1" applyFont="1" applyAlignment="1">
      <alignment horizontal="center" vertical="center"/>
    </xf>
    <xf numFmtId="3" fontId="44" fillId="12" borderId="77" xfId="0" applyNumberFormat="1" applyFont="1" applyFill="1" applyBorder="1" applyAlignment="1" applyProtection="1">
      <alignment horizontal="center" vertical="center" wrapText="1"/>
      <protection locked="0"/>
    </xf>
    <xf numFmtId="3" fontId="44" fillId="13" borderId="78" xfId="0" applyNumberFormat="1" applyFont="1" applyFill="1" applyBorder="1" applyAlignment="1">
      <alignment horizontal="center" vertical="center" wrapText="1"/>
    </xf>
    <xf numFmtId="3" fontId="44" fillId="12" borderId="86" xfId="0" applyNumberFormat="1" applyFont="1" applyFill="1" applyBorder="1" applyAlignment="1" applyProtection="1">
      <alignment horizontal="center" vertical="center" wrapText="1"/>
      <protection locked="0"/>
    </xf>
    <xf numFmtId="3" fontId="42" fillId="0" borderId="0" xfId="15" applyNumberFormat="1" applyFont="1" applyAlignment="1">
      <alignment horizontal="center" vertical="center"/>
    </xf>
    <xf numFmtId="3" fontId="44" fillId="0" borderId="0" xfId="0" applyNumberFormat="1" applyFont="1" applyAlignment="1">
      <alignment horizontal="center" vertical="center" wrapText="1"/>
    </xf>
    <xf numFmtId="3" fontId="44" fillId="13" borderId="86" xfId="0" applyNumberFormat="1" applyFont="1" applyFill="1" applyBorder="1" applyAlignment="1">
      <alignment horizontal="center" vertical="center" wrapText="1"/>
    </xf>
    <xf numFmtId="3" fontId="44" fillId="10" borderId="81" xfId="0" applyNumberFormat="1" applyFont="1" applyFill="1" applyBorder="1" applyAlignment="1">
      <alignment horizontal="center" vertical="center" wrapText="1"/>
    </xf>
    <xf numFmtId="3" fontId="42" fillId="0" borderId="0" xfId="3" applyNumberFormat="1" applyFont="1" applyAlignment="1">
      <alignment horizontal="center" vertical="center"/>
    </xf>
    <xf numFmtId="3" fontId="44" fillId="7" borderId="80" xfId="0" applyNumberFormat="1" applyFont="1" applyFill="1" applyBorder="1" applyAlignment="1">
      <alignment horizontal="center" vertical="center" wrapText="1"/>
    </xf>
    <xf numFmtId="3" fontId="44" fillId="7" borderId="81" xfId="0" applyNumberFormat="1" applyFont="1" applyFill="1" applyBorder="1" applyAlignment="1">
      <alignment horizontal="center" vertical="center" wrapText="1"/>
    </xf>
    <xf numFmtId="3" fontId="39" fillId="7" borderId="81" xfId="0" applyNumberFormat="1" applyFont="1" applyFill="1" applyBorder="1"/>
    <xf numFmtId="3" fontId="39" fillId="7" borderId="82" xfId="0" applyNumberFormat="1" applyFont="1" applyFill="1" applyBorder="1"/>
    <xf numFmtId="3" fontId="39" fillId="0" borderId="0" xfId="0" applyNumberFormat="1" applyFont="1" applyAlignment="1">
      <alignment vertical="center"/>
    </xf>
    <xf numFmtId="3" fontId="39" fillId="0" borderId="0" xfId="0" applyNumberFormat="1" applyFont="1"/>
    <xf numFmtId="3" fontId="44" fillId="13" borderId="82" xfId="0" applyNumberFormat="1" applyFont="1" applyFill="1" applyBorder="1" applyAlignment="1">
      <alignment horizontal="center" vertical="center" wrapText="1"/>
    </xf>
    <xf numFmtId="3" fontId="44" fillId="13" borderId="80" xfId="0" applyNumberFormat="1" applyFont="1" applyFill="1" applyBorder="1" applyAlignment="1">
      <alignment horizontal="center" vertical="center" wrapText="1"/>
    </xf>
    <xf numFmtId="172" fontId="42" fillId="12" borderId="79" xfId="0" applyNumberFormat="1" applyFont="1" applyFill="1" applyBorder="1" applyAlignment="1" applyProtection="1">
      <alignment horizontal="center" vertical="center" wrapText="1"/>
      <protection locked="0"/>
    </xf>
    <xf numFmtId="176" fontId="44" fillId="12" borderId="79" xfId="0" applyNumberFormat="1" applyFont="1" applyFill="1" applyBorder="1" applyAlignment="1" applyProtection="1">
      <alignment horizontal="center" vertical="center" wrapText="1"/>
      <protection locked="0"/>
    </xf>
    <xf numFmtId="176" fontId="44" fillId="12" borderId="87" xfId="0" applyNumberFormat="1" applyFont="1" applyFill="1" applyBorder="1" applyAlignment="1" applyProtection="1">
      <alignment horizontal="center" vertical="center" wrapText="1"/>
      <protection locked="0"/>
    </xf>
    <xf numFmtId="176" fontId="44" fillId="13" borderId="87" xfId="0" applyNumberFormat="1" applyFont="1" applyFill="1" applyBorder="1" applyAlignment="1">
      <alignment horizontal="center" vertical="center" wrapText="1"/>
    </xf>
    <xf numFmtId="176" fontId="44" fillId="12" borderId="82" xfId="0" applyNumberFormat="1" applyFont="1" applyFill="1" applyBorder="1" applyAlignment="1" applyProtection="1">
      <alignment horizontal="center" vertical="center" wrapText="1"/>
      <protection locked="0"/>
    </xf>
    <xf numFmtId="176" fontId="44" fillId="13" borderId="82" xfId="0" applyNumberFormat="1" applyFont="1" applyFill="1" applyBorder="1" applyAlignment="1">
      <alignment horizontal="center" vertical="center" wrapText="1"/>
    </xf>
    <xf numFmtId="4" fontId="44" fillId="12" borderId="90" xfId="0" applyNumberFormat="1" applyFont="1" applyFill="1" applyBorder="1" applyAlignment="1" applyProtection="1">
      <alignment horizontal="center" vertical="center" wrapText="1"/>
      <protection locked="0"/>
    </xf>
    <xf numFmtId="4" fontId="44" fillId="12" borderId="82" xfId="0" applyNumberFormat="1" applyFont="1" applyFill="1" applyBorder="1" applyAlignment="1" applyProtection="1">
      <alignment horizontal="center" vertical="center" wrapText="1"/>
      <protection locked="0"/>
    </xf>
    <xf numFmtId="172" fontId="42" fillId="0" borderId="0" xfId="0" applyNumberFormat="1" applyFont="1" applyAlignment="1">
      <alignment horizontal="center" vertical="center"/>
    </xf>
    <xf numFmtId="3" fontId="44" fillId="7" borderId="78" xfId="0" applyNumberFormat="1" applyFont="1" applyFill="1" applyBorder="1" applyAlignment="1">
      <alignment horizontal="center" vertical="center" wrapText="1"/>
    </xf>
    <xf numFmtId="3" fontId="44" fillId="12" borderId="43" xfId="39" applyNumberFormat="1" applyFont="1" applyFill="1" applyBorder="1" applyAlignment="1" applyProtection="1">
      <alignment horizontal="center" vertical="center" wrapText="1"/>
      <protection locked="0"/>
    </xf>
    <xf numFmtId="3" fontId="44" fillId="13" borderId="43" xfId="39" applyNumberFormat="1" applyFont="1" applyFill="1" applyBorder="1" applyAlignment="1">
      <alignment horizontal="center" vertical="center" wrapText="1"/>
    </xf>
    <xf numFmtId="3" fontId="44" fillId="12" borderId="81" xfId="39" applyNumberFormat="1" applyFont="1" applyFill="1" applyBorder="1" applyAlignment="1" applyProtection="1">
      <alignment horizontal="center" vertical="center" wrapText="1"/>
      <protection locked="0"/>
    </xf>
    <xf numFmtId="3" fontId="44" fillId="13" borderId="81" xfId="39" applyNumberFormat="1" applyFont="1" applyFill="1" applyBorder="1" applyAlignment="1">
      <alignment horizontal="center" vertical="center" wrapText="1"/>
    </xf>
    <xf numFmtId="172" fontId="44" fillId="7" borderId="78" xfId="0" applyNumberFormat="1" applyFont="1" applyFill="1" applyBorder="1" applyAlignment="1">
      <alignment horizontal="center" vertical="center" wrapText="1"/>
    </xf>
    <xf numFmtId="172" fontId="39" fillId="7" borderId="87" xfId="0" applyNumberFormat="1" applyFont="1" applyFill="1" applyBorder="1" applyAlignment="1">
      <alignment horizontal="left" vertical="center" wrapText="1"/>
    </xf>
    <xf numFmtId="177" fontId="44" fillId="12" borderId="79" xfId="39" applyNumberFormat="1" applyFont="1" applyFill="1" applyBorder="1" applyAlignment="1" applyProtection="1">
      <alignment horizontal="center" vertical="center" wrapText="1"/>
      <protection locked="0"/>
    </xf>
    <xf numFmtId="177" fontId="44" fillId="12" borderId="87" xfId="39" applyNumberFormat="1" applyFont="1" applyFill="1" applyBorder="1" applyAlignment="1" applyProtection="1">
      <alignment horizontal="center" vertical="center" wrapText="1"/>
      <protection locked="0"/>
    </xf>
    <xf numFmtId="175" fontId="44" fillId="12" borderId="78" xfId="0" applyNumberFormat="1" applyFont="1" applyFill="1" applyBorder="1" applyAlignment="1" applyProtection="1">
      <alignment horizontal="center" vertical="center" wrapText="1"/>
      <protection locked="0"/>
    </xf>
    <xf numFmtId="175" fontId="44" fillId="12" borderId="79" xfId="0" applyNumberFormat="1" applyFont="1" applyFill="1" applyBorder="1" applyAlignment="1" applyProtection="1">
      <alignment horizontal="center" vertical="center" wrapText="1"/>
      <protection locked="0"/>
    </xf>
    <xf numFmtId="175" fontId="44" fillId="12" borderId="43" xfId="0" applyNumberFormat="1" applyFont="1" applyFill="1" applyBorder="1" applyAlignment="1" applyProtection="1">
      <alignment horizontal="center" vertical="center" wrapText="1"/>
      <protection locked="0"/>
    </xf>
    <xf numFmtId="175" fontId="44" fillId="12" borderId="87" xfId="0" applyNumberFormat="1" applyFont="1" applyFill="1" applyBorder="1" applyAlignment="1" applyProtection="1">
      <alignment horizontal="center" vertical="center" wrapText="1"/>
      <protection locked="0"/>
    </xf>
    <xf numFmtId="175" fontId="44" fillId="13" borderId="81" xfId="0" applyNumberFormat="1" applyFont="1" applyFill="1" applyBorder="1" applyAlignment="1">
      <alignment horizontal="center" vertical="center" wrapText="1"/>
    </xf>
    <xf numFmtId="175" fontId="44" fillId="13" borderId="82" xfId="0" applyNumberFormat="1" applyFont="1" applyFill="1" applyBorder="1" applyAlignment="1">
      <alignment horizontal="center" vertical="center" wrapText="1"/>
    </xf>
    <xf numFmtId="175" fontId="39" fillId="0" borderId="0" xfId="15" applyNumberFormat="1" applyFont="1" applyAlignment="1">
      <alignment horizontal="center" vertical="center"/>
    </xf>
    <xf numFmtId="175" fontId="40" fillId="0" borderId="0" xfId="0" applyNumberFormat="1" applyFont="1" applyAlignment="1">
      <alignment horizontal="center" vertical="center" wrapText="1"/>
    </xf>
    <xf numFmtId="172" fontId="42" fillId="0" borderId="0" xfId="0" applyNumberFormat="1" applyFont="1" applyAlignment="1">
      <alignment horizontal="center" vertical="top" wrapText="1"/>
    </xf>
    <xf numFmtId="172" fontId="39" fillId="0" borderId="0" xfId="0" applyNumberFormat="1" applyFont="1" applyAlignment="1">
      <alignment vertical="top"/>
    </xf>
    <xf numFmtId="172" fontId="48" fillId="0" borderId="0" xfId="30" applyNumberFormat="1" applyFont="1" applyFill="1" applyBorder="1" applyAlignment="1">
      <alignment vertical="top" wrapText="1"/>
    </xf>
    <xf numFmtId="172" fontId="40" fillId="0" borderId="0" xfId="0" applyNumberFormat="1" applyFont="1" applyBorder="1" applyAlignment="1">
      <alignment horizontal="center" vertical="center" wrapText="1"/>
    </xf>
    <xf numFmtId="172" fontId="48" fillId="7" borderId="91" xfId="30" applyNumberFormat="1" applyFont="1" applyFill="1" applyBorder="1" applyAlignment="1">
      <alignment vertical="top" wrapText="1"/>
    </xf>
    <xf numFmtId="172" fontId="39" fillId="7" borderId="91" xfId="0" applyNumberFormat="1" applyFont="1" applyFill="1" applyBorder="1" applyAlignment="1">
      <alignment vertical="top"/>
    </xf>
    <xf numFmtId="172" fontId="44" fillId="0" borderId="0" xfId="45" applyNumberFormat="1" applyFont="1" applyAlignment="1">
      <alignment horizontal="center" vertical="center" wrapText="1"/>
    </xf>
    <xf numFmtId="172" fontId="42" fillId="0" borderId="0" xfId="45" applyNumberFormat="1" applyFont="1" applyAlignment="1">
      <alignment horizontal="left" vertical="center" wrapText="1"/>
    </xf>
    <xf numFmtId="2" fontId="34" fillId="0" borderId="0" xfId="0" applyNumberFormat="1" applyFont="1"/>
    <xf numFmtId="9" fontId="34" fillId="0" borderId="0" xfId="0" applyNumberFormat="1" applyFont="1"/>
    <xf numFmtId="0" fontId="34" fillId="0" borderId="0" xfId="0" applyNumberFormat="1" applyFont="1"/>
    <xf numFmtId="0" fontId="34" fillId="25" borderId="0" xfId="0" applyNumberFormat="1" applyFont="1" applyFill="1"/>
    <xf numFmtId="3" fontId="34" fillId="0" borderId="0" xfId="0" applyNumberFormat="1" applyFont="1"/>
    <xf numFmtId="4" fontId="34" fillId="0" borderId="0" xfId="0" applyNumberFormat="1" applyFont="1"/>
    <xf numFmtId="0" fontId="63" fillId="17" borderId="121" xfId="0" applyFont="1" applyFill="1" applyBorder="1" applyAlignment="1">
      <alignment horizontal="center" vertical="center" wrapText="1"/>
    </xf>
    <xf numFmtId="0" fontId="62" fillId="0" borderId="122" xfId="51" applyFont="1" applyBorder="1" applyAlignment="1" applyProtection="1">
      <alignment horizontal="left" vertical="center"/>
    </xf>
    <xf numFmtId="0" fontId="63" fillId="17" borderId="123" xfId="0" applyFont="1" applyFill="1" applyBorder="1" applyAlignment="1">
      <alignment horizontal="center" vertical="center" wrapText="1"/>
    </xf>
    <xf numFmtId="0" fontId="34" fillId="0" borderId="0" xfId="0" applyFont="1" applyAlignment="1">
      <alignment horizontal="center" vertical="center" wrapText="1"/>
    </xf>
    <xf numFmtId="0" fontId="34" fillId="15" borderId="0" xfId="0" applyFont="1" applyFill="1" applyAlignment="1">
      <alignment horizontal="center"/>
    </xf>
    <xf numFmtId="0" fontId="40" fillId="10" borderId="73" xfId="0" applyFont="1" applyFill="1" applyBorder="1" applyAlignment="1">
      <alignment horizontal="left" vertical="center" wrapText="1"/>
    </xf>
    <xf numFmtId="173" fontId="44" fillId="12" borderId="78" xfId="0" applyNumberFormat="1" applyFont="1" applyFill="1" applyBorder="1" applyAlignment="1">
      <alignment horizontal="center" vertical="center" wrapText="1"/>
    </xf>
    <xf numFmtId="173" fontId="44" fillId="13" borderId="79" xfId="39" applyNumberFormat="1" applyFont="1" applyFill="1" applyBorder="1" applyAlignment="1" applyProtection="1">
      <alignment horizontal="center" vertical="center" wrapText="1"/>
      <protection locked="0"/>
    </xf>
    <xf numFmtId="173" fontId="44" fillId="12" borderId="43" xfId="0" applyNumberFormat="1" applyFont="1" applyFill="1" applyBorder="1" applyAlignment="1">
      <alignment horizontal="center" vertical="center" wrapText="1"/>
    </xf>
    <xf numFmtId="173" fontId="44" fillId="13" borderId="87" xfId="39" applyNumberFormat="1" applyFont="1" applyFill="1" applyBorder="1" applyAlignment="1" applyProtection="1">
      <alignment horizontal="center" vertical="center" wrapText="1"/>
      <protection locked="0"/>
    </xf>
    <xf numFmtId="173" fontId="44" fillId="13" borderId="81" xfId="0" applyNumberFormat="1" applyFont="1" applyFill="1" applyBorder="1" applyAlignment="1">
      <alignment horizontal="center" vertical="center" wrapText="1"/>
    </xf>
    <xf numFmtId="173" fontId="44" fillId="13" borderId="82" xfId="39" applyNumberFormat="1" applyFont="1" applyFill="1" applyBorder="1" applyAlignment="1" applyProtection="1">
      <alignment horizontal="center" vertical="center" wrapText="1"/>
      <protection locked="0"/>
    </xf>
    <xf numFmtId="173" fontId="39" fillId="0" borderId="0" xfId="0" applyNumberFormat="1" applyFont="1" applyFill="1" applyAlignment="1">
      <alignment vertical="center"/>
    </xf>
    <xf numFmtId="173" fontId="44" fillId="12" borderId="81" xfId="0" applyNumberFormat="1" applyFont="1" applyFill="1" applyBorder="1" applyAlignment="1">
      <alignment horizontal="center" vertical="center" wrapText="1"/>
    </xf>
    <xf numFmtId="173" fontId="44" fillId="13" borderId="82" xfId="39" applyNumberFormat="1" applyFont="1" applyFill="1" applyBorder="1" applyAlignment="1">
      <alignment horizontal="center" vertical="center" wrapText="1"/>
    </xf>
    <xf numFmtId="173" fontId="42" fillId="0" borderId="0" xfId="3" applyNumberFormat="1" applyFont="1" applyFill="1" applyAlignment="1">
      <alignment horizontal="center" vertical="center" wrapText="1"/>
    </xf>
    <xf numFmtId="173" fontId="42" fillId="0" borderId="0" xfId="39" applyNumberFormat="1" applyFont="1" applyFill="1" applyAlignment="1">
      <alignment horizontal="center" vertical="center" wrapText="1"/>
    </xf>
    <xf numFmtId="173" fontId="39" fillId="0" borderId="0" xfId="0" applyNumberFormat="1" applyFont="1" applyFill="1" applyAlignment="1">
      <alignment horizontal="center"/>
    </xf>
    <xf numFmtId="173" fontId="40" fillId="0" borderId="0" xfId="39" applyNumberFormat="1" applyFont="1" applyFill="1" applyAlignment="1">
      <alignment horizontal="center" vertical="center" wrapText="1"/>
    </xf>
    <xf numFmtId="173" fontId="34" fillId="0" borderId="0" xfId="0" applyNumberFormat="1" applyFont="1" applyFill="1"/>
    <xf numFmtId="173" fontId="44" fillId="13" borderId="79" xfId="39" applyNumberFormat="1" applyFont="1" applyFill="1" applyBorder="1" applyAlignment="1">
      <alignment horizontal="center" vertical="center" wrapText="1"/>
    </xf>
    <xf numFmtId="173" fontId="44" fillId="13" borderId="87" xfId="39" applyNumberFormat="1" applyFont="1" applyFill="1" applyBorder="1" applyAlignment="1">
      <alignment horizontal="center" vertical="center" wrapText="1"/>
    </xf>
    <xf numFmtId="173" fontId="39" fillId="0" borderId="0" xfId="0" applyNumberFormat="1" applyFont="1" applyFill="1"/>
    <xf numFmtId="173" fontId="40" fillId="0" borderId="0" xfId="0" applyNumberFormat="1" applyFont="1" applyFill="1" applyAlignment="1">
      <alignment horizontal="center" vertical="center" wrapText="1"/>
    </xf>
    <xf numFmtId="0" fontId="40" fillId="10" borderId="78" xfId="0" applyFont="1" applyFill="1" applyBorder="1" applyAlignment="1">
      <alignment horizontal="center" vertical="center" wrapText="1"/>
    </xf>
    <xf numFmtId="0" fontId="40" fillId="10" borderId="81" xfId="0" applyFont="1" applyFill="1" applyBorder="1" applyAlignment="1">
      <alignment horizontal="center" vertical="center" wrapText="1"/>
    </xf>
    <xf numFmtId="0" fontId="40" fillId="10" borderId="79" xfId="0" applyFont="1" applyFill="1" applyBorder="1" applyAlignment="1">
      <alignment horizontal="center" vertical="center" wrapText="1"/>
    </xf>
    <xf numFmtId="0" fontId="40" fillId="10" borderId="82" xfId="0" applyFont="1" applyFill="1" applyBorder="1" applyAlignment="1">
      <alignment horizontal="center" vertical="center" wrapText="1"/>
    </xf>
    <xf numFmtId="0" fontId="44" fillId="0" borderId="86" xfId="0" applyFont="1" applyBorder="1" applyAlignment="1">
      <alignment horizontal="left" vertical="center" wrapText="1"/>
    </xf>
    <xf numFmtId="0" fontId="44" fillId="0" borderId="77" xfId="0" applyFont="1" applyBorder="1" applyAlignment="1">
      <alignment horizontal="left" vertical="center" wrapText="1"/>
    </xf>
    <xf numFmtId="0" fontId="44" fillId="0" borderId="80" xfId="0" applyFont="1" applyBorder="1" applyAlignment="1">
      <alignment horizontal="left" vertical="center" wrapText="1"/>
    </xf>
    <xf numFmtId="0" fontId="80" fillId="5" borderId="0" xfId="0" applyFont="1" applyFill="1" applyBorder="1"/>
    <xf numFmtId="0" fontId="80" fillId="5" borderId="0" xfId="0" applyFont="1" applyFill="1"/>
    <xf numFmtId="0" fontId="80" fillId="5" borderId="0" xfId="15" applyFont="1" applyFill="1" applyAlignment="1">
      <alignment horizontal="left" vertical="center"/>
    </xf>
    <xf numFmtId="0" fontId="80" fillId="5" borderId="0" xfId="15" applyFont="1" applyFill="1" applyAlignment="1">
      <alignment vertical="center"/>
    </xf>
    <xf numFmtId="0" fontId="44" fillId="0" borderId="86" xfId="0" applyFont="1" applyBorder="1" applyAlignment="1">
      <alignment horizontal="left" vertical="center" wrapText="1"/>
    </xf>
    <xf numFmtId="0" fontId="44" fillId="0" borderId="89" xfId="0" applyFont="1" applyBorder="1" applyAlignment="1">
      <alignment vertical="center" wrapText="1"/>
    </xf>
    <xf numFmtId="0" fontId="44" fillId="0" borderId="0" xfId="0" applyFont="1" applyBorder="1" applyAlignment="1">
      <alignment horizontal="left" vertical="center" wrapText="1"/>
    </xf>
    <xf numFmtId="0" fontId="39" fillId="0" borderId="0" xfId="0" applyFont="1" applyFill="1" applyAlignment="1">
      <alignment vertical="center"/>
    </xf>
    <xf numFmtId="0" fontId="43" fillId="0" borderId="0" xfId="30" applyFont="1" applyFill="1" applyBorder="1" applyAlignment="1" applyProtection="1">
      <alignment horizontal="center" vertical="center" wrapText="1"/>
      <protection locked="0"/>
    </xf>
    <xf numFmtId="0" fontId="39" fillId="0" borderId="0" xfId="0" applyFont="1" applyFill="1"/>
    <xf numFmtId="0" fontId="44" fillId="0" borderId="77" xfId="0" applyFont="1" applyFill="1" applyBorder="1" applyAlignment="1">
      <alignment horizontal="left" vertical="center" wrapText="1"/>
    </xf>
    <xf numFmtId="0" fontId="44" fillId="0" borderId="78" xfId="0" applyFont="1" applyFill="1" applyBorder="1" applyAlignment="1">
      <alignment horizontal="center" vertical="center" wrapText="1"/>
    </xf>
    <xf numFmtId="0" fontId="44" fillId="0" borderId="43" xfId="0" applyFont="1" applyFill="1" applyBorder="1" applyAlignment="1">
      <alignment horizontal="center" vertical="center" wrapText="1"/>
    </xf>
    <xf numFmtId="0" fontId="44" fillId="0" borderId="81" xfId="0" applyFont="1" applyFill="1" applyBorder="1" applyAlignment="1">
      <alignment horizontal="center" vertical="center" wrapText="1"/>
    </xf>
    <xf numFmtId="173" fontId="44" fillId="13" borderId="78" xfId="0" applyNumberFormat="1" applyFont="1" applyFill="1" applyBorder="1" applyAlignment="1">
      <alignment horizontal="center" vertical="center" wrapText="1"/>
    </xf>
    <xf numFmtId="0" fontId="42" fillId="16" borderId="0" xfId="48" applyFont="1" applyBorder="1" applyAlignment="1">
      <alignment horizontal="center" vertical="center"/>
    </xf>
    <xf numFmtId="0" fontId="39" fillId="15" borderId="0" xfId="15" applyFont="1" applyFill="1" applyAlignment="1">
      <alignment horizontal="center" vertical="center"/>
    </xf>
    <xf numFmtId="0" fontId="39" fillId="0" borderId="85" xfId="0" applyFont="1" applyBorder="1"/>
    <xf numFmtId="0" fontId="39" fillId="0" borderId="77" xfId="0" applyFont="1" applyBorder="1"/>
    <xf numFmtId="173" fontId="39" fillId="12" borderId="78" xfId="0" applyNumberFormat="1" applyFont="1" applyFill="1" applyBorder="1"/>
    <xf numFmtId="173" fontId="39" fillId="13" borderId="79" xfId="0" applyNumberFormat="1" applyFont="1" applyFill="1" applyBorder="1"/>
    <xf numFmtId="0" fontId="39" fillId="0" borderId="84" xfId="0" applyFont="1" applyBorder="1"/>
    <xf numFmtId="0" fontId="39" fillId="12" borderId="78" xfId="0" applyFont="1" applyFill="1" applyBorder="1"/>
    <xf numFmtId="0" fontId="39" fillId="0" borderId="86" xfId="0" applyFont="1" applyBorder="1"/>
    <xf numFmtId="173" fontId="39" fillId="12" borderId="43" xfId="0" applyNumberFormat="1" applyFont="1" applyFill="1" applyBorder="1"/>
    <xf numFmtId="173" fontId="39" fillId="13" borderId="87" xfId="0" applyNumberFormat="1" applyFont="1" applyFill="1" applyBorder="1"/>
    <xf numFmtId="0" fontId="39" fillId="12" borderId="43" xfId="0" applyFont="1" applyFill="1" applyBorder="1"/>
    <xf numFmtId="0" fontId="39" fillId="0" borderId="80" xfId="0" applyFont="1" applyBorder="1"/>
    <xf numFmtId="173" fontId="39" fillId="13" borderId="81" xfId="0" applyNumberFormat="1" applyFont="1" applyFill="1" applyBorder="1"/>
    <xf numFmtId="173" fontId="39" fillId="13" borderId="82" xfId="0" applyNumberFormat="1" applyFont="1" applyFill="1" applyBorder="1"/>
    <xf numFmtId="0" fontId="39" fillId="13" borderId="81" xfId="0" applyFont="1" applyFill="1" applyBorder="1"/>
    <xf numFmtId="0" fontId="39" fillId="0" borderId="77" xfId="0" applyFont="1" applyBorder="1" applyAlignment="1">
      <alignment vertical="center"/>
    </xf>
    <xf numFmtId="0" fontId="39" fillId="12" borderId="78" xfId="0" applyFont="1" applyFill="1" applyBorder="1" applyAlignment="1">
      <alignment vertical="center"/>
    </xf>
    <xf numFmtId="0" fontId="39" fillId="7" borderId="79" xfId="0" applyFont="1" applyFill="1" applyBorder="1" applyAlignment="1">
      <alignment vertical="center"/>
    </xf>
    <xf numFmtId="0" fontId="39" fillId="0" borderId="86" xfId="0" applyFont="1" applyBorder="1" applyAlignment="1">
      <alignment vertical="center"/>
    </xf>
    <xf numFmtId="0" fontId="39" fillId="7" borderId="43" xfId="0" applyFont="1" applyFill="1" applyBorder="1" applyAlignment="1">
      <alignment vertical="center"/>
    </xf>
    <xf numFmtId="0" fontId="39" fillId="12" borderId="87" xfId="0" applyFont="1" applyFill="1" applyBorder="1" applyAlignment="1">
      <alignment vertical="center"/>
    </xf>
    <xf numFmtId="0" fontId="39" fillId="0" borderId="80" xfId="0" applyFont="1" applyBorder="1" applyAlignment="1">
      <alignment vertical="center"/>
    </xf>
    <xf numFmtId="0" fontId="39" fillId="7" borderId="81" xfId="0" applyFont="1" applyFill="1" applyBorder="1" applyAlignment="1">
      <alignment vertical="center"/>
    </xf>
    <xf numFmtId="0" fontId="39" fillId="12" borderId="82" xfId="0" applyFont="1" applyFill="1" applyBorder="1" applyAlignment="1">
      <alignment vertical="center"/>
    </xf>
    <xf numFmtId="0" fontId="43" fillId="5" borderId="0" xfId="15" applyFont="1" applyFill="1" applyAlignment="1">
      <alignment vertical="center"/>
    </xf>
    <xf numFmtId="0" fontId="39" fillId="7" borderId="0" xfId="15" applyFont="1" applyFill="1" applyAlignment="1">
      <alignment vertical="center"/>
    </xf>
    <xf numFmtId="0" fontId="43" fillId="5" borderId="0" xfId="29" applyFont="1" applyFill="1" applyBorder="1" applyAlignment="1">
      <alignment horizontal="left" vertical="center" wrapText="1"/>
    </xf>
    <xf numFmtId="0" fontId="139" fillId="14" borderId="0" xfId="30" applyFont="1" applyFill="1" applyBorder="1" applyAlignment="1">
      <alignment horizontal="center" vertical="center"/>
    </xf>
    <xf numFmtId="0" fontId="39" fillId="16" borderId="16" xfId="48" applyFont="1" applyBorder="1" applyAlignment="1">
      <alignment horizontal="center" vertical="center"/>
    </xf>
    <xf numFmtId="0" fontId="39" fillId="5" borderId="0" xfId="0" applyFont="1" applyFill="1"/>
    <xf numFmtId="0" fontId="39" fillId="5" borderId="0" xfId="0" applyFont="1" applyFill="1" applyBorder="1"/>
    <xf numFmtId="0" fontId="39" fillId="15" borderId="0" xfId="0" applyFont="1" applyFill="1"/>
    <xf numFmtId="0" fontId="44" fillId="5" borderId="0" xfId="15" applyFont="1" applyFill="1" applyAlignment="1">
      <alignment vertical="center"/>
    </xf>
    <xf numFmtId="0" fontId="44" fillId="0" borderId="0" xfId="15" applyFont="1" applyAlignment="1">
      <alignment vertical="center"/>
    </xf>
    <xf numFmtId="0" fontId="44" fillId="0" borderId="91" xfId="15" applyFont="1" applyBorder="1" applyAlignment="1">
      <alignment horizontal="center" vertical="center"/>
    </xf>
    <xf numFmtId="0" fontId="46" fillId="0" borderId="73" xfId="30" applyFont="1" applyFill="1" applyBorder="1" applyAlignment="1">
      <alignment horizontal="center" vertical="center" wrapText="1"/>
    </xf>
    <xf numFmtId="0" fontId="39" fillId="0" borderId="73" xfId="0" applyFont="1" applyBorder="1"/>
    <xf numFmtId="0" fontId="44" fillId="0" borderId="89" xfId="15" applyFont="1" applyBorder="1" applyAlignment="1">
      <alignment vertical="center"/>
    </xf>
    <xf numFmtId="0" fontId="46" fillId="5" borderId="0" xfId="30" applyFont="1" applyFill="1" applyBorder="1" applyAlignment="1">
      <alignment horizontal="center" vertical="center" wrapText="1"/>
    </xf>
    <xf numFmtId="0" fontId="44" fillId="5" borderId="0" xfId="15" applyFont="1" applyFill="1" applyAlignment="1">
      <alignment horizontal="center" vertical="center"/>
    </xf>
    <xf numFmtId="167" fontId="44" fillId="5" borderId="0" xfId="15" applyNumberFormat="1" applyFont="1" applyFill="1" applyAlignment="1">
      <alignment vertical="center"/>
    </xf>
    <xf numFmtId="166" fontId="44" fillId="5" borderId="0" xfId="15" applyNumberFormat="1" applyFont="1" applyFill="1" applyAlignment="1">
      <alignment vertical="center"/>
    </xf>
    <xf numFmtId="0" fontId="44" fillId="5" borderId="0" xfId="15" applyFont="1" applyFill="1" applyBorder="1" applyAlignment="1">
      <alignment horizontal="center" vertical="center"/>
    </xf>
    <xf numFmtId="0" fontId="44" fillId="0" borderId="77" xfId="15" applyFont="1" applyBorder="1" applyAlignment="1">
      <alignment vertical="center"/>
    </xf>
    <xf numFmtId="0" fontId="44" fillId="0" borderId="78" xfId="15" applyFont="1" applyBorder="1" applyAlignment="1">
      <alignment horizontal="center" vertical="center"/>
    </xf>
    <xf numFmtId="171" fontId="42" fillId="27" borderId="78" xfId="38" applyNumberFormat="1" applyFont="1" applyFill="1" applyBorder="1" applyAlignment="1">
      <alignment horizontal="center" vertical="center"/>
    </xf>
    <xf numFmtId="0" fontId="46" fillId="0" borderId="84" xfId="30" applyFont="1" applyFill="1" applyBorder="1" applyAlignment="1">
      <alignment horizontal="center" vertical="center" wrapText="1"/>
    </xf>
    <xf numFmtId="0" fontId="44" fillId="0" borderId="86" xfId="15" applyFont="1" applyBorder="1" applyAlignment="1">
      <alignment vertical="center"/>
    </xf>
    <xf numFmtId="0" fontId="44" fillId="0" borderId="43" xfId="15" applyFont="1" applyBorder="1" applyAlignment="1">
      <alignment horizontal="center" vertical="center"/>
    </xf>
    <xf numFmtId="171" fontId="42" fillId="27" borderId="43" xfId="38" applyNumberFormat="1" applyFont="1" applyFill="1" applyBorder="1" applyAlignment="1">
      <alignment horizontal="center" vertical="center"/>
    </xf>
    <xf numFmtId="0" fontId="46" fillId="0" borderId="88" xfId="30" applyFont="1" applyFill="1" applyBorder="1" applyAlignment="1">
      <alignment horizontal="center" vertical="center" wrapText="1"/>
    </xf>
    <xf numFmtId="0" fontId="44" fillId="0" borderId="80" xfId="15" applyFont="1" applyBorder="1" applyAlignment="1">
      <alignment vertical="center"/>
    </xf>
    <xf numFmtId="0" fontId="44" fillId="0" borderId="81" xfId="15" applyFont="1" applyBorder="1" applyAlignment="1">
      <alignment horizontal="center" vertical="center"/>
    </xf>
    <xf numFmtId="171" fontId="42" fillId="27" borderId="81" xfId="38" applyNumberFormat="1" applyFont="1" applyFill="1" applyBorder="1" applyAlignment="1">
      <alignment horizontal="center" vertical="center"/>
    </xf>
    <xf numFmtId="0" fontId="46" fillId="0" borderId="85" xfId="30" applyFont="1" applyFill="1" applyBorder="1" applyAlignment="1">
      <alignment horizontal="center" vertical="center" wrapText="1"/>
    </xf>
    <xf numFmtId="43" fontId="44" fillId="5" borderId="0" xfId="39" applyNumberFormat="1" applyFont="1" applyFill="1" applyBorder="1" applyAlignment="1">
      <alignment vertical="center"/>
    </xf>
    <xf numFmtId="166" fontId="44" fillId="5" borderId="0" xfId="39" applyNumberFormat="1" applyFont="1" applyFill="1" applyBorder="1" applyAlignment="1">
      <alignment vertical="center"/>
    </xf>
    <xf numFmtId="166" fontId="39" fillId="5" borderId="0" xfId="39" applyNumberFormat="1" applyFont="1" applyFill="1" applyBorder="1"/>
    <xf numFmtId="10" fontId="44" fillId="5" borderId="0" xfId="38" applyNumberFormat="1" applyFont="1" applyFill="1" applyBorder="1" applyAlignment="1">
      <alignment vertical="center"/>
    </xf>
    <xf numFmtId="10" fontId="44" fillId="5" borderId="0" xfId="38" applyNumberFormat="1" applyFont="1" applyFill="1" applyBorder="1" applyAlignment="1">
      <alignment horizontal="right" vertical="center"/>
    </xf>
    <xf numFmtId="166" fontId="44" fillId="0" borderId="0" xfId="39" applyNumberFormat="1" applyFont="1" applyFill="1" applyBorder="1" applyAlignment="1">
      <alignment vertical="center"/>
    </xf>
    <xf numFmtId="0" fontId="44" fillId="0" borderId="0" xfId="15" applyFont="1" applyAlignment="1">
      <alignment horizontal="center" vertical="center"/>
    </xf>
    <xf numFmtId="167" fontId="44" fillId="0" borderId="0" xfId="15" applyNumberFormat="1" applyFont="1" applyAlignment="1">
      <alignment vertical="center"/>
    </xf>
    <xf numFmtId="0" fontId="44" fillId="0" borderId="92" xfId="15" applyFont="1" applyBorder="1" applyAlignment="1">
      <alignment vertical="center"/>
    </xf>
    <xf numFmtId="0" fontId="44" fillId="0" borderId="128" xfId="15" applyFont="1" applyBorder="1" applyAlignment="1">
      <alignment horizontal="center" vertical="center"/>
    </xf>
    <xf numFmtId="0" fontId="44" fillId="0" borderId="118" xfId="15" applyFont="1" applyBorder="1" applyAlignment="1">
      <alignment vertical="center"/>
    </xf>
    <xf numFmtId="0" fontId="44" fillId="0" borderId="130" xfId="15" applyFont="1" applyBorder="1" applyAlignment="1">
      <alignment horizontal="center" vertical="center"/>
    </xf>
    <xf numFmtId="0" fontId="44" fillId="0" borderId="132" xfId="15" applyFont="1" applyBorder="1" applyAlignment="1">
      <alignment vertical="center"/>
    </xf>
    <xf numFmtId="0" fontId="44" fillId="0" borderId="133" xfId="15" applyFont="1" applyBorder="1" applyAlignment="1">
      <alignment horizontal="center" vertical="center"/>
    </xf>
    <xf numFmtId="0" fontId="44" fillId="0" borderId="119" xfId="15" applyFont="1" applyBorder="1" applyAlignment="1">
      <alignment vertical="center"/>
    </xf>
    <xf numFmtId="0" fontId="44" fillId="0" borderId="135" xfId="15" applyFont="1" applyBorder="1" applyAlignment="1">
      <alignment horizontal="center" vertical="center"/>
    </xf>
    <xf numFmtId="0" fontId="44" fillId="0" borderId="137" xfId="0" applyFont="1" applyBorder="1" applyAlignment="1">
      <alignment horizontal="left" vertical="center" wrapText="1"/>
    </xf>
    <xf numFmtId="0" fontId="44" fillId="0" borderId="138" xfId="0" applyFont="1" applyBorder="1" applyAlignment="1">
      <alignment horizontal="center" vertical="center" wrapText="1"/>
    </xf>
    <xf numFmtId="3" fontId="44" fillId="7" borderId="139" xfId="0" applyNumberFormat="1" applyFont="1" applyFill="1" applyBorder="1" applyAlignment="1">
      <alignment horizontal="center" vertical="center" wrapText="1"/>
    </xf>
    <xf numFmtId="0" fontId="39" fillId="0" borderId="140" xfId="0" applyFont="1" applyBorder="1" applyAlignment="1" applyProtection="1">
      <alignment horizontal="left" vertical="top"/>
      <protection locked="0"/>
    </xf>
    <xf numFmtId="0" fontId="39" fillId="0" borderId="0" xfId="0" quotePrefix="1" applyFont="1" applyAlignment="1">
      <alignment vertical="center"/>
    </xf>
    <xf numFmtId="0" fontId="55" fillId="14" borderId="0" xfId="49" applyNumberFormat="1" applyFont="1" applyFill="1" applyAlignment="1">
      <alignment horizontal="left" vertical="center"/>
    </xf>
    <xf numFmtId="0" fontId="140" fillId="31" borderId="43" xfId="0" applyFont="1" applyFill="1" applyBorder="1" applyAlignment="1" applyProtection="1">
      <alignment horizontal="center" vertical="center" wrapText="1"/>
      <protection locked="0"/>
    </xf>
    <xf numFmtId="172" fontId="141" fillId="5" borderId="0" xfId="0" applyNumberFormat="1" applyFont="1" applyFill="1" applyAlignment="1">
      <alignment horizontal="center" vertical="center" wrapText="1"/>
    </xf>
    <xf numFmtId="172" fontId="42" fillId="10" borderId="79" xfId="0" applyNumberFormat="1" applyFont="1" applyFill="1" applyBorder="1" applyAlignment="1">
      <alignment vertical="center"/>
    </xf>
    <xf numFmtId="0" fontId="68" fillId="0" borderId="0" xfId="15" applyFont="1" applyAlignment="1">
      <alignment vertical="center"/>
    </xf>
    <xf numFmtId="0" fontId="39" fillId="0" borderId="0" xfId="0" quotePrefix="1" applyFont="1"/>
    <xf numFmtId="0" fontId="60" fillId="10" borderId="141" xfId="50" applyFont="1" applyBorder="1" applyAlignment="1">
      <alignment horizontal="center" vertical="center" wrapText="1"/>
    </xf>
    <xf numFmtId="10" fontId="44" fillId="32" borderId="91" xfId="38" applyNumberFormat="1" applyFont="1" applyFill="1" applyBorder="1" applyAlignment="1">
      <alignment vertical="center"/>
    </xf>
    <xf numFmtId="166" fontId="44" fillId="32" borderId="91" xfId="38" applyNumberFormat="1" applyFont="1" applyFill="1" applyBorder="1" applyAlignment="1">
      <alignment vertical="center"/>
    </xf>
    <xf numFmtId="10" fontId="44" fillId="32" borderId="78" xfId="38" applyNumberFormat="1" applyFont="1" applyFill="1" applyBorder="1" applyAlignment="1">
      <alignment vertical="center"/>
    </xf>
    <xf numFmtId="10" fontId="44" fillId="32" borderId="43" xfId="38" applyNumberFormat="1" applyFont="1" applyFill="1" applyBorder="1" applyAlignment="1">
      <alignment vertical="center"/>
    </xf>
    <xf numFmtId="10" fontId="44" fillId="32" borderId="81" xfId="38" applyNumberFormat="1" applyFont="1" applyFill="1" applyBorder="1" applyAlignment="1">
      <alignment vertical="center"/>
    </xf>
    <xf numFmtId="166" fontId="44" fillId="32" borderId="78" xfId="39" applyNumberFormat="1" applyFont="1" applyFill="1" applyBorder="1" applyAlignment="1">
      <alignment vertical="center"/>
    </xf>
    <xf numFmtId="166" fontId="44" fillId="32" borderId="90" xfId="38" applyNumberFormat="1" applyFont="1" applyFill="1" applyBorder="1" applyAlignment="1">
      <alignment vertical="center"/>
    </xf>
    <xf numFmtId="178" fontId="44" fillId="32" borderId="91" xfId="39" applyNumberFormat="1" applyFont="1" applyFill="1" applyBorder="1" applyAlignment="1">
      <alignment vertical="center"/>
    </xf>
    <xf numFmtId="178" fontId="44" fillId="32" borderId="90" xfId="39" applyNumberFormat="1" applyFont="1" applyFill="1" applyBorder="1" applyAlignment="1">
      <alignment vertical="center"/>
    </xf>
    <xf numFmtId="178" fontId="44" fillId="32" borderId="81" xfId="39" applyNumberFormat="1" applyFont="1" applyFill="1" applyBorder="1" applyAlignment="1">
      <alignment vertical="center"/>
    </xf>
    <xf numFmtId="178" fontId="44" fillId="32" borderId="82" xfId="39" applyNumberFormat="1" applyFont="1" applyFill="1" applyBorder="1" applyAlignment="1">
      <alignment vertical="center"/>
    </xf>
    <xf numFmtId="166" fontId="44" fillId="32" borderId="91" xfId="39" applyNumberFormat="1" applyFont="1" applyFill="1" applyBorder="1" applyAlignment="1">
      <alignment vertical="center"/>
    </xf>
    <xf numFmtId="166" fontId="44" fillId="32" borderId="90" xfId="39" applyNumberFormat="1" applyFont="1" applyFill="1" applyBorder="1" applyAlignment="1">
      <alignment vertical="center"/>
    </xf>
    <xf numFmtId="10" fontId="44" fillId="32" borderId="128" xfId="38" applyNumberFormat="1" applyFont="1" applyFill="1" applyBorder="1" applyAlignment="1">
      <alignment vertical="center"/>
    </xf>
    <xf numFmtId="10" fontId="44" fillId="32" borderId="130" xfId="38" applyNumberFormat="1" applyFont="1" applyFill="1" applyBorder="1" applyAlignment="1">
      <alignment vertical="center"/>
    </xf>
    <xf numFmtId="178" fontId="44" fillId="32" borderId="128" xfId="39" applyNumberFormat="1" applyFont="1" applyFill="1" applyBorder="1" applyAlignment="1">
      <alignment vertical="center"/>
    </xf>
    <xf numFmtId="178" fontId="44" fillId="32" borderId="130" xfId="39" applyNumberFormat="1" applyFont="1" applyFill="1" applyBorder="1" applyAlignment="1">
      <alignment vertical="center"/>
    </xf>
    <xf numFmtId="178" fontId="44" fillId="32" borderId="131" xfId="39" applyNumberFormat="1" applyFont="1" applyFill="1" applyBorder="1" applyAlignment="1">
      <alignment vertical="center"/>
    </xf>
    <xf numFmtId="10" fontId="44" fillId="32" borderId="135" xfId="38" applyNumberFormat="1" applyFont="1" applyFill="1" applyBorder="1" applyAlignment="1">
      <alignment vertical="center"/>
    </xf>
    <xf numFmtId="168" fontId="44" fillId="33" borderId="91" xfId="39" applyNumberFormat="1" applyFont="1" applyFill="1" applyBorder="1" applyAlignment="1">
      <alignment vertical="center"/>
    </xf>
    <xf numFmtId="10" fontId="44" fillId="33" borderId="91" xfId="38" applyNumberFormat="1" applyFont="1" applyFill="1" applyBorder="1" applyAlignment="1">
      <alignment vertical="center"/>
    </xf>
    <xf numFmtId="176" fontId="44" fillId="33" borderId="79" xfId="38" applyNumberFormat="1" applyFont="1" applyFill="1" applyBorder="1" applyAlignment="1">
      <alignment vertical="center"/>
    </xf>
    <xf numFmtId="176" fontId="44" fillId="33" borderId="87" xfId="38" applyNumberFormat="1" applyFont="1" applyFill="1" applyBorder="1" applyAlignment="1">
      <alignment vertical="center"/>
    </xf>
    <xf numFmtId="176" fontId="44" fillId="33" borderId="82" xfId="38" applyNumberFormat="1" applyFont="1" applyFill="1" applyBorder="1" applyAlignment="1">
      <alignment vertical="center"/>
    </xf>
    <xf numFmtId="176" fontId="44" fillId="33" borderId="43" xfId="38" applyNumberFormat="1" applyFont="1" applyFill="1" applyBorder="1" applyAlignment="1">
      <alignment vertical="center"/>
    </xf>
    <xf numFmtId="166" fontId="44" fillId="33" borderId="81" xfId="39" applyNumberFormat="1" applyFont="1" applyFill="1" applyBorder="1" applyAlignment="1">
      <alignment vertical="center"/>
    </xf>
    <xf numFmtId="176" fontId="44" fillId="33" borderId="78" xfId="38" applyNumberFormat="1" applyFont="1" applyFill="1" applyBorder="1" applyAlignment="1">
      <alignment vertical="center"/>
    </xf>
    <xf numFmtId="176" fontId="44" fillId="33" borderId="81" xfId="38" applyNumberFormat="1" applyFont="1" applyFill="1" applyBorder="1" applyAlignment="1">
      <alignment vertical="center"/>
    </xf>
    <xf numFmtId="10" fontId="44" fillId="33" borderId="128" xfId="38" applyNumberFormat="1" applyFont="1" applyFill="1" applyBorder="1" applyAlignment="1">
      <alignment vertical="center"/>
    </xf>
    <xf numFmtId="176" fontId="44" fillId="33" borderId="128" xfId="38" applyNumberFormat="1" applyFont="1" applyFill="1" applyBorder="1" applyAlignment="1">
      <alignment vertical="center"/>
    </xf>
    <xf numFmtId="176" fontId="44" fillId="33" borderId="130" xfId="38" applyNumberFormat="1" applyFont="1" applyFill="1" applyBorder="1" applyAlignment="1">
      <alignment vertical="center"/>
    </xf>
    <xf numFmtId="176" fontId="44" fillId="33" borderId="129" xfId="38" applyNumberFormat="1" applyFont="1" applyFill="1" applyBorder="1" applyAlignment="1">
      <alignment vertical="center"/>
    </xf>
    <xf numFmtId="176" fontId="44" fillId="33" borderId="131" xfId="38" applyNumberFormat="1" applyFont="1" applyFill="1" applyBorder="1" applyAlignment="1">
      <alignment vertical="center"/>
    </xf>
    <xf numFmtId="168" fontId="44" fillId="34" borderId="91" xfId="39" applyNumberFormat="1" applyFont="1" applyFill="1" applyBorder="1" applyAlignment="1">
      <alignment vertical="center"/>
    </xf>
    <xf numFmtId="168" fontId="44" fillId="34" borderId="90" xfId="39" applyNumberFormat="1" applyFont="1" applyFill="1" applyBorder="1" applyAlignment="1">
      <alignment vertical="center"/>
    </xf>
    <xf numFmtId="166" fontId="44" fillId="34" borderId="91" xfId="38" applyNumberFormat="1" applyFont="1" applyFill="1" applyBorder="1" applyAlignment="1">
      <alignment vertical="center"/>
    </xf>
    <xf numFmtId="10" fontId="44" fillId="34" borderId="91" xfId="38" applyNumberFormat="1" applyFont="1" applyFill="1" applyBorder="1" applyAlignment="1">
      <alignment vertical="center"/>
    </xf>
    <xf numFmtId="166" fontId="44" fillId="34" borderId="43" xfId="39" applyNumberFormat="1" applyFont="1" applyFill="1" applyBorder="1" applyAlignment="1">
      <alignment vertical="center"/>
    </xf>
    <xf numFmtId="166" fontId="44" fillId="34" borderId="78" xfId="39" applyNumberFormat="1" applyFont="1" applyFill="1" applyBorder="1" applyAlignment="1">
      <alignment vertical="center"/>
    </xf>
    <xf numFmtId="166" fontId="44" fillId="34" borderId="128" xfId="39" applyNumberFormat="1" applyFont="1" applyFill="1" applyBorder="1" applyAlignment="1">
      <alignment vertical="center"/>
    </xf>
    <xf numFmtId="166" fontId="44" fillId="34" borderId="130" xfId="39" applyNumberFormat="1" applyFont="1" applyFill="1" applyBorder="1" applyAlignment="1">
      <alignment vertical="center"/>
    </xf>
    <xf numFmtId="166" fontId="44" fillId="34" borderId="135" xfId="39" applyNumberFormat="1" applyFont="1" applyFill="1" applyBorder="1" applyAlignment="1">
      <alignment vertical="center"/>
    </xf>
    <xf numFmtId="10" fontId="44" fillId="32" borderId="133" xfId="38" applyNumberFormat="1" applyFont="1" applyFill="1" applyBorder="1" applyAlignment="1">
      <alignment vertical="center"/>
    </xf>
    <xf numFmtId="178" fontId="44" fillId="32" borderId="133" xfId="39" applyNumberFormat="1" applyFont="1" applyFill="1" applyBorder="1" applyAlignment="1">
      <alignment vertical="center"/>
    </xf>
    <xf numFmtId="178" fontId="44" fillId="32" borderId="134" xfId="39" applyNumberFormat="1" applyFont="1" applyFill="1" applyBorder="1" applyAlignment="1">
      <alignment vertical="center"/>
    </xf>
    <xf numFmtId="176" fontId="44" fillId="33" borderId="135" xfId="38" applyNumberFormat="1" applyFont="1" applyFill="1" applyBorder="1" applyAlignment="1">
      <alignment vertical="center"/>
    </xf>
    <xf numFmtId="176" fontId="44" fillId="33" borderId="136" xfId="38" applyNumberFormat="1" applyFont="1" applyFill="1" applyBorder="1" applyAlignment="1">
      <alignment vertical="center"/>
    </xf>
    <xf numFmtId="10" fontId="44" fillId="27" borderId="91" xfId="38" applyNumberFormat="1" applyFont="1" applyFill="1" applyBorder="1" applyAlignment="1">
      <alignment vertical="center"/>
    </xf>
    <xf numFmtId="166" fontId="44" fillId="27" borderId="91" xfId="39" applyNumberFormat="1" applyFont="1" applyFill="1" applyBorder="1" applyAlignment="1">
      <alignment vertical="center"/>
    </xf>
    <xf numFmtId="166" fontId="44" fillId="27" borderId="130" xfId="39" applyNumberFormat="1" applyFont="1" applyFill="1" applyBorder="1" applyAlignment="1">
      <alignment vertical="center"/>
    </xf>
    <xf numFmtId="10" fontId="44" fillId="27" borderId="130" xfId="38" applyNumberFormat="1" applyFont="1" applyFill="1" applyBorder="1" applyAlignment="1">
      <alignment vertical="center"/>
    </xf>
    <xf numFmtId="10" fontId="44" fillId="27" borderId="128" xfId="38" applyNumberFormat="1" applyFont="1" applyFill="1" applyBorder="1" applyAlignment="1">
      <alignment vertical="center"/>
    </xf>
    <xf numFmtId="10" fontId="44" fillId="27" borderId="135" xfId="38" applyNumberFormat="1" applyFont="1" applyFill="1" applyBorder="1" applyAlignment="1">
      <alignment vertical="center"/>
    </xf>
    <xf numFmtId="166" fontId="44" fillId="27" borderId="128" xfId="39" applyNumberFormat="1" applyFont="1" applyFill="1" applyBorder="1" applyAlignment="1">
      <alignment vertical="center"/>
    </xf>
    <xf numFmtId="166" fontId="44" fillId="27" borderId="135" xfId="39" applyNumberFormat="1" applyFont="1" applyFill="1" applyBorder="1" applyAlignment="1">
      <alignment vertical="center"/>
    </xf>
    <xf numFmtId="178" fontId="44" fillId="27" borderId="130" xfId="39" applyNumberFormat="1" applyFont="1" applyFill="1" applyBorder="1" applyAlignment="1">
      <alignment vertical="center"/>
    </xf>
    <xf numFmtId="166" fontId="44" fillId="34" borderId="91" xfId="39" applyNumberFormat="1" applyFont="1" applyFill="1" applyBorder="1" applyAlignment="1">
      <alignment vertical="center"/>
    </xf>
    <xf numFmtId="166" fontId="44" fillId="33" borderId="91" xfId="39" applyNumberFormat="1" applyFont="1" applyFill="1" applyBorder="1" applyAlignment="1">
      <alignment vertical="center"/>
    </xf>
    <xf numFmtId="166" fontId="44" fillId="33" borderId="90" xfId="39" applyNumberFormat="1" applyFont="1" applyFill="1" applyBorder="1" applyAlignment="1">
      <alignment vertical="center"/>
    </xf>
    <xf numFmtId="0" fontId="39" fillId="5" borderId="0" xfId="0" quotePrefix="1" applyFont="1" applyFill="1"/>
    <xf numFmtId="0" fontId="40" fillId="10" borderId="81" xfId="0" applyFont="1" applyFill="1" applyBorder="1" applyAlignment="1">
      <alignment horizontal="center" vertical="center" wrapText="1"/>
    </xf>
    <xf numFmtId="0" fontId="35" fillId="0" borderId="0" xfId="0" applyFont="1" applyFill="1"/>
    <xf numFmtId="0" fontId="34" fillId="0" borderId="145" xfId="0" applyFont="1" applyBorder="1"/>
    <xf numFmtId="0" fontId="34" fillId="0" borderId="0" xfId="0" applyFont="1" applyBorder="1"/>
    <xf numFmtId="0" fontId="34" fillId="0" borderId="0" xfId="0" applyFont="1" applyBorder="1" applyAlignment="1">
      <alignment horizontal="left" vertical="top"/>
    </xf>
    <xf numFmtId="172" fontId="39" fillId="0" borderId="0" xfId="39" applyNumberFormat="1" applyFont="1" applyAlignment="1" applyProtection="1">
      <alignment vertical="center"/>
      <protection locked="0"/>
    </xf>
    <xf numFmtId="172" fontId="42" fillId="0" borderId="0" xfId="39" applyNumberFormat="1" applyFont="1" applyAlignment="1" applyProtection="1">
      <alignment vertical="center"/>
      <protection locked="0"/>
    </xf>
    <xf numFmtId="172" fontId="40" fillId="0" borderId="0" xfId="39" applyNumberFormat="1" applyFont="1" applyAlignment="1" applyProtection="1">
      <alignment horizontal="center" vertical="center" wrapText="1"/>
      <protection locked="0"/>
    </xf>
    <xf numFmtId="172" fontId="42" fillId="19" borderId="78" xfId="39" applyNumberFormat="1" applyFont="1" applyFill="1" applyBorder="1" applyAlignment="1" applyProtection="1">
      <alignment horizontal="center" vertical="center" wrapText="1"/>
      <protection locked="0"/>
    </xf>
    <xf numFmtId="172" fontId="42" fillId="10" borderId="78" xfId="39" applyNumberFormat="1" applyFont="1" applyFill="1" applyBorder="1" applyAlignment="1" applyProtection="1">
      <alignment vertical="center"/>
      <protection locked="0"/>
    </xf>
    <xf numFmtId="172" fontId="42" fillId="12" borderId="78" xfId="39" applyNumberFormat="1" applyFont="1" applyFill="1" applyBorder="1" applyAlignment="1" applyProtection="1">
      <alignment vertical="center"/>
      <protection locked="0"/>
    </xf>
    <xf numFmtId="172" fontId="42" fillId="10" borderId="79" xfId="39" applyNumberFormat="1" applyFont="1" applyFill="1" applyBorder="1" applyAlignment="1" applyProtection="1">
      <alignment vertical="center"/>
      <protection locked="0"/>
    </xf>
    <xf numFmtId="172" fontId="42" fillId="19" borderId="43" xfId="39" applyNumberFormat="1" applyFont="1" applyFill="1" applyBorder="1" applyAlignment="1" applyProtection="1">
      <alignment horizontal="center" vertical="center" wrapText="1"/>
      <protection locked="0"/>
    </xf>
    <xf numFmtId="172" fontId="42" fillId="10" borderId="43" xfId="39" applyNumberFormat="1" applyFont="1" applyFill="1" applyBorder="1" applyAlignment="1" applyProtection="1">
      <alignment vertical="center"/>
      <protection locked="0"/>
    </xf>
    <xf numFmtId="172" fontId="42" fillId="12" borderId="43" xfId="39" applyNumberFormat="1" applyFont="1" applyFill="1" applyBorder="1" applyAlignment="1" applyProtection="1">
      <alignment vertical="center"/>
      <protection locked="0"/>
    </xf>
    <xf numFmtId="172" fontId="42" fillId="10" borderId="87" xfId="39" applyNumberFormat="1" applyFont="1" applyFill="1" applyBorder="1" applyAlignment="1" applyProtection="1">
      <alignment vertical="center"/>
      <protection locked="0"/>
    </xf>
    <xf numFmtId="172" fontId="42" fillId="19" borderId="81" xfId="39" applyNumberFormat="1" applyFont="1" applyFill="1" applyBorder="1" applyAlignment="1" applyProtection="1">
      <alignment horizontal="center" vertical="center" wrapText="1"/>
      <protection locked="0"/>
    </xf>
    <xf numFmtId="172" fontId="42" fillId="10" borderId="81" xfId="39" applyNumberFormat="1" applyFont="1" applyFill="1" applyBorder="1" applyAlignment="1" applyProtection="1">
      <alignment vertical="center"/>
      <protection locked="0"/>
    </xf>
    <xf numFmtId="172" fontId="42" fillId="10" borderId="82" xfId="39" applyNumberFormat="1" applyFont="1" applyFill="1" applyBorder="1" applyAlignment="1" applyProtection="1">
      <alignment vertical="center"/>
      <protection locked="0"/>
    </xf>
    <xf numFmtId="172" fontId="42" fillId="13" borderId="81" xfId="39" applyNumberFormat="1" applyFont="1" applyFill="1" applyBorder="1" applyAlignment="1" applyProtection="1">
      <alignment vertical="center"/>
    </xf>
    <xf numFmtId="172" fontId="42" fillId="13" borderId="81" xfId="39" applyNumberFormat="1" applyFont="1" applyFill="1" applyBorder="1" applyAlignment="1" applyProtection="1">
      <alignment horizontal="center" vertical="center" wrapText="1"/>
    </xf>
    <xf numFmtId="172" fontId="42" fillId="13" borderId="82" xfId="39" applyNumberFormat="1" applyFont="1" applyFill="1" applyBorder="1" applyAlignment="1" applyProtection="1">
      <alignment horizontal="center" vertical="center" wrapText="1"/>
    </xf>
    <xf numFmtId="172" fontId="44" fillId="13" borderId="78" xfId="39" applyNumberFormat="1" applyFont="1" applyFill="1" applyBorder="1" applyAlignment="1" applyProtection="1">
      <alignment horizontal="center" vertical="center" wrapText="1"/>
    </xf>
    <xf numFmtId="172" fontId="44" fillId="13" borderId="79" xfId="39" applyNumberFormat="1" applyFont="1" applyFill="1" applyBorder="1" applyAlignment="1" applyProtection="1">
      <alignment horizontal="center" vertical="center" wrapText="1"/>
    </xf>
    <xf numFmtId="172" fontId="42" fillId="13" borderId="43" xfId="39" applyNumberFormat="1" applyFont="1" applyFill="1" applyBorder="1" applyAlignment="1" applyProtection="1">
      <alignment horizontal="center" vertical="center" wrapText="1"/>
    </xf>
    <xf numFmtId="172" fontId="42" fillId="13" borderId="87" xfId="39" applyNumberFormat="1" applyFont="1" applyFill="1" applyBorder="1" applyAlignment="1" applyProtection="1">
      <alignment horizontal="center" vertical="center" wrapText="1"/>
    </xf>
    <xf numFmtId="172" fontId="44" fillId="13" borderId="43" xfId="39" applyNumberFormat="1" applyFont="1" applyFill="1" applyBorder="1" applyAlignment="1" applyProtection="1">
      <alignment horizontal="center" vertical="center" wrapText="1"/>
    </xf>
    <xf numFmtId="172" fontId="44" fillId="13" borderId="87" xfId="39" applyNumberFormat="1" applyFont="1" applyFill="1" applyBorder="1" applyAlignment="1" applyProtection="1">
      <alignment horizontal="center" vertical="center" wrapText="1"/>
    </xf>
    <xf numFmtId="172" fontId="44" fillId="13" borderId="81" xfId="39" applyNumberFormat="1" applyFont="1" applyFill="1" applyBorder="1" applyAlignment="1" applyProtection="1">
      <alignment horizontal="center" vertical="center" wrapText="1"/>
    </xf>
    <xf numFmtId="172" fontId="44" fillId="13" borderId="82" xfId="39" applyNumberFormat="1" applyFont="1" applyFill="1" applyBorder="1" applyAlignment="1" applyProtection="1">
      <alignment horizontal="center" vertical="center" wrapText="1"/>
    </xf>
    <xf numFmtId="0" fontId="39" fillId="7" borderId="90" xfId="0" applyFont="1" applyFill="1" applyBorder="1" applyAlignment="1">
      <alignment vertical="top"/>
    </xf>
    <xf numFmtId="0" fontId="42" fillId="0" borderId="99" xfId="30" applyFont="1" applyBorder="1" applyAlignment="1">
      <alignment horizontal="center" vertical="center" wrapText="1"/>
    </xf>
    <xf numFmtId="0" fontId="42" fillId="0" borderId="0" xfId="56" applyFont="1" applyAlignment="1">
      <alignment vertical="center"/>
    </xf>
    <xf numFmtId="0" fontId="34" fillId="0" borderId="152" xfId="0" applyFont="1" applyBorder="1"/>
    <xf numFmtId="0" fontId="34" fillId="0" borderId="153" xfId="0" applyFont="1" applyBorder="1"/>
    <xf numFmtId="0" fontId="34" fillId="0" borderId="154" xfId="0" applyFont="1" applyBorder="1"/>
    <xf numFmtId="0" fontId="34" fillId="0" borderId="13" xfId="0" applyFont="1" applyBorder="1"/>
    <xf numFmtId="0" fontId="34" fillId="0" borderId="11" xfId="0" applyFont="1" applyBorder="1"/>
    <xf numFmtId="0" fontId="34" fillId="0" borderId="155" xfId="0" applyFont="1" applyBorder="1"/>
    <xf numFmtId="0" fontId="34" fillId="0" borderId="156" xfId="0" applyFont="1" applyBorder="1"/>
    <xf numFmtId="0" fontId="34" fillId="0" borderId="157" xfId="0" applyFont="1" applyBorder="1"/>
    <xf numFmtId="0" fontId="60" fillId="10" borderId="161" xfId="50" applyFont="1" applyBorder="1" applyAlignment="1">
      <alignment horizontal="center" vertical="center" wrapText="1"/>
    </xf>
    <xf numFmtId="0" fontId="2" fillId="0" borderId="158" xfId="51" applyFont="1" applyBorder="1" applyAlignment="1" applyProtection="1">
      <alignment horizontal="left" vertical="top"/>
    </xf>
    <xf numFmtId="0" fontId="2" fillId="0" borderId="23" xfId="51" applyFont="1" applyBorder="1" applyAlignment="1" applyProtection="1">
      <alignment horizontal="left" vertical="top"/>
    </xf>
    <xf numFmtId="0" fontId="74" fillId="0" borderId="158" xfId="51" applyFont="1" applyBorder="1" applyAlignment="1" applyProtection="1">
      <alignment horizontal="left" vertical="center"/>
    </xf>
    <xf numFmtId="0" fontId="74" fillId="0" borderId="159" xfId="51" applyFont="1" applyBorder="1" applyAlignment="1" applyProtection="1">
      <alignment horizontal="left" vertical="center"/>
    </xf>
    <xf numFmtId="0" fontId="74" fillId="0" borderId="159" xfId="51" applyFont="1" applyFill="1" applyBorder="1" applyAlignment="1" applyProtection="1">
      <alignment horizontal="left" vertical="center"/>
    </xf>
    <xf numFmtId="0" fontId="74" fillId="0" borderId="160" xfId="51" applyFont="1" applyFill="1" applyBorder="1" applyAlignment="1" applyProtection="1">
      <alignment horizontal="left" vertical="center"/>
    </xf>
    <xf numFmtId="0" fontId="74" fillId="0" borderId="162" xfId="51" applyFont="1" applyBorder="1" applyAlignment="1" applyProtection="1">
      <alignment horizontal="left" vertical="center"/>
    </xf>
    <xf numFmtId="0" fontId="74" fillId="0" borderId="163" xfId="51" applyFont="1" applyBorder="1" applyAlignment="1" applyProtection="1">
      <alignment horizontal="left" vertical="center"/>
    </xf>
    <xf numFmtId="0" fontId="74" fillId="0" borderId="160" xfId="51" applyFont="1" applyBorder="1" applyAlignment="1" applyProtection="1">
      <alignment horizontal="left" vertical="center"/>
    </xf>
    <xf numFmtId="0" fontId="74" fillId="0" borderId="0" xfId="51" applyFont="1" applyFill="1" applyBorder="1" applyAlignment="1" applyProtection="1">
      <alignment horizontal="left" vertical="center"/>
    </xf>
    <xf numFmtId="0" fontId="74" fillId="0" borderId="164" xfId="51" applyFont="1" applyBorder="1" applyAlignment="1" applyProtection="1">
      <alignment horizontal="left" vertical="center"/>
    </xf>
    <xf numFmtId="0" fontId="34" fillId="0" borderId="0" xfId="0" applyFont="1" applyAlignment="1">
      <alignment horizontal="center"/>
    </xf>
    <xf numFmtId="0" fontId="66" fillId="0" borderId="146" xfId="51" applyFont="1" applyBorder="1" applyAlignment="1" applyProtection="1">
      <alignment horizontal="center" vertical="top"/>
    </xf>
    <xf numFmtId="0" fontId="66" fillId="0" borderId="147" xfId="51" applyFont="1" applyBorder="1" applyAlignment="1" applyProtection="1">
      <alignment horizontal="center" vertical="top"/>
    </xf>
    <xf numFmtId="0" fontId="66" fillId="0" borderId="148" xfId="51" applyFont="1" applyBorder="1" applyAlignment="1" applyProtection="1">
      <alignment horizontal="center" vertical="top"/>
    </xf>
    <xf numFmtId="0" fontId="66" fillId="0" borderId="146" xfId="51" applyFont="1" applyBorder="1" applyAlignment="1" applyProtection="1">
      <alignment horizontal="center" vertical="center"/>
    </xf>
    <xf numFmtId="0" fontId="66" fillId="0" borderId="147" xfId="51" applyFont="1" applyBorder="1" applyAlignment="1" applyProtection="1">
      <alignment horizontal="center" vertical="center"/>
    </xf>
    <xf numFmtId="0" fontId="66" fillId="0" borderId="147" xfId="51" applyFont="1" applyFill="1" applyBorder="1" applyAlignment="1" applyProtection="1">
      <alignment horizontal="center" vertical="center"/>
    </xf>
    <xf numFmtId="0" fontId="66" fillId="0" borderId="148" xfId="51" applyFont="1" applyFill="1" applyBorder="1" applyAlignment="1" applyProtection="1">
      <alignment horizontal="center" vertical="center"/>
    </xf>
    <xf numFmtId="0" fontId="66" fillId="0" borderId="149" xfId="51" applyFont="1" applyBorder="1" applyAlignment="1" applyProtection="1">
      <alignment horizontal="center" vertical="center"/>
    </xf>
    <xf numFmtId="0" fontId="66" fillId="0" borderId="150" xfId="51" applyFont="1" applyBorder="1" applyAlignment="1" applyProtection="1">
      <alignment horizontal="center" vertical="center"/>
    </xf>
    <xf numFmtId="0" fontId="66" fillId="0" borderId="148" xfId="51" applyFont="1" applyBorder="1" applyAlignment="1" applyProtection="1">
      <alignment horizontal="center" vertical="center"/>
    </xf>
    <xf numFmtId="0" fontId="66" fillId="0" borderId="33" xfId="51" applyFont="1" applyBorder="1" applyAlignment="1" applyProtection="1">
      <alignment horizontal="center" vertical="center"/>
    </xf>
    <xf numFmtId="0" fontId="66" fillId="0" borderId="25" xfId="51" applyFont="1" applyBorder="1" applyAlignment="1" applyProtection="1">
      <alignment horizontal="center" vertical="center"/>
    </xf>
    <xf numFmtId="0" fontId="66" fillId="0" borderId="22" xfId="51" applyFont="1" applyBorder="1" applyAlignment="1" applyProtection="1">
      <alignment horizontal="center" vertical="center"/>
    </xf>
    <xf numFmtId="0" fontId="66" fillId="0" borderId="151" xfId="51" applyFont="1" applyBorder="1" applyAlignment="1" applyProtection="1">
      <alignment horizontal="center" vertical="center"/>
    </xf>
    <xf numFmtId="0" fontId="44" fillId="0" borderId="86" xfId="0" applyFont="1" applyBorder="1" applyAlignment="1">
      <alignment horizontal="left" vertical="center" wrapText="1"/>
    </xf>
    <xf numFmtId="172" fontId="44" fillId="18" borderId="78" xfId="39" applyNumberFormat="1" applyFont="1" applyFill="1" applyBorder="1" applyAlignment="1" applyProtection="1">
      <alignment horizontal="center" vertical="center" wrapText="1"/>
    </xf>
    <xf numFmtId="172" fontId="42" fillId="13" borderId="79" xfId="39" applyNumberFormat="1" applyFont="1" applyFill="1" applyBorder="1" applyAlignment="1" applyProtection="1">
      <alignment horizontal="center" vertical="center" wrapText="1"/>
    </xf>
    <xf numFmtId="172" fontId="44" fillId="0" borderId="0" xfId="39" applyNumberFormat="1" applyFont="1" applyAlignment="1" applyProtection="1">
      <alignment horizontal="center" vertical="center" wrapText="1"/>
      <protection locked="0"/>
    </xf>
    <xf numFmtId="172" fontId="42" fillId="0" borderId="0" xfId="39" applyNumberFormat="1" applyFont="1" applyAlignment="1" applyProtection="1">
      <alignment horizontal="center" vertical="center" wrapText="1"/>
      <protection locked="0"/>
    </xf>
    <xf numFmtId="167" fontId="44" fillId="13" borderId="91" xfId="0" applyNumberFormat="1" applyFont="1" applyFill="1" applyBorder="1" applyAlignment="1" applyProtection="1">
      <alignment horizontal="center" vertical="center" wrapText="1"/>
    </xf>
    <xf numFmtId="167" fontId="42" fillId="13" borderId="90" xfId="0" applyNumberFormat="1" applyFont="1" applyFill="1" applyBorder="1" applyAlignment="1" applyProtection="1">
      <alignment horizontal="center" vertical="center" wrapText="1"/>
    </xf>
    <xf numFmtId="172" fontId="44" fillId="18" borderId="43" xfId="39" applyNumberFormat="1" applyFont="1" applyFill="1" applyBorder="1" applyAlignment="1" applyProtection="1">
      <alignment horizontal="center" vertical="center" wrapText="1"/>
    </xf>
    <xf numFmtId="172" fontId="44" fillId="13" borderId="91" xfId="39" applyNumberFormat="1" applyFont="1" applyFill="1" applyBorder="1" applyAlignment="1" applyProtection="1">
      <alignment horizontal="center" vertical="center" wrapText="1"/>
    </xf>
    <xf numFmtId="172" fontId="42" fillId="13" borderId="90" xfId="39" applyNumberFormat="1" applyFont="1" applyFill="1" applyBorder="1" applyAlignment="1" applyProtection="1">
      <alignment horizontal="center" vertical="center" wrapText="1"/>
    </xf>
    <xf numFmtId="172" fontId="42" fillId="10" borderId="43" xfId="39" applyNumberFormat="1" applyFont="1" applyFill="1" applyBorder="1" applyAlignment="1" applyProtection="1">
      <alignment vertical="center" wrapText="1"/>
      <protection locked="0"/>
    </xf>
    <xf numFmtId="172" fontId="44" fillId="10" borderId="43" xfId="39" applyNumberFormat="1" applyFont="1" applyFill="1" applyBorder="1" applyAlignment="1" applyProtection="1">
      <alignment horizontal="center" vertical="center" wrapText="1"/>
      <protection locked="0"/>
    </xf>
    <xf numFmtId="172" fontId="44" fillId="10" borderId="43" xfId="39" applyNumberFormat="1" applyFont="1" applyFill="1" applyBorder="1" applyAlignment="1" applyProtection="1">
      <alignment vertical="center"/>
      <protection locked="0"/>
    </xf>
    <xf numFmtId="172" fontId="44" fillId="10" borderId="43" xfId="39" applyNumberFormat="1" applyFont="1" applyFill="1" applyBorder="1" applyAlignment="1" applyProtection="1">
      <alignment vertical="center" wrapText="1"/>
      <protection locked="0"/>
    </xf>
    <xf numFmtId="172" fontId="44" fillId="10" borderId="81" xfId="39" applyNumberFormat="1" applyFont="1" applyFill="1" applyBorder="1" applyAlignment="1" applyProtection="1">
      <alignment vertical="center" wrapText="1"/>
      <protection locked="0"/>
    </xf>
    <xf numFmtId="172" fontId="44" fillId="10" borderId="81" xfId="39" applyNumberFormat="1" applyFont="1" applyFill="1" applyBorder="1" applyAlignment="1" applyProtection="1">
      <alignment horizontal="center" vertical="center" wrapText="1"/>
      <protection locked="0"/>
    </xf>
    <xf numFmtId="0" fontId="44" fillId="0" borderId="0" xfId="0" applyFont="1" applyAlignment="1" applyProtection="1">
      <alignment vertical="center" wrapText="1"/>
      <protection locked="0"/>
    </xf>
    <xf numFmtId="0" fontId="44" fillId="0" borderId="0" xfId="0" applyFont="1" applyAlignment="1" applyProtection="1">
      <alignment horizontal="center" vertical="center" wrapText="1"/>
      <protection locked="0"/>
    </xf>
    <xf numFmtId="0" fontId="40" fillId="0" borderId="0" xfId="0" applyFont="1" applyAlignment="1" applyProtection="1">
      <alignment vertical="center" wrapText="1"/>
      <protection locked="0"/>
    </xf>
    <xf numFmtId="0" fontId="78" fillId="0" borderId="0" xfId="0" applyFont="1" applyAlignment="1" applyProtection="1">
      <alignment vertical="center" wrapText="1"/>
      <protection locked="0"/>
    </xf>
    <xf numFmtId="0" fontId="44" fillId="10" borderId="78" xfId="0" applyFont="1" applyFill="1" applyBorder="1" applyAlignment="1" applyProtection="1">
      <alignment horizontal="center" vertical="center" wrapText="1"/>
      <protection locked="0"/>
    </xf>
    <xf numFmtId="0" fontId="42" fillId="10" borderId="81" xfId="0" applyFont="1" applyFill="1" applyBorder="1" applyAlignment="1" applyProtection="1">
      <alignment vertical="center" wrapText="1"/>
      <protection locked="0"/>
    </xf>
    <xf numFmtId="0" fontId="44" fillId="10" borderId="81" xfId="0" applyFont="1" applyFill="1" applyBorder="1" applyAlignment="1" applyProtection="1">
      <alignment horizontal="center" vertical="center" wrapText="1"/>
      <protection locked="0"/>
    </xf>
    <xf numFmtId="0" fontId="42" fillId="0" borderId="0" xfId="0" applyFont="1" applyAlignment="1" applyProtection="1">
      <alignment vertical="center" wrapText="1"/>
      <protection locked="0"/>
    </xf>
    <xf numFmtId="0" fontId="42" fillId="0" borderId="0" xfId="0" applyFont="1" applyAlignment="1" applyProtection="1">
      <alignment vertical="center"/>
      <protection locked="0"/>
    </xf>
    <xf numFmtId="0" fontId="42" fillId="0" borderId="0" xfId="0" applyFont="1" applyAlignment="1" applyProtection="1">
      <alignment horizontal="center" vertical="center" wrapText="1"/>
      <protection locked="0"/>
    </xf>
    <xf numFmtId="172" fontId="44" fillId="18" borderId="87" xfId="39" applyNumberFormat="1" applyFont="1" applyFill="1" applyBorder="1" applyAlignment="1" applyProtection="1">
      <alignment horizontal="center" vertical="center" wrapText="1"/>
    </xf>
    <xf numFmtId="171" fontId="44" fillId="13" borderId="79" xfId="38" applyNumberFormat="1" applyFont="1" applyFill="1" applyBorder="1" applyAlignment="1" applyProtection="1">
      <alignment horizontal="center" vertical="center" wrapText="1"/>
    </xf>
    <xf numFmtId="167" fontId="44" fillId="13" borderId="79" xfId="0" applyNumberFormat="1" applyFont="1" applyFill="1" applyBorder="1" applyAlignment="1" applyProtection="1">
      <alignment horizontal="center" vertical="center" wrapText="1"/>
    </xf>
    <xf numFmtId="167" fontId="44" fillId="13" borderId="82" xfId="0" applyNumberFormat="1" applyFont="1" applyFill="1" applyBorder="1" applyAlignment="1" applyProtection="1">
      <alignment horizontal="center" vertical="center" wrapText="1"/>
    </xf>
    <xf numFmtId="172" fontId="44" fillId="13" borderId="90" xfId="39" applyNumberFormat="1" applyFont="1" applyFill="1" applyBorder="1" applyAlignment="1" applyProtection="1">
      <alignment horizontal="center" vertical="center" wrapText="1"/>
    </xf>
    <xf numFmtId="0" fontId="44" fillId="0" borderId="0" xfId="15" applyFont="1" applyFill="1" applyAlignment="1">
      <alignment vertical="center"/>
    </xf>
    <xf numFmtId="10" fontId="44" fillId="33" borderId="91" xfId="38" applyNumberFormat="1" applyFont="1" applyFill="1" applyBorder="1" applyAlignment="1" applyProtection="1">
      <alignment vertical="center"/>
      <protection locked="0"/>
    </xf>
    <xf numFmtId="10" fontId="44" fillId="5" borderId="0" xfId="38" applyNumberFormat="1" applyFont="1" applyFill="1" applyBorder="1" applyAlignment="1" applyProtection="1">
      <alignment vertical="center"/>
      <protection locked="0"/>
    </xf>
    <xf numFmtId="10" fontId="44" fillId="5" borderId="0" xfId="38" applyNumberFormat="1" applyFont="1" applyFill="1" applyBorder="1" applyAlignment="1" applyProtection="1">
      <alignment horizontal="right" vertical="center"/>
      <protection locked="0"/>
    </xf>
    <xf numFmtId="10" fontId="44" fillId="27" borderId="91" xfId="38" applyNumberFormat="1" applyFont="1" applyFill="1" applyBorder="1" applyAlignment="1" applyProtection="1">
      <alignment vertical="center"/>
      <protection locked="0"/>
    </xf>
    <xf numFmtId="10" fontId="44" fillId="33" borderId="128" xfId="38" applyNumberFormat="1" applyFont="1" applyFill="1" applyBorder="1" applyAlignment="1" applyProtection="1">
      <alignment vertical="center"/>
      <protection locked="0"/>
    </xf>
    <xf numFmtId="10" fontId="44" fillId="33" borderId="126" xfId="38" applyNumberFormat="1" applyFont="1" applyFill="1" applyBorder="1" applyAlignment="1" applyProtection="1">
      <alignment vertical="center"/>
      <protection locked="0"/>
    </xf>
    <xf numFmtId="10" fontId="44" fillId="27" borderId="130" xfId="38" applyNumberFormat="1" applyFont="1" applyFill="1" applyBorder="1" applyAlignment="1" applyProtection="1">
      <alignment vertical="center"/>
      <protection locked="0"/>
    </xf>
    <xf numFmtId="10" fontId="44" fillId="27" borderId="127" xfId="38" applyNumberFormat="1" applyFont="1" applyFill="1" applyBorder="1" applyAlignment="1" applyProtection="1">
      <alignment vertical="center"/>
      <protection locked="0"/>
    </xf>
    <xf numFmtId="10" fontId="44" fillId="27" borderId="128" xfId="38" applyNumberFormat="1" applyFont="1" applyFill="1" applyBorder="1" applyAlignment="1" applyProtection="1">
      <alignment vertical="center"/>
      <protection locked="0"/>
    </xf>
    <xf numFmtId="10" fontId="44" fillId="27" borderId="135" xfId="38" applyNumberFormat="1" applyFont="1" applyFill="1" applyBorder="1" applyAlignment="1" applyProtection="1">
      <alignment vertical="center"/>
      <protection locked="0"/>
    </xf>
    <xf numFmtId="10" fontId="44" fillId="32" borderId="91" xfId="38" applyNumberFormat="1" applyFont="1" applyFill="1" applyBorder="1" applyAlignment="1" applyProtection="1">
      <alignment vertical="center"/>
    </xf>
    <xf numFmtId="10" fontId="44" fillId="32" borderId="78" xfId="38" applyNumberFormat="1" applyFont="1" applyFill="1" applyBorder="1" applyAlignment="1" applyProtection="1">
      <alignment vertical="center"/>
    </xf>
    <xf numFmtId="10" fontId="44" fillId="32" borderId="43" xfId="38" applyNumberFormat="1" applyFont="1" applyFill="1" applyBorder="1" applyAlignment="1" applyProtection="1">
      <alignment vertical="center"/>
    </xf>
    <xf numFmtId="10" fontId="44" fillId="32" borderId="81" xfId="38" applyNumberFormat="1" applyFont="1" applyFill="1" applyBorder="1" applyAlignment="1" applyProtection="1">
      <alignment vertical="center"/>
    </xf>
    <xf numFmtId="10" fontId="44" fillId="34" borderId="91" xfId="38" applyNumberFormat="1" applyFont="1" applyFill="1" applyBorder="1" applyAlignment="1" applyProtection="1">
      <alignment vertical="center"/>
    </xf>
    <xf numFmtId="10" fontId="44" fillId="32" borderId="128" xfId="38" applyNumberFormat="1" applyFont="1" applyFill="1" applyBorder="1" applyAlignment="1" applyProtection="1">
      <alignment vertical="center"/>
    </xf>
    <xf numFmtId="10" fontId="44" fillId="32" borderId="130" xfId="38" applyNumberFormat="1" applyFont="1" applyFill="1" applyBorder="1" applyAlignment="1" applyProtection="1">
      <alignment vertical="center"/>
    </xf>
    <xf numFmtId="10" fontId="44" fillId="32" borderId="133" xfId="38" applyNumberFormat="1" applyFont="1" applyFill="1" applyBorder="1" applyAlignment="1" applyProtection="1">
      <alignment vertical="center"/>
    </xf>
    <xf numFmtId="10" fontId="44" fillId="32" borderId="126" xfId="38" applyNumberFormat="1" applyFont="1" applyFill="1" applyBorder="1" applyAlignment="1" applyProtection="1">
      <alignment vertical="center"/>
    </xf>
    <xf numFmtId="10" fontId="44" fillId="32" borderId="142" xfId="38" applyNumberFormat="1" applyFont="1" applyFill="1" applyBorder="1" applyAlignment="1" applyProtection="1">
      <alignment vertical="center"/>
    </xf>
    <xf numFmtId="10" fontId="44" fillId="32" borderId="144" xfId="38" applyNumberFormat="1" applyFont="1" applyFill="1" applyBorder="1" applyAlignment="1" applyProtection="1">
      <alignment vertical="center"/>
    </xf>
    <xf numFmtId="10" fontId="44" fillId="32" borderId="120" xfId="38" applyNumberFormat="1" applyFont="1" applyFill="1" applyBorder="1" applyAlignment="1" applyProtection="1">
      <alignment vertical="center"/>
    </xf>
    <xf numFmtId="10" fontId="44" fillId="32" borderId="127" xfId="38" applyNumberFormat="1" applyFont="1" applyFill="1" applyBorder="1" applyAlignment="1" applyProtection="1">
      <alignment vertical="center"/>
    </xf>
    <xf numFmtId="10" fontId="44" fillId="32" borderId="143" xfId="38" applyNumberFormat="1" applyFont="1" applyFill="1" applyBorder="1" applyAlignment="1" applyProtection="1">
      <alignment vertical="center"/>
    </xf>
    <xf numFmtId="10" fontId="44" fillId="32" borderId="135" xfId="38" applyNumberFormat="1" applyFont="1" applyFill="1" applyBorder="1" applyAlignment="1" applyProtection="1">
      <alignment vertical="center"/>
    </xf>
    <xf numFmtId="172" fontId="83" fillId="18" borderId="78" xfId="39" applyNumberFormat="1" applyFont="1" applyFill="1" applyBorder="1" applyAlignment="1" applyProtection="1">
      <alignment horizontal="center" vertical="center" wrapText="1"/>
    </xf>
    <xf numFmtId="172" fontId="83" fillId="13" borderId="78" xfId="39" applyNumberFormat="1" applyFont="1" applyFill="1" applyBorder="1" applyAlignment="1" applyProtection="1">
      <alignment horizontal="center" vertical="center" wrapText="1"/>
    </xf>
    <xf numFmtId="172" fontId="83" fillId="18" borderId="43" xfId="39" applyNumberFormat="1" applyFont="1" applyFill="1" applyBorder="1" applyAlignment="1" applyProtection="1">
      <alignment horizontal="center" vertical="center" wrapText="1"/>
    </xf>
    <xf numFmtId="172" fontId="83" fillId="13" borderId="43" xfId="39" applyNumberFormat="1" applyFont="1" applyFill="1" applyBorder="1" applyAlignment="1" applyProtection="1">
      <alignment horizontal="center" vertical="center" wrapText="1"/>
    </xf>
    <xf numFmtId="172" fontId="83" fillId="18" borderId="43" xfId="39" applyNumberFormat="1" applyFont="1" applyFill="1" applyBorder="1" applyAlignment="1" applyProtection="1">
      <alignment horizontal="center" vertical="center"/>
    </xf>
    <xf numFmtId="172" fontId="83" fillId="13" borderId="43" xfId="39" applyNumberFormat="1" applyFont="1" applyFill="1" applyBorder="1" applyAlignment="1" applyProtection="1">
      <alignment horizontal="center" vertical="center"/>
    </xf>
    <xf numFmtId="172" fontId="83" fillId="13" borderId="81" xfId="39" applyNumberFormat="1" applyFont="1" applyFill="1" applyBorder="1" applyAlignment="1" applyProtection="1">
      <alignment horizontal="center" vertical="center"/>
    </xf>
    <xf numFmtId="172" fontId="44" fillId="0" borderId="0" xfId="39" applyNumberFormat="1" applyFont="1" applyAlignment="1" applyProtection="1">
      <alignment horizontal="center" vertical="center" wrapText="1"/>
    </xf>
    <xf numFmtId="172" fontId="42" fillId="0" borderId="0" xfId="39" applyNumberFormat="1" applyFont="1" applyAlignment="1" applyProtection="1">
      <alignment horizontal="center" vertical="center" wrapText="1"/>
    </xf>
    <xf numFmtId="172" fontId="83" fillId="13" borderId="81" xfId="39" applyNumberFormat="1" applyFont="1" applyFill="1" applyBorder="1" applyAlignment="1" applyProtection="1">
      <alignment horizontal="center" vertical="center" wrapText="1"/>
    </xf>
    <xf numFmtId="172" fontId="42" fillId="0" borderId="0" xfId="39" applyNumberFormat="1" applyFont="1" applyAlignment="1" applyProtection="1">
      <alignment vertical="center"/>
    </xf>
    <xf numFmtId="172" fontId="83" fillId="18" borderId="91" xfId="39" applyNumberFormat="1" applyFont="1" applyFill="1" applyBorder="1" applyAlignment="1" applyProtection="1">
      <alignment horizontal="center" vertical="center" wrapText="1"/>
    </xf>
    <xf numFmtId="172" fontId="83" fillId="13" borderId="91" xfId="39" applyNumberFormat="1" applyFont="1" applyFill="1" applyBorder="1" applyAlignment="1" applyProtection="1">
      <alignment horizontal="center" vertical="center" wrapText="1"/>
    </xf>
    <xf numFmtId="172" fontId="83" fillId="13" borderId="79" xfId="39" applyNumberFormat="1" applyFont="1" applyFill="1" applyBorder="1" applyAlignment="1" applyProtection="1">
      <alignment horizontal="center" vertical="center" wrapText="1"/>
    </xf>
    <xf numFmtId="172" fontId="83" fillId="13" borderId="87" xfId="39" applyNumberFormat="1" applyFont="1" applyFill="1" applyBorder="1" applyAlignment="1" applyProtection="1">
      <alignment horizontal="center" vertical="center" wrapText="1"/>
    </xf>
    <xf numFmtId="172" fontId="83" fillId="13" borderId="82" xfId="39" applyNumberFormat="1" applyFont="1" applyFill="1" applyBorder="1" applyAlignment="1" applyProtection="1">
      <alignment horizontal="center" vertical="center" wrapText="1"/>
    </xf>
    <xf numFmtId="172" fontId="83" fillId="13" borderId="90" xfId="39" applyNumberFormat="1" applyFont="1" applyFill="1" applyBorder="1" applyAlignment="1" applyProtection="1">
      <alignment horizontal="center" vertical="center" wrapText="1"/>
    </xf>
    <xf numFmtId="167" fontId="39" fillId="29" borderId="101" xfId="40" applyNumberFormat="1" applyFont="1" applyFill="1" applyBorder="1" applyAlignment="1" applyProtection="1">
      <alignment horizontal="left" vertical="top"/>
    </xf>
    <xf numFmtId="10" fontId="42" fillId="29" borderId="101" xfId="47" applyNumberFormat="1" applyFont="1" applyFill="1" applyBorder="1" applyAlignment="1" applyProtection="1">
      <alignment horizontal="left" vertical="top"/>
    </xf>
    <xf numFmtId="167" fontId="39" fillId="29" borderId="21" xfId="40" applyNumberFormat="1" applyFont="1" applyFill="1" applyBorder="1" applyAlignment="1" applyProtection="1">
      <alignment horizontal="left" vertical="top"/>
    </xf>
    <xf numFmtId="10" fontId="42" fillId="29" borderId="21" xfId="47" applyNumberFormat="1" applyFont="1" applyFill="1" applyBorder="1" applyAlignment="1" applyProtection="1">
      <alignment horizontal="left" vertical="top"/>
    </xf>
    <xf numFmtId="167" fontId="42" fillId="29" borderId="104" xfId="40" applyNumberFormat="1" applyFont="1" applyFill="1" applyBorder="1" applyAlignment="1" applyProtection="1">
      <alignment horizontal="left" vertical="top" wrapText="1"/>
    </xf>
    <xf numFmtId="167" fontId="42" fillId="29" borderId="104" xfId="3" applyNumberFormat="1" applyFont="1" applyFill="1" applyBorder="1" applyAlignment="1" applyProtection="1">
      <alignment horizontal="left" vertical="top" wrapText="1"/>
    </xf>
    <xf numFmtId="167" fontId="42" fillId="29" borderId="113" xfId="3" applyNumberFormat="1" applyFont="1" applyFill="1" applyBorder="1" applyAlignment="1" applyProtection="1">
      <alignment horizontal="left" vertical="top"/>
    </xf>
    <xf numFmtId="167" fontId="42" fillId="29" borderId="113" xfId="40" applyNumberFormat="1" applyFont="1" applyFill="1" applyBorder="1" applyAlignment="1" applyProtection="1">
      <alignment horizontal="left" vertical="top"/>
    </xf>
    <xf numFmtId="167" fontId="42" fillId="29" borderId="101" xfId="3" applyNumberFormat="1" applyFont="1" applyFill="1" applyBorder="1" applyAlignment="1" applyProtection="1">
      <alignment horizontal="left" vertical="top"/>
    </xf>
    <xf numFmtId="167" fontId="42" fillId="29" borderId="21" xfId="3" applyNumberFormat="1" applyFont="1" applyFill="1" applyBorder="1" applyAlignment="1" applyProtection="1">
      <alignment horizontal="left" vertical="top"/>
    </xf>
    <xf numFmtId="10" fontId="42" fillId="29" borderId="101" xfId="47" applyNumberFormat="1" applyFont="1" applyFill="1" applyBorder="1" applyAlignment="1" applyProtection="1">
      <alignment horizontal="right"/>
    </xf>
    <xf numFmtId="10" fontId="42" fillId="29" borderId="104" xfId="47" applyNumberFormat="1" applyFont="1" applyFill="1" applyBorder="1" applyAlignment="1" applyProtection="1">
      <alignment horizontal="right"/>
    </xf>
    <xf numFmtId="10" fontId="42" fillId="29" borderId="101" xfId="47" applyNumberFormat="1" applyFont="1" applyFill="1" applyBorder="1" applyAlignment="1" applyProtection="1">
      <alignment horizontal="right" vertical="center"/>
    </xf>
    <xf numFmtId="10" fontId="42" fillId="29" borderId="21" xfId="47" applyNumberFormat="1" applyFont="1" applyFill="1" applyBorder="1" applyAlignment="1" applyProtection="1">
      <alignment horizontal="right" vertical="center"/>
    </xf>
    <xf numFmtId="10" fontId="42" fillId="29" borderId="21" xfId="3" applyNumberFormat="1" applyFont="1" applyFill="1" applyBorder="1" applyAlignment="1" applyProtection="1">
      <alignment horizontal="right" vertical="center"/>
    </xf>
    <xf numFmtId="166" fontId="42" fillId="29" borderId="104" xfId="3" applyNumberFormat="1" applyFont="1" applyFill="1" applyBorder="1" applyAlignment="1" applyProtection="1">
      <alignment horizontal="right" vertical="center"/>
    </xf>
    <xf numFmtId="167" fontId="42" fillId="13" borderId="43" xfId="0" applyNumberFormat="1" applyFont="1" applyFill="1" applyBorder="1" applyAlignment="1" applyProtection="1">
      <alignment horizontal="center" vertical="center" wrapText="1"/>
    </xf>
    <xf numFmtId="167" fontId="42" fillId="13" borderId="87" xfId="0" applyNumberFormat="1" applyFont="1" applyFill="1" applyBorder="1" applyAlignment="1" applyProtection="1">
      <alignment horizontal="center" vertical="center" wrapText="1"/>
    </xf>
    <xf numFmtId="167" fontId="42" fillId="13" borderId="81" xfId="0" applyNumberFormat="1" applyFont="1" applyFill="1" applyBorder="1" applyAlignment="1" applyProtection="1">
      <alignment horizontal="center" vertical="center" wrapText="1"/>
    </xf>
    <xf numFmtId="167" fontId="42" fillId="13" borderId="82" xfId="0" applyNumberFormat="1" applyFont="1" applyFill="1" applyBorder="1" applyAlignment="1" applyProtection="1">
      <alignment horizontal="center" vertical="center" wrapText="1"/>
    </xf>
    <xf numFmtId="167" fontId="42" fillId="13" borderId="43" xfId="38" applyNumberFormat="1" applyFont="1" applyFill="1" applyBorder="1" applyAlignment="1" applyProtection="1">
      <alignment horizontal="center" vertical="center" wrapText="1"/>
    </xf>
    <xf numFmtId="167" fontId="42" fillId="13" borderId="87" xfId="38" applyNumberFormat="1" applyFont="1" applyFill="1" applyBorder="1" applyAlignment="1" applyProtection="1">
      <alignment horizontal="center" vertical="center" wrapText="1"/>
    </xf>
    <xf numFmtId="0" fontId="42" fillId="0" borderId="0" xfId="0" applyFont="1" applyAlignment="1" applyProtection="1">
      <alignment horizontal="center" vertical="center" wrapText="1"/>
    </xf>
    <xf numFmtId="167" fontId="42" fillId="13" borderId="91" xfId="0" applyNumberFormat="1" applyFont="1" applyFill="1" applyBorder="1" applyAlignment="1" applyProtection="1">
      <alignment horizontal="center" vertical="center" wrapText="1"/>
    </xf>
    <xf numFmtId="0" fontId="44" fillId="0" borderId="0" xfId="0" applyFont="1" applyAlignment="1" applyProtection="1">
      <alignment horizontal="center" vertical="center" wrapText="1"/>
    </xf>
    <xf numFmtId="0" fontId="41" fillId="5" borderId="0" xfId="40" applyFont="1" applyFill="1" applyAlignment="1" applyProtection="1">
      <alignment horizontal="left" vertical="center"/>
    </xf>
    <xf numFmtId="167" fontId="42" fillId="18" borderId="43" xfId="0" applyNumberFormat="1" applyFont="1" applyFill="1" applyBorder="1" applyAlignment="1" applyProtection="1">
      <alignment horizontal="center" vertical="center" wrapText="1"/>
    </xf>
    <xf numFmtId="0" fontId="42" fillId="7" borderId="43" xfId="0" applyFont="1" applyFill="1" applyBorder="1" applyAlignment="1" applyProtection="1">
      <alignment horizontal="center" vertical="center"/>
    </xf>
    <xf numFmtId="167" fontId="42" fillId="18" borderId="87" xfId="0" applyNumberFormat="1" applyFont="1" applyFill="1" applyBorder="1" applyAlignment="1" applyProtection="1">
      <alignment horizontal="center" vertical="center" wrapText="1"/>
    </xf>
    <xf numFmtId="172" fontId="44" fillId="13" borderId="78" xfId="0" applyNumberFormat="1" applyFont="1" applyFill="1" applyBorder="1" applyAlignment="1" applyProtection="1">
      <alignment horizontal="center" vertical="center" wrapText="1"/>
    </xf>
    <xf numFmtId="172" fontId="44" fillId="13" borderId="43" xfId="0" applyNumberFormat="1" applyFont="1" applyFill="1" applyBorder="1" applyAlignment="1" applyProtection="1">
      <alignment horizontal="center" vertical="center" wrapText="1"/>
    </xf>
    <xf numFmtId="172" fontId="44" fillId="13" borderId="81" xfId="0" applyNumberFormat="1" applyFont="1" applyFill="1" applyBorder="1" applyAlignment="1" applyProtection="1">
      <alignment horizontal="center" vertical="center" wrapText="1"/>
    </xf>
    <xf numFmtId="172" fontId="42" fillId="5" borderId="0" xfId="35" applyNumberFormat="1" applyFont="1" applyFill="1" applyAlignment="1" applyProtection="1">
      <alignment vertical="center"/>
    </xf>
    <xf numFmtId="172" fontId="42" fillId="5" borderId="0" xfId="0" applyNumberFormat="1" applyFont="1" applyFill="1" applyAlignment="1" applyProtection="1">
      <alignment vertical="center"/>
    </xf>
    <xf numFmtId="172" fontId="42" fillId="5" borderId="0" xfId="2" applyNumberFormat="1" applyFont="1" applyFill="1" applyAlignment="1" applyProtection="1">
      <alignment horizontal="center" vertical="center"/>
    </xf>
    <xf numFmtId="172" fontId="44" fillId="13" borderId="91" xfId="0" applyNumberFormat="1" applyFont="1" applyFill="1" applyBorder="1" applyAlignment="1" applyProtection="1">
      <alignment horizontal="center" vertical="center" wrapText="1"/>
    </xf>
    <xf numFmtId="172" fontId="39" fillId="5" borderId="0" xfId="0" applyNumberFormat="1" applyFont="1" applyFill="1" applyAlignment="1" applyProtection="1">
      <alignment vertical="center"/>
    </xf>
    <xf numFmtId="172" fontId="44" fillId="13" borderId="81" xfId="0" applyNumberFormat="1" applyFont="1" applyFill="1" applyBorder="1" applyAlignment="1" applyProtection="1">
      <alignment vertical="center" wrapText="1"/>
    </xf>
    <xf numFmtId="172" fontId="44" fillId="13" borderId="91" xfId="0" applyNumberFormat="1" applyFont="1" applyFill="1" applyBorder="1" applyAlignment="1" applyProtection="1">
      <alignment vertical="center" wrapText="1"/>
    </xf>
    <xf numFmtId="172" fontId="44" fillId="13" borderId="79" xfId="0" applyNumberFormat="1" applyFont="1" applyFill="1" applyBorder="1" applyAlignment="1" applyProtection="1">
      <alignment horizontal="center" vertical="center" wrapText="1"/>
    </xf>
    <xf numFmtId="172" fontId="44" fillId="13" borderId="87" xfId="0" applyNumberFormat="1" applyFont="1" applyFill="1" applyBorder="1" applyAlignment="1" applyProtection="1">
      <alignment horizontal="center" vertical="center" wrapText="1"/>
    </xf>
    <xf numFmtId="172" fontId="44" fillId="13" borderId="82" xfId="0" applyNumberFormat="1" applyFont="1" applyFill="1" applyBorder="1" applyAlignment="1" applyProtection="1">
      <alignment horizontal="center" vertical="center" wrapText="1"/>
    </xf>
    <xf numFmtId="172" fontId="42" fillId="5" borderId="0" xfId="0" applyNumberFormat="1" applyFont="1" applyFill="1" applyAlignment="1" applyProtection="1">
      <alignment horizontal="center" vertical="center"/>
    </xf>
    <xf numFmtId="172" fontId="41" fillId="5" borderId="0" xfId="0" applyNumberFormat="1" applyFont="1" applyFill="1" applyAlignment="1" applyProtection="1">
      <alignment horizontal="center" vertical="center" wrapText="1"/>
    </xf>
    <xf numFmtId="172" fontId="42" fillId="5" borderId="0" xfId="0" applyNumberFormat="1" applyFont="1" applyFill="1" applyAlignment="1" applyProtection="1">
      <alignment horizontal="center" vertical="center" wrapText="1"/>
    </xf>
    <xf numFmtId="172" fontId="44" fillId="5" borderId="0" xfId="0" applyNumberFormat="1" applyFont="1" applyFill="1" applyAlignment="1" applyProtection="1">
      <alignment horizontal="center" vertical="center" wrapText="1"/>
    </xf>
    <xf numFmtId="172" fontId="44" fillId="13" borderId="90" xfId="0" applyNumberFormat="1" applyFont="1" applyFill="1" applyBorder="1" applyAlignment="1" applyProtection="1">
      <alignment horizontal="center" vertical="center" wrapText="1"/>
    </xf>
    <xf numFmtId="0" fontId="44" fillId="5" borderId="0" xfId="0" applyFont="1" applyFill="1" applyAlignment="1" applyProtection="1">
      <alignment horizontal="center" vertical="center" wrapText="1"/>
    </xf>
    <xf numFmtId="1" fontId="44" fillId="13" borderId="90" xfId="0" applyNumberFormat="1" applyFont="1" applyFill="1" applyBorder="1" applyAlignment="1" applyProtection="1">
      <alignment horizontal="center" vertical="center" wrapText="1"/>
    </xf>
    <xf numFmtId="172" fontId="39" fillId="0" borderId="0" xfId="0" applyNumberFormat="1" applyFont="1" applyAlignment="1" applyProtection="1">
      <alignment vertical="center"/>
    </xf>
    <xf numFmtId="172" fontId="51" fillId="5" borderId="0" xfId="0" applyNumberFormat="1" applyFont="1" applyFill="1" applyAlignment="1" applyProtection="1">
      <alignment vertical="center" wrapText="1"/>
    </xf>
    <xf numFmtId="167" fontId="42" fillId="13" borderId="78" xfId="0" applyNumberFormat="1" applyFont="1" applyFill="1" applyBorder="1" applyAlignment="1" applyProtection="1">
      <alignment horizontal="center" vertical="center" wrapText="1"/>
    </xf>
    <xf numFmtId="167" fontId="42" fillId="13" borderId="79" xfId="0" applyNumberFormat="1" applyFont="1" applyFill="1" applyBorder="1" applyAlignment="1" applyProtection="1">
      <alignment horizontal="center" vertical="center" wrapText="1"/>
    </xf>
    <xf numFmtId="1" fontId="44" fillId="13" borderId="87" xfId="0" applyNumberFormat="1" applyFont="1" applyFill="1" applyBorder="1" applyAlignment="1" applyProtection="1">
      <alignment horizontal="center" vertical="center" wrapText="1"/>
    </xf>
    <xf numFmtId="3" fontId="44" fillId="13" borderId="138" xfId="0" applyNumberFormat="1" applyFont="1" applyFill="1" applyBorder="1" applyAlignment="1" applyProtection="1">
      <alignment horizontal="center" vertical="center" wrapText="1"/>
    </xf>
    <xf numFmtId="3" fontId="44" fillId="13" borderId="43" xfId="0" applyNumberFormat="1" applyFont="1" applyFill="1" applyBorder="1" applyAlignment="1" applyProtection="1">
      <alignment horizontal="center" vertical="center" wrapText="1"/>
    </xf>
    <xf numFmtId="3" fontId="44" fillId="13" borderId="87" xfId="39" applyNumberFormat="1" applyFont="1" applyFill="1" applyBorder="1" applyAlignment="1" applyProtection="1">
      <alignment horizontal="center" vertical="center" wrapText="1"/>
    </xf>
    <xf numFmtId="3" fontId="44" fillId="13" borderId="81" xfId="0" applyNumberFormat="1" applyFont="1" applyFill="1" applyBorder="1" applyAlignment="1" applyProtection="1">
      <alignment horizontal="center" vertical="center" wrapText="1"/>
    </xf>
    <xf numFmtId="3" fontId="44" fillId="13" borderId="82" xfId="39" applyNumberFormat="1" applyFont="1" applyFill="1" applyBorder="1" applyAlignment="1" applyProtection="1">
      <alignment horizontal="center" vertical="center" wrapText="1"/>
    </xf>
    <xf numFmtId="3" fontId="44" fillId="13" borderId="79" xfId="39" applyNumberFormat="1" applyFont="1" applyFill="1" applyBorder="1" applyAlignment="1" applyProtection="1">
      <alignment horizontal="center" vertical="center" wrapText="1"/>
    </xf>
    <xf numFmtId="0" fontId="48" fillId="0" borderId="0" xfId="30" applyFont="1" applyBorder="1" applyAlignment="1" applyProtection="1">
      <alignment vertical="center" wrapText="1"/>
    </xf>
    <xf numFmtId="167" fontId="44" fillId="12" borderId="91" xfId="0" applyNumberFormat="1" applyFont="1" applyFill="1" applyBorder="1" applyAlignment="1" applyProtection="1">
      <alignment horizontal="center" vertical="center" wrapText="1"/>
      <protection locked="0"/>
    </xf>
    <xf numFmtId="166" fontId="39" fillId="12" borderId="101" xfId="40" applyNumberFormat="1" applyFont="1" applyFill="1" applyBorder="1" applyAlignment="1" applyProtection="1">
      <alignment horizontal="left" vertical="top"/>
      <protection locked="0"/>
    </xf>
    <xf numFmtId="167" fontId="41" fillId="7" borderId="101" xfId="40" quotePrefix="1" applyNumberFormat="1" applyFont="1" applyFill="1" applyBorder="1" applyAlignment="1" applyProtection="1">
      <alignment horizontal="left" vertical="top"/>
      <protection locked="0"/>
    </xf>
    <xf numFmtId="166" fontId="39" fillId="12" borderId="21" xfId="40" applyNumberFormat="1" applyFont="1" applyFill="1" applyBorder="1" applyAlignment="1" applyProtection="1">
      <alignment horizontal="left" vertical="top"/>
      <protection locked="0"/>
    </xf>
    <xf numFmtId="167" fontId="41" fillId="7" borderId="21" xfId="40" quotePrefix="1" applyNumberFormat="1" applyFont="1" applyFill="1" applyBorder="1" applyAlignment="1" applyProtection="1">
      <alignment horizontal="left" vertical="top"/>
      <protection locked="0"/>
    </xf>
    <xf numFmtId="49" fontId="42" fillId="7" borderId="104" xfId="3" applyNumberFormat="1" applyFont="1" applyFill="1" applyBorder="1" applyAlignment="1" applyProtection="1">
      <alignment horizontal="left" vertical="top"/>
      <protection locked="0"/>
    </xf>
    <xf numFmtId="49" fontId="41" fillId="7" borderId="104" xfId="40" applyNumberFormat="1" applyFont="1" applyFill="1" applyBorder="1" applyAlignment="1" applyProtection="1">
      <alignment horizontal="left" vertical="top" wrapText="1"/>
      <protection locked="0"/>
    </xf>
    <xf numFmtId="49" fontId="42" fillId="7" borderId="104" xfId="3" applyNumberFormat="1" applyFont="1" applyFill="1" applyBorder="1" applyAlignment="1" applyProtection="1">
      <alignment horizontal="left" vertical="top" wrapText="1"/>
      <protection locked="0"/>
    </xf>
    <xf numFmtId="14" fontId="42" fillId="7" borderId="104" xfId="3" applyNumberFormat="1" applyFont="1" applyFill="1" applyBorder="1" applyAlignment="1" applyProtection="1">
      <alignment horizontal="left" vertical="top" wrapText="1"/>
      <protection locked="0"/>
    </xf>
    <xf numFmtId="0" fontId="42" fillId="7" borderId="104" xfId="3" applyFont="1" applyFill="1" applyBorder="1" applyAlignment="1" applyProtection="1">
      <alignment horizontal="left" vertical="top" wrapText="1"/>
      <protection locked="0"/>
    </xf>
    <xf numFmtId="0" fontId="41" fillId="7" borderId="104" xfId="40" applyFont="1" applyFill="1" applyBorder="1" applyAlignment="1" applyProtection="1">
      <alignment horizontal="left" vertical="top" wrapText="1"/>
      <protection locked="0"/>
    </xf>
    <xf numFmtId="167" fontId="41" fillId="7" borderId="104" xfId="40" applyNumberFormat="1" applyFont="1" applyFill="1" applyBorder="1" applyAlignment="1" applyProtection="1">
      <alignment horizontal="left" vertical="top"/>
      <protection locked="0"/>
    </xf>
    <xf numFmtId="167" fontId="42" fillId="12" borderId="105" xfId="3" applyNumberFormat="1" applyFont="1" applyFill="1" applyBorder="1" applyAlignment="1" applyProtection="1">
      <alignment horizontal="left" vertical="top" wrapText="1"/>
      <protection locked="0"/>
    </xf>
    <xf numFmtId="49" fontId="41" fillId="5" borderId="0" xfId="3" applyNumberFormat="1" applyFont="1" applyFill="1" applyAlignment="1" applyProtection="1">
      <alignment horizontal="left" vertical="top"/>
      <protection locked="0"/>
    </xf>
    <xf numFmtId="49" fontId="41" fillId="5" borderId="0" xfId="40" applyNumberFormat="1" applyFont="1" applyFill="1" applyAlignment="1" applyProtection="1">
      <alignment horizontal="left" vertical="top"/>
      <protection locked="0"/>
    </xf>
    <xf numFmtId="14" fontId="41" fillId="5" borderId="0" xfId="40" applyNumberFormat="1" applyFont="1" applyFill="1" applyAlignment="1" applyProtection="1">
      <alignment horizontal="left" vertical="top"/>
      <protection locked="0"/>
    </xf>
    <xf numFmtId="0" fontId="41" fillId="5" borderId="0" xfId="40" applyFont="1" applyFill="1" applyAlignment="1" applyProtection="1">
      <alignment horizontal="left" vertical="top"/>
      <protection locked="0"/>
    </xf>
    <xf numFmtId="167" fontId="41" fillId="5" borderId="0" xfId="40" applyNumberFormat="1" applyFont="1" applyFill="1" applyAlignment="1" applyProtection="1">
      <alignment horizontal="left" vertical="top"/>
      <protection locked="0"/>
    </xf>
    <xf numFmtId="0" fontId="41" fillId="7" borderId="104" xfId="40" applyFont="1" applyFill="1" applyBorder="1" applyProtection="1">
      <protection locked="0"/>
    </xf>
    <xf numFmtId="49" fontId="41" fillId="2" borderId="0" xfId="3" applyNumberFormat="1" applyFont="1" applyFill="1" applyAlignment="1" applyProtection="1">
      <alignment horizontal="left" vertical="top"/>
      <protection locked="0"/>
    </xf>
    <xf numFmtId="0" fontId="39" fillId="5" borderId="0" xfId="40" applyFont="1" applyFill="1" applyAlignment="1" applyProtection="1">
      <alignment horizontal="left" vertical="top"/>
      <protection locked="0"/>
    </xf>
    <xf numFmtId="0" fontId="41" fillId="7" borderId="101" xfId="40" applyFont="1" applyFill="1" applyBorder="1" applyAlignment="1" applyProtection="1">
      <alignment horizontal="left" vertical="top" wrapText="1"/>
      <protection locked="0"/>
    </xf>
    <xf numFmtId="0" fontId="41" fillId="7" borderId="21" xfId="40" applyFont="1" applyFill="1" applyBorder="1" applyAlignment="1" applyProtection="1">
      <alignment horizontal="left" vertical="top" wrapText="1"/>
      <protection locked="0"/>
    </xf>
    <xf numFmtId="167" fontId="41" fillId="19" borderId="21" xfId="40" quotePrefix="1" applyNumberFormat="1" applyFont="1" applyFill="1" applyBorder="1" applyAlignment="1" applyProtection="1">
      <alignment horizontal="left" vertical="top"/>
      <protection locked="0"/>
    </xf>
    <xf numFmtId="0" fontId="42" fillId="5" borderId="0" xfId="3" applyFont="1" applyFill="1" applyAlignment="1" applyProtection="1">
      <alignment horizontal="left" vertical="top"/>
      <protection locked="0"/>
    </xf>
    <xf numFmtId="167" fontId="42" fillId="5" borderId="0" xfId="3" applyNumberFormat="1" applyFont="1" applyFill="1" applyAlignment="1" applyProtection="1">
      <alignment horizontal="left" vertical="top"/>
      <protection locked="0"/>
    </xf>
    <xf numFmtId="49" fontId="42" fillId="7" borderId="113" xfId="3" applyNumberFormat="1" applyFont="1" applyFill="1" applyBorder="1" applyAlignment="1" applyProtection="1">
      <alignment horizontal="left" vertical="top"/>
      <protection locked="0"/>
    </xf>
    <xf numFmtId="49" fontId="41" fillId="7" borderId="113" xfId="40" applyNumberFormat="1" applyFont="1" applyFill="1" applyBorder="1" applyAlignment="1" applyProtection="1">
      <alignment horizontal="left" vertical="top" wrapText="1"/>
      <protection locked="0"/>
    </xf>
    <xf numFmtId="49" fontId="42" fillId="7" borderId="113" xfId="3" applyNumberFormat="1" applyFont="1" applyFill="1" applyBorder="1" applyAlignment="1" applyProtection="1">
      <alignment horizontal="left" vertical="top" wrapText="1"/>
      <protection locked="0"/>
    </xf>
    <xf numFmtId="14" fontId="42" fillId="7" borderId="113" xfId="3" applyNumberFormat="1" applyFont="1" applyFill="1" applyBorder="1" applyAlignment="1" applyProtection="1">
      <alignment horizontal="left" vertical="top" wrapText="1"/>
      <protection locked="0"/>
    </xf>
    <xf numFmtId="0" fontId="42" fillId="7" borderId="113" xfId="3" applyFont="1" applyFill="1" applyBorder="1" applyAlignment="1" applyProtection="1">
      <alignment horizontal="left" vertical="top" wrapText="1"/>
      <protection locked="0"/>
    </xf>
    <xf numFmtId="0" fontId="41" fillId="7" borderId="113" xfId="40" applyFont="1" applyFill="1" applyBorder="1" applyAlignment="1" applyProtection="1">
      <alignment horizontal="left" vertical="top" wrapText="1"/>
      <protection locked="0"/>
    </xf>
    <xf numFmtId="167" fontId="42" fillId="12" borderId="114" xfId="3" applyNumberFormat="1" applyFont="1" applyFill="1" applyBorder="1" applyAlignment="1" applyProtection="1">
      <alignment horizontal="left" vertical="top" wrapText="1"/>
      <protection locked="0"/>
    </xf>
    <xf numFmtId="0" fontId="41" fillId="5" borderId="0" xfId="40" applyFont="1" applyFill="1" applyAlignment="1" applyProtection="1">
      <alignment vertical="center"/>
      <protection locked="0"/>
    </xf>
    <xf numFmtId="0" fontId="41" fillId="5" borderId="0" xfId="40" applyFont="1" applyFill="1" applyAlignment="1" applyProtection="1">
      <alignment horizontal="right" vertical="center"/>
      <protection locked="0"/>
    </xf>
    <xf numFmtId="0" fontId="41" fillId="5" borderId="0" xfId="40" applyFont="1" applyFill="1" applyAlignment="1" applyProtection="1">
      <alignment horizontal="right"/>
      <protection locked="0"/>
    </xf>
    <xf numFmtId="0" fontId="41" fillId="5" borderId="0" xfId="40" applyFont="1" applyFill="1" applyProtection="1">
      <protection locked="0"/>
    </xf>
    <xf numFmtId="0" fontId="41" fillId="5" borderId="0" xfId="40" applyFont="1" applyFill="1" applyAlignment="1" applyProtection="1">
      <alignment horizontal="left" vertical="center"/>
      <protection locked="0"/>
    </xf>
    <xf numFmtId="0" fontId="41" fillId="7" borderId="102" xfId="40" applyFont="1" applyFill="1" applyBorder="1" applyAlignment="1" applyProtection="1">
      <alignment horizontal="left" vertical="top" wrapText="1"/>
      <protection locked="0"/>
    </xf>
    <xf numFmtId="0" fontId="41" fillId="7" borderId="105" xfId="40" applyFont="1" applyFill="1" applyBorder="1" applyAlignment="1" applyProtection="1">
      <alignment horizontal="left" vertical="top" wrapText="1"/>
      <protection locked="0"/>
    </xf>
    <xf numFmtId="169" fontId="39" fillId="5" borderId="0" xfId="46" applyFont="1" applyFill="1" applyProtection="1">
      <alignment vertical="top"/>
      <protection locked="0"/>
    </xf>
    <xf numFmtId="0" fontId="39" fillId="0" borderId="0" xfId="40" applyFont="1" applyProtection="1">
      <protection locked="0"/>
    </xf>
    <xf numFmtId="0" fontId="41" fillId="7" borderId="110" xfId="40" applyFont="1" applyFill="1" applyBorder="1" applyAlignment="1" applyProtection="1">
      <alignment horizontal="left" vertical="top" wrapText="1"/>
      <protection locked="0"/>
    </xf>
    <xf numFmtId="10" fontId="42" fillId="12" borderId="43" xfId="0" applyNumberFormat="1" applyFont="1" applyFill="1" applyBorder="1" applyAlignment="1" applyProtection="1">
      <alignment horizontal="center" vertical="center" wrapText="1"/>
      <protection locked="0"/>
    </xf>
    <xf numFmtId="10" fontId="42" fillId="12" borderId="87" xfId="0" applyNumberFormat="1" applyFont="1" applyFill="1" applyBorder="1" applyAlignment="1" applyProtection="1">
      <alignment horizontal="center" vertical="center" wrapText="1"/>
      <protection locked="0"/>
    </xf>
    <xf numFmtId="172" fontId="44" fillId="12" borderId="43" xfId="0" applyNumberFormat="1" applyFont="1" applyFill="1" applyBorder="1" applyAlignment="1" applyProtection="1">
      <alignment horizontal="center" vertical="center"/>
      <protection locked="0"/>
    </xf>
    <xf numFmtId="172" fontId="44" fillId="12" borderId="78" xfId="0" applyNumberFormat="1" applyFont="1" applyFill="1" applyBorder="1" applyAlignment="1" applyProtection="1">
      <alignment vertical="center" wrapText="1"/>
      <protection locked="0"/>
    </xf>
    <xf numFmtId="172" fontId="44" fillId="12" borderId="43" xfId="0" applyNumberFormat="1" applyFont="1" applyFill="1" applyBorder="1" applyAlignment="1" applyProtection="1">
      <alignment vertical="center" wrapText="1"/>
      <protection locked="0"/>
    </xf>
    <xf numFmtId="172" fontId="39" fillId="5" borderId="0" xfId="15" applyNumberFormat="1" applyFont="1" applyFill="1" applyAlignment="1" applyProtection="1">
      <alignment vertical="center"/>
      <protection locked="0"/>
    </xf>
    <xf numFmtId="172" fontId="39" fillId="5" borderId="0" xfId="0" applyNumberFormat="1" applyFont="1" applyFill="1" applyAlignment="1" applyProtection="1">
      <alignment vertical="center"/>
      <protection locked="0"/>
    </xf>
    <xf numFmtId="172" fontId="42" fillId="22" borderId="81" xfId="0" applyNumberFormat="1" applyFont="1" applyFill="1" applyBorder="1" applyAlignment="1" applyProtection="1">
      <alignment horizontal="center" vertical="center" wrapText="1"/>
      <protection locked="0"/>
    </xf>
    <xf numFmtId="172" fontId="42" fillId="22" borderId="82" xfId="0" applyNumberFormat="1" applyFont="1" applyFill="1" applyBorder="1" applyAlignment="1" applyProtection="1">
      <alignment horizontal="center" vertical="center" wrapText="1"/>
      <protection locked="0"/>
    </xf>
    <xf numFmtId="172" fontId="42" fillId="12" borderId="43" xfId="0" applyNumberFormat="1" applyFont="1" applyFill="1" applyBorder="1" applyAlignment="1" applyProtection="1">
      <alignment vertical="center"/>
      <protection locked="0"/>
    </xf>
    <xf numFmtId="172" fontId="42" fillId="12" borderId="87" xfId="0" applyNumberFormat="1" applyFont="1" applyFill="1" applyBorder="1" applyAlignment="1" applyProtection="1">
      <alignment vertical="center"/>
      <protection locked="0"/>
    </xf>
    <xf numFmtId="167" fontId="42" fillId="12" borderId="81" xfId="0" applyNumberFormat="1" applyFont="1" applyFill="1" applyBorder="1" applyAlignment="1" applyProtection="1">
      <alignment horizontal="center" vertical="center" wrapText="1"/>
      <protection locked="0"/>
    </xf>
    <xf numFmtId="172" fontId="42" fillId="7" borderId="78" xfId="0" applyNumberFormat="1" applyFont="1" applyFill="1" applyBorder="1" applyAlignment="1" applyProtection="1">
      <alignment horizontal="center" vertical="center"/>
      <protection locked="0"/>
    </xf>
    <xf numFmtId="172" fontId="42" fillId="7" borderId="43" xfId="0" applyNumberFormat="1" applyFont="1" applyFill="1" applyBorder="1" applyAlignment="1" applyProtection="1">
      <alignment horizontal="center" vertical="center"/>
      <protection locked="0"/>
    </xf>
    <xf numFmtId="10" fontId="42" fillId="7" borderId="43" xfId="38" applyNumberFormat="1" applyFont="1" applyFill="1" applyBorder="1" applyAlignment="1" applyProtection="1">
      <alignment horizontal="center" vertical="center"/>
      <protection locked="0"/>
    </xf>
    <xf numFmtId="172" fontId="44" fillId="12" borderId="100" xfId="45" applyNumberFormat="1" applyFont="1" applyFill="1" applyBorder="1" applyAlignment="1" applyProtection="1">
      <alignment horizontal="center" vertical="center" wrapText="1"/>
      <protection locked="0"/>
    </xf>
    <xf numFmtId="172" fontId="44" fillId="12" borderId="101" xfId="45" applyNumberFormat="1" applyFont="1" applyFill="1" applyBorder="1" applyAlignment="1" applyProtection="1">
      <alignment horizontal="center" vertical="center" wrapText="1"/>
      <protection locked="0"/>
    </xf>
    <xf numFmtId="172" fontId="44" fillId="12" borderId="102" xfId="45" applyNumberFormat="1" applyFont="1" applyFill="1" applyBorder="1" applyAlignment="1" applyProtection="1">
      <alignment horizontal="center" vertical="center" wrapText="1"/>
      <protection locked="0"/>
    </xf>
    <xf numFmtId="172" fontId="44" fillId="12" borderId="109" xfId="45" applyNumberFormat="1" applyFont="1" applyFill="1" applyBorder="1" applyAlignment="1" applyProtection="1">
      <alignment horizontal="center" vertical="center" wrapText="1"/>
      <protection locked="0"/>
    </xf>
    <xf numFmtId="172" fontId="44" fillId="12" borderId="21" xfId="45" applyNumberFormat="1" applyFont="1" applyFill="1" applyBorder="1" applyAlignment="1" applyProtection="1">
      <alignment horizontal="center" vertical="center" wrapText="1"/>
      <protection locked="0"/>
    </xf>
    <xf numFmtId="172" fontId="44" fillId="12" borderId="110" xfId="45" applyNumberFormat="1" applyFont="1" applyFill="1" applyBorder="1" applyAlignment="1" applyProtection="1">
      <alignment horizontal="center" vertical="center" wrapText="1"/>
      <protection locked="0"/>
    </xf>
    <xf numFmtId="0" fontId="44" fillId="0" borderId="0" xfId="0" applyFont="1" applyAlignment="1" applyProtection="1">
      <alignment horizontal="center" vertical="center"/>
      <protection locked="0"/>
    </xf>
    <xf numFmtId="0" fontId="44" fillId="0" borderId="0" xfId="0" applyFont="1" applyProtection="1">
      <protection locked="0"/>
    </xf>
    <xf numFmtId="0" fontId="44" fillId="0" borderId="100" xfId="0" applyFont="1" applyBorder="1" applyAlignment="1" applyProtection="1">
      <alignment horizontal="center" vertical="center" wrapText="1"/>
      <protection locked="0"/>
    </xf>
    <xf numFmtId="0" fontId="44" fillId="0" borderId="109" xfId="0" applyFont="1" applyBorder="1" applyAlignment="1" applyProtection="1">
      <alignment horizontal="center" vertical="center" wrapText="1"/>
      <protection locked="0"/>
    </xf>
    <xf numFmtId="0" fontId="42" fillId="0" borderId="0" xfId="0" applyFont="1" applyAlignment="1" applyProtection="1">
      <alignment horizontal="center" vertical="center"/>
      <protection locked="0"/>
    </xf>
    <xf numFmtId="0" fontId="44" fillId="0" borderId="103" xfId="0" applyFont="1" applyBorder="1" applyAlignment="1" applyProtection="1">
      <alignment horizontal="center" vertical="center" wrapText="1"/>
      <protection locked="0"/>
    </xf>
    <xf numFmtId="172" fontId="39" fillId="7" borderId="43" xfId="0" applyNumberFormat="1" applyFont="1" applyFill="1" applyBorder="1" applyProtection="1">
      <protection locked="0"/>
    </xf>
    <xf numFmtId="172" fontId="39" fillId="7" borderId="43" xfId="0" applyNumberFormat="1" applyFont="1" applyFill="1" applyBorder="1" applyAlignment="1" applyProtection="1">
      <alignment horizontal="left" vertical="center" wrapText="1"/>
      <protection locked="0"/>
    </xf>
    <xf numFmtId="172" fontId="40" fillId="7" borderId="43" xfId="0" applyNumberFormat="1" applyFont="1" applyFill="1" applyBorder="1" applyAlignment="1" applyProtection="1">
      <alignment horizontal="left" vertical="center" wrapText="1"/>
      <protection locked="0"/>
    </xf>
    <xf numFmtId="171" fontId="44" fillId="12" borderId="90" xfId="0" applyNumberFormat="1" applyFont="1" applyFill="1" applyBorder="1" applyAlignment="1" applyProtection="1">
      <alignment horizontal="center" vertical="center" wrapText="1"/>
      <protection locked="0"/>
    </xf>
    <xf numFmtId="172" fontId="42" fillId="0" borderId="0" xfId="0" applyNumberFormat="1" applyFont="1" applyAlignment="1" applyProtection="1">
      <alignment horizontal="center" vertical="top" wrapText="1"/>
      <protection locked="0"/>
    </xf>
    <xf numFmtId="172" fontId="39" fillId="0" borderId="0" xfId="0" applyNumberFormat="1" applyFont="1" applyAlignment="1" applyProtection="1">
      <alignment vertical="top"/>
      <protection locked="0"/>
    </xf>
    <xf numFmtId="166" fontId="39" fillId="12" borderId="110" xfId="56" applyNumberFormat="1" applyFont="1" applyFill="1" applyBorder="1" applyAlignment="1" applyProtection="1">
      <alignment horizontal="center" vertical="center" wrapText="1"/>
      <protection locked="0"/>
    </xf>
    <xf numFmtId="1" fontId="44" fillId="12" borderId="105" xfId="0" applyNumberFormat="1" applyFont="1" applyFill="1" applyBorder="1" applyAlignment="1" applyProtection="1">
      <alignment horizontal="center" vertical="center" wrapText="1"/>
      <protection locked="0"/>
    </xf>
    <xf numFmtId="172" fontId="44" fillId="12" borderId="105" xfId="45" applyNumberFormat="1" applyFont="1" applyFill="1" applyBorder="1" applyAlignment="1" applyProtection="1">
      <alignment horizontal="center" vertical="center" wrapText="1"/>
      <protection locked="0"/>
    </xf>
    <xf numFmtId="2" fontId="44" fillId="12" borderId="110" xfId="45" applyNumberFormat="1" applyFont="1" applyFill="1" applyBorder="1" applyAlignment="1" applyProtection="1">
      <alignment horizontal="center" vertical="center" wrapText="1"/>
      <protection locked="0"/>
    </xf>
    <xf numFmtId="2" fontId="44" fillId="12" borderId="105" xfId="45" applyNumberFormat="1" applyFont="1" applyFill="1" applyBorder="1" applyAlignment="1" applyProtection="1">
      <alignment horizontal="center" vertical="center" wrapText="1"/>
      <protection locked="0"/>
    </xf>
    <xf numFmtId="2" fontId="42" fillId="12" borderId="114" xfId="37" applyNumberFormat="1" applyFont="1" applyFill="1" applyBorder="1" applyAlignment="1" applyProtection="1">
      <alignment horizontal="center" vertical="center" wrapText="1"/>
      <protection locked="0"/>
    </xf>
    <xf numFmtId="172" fontId="42" fillId="12" borderId="102" xfId="37" applyNumberFormat="1" applyFont="1" applyFill="1" applyBorder="1" applyAlignment="1" applyProtection="1">
      <alignment horizontal="center" vertical="center" wrapText="1"/>
      <protection locked="0"/>
    </xf>
    <xf numFmtId="0" fontId="44" fillId="12" borderId="113" xfId="15" applyFont="1" applyFill="1" applyBorder="1" applyAlignment="1" applyProtection="1">
      <alignment horizontal="center" vertical="center" wrapText="1"/>
      <protection locked="0"/>
    </xf>
    <xf numFmtId="0" fontId="44" fillId="12" borderId="101" xfId="15" applyFont="1" applyFill="1" applyBorder="1" applyAlignment="1" applyProtection="1">
      <alignment horizontal="center" vertical="center" wrapText="1"/>
      <protection locked="0"/>
    </xf>
    <xf numFmtId="0" fontId="44" fillId="12" borderId="102" xfId="15" applyFont="1" applyFill="1" applyBorder="1" applyAlignment="1" applyProtection="1">
      <alignment horizontal="center" vertical="center" wrapText="1"/>
      <protection locked="0"/>
    </xf>
    <xf numFmtId="0" fontId="44" fillId="12" borderId="21" xfId="15" applyFont="1" applyFill="1" applyBorder="1" applyAlignment="1" applyProtection="1">
      <alignment horizontal="center" vertical="center" wrapText="1"/>
      <protection locked="0"/>
    </xf>
    <xf numFmtId="0" fontId="44" fillId="12" borderId="110" xfId="15" applyFont="1" applyFill="1" applyBorder="1" applyAlignment="1" applyProtection="1">
      <alignment horizontal="center" vertical="center" wrapText="1"/>
      <protection locked="0"/>
    </xf>
    <xf numFmtId="0" fontId="44" fillId="12" borderId="104" xfId="15" applyFont="1" applyFill="1" applyBorder="1" applyAlignment="1" applyProtection="1">
      <alignment horizontal="center" vertical="center" wrapText="1"/>
      <protection locked="0"/>
    </xf>
    <xf numFmtId="0" fontId="44" fillId="12" borderId="105" xfId="15" applyFont="1" applyFill="1" applyBorder="1" applyAlignment="1" applyProtection="1">
      <alignment horizontal="center" vertical="center" wrapText="1"/>
      <protection locked="0"/>
    </xf>
    <xf numFmtId="173" fontId="44" fillId="12" borderId="78" xfId="0" applyNumberFormat="1" applyFont="1" applyFill="1" applyBorder="1" applyAlignment="1" applyProtection="1">
      <alignment horizontal="center" vertical="center" wrapText="1"/>
      <protection locked="0"/>
    </xf>
    <xf numFmtId="173" fontId="44" fillId="12" borderId="43" xfId="0" applyNumberFormat="1" applyFont="1" applyFill="1" applyBorder="1" applyAlignment="1" applyProtection="1">
      <alignment horizontal="center" vertical="center" wrapText="1"/>
      <protection locked="0"/>
    </xf>
    <xf numFmtId="173" fontId="44" fillId="12" borderId="81" xfId="0" applyNumberFormat="1" applyFont="1" applyFill="1" applyBorder="1" applyAlignment="1" applyProtection="1">
      <alignment horizontal="center" vertical="center" wrapText="1"/>
      <protection locked="0"/>
    </xf>
    <xf numFmtId="173" fontId="39" fillId="0" borderId="0" xfId="0" applyNumberFormat="1" applyFont="1" applyFill="1" applyProtection="1">
      <protection locked="0"/>
    </xf>
    <xf numFmtId="173" fontId="39" fillId="12" borderId="78" xfId="0" applyNumberFormat="1" applyFont="1" applyFill="1" applyBorder="1" applyAlignment="1" applyProtection="1">
      <alignment vertical="center"/>
      <protection locked="0"/>
    </xf>
    <xf numFmtId="173" fontId="39" fillId="12" borderId="87" xfId="0" applyNumberFormat="1" applyFont="1" applyFill="1" applyBorder="1" applyAlignment="1" applyProtection="1">
      <alignment vertical="center"/>
      <protection locked="0"/>
    </xf>
    <xf numFmtId="173" fontId="39" fillId="12" borderId="82" xfId="0" applyNumberFormat="1" applyFont="1" applyFill="1" applyBorder="1" applyAlignment="1" applyProtection="1">
      <alignment vertical="center"/>
      <protection locked="0"/>
    </xf>
    <xf numFmtId="173" fontId="44" fillId="13" borderId="79" xfId="39" applyNumberFormat="1" applyFont="1" applyFill="1" applyBorder="1" applyAlignment="1" applyProtection="1">
      <alignment horizontal="center" vertical="center" wrapText="1"/>
    </xf>
    <xf numFmtId="173" fontId="44" fillId="13" borderId="87" xfId="39" applyNumberFormat="1" applyFont="1" applyFill="1" applyBorder="1" applyAlignment="1" applyProtection="1">
      <alignment horizontal="center" vertical="center" wrapText="1"/>
    </xf>
    <xf numFmtId="173" fontId="44" fillId="13" borderId="82" xfId="39" applyNumberFormat="1" applyFont="1" applyFill="1" applyBorder="1" applyAlignment="1" applyProtection="1">
      <alignment horizontal="center" vertical="center" wrapText="1"/>
    </xf>
    <xf numFmtId="173" fontId="44" fillId="13" borderId="81" xfId="0" applyNumberFormat="1" applyFont="1" applyFill="1" applyBorder="1" applyAlignment="1" applyProtection="1">
      <alignment horizontal="center" vertical="center" wrapText="1"/>
    </xf>
    <xf numFmtId="2" fontId="44" fillId="12" borderId="114" xfId="0" applyNumberFormat="1" applyFont="1" applyFill="1" applyBorder="1" applyAlignment="1" applyProtection="1">
      <alignment horizontal="center" vertical="center" wrapText="1"/>
      <protection locked="0"/>
    </xf>
    <xf numFmtId="0" fontId="44" fillId="12" borderId="112" xfId="0" applyFont="1" applyFill="1" applyBorder="1" applyAlignment="1" applyProtection="1">
      <alignment horizontal="center" vertical="center" wrapText="1"/>
      <protection locked="0"/>
    </xf>
    <xf numFmtId="10" fontId="44" fillId="12" borderId="113" xfId="0" applyNumberFormat="1" applyFont="1" applyFill="1" applyBorder="1" applyAlignment="1" applyProtection="1">
      <alignment horizontal="center" vertical="center" wrapText="1"/>
      <protection locked="0"/>
    </xf>
    <xf numFmtId="10" fontId="44" fillId="12" borderId="114" xfId="0" applyNumberFormat="1" applyFont="1" applyFill="1" applyBorder="1" applyAlignment="1" applyProtection="1">
      <alignment horizontal="center" vertical="center" wrapText="1"/>
      <protection locked="0"/>
    </xf>
    <xf numFmtId="167" fontId="42" fillId="18" borderId="78" xfId="3" applyNumberFormat="1" applyFont="1" applyFill="1" applyBorder="1" applyAlignment="1" applyProtection="1">
      <alignment horizontal="center" vertical="center"/>
    </xf>
    <xf numFmtId="167" fontId="42" fillId="18" borderId="79" xfId="3" applyNumberFormat="1" applyFont="1" applyFill="1" applyBorder="1" applyAlignment="1" applyProtection="1">
      <alignment horizontal="center" vertical="center"/>
    </xf>
    <xf numFmtId="167" fontId="42" fillId="18" borderId="78" xfId="3" applyNumberFormat="1" applyFont="1" applyFill="1" applyBorder="1" applyAlignment="1" applyProtection="1">
      <alignment horizontal="center" vertical="center"/>
      <protection locked="0"/>
    </xf>
    <xf numFmtId="167" fontId="42" fillId="18" borderId="79" xfId="3" applyNumberFormat="1" applyFont="1" applyFill="1" applyBorder="1" applyAlignment="1" applyProtection="1">
      <alignment horizontal="center" vertical="center"/>
      <protection locked="0"/>
    </xf>
    <xf numFmtId="167" fontId="42" fillId="18" borderId="87" xfId="0" applyNumberFormat="1" applyFont="1" applyFill="1" applyBorder="1" applyAlignment="1">
      <alignment horizontal="center" vertical="center" wrapText="1"/>
    </xf>
    <xf numFmtId="0" fontId="44" fillId="7" borderId="101" xfId="15" applyFont="1" applyFill="1" applyBorder="1" applyAlignment="1" applyProtection="1">
      <alignment horizontal="center" vertical="center" wrapText="1"/>
      <protection locked="0"/>
    </xf>
    <xf numFmtId="0" fontId="44" fillId="7" borderId="102" xfId="15" applyFont="1" applyFill="1" applyBorder="1" applyAlignment="1" applyProtection="1">
      <alignment horizontal="center" vertical="center" wrapText="1"/>
      <protection locked="0"/>
    </xf>
    <xf numFmtId="0" fontId="44" fillId="7" borderId="21" xfId="15" applyFont="1" applyFill="1" applyBorder="1" applyAlignment="1" applyProtection="1">
      <alignment horizontal="center" vertical="center" wrapText="1"/>
      <protection locked="0"/>
    </xf>
    <xf numFmtId="0" fontId="44" fillId="7" borderId="110" xfId="15" applyFont="1" applyFill="1" applyBorder="1" applyAlignment="1" applyProtection="1">
      <alignment horizontal="center" vertical="center" wrapText="1"/>
      <protection locked="0"/>
    </xf>
    <xf numFmtId="0" fontId="44" fillId="7" borderId="104" xfId="15" applyFont="1" applyFill="1" applyBorder="1" applyAlignment="1" applyProtection="1">
      <alignment horizontal="center" vertical="center" wrapText="1"/>
      <protection locked="0"/>
    </xf>
    <xf numFmtId="0" fontId="44" fillId="7" borderId="105" xfId="15" applyFont="1" applyFill="1" applyBorder="1" applyAlignment="1" applyProtection="1">
      <alignment horizontal="center" vertical="center" wrapText="1"/>
      <protection locked="0"/>
    </xf>
    <xf numFmtId="0" fontId="44" fillId="7" borderId="101" xfId="15" applyFont="1" applyFill="1" applyBorder="1" applyAlignment="1">
      <alignment horizontal="center" vertical="center" wrapText="1"/>
    </xf>
    <xf numFmtId="0" fontId="44" fillId="7" borderId="102" xfId="15" applyFont="1" applyFill="1" applyBorder="1" applyAlignment="1">
      <alignment horizontal="center" vertical="center" wrapText="1"/>
    </xf>
    <xf numFmtId="0" fontId="44" fillId="7" borderId="21" xfId="15" applyFont="1" applyFill="1" applyBorder="1" applyAlignment="1">
      <alignment horizontal="center" vertical="center" wrapText="1"/>
    </xf>
    <xf numFmtId="0" fontId="44" fillId="7" borderId="110" xfId="15" applyFont="1" applyFill="1" applyBorder="1" applyAlignment="1">
      <alignment horizontal="center" vertical="center" wrapText="1"/>
    </xf>
    <xf numFmtId="0" fontId="44" fillId="7" borderId="104" xfId="15" applyFont="1" applyFill="1" applyBorder="1" applyAlignment="1">
      <alignment horizontal="center" vertical="center" wrapText="1"/>
    </xf>
    <xf numFmtId="0" fontId="44" fillId="7" borderId="105" xfId="15" applyFont="1" applyFill="1" applyBorder="1" applyAlignment="1">
      <alignment horizontal="center" vertical="center" wrapText="1"/>
    </xf>
    <xf numFmtId="173" fontId="39" fillId="0" borderId="0" xfId="0" applyNumberFormat="1" applyFont="1" applyFill="1" applyAlignment="1" applyProtection="1">
      <alignment vertical="center"/>
      <protection locked="0"/>
    </xf>
    <xf numFmtId="173" fontId="42" fillId="0" borderId="0" xfId="3" applyNumberFormat="1" applyFont="1" applyFill="1" applyAlignment="1" applyProtection="1">
      <alignment horizontal="center" vertical="center" wrapText="1"/>
      <protection locked="0"/>
    </xf>
    <xf numFmtId="173" fontId="39" fillId="0" borderId="0" xfId="0" applyNumberFormat="1" applyFont="1" applyFill="1" applyAlignment="1" applyProtection="1">
      <alignment horizontal="center"/>
      <protection locked="0"/>
    </xf>
    <xf numFmtId="173" fontId="43" fillId="0" borderId="0" xfId="30" applyNumberFormat="1" applyFont="1" applyFill="1" applyBorder="1" applyAlignment="1" applyProtection="1">
      <alignment horizontal="center" vertical="center" wrapText="1"/>
      <protection locked="0"/>
    </xf>
    <xf numFmtId="173" fontId="44" fillId="0" borderId="0" xfId="0" applyNumberFormat="1" applyFont="1" applyBorder="1" applyAlignment="1" applyProtection="1">
      <alignment horizontal="left" vertical="center" wrapText="1"/>
      <protection locked="0"/>
    </xf>
    <xf numFmtId="173" fontId="39" fillId="0" borderId="0" xfId="0" applyNumberFormat="1" applyFont="1" applyProtection="1">
      <protection locked="0"/>
    </xf>
    <xf numFmtId="173" fontId="40" fillId="10" borderId="78" xfId="0" applyNumberFormat="1" applyFont="1" applyFill="1" applyBorder="1" applyAlignment="1" applyProtection="1">
      <alignment horizontal="center" vertical="center" wrapText="1"/>
      <protection locked="0"/>
    </xf>
    <xf numFmtId="173" fontId="40" fillId="10" borderId="79" xfId="0" applyNumberFormat="1" applyFont="1" applyFill="1" applyBorder="1" applyAlignment="1" applyProtection="1">
      <alignment horizontal="center" vertical="center" wrapText="1"/>
      <protection locked="0"/>
    </xf>
    <xf numFmtId="173" fontId="40" fillId="10" borderId="81" xfId="0" applyNumberFormat="1" applyFont="1" applyFill="1" applyBorder="1" applyAlignment="1" applyProtection="1">
      <alignment horizontal="center" vertical="center" wrapText="1"/>
      <protection locked="0"/>
    </xf>
    <xf numFmtId="173" fontId="40" fillId="10" borderId="82" xfId="0" applyNumberFormat="1" applyFont="1" applyFill="1" applyBorder="1" applyAlignment="1" applyProtection="1">
      <alignment horizontal="center" vertical="center" wrapText="1"/>
      <protection locked="0"/>
    </xf>
    <xf numFmtId="173" fontId="39" fillId="0" borderId="0" xfId="0" applyNumberFormat="1" applyFont="1" applyAlignment="1" applyProtection="1">
      <alignment vertical="center"/>
      <protection locked="0"/>
    </xf>
    <xf numFmtId="173" fontId="51" fillId="0" borderId="0" xfId="0" applyNumberFormat="1" applyFont="1" applyAlignment="1" applyProtection="1">
      <alignment horizontal="center" vertical="center"/>
      <protection locked="0"/>
    </xf>
    <xf numFmtId="173" fontId="39" fillId="7" borderId="79" xfId="0" applyNumberFormat="1" applyFont="1" applyFill="1" applyBorder="1" applyAlignment="1" applyProtection="1">
      <alignment vertical="center"/>
      <protection locked="0"/>
    </xf>
    <xf numFmtId="173" fontId="39" fillId="7" borderId="43" xfId="0" applyNumberFormat="1" applyFont="1" applyFill="1" applyBorder="1" applyAlignment="1" applyProtection="1">
      <alignment vertical="center"/>
      <protection locked="0"/>
    </xf>
    <xf numFmtId="173" fontId="39" fillId="7" borderId="81" xfId="0" applyNumberFormat="1" applyFont="1" applyFill="1" applyBorder="1" applyAlignment="1" applyProtection="1">
      <alignment vertical="center"/>
      <protection locked="0"/>
    </xf>
    <xf numFmtId="173" fontId="39" fillId="0" borderId="0" xfId="0" applyNumberFormat="1" applyFont="1" applyFill="1" applyAlignment="1" applyProtection="1">
      <alignment vertical="center"/>
    </xf>
    <xf numFmtId="173" fontId="42" fillId="0" borderId="0" xfId="39" applyNumberFormat="1" applyFont="1" applyFill="1" applyAlignment="1" applyProtection="1">
      <alignment horizontal="center" vertical="center" wrapText="1"/>
    </xf>
    <xf numFmtId="173" fontId="40" fillId="0" borderId="0" xfId="39" applyNumberFormat="1" applyFont="1" applyFill="1" applyAlignment="1" applyProtection="1">
      <alignment horizontal="center" vertical="center" wrapText="1"/>
    </xf>
    <xf numFmtId="173" fontId="43" fillId="0" borderId="0" xfId="30" applyNumberFormat="1" applyFont="1" applyFill="1" applyBorder="1" applyAlignment="1" applyProtection="1">
      <alignment horizontal="center" vertical="center" wrapText="1"/>
    </xf>
    <xf numFmtId="173" fontId="39" fillId="0" borderId="0" xfId="0" applyNumberFormat="1" applyFont="1" applyFill="1" applyProtection="1"/>
    <xf numFmtId="173" fontId="44" fillId="0" borderId="0" xfId="0" applyNumberFormat="1" applyFont="1" applyBorder="1" applyAlignment="1" applyProtection="1">
      <alignment horizontal="left" vertical="center" wrapText="1"/>
    </xf>
    <xf numFmtId="173" fontId="40" fillId="0" borderId="0" xfId="0" applyNumberFormat="1" applyFont="1" applyFill="1" applyAlignment="1" applyProtection="1">
      <alignment horizontal="center" vertical="center" wrapText="1"/>
    </xf>
    <xf numFmtId="0" fontId="40" fillId="10" borderId="78" xfId="0" applyFont="1" applyFill="1" applyBorder="1" applyAlignment="1">
      <alignment horizontal="center" vertical="center" wrapText="1"/>
    </xf>
    <xf numFmtId="0" fontId="40" fillId="10" borderId="81" xfId="0" applyFont="1" applyFill="1" applyBorder="1" applyAlignment="1">
      <alignment horizontal="center" vertical="center" wrapText="1"/>
    </xf>
    <xf numFmtId="0" fontId="40" fillId="10" borderId="79" xfId="0" applyFont="1" applyFill="1" applyBorder="1" applyAlignment="1">
      <alignment horizontal="center" vertical="center" wrapText="1"/>
    </xf>
    <xf numFmtId="0" fontId="40" fillId="10" borderId="82" xfId="0" applyFont="1" applyFill="1" applyBorder="1" applyAlignment="1">
      <alignment horizontal="center" vertical="center" wrapText="1"/>
    </xf>
    <xf numFmtId="0" fontId="40" fillId="10" borderId="43" xfId="0" applyFont="1" applyFill="1" applyBorder="1" applyAlignment="1">
      <alignment horizontal="center" vertical="center" wrapText="1"/>
    </xf>
    <xf numFmtId="0" fontId="68" fillId="0" borderId="0" xfId="0" applyFont="1" applyAlignment="1">
      <alignment horizontal="left" vertical="center" wrapText="1"/>
    </xf>
    <xf numFmtId="0" fontId="68" fillId="0" borderId="0" xfId="29" applyFont="1" applyFill="1" applyBorder="1" applyAlignment="1">
      <alignment horizontal="left" vertical="center" wrapText="1"/>
    </xf>
    <xf numFmtId="0" fontId="40" fillId="10" borderId="87" xfId="0" applyFont="1" applyFill="1" applyBorder="1" applyAlignment="1">
      <alignment horizontal="center" vertical="center" wrapText="1"/>
    </xf>
    <xf numFmtId="0" fontId="60" fillId="10" borderId="165" xfId="50" applyFont="1" applyBorder="1" applyAlignment="1">
      <alignment horizontal="center" vertical="center" wrapText="1"/>
    </xf>
    <xf numFmtId="0" fontId="66" fillId="0" borderId="166" xfId="0" applyFont="1" applyFill="1" applyBorder="1" applyAlignment="1">
      <alignment horizontal="center" vertical="center" wrapText="1"/>
    </xf>
    <xf numFmtId="0" fontId="66" fillId="0" borderId="167" xfId="0" applyFont="1" applyFill="1" applyBorder="1" applyAlignment="1">
      <alignment horizontal="center" vertical="center" wrapText="1"/>
    </xf>
    <xf numFmtId="0" fontId="66" fillId="0" borderId="168" xfId="0" applyFont="1" applyFill="1" applyBorder="1" applyAlignment="1">
      <alignment horizontal="center" vertical="center" wrapText="1"/>
    </xf>
    <xf numFmtId="0" fontId="66" fillId="0" borderId="169" xfId="0" applyFont="1" applyFill="1" applyBorder="1" applyAlignment="1">
      <alignment horizontal="center" vertical="center" wrapText="1"/>
    </xf>
    <xf numFmtId="0" fontId="66" fillId="0" borderId="170" xfId="0" applyFont="1" applyFill="1" applyBorder="1" applyAlignment="1">
      <alignment horizontal="center" vertical="center" wrapText="1"/>
    </xf>
    <xf numFmtId="0" fontId="66" fillId="0" borderId="0" xfId="0" applyFont="1" applyFill="1" applyBorder="1" applyAlignment="1">
      <alignment horizontal="center" vertical="center" wrapText="1"/>
    </xf>
    <xf numFmtId="0" fontId="66" fillId="0" borderId="158" xfId="0" applyFont="1" applyFill="1" applyBorder="1" applyAlignment="1">
      <alignment horizontal="center" vertical="center" wrapText="1"/>
    </xf>
    <xf numFmtId="0" fontId="66" fillId="0" borderId="159" xfId="0" applyFont="1" applyFill="1" applyBorder="1" applyAlignment="1">
      <alignment horizontal="center" vertical="center" wrapText="1"/>
    </xf>
    <xf numFmtId="0" fontId="66" fillId="0" borderId="160" xfId="0" applyFont="1" applyFill="1" applyBorder="1" applyAlignment="1">
      <alignment horizontal="center" vertical="center" wrapText="1"/>
    </xf>
    <xf numFmtId="0" fontId="66" fillId="0" borderId="45" xfId="0" applyFont="1" applyFill="1" applyBorder="1" applyAlignment="1">
      <alignment horizontal="center" vertical="center" wrapText="1"/>
    </xf>
    <xf numFmtId="0" fontId="58" fillId="0" borderId="38" xfId="0" applyFont="1" applyBorder="1" applyAlignment="1">
      <alignment vertical="top"/>
    </xf>
    <xf numFmtId="0" fontId="58" fillId="0" borderId="0" xfId="0" applyFont="1" applyAlignment="1">
      <alignment vertical="top"/>
    </xf>
    <xf numFmtId="0" fontId="58" fillId="0" borderId="44" xfId="0" applyFont="1" applyBorder="1" applyAlignment="1">
      <alignment vertical="top"/>
    </xf>
    <xf numFmtId="0" fontId="68" fillId="0" borderId="0" xfId="0" applyFont="1" applyAlignment="1">
      <alignment horizontal="left" vertical="center" wrapText="1"/>
    </xf>
    <xf numFmtId="0" fontId="55" fillId="11" borderId="0" xfId="29" applyFont="1" applyFill="1" applyBorder="1" applyAlignment="1">
      <alignment vertical="center"/>
    </xf>
    <xf numFmtId="0" fontId="40" fillId="10" borderId="103" xfId="35" applyFont="1" applyFill="1" applyBorder="1" applyAlignment="1">
      <alignment horizontal="center" vertical="center" wrapText="1"/>
    </xf>
    <xf numFmtId="0" fontId="40" fillId="10" borderId="104" xfId="35" applyFont="1" applyFill="1" applyBorder="1" applyAlignment="1">
      <alignment horizontal="center" vertical="center" wrapText="1"/>
    </xf>
    <xf numFmtId="0" fontId="40" fillId="10" borderId="105" xfId="35" applyFont="1" applyFill="1" applyBorder="1" applyAlignment="1">
      <alignment horizontal="center" vertical="center" wrapText="1"/>
    </xf>
    <xf numFmtId="0" fontId="38" fillId="27" borderId="113" xfId="0" applyFont="1" applyFill="1" applyBorder="1" applyAlignment="1">
      <alignment horizontal="center" vertical="center" wrapText="1"/>
    </xf>
    <xf numFmtId="0" fontId="44" fillId="0" borderId="80" xfId="0" applyFont="1" applyBorder="1" applyAlignment="1">
      <alignment horizontal="left" vertical="center" wrapText="1"/>
    </xf>
    <xf numFmtId="0" fontId="44" fillId="0" borderId="100" xfId="35" applyFont="1" applyBorder="1" applyAlignment="1" applyProtection="1">
      <alignment vertical="center" wrapText="1"/>
      <protection locked="0"/>
    </xf>
    <xf numFmtId="0" fontId="44" fillId="0" borderId="109" xfId="35" applyFont="1" applyBorder="1" applyAlignment="1" applyProtection="1">
      <alignment vertical="center" wrapText="1"/>
      <protection locked="0"/>
    </xf>
    <xf numFmtId="0" fontId="44" fillId="0" borderId="101" xfId="35" applyFont="1" applyBorder="1" applyAlignment="1" applyProtection="1">
      <alignment vertical="center" wrapText="1"/>
      <protection locked="0"/>
    </xf>
    <xf numFmtId="0" fontId="44" fillId="0" borderId="21" xfId="35" applyFont="1" applyBorder="1" applyAlignment="1" applyProtection="1">
      <alignment vertical="center" wrapText="1"/>
      <protection locked="0"/>
    </xf>
    <xf numFmtId="0" fontId="44" fillId="0" borderId="104" xfId="35" applyFont="1" applyBorder="1" applyAlignment="1" applyProtection="1">
      <alignment vertical="center" wrapText="1"/>
      <protection locked="0"/>
    </xf>
    <xf numFmtId="0" fontId="44" fillId="0" borderId="103" xfId="35" applyFont="1" applyBorder="1" applyAlignment="1" applyProtection="1">
      <alignment vertical="center" wrapText="1"/>
      <protection locked="0"/>
    </xf>
    <xf numFmtId="172" fontId="44" fillId="12" borderId="102" xfId="0" applyNumberFormat="1" applyFont="1" applyFill="1" applyBorder="1" applyAlignment="1" applyProtection="1">
      <alignment horizontal="center" vertical="center" wrapText="1"/>
      <protection locked="0"/>
    </xf>
    <xf numFmtId="172" fontId="44" fillId="12" borderId="110" xfId="0" applyNumberFormat="1" applyFont="1" applyFill="1" applyBorder="1" applyAlignment="1" applyProtection="1">
      <alignment horizontal="center" vertical="center" wrapText="1"/>
      <protection locked="0"/>
    </xf>
    <xf numFmtId="172" fontId="44" fillId="12" borderId="100" xfId="0" applyNumberFormat="1" applyFont="1" applyFill="1" applyBorder="1" applyAlignment="1" applyProtection="1">
      <alignment horizontal="center" vertical="center" wrapText="1"/>
      <protection locked="0"/>
    </xf>
    <xf numFmtId="172" fontId="44" fillId="12" borderId="109" xfId="0" applyNumberFormat="1" applyFont="1" applyFill="1" applyBorder="1" applyAlignment="1" applyProtection="1">
      <alignment horizontal="center" vertical="center" wrapText="1"/>
      <protection locked="0"/>
    </xf>
    <xf numFmtId="172" fontId="44" fillId="13" borderId="103" xfId="0" applyNumberFormat="1" applyFont="1" applyFill="1" applyBorder="1" applyAlignment="1">
      <alignment horizontal="center" vertical="center" wrapText="1"/>
    </xf>
    <xf numFmtId="172" fontId="44" fillId="12" borderId="105" xfId="0" applyNumberFormat="1" applyFont="1" applyFill="1" applyBorder="1" applyAlignment="1" applyProtection="1">
      <alignment horizontal="center" vertical="center" wrapText="1"/>
      <protection locked="0"/>
    </xf>
    <xf numFmtId="0" fontId="40" fillId="10" borderId="21" xfId="35" applyFont="1" applyFill="1" applyBorder="1" applyAlignment="1">
      <alignment horizontal="center" vertical="center" wrapText="1"/>
    </xf>
    <xf numFmtId="0" fontId="40" fillId="10" borderId="110" xfId="35" applyFont="1" applyFill="1" applyBorder="1" applyAlignment="1">
      <alignment horizontal="center" vertical="center" wrapText="1"/>
    </xf>
    <xf numFmtId="0" fontId="38" fillId="27" borderId="109" xfId="35" applyFont="1" applyFill="1" applyBorder="1" applyAlignment="1">
      <alignment horizontal="center" vertical="center" textRotation="90" wrapText="1"/>
    </xf>
    <xf numFmtId="0" fontId="38" fillId="27" borderId="21" xfId="35" applyFont="1" applyFill="1" applyBorder="1" applyAlignment="1">
      <alignment horizontal="center" vertical="center" textRotation="90" wrapText="1"/>
    </xf>
    <xf numFmtId="0" fontId="38" fillId="27" borderId="110" xfId="35" applyFont="1" applyFill="1" applyBorder="1" applyAlignment="1">
      <alignment horizontal="center" vertical="center" textRotation="90" wrapText="1"/>
    </xf>
    <xf numFmtId="0" fontId="40" fillId="10" borderId="109" xfId="35" applyFont="1" applyFill="1" applyBorder="1" applyAlignment="1">
      <alignment horizontal="center" vertical="center" wrapText="1"/>
    </xf>
    <xf numFmtId="0" fontId="55" fillId="14" borderId="0" xfId="49" applyNumberFormat="1" applyFont="1" applyFill="1" applyAlignment="1">
      <alignment horizontal="left" vertical="center"/>
    </xf>
    <xf numFmtId="0" fontId="40" fillId="10" borderId="109" xfId="35" applyFont="1" applyFill="1" applyBorder="1" applyAlignment="1">
      <alignment horizontal="center" vertical="center" wrapText="1"/>
    </xf>
    <xf numFmtId="0" fontId="40" fillId="10" borderId="21" xfId="35" applyFont="1" applyFill="1" applyBorder="1" applyAlignment="1">
      <alignment horizontal="center" vertical="center" wrapText="1"/>
    </xf>
    <xf numFmtId="0" fontId="40" fillId="10" borderId="110" xfId="35" applyFont="1" applyFill="1" applyBorder="1" applyAlignment="1">
      <alignment horizontal="center" vertical="center" wrapText="1"/>
    </xf>
    <xf numFmtId="4" fontId="44" fillId="12" borderId="100" xfId="45" applyNumberFormat="1" applyFont="1" applyFill="1" applyBorder="1" applyAlignment="1" applyProtection="1">
      <alignment horizontal="center" vertical="center" wrapText="1"/>
      <protection locked="0"/>
    </xf>
    <xf numFmtId="4" fontId="44" fillId="12" borderId="101" xfId="45" applyNumberFormat="1" applyFont="1" applyFill="1" applyBorder="1" applyAlignment="1" applyProtection="1">
      <alignment horizontal="center" vertical="center" wrapText="1"/>
      <protection locked="0"/>
    </xf>
    <xf numFmtId="4" fontId="44" fillId="12" borderId="102" xfId="45" applyNumberFormat="1" applyFont="1" applyFill="1" applyBorder="1" applyAlignment="1" applyProtection="1">
      <alignment horizontal="center" vertical="center" wrapText="1"/>
      <protection locked="0"/>
    </xf>
    <xf numFmtId="4" fontId="44" fillId="12" borderId="109" xfId="45" applyNumberFormat="1" applyFont="1" applyFill="1" applyBorder="1" applyAlignment="1" applyProtection="1">
      <alignment horizontal="center" vertical="center" wrapText="1"/>
      <protection locked="0"/>
    </xf>
    <xf numFmtId="4" fontId="44" fillId="12" borderId="21" xfId="45" applyNumberFormat="1" applyFont="1" applyFill="1" applyBorder="1" applyAlignment="1" applyProtection="1">
      <alignment horizontal="center" vertical="center" wrapText="1"/>
      <protection locked="0"/>
    </xf>
    <xf numFmtId="4" fontId="44" fillId="12" borderId="110" xfId="45" applyNumberFormat="1" applyFont="1" applyFill="1" applyBorder="1" applyAlignment="1" applyProtection="1">
      <alignment horizontal="center" vertical="center" wrapText="1"/>
      <protection locked="0"/>
    </xf>
    <xf numFmtId="4" fontId="44" fillId="13" borderId="103" xfId="35" applyNumberFormat="1" applyFont="1" applyFill="1" applyBorder="1" applyAlignment="1">
      <alignment horizontal="center" vertical="center" wrapText="1"/>
    </xf>
    <xf numFmtId="4" fontId="44" fillId="13" borderId="104" xfId="35" applyNumberFormat="1" applyFont="1" applyFill="1" applyBorder="1" applyAlignment="1">
      <alignment horizontal="center" vertical="center" wrapText="1"/>
    </xf>
    <xf numFmtId="4" fontId="44" fillId="13" borderId="105" xfId="35" applyNumberFormat="1" applyFont="1" applyFill="1" applyBorder="1" applyAlignment="1">
      <alignment horizontal="center" vertical="center" wrapText="1"/>
    </xf>
    <xf numFmtId="176" fontId="44" fillId="12" borderId="100" xfId="45" applyNumberFormat="1" applyFont="1" applyFill="1" applyBorder="1" applyAlignment="1" applyProtection="1">
      <alignment horizontal="center" vertical="center" wrapText="1"/>
      <protection locked="0"/>
    </xf>
    <xf numFmtId="176" fontId="44" fillId="12" borderId="101" xfId="45" applyNumberFormat="1" applyFont="1" applyFill="1" applyBorder="1" applyAlignment="1" applyProtection="1">
      <alignment horizontal="center" vertical="center" wrapText="1"/>
      <protection locked="0"/>
    </xf>
    <xf numFmtId="176" fontId="44" fillId="12" borderId="109" xfId="45" applyNumberFormat="1" applyFont="1" applyFill="1" applyBorder="1" applyAlignment="1" applyProtection="1">
      <alignment horizontal="center" vertical="center" wrapText="1"/>
      <protection locked="0"/>
    </xf>
    <xf numFmtId="176" fontId="44" fillId="12" borderId="21" xfId="45" applyNumberFormat="1" applyFont="1" applyFill="1" applyBorder="1" applyAlignment="1" applyProtection="1">
      <alignment horizontal="center" vertical="center" wrapText="1"/>
      <protection locked="0"/>
    </xf>
    <xf numFmtId="176" fontId="44" fillId="13" borderId="103" xfId="35" applyNumberFormat="1" applyFont="1" applyFill="1" applyBorder="1" applyAlignment="1">
      <alignment horizontal="center" vertical="center" wrapText="1"/>
    </xf>
    <xf numFmtId="176" fontId="44" fillId="10" borderId="104" xfId="35" applyNumberFormat="1" applyFont="1" applyFill="1" applyBorder="1" applyAlignment="1">
      <alignment horizontal="center" vertical="center" wrapText="1"/>
    </xf>
    <xf numFmtId="3" fontId="44" fillId="12" borderId="101" xfId="45" applyNumberFormat="1" applyFont="1" applyFill="1" applyBorder="1" applyAlignment="1" applyProtection="1">
      <alignment horizontal="center" vertical="center" wrapText="1"/>
      <protection locked="0"/>
    </xf>
    <xf numFmtId="3" fontId="44" fillId="12" borderId="21" xfId="45" applyNumberFormat="1" applyFont="1" applyFill="1" applyBorder="1" applyAlignment="1" applyProtection="1">
      <alignment horizontal="center" vertical="center" wrapText="1"/>
      <protection locked="0"/>
    </xf>
    <xf numFmtId="3" fontId="44" fillId="10" borderId="104" xfId="35" applyNumberFormat="1" applyFont="1" applyFill="1" applyBorder="1" applyAlignment="1">
      <alignment horizontal="center" vertical="center" wrapText="1"/>
    </xf>
    <xf numFmtId="3" fontId="44" fillId="13" borderId="104" xfId="35" applyNumberFormat="1" applyFont="1" applyFill="1" applyBorder="1" applyAlignment="1">
      <alignment horizontal="center" vertical="center" wrapText="1"/>
    </xf>
    <xf numFmtId="2" fontId="44" fillId="13" borderId="114" xfId="15" applyNumberFormat="1" applyFont="1" applyFill="1" applyBorder="1" applyAlignment="1">
      <alignment horizontal="center" vertical="center" wrapText="1"/>
    </xf>
    <xf numFmtId="10" fontId="34" fillId="15" borderId="0" xfId="0" applyNumberFormat="1" applyFont="1" applyFill="1"/>
    <xf numFmtId="0" fontId="44" fillId="15" borderId="77" xfId="15" applyFont="1" applyFill="1" applyBorder="1" applyAlignment="1">
      <alignment vertical="center"/>
    </xf>
    <xf numFmtId="0" fontId="44" fillId="15" borderId="89" xfId="15" applyFont="1" applyFill="1" applyBorder="1" applyAlignment="1">
      <alignment vertical="center"/>
    </xf>
    <xf numFmtId="0" fontId="44" fillId="15" borderId="92" xfId="15" applyFont="1" applyFill="1" applyBorder="1" applyAlignment="1">
      <alignment vertical="center"/>
    </xf>
    <xf numFmtId="0" fontId="44" fillId="15" borderId="118" xfId="15" applyFont="1" applyFill="1" applyBorder="1" applyAlignment="1">
      <alignment vertical="center"/>
    </xf>
    <xf numFmtId="0" fontId="44" fillId="15" borderId="132" xfId="15" applyFont="1" applyFill="1" applyBorder="1" applyAlignment="1">
      <alignment vertical="center"/>
    </xf>
    <xf numFmtId="0" fontId="81" fillId="11" borderId="0" xfId="30" applyFont="1" applyFill="1" applyBorder="1" applyAlignment="1">
      <alignment horizontal="center" vertical="center"/>
    </xf>
    <xf numFmtId="0" fontId="52" fillId="12" borderId="113" xfId="15" applyFont="1" applyFill="1" applyBorder="1" applyAlignment="1" applyProtection="1">
      <alignment horizontal="center" vertical="center" wrapText="1"/>
      <protection locked="0"/>
    </xf>
    <xf numFmtId="0" fontId="52" fillId="12" borderId="101" xfId="15" applyFont="1" applyFill="1" applyBorder="1" applyAlignment="1" applyProtection="1">
      <alignment horizontal="center" vertical="center" wrapText="1"/>
      <protection locked="0"/>
    </xf>
    <xf numFmtId="0" fontId="52" fillId="12" borderId="21" xfId="15" applyFont="1" applyFill="1" applyBorder="1" applyAlignment="1" applyProtection="1">
      <alignment horizontal="center" vertical="center" wrapText="1"/>
      <protection locked="0"/>
    </xf>
    <xf numFmtId="0" fontId="52" fillId="12" borderId="104" xfId="15" applyFont="1" applyFill="1" applyBorder="1" applyAlignment="1" applyProtection="1">
      <alignment horizontal="center" vertical="center" wrapText="1"/>
      <protection locked="0"/>
    </xf>
    <xf numFmtId="0" fontId="73" fillId="22" borderId="100" xfId="15" applyFont="1" applyFill="1" applyBorder="1" applyAlignment="1" applyProtection="1">
      <alignment horizontal="center" vertical="center" wrapText="1"/>
      <protection locked="0"/>
    </xf>
    <xf numFmtId="0" fontId="73" fillId="22" borderId="109" xfId="15" applyFont="1" applyFill="1" applyBorder="1" applyAlignment="1" applyProtection="1">
      <alignment horizontal="center" vertical="center" wrapText="1"/>
      <protection locked="0"/>
    </xf>
    <xf numFmtId="0" fontId="73" fillId="22" borderId="103" xfId="15" applyFont="1" applyFill="1" applyBorder="1" applyAlignment="1" applyProtection="1">
      <alignment horizontal="center" vertical="center" wrapText="1"/>
      <protection locked="0"/>
    </xf>
    <xf numFmtId="0" fontId="73" fillId="22" borderId="54" xfId="15" applyFont="1" applyFill="1" applyBorder="1" applyAlignment="1" applyProtection="1">
      <alignment horizontal="center" vertical="center" wrapText="1"/>
      <protection locked="0"/>
    </xf>
    <xf numFmtId="0" fontId="73" fillId="22" borderId="60" xfId="15" applyFont="1" applyFill="1" applyBorder="1" applyAlignment="1" applyProtection="1">
      <alignment horizontal="center" vertical="center" wrapText="1"/>
      <protection locked="0"/>
    </xf>
    <xf numFmtId="0" fontId="73" fillId="22" borderId="64" xfId="15" applyFont="1" applyFill="1" applyBorder="1" applyAlignment="1" applyProtection="1">
      <alignment horizontal="center" vertical="center" wrapText="1"/>
      <protection locked="0"/>
    </xf>
    <xf numFmtId="0" fontId="73" fillId="22" borderId="67" xfId="15" applyFont="1" applyFill="1" applyBorder="1" applyAlignment="1" applyProtection="1">
      <alignment horizontal="center" vertical="center" wrapText="1"/>
      <protection locked="0"/>
    </xf>
    <xf numFmtId="175" fontId="73" fillId="22" borderId="64" xfId="38" applyNumberFormat="1" applyFont="1" applyFill="1" applyBorder="1" applyAlignment="1" applyProtection="1">
      <alignment horizontal="center" vertical="center" wrapText="1"/>
      <protection locked="0"/>
    </xf>
    <xf numFmtId="175" fontId="73" fillId="22" borderId="67" xfId="38" applyNumberFormat="1" applyFont="1" applyFill="1" applyBorder="1" applyAlignment="1" applyProtection="1">
      <alignment horizontal="center" vertical="center" wrapText="1"/>
      <protection locked="0"/>
    </xf>
    <xf numFmtId="167" fontId="73" fillId="22" borderId="60" xfId="15" applyNumberFormat="1" applyFont="1" applyFill="1" applyBorder="1" applyAlignment="1" applyProtection="1">
      <alignment horizontal="center" vertical="center" wrapText="1"/>
      <protection locked="0"/>
    </xf>
    <xf numFmtId="167" fontId="73" fillId="22" borderId="67" xfId="15" applyNumberFormat="1" applyFont="1" applyFill="1" applyBorder="1" applyAlignment="1" applyProtection="1">
      <alignment horizontal="center" vertical="center" wrapText="1"/>
      <protection locked="0"/>
    </xf>
    <xf numFmtId="9" fontId="73" fillId="22" borderId="54" xfId="15" applyNumberFormat="1" applyFont="1" applyFill="1" applyBorder="1" applyAlignment="1" applyProtection="1">
      <alignment horizontal="center" vertical="center" wrapText="1"/>
      <protection locked="0"/>
    </xf>
    <xf numFmtId="167" fontId="73" fillId="22" borderId="64" xfId="15" applyNumberFormat="1" applyFont="1" applyFill="1" applyBorder="1" applyAlignment="1" applyProtection="1">
      <alignment horizontal="center" vertical="center" wrapText="1"/>
      <protection locked="0"/>
    </xf>
    <xf numFmtId="9" fontId="73" fillId="22" borderId="64" xfId="38" applyFont="1" applyFill="1" applyBorder="1" applyAlignment="1" applyProtection="1">
      <alignment horizontal="center" vertical="center" wrapText="1"/>
      <protection locked="0"/>
    </xf>
    <xf numFmtId="166" fontId="73" fillId="22" borderId="67" xfId="15" applyNumberFormat="1" applyFont="1" applyFill="1" applyBorder="1" applyAlignment="1" applyProtection="1">
      <alignment horizontal="center" vertical="center" wrapText="1"/>
      <protection locked="0"/>
    </xf>
    <xf numFmtId="9" fontId="73" fillId="22" borderId="60" xfId="38" applyFont="1" applyFill="1" applyBorder="1" applyAlignment="1" applyProtection="1">
      <alignment horizontal="center" vertical="center" wrapText="1"/>
      <protection locked="0"/>
    </xf>
    <xf numFmtId="9" fontId="73" fillId="22" borderId="67" xfId="38" applyFont="1" applyFill="1" applyBorder="1" applyAlignment="1" applyProtection="1">
      <alignment horizontal="center" vertical="center" wrapText="1"/>
      <protection locked="0"/>
    </xf>
    <xf numFmtId="166" fontId="73" fillId="22" borderId="64" xfId="15" applyNumberFormat="1" applyFont="1" applyFill="1" applyBorder="1" applyAlignment="1" applyProtection="1">
      <alignment horizontal="center" vertical="center" wrapText="1"/>
      <protection locked="0"/>
    </xf>
    <xf numFmtId="167" fontId="44" fillId="13" borderId="78" xfId="0" applyNumberFormat="1" applyFont="1" applyFill="1" applyBorder="1" applyAlignment="1" applyProtection="1">
      <alignment horizontal="center" vertical="center" wrapText="1"/>
      <protection locked="0"/>
    </xf>
    <xf numFmtId="167" fontId="44" fillId="13" borderId="43" xfId="0" applyNumberFormat="1" applyFont="1" applyFill="1" applyBorder="1" applyAlignment="1" applyProtection="1">
      <alignment horizontal="center" vertical="center" wrapText="1"/>
      <protection locked="0"/>
    </xf>
    <xf numFmtId="167" fontId="44" fillId="13" borderId="81" xfId="0" applyNumberFormat="1" applyFont="1" applyFill="1" applyBorder="1" applyAlignment="1" applyProtection="1">
      <alignment horizontal="center" vertical="center" wrapText="1"/>
      <protection locked="0"/>
    </xf>
    <xf numFmtId="171" fontId="44" fillId="13" borderId="81" xfId="0" applyNumberFormat="1" applyFont="1" applyFill="1" applyBorder="1" applyAlignment="1" applyProtection="1">
      <alignment horizontal="center" vertical="center" wrapText="1"/>
      <protection locked="0"/>
    </xf>
    <xf numFmtId="167" fontId="44" fillId="13" borderId="82" xfId="0" applyNumberFormat="1" applyFont="1" applyFill="1" applyBorder="1" applyAlignment="1" applyProtection="1">
      <alignment horizontal="center" vertical="center" wrapText="1"/>
      <protection locked="0"/>
    </xf>
    <xf numFmtId="0" fontId="42" fillId="0" borderId="0" xfId="32" applyFont="1" applyAlignment="1" applyProtection="1">
      <alignment vertical="center"/>
      <protection locked="0"/>
    </xf>
    <xf numFmtId="171" fontId="44" fillId="13" borderId="91" xfId="0" applyNumberFormat="1" applyFont="1" applyFill="1" applyBorder="1" applyAlignment="1" applyProtection="1">
      <alignment horizontal="center" vertical="center" wrapText="1"/>
      <protection locked="0"/>
    </xf>
    <xf numFmtId="0" fontId="39" fillId="0" borderId="0" xfId="0" applyFont="1" applyAlignment="1" applyProtection="1">
      <alignment horizontal="center" vertical="center"/>
      <protection locked="0"/>
    </xf>
    <xf numFmtId="0" fontId="89" fillId="0" borderId="0" xfId="32" applyFont="1" applyAlignment="1" applyProtection="1">
      <alignment vertical="center"/>
      <protection locked="0"/>
    </xf>
    <xf numFmtId="0" fontId="40" fillId="0" borderId="0" xfId="0" applyFont="1" applyAlignment="1" applyProtection="1">
      <alignment horizontal="center" vertical="center" wrapText="1"/>
      <protection locked="0"/>
    </xf>
    <xf numFmtId="0" fontId="42" fillId="0" borderId="0" xfId="32" applyFont="1" applyAlignment="1" applyProtection="1">
      <alignment horizontal="left" vertical="center"/>
      <protection locked="0"/>
    </xf>
    <xf numFmtId="0" fontId="41" fillId="0" borderId="0" xfId="32" applyFont="1" applyAlignment="1" applyProtection="1">
      <alignment horizontal="left" vertical="center"/>
      <protection locked="0"/>
    </xf>
    <xf numFmtId="0" fontId="42" fillId="0" borderId="0" xfId="0" applyFont="1" applyFill="1" applyAlignment="1" applyProtection="1">
      <alignment horizontal="center" vertical="center"/>
      <protection locked="0"/>
    </xf>
    <xf numFmtId="167" fontId="44" fillId="0" borderId="0" xfId="0" applyNumberFormat="1" applyFont="1" applyFill="1" applyAlignment="1" applyProtection="1">
      <alignment horizontal="center" vertical="center" wrapText="1"/>
      <protection locked="0"/>
    </xf>
    <xf numFmtId="171" fontId="44" fillId="12" borderId="79" xfId="38" applyNumberFormat="1" applyFont="1" applyFill="1" applyBorder="1" applyAlignment="1" applyProtection="1">
      <alignment horizontal="center" vertical="center" wrapText="1"/>
      <protection locked="0"/>
    </xf>
    <xf numFmtId="0" fontId="40" fillId="10" borderId="174" xfId="0" applyFont="1" applyFill="1" applyBorder="1" applyAlignment="1">
      <alignment horizontal="left" vertical="center" wrapText="1"/>
    </xf>
    <xf numFmtId="10" fontId="42" fillId="27" borderId="78" xfId="38" applyNumberFormat="1" applyFont="1" applyFill="1" applyBorder="1" applyAlignment="1" applyProtection="1">
      <alignment horizontal="center" vertical="center"/>
      <protection locked="0"/>
    </xf>
    <xf numFmtId="10" fontId="42" fillId="27" borderId="43" xfId="38" applyNumberFormat="1" applyFont="1" applyFill="1" applyBorder="1" applyAlignment="1" applyProtection="1">
      <alignment horizontal="center" vertical="center"/>
      <protection locked="0"/>
    </xf>
    <xf numFmtId="10" fontId="42" fillId="27" borderId="81" xfId="38" applyNumberFormat="1" applyFont="1" applyFill="1" applyBorder="1" applyAlignment="1" applyProtection="1">
      <alignment horizontal="center" vertical="center"/>
      <protection locked="0"/>
    </xf>
    <xf numFmtId="10" fontId="44" fillId="5" borderId="0" xfId="15" applyNumberFormat="1" applyFont="1" applyFill="1" applyAlignment="1" applyProtection="1">
      <alignment vertical="center"/>
      <protection locked="0"/>
    </xf>
    <xf numFmtId="10" fontId="44" fillId="5" borderId="0" xfId="15" applyNumberFormat="1" applyFont="1" applyFill="1" applyAlignment="1" applyProtection="1">
      <alignment vertical="center"/>
    </xf>
    <xf numFmtId="10" fontId="44" fillId="5" borderId="0" xfId="39" applyNumberFormat="1" applyFont="1" applyFill="1" applyBorder="1" applyAlignment="1" applyProtection="1">
      <alignment vertical="center"/>
      <protection locked="0"/>
    </xf>
    <xf numFmtId="10" fontId="39" fillId="5" borderId="0" xfId="0" applyNumberFormat="1" applyFont="1" applyFill="1" applyProtection="1">
      <protection locked="0"/>
    </xf>
    <xf numFmtId="10" fontId="44" fillId="0" borderId="0" xfId="15" applyNumberFormat="1" applyFont="1" applyAlignment="1" applyProtection="1">
      <alignment vertical="center"/>
      <protection locked="0"/>
    </xf>
    <xf numFmtId="10" fontId="39" fillId="5" borderId="0" xfId="0" applyNumberFormat="1" applyFont="1" applyFill="1" applyProtection="1"/>
    <xf numFmtId="171" fontId="39" fillId="5" borderId="0" xfId="0" applyNumberFormat="1" applyFont="1" applyFill="1" applyProtection="1">
      <protection locked="0"/>
    </xf>
    <xf numFmtId="171" fontId="39" fillId="5" borderId="0" xfId="0" applyNumberFormat="1" applyFont="1" applyFill="1" applyProtection="1"/>
    <xf numFmtId="173" fontId="39" fillId="19" borderId="78" xfId="0" applyNumberFormat="1" applyFont="1" applyFill="1" applyBorder="1" applyProtection="1">
      <protection locked="0"/>
    </xf>
    <xf numFmtId="173" fontId="39" fillId="19" borderId="43" xfId="0" applyNumberFormat="1" applyFont="1" applyFill="1" applyBorder="1" applyProtection="1">
      <protection locked="0"/>
    </xf>
    <xf numFmtId="173" fontId="39" fillId="19" borderId="81" xfId="0" applyNumberFormat="1" applyFont="1" applyFill="1" applyBorder="1" applyProtection="1"/>
    <xf numFmtId="173" fontId="39" fillId="12" borderId="79" xfId="0" applyNumberFormat="1" applyFont="1" applyFill="1" applyBorder="1" applyProtection="1">
      <protection locked="0"/>
    </xf>
    <xf numFmtId="173" fontId="39" fillId="12" borderId="87" xfId="0" applyNumberFormat="1" applyFont="1" applyFill="1" applyBorder="1" applyProtection="1">
      <protection locked="0"/>
    </xf>
    <xf numFmtId="173" fontId="39" fillId="12" borderId="82" xfId="0" applyNumberFormat="1" applyFont="1" applyFill="1" applyBorder="1" applyProtection="1">
      <protection locked="0"/>
    </xf>
    <xf numFmtId="0" fontId="44" fillId="0" borderId="180" xfId="15" applyFont="1" applyBorder="1" applyAlignment="1">
      <alignment horizontal="center" vertical="center"/>
    </xf>
    <xf numFmtId="0" fontId="44" fillId="0" borderId="181" xfId="15" applyFont="1" applyBorder="1" applyAlignment="1">
      <alignment horizontal="center" vertical="center"/>
    </xf>
    <xf numFmtId="167" fontId="44" fillId="34" borderId="91" xfId="39" applyNumberFormat="1" applyFont="1" applyFill="1" applyBorder="1" applyAlignment="1" applyProtection="1">
      <alignment vertical="center"/>
    </xf>
    <xf numFmtId="167" fontId="44" fillId="5" borderId="0" xfId="15" applyNumberFormat="1" applyFont="1" applyFill="1" applyAlignment="1" applyProtection="1">
      <alignment vertical="center"/>
      <protection locked="0"/>
    </xf>
    <xf numFmtId="167" fontId="44" fillId="32" borderId="91" xfId="38" applyNumberFormat="1" applyFont="1" applyFill="1" applyBorder="1" applyAlignment="1" applyProtection="1">
      <alignment vertical="center"/>
    </xf>
    <xf numFmtId="167" fontId="44" fillId="34" borderId="91" xfId="38" applyNumberFormat="1" applyFont="1" applyFill="1" applyBorder="1" applyAlignment="1" applyProtection="1">
      <alignment vertical="center"/>
    </xf>
    <xf numFmtId="167" fontId="44" fillId="5" borderId="0" xfId="15" applyNumberFormat="1" applyFont="1" applyFill="1" applyAlignment="1" applyProtection="1">
      <alignment vertical="center"/>
    </xf>
    <xf numFmtId="167" fontId="42" fillId="27" borderId="78" xfId="38" applyNumberFormat="1" applyFont="1" applyFill="1" applyBorder="1" applyAlignment="1" applyProtection="1">
      <alignment horizontal="center" vertical="center"/>
      <protection locked="0"/>
    </xf>
    <xf numFmtId="167" fontId="44" fillId="32" borderId="78" xfId="39" applyNumberFormat="1" applyFont="1" applyFill="1" applyBorder="1" applyAlignment="1" applyProtection="1">
      <alignment vertical="center"/>
    </xf>
    <xf numFmtId="167" fontId="44" fillId="33" borderId="78" xfId="38" applyNumberFormat="1" applyFont="1" applyFill="1" applyBorder="1" applyAlignment="1" applyProtection="1">
      <alignment vertical="center"/>
      <protection locked="0"/>
    </xf>
    <xf numFmtId="167" fontId="42" fillId="27" borderId="43" xfId="38" applyNumberFormat="1" applyFont="1" applyFill="1" applyBorder="1" applyAlignment="1" applyProtection="1">
      <alignment horizontal="center" vertical="center"/>
      <protection locked="0"/>
    </xf>
    <xf numFmtId="167" fontId="44" fillId="34" borderId="43" xfId="39" applyNumberFormat="1" applyFont="1" applyFill="1" applyBorder="1" applyAlignment="1" applyProtection="1">
      <alignment vertical="center"/>
    </xf>
    <xf numFmtId="167" fontId="44" fillId="33" borderId="43" xfId="38" applyNumberFormat="1" applyFont="1" applyFill="1" applyBorder="1" applyAlignment="1" applyProtection="1">
      <alignment vertical="center"/>
      <protection locked="0"/>
    </xf>
    <xf numFmtId="167" fontId="42" fillId="27" borderId="81" xfId="38" applyNumberFormat="1" applyFont="1" applyFill="1" applyBorder="1" applyAlignment="1" applyProtection="1">
      <alignment horizontal="center" vertical="center"/>
      <protection locked="0"/>
    </xf>
    <xf numFmtId="167" fontId="44" fillId="33" borderId="81" xfId="39" applyNumberFormat="1" applyFont="1" applyFill="1" applyBorder="1" applyAlignment="1" applyProtection="1">
      <alignment vertical="center"/>
      <protection locked="0"/>
    </xf>
    <xf numFmtId="167" fontId="44" fillId="33" borderId="81" xfId="38" applyNumberFormat="1" applyFont="1" applyFill="1" applyBorder="1" applyAlignment="1" applyProtection="1">
      <alignment vertical="center"/>
      <protection locked="0"/>
    </xf>
    <xf numFmtId="167" fontId="44" fillId="5" borderId="0" xfId="39" applyNumberFormat="1" applyFont="1" applyFill="1" applyBorder="1" applyAlignment="1" applyProtection="1">
      <alignment vertical="center"/>
      <protection locked="0"/>
    </xf>
    <xf numFmtId="167" fontId="44" fillId="32" borderId="91" xfId="39" applyNumberFormat="1" applyFont="1" applyFill="1" applyBorder="1" applyAlignment="1" applyProtection="1">
      <alignment vertical="center"/>
    </xf>
    <xf numFmtId="167" fontId="39" fillId="5" borderId="0" xfId="39" applyNumberFormat="1" applyFont="1" applyFill="1" applyBorder="1" applyProtection="1">
      <protection locked="0"/>
    </xf>
    <xf numFmtId="167" fontId="42" fillId="27" borderId="78" xfId="38" applyNumberFormat="1" applyFont="1" applyFill="1" applyBorder="1" applyAlignment="1" applyProtection="1">
      <alignment horizontal="center" vertical="center"/>
    </xf>
    <xf numFmtId="167" fontId="44" fillId="34" borderId="78" xfId="39" applyNumberFormat="1" applyFont="1" applyFill="1" applyBorder="1" applyAlignment="1" applyProtection="1">
      <alignment vertical="center"/>
    </xf>
    <xf numFmtId="167" fontId="42" fillId="27" borderId="43" xfId="38" applyNumberFormat="1" applyFont="1" applyFill="1" applyBorder="1" applyAlignment="1" applyProtection="1">
      <alignment horizontal="center" vertical="center"/>
    </xf>
    <xf numFmtId="167" fontId="42" fillId="27" borderId="81" xfId="38" applyNumberFormat="1" applyFont="1" applyFill="1" applyBorder="1" applyAlignment="1" applyProtection="1">
      <alignment horizontal="center" vertical="center"/>
    </xf>
    <xf numFmtId="167" fontId="44" fillId="32" borderId="81" xfId="39" applyNumberFormat="1" applyFont="1" applyFill="1" applyBorder="1" applyAlignment="1" applyProtection="1">
      <alignment vertical="center"/>
    </xf>
    <xf numFmtId="167" fontId="44" fillId="27" borderId="91" xfId="39" applyNumberFormat="1" applyFont="1" applyFill="1" applyBorder="1" applyAlignment="1" applyProtection="1">
      <alignment vertical="center"/>
      <protection locked="0"/>
    </xf>
    <xf numFmtId="167" fontId="44" fillId="33" borderId="91" xfId="39" applyNumberFormat="1" applyFont="1" applyFill="1" applyBorder="1" applyAlignment="1" applyProtection="1">
      <alignment vertical="center"/>
      <protection locked="0"/>
    </xf>
    <xf numFmtId="167" fontId="39" fillId="5" borderId="0" xfId="0" applyNumberFormat="1" applyFont="1" applyFill="1" applyProtection="1">
      <protection locked="0"/>
    </xf>
    <xf numFmtId="167" fontId="44" fillId="32" borderId="128" xfId="39" applyNumberFormat="1" applyFont="1" applyFill="1" applyBorder="1" applyAlignment="1" applyProtection="1">
      <alignment vertical="center"/>
    </xf>
    <xf numFmtId="167" fontId="44" fillId="34" borderId="128" xfId="39" applyNumberFormat="1" applyFont="1" applyFill="1" applyBorder="1" applyAlignment="1" applyProtection="1">
      <alignment vertical="center"/>
    </xf>
    <xf numFmtId="167" fontId="44" fillId="33" borderId="142" xfId="38" applyNumberFormat="1" applyFont="1" applyFill="1" applyBorder="1" applyAlignment="1" applyProtection="1">
      <alignment vertical="center"/>
      <protection locked="0"/>
    </xf>
    <xf numFmtId="167" fontId="44" fillId="27" borderId="130" xfId="39" applyNumberFormat="1" applyFont="1" applyFill="1" applyBorder="1" applyAlignment="1" applyProtection="1">
      <alignment vertical="center"/>
    </xf>
    <xf numFmtId="167" fontId="44" fillId="34" borderId="130" xfId="39" applyNumberFormat="1" applyFont="1" applyFill="1" applyBorder="1" applyAlignment="1" applyProtection="1">
      <alignment vertical="center"/>
    </xf>
    <xf numFmtId="167" fontId="44" fillId="33" borderId="143" xfId="38" applyNumberFormat="1" applyFont="1" applyFill="1" applyBorder="1" applyAlignment="1" applyProtection="1">
      <alignment vertical="center"/>
      <protection locked="0"/>
    </xf>
    <xf numFmtId="167" fontId="44" fillId="0" borderId="0" xfId="39" applyNumberFormat="1" applyFont="1" applyFill="1" applyBorder="1" applyAlignment="1" applyProtection="1">
      <alignment vertical="center"/>
      <protection locked="0"/>
    </xf>
    <xf numFmtId="167" fontId="44" fillId="32" borderId="133" xfId="39" applyNumberFormat="1" applyFont="1" applyFill="1" applyBorder="1" applyAlignment="1" applyProtection="1">
      <alignment vertical="center"/>
    </xf>
    <xf numFmtId="167" fontId="39" fillId="5" borderId="0" xfId="0" applyNumberFormat="1" applyFont="1" applyFill="1" applyProtection="1"/>
    <xf numFmtId="167" fontId="44" fillId="27" borderId="128" xfId="39" applyNumberFormat="1" applyFont="1" applyFill="1" applyBorder="1" applyAlignment="1" applyProtection="1">
      <alignment vertical="center"/>
      <protection locked="0"/>
    </xf>
    <xf numFmtId="167" fontId="44" fillId="33" borderId="128" xfId="38" applyNumberFormat="1" applyFont="1" applyFill="1" applyBorder="1" applyAlignment="1" applyProtection="1">
      <alignment vertical="center"/>
      <protection locked="0"/>
    </xf>
    <xf numFmtId="167" fontId="44" fillId="27" borderId="135" xfId="39" applyNumberFormat="1" applyFont="1" applyFill="1" applyBorder="1" applyAlignment="1" applyProtection="1">
      <alignment vertical="center"/>
      <protection locked="0"/>
    </xf>
    <xf numFmtId="167" fontId="44" fillId="34" borderId="135" xfId="39" applyNumberFormat="1" applyFont="1" applyFill="1" applyBorder="1" applyAlignment="1" applyProtection="1">
      <alignment vertical="center"/>
    </xf>
    <xf numFmtId="167" fontId="44" fillId="33" borderId="135" xfId="38" applyNumberFormat="1" applyFont="1" applyFill="1" applyBorder="1" applyAlignment="1" applyProtection="1">
      <alignment vertical="center"/>
      <protection locked="0"/>
    </xf>
    <xf numFmtId="167" fontId="44" fillId="27" borderId="130" xfId="39" applyNumberFormat="1" applyFont="1" applyFill="1" applyBorder="1" applyAlignment="1" applyProtection="1">
      <alignment vertical="center"/>
      <protection locked="0"/>
    </xf>
    <xf numFmtId="167" fontId="44" fillId="32" borderId="130" xfId="39" applyNumberFormat="1" applyFont="1" applyFill="1" applyBorder="1" applyAlignment="1" applyProtection="1">
      <alignment vertical="center"/>
    </xf>
    <xf numFmtId="167" fontId="44" fillId="32" borderId="90" xfId="38" applyNumberFormat="1" applyFont="1" applyFill="1" applyBorder="1" applyAlignment="1" applyProtection="1">
      <alignment vertical="center"/>
    </xf>
    <xf numFmtId="167" fontId="44" fillId="33" borderId="79" xfId="38" applyNumberFormat="1" applyFont="1" applyFill="1" applyBorder="1" applyAlignment="1" applyProtection="1">
      <alignment vertical="center"/>
      <protection locked="0"/>
    </xf>
    <xf numFmtId="167" fontId="44" fillId="33" borderId="87" xfId="38" applyNumberFormat="1" applyFont="1" applyFill="1" applyBorder="1" applyAlignment="1" applyProtection="1">
      <alignment vertical="center"/>
      <protection locked="0"/>
    </xf>
    <xf numFmtId="167" fontId="44" fillId="33" borderId="82" xfId="38" applyNumberFormat="1" applyFont="1" applyFill="1" applyBorder="1" applyAlignment="1" applyProtection="1">
      <alignment vertical="center"/>
      <protection locked="0"/>
    </xf>
    <xf numFmtId="167" fontId="44" fillId="32" borderId="90" xfId="39" applyNumberFormat="1" applyFont="1" applyFill="1" applyBorder="1" applyAlignment="1" applyProtection="1">
      <alignment vertical="center"/>
    </xf>
    <xf numFmtId="167" fontId="44" fillId="32" borderId="82" xfId="39" applyNumberFormat="1" applyFont="1" applyFill="1" applyBorder="1" applyAlignment="1" applyProtection="1">
      <alignment vertical="center"/>
    </xf>
    <xf numFmtId="167" fontId="44" fillId="33" borderId="90" xfId="39" applyNumberFormat="1" applyFont="1" applyFill="1" applyBorder="1" applyAlignment="1" applyProtection="1">
      <alignment vertical="center"/>
      <protection locked="0"/>
    </xf>
    <xf numFmtId="167" fontId="44" fillId="33" borderId="129" xfId="38" applyNumberFormat="1" applyFont="1" applyFill="1" applyBorder="1" applyAlignment="1" applyProtection="1">
      <alignment vertical="center"/>
      <protection locked="0"/>
    </xf>
    <xf numFmtId="167" fontId="44" fillId="33" borderId="131" xfId="38" applyNumberFormat="1" applyFont="1" applyFill="1" applyBorder="1" applyAlignment="1" applyProtection="1">
      <alignment vertical="center"/>
      <protection locked="0"/>
    </xf>
    <xf numFmtId="167" fontId="44" fillId="32" borderId="134" xfId="39" applyNumberFormat="1" applyFont="1" applyFill="1" applyBorder="1" applyAlignment="1" applyProtection="1">
      <alignment vertical="center"/>
    </xf>
    <xf numFmtId="167" fontId="44" fillId="27" borderId="126" xfId="39" applyNumberFormat="1" applyFont="1" applyFill="1" applyBorder="1" applyAlignment="1" applyProtection="1">
      <alignment vertical="center"/>
      <protection locked="0"/>
    </xf>
    <xf numFmtId="167" fontId="44" fillId="34" borderId="142" xfId="39" applyNumberFormat="1" applyFont="1" applyFill="1" applyBorder="1" applyAlignment="1" applyProtection="1">
      <alignment vertical="center"/>
    </xf>
    <xf numFmtId="167" fontId="44" fillId="27" borderId="144" xfId="39" applyNumberFormat="1" applyFont="1" applyFill="1" applyBorder="1" applyAlignment="1" applyProtection="1">
      <alignment vertical="center"/>
      <protection locked="0"/>
    </xf>
    <xf numFmtId="167" fontId="44" fillId="34" borderId="120" xfId="39" applyNumberFormat="1" applyFont="1" applyFill="1" applyBorder="1" applyAlignment="1" applyProtection="1">
      <alignment vertical="center"/>
    </xf>
    <xf numFmtId="167" fontId="44" fillId="33" borderId="136" xfId="38" applyNumberFormat="1" applyFont="1" applyFill="1" applyBorder="1" applyAlignment="1" applyProtection="1">
      <alignment vertical="center"/>
      <protection locked="0"/>
    </xf>
    <xf numFmtId="167" fontId="44" fillId="27" borderId="127" xfId="39" applyNumberFormat="1" applyFont="1" applyFill="1" applyBorder="1" applyAlignment="1" applyProtection="1">
      <alignment vertical="center"/>
      <protection locked="0"/>
    </xf>
    <xf numFmtId="167" fontId="44" fillId="32" borderId="143" xfId="39" applyNumberFormat="1" applyFont="1" applyFill="1" applyBorder="1" applyAlignment="1" applyProtection="1">
      <alignment vertical="center"/>
    </xf>
    <xf numFmtId="167" fontId="44" fillId="32" borderId="131" xfId="39" applyNumberFormat="1" applyFont="1" applyFill="1" applyBorder="1" applyAlignment="1" applyProtection="1">
      <alignment vertical="center"/>
    </xf>
    <xf numFmtId="167" fontId="44" fillId="36" borderId="91" xfId="39" applyNumberFormat="1" applyFont="1" applyFill="1" applyBorder="1" applyAlignment="1" applyProtection="1">
      <alignment vertical="center"/>
    </xf>
    <xf numFmtId="167" fontId="44" fillId="36" borderId="90" xfId="39" applyNumberFormat="1" applyFont="1" applyFill="1" applyBorder="1" applyAlignment="1" applyProtection="1">
      <alignment vertical="center"/>
    </xf>
    <xf numFmtId="173" fontId="44" fillId="19" borderId="82" xfId="39" applyNumberFormat="1" applyFont="1" applyFill="1" applyBorder="1" applyAlignment="1" applyProtection="1">
      <alignment horizontal="center" vertical="center" wrapText="1"/>
      <protection locked="0"/>
    </xf>
    <xf numFmtId="49" fontId="42" fillId="0" borderId="100" xfId="3" applyNumberFormat="1" applyFont="1" applyBorder="1" applyAlignment="1" applyProtection="1">
      <alignment vertical="center"/>
      <protection locked="0"/>
    </xf>
    <xf numFmtId="172" fontId="44" fillId="12" borderId="78" xfId="39" applyNumberFormat="1" applyFont="1" applyFill="1" applyBorder="1" applyAlignment="1" applyProtection="1">
      <alignment horizontal="right" vertical="center" wrapText="1"/>
      <protection locked="0"/>
    </xf>
    <xf numFmtId="172" fontId="44" fillId="12" borderId="79" xfId="39" applyNumberFormat="1" applyFont="1" applyFill="1" applyBorder="1" applyAlignment="1" applyProtection="1">
      <alignment horizontal="right" vertical="center" wrapText="1"/>
      <protection locked="0"/>
    </xf>
    <xf numFmtId="175" fontId="73" fillId="22" borderId="54" xfId="15" applyNumberFormat="1" applyFont="1" applyFill="1" applyBorder="1" applyAlignment="1" applyProtection="1">
      <alignment horizontal="center" vertical="center" wrapText="1"/>
      <protection locked="0"/>
    </xf>
    <xf numFmtId="0" fontId="44" fillId="12" borderId="101" xfId="15" quotePrefix="1" applyFont="1" applyFill="1" applyBorder="1" applyAlignment="1" applyProtection="1">
      <alignment horizontal="center" vertical="center" wrapText="1"/>
      <protection locked="0"/>
    </xf>
    <xf numFmtId="0" fontId="32" fillId="0" borderId="38" xfId="51" applyFill="1" applyBorder="1" applyAlignment="1">
      <alignment horizontal="left" vertical="top" wrapText="1"/>
    </xf>
    <xf numFmtId="0" fontId="32" fillId="0" borderId="0" xfId="51" applyFill="1" applyBorder="1" applyAlignment="1">
      <alignment horizontal="left" vertical="top" wrapText="1"/>
    </xf>
    <xf numFmtId="0" fontId="32" fillId="0" borderId="44" xfId="51" applyFill="1" applyBorder="1" applyAlignment="1">
      <alignment horizontal="left" vertical="top" wrapText="1"/>
    </xf>
    <xf numFmtId="0" fontId="55" fillId="14" borderId="0" xfId="49" applyNumberFormat="1" applyFont="1" applyFill="1" applyAlignment="1">
      <alignment horizontal="left" vertical="center"/>
    </xf>
    <xf numFmtId="0" fontId="40" fillId="10" borderId="34" xfId="0" applyFont="1" applyFill="1" applyBorder="1" applyAlignment="1">
      <alignment horizontal="left" vertical="center"/>
    </xf>
    <xf numFmtId="0" fontId="40" fillId="10" borderId="47" xfId="0" applyFont="1" applyFill="1" applyBorder="1" applyAlignment="1">
      <alignment horizontal="left" vertical="center"/>
    </xf>
    <xf numFmtId="0" fontId="40" fillId="10" borderId="36" xfId="0" applyFont="1" applyFill="1" applyBorder="1" applyAlignment="1">
      <alignment horizontal="left" vertical="center"/>
    </xf>
    <xf numFmtId="0" fontId="34" fillId="0" borderId="38" xfId="0" applyFont="1" applyBorder="1" applyAlignment="1">
      <alignment horizontal="left" vertical="top" wrapText="1"/>
    </xf>
    <xf numFmtId="0" fontId="34" fillId="0" borderId="0" xfId="0" applyFont="1" applyAlignment="1">
      <alignment horizontal="left" vertical="top" wrapText="1"/>
    </xf>
    <xf numFmtId="0" fontId="34" fillId="0" borderId="44" xfId="0" applyFont="1" applyBorder="1" applyAlignment="1">
      <alignment horizontal="left" vertical="top" wrapText="1"/>
    </xf>
    <xf numFmtId="0" fontId="58" fillId="0" borderId="171" xfId="0" applyFont="1" applyBorder="1" applyAlignment="1">
      <alignment horizontal="left" vertical="top" wrapText="1"/>
    </xf>
    <xf numFmtId="0" fontId="58" fillId="0" borderId="172" xfId="0" applyFont="1" applyBorder="1" applyAlignment="1">
      <alignment horizontal="left" vertical="top" wrapText="1"/>
    </xf>
    <xf numFmtId="0" fontId="58" fillId="0" borderId="173" xfId="0" applyFont="1" applyBorder="1" applyAlignment="1">
      <alignment horizontal="left" vertical="top" wrapText="1"/>
    </xf>
    <xf numFmtId="0" fontId="58" fillId="0" borderId="38" xfId="0" applyFont="1" applyBorder="1" applyAlignment="1">
      <alignment horizontal="left" vertical="top" wrapText="1"/>
    </xf>
    <xf numFmtId="0" fontId="58" fillId="0" borderId="0" xfId="0" applyFont="1" applyBorder="1" applyAlignment="1">
      <alignment horizontal="left" vertical="top" wrapText="1"/>
    </xf>
    <xf numFmtId="0" fontId="58" fillId="0" borderId="44" xfId="0" applyFont="1" applyBorder="1" applyAlignment="1">
      <alignment horizontal="left" vertical="top" wrapText="1"/>
    </xf>
    <xf numFmtId="0" fontId="58" fillId="0" borderId="31" xfId="0" applyFont="1" applyBorder="1" applyAlignment="1">
      <alignment horizontal="left" vertical="top" wrapText="1"/>
    </xf>
    <xf numFmtId="0" fontId="58" fillId="0" borderId="45" xfId="0" applyFont="1" applyBorder="1" applyAlignment="1">
      <alignment horizontal="left" vertical="top" wrapText="1"/>
    </xf>
    <xf numFmtId="0" fontId="58" fillId="0" borderId="46" xfId="0" applyFont="1" applyBorder="1" applyAlignment="1">
      <alignment horizontal="left" vertical="top" wrapText="1"/>
    </xf>
    <xf numFmtId="0" fontId="58" fillId="0" borderId="0" xfId="0" applyFont="1" applyAlignment="1">
      <alignment horizontal="left" vertical="top" wrapText="1"/>
    </xf>
    <xf numFmtId="0" fontId="34" fillId="0" borderId="0" xfId="0" applyFont="1" applyAlignment="1">
      <alignment horizontal="left" wrapText="1"/>
    </xf>
    <xf numFmtId="0" fontId="40" fillId="10" borderId="74" xfId="30" applyFont="1" applyFill="1" applyBorder="1" applyAlignment="1">
      <alignment horizontal="left" vertical="center" wrapText="1"/>
    </xf>
    <xf numFmtId="0" fontId="40" fillId="10" borderId="76" xfId="30" applyFont="1" applyFill="1" applyBorder="1" applyAlignment="1">
      <alignment horizontal="left" vertical="center" wrapText="1"/>
    </xf>
    <xf numFmtId="0" fontId="42" fillId="0" borderId="80" xfId="0" applyFont="1" applyBorder="1" applyAlignment="1">
      <alignment horizontal="left" vertical="center" wrapText="1"/>
    </xf>
    <xf numFmtId="0" fontId="42" fillId="0" borderId="81" xfId="0" applyFont="1" applyBorder="1" applyAlignment="1">
      <alignment horizontal="left" vertical="center" wrapText="1"/>
    </xf>
    <xf numFmtId="0" fontId="42" fillId="0" borderId="77" xfId="0" applyFont="1" applyBorder="1" applyAlignment="1">
      <alignment horizontal="left" vertical="center" wrapText="1"/>
    </xf>
    <xf numFmtId="0" fontId="42" fillId="0" borderId="78" xfId="0" applyFont="1" applyBorder="1" applyAlignment="1">
      <alignment horizontal="left" vertical="center" wrapText="1"/>
    </xf>
    <xf numFmtId="0" fontId="42" fillId="0" borderId="86" xfId="0" applyFont="1" applyBorder="1" applyAlignment="1">
      <alignment horizontal="left" vertical="center" wrapText="1"/>
    </xf>
    <xf numFmtId="0" fontId="42" fillId="0" borderId="43" xfId="0" applyFont="1" applyBorder="1" applyAlignment="1">
      <alignment horizontal="left" vertical="center" wrapText="1"/>
    </xf>
    <xf numFmtId="0" fontId="42" fillId="2" borderId="77" xfId="2" applyFont="1" applyFill="1" applyBorder="1" applyAlignment="1">
      <alignment horizontal="left" vertical="center"/>
    </xf>
    <xf numFmtId="0" fontId="42" fillId="2" borderId="78" xfId="2" applyFont="1" applyFill="1" applyBorder="1" applyAlignment="1">
      <alignment horizontal="left" vertical="center"/>
    </xf>
    <xf numFmtId="0" fontId="42" fillId="2" borderId="80" xfId="2" applyFont="1" applyFill="1" applyBorder="1" applyAlignment="1">
      <alignment horizontal="left" vertical="center"/>
    </xf>
    <xf numFmtId="0" fontId="42" fillId="2" borderId="81" xfId="2" applyFont="1" applyFill="1" applyBorder="1" applyAlignment="1">
      <alignment horizontal="left" vertical="center"/>
    </xf>
    <xf numFmtId="0" fontId="42" fillId="2" borderId="119" xfId="2" applyFont="1" applyFill="1" applyBorder="1" applyAlignment="1">
      <alignment horizontal="left" vertical="center"/>
    </xf>
    <xf numFmtId="0" fontId="42" fillId="2" borderId="120" xfId="2" applyFont="1" applyFill="1" applyBorder="1" applyAlignment="1">
      <alignment horizontal="left" vertical="center"/>
    </xf>
    <xf numFmtId="0" fontId="42" fillId="2" borderId="86" xfId="2" applyFont="1" applyFill="1" applyBorder="1" applyAlignment="1">
      <alignment horizontal="left" vertical="center"/>
    </xf>
    <xf numFmtId="0" fontId="42" fillId="2" borderId="43" xfId="2" applyFont="1" applyFill="1" applyBorder="1" applyAlignment="1">
      <alignment horizontal="left" vertical="center"/>
    </xf>
    <xf numFmtId="0" fontId="42" fillId="2" borderId="86" xfId="2" applyFont="1" applyFill="1" applyBorder="1" applyAlignment="1">
      <alignment horizontal="left" vertical="center" wrapText="1"/>
    </xf>
    <xf numFmtId="0" fontId="42" fillId="2" borderId="43" xfId="2" applyFont="1" applyFill="1" applyBorder="1" applyAlignment="1">
      <alignment horizontal="left" vertical="center" wrapText="1"/>
    </xf>
    <xf numFmtId="0" fontId="42" fillId="0" borderId="86" xfId="2" applyFont="1" applyBorder="1" applyAlignment="1">
      <alignment horizontal="left" vertical="center"/>
    </xf>
    <xf numFmtId="0" fontId="42" fillId="0" borderId="43" xfId="2" applyFont="1" applyBorder="1" applyAlignment="1">
      <alignment horizontal="left" vertical="center"/>
    </xf>
    <xf numFmtId="0" fontId="44" fillId="0" borderId="86" xfId="0" applyFont="1" applyBorder="1" applyAlignment="1">
      <alignment horizontal="left" vertical="center" wrapText="1"/>
    </xf>
    <xf numFmtId="0" fontId="44" fillId="0" borderId="43" xfId="0" applyFont="1" applyBorder="1" applyAlignment="1">
      <alignment horizontal="left" vertical="center" wrapText="1"/>
    </xf>
    <xf numFmtId="0" fontId="44" fillId="0" borderId="86" xfId="0" applyFont="1" applyBorder="1" applyAlignment="1">
      <alignment horizontal="left" vertical="center"/>
    </xf>
    <xf numFmtId="0" fontId="44" fillId="0" borderId="43" xfId="0" applyFont="1" applyBorder="1" applyAlignment="1">
      <alignment horizontal="left" vertical="center"/>
    </xf>
    <xf numFmtId="0" fontId="44" fillId="0" borderId="77" xfId="0" applyFont="1" applyBorder="1" applyAlignment="1">
      <alignment horizontal="left" vertical="center" wrapText="1"/>
    </xf>
    <xf numFmtId="0" fontId="44" fillId="0" borderId="78" xfId="0" applyFont="1" applyBorder="1" applyAlignment="1">
      <alignment horizontal="left" vertical="center" wrapText="1"/>
    </xf>
    <xf numFmtId="0" fontId="71" fillId="0" borderId="0" xfId="31" applyFont="1" applyBorder="1" applyAlignment="1">
      <alignment horizontal="center" vertical="center" wrapText="1"/>
    </xf>
    <xf numFmtId="0" fontId="61" fillId="15" borderId="0" xfId="15" applyFont="1" applyFill="1" applyAlignment="1">
      <alignment horizontal="center" vertical="center" wrapText="1"/>
    </xf>
    <xf numFmtId="0" fontId="40" fillId="10" borderId="77" xfId="30" applyFont="1" applyFill="1" applyBorder="1" applyAlignment="1">
      <alignment horizontal="center" vertical="center" wrapText="1"/>
    </xf>
    <xf numFmtId="0" fontId="40" fillId="10" borderId="78" xfId="30" applyFont="1" applyFill="1" applyBorder="1" applyAlignment="1">
      <alignment horizontal="center" vertical="center" wrapText="1"/>
    </xf>
    <xf numFmtId="0" fontId="40" fillId="10" borderId="80" xfId="30" applyFont="1" applyFill="1" applyBorder="1" applyAlignment="1">
      <alignment horizontal="center" vertical="center" wrapText="1"/>
    </xf>
    <xf numFmtId="0" fontId="40" fillId="10" borderId="81" xfId="30" applyFont="1" applyFill="1" applyBorder="1" applyAlignment="1">
      <alignment horizontal="center" vertical="center" wrapText="1"/>
    </xf>
    <xf numFmtId="0" fontId="40" fillId="10" borderId="78" xfId="0" applyFont="1" applyFill="1" applyBorder="1" applyAlignment="1">
      <alignment horizontal="center" vertical="center" wrapText="1"/>
    </xf>
    <xf numFmtId="0" fontId="40" fillId="10" borderId="81" xfId="0" applyFont="1" applyFill="1" applyBorder="1" applyAlignment="1">
      <alignment horizontal="center" vertical="center" wrapText="1"/>
    </xf>
    <xf numFmtId="0" fontId="40" fillId="10" borderId="79" xfId="0" applyFont="1" applyFill="1" applyBorder="1" applyAlignment="1">
      <alignment horizontal="center" vertical="center" wrapText="1"/>
    </xf>
    <xf numFmtId="0" fontId="40" fillId="10" borderId="82" xfId="0" applyFont="1" applyFill="1" applyBorder="1" applyAlignment="1">
      <alignment horizontal="center" vertical="center" wrapText="1"/>
    </xf>
    <xf numFmtId="0" fontId="40" fillId="10" borderId="84" xfId="30" applyFont="1" applyFill="1" applyBorder="1" applyAlignment="1">
      <alignment horizontal="center" vertical="center" wrapText="1"/>
    </xf>
    <xf numFmtId="0" fontId="40" fillId="10" borderId="85" xfId="30" applyFont="1" applyFill="1" applyBorder="1" applyAlignment="1">
      <alignment horizontal="center" vertical="center" wrapText="1"/>
    </xf>
    <xf numFmtId="0" fontId="68" fillId="0" borderId="0" xfId="29" applyFont="1" applyBorder="1" applyAlignment="1">
      <alignment horizontal="left" vertical="center" wrapText="1"/>
    </xf>
    <xf numFmtId="0" fontId="55" fillId="11" borderId="35" xfId="15" applyFont="1" applyFill="1" applyBorder="1" applyAlignment="1">
      <alignment horizontal="center" vertical="center"/>
    </xf>
    <xf numFmtId="0" fontId="55" fillId="11" borderId="0" xfId="15" applyFont="1" applyFill="1" applyAlignment="1">
      <alignment horizontal="center" vertical="center"/>
    </xf>
    <xf numFmtId="0" fontId="55" fillId="11" borderId="17" xfId="15" applyFont="1" applyFill="1" applyBorder="1" applyAlignment="1">
      <alignment horizontal="center" vertical="center"/>
    </xf>
    <xf numFmtId="0" fontId="55" fillId="11" borderId="18" xfId="15" applyFont="1" applyFill="1" applyBorder="1" applyAlignment="1">
      <alignment horizontal="center" vertical="center"/>
    </xf>
    <xf numFmtId="0" fontId="55" fillId="11" borderId="19" xfId="15" applyFont="1" applyFill="1" applyBorder="1" applyAlignment="1">
      <alignment horizontal="center" vertical="center"/>
    </xf>
    <xf numFmtId="0" fontId="44" fillId="0" borderId="80" xfId="0" applyFont="1" applyBorder="1" applyAlignment="1">
      <alignment horizontal="left" vertical="center" wrapText="1"/>
    </xf>
    <xf numFmtId="0" fontId="44" fillId="0" borderId="81" xfId="0" applyFont="1" applyBorder="1" applyAlignment="1">
      <alignment horizontal="left" vertical="center" wrapText="1"/>
    </xf>
    <xf numFmtId="0" fontId="44" fillId="0" borderId="77" xfId="0" applyFont="1" applyBorder="1" applyAlignment="1">
      <alignment vertical="center" wrapText="1"/>
    </xf>
    <xf numFmtId="0" fontId="44" fillId="0" borderId="78" xfId="0" applyFont="1" applyBorder="1" applyAlignment="1">
      <alignment vertical="center" wrapText="1"/>
    </xf>
    <xf numFmtId="0" fontId="44" fillId="0" borderId="119" xfId="0" applyFont="1" applyBorder="1" applyAlignment="1">
      <alignment horizontal="left" vertical="center"/>
    </xf>
    <xf numFmtId="0" fontId="44" fillId="0" borderId="120" xfId="0" applyFont="1" applyBorder="1" applyAlignment="1">
      <alignment horizontal="left" vertical="center"/>
    </xf>
    <xf numFmtId="0" fontId="48" fillId="0" borderId="0" xfId="31" applyFont="1" applyBorder="1" applyAlignment="1">
      <alignment horizontal="center" vertical="center" wrapText="1"/>
    </xf>
    <xf numFmtId="0" fontId="40" fillId="10" borderId="77" xfId="0" applyFont="1" applyFill="1" applyBorder="1" applyAlignment="1">
      <alignment horizontal="center" vertical="center" wrapText="1"/>
    </xf>
    <xf numFmtId="0" fontId="40" fillId="10" borderId="80" xfId="0" applyFont="1" applyFill="1" applyBorder="1" applyAlignment="1">
      <alignment horizontal="center" vertical="center" wrapText="1"/>
    </xf>
    <xf numFmtId="0" fontId="55" fillId="11" borderId="35" xfId="15" applyFont="1" applyFill="1" applyBorder="1" applyAlignment="1">
      <alignment horizontal="center" vertical="center" wrapText="1"/>
    </xf>
    <xf numFmtId="0" fontId="55" fillId="11" borderId="0" xfId="15" applyFont="1" applyFill="1" applyAlignment="1">
      <alignment horizontal="center" vertical="center" wrapText="1"/>
    </xf>
    <xf numFmtId="0" fontId="55" fillId="11" borderId="17" xfId="15" applyFont="1" applyFill="1" applyBorder="1" applyAlignment="1">
      <alignment horizontal="center" vertical="center" wrapText="1"/>
    </xf>
    <xf numFmtId="0" fontId="55" fillId="11" borderId="18" xfId="15" applyFont="1" applyFill="1" applyBorder="1" applyAlignment="1">
      <alignment horizontal="center" vertical="center" wrapText="1"/>
    </xf>
    <xf numFmtId="0" fontId="55" fillId="11" borderId="19" xfId="15" applyFont="1" applyFill="1" applyBorder="1" applyAlignment="1">
      <alignment horizontal="center" vertical="center" wrapText="1"/>
    </xf>
    <xf numFmtId="0" fontId="44" fillId="0" borderId="89" xfId="0" applyFont="1" applyBorder="1" applyAlignment="1">
      <alignment vertical="center" wrapText="1"/>
    </xf>
    <xf numFmtId="0" fontId="44" fillId="0" borderId="91" xfId="0" applyFont="1" applyBorder="1" applyAlignment="1">
      <alignment vertical="center" wrapText="1"/>
    </xf>
    <xf numFmtId="0" fontId="44" fillId="0" borderId="80" xfId="0" applyFont="1" applyBorder="1" applyAlignment="1">
      <alignment horizontal="left" vertical="center"/>
    </xf>
    <xf numFmtId="0" fontId="44" fillId="0" borderId="81" xfId="0" applyFont="1" applyBorder="1" applyAlignment="1">
      <alignment horizontal="left" vertical="center"/>
    </xf>
    <xf numFmtId="0" fontId="44" fillId="0" borderId="80" xfId="0" applyFont="1" applyBorder="1" applyAlignment="1">
      <alignment vertical="center" wrapText="1"/>
    </xf>
    <xf numFmtId="0" fontId="44" fillId="0" borderId="81" xfId="0" applyFont="1" applyBorder="1" applyAlignment="1">
      <alignment vertical="center" wrapText="1"/>
    </xf>
    <xf numFmtId="0" fontId="44" fillId="0" borderId="86" xfId="0" applyFont="1" applyBorder="1" applyAlignment="1">
      <alignment vertical="center" wrapText="1"/>
    </xf>
    <xf numFmtId="0" fontId="44" fillId="0" borderId="43" xfId="0" applyFont="1" applyBorder="1" applyAlignment="1">
      <alignment vertical="center" wrapText="1"/>
    </xf>
    <xf numFmtId="0" fontId="42" fillId="0" borderId="89" xfId="0" applyFont="1" applyBorder="1" applyAlignment="1">
      <alignment horizontal="left" vertical="center" wrapText="1"/>
    </xf>
    <xf numFmtId="0" fontId="42" fillId="0" borderId="91" xfId="0" applyFont="1" applyBorder="1" applyAlignment="1">
      <alignment horizontal="left" vertical="center" wrapText="1"/>
    </xf>
    <xf numFmtId="0" fontId="42" fillId="0" borderId="80" xfId="2" applyFont="1" applyBorder="1" applyAlignment="1">
      <alignment horizontal="left" vertical="center" wrapText="1"/>
    </xf>
    <xf numFmtId="0" fontId="42" fillId="0" borderId="81" xfId="2" applyFont="1" applyBorder="1" applyAlignment="1">
      <alignment horizontal="left" vertical="center" wrapText="1"/>
    </xf>
    <xf numFmtId="0" fontId="44" fillId="0" borderId="86" xfId="0" applyFont="1" applyBorder="1" applyAlignment="1">
      <alignment vertical="center"/>
    </xf>
    <xf numFmtId="0" fontId="44" fillId="0" borderId="43" xfId="0" applyFont="1" applyBorder="1" applyAlignment="1">
      <alignment vertical="center"/>
    </xf>
    <xf numFmtId="0" fontId="142" fillId="11" borderId="35" xfId="15" applyFont="1" applyFill="1" applyBorder="1" applyAlignment="1">
      <alignment horizontal="center" vertical="center" wrapText="1"/>
    </xf>
    <xf numFmtId="0" fontId="142" fillId="11" borderId="0" xfId="15" applyFont="1" applyFill="1" applyBorder="1" applyAlignment="1">
      <alignment horizontal="center" vertical="center" wrapText="1"/>
    </xf>
    <xf numFmtId="0" fontId="38" fillId="27" borderId="43" xfId="15" applyFont="1" applyFill="1" applyBorder="1" applyAlignment="1">
      <alignment horizontal="center" vertical="center" wrapText="1"/>
    </xf>
    <xf numFmtId="0" fontId="38" fillId="27" borderId="81" xfId="15" applyFont="1" applyFill="1" applyBorder="1" applyAlignment="1">
      <alignment horizontal="center" vertical="center" wrapText="1"/>
    </xf>
    <xf numFmtId="0" fontId="40" fillId="10" borderId="83" xfId="30" applyFont="1" applyFill="1" applyBorder="1" applyAlignment="1">
      <alignment horizontal="center" vertical="center" wrapText="1"/>
    </xf>
    <xf numFmtId="0" fontId="40" fillId="10" borderId="124" xfId="30" applyFont="1" applyFill="1" applyBorder="1" applyAlignment="1">
      <alignment horizontal="center" vertical="center" wrapText="1"/>
    </xf>
    <xf numFmtId="0" fontId="40" fillId="10" borderId="125" xfId="30" applyFont="1" applyFill="1" applyBorder="1" applyAlignment="1">
      <alignment horizontal="center" vertical="center" wrapText="1"/>
    </xf>
    <xf numFmtId="0" fontId="38" fillId="27" borderId="77" xfId="15" applyFont="1" applyFill="1" applyBorder="1" applyAlignment="1">
      <alignment horizontal="center" vertical="center"/>
    </xf>
    <xf numFmtId="0" fontId="38" fillId="27" borderId="78" xfId="15" applyFont="1" applyFill="1" applyBorder="1" applyAlignment="1">
      <alignment horizontal="center" vertical="center"/>
    </xf>
    <xf numFmtId="0" fontId="38" fillId="27" borderId="77" xfId="15" applyFont="1" applyFill="1" applyBorder="1" applyAlignment="1">
      <alignment horizontal="left" vertical="center"/>
    </xf>
    <xf numFmtId="0" fontId="38" fillId="27" borderId="80" xfId="15" applyFont="1" applyFill="1" applyBorder="1" applyAlignment="1">
      <alignment horizontal="left" vertical="center"/>
    </xf>
    <xf numFmtId="0" fontId="38" fillId="27" borderId="81" xfId="15" applyFont="1" applyFill="1" applyBorder="1" applyAlignment="1">
      <alignment horizontal="center" vertical="center"/>
    </xf>
    <xf numFmtId="0" fontId="38" fillId="27" borderId="126" xfId="15" applyFont="1" applyFill="1" applyBorder="1" applyAlignment="1">
      <alignment horizontal="center" vertical="center"/>
    </xf>
    <xf numFmtId="0" fontId="38" fillId="27" borderId="127" xfId="15" applyFont="1" applyFill="1" applyBorder="1" applyAlignment="1">
      <alignment horizontal="center" vertical="center"/>
    </xf>
    <xf numFmtId="0" fontId="38" fillId="27" borderId="87" xfId="15" applyFont="1" applyFill="1" applyBorder="1" applyAlignment="1">
      <alignment horizontal="center" vertical="center" wrapText="1"/>
    </xf>
    <xf numFmtId="0" fontId="38" fillId="27" borderId="82" xfId="15" applyFont="1" applyFill="1" applyBorder="1" applyAlignment="1">
      <alignment horizontal="center" vertical="center" wrapText="1"/>
    </xf>
    <xf numFmtId="0" fontId="38" fillId="27" borderId="79" xfId="15" applyFont="1" applyFill="1" applyBorder="1" applyAlignment="1">
      <alignment horizontal="center" vertical="center"/>
    </xf>
    <xf numFmtId="0" fontId="38" fillId="27" borderId="96" xfId="15" applyFont="1" applyFill="1" applyBorder="1" applyAlignment="1">
      <alignment horizontal="center" vertical="center" wrapText="1"/>
    </xf>
    <xf numFmtId="0" fontId="68" fillId="5" borderId="0" xfId="29" applyFont="1" applyFill="1" applyBorder="1" applyAlignment="1">
      <alignment horizontal="left" vertical="center" wrapText="1"/>
    </xf>
    <xf numFmtId="167" fontId="40" fillId="19" borderId="126" xfId="15" applyNumberFormat="1" applyFont="1" applyFill="1" applyBorder="1" applyAlignment="1">
      <alignment horizontal="center" vertical="center"/>
    </xf>
    <xf numFmtId="167" fontId="40" fillId="19" borderId="128" xfId="15" applyNumberFormat="1" applyFont="1" applyFill="1" applyBorder="1" applyAlignment="1">
      <alignment horizontal="center" vertical="center"/>
    </xf>
    <xf numFmtId="167" fontId="40" fillId="19" borderId="178" xfId="15" applyNumberFormat="1" applyFont="1" applyFill="1" applyBorder="1" applyAlignment="1">
      <alignment horizontal="center" vertical="center"/>
    </xf>
    <xf numFmtId="1" fontId="40" fillId="19" borderId="127" xfId="15" applyNumberFormat="1" applyFont="1" applyFill="1" applyBorder="1" applyAlignment="1">
      <alignment horizontal="center" vertical="center"/>
    </xf>
    <xf numFmtId="1" fontId="40" fillId="19" borderId="130" xfId="15" applyNumberFormat="1" applyFont="1" applyFill="1" applyBorder="1" applyAlignment="1">
      <alignment horizontal="center" vertical="center"/>
    </xf>
    <xf numFmtId="1" fontId="40" fillId="19" borderId="179" xfId="15" applyNumberFormat="1" applyFont="1" applyFill="1" applyBorder="1" applyAlignment="1">
      <alignment horizontal="center" vertical="center"/>
    </xf>
    <xf numFmtId="0" fontId="40" fillId="19" borderId="92" xfId="15" applyFont="1" applyFill="1" applyBorder="1" applyAlignment="1">
      <alignment horizontal="center" vertical="center"/>
    </xf>
    <xf numFmtId="0" fontId="40" fillId="19" borderId="142" xfId="15" applyFont="1" applyFill="1" applyBorder="1" applyAlignment="1">
      <alignment horizontal="center" vertical="center"/>
    </xf>
    <xf numFmtId="0" fontId="40" fillId="19" borderId="118" xfId="15" applyFont="1" applyFill="1" applyBorder="1" applyAlignment="1">
      <alignment horizontal="center" vertical="center"/>
    </xf>
    <xf numFmtId="0" fontId="40" fillId="19" borderId="143" xfId="15" applyFont="1" applyFill="1" applyBorder="1" applyAlignment="1">
      <alignment horizontal="center" vertical="center"/>
    </xf>
    <xf numFmtId="0" fontId="40" fillId="19" borderId="175" xfId="15" applyFont="1" applyFill="1" applyBorder="1" applyAlignment="1">
      <alignment horizontal="center" vertical="center"/>
    </xf>
    <xf numFmtId="0" fontId="40" fillId="19" borderId="176" xfId="15" applyFont="1" applyFill="1" applyBorder="1" applyAlignment="1">
      <alignment horizontal="center" vertical="center"/>
    </xf>
    <xf numFmtId="0" fontId="40" fillId="19" borderId="177" xfId="15" applyFont="1" applyFill="1" applyBorder="1" applyAlignment="1">
      <alignment horizontal="center" vertical="center"/>
    </xf>
    <xf numFmtId="0" fontId="40" fillId="19" borderId="127" xfId="15" applyFont="1" applyFill="1" applyBorder="1" applyAlignment="1">
      <alignment horizontal="center" vertical="center"/>
    </xf>
    <xf numFmtId="0" fontId="40" fillId="19" borderId="130" xfId="15" applyFont="1" applyFill="1" applyBorder="1" applyAlignment="1">
      <alignment horizontal="center" vertical="center"/>
    </xf>
    <xf numFmtId="0" fontId="44" fillId="0" borderId="144" xfId="15" applyFont="1" applyBorder="1" applyAlignment="1">
      <alignment horizontal="center" vertical="center"/>
    </xf>
    <xf numFmtId="0" fontId="44" fillId="0" borderId="120" xfId="15" applyFont="1" applyBorder="1" applyAlignment="1">
      <alignment horizontal="center" vertical="center"/>
    </xf>
    <xf numFmtId="0" fontId="44" fillId="0" borderId="127" xfId="15" applyFont="1" applyBorder="1" applyAlignment="1">
      <alignment horizontal="center" vertical="center"/>
    </xf>
    <xf numFmtId="0" fontId="44" fillId="0" borderId="143" xfId="15" applyFont="1" applyBorder="1" applyAlignment="1">
      <alignment horizontal="center" vertical="center"/>
    </xf>
    <xf numFmtId="0" fontId="44" fillId="0" borderId="180" xfId="15" applyFont="1" applyBorder="1" applyAlignment="1">
      <alignment horizontal="center" vertical="center"/>
    </xf>
    <xf numFmtId="0" fontId="44" fillId="0" borderId="181" xfId="15" applyFont="1" applyBorder="1" applyAlignment="1">
      <alignment horizontal="center" vertical="center"/>
    </xf>
    <xf numFmtId="0" fontId="44" fillId="0" borderId="126" xfId="15" applyFont="1" applyBorder="1" applyAlignment="1">
      <alignment horizontal="center" vertical="center"/>
    </xf>
    <xf numFmtId="0" fontId="44" fillId="0" borderId="142" xfId="15" applyFont="1" applyBorder="1" applyAlignment="1">
      <alignment horizontal="center" vertical="center"/>
    </xf>
    <xf numFmtId="0" fontId="44" fillId="0" borderId="135" xfId="15" applyFont="1" applyBorder="1" applyAlignment="1">
      <alignment horizontal="center" vertical="center"/>
    </xf>
    <xf numFmtId="0" fontId="44" fillId="0" borderId="130" xfId="15" applyFont="1" applyBorder="1" applyAlignment="1">
      <alignment horizontal="center" vertical="center"/>
    </xf>
    <xf numFmtId="0" fontId="44" fillId="0" borderId="133" xfId="15" applyFont="1" applyBorder="1" applyAlignment="1">
      <alignment horizontal="center" vertical="center"/>
    </xf>
    <xf numFmtId="0" fontId="44" fillId="0" borderId="128" xfId="15" applyFont="1" applyBorder="1" applyAlignment="1">
      <alignment horizontal="center" vertical="center"/>
    </xf>
    <xf numFmtId="0" fontId="48" fillId="0" borderId="0" xfId="0" applyFont="1" applyAlignment="1">
      <alignment horizontal="center" vertical="center" wrapText="1"/>
    </xf>
    <xf numFmtId="0" fontId="82" fillId="0" borderId="0" xfId="29" applyFont="1" applyBorder="1" applyAlignment="1">
      <alignment horizontal="left" vertical="center" wrapText="1"/>
    </xf>
    <xf numFmtId="0" fontId="39" fillId="0" borderId="0" xfId="0" applyFont="1" applyAlignment="1">
      <alignment horizontal="left" vertical="center" wrapText="1"/>
    </xf>
    <xf numFmtId="165" fontId="55" fillId="11" borderId="35" xfId="39" applyFont="1" applyFill="1" applyBorder="1" applyAlignment="1">
      <alignment horizontal="center" vertical="center" wrapText="1"/>
    </xf>
    <xf numFmtId="165" fontId="55" fillId="11" borderId="0" xfId="39" applyFont="1" applyFill="1" applyAlignment="1">
      <alignment horizontal="center" vertical="center" wrapText="1"/>
    </xf>
    <xf numFmtId="165" fontId="55" fillId="11" borderId="17" xfId="39" applyFont="1" applyFill="1" applyBorder="1" applyAlignment="1">
      <alignment horizontal="center" vertical="center" wrapText="1"/>
    </xf>
    <xf numFmtId="165" fontId="55" fillId="11" borderId="18" xfId="39" applyFont="1" applyFill="1" applyBorder="1" applyAlignment="1">
      <alignment horizontal="center" vertical="center" wrapText="1"/>
    </xf>
    <xf numFmtId="165" fontId="61" fillId="15" borderId="0" xfId="39" applyFont="1" applyFill="1" applyAlignment="1">
      <alignment horizontal="center" vertical="center" wrapText="1"/>
    </xf>
    <xf numFmtId="0" fontId="55" fillId="14" borderId="17" xfId="15" applyFont="1" applyFill="1" applyBorder="1" applyAlignment="1">
      <alignment horizontal="center" vertical="center" wrapText="1"/>
    </xf>
    <xf numFmtId="0" fontId="55" fillId="14" borderId="18" xfId="15" applyFont="1" applyFill="1" applyBorder="1" applyAlignment="1">
      <alignment horizontal="center" vertical="center" wrapText="1"/>
    </xf>
    <xf numFmtId="0" fontId="40" fillId="10" borderId="84" xfId="0" applyFont="1" applyFill="1" applyBorder="1" applyAlignment="1">
      <alignment horizontal="center" vertical="center" wrapText="1"/>
    </xf>
    <xf numFmtId="0" fontId="40" fillId="10" borderId="88" xfId="0" applyFont="1" applyFill="1" applyBorder="1" applyAlignment="1">
      <alignment horizontal="center" vertical="center" wrapText="1"/>
    </xf>
    <xf numFmtId="0" fontId="40" fillId="10" borderId="85" xfId="0" applyFont="1" applyFill="1" applyBorder="1" applyAlignment="1">
      <alignment horizontal="center" vertical="center" wrapText="1"/>
    </xf>
    <xf numFmtId="173" fontId="68" fillId="0" borderId="0" xfId="39" applyNumberFormat="1" applyFont="1" applyBorder="1" applyAlignment="1">
      <alignment horizontal="left" vertical="center" wrapText="1"/>
    </xf>
    <xf numFmtId="0" fontId="44" fillId="0" borderId="89" xfId="0" applyFont="1" applyBorder="1" applyAlignment="1">
      <alignment horizontal="left" vertical="center" wrapText="1"/>
    </xf>
    <xf numFmtId="0" fontId="44" fillId="0" borderId="91" xfId="0" applyFont="1" applyBorder="1" applyAlignment="1">
      <alignment horizontal="left" vertical="center" wrapText="1"/>
    </xf>
    <xf numFmtId="0" fontId="40" fillId="10" borderId="86" xfId="0" applyFont="1" applyFill="1" applyBorder="1" applyAlignment="1">
      <alignment horizontal="center" vertical="center" wrapText="1"/>
    </xf>
    <xf numFmtId="0" fontId="40" fillId="10" borderId="43" xfId="0" applyFont="1" applyFill="1" applyBorder="1" applyAlignment="1">
      <alignment horizontal="center" vertical="center" wrapText="1"/>
    </xf>
    <xf numFmtId="0" fontId="68" fillId="0" borderId="0" xfId="0" applyFont="1" applyAlignment="1">
      <alignment horizontal="left" vertical="center" wrapText="1"/>
    </xf>
    <xf numFmtId="0" fontId="39" fillId="0" borderId="80" xfId="0" applyFont="1" applyBorder="1" applyAlignment="1">
      <alignment horizontal="left" vertical="center" wrapText="1"/>
    </xf>
    <xf numFmtId="0" fontId="39" fillId="0" borderId="81" xfId="0" applyFont="1" applyBorder="1" applyAlignment="1">
      <alignment horizontal="left" vertical="center" wrapText="1"/>
    </xf>
    <xf numFmtId="0" fontId="39" fillId="0" borderId="77" xfId="0" applyFont="1" applyBorder="1" applyAlignment="1">
      <alignment horizontal="left" vertical="center" wrapText="1"/>
    </xf>
    <xf numFmtId="0" fontId="39" fillId="0" borderId="78" xfId="0" applyFont="1" applyBorder="1" applyAlignment="1">
      <alignment horizontal="left" vertical="center" wrapText="1"/>
    </xf>
    <xf numFmtId="0" fontId="39" fillId="0" borderId="86" xfId="0" applyFont="1" applyBorder="1" applyAlignment="1">
      <alignment horizontal="left" vertical="center" wrapText="1"/>
    </xf>
    <xf numFmtId="0" fontId="39" fillId="0" borderId="43" xfId="0" applyFont="1" applyBorder="1" applyAlignment="1">
      <alignment horizontal="left" vertical="center" wrapText="1"/>
    </xf>
    <xf numFmtId="0" fontId="59" fillId="0" borderId="0" xfId="15" applyFont="1" applyAlignment="1">
      <alignment horizontal="center" vertical="center" wrapText="1"/>
    </xf>
    <xf numFmtId="0" fontId="77" fillId="11" borderId="17" xfId="15" applyFont="1" applyFill="1" applyBorder="1" applyAlignment="1">
      <alignment horizontal="center" vertical="center" wrapText="1"/>
    </xf>
    <xf numFmtId="0" fontId="77" fillId="11" borderId="18" xfId="15" applyFont="1" applyFill="1" applyBorder="1" applyAlignment="1">
      <alignment horizontal="center" vertical="center" wrapText="1"/>
    </xf>
    <xf numFmtId="0" fontId="39" fillId="0" borderId="0" xfId="0" applyFont="1" applyFill="1" applyBorder="1" applyAlignment="1">
      <alignment horizontal="left" vertical="center" wrapText="1"/>
    </xf>
    <xf numFmtId="0" fontId="55" fillId="11" borderId="0" xfId="29" applyFont="1" applyFill="1" applyBorder="1" applyAlignment="1">
      <alignment horizontal="center" vertical="center" wrapText="1"/>
    </xf>
    <xf numFmtId="0" fontId="40" fillId="10" borderId="106" xfId="0" applyFont="1" applyFill="1" applyBorder="1" applyAlignment="1">
      <alignment horizontal="center" vertical="center" wrapText="1"/>
    </xf>
    <xf numFmtId="0" fontId="40" fillId="10" borderId="107" xfId="0" applyFont="1" applyFill="1" applyBorder="1" applyAlignment="1">
      <alignment horizontal="center" vertical="center" wrapText="1"/>
    </xf>
    <xf numFmtId="0" fontId="55" fillId="14" borderId="0" xfId="29" applyFont="1" applyFill="1" applyBorder="1" applyAlignment="1">
      <alignment horizontal="center" vertical="center" wrapText="1"/>
    </xf>
    <xf numFmtId="0" fontId="38" fillId="10" borderId="77" xfId="3" applyFont="1" applyFill="1" applyBorder="1" applyAlignment="1">
      <alignment horizontal="center" vertical="center" wrapText="1"/>
    </xf>
    <xf numFmtId="0" fontId="38" fillId="10" borderId="80" xfId="3" applyFont="1" applyFill="1" applyBorder="1" applyAlignment="1">
      <alignment horizontal="center" vertical="center" wrapText="1"/>
    </xf>
    <xf numFmtId="0" fontId="38" fillId="10" borderId="78" xfId="3" applyFont="1" applyFill="1" applyBorder="1" applyAlignment="1">
      <alignment horizontal="center" vertical="center" wrapText="1"/>
    </xf>
    <xf numFmtId="0" fontId="38" fillId="10" borderId="79" xfId="3" applyFont="1" applyFill="1" applyBorder="1" applyAlignment="1">
      <alignment horizontal="center" vertical="center" wrapText="1"/>
    </xf>
    <xf numFmtId="0" fontId="96" fillId="35" borderId="0" xfId="40" applyFont="1" applyFill="1" applyAlignment="1">
      <alignment horizontal="center" vertical="center"/>
    </xf>
    <xf numFmtId="0" fontId="39" fillId="0" borderId="81" xfId="0" applyFont="1" applyBorder="1" applyAlignment="1">
      <alignment horizontal="center" vertical="center" wrapText="1"/>
    </xf>
    <xf numFmtId="0" fontId="38" fillId="10" borderId="79" xfId="0" applyFont="1" applyFill="1" applyBorder="1" applyAlignment="1">
      <alignment horizontal="center" vertical="center" wrapText="1"/>
    </xf>
    <xf numFmtId="0" fontId="38" fillId="10" borderId="82" xfId="0" applyFont="1" applyFill="1" applyBorder="1" applyAlignment="1">
      <alignment horizontal="center" vertical="center" wrapText="1"/>
    </xf>
    <xf numFmtId="0" fontId="38" fillId="10" borderId="78" xfId="0" applyFont="1" applyFill="1" applyBorder="1" applyAlignment="1">
      <alignment horizontal="center" vertical="center" wrapText="1"/>
    </xf>
    <xf numFmtId="0" fontId="38" fillId="10" borderId="81" xfId="0" applyFont="1" applyFill="1" applyBorder="1" applyAlignment="1">
      <alignment horizontal="center" vertical="center" wrapText="1"/>
    </xf>
    <xf numFmtId="0" fontId="34" fillId="0" borderId="0" xfId="0" applyFont="1" applyAlignment="1">
      <alignment vertical="center" wrapText="1"/>
    </xf>
    <xf numFmtId="0" fontId="38" fillId="10" borderId="43" xfId="15" applyFont="1" applyFill="1" applyBorder="1" applyAlignment="1">
      <alignment horizontal="center" vertical="center" wrapText="1"/>
    </xf>
    <xf numFmtId="0" fontId="38" fillId="10" borderId="87" xfId="15" applyFont="1" applyFill="1" applyBorder="1" applyAlignment="1">
      <alignment horizontal="center" vertical="center" wrapText="1"/>
    </xf>
    <xf numFmtId="0" fontId="38" fillId="10" borderId="82" xfId="15" applyFont="1" applyFill="1" applyBorder="1" applyAlignment="1">
      <alignment horizontal="center" vertical="center" wrapText="1"/>
    </xf>
    <xf numFmtId="0" fontId="38" fillId="10" borderId="77" xfId="15" applyFont="1" applyFill="1" applyBorder="1" applyAlignment="1">
      <alignment horizontal="center" vertical="center"/>
    </xf>
    <xf numFmtId="0" fontId="38" fillId="10" borderId="86" xfId="15" applyFont="1" applyFill="1" applyBorder="1" applyAlignment="1">
      <alignment horizontal="center" vertical="center"/>
    </xf>
    <xf numFmtId="0" fontId="38" fillId="10" borderId="80" xfId="15" applyFont="1" applyFill="1" applyBorder="1" applyAlignment="1">
      <alignment horizontal="center" vertical="center"/>
    </xf>
    <xf numFmtId="0" fontId="38" fillId="10" borderId="78" xfId="15" applyFont="1" applyFill="1" applyBorder="1" applyAlignment="1">
      <alignment horizontal="center" vertical="center"/>
    </xf>
    <xf numFmtId="0" fontId="39" fillId="0" borderId="43" xfId="0" applyFont="1" applyBorder="1" applyAlignment="1">
      <alignment horizontal="center" vertical="center"/>
    </xf>
    <xf numFmtId="0" fontId="39" fillId="0" borderId="81" xfId="0" applyFont="1" applyBorder="1" applyAlignment="1">
      <alignment horizontal="center" vertical="center"/>
    </xf>
    <xf numFmtId="0" fontId="38" fillId="10" borderId="81" xfId="15" applyFont="1" applyFill="1" applyBorder="1" applyAlignment="1">
      <alignment horizontal="center" vertical="center" wrapText="1"/>
    </xf>
    <xf numFmtId="0" fontId="55" fillId="11" borderId="13" xfId="15" applyFont="1" applyFill="1" applyBorder="1" applyAlignment="1">
      <alignment horizontal="center" vertical="center" wrapText="1"/>
    </xf>
    <xf numFmtId="0" fontId="38" fillId="10" borderId="78" xfId="15" applyFont="1" applyFill="1" applyBorder="1" applyAlignment="1">
      <alignment horizontal="center" vertical="center" wrapText="1"/>
    </xf>
    <xf numFmtId="0" fontId="39" fillId="0" borderId="43" xfId="0" applyFont="1" applyBorder="1" applyAlignment="1">
      <alignment horizontal="center" vertical="center" wrapText="1"/>
    </xf>
    <xf numFmtId="0" fontId="38" fillId="10" borderId="43" xfId="15" applyFont="1" applyFill="1" applyBorder="1" applyAlignment="1">
      <alignment horizontal="center" vertical="center"/>
    </xf>
    <xf numFmtId="0" fontId="55" fillId="11" borderId="13" xfId="15" applyFont="1" applyFill="1" applyBorder="1" applyAlignment="1">
      <alignment horizontal="center" vertical="center"/>
    </xf>
    <xf numFmtId="0" fontId="40" fillId="10" borderId="100" xfId="0" applyFont="1" applyFill="1" applyBorder="1" applyAlignment="1">
      <alignment horizontal="center" vertical="center" wrapText="1"/>
    </xf>
    <xf numFmtId="0" fontId="39" fillId="0" borderId="103" xfId="0" applyFont="1" applyBorder="1" applyAlignment="1">
      <alignment horizontal="center" vertical="center" wrapText="1"/>
    </xf>
    <xf numFmtId="0" fontId="40" fillId="10" borderId="101" xfId="0" applyFont="1" applyFill="1" applyBorder="1" applyAlignment="1">
      <alignment horizontal="center" vertical="center" wrapText="1"/>
    </xf>
    <xf numFmtId="0" fontId="40" fillId="10" borderId="104" xfId="0" applyFont="1" applyFill="1" applyBorder="1" applyAlignment="1">
      <alignment horizontal="center" vertical="center" wrapText="1"/>
    </xf>
    <xf numFmtId="0" fontId="38" fillId="10" borderId="101" xfId="15" applyFont="1" applyFill="1" applyBorder="1" applyAlignment="1">
      <alignment horizontal="center" vertical="center" wrapText="1"/>
    </xf>
    <xf numFmtId="0" fontId="38" fillId="10" borderId="102" xfId="15" applyFont="1" applyFill="1" applyBorder="1" applyAlignment="1">
      <alignment horizontal="center" vertical="center" wrapText="1"/>
    </xf>
    <xf numFmtId="0" fontId="38" fillId="10" borderId="105" xfId="15" applyFont="1" applyFill="1" applyBorder="1" applyAlignment="1">
      <alignment horizontal="center" vertical="center" wrapText="1"/>
    </xf>
    <xf numFmtId="0" fontId="39" fillId="0" borderId="104" xfId="0" applyFont="1" applyBorder="1" applyAlignment="1">
      <alignment horizontal="center" vertical="center" wrapText="1"/>
    </xf>
    <xf numFmtId="0" fontId="38" fillId="10" borderId="77" xfId="15" applyFont="1" applyFill="1" applyBorder="1" applyAlignment="1">
      <alignment horizontal="center" vertical="center" wrapText="1"/>
    </xf>
    <xf numFmtId="0" fontId="38" fillId="10" borderId="86" xfId="15" applyFont="1" applyFill="1" applyBorder="1" applyAlignment="1">
      <alignment horizontal="center" vertical="center" wrapText="1"/>
    </xf>
    <xf numFmtId="0" fontId="38" fillId="10" borderId="80" xfId="15" applyFont="1" applyFill="1" applyBorder="1" applyAlignment="1">
      <alignment horizontal="center" vertical="center" wrapText="1"/>
    </xf>
    <xf numFmtId="0" fontId="77" fillId="11" borderId="0" xfId="29" applyFont="1" applyFill="1" applyBorder="1" applyAlignment="1">
      <alignment horizontal="center" vertical="center" wrapText="1"/>
    </xf>
    <xf numFmtId="0" fontId="95" fillId="11" borderId="0" xfId="0" applyFont="1" applyFill="1" applyAlignment="1">
      <alignment horizontal="center" vertical="center" wrapText="1"/>
    </xf>
    <xf numFmtId="0" fontId="38" fillId="10" borderId="77" xfId="0" applyFont="1" applyFill="1" applyBorder="1" applyAlignment="1">
      <alignment horizontal="center" vertical="center" wrapText="1"/>
    </xf>
    <xf numFmtId="0" fontId="38" fillId="10" borderId="86" xfId="0" applyFont="1" applyFill="1" applyBorder="1" applyAlignment="1">
      <alignment horizontal="center" vertical="center" wrapText="1"/>
    </xf>
    <xf numFmtId="0" fontId="38" fillId="10" borderId="43" xfId="0" applyFont="1" applyFill="1" applyBorder="1" applyAlignment="1">
      <alignment horizontal="center" vertical="center" wrapText="1"/>
    </xf>
    <xf numFmtId="0" fontId="38" fillId="10" borderId="80" xfId="0" applyFont="1" applyFill="1" applyBorder="1" applyAlignment="1">
      <alignment horizontal="center" vertical="center" wrapText="1"/>
    </xf>
    <xf numFmtId="0" fontId="38" fillId="10" borderId="78" xfId="0" applyFont="1" applyFill="1" applyBorder="1" applyAlignment="1">
      <alignment horizontal="center" vertical="center"/>
    </xf>
    <xf numFmtId="0" fontId="38" fillId="0" borderId="81" xfId="0" applyFont="1" applyBorder="1" applyAlignment="1">
      <alignment horizontal="center" vertical="center" wrapText="1"/>
    </xf>
    <xf numFmtId="0" fontId="38" fillId="10" borderId="43" xfId="0" applyFont="1" applyFill="1" applyBorder="1" applyAlignment="1">
      <alignment horizontal="center" vertical="center"/>
    </xf>
    <xf numFmtId="0" fontId="38" fillId="10" borderId="81" xfId="0" applyFont="1" applyFill="1" applyBorder="1" applyAlignment="1">
      <alignment horizontal="center" vertical="center"/>
    </xf>
    <xf numFmtId="0" fontId="38" fillId="10" borderId="87" xfId="0" applyFont="1" applyFill="1" applyBorder="1" applyAlignment="1">
      <alignment horizontal="center" vertical="center" wrapText="1"/>
    </xf>
    <xf numFmtId="0" fontId="34" fillId="0" borderId="0" xfId="0" applyFont="1" applyAlignment="1"/>
    <xf numFmtId="0" fontId="96" fillId="11" borderId="0" xfId="0" applyFont="1" applyFill="1" applyAlignment="1">
      <alignment horizontal="center" vertical="center" wrapText="1"/>
    </xf>
    <xf numFmtId="0" fontId="38" fillId="10" borderId="84" xfId="0" applyFont="1" applyFill="1" applyBorder="1" applyAlignment="1">
      <alignment horizontal="center" vertical="center" wrapText="1"/>
    </xf>
    <xf numFmtId="0" fontId="38" fillId="10" borderId="88" xfId="0" applyFont="1" applyFill="1" applyBorder="1" applyAlignment="1">
      <alignment horizontal="center" vertical="center" wrapText="1"/>
    </xf>
    <xf numFmtId="0" fontId="38" fillId="10" borderId="85" xfId="0" applyFont="1" applyFill="1" applyBorder="1" applyAlignment="1">
      <alignment horizontal="center" vertical="center" wrapText="1"/>
    </xf>
    <xf numFmtId="172" fontId="38" fillId="10" borderId="78" xfId="39" applyNumberFormat="1" applyFont="1" applyFill="1" applyBorder="1" applyAlignment="1" applyProtection="1">
      <alignment horizontal="center" vertical="center" wrapText="1"/>
    </xf>
    <xf numFmtId="172" fontId="38" fillId="10" borderId="43" xfId="39" applyNumberFormat="1" applyFont="1" applyFill="1" applyBorder="1" applyAlignment="1" applyProtection="1">
      <alignment horizontal="center" vertical="center" wrapText="1"/>
    </xf>
    <xf numFmtId="172" fontId="38" fillId="10" borderId="81" xfId="39" applyNumberFormat="1" applyFont="1" applyFill="1" applyBorder="1" applyAlignment="1" applyProtection="1">
      <alignment horizontal="center" vertical="center" wrapText="1"/>
    </xf>
    <xf numFmtId="172" fontId="38" fillId="10" borderId="43" xfId="39" applyNumberFormat="1" applyFont="1" applyFill="1" applyBorder="1" applyAlignment="1" applyProtection="1">
      <alignment horizontal="center" vertical="center"/>
    </xf>
    <xf numFmtId="172" fontId="38" fillId="10" borderId="79" xfId="39" applyNumberFormat="1" applyFont="1" applyFill="1" applyBorder="1" applyAlignment="1" applyProtection="1">
      <alignment horizontal="center" vertical="center" wrapText="1"/>
    </xf>
    <xf numFmtId="172" fontId="38" fillId="10" borderId="87" xfId="39" applyNumberFormat="1" applyFont="1" applyFill="1" applyBorder="1" applyAlignment="1" applyProtection="1">
      <alignment horizontal="center" vertical="center" wrapText="1"/>
    </xf>
    <xf numFmtId="0" fontId="38" fillId="10" borderId="86" xfId="3" applyFont="1" applyFill="1" applyBorder="1" applyAlignment="1">
      <alignment horizontal="center" vertical="center" wrapText="1"/>
    </xf>
    <xf numFmtId="0" fontId="38" fillId="10" borderId="79" xfId="0" applyFont="1" applyFill="1" applyBorder="1" applyAlignment="1">
      <alignment horizontal="center" vertical="center"/>
    </xf>
    <xf numFmtId="0" fontId="38" fillId="10" borderId="87" xfId="0" applyFont="1" applyFill="1" applyBorder="1" applyAlignment="1">
      <alignment horizontal="center" vertical="center"/>
    </xf>
    <xf numFmtId="0" fontId="68" fillId="0" borderId="0" xfId="0" applyFont="1" applyAlignment="1">
      <alignment vertical="center"/>
    </xf>
    <xf numFmtId="0" fontId="106" fillId="0" borderId="0" xfId="0" applyFont="1" applyAlignment="1">
      <alignment vertical="center"/>
    </xf>
    <xf numFmtId="0" fontId="38" fillId="10" borderId="79" xfId="15" applyFont="1" applyFill="1" applyBorder="1" applyAlignment="1">
      <alignment horizontal="center" vertical="center" wrapText="1"/>
    </xf>
    <xf numFmtId="0" fontId="34" fillId="0" borderId="0" xfId="0" applyFont="1" applyAlignment="1">
      <alignment horizontal="center" vertical="center" wrapText="1"/>
    </xf>
    <xf numFmtId="0" fontId="68" fillId="0" borderId="0" xfId="29" applyFont="1" applyFill="1" applyBorder="1" applyAlignment="1">
      <alignment horizontal="left" vertical="center" wrapText="1"/>
    </xf>
    <xf numFmtId="0" fontId="40" fillId="10" borderId="87" xfId="0" applyFont="1" applyFill="1" applyBorder="1" applyAlignment="1">
      <alignment horizontal="center" vertical="center" wrapText="1"/>
    </xf>
    <xf numFmtId="0" fontId="111" fillId="10" borderId="77" xfId="0" applyFont="1" applyFill="1" applyBorder="1" applyAlignment="1">
      <alignment horizontal="center"/>
    </xf>
    <xf numFmtId="0" fontId="111" fillId="10" borderId="78" xfId="0" applyFont="1" applyFill="1" applyBorder="1" applyAlignment="1">
      <alignment horizontal="center"/>
    </xf>
    <xf numFmtId="0" fontId="111" fillId="10" borderId="79" xfId="0" applyFont="1" applyFill="1" applyBorder="1" applyAlignment="1">
      <alignment horizontal="center"/>
    </xf>
    <xf numFmtId="0" fontId="55" fillId="11" borderId="0" xfId="0" applyFont="1" applyFill="1" applyAlignment="1">
      <alignment horizontal="center" vertical="center"/>
    </xf>
    <xf numFmtId="0" fontId="42" fillId="15" borderId="0" xfId="0" applyFont="1" applyFill="1" applyAlignment="1">
      <alignment horizontal="center" vertical="center"/>
    </xf>
    <xf numFmtId="0" fontId="38" fillId="10" borderId="43" xfId="15" applyFont="1" applyFill="1" applyBorder="1" applyAlignment="1">
      <alignment horizontal="center" vertical="center" textRotation="90" wrapText="1"/>
    </xf>
    <xf numFmtId="0" fontId="38" fillId="10" borderId="81" xfId="15" applyFont="1" applyFill="1" applyBorder="1" applyAlignment="1">
      <alignment horizontal="center" vertical="center" textRotation="90" wrapText="1"/>
    </xf>
    <xf numFmtId="0" fontId="38" fillId="10" borderId="87" xfId="15" applyFont="1" applyFill="1" applyBorder="1" applyAlignment="1">
      <alignment horizontal="center" vertical="center" textRotation="90" wrapText="1"/>
    </xf>
    <xf numFmtId="0" fontId="38" fillId="10" borderId="82" xfId="15" applyFont="1" applyFill="1" applyBorder="1" applyAlignment="1">
      <alignment horizontal="center" vertical="center" textRotation="90" wrapText="1"/>
    </xf>
    <xf numFmtId="0" fontId="38" fillId="10" borderId="84" xfId="3" applyFont="1" applyFill="1" applyBorder="1" applyAlignment="1">
      <alignment horizontal="center" vertical="center" wrapText="1"/>
    </xf>
    <xf numFmtId="0" fontId="38" fillId="10" borderId="85" xfId="3" applyFont="1" applyFill="1" applyBorder="1" applyAlignment="1">
      <alignment horizontal="center" vertical="center" wrapText="1"/>
    </xf>
    <xf numFmtId="0" fontId="38" fillId="10" borderId="81" xfId="3" applyFont="1" applyFill="1" applyBorder="1" applyAlignment="1">
      <alignment horizontal="center" vertical="center" wrapText="1"/>
    </xf>
    <xf numFmtId="0" fontId="34" fillId="15" borderId="0" xfId="0" applyFont="1" applyFill="1" applyAlignment="1">
      <alignment horizontal="center"/>
    </xf>
    <xf numFmtId="0" fontId="40" fillId="10" borderId="100" xfId="35" applyFont="1" applyFill="1" applyBorder="1" applyAlignment="1">
      <alignment horizontal="center" vertical="center" wrapText="1"/>
    </xf>
    <xf numFmtId="0" fontId="40" fillId="10" borderId="109" xfId="35" applyFont="1" applyFill="1" applyBorder="1" applyAlignment="1">
      <alignment horizontal="center" vertical="center" wrapText="1"/>
    </xf>
    <xf numFmtId="0" fontId="40" fillId="10" borderId="101" xfId="35" applyFont="1" applyFill="1" applyBorder="1" applyAlignment="1">
      <alignment horizontal="center" vertical="center" wrapText="1"/>
    </xf>
    <xf numFmtId="0" fontId="40" fillId="10" borderId="21" xfId="35" applyFont="1" applyFill="1" applyBorder="1" applyAlignment="1">
      <alignment horizontal="center" vertical="center" wrapText="1"/>
    </xf>
    <xf numFmtId="0" fontId="40" fillId="10" borderId="102" xfId="35" applyFont="1" applyFill="1" applyBorder="1" applyAlignment="1">
      <alignment horizontal="center" vertical="center" wrapText="1"/>
    </xf>
    <xf numFmtId="0" fontId="40" fillId="10" borderId="110" xfId="35" applyFont="1" applyFill="1" applyBorder="1" applyAlignment="1">
      <alignment horizontal="center" vertical="center" wrapText="1"/>
    </xf>
    <xf numFmtId="0" fontId="40" fillId="10" borderId="106" xfId="35" applyFont="1" applyFill="1" applyBorder="1" applyAlignment="1">
      <alignment horizontal="center" vertical="center" wrapText="1"/>
    </xf>
    <xf numFmtId="0" fontId="40" fillId="10" borderId="111" xfId="35" applyFont="1" applyFill="1" applyBorder="1" applyAlignment="1">
      <alignment horizontal="center" vertical="center" wrapText="1"/>
    </xf>
    <xf numFmtId="0" fontId="40" fillId="10" borderId="107" xfId="35" applyFont="1" applyFill="1" applyBorder="1" applyAlignment="1">
      <alignment horizontal="center" vertical="center" wrapText="1"/>
    </xf>
    <xf numFmtId="0" fontId="43" fillId="0" borderId="83" xfId="30" applyFont="1" applyFill="1" applyBorder="1" applyAlignment="1">
      <alignment horizontal="center" vertical="center" wrapText="1"/>
    </xf>
    <xf numFmtId="0" fontId="43" fillId="0" borderId="124" xfId="30" applyFont="1" applyFill="1" applyBorder="1" applyAlignment="1">
      <alignment horizontal="center" vertical="center" wrapText="1"/>
    </xf>
    <xf numFmtId="0" fontId="43" fillId="0" borderId="140" xfId="30" applyFont="1" applyFill="1" applyBorder="1" applyAlignment="1">
      <alignment horizontal="center" vertical="center" wrapText="1"/>
    </xf>
    <xf numFmtId="0" fontId="55" fillId="11" borderId="0" xfId="29" applyFont="1" applyFill="1" applyBorder="1" applyAlignment="1">
      <alignment horizontal="center" vertical="center"/>
    </xf>
    <xf numFmtId="0" fontId="55" fillId="11" borderId="0" xfId="29" applyFont="1" applyFill="1" applyBorder="1" applyAlignment="1">
      <alignment horizontal="left" vertical="center" wrapText="1"/>
    </xf>
    <xf numFmtId="0" fontId="38" fillId="27" borderId="112" xfId="0" applyFont="1" applyFill="1" applyBorder="1" applyAlignment="1">
      <alignment horizontal="center" vertical="center" wrapText="1"/>
    </xf>
    <xf numFmtId="0" fontId="38" fillId="27" borderId="113" xfId="0" applyFont="1" applyFill="1" applyBorder="1" applyAlignment="1">
      <alignment horizontal="center" vertical="center" wrapText="1"/>
    </xf>
    <xf numFmtId="0" fontId="38" fillId="27" borderId="114" xfId="0" applyFont="1" applyFill="1" applyBorder="1" applyAlignment="1">
      <alignment horizontal="center" vertical="center" wrapText="1"/>
    </xf>
    <xf numFmtId="0" fontId="38" fillId="27" borderId="100" xfId="0" applyFont="1" applyFill="1" applyBorder="1" applyAlignment="1">
      <alignment horizontal="center" vertical="center" wrapText="1"/>
    </xf>
    <xf numFmtId="0" fontId="38" fillId="27" borderId="101" xfId="0" applyFont="1" applyFill="1" applyBorder="1" applyAlignment="1">
      <alignment horizontal="center" vertical="center" wrapText="1"/>
    </xf>
    <xf numFmtId="0" fontId="38" fillId="27" borderId="102" xfId="0" applyFont="1" applyFill="1" applyBorder="1" applyAlignment="1">
      <alignment horizontal="center" vertical="center" wrapText="1"/>
    </xf>
    <xf numFmtId="0" fontId="44" fillId="0" borderId="0" xfId="0" applyFont="1" applyBorder="1" applyAlignment="1"/>
    <xf numFmtId="0" fontId="44" fillId="0" borderId="0" xfId="0" applyFont="1" applyAlignment="1"/>
    <xf numFmtId="0" fontId="38" fillId="27" borderId="106" xfId="0" applyFont="1" applyFill="1" applyBorder="1" applyAlignment="1">
      <alignment horizontal="center" vertical="center" wrapText="1"/>
    </xf>
    <xf numFmtId="0" fontId="38" fillId="27" borderId="107" xfId="0" applyFont="1" applyFill="1" applyBorder="1" applyAlignment="1">
      <alignment horizontal="center" vertical="center" wrapText="1"/>
    </xf>
    <xf numFmtId="0" fontId="67" fillId="0" borderId="0" xfId="0" applyFont="1" applyAlignment="1"/>
    <xf numFmtId="0" fontId="44" fillId="0" borderId="0" xfId="0" applyFont="1" applyAlignment="1">
      <alignment vertical="center" textRotation="90"/>
    </xf>
    <xf numFmtId="0" fontId="34" fillId="15" borderId="0" xfId="0" applyFont="1" applyFill="1" applyAlignment="1">
      <alignment horizontal="center" vertical="center"/>
    </xf>
    <xf numFmtId="0" fontId="58" fillId="15" borderId="0" xfId="0" applyFont="1" applyFill="1" applyAlignment="1">
      <alignment horizontal="center" vertical="center"/>
    </xf>
    <xf numFmtId="0" fontId="34" fillId="15" borderId="0" xfId="0" applyFont="1" applyFill="1" applyAlignment="1">
      <alignment horizontal="center" vertical="top"/>
    </xf>
    <xf numFmtId="0" fontId="131" fillId="0" borderId="0" xfId="57" applyFont="1" applyFill="1" applyBorder="1" applyAlignment="1">
      <alignment horizontal="left" vertical="center" wrapText="1"/>
    </xf>
    <xf numFmtId="0" fontId="47" fillId="0" borderId="0" xfId="57" applyFont="1" applyBorder="1" applyAlignment="1">
      <alignment horizontal="left" vertical="center" wrapText="1"/>
    </xf>
    <xf numFmtId="0" fontId="40" fillId="10" borderId="21" xfId="0" applyFont="1" applyFill="1" applyBorder="1" applyAlignment="1">
      <alignment horizontal="center" vertical="center" wrapText="1"/>
    </xf>
    <xf numFmtId="0" fontId="40" fillId="10" borderId="110" xfId="0" applyFont="1" applyFill="1" applyBorder="1" applyAlignment="1">
      <alignment horizontal="center" vertical="center" wrapText="1"/>
    </xf>
    <xf numFmtId="0" fontId="40" fillId="10" borderId="105" xfId="0" applyFont="1" applyFill="1" applyBorder="1" applyAlignment="1">
      <alignment horizontal="center" vertical="center" wrapText="1"/>
    </xf>
    <xf numFmtId="0" fontId="38" fillId="10" borderId="100" xfId="45" applyFont="1" applyFill="1" applyBorder="1" applyAlignment="1">
      <alignment horizontal="center" vertical="center" wrapText="1"/>
    </xf>
    <xf numFmtId="0" fontId="38" fillId="10" borderId="101" xfId="45" applyFont="1" applyFill="1" applyBorder="1" applyAlignment="1">
      <alignment horizontal="center" vertical="center" wrapText="1"/>
    </xf>
    <xf numFmtId="0" fontId="38" fillId="10" borderId="102" xfId="45" applyFont="1" applyFill="1" applyBorder="1" applyAlignment="1">
      <alignment horizontal="center" vertical="center" wrapText="1"/>
    </xf>
    <xf numFmtId="0" fontId="40" fillId="10" borderId="109" xfId="0" applyFont="1" applyFill="1" applyBorder="1" applyAlignment="1">
      <alignment horizontal="center" vertical="center" wrapText="1"/>
    </xf>
    <xf numFmtId="0" fontId="40" fillId="10" borderId="103" xfId="0" applyFont="1" applyFill="1" applyBorder="1" applyAlignment="1">
      <alignment horizontal="center" vertical="center" wrapText="1"/>
    </xf>
    <xf numFmtId="0" fontId="40" fillId="10" borderId="102" xfId="0" applyFont="1" applyFill="1" applyBorder="1" applyAlignment="1">
      <alignment horizontal="center" vertical="center" wrapText="1"/>
    </xf>
    <xf numFmtId="0" fontId="40" fillId="10" borderId="106" xfId="15" applyFont="1" applyFill="1" applyBorder="1" applyAlignment="1">
      <alignment horizontal="center" vertical="center" wrapText="1"/>
    </xf>
    <xf numFmtId="0" fontId="40" fillId="10" borderId="107" xfId="15" applyFont="1" applyFill="1" applyBorder="1" applyAlignment="1">
      <alignment horizontal="center" vertical="center" wrapText="1"/>
    </xf>
    <xf numFmtId="0" fontId="40" fillId="10" borderId="100" xfId="15" applyFont="1" applyFill="1" applyBorder="1" applyAlignment="1">
      <alignment horizontal="center" vertical="center" wrapText="1"/>
    </xf>
    <xf numFmtId="0" fontId="39" fillId="0" borderId="103" xfId="15" applyFont="1" applyBorder="1" applyAlignment="1">
      <alignment horizontal="center" vertical="center" wrapText="1"/>
    </xf>
    <xf numFmtId="0" fontId="40" fillId="10" borderId="101" xfId="15" applyFont="1" applyFill="1" applyBorder="1" applyAlignment="1">
      <alignment horizontal="center" vertical="center" wrapText="1"/>
    </xf>
    <xf numFmtId="0" fontId="39" fillId="0" borderId="104" xfId="15" applyFont="1" applyBorder="1" applyAlignment="1">
      <alignment horizontal="center" vertical="center" wrapText="1"/>
    </xf>
    <xf numFmtId="0" fontId="40" fillId="10" borderId="102" xfId="15" applyFont="1" applyFill="1" applyBorder="1" applyAlignment="1">
      <alignment horizontal="center" vertical="center" wrapText="1"/>
    </xf>
    <xf numFmtId="0" fontId="72" fillId="10" borderId="70" xfId="15" applyFont="1" applyFill="1" applyBorder="1" applyAlignment="1">
      <alignment horizontal="center" vertical="center" wrapText="1"/>
    </xf>
    <xf numFmtId="0" fontId="72" fillId="10" borderId="69" xfId="15" applyFont="1" applyFill="1" applyBorder="1" applyAlignment="1">
      <alignment horizontal="center" vertical="center" wrapText="1"/>
    </xf>
    <xf numFmtId="0" fontId="72" fillId="19" borderId="70" xfId="15" applyFont="1" applyFill="1" applyBorder="1" applyAlignment="1">
      <alignment horizontal="center" vertical="center" wrapText="1"/>
    </xf>
    <xf numFmtId="0" fontId="72" fillId="19" borderId="69" xfId="15" applyFont="1" applyFill="1" applyBorder="1" applyAlignment="1">
      <alignment horizontal="center" vertical="center" wrapText="1"/>
    </xf>
    <xf numFmtId="0" fontId="72" fillId="10" borderId="100" xfId="15" applyFont="1" applyFill="1" applyBorder="1" applyAlignment="1">
      <alignment horizontal="center" vertical="center" wrapText="1"/>
    </xf>
    <xf numFmtId="0" fontId="72" fillId="10" borderId="102" xfId="15" applyFont="1" applyFill="1" applyBorder="1" applyAlignment="1">
      <alignment horizontal="center" vertical="center" wrapText="1"/>
    </xf>
    <xf numFmtId="0" fontId="72" fillId="19" borderId="100" xfId="15" applyFont="1" applyFill="1" applyBorder="1" applyAlignment="1">
      <alignment horizontal="center" vertical="center" wrapText="1"/>
    </xf>
    <xf numFmtId="0" fontId="72" fillId="19" borderId="102" xfId="15" applyFont="1" applyFill="1" applyBorder="1" applyAlignment="1">
      <alignment horizontal="center" vertical="center" wrapText="1"/>
    </xf>
  </cellXfs>
  <cellStyles count="59">
    <cellStyle name="Att1" xfId="1"/>
    <cellStyle name="Att1 2" xfId="4"/>
    <cellStyle name="bold_text" xfId="5"/>
    <cellStyle name="boldbluetxt_green" xfId="6"/>
    <cellStyle name="box" xfId="7"/>
    <cellStyle name="box 2" xfId="8"/>
    <cellStyle name="Comma" xfId="39" builtinId="3"/>
    <cellStyle name="Comma 2" xfId="9"/>
    <cellStyle name="Comma 2 2" xfId="42"/>
    <cellStyle name="Comma 3" xfId="43"/>
    <cellStyle name="Comma 4" xfId="58"/>
    <cellStyle name="Comma 4 2" xfId="54"/>
    <cellStyle name="Descriptor text" xfId="50"/>
    <cellStyle name="Header" xfId="10"/>
    <cellStyle name="Header3rdlevel" xfId="11"/>
    <cellStyle name="Header3rdlevel 2" xfId="12"/>
    <cellStyle name="Heading" xfId="49"/>
    <cellStyle name="Heading 1" xfId="29" builtinId="16"/>
    <cellStyle name="Heading 1 2" xfId="57"/>
    <cellStyle name="Heading 2" xfId="30" builtinId="17"/>
    <cellStyle name="Heading 2 2" xfId="37"/>
    <cellStyle name="Heading 3" xfId="31" builtinId="18"/>
    <cellStyle name="Hyperlink" xfId="51" builtinId="8"/>
    <cellStyle name="NJS" xfId="13"/>
    <cellStyle name="Normal" xfId="0" builtinId="0"/>
    <cellStyle name="Normal 10 2" xfId="44"/>
    <cellStyle name="Normal 2" xfId="2"/>
    <cellStyle name="Normal 2 2" xfId="3"/>
    <cellStyle name="Normal 2 3" xfId="14"/>
    <cellStyle name="Normal 2 3 2" xfId="45"/>
    <cellStyle name="Normal 2 4" xfId="34"/>
    <cellStyle name="Normal 3" xfId="15"/>
    <cellStyle name="Normal 3 2 2" xfId="52"/>
    <cellStyle name="Normal 3 2 4 4" xfId="40"/>
    <cellStyle name="Normal 3 3 2" xfId="36"/>
    <cellStyle name="Normal 4" xfId="16"/>
    <cellStyle name="Normal 4 2" xfId="17"/>
    <cellStyle name="Normal 4 3" xfId="35"/>
    <cellStyle name="Normal 5" xfId="18"/>
    <cellStyle name="Normal 5 5" xfId="53"/>
    <cellStyle name="Normal 6" xfId="19"/>
    <cellStyle name="Normal 7" xfId="46"/>
    <cellStyle name="Normal 8" xfId="55"/>
    <cellStyle name="Normal 8 2" xfId="56"/>
    <cellStyle name="Normal_accseperation" xfId="32"/>
    <cellStyle name="Normal_Merged Annex to PR09 31 Water" xfId="28"/>
    <cellStyle name="Output Amounts" xfId="20"/>
    <cellStyle name="Output Column Headings" xfId="21"/>
    <cellStyle name="Output Line Items" xfId="22"/>
    <cellStyle name="Output Line Items 2" xfId="33"/>
    <cellStyle name="Output Report Heading" xfId="23"/>
    <cellStyle name="Output Report Title" xfId="24"/>
    <cellStyle name="Percent" xfId="38" builtinId="5"/>
    <cellStyle name="Percent 2" xfId="25"/>
    <cellStyle name="Percent 2 14" xfId="41"/>
    <cellStyle name="Percent 2 2" xfId="47"/>
    <cellStyle name="Validation error" xfId="48"/>
    <cellStyle name="white_text_on_blue" xfId="26"/>
    <cellStyle name="year_formats_pink" xfId="27"/>
  </cellStyles>
  <dxfs count="628">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tint="-0.14996795556505021"/>
      </font>
      <fill>
        <patternFill>
          <bgColor theme="0" tint="-0.14996795556505021"/>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2"/>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rgb="FF9C5700"/>
      </font>
      <fill>
        <patternFill>
          <bgColor rgb="FFFFEB9C"/>
        </patternFill>
      </fill>
    </dxf>
    <dxf>
      <font>
        <color rgb="FF9C0006"/>
      </font>
      <fill>
        <patternFill>
          <bgColor rgb="FFFFC7CE"/>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rgb="FF9C5700"/>
      </font>
      <fill>
        <patternFill>
          <bgColor rgb="FFFFEB9C"/>
        </patternFill>
      </fill>
    </dxf>
    <dxf>
      <font>
        <color auto="1"/>
      </font>
      <fill>
        <patternFill>
          <bgColor theme="7" tint="0.59996337778862885"/>
        </patternFill>
      </fill>
    </dxf>
    <dxf>
      <font>
        <color rgb="FF9C0006"/>
      </font>
      <fill>
        <patternFill>
          <bgColor rgb="FFFFC7CE"/>
        </patternFill>
      </fill>
    </dxf>
    <dxf>
      <font>
        <color rgb="FF9C0006"/>
      </font>
      <fill>
        <patternFill>
          <bgColor rgb="FFFFC7CE"/>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ont>
        <color auto="1"/>
      </font>
      <fill>
        <patternFill>
          <bgColor theme="7" tint="0.59996337778862885"/>
        </patternFill>
      </fill>
    </dxf>
    <dxf>
      <fill>
        <patternFill>
          <bgColor rgb="FFE0DCD8"/>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E0DCD8"/>
        </patternFill>
      </fill>
    </dxf>
    <dxf>
      <fill>
        <patternFill>
          <bgColor rgb="FFFE4819"/>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
      <fill>
        <patternFill>
          <bgColor rgb="FFE0DCD8"/>
        </patternFill>
      </fill>
    </dxf>
    <dxf>
      <fill>
        <patternFill>
          <bgColor rgb="FFFE4819"/>
        </patternFill>
      </fill>
    </dxf>
  </dxfs>
  <tableStyles count="0" defaultTableStyle="TableStyleMedium2" defaultPivotStyle="PivotStyleLight16"/>
  <colors>
    <mruColors>
      <color rgb="FF003595"/>
      <color rgb="FFE0DCD8"/>
      <color rgb="FF808080"/>
      <color rgb="FF00FF00"/>
      <color rgb="FFFFD085"/>
      <color rgb="FFBFDDF1"/>
      <color rgb="FFFF84D3"/>
      <color rgb="FF84CEFF"/>
      <color rgb="FFDBFF6F"/>
      <color rgb="FF0035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95" Type="http://schemas.openxmlformats.org/officeDocument/2006/relationships/customXml" Target="../customXml/item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9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85725</xdr:colOff>
      <xdr:row>76</xdr:row>
      <xdr:rowOff>133350</xdr:rowOff>
    </xdr:from>
    <xdr:ext cx="12553950" cy="264560"/>
    <xdr:sp macro="" textlink="">
      <xdr:nvSpPr>
        <xdr:cNvPr id="2" name="TextBox 1">
          <a:extLst>
            <a:ext uri="{FF2B5EF4-FFF2-40B4-BE49-F238E27FC236}">
              <a16:creationId xmlns:a16="http://schemas.microsoft.com/office/drawing/2014/main" id="{CDE0F86C-C300-48F7-909B-B8F66602412F}"/>
            </a:ext>
          </a:extLst>
        </xdr:cNvPr>
        <xdr:cNvSpPr txBox="1"/>
      </xdr:nvSpPr>
      <xdr:spPr>
        <a:xfrm>
          <a:off x="85725" y="24003000"/>
          <a:ext cx="12553950" cy="26456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0" i="0" u="none" strike="noStrike" baseline="0">
              <a:solidFill>
                <a:schemeClr val="tx1"/>
              </a:solidFill>
              <a:latin typeface="+mn-lt"/>
              <a:ea typeface="+mn-ea"/>
              <a:cs typeface="+mn-cs"/>
            </a:rPr>
            <a:t>Severn Trent Water has no related scheme delivery requirements because its contribution is covered by the agreement with South Staffs Water to provide a third of capital investment costs.</a:t>
          </a:r>
          <a:endParaRPr lang="en-GB" sz="1100"/>
        </a:p>
      </xdr:txBody>
    </xdr:sp>
    <xdr:clientData/>
  </xdr:oneCellAnchor>
  <xdr:oneCellAnchor>
    <xdr:from>
      <xdr:col>1</xdr:col>
      <xdr:colOff>114300</xdr:colOff>
      <xdr:row>148</xdr:row>
      <xdr:rowOff>38100</xdr:rowOff>
    </xdr:from>
    <xdr:ext cx="14859000" cy="416781"/>
    <xdr:sp macro="" textlink="">
      <xdr:nvSpPr>
        <xdr:cNvPr id="3" name="TextBox 2">
          <a:extLst>
            <a:ext uri="{FF2B5EF4-FFF2-40B4-BE49-F238E27FC236}">
              <a16:creationId xmlns:a16="http://schemas.microsoft.com/office/drawing/2014/main" id="{2778C252-AFB9-4076-B402-8360C9C51CCB}"/>
            </a:ext>
          </a:extLst>
        </xdr:cNvPr>
        <xdr:cNvSpPr txBox="1"/>
      </xdr:nvSpPr>
      <xdr:spPr>
        <a:xfrm>
          <a:off x="114300" y="52435125"/>
          <a:ext cx="14859000" cy="416781"/>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0" i="0" u="none" strike="noStrike" baseline="0">
              <a:solidFill>
                <a:schemeClr val="tx1"/>
              </a:solidFill>
              <a:latin typeface="+mn-lt"/>
              <a:ea typeface="+mn-ea"/>
              <a:cs typeface="+mn-cs"/>
            </a:rPr>
            <a:t>The allowances by component include a proportion of support costs where appropriate. 96% is the minimum communication we expect the company to achieve in in the Slough-Wycombe-Aylesbury (SWA), Henley and Kennet Valley water resource zones.</a:t>
          </a:r>
          <a:endParaRPr lang="en-GB" sz="1100"/>
        </a:p>
      </xdr:txBody>
    </xdr:sp>
    <xdr:clientData/>
  </xdr:oneCellAnchor>
  <xdr:oneCellAnchor>
    <xdr:from>
      <xdr:col>1</xdr:col>
      <xdr:colOff>238125</xdr:colOff>
      <xdr:row>162</xdr:row>
      <xdr:rowOff>123825</xdr:rowOff>
    </xdr:from>
    <xdr:ext cx="14859000" cy="903452"/>
    <xdr:sp macro="" textlink="">
      <xdr:nvSpPr>
        <xdr:cNvPr id="4" name="TextBox 3">
          <a:extLst>
            <a:ext uri="{FF2B5EF4-FFF2-40B4-BE49-F238E27FC236}">
              <a16:creationId xmlns:a16="http://schemas.microsoft.com/office/drawing/2014/main" id="{E16B41CE-604F-4E25-9B86-52256D9A23DF}"/>
            </a:ext>
            <a:ext uri="{147F2762-F138-4A5C-976F-8EAC2B608ADB}">
              <a16:predDERef xmlns:a16="http://schemas.microsoft.com/office/drawing/2014/main" pred="{744D17D8-93BD-421E-AA7F-6730963A4601}"/>
            </a:ext>
          </a:extLst>
        </xdr:cNvPr>
        <xdr:cNvSpPr txBox="1"/>
      </xdr:nvSpPr>
      <xdr:spPr>
        <a:xfrm>
          <a:off x="238125" y="56921400"/>
          <a:ext cx="14859000" cy="903452"/>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0" i="0" u="none" strike="noStrike" baseline="0">
              <a:solidFill>
                <a:schemeClr val="tx1"/>
              </a:solidFill>
              <a:latin typeface="+mn-lt"/>
              <a:ea typeface="+mn-ea"/>
              <a:cs typeface="+mn-cs"/>
            </a:rPr>
            <a:t>For component 2, Irwell catchment phosphorus management - weight of phosphorus removed component the maximum allowance is £1.819m. Company should report % of total allowance reached based on a rates of £10,494/kg of urban phosphorus removed and £1000/kg rural phosphorus removed.</a:t>
          </a:r>
        </a:p>
        <a:p>
          <a:r>
            <a:rPr lang="en-GB" sz="1100" b="0" i="0" u="none" strike="noStrike" baseline="0">
              <a:solidFill>
                <a:schemeClr val="tx1"/>
              </a:solidFill>
              <a:latin typeface="+mn-lt"/>
              <a:ea typeface="+mn-ea"/>
              <a:cs typeface="+mn-cs"/>
            </a:rPr>
            <a:t>For component 3, number of farms engaged, component level to date should be reported as zero unless &gt;= 80% of £723,000 partnership funding has been secured.</a:t>
          </a:r>
        </a:p>
        <a:p>
          <a:pPr marL="0" marR="0" lvl="0" indent="0" defTabSz="914400" eaLnBrk="1" fontAlgn="auto" latinLnBrk="0" hangingPunct="1">
            <a:lnSpc>
              <a:spcPct val="100000"/>
            </a:lnSpc>
            <a:spcBef>
              <a:spcPts val="0"/>
            </a:spcBef>
            <a:spcAft>
              <a:spcPts val="0"/>
            </a:spcAft>
            <a:buClrTx/>
            <a:buSzTx/>
            <a:buFontTx/>
            <a:buNone/>
            <a:tabLst/>
            <a:defRPr/>
          </a:pPr>
          <a:r>
            <a:rPr lang="en-GB" sz="1100" b="0" i="0" u="none" strike="noStrike" baseline="0">
              <a:solidFill>
                <a:schemeClr val="tx1"/>
              </a:solidFill>
              <a:latin typeface="+mn-lt"/>
              <a:ea typeface="+mn-ea"/>
              <a:cs typeface="+mn-cs"/>
            </a:rPr>
            <a:t>For component 4, peatland restoration, </a:t>
          </a:r>
          <a:r>
            <a:rPr lang="en-GB" sz="1100" b="0" i="0" baseline="0">
              <a:solidFill>
                <a:schemeClr val="tx1"/>
              </a:solidFill>
              <a:effectLst/>
              <a:latin typeface="+mn-lt"/>
              <a:ea typeface="+mn-ea"/>
              <a:cs typeface="+mn-cs"/>
            </a:rPr>
            <a:t>component level to date should be reported as zero unless &gt;= 80% of £2.253 million partnership funding has been secured.</a:t>
          </a:r>
        </a:p>
        <a:p>
          <a:pPr marL="0" marR="0" lvl="0" indent="0" defTabSz="914400" eaLnBrk="1" fontAlgn="auto" latinLnBrk="0" hangingPunct="1">
            <a:lnSpc>
              <a:spcPct val="100000"/>
            </a:lnSpc>
            <a:spcBef>
              <a:spcPts val="0"/>
            </a:spcBef>
            <a:spcAft>
              <a:spcPts val="0"/>
            </a:spcAft>
            <a:buClrTx/>
            <a:buSzTx/>
            <a:buFontTx/>
            <a:buNone/>
            <a:tabLst/>
            <a:defRPr/>
          </a:pPr>
          <a:r>
            <a:rPr lang="en-GB" sz="1100" b="0" i="0" baseline="0">
              <a:solidFill>
                <a:schemeClr val="tx1"/>
              </a:solidFill>
              <a:effectLst/>
              <a:latin typeface="+mn-lt"/>
              <a:ea typeface="+mn-ea"/>
              <a:cs typeface="+mn-cs"/>
            </a:rPr>
            <a:t>For component 5, number of SuDS and NFM solutions installed, the % reported relates to the % of the allowance that has been used in accordance with the calculations in the '</a:t>
          </a:r>
          <a:r>
            <a:rPr lang="en-GB" sz="1100" b="0" i="0" u="none" strike="noStrike" baseline="0">
              <a:solidFill>
                <a:schemeClr val="tx1"/>
              </a:solidFill>
              <a:latin typeface="+mn-lt"/>
              <a:ea typeface="+mn-ea"/>
              <a:cs typeface="+mn-cs"/>
            </a:rPr>
            <a:t>Green economic recovery: final decisions' document.</a:t>
          </a:r>
          <a:endParaRPr lang="en-GB">
            <a:effectLst/>
          </a:endParaRPr>
        </a:p>
      </xdr:txBody>
    </xdr:sp>
    <xdr:clientData/>
  </xdr:oneCellAnchor>
  <xdr:oneCellAnchor>
    <xdr:from>
      <xdr:col>1</xdr:col>
      <xdr:colOff>133350</xdr:colOff>
      <xdr:row>29</xdr:row>
      <xdr:rowOff>9525</xdr:rowOff>
    </xdr:from>
    <xdr:ext cx="14906896" cy="416781"/>
    <xdr:sp macro="" textlink="">
      <xdr:nvSpPr>
        <xdr:cNvPr id="5" name="TextBox 4">
          <a:extLst>
            <a:ext uri="{FF2B5EF4-FFF2-40B4-BE49-F238E27FC236}">
              <a16:creationId xmlns:a16="http://schemas.microsoft.com/office/drawing/2014/main" id="{D7C4CA0C-AA32-492D-9DC1-3B74F477B0FB}"/>
            </a:ext>
          </a:extLst>
        </xdr:cNvPr>
        <xdr:cNvSpPr txBox="1"/>
      </xdr:nvSpPr>
      <xdr:spPr>
        <a:xfrm>
          <a:off x="133350" y="8496300"/>
          <a:ext cx="14906896" cy="416781"/>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0" i="0" u="none" strike="noStrike" baseline="0">
              <a:solidFill>
                <a:schemeClr val="tx1"/>
              </a:solidFill>
              <a:latin typeface="+mn-lt"/>
              <a:ea typeface="+mn-ea"/>
              <a:cs typeface="+mn-cs"/>
            </a:rPr>
            <a:t>The maximum customer costs to be recovered (before cost sharing) will be established following the conditions set out in the 'Green economic recovery:Final decisions' document with the costs being dependent upon the level of  third party funding secured.</a:t>
          </a:r>
          <a:endParaRPr lang="en-GB" sz="1100"/>
        </a:p>
      </xdr:txBody>
    </xdr:sp>
    <xdr:clientData/>
  </xdr:oneCellAnchor>
</xdr:wsDr>
</file>

<file path=xl/theme/theme1.xml><?xml version="1.0" encoding="utf-8"?>
<a:theme xmlns:a="http://schemas.openxmlformats.org/drawingml/2006/main" name="Ofwat 2016">
  <a:themeElements>
    <a:clrScheme name="Ofwat 2015">
      <a:dk1>
        <a:sysClr val="windowText" lastClr="000000"/>
      </a:dk1>
      <a:lt1>
        <a:sysClr val="window" lastClr="FFFFFF"/>
      </a:lt1>
      <a:dk2>
        <a:srgbClr val="003479"/>
      </a:dk2>
      <a:lt2>
        <a:srgbClr val="FFFFFF"/>
      </a:lt2>
      <a:accent1>
        <a:srgbClr val="0078C9"/>
      </a:accent1>
      <a:accent2>
        <a:srgbClr val="857362"/>
      </a:accent2>
      <a:accent3>
        <a:srgbClr val="F4AA00"/>
      </a:accent3>
      <a:accent4>
        <a:srgbClr val="709500"/>
      </a:accent4>
      <a:accent5>
        <a:srgbClr val="CA0083"/>
      </a:accent5>
      <a:accent6>
        <a:srgbClr val="FE4819"/>
      </a:accent6>
      <a:hlink>
        <a:srgbClr val="0078C9"/>
      </a:hlink>
      <a:folHlink>
        <a:srgbClr val="CA0083"/>
      </a:folHlink>
    </a:clrScheme>
    <a:fontScheme name="Ofwat 2015">
      <a:majorFont>
        <a:latin typeface="Franklin Gothic Demi"/>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ofwat.gov.uk/publication/rag-4-10-guideline-for-the-table-definitions-in-the-annual-performance-report-nov-21/" TargetMode="External"/><Relationship Id="rId1" Type="http://schemas.openxmlformats.org/officeDocument/2006/relationships/hyperlink" Target="https://www.ofwat.gov.uk/publication/rag-3-13-guideline-for-the-format-and-disclosures-for-the-annual-performance-report-2/"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U104"/>
  <sheetViews>
    <sheetView showGridLines="0" zoomScale="70" zoomScaleNormal="70" workbookViewId="0"/>
  </sheetViews>
  <sheetFormatPr defaultColWidth="9" defaultRowHeight="14.25"/>
  <cols>
    <col min="1" max="1" width="1.625" style="239" customWidth="1"/>
    <col min="2" max="2" width="38.125" style="239" bestFit="1" customWidth="1"/>
    <col min="3" max="3" width="34.75" style="239" bestFit="1" customWidth="1"/>
    <col min="4" max="4" width="10.125" style="239" bestFit="1" customWidth="1"/>
    <col min="5" max="5" width="14.625" style="239" bestFit="1" customWidth="1"/>
    <col min="6" max="6" width="9" style="239"/>
    <col min="7" max="7" width="25.125" style="239" bestFit="1" customWidth="1"/>
    <col min="8" max="8" width="38.125" style="239" bestFit="1" customWidth="1"/>
    <col min="9" max="9" width="24.5" style="239" bestFit="1" customWidth="1"/>
    <col min="10" max="10" width="43.125" style="239" bestFit="1" customWidth="1"/>
    <col min="11" max="11" width="30.25" style="239" bestFit="1" customWidth="1"/>
    <col min="12" max="12" width="38.5" style="239" bestFit="1" customWidth="1"/>
    <col min="13" max="13" width="34" style="239" bestFit="1" customWidth="1"/>
    <col min="14" max="14" width="22" style="239" bestFit="1" customWidth="1"/>
    <col min="15" max="15" width="23.125" style="239" bestFit="1" customWidth="1"/>
    <col min="16" max="16" width="33.5" style="239" bestFit="1" customWidth="1"/>
    <col min="17" max="17" width="29.75" style="239" bestFit="1" customWidth="1"/>
    <col min="18" max="18" width="9" style="239"/>
    <col min="19" max="19" width="30.125" style="239" bestFit="1" customWidth="1"/>
    <col min="20" max="20" width="9" style="239"/>
    <col min="21" max="21" width="76.375" style="239" bestFit="1" customWidth="1"/>
    <col min="22" max="16384" width="9" style="239"/>
  </cols>
  <sheetData>
    <row r="1" spans="2:21" s="238" customFormat="1"/>
    <row r="2" spans="2:21" ht="45" customHeight="1">
      <c r="B2" s="2043" t="s">
        <v>0</v>
      </c>
      <c r="C2" s="2043"/>
      <c r="D2" s="2043"/>
      <c r="E2" s="2043"/>
      <c r="F2" s="2043"/>
      <c r="G2" s="2043"/>
      <c r="H2" s="2043"/>
      <c r="I2" s="2043"/>
      <c r="J2" s="2043"/>
      <c r="K2" s="2043"/>
      <c r="L2" s="2043"/>
      <c r="M2" s="2043"/>
      <c r="N2" s="2043"/>
      <c r="O2" s="2043"/>
      <c r="P2" s="2043"/>
      <c r="Q2" s="2043"/>
      <c r="R2" s="2043"/>
      <c r="S2" s="2043"/>
      <c r="T2" s="2504"/>
      <c r="U2" s="2504"/>
    </row>
    <row r="3" spans="2:21" s="238" customFormat="1" ht="15" customHeight="1" thickBot="1">
      <c r="B3" s="240"/>
      <c r="C3" s="240"/>
      <c r="H3" s="238">
        <f>COUNTA(H4:H104)+3</f>
        <v>61</v>
      </c>
      <c r="I3" s="238">
        <f t="shared" ref="I3:Q3" si="0">COUNTA(I4:I104)+3</f>
        <v>30</v>
      </c>
      <c r="J3" s="238">
        <f t="shared" si="0"/>
        <v>71</v>
      </c>
      <c r="K3" s="238">
        <f t="shared" si="0"/>
        <v>47</v>
      </c>
      <c r="L3" s="238">
        <f t="shared" si="0"/>
        <v>81</v>
      </c>
      <c r="M3" s="238">
        <f t="shared" si="0"/>
        <v>24</v>
      </c>
      <c r="N3" s="238">
        <f t="shared" si="0"/>
        <v>62</v>
      </c>
      <c r="O3" s="238">
        <f t="shared" si="0"/>
        <v>33</v>
      </c>
      <c r="P3" s="238">
        <f t="shared" si="0"/>
        <v>34</v>
      </c>
      <c r="Q3" s="238">
        <f t="shared" si="0"/>
        <v>54</v>
      </c>
    </row>
    <row r="4" spans="2:21" s="244" customFormat="1" ht="22.5" customHeight="1" thickBot="1">
      <c r="B4" s="241" t="s">
        <v>1</v>
      </c>
      <c r="C4" s="242" t="s">
        <v>2</v>
      </c>
      <c r="D4" s="242" t="s">
        <v>3</v>
      </c>
      <c r="E4" s="243" t="s">
        <v>4</v>
      </c>
      <c r="G4" s="241" t="s">
        <v>5</v>
      </c>
      <c r="H4" s="241" t="s">
        <v>6</v>
      </c>
      <c r="I4" s="241" t="s">
        <v>7</v>
      </c>
      <c r="J4" s="241" t="s">
        <v>17063</v>
      </c>
      <c r="K4" s="241" t="s">
        <v>9</v>
      </c>
      <c r="L4" s="241" t="s">
        <v>10</v>
      </c>
      <c r="M4" s="241" t="s">
        <v>11</v>
      </c>
      <c r="N4" s="241" t="s">
        <v>12</v>
      </c>
      <c r="O4" s="241" t="s">
        <v>13</v>
      </c>
      <c r="P4" s="241" t="s">
        <v>14</v>
      </c>
      <c r="Q4" s="241" t="s">
        <v>15</v>
      </c>
      <c r="S4" s="241" t="s">
        <v>9930</v>
      </c>
      <c r="U4" s="241" t="s">
        <v>17544</v>
      </c>
    </row>
    <row r="5" spans="2:21" s="248" customFormat="1" ht="15" customHeight="1">
      <c r="B5" s="245"/>
      <c r="C5" s="246" t="s">
        <v>16</v>
      </c>
      <c r="D5" s="246" t="s">
        <v>17055</v>
      </c>
      <c r="E5" s="247" t="s">
        <v>17</v>
      </c>
      <c r="G5" s="249" t="s">
        <v>18</v>
      </c>
      <c r="H5" s="249" t="s">
        <v>19</v>
      </c>
      <c r="I5" s="249" t="s">
        <v>20</v>
      </c>
      <c r="J5" s="249" t="s">
        <v>21</v>
      </c>
      <c r="K5" s="249" t="s">
        <v>22</v>
      </c>
      <c r="L5" s="249" t="s">
        <v>23</v>
      </c>
      <c r="M5" s="249" t="s">
        <v>24</v>
      </c>
      <c r="N5" s="249" t="s">
        <v>25</v>
      </c>
      <c r="O5" s="249" t="s">
        <v>26</v>
      </c>
      <c r="P5" s="249" t="s">
        <v>27</v>
      </c>
      <c r="Q5" s="249" t="s">
        <v>28</v>
      </c>
      <c r="S5" s="245" t="s">
        <v>17003</v>
      </c>
      <c r="U5" s="245" t="s">
        <v>8188</v>
      </c>
    </row>
    <row r="6" spans="2:21" s="248" customFormat="1" ht="15" customHeight="1">
      <c r="B6" s="250" t="s">
        <v>29</v>
      </c>
      <c r="C6" s="251" t="s">
        <v>29</v>
      </c>
      <c r="D6" s="251" t="s">
        <v>17056</v>
      </c>
      <c r="E6" s="252" t="s">
        <v>30</v>
      </c>
      <c r="G6" s="253" t="s">
        <v>31</v>
      </c>
      <c r="H6" s="253" t="s">
        <v>32</v>
      </c>
      <c r="I6" s="253" t="s">
        <v>33</v>
      </c>
      <c r="J6" s="253" t="s">
        <v>34</v>
      </c>
      <c r="K6" s="253" t="s">
        <v>35</v>
      </c>
      <c r="L6" s="253" t="s">
        <v>36</v>
      </c>
      <c r="M6" s="253" t="s">
        <v>37</v>
      </c>
      <c r="N6" s="253" t="s">
        <v>38</v>
      </c>
      <c r="O6" s="253" t="s">
        <v>39</v>
      </c>
      <c r="P6" s="253" t="s">
        <v>40</v>
      </c>
      <c r="Q6" s="253" t="s">
        <v>41</v>
      </c>
      <c r="S6" s="250" t="s">
        <v>17004</v>
      </c>
      <c r="U6" s="250" t="s">
        <v>8195</v>
      </c>
    </row>
    <row r="7" spans="2:21" s="248" customFormat="1" ht="15" customHeight="1">
      <c r="B7" s="250" t="s">
        <v>63</v>
      </c>
      <c r="C7" s="251" t="s">
        <v>6</v>
      </c>
      <c r="D7" s="251" t="s">
        <v>64</v>
      </c>
      <c r="E7" s="252" t="s">
        <v>17</v>
      </c>
      <c r="G7" s="253" t="s">
        <v>42</v>
      </c>
      <c r="H7" s="253" t="s">
        <v>43</v>
      </c>
      <c r="I7" s="253" t="s">
        <v>44</v>
      </c>
      <c r="J7" s="253" t="s">
        <v>45</v>
      </c>
      <c r="K7" s="253" t="s">
        <v>56</v>
      </c>
      <c r="L7" s="253" t="s">
        <v>46</v>
      </c>
      <c r="M7" s="253" t="s">
        <v>47</v>
      </c>
      <c r="N7" s="253" t="s">
        <v>48</v>
      </c>
      <c r="O7" s="253" t="s">
        <v>49</v>
      </c>
      <c r="P7" s="253" t="s">
        <v>50</v>
      </c>
      <c r="Q7" s="253" t="s">
        <v>51</v>
      </c>
      <c r="S7" s="250" t="s">
        <v>17005</v>
      </c>
      <c r="U7" s="250" t="s">
        <v>8209</v>
      </c>
    </row>
    <row r="8" spans="2:21" s="248" customFormat="1" ht="15" customHeight="1">
      <c r="B8" s="250" t="s">
        <v>86</v>
      </c>
      <c r="C8" s="251" t="s">
        <v>87</v>
      </c>
      <c r="D8" s="251" t="s">
        <v>17062</v>
      </c>
      <c r="E8" s="252" t="s">
        <v>30</v>
      </c>
      <c r="G8" s="253" t="s">
        <v>52</v>
      </c>
      <c r="H8" s="253" t="s">
        <v>53</v>
      </c>
      <c r="I8" s="253" t="s">
        <v>54</v>
      </c>
      <c r="J8" s="253" t="s">
        <v>55</v>
      </c>
      <c r="K8" s="253" t="s">
        <v>16991</v>
      </c>
      <c r="L8" s="253" t="s">
        <v>57</v>
      </c>
      <c r="M8" s="253" t="s">
        <v>58</v>
      </c>
      <c r="N8" s="253" t="s">
        <v>59</v>
      </c>
      <c r="O8" s="253" t="s">
        <v>60</v>
      </c>
      <c r="P8" s="253" t="s">
        <v>61</v>
      </c>
      <c r="Q8" s="253" t="s">
        <v>62</v>
      </c>
      <c r="S8" s="250" t="s">
        <v>17006</v>
      </c>
      <c r="U8" s="250" t="s">
        <v>17545</v>
      </c>
    </row>
    <row r="9" spans="2:21" s="248" customFormat="1" ht="15" customHeight="1">
      <c r="B9" s="250" t="s">
        <v>109</v>
      </c>
      <c r="C9" s="251" t="s">
        <v>14</v>
      </c>
      <c r="D9" s="251" t="s">
        <v>110</v>
      </c>
      <c r="E9" s="252" t="s">
        <v>17</v>
      </c>
      <c r="G9" s="253" t="s">
        <v>65</v>
      </c>
      <c r="H9" s="253" t="s">
        <v>66</v>
      </c>
      <c r="I9" s="253" t="s">
        <v>67</v>
      </c>
      <c r="J9" s="253" t="s">
        <v>68</v>
      </c>
      <c r="K9" s="253" t="s">
        <v>79</v>
      </c>
      <c r="L9" s="253" t="s">
        <v>69</v>
      </c>
      <c r="M9" s="253" t="s">
        <v>70</v>
      </c>
      <c r="N9" s="253" t="s">
        <v>71</v>
      </c>
      <c r="O9" s="253" t="s">
        <v>72</v>
      </c>
      <c r="P9" s="253" t="s">
        <v>73</v>
      </c>
      <c r="Q9" s="253" t="s">
        <v>74</v>
      </c>
      <c r="S9" s="250" t="s">
        <v>17007</v>
      </c>
    </row>
    <row r="10" spans="2:21" s="248" customFormat="1" ht="15" customHeight="1">
      <c r="B10" s="250" t="s">
        <v>122</v>
      </c>
      <c r="C10" s="251" t="s">
        <v>123</v>
      </c>
      <c r="D10" s="251" t="s">
        <v>124</v>
      </c>
      <c r="E10" s="252" t="s">
        <v>17</v>
      </c>
      <c r="G10" s="253" t="s">
        <v>75</v>
      </c>
      <c r="H10" s="253" t="s">
        <v>76</v>
      </c>
      <c r="I10" s="253" t="s">
        <v>77</v>
      </c>
      <c r="J10" s="253" t="s">
        <v>78</v>
      </c>
      <c r="K10" s="253" t="s">
        <v>92</v>
      </c>
      <c r="L10" s="253" t="s">
        <v>80</v>
      </c>
      <c r="M10" s="253" t="s">
        <v>81</v>
      </c>
      <c r="N10" s="253" t="s">
        <v>82</v>
      </c>
      <c r="O10" s="253" t="s">
        <v>83</v>
      </c>
      <c r="P10" s="253" t="s">
        <v>84</v>
      </c>
      <c r="Q10" s="253" t="s">
        <v>85</v>
      </c>
      <c r="S10" s="250" t="s">
        <v>17008</v>
      </c>
    </row>
    <row r="11" spans="2:21" s="248" customFormat="1" ht="15" customHeight="1">
      <c r="B11" s="250" t="s">
        <v>157</v>
      </c>
      <c r="C11" s="251" t="s">
        <v>7</v>
      </c>
      <c r="D11" s="251" t="s">
        <v>158</v>
      </c>
      <c r="E11" s="252" t="s">
        <v>17</v>
      </c>
      <c r="G11" s="253" t="s">
        <v>88</v>
      </c>
      <c r="H11" s="253" t="s">
        <v>89</v>
      </c>
      <c r="I11" s="253" t="s">
        <v>90</v>
      </c>
      <c r="J11" s="253" t="s">
        <v>91</v>
      </c>
      <c r="K11" s="253" t="s">
        <v>16992</v>
      </c>
      <c r="L11" s="253" t="s">
        <v>93</v>
      </c>
      <c r="M11" s="253" t="s">
        <v>94</v>
      </c>
      <c r="N11" s="253" t="s">
        <v>95</v>
      </c>
      <c r="O11" s="253" t="s">
        <v>96</v>
      </c>
      <c r="P11" s="253" t="s">
        <v>97</v>
      </c>
      <c r="Q11" s="253" t="s">
        <v>98</v>
      </c>
      <c r="S11" s="250" t="s">
        <v>17009</v>
      </c>
    </row>
    <row r="12" spans="2:21" s="248" customFormat="1" ht="15" customHeight="1">
      <c r="B12" s="250" t="s">
        <v>181</v>
      </c>
      <c r="C12" s="251" t="s">
        <v>182</v>
      </c>
      <c r="D12" s="251" t="s">
        <v>17054</v>
      </c>
      <c r="E12" s="252" t="s">
        <v>30</v>
      </c>
      <c r="G12" s="253" t="s">
        <v>99</v>
      </c>
      <c r="H12" s="253" t="s">
        <v>100</v>
      </c>
      <c r="I12" s="253" t="s">
        <v>101</v>
      </c>
      <c r="J12" s="253" t="s">
        <v>102</v>
      </c>
      <c r="K12" s="253" t="s">
        <v>16993</v>
      </c>
      <c r="L12" s="253" t="s">
        <v>103</v>
      </c>
      <c r="M12" s="253" t="s">
        <v>104</v>
      </c>
      <c r="N12" s="253" t="s">
        <v>105</v>
      </c>
      <c r="O12" s="253" t="s">
        <v>106</v>
      </c>
      <c r="P12" s="253" t="s">
        <v>107</v>
      </c>
      <c r="Q12" s="253" t="s">
        <v>108</v>
      </c>
    </row>
    <row r="13" spans="2:21" s="248" customFormat="1" ht="15" customHeight="1">
      <c r="B13" s="250" t="s">
        <v>205</v>
      </c>
      <c r="C13" s="251" t="s">
        <v>10523</v>
      </c>
      <c r="D13" s="251" t="s">
        <v>206</v>
      </c>
      <c r="E13" s="252" t="s">
        <v>17</v>
      </c>
      <c r="G13" s="253" t="s">
        <v>111</v>
      </c>
      <c r="H13" s="253" t="s">
        <v>112</v>
      </c>
      <c r="I13" s="253" t="s">
        <v>113</v>
      </c>
      <c r="J13" s="253" t="s">
        <v>114</v>
      </c>
      <c r="K13" s="253" t="s">
        <v>115</v>
      </c>
      <c r="L13" s="253" t="s">
        <v>116</v>
      </c>
      <c r="M13" s="253" t="s">
        <v>117</v>
      </c>
      <c r="N13" s="253" t="s">
        <v>118</v>
      </c>
      <c r="O13" s="253" t="s">
        <v>119</v>
      </c>
      <c r="P13" s="253" t="s">
        <v>120</v>
      </c>
      <c r="Q13" s="253" t="s">
        <v>121</v>
      </c>
    </row>
    <row r="14" spans="2:21" s="248" customFormat="1" ht="15" customHeight="1">
      <c r="B14" s="250" t="s">
        <v>228</v>
      </c>
      <c r="C14" s="251" t="s">
        <v>229</v>
      </c>
      <c r="D14" s="251" t="s">
        <v>17061</v>
      </c>
      <c r="E14" s="252" t="s">
        <v>30</v>
      </c>
      <c r="G14" s="253" t="s">
        <v>125</v>
      </c>
      <c r="H14" s="253" t="s">
        <v>126</v>
      </c>
      <c r="I14" s="253" t="s">
        <v>127</v>
      </c>
      <c r="J14" s="253" t="s">
        <v>128</v>
      </c>
      <c r="K14" s="253" t="s">
        <v>139</v>
      </c>
      <c r="L14" s="253" t="s">
        <v>129</v>
      </c>
      <c r="M14" s="253" t="s">
        <v>130</v>
      </c>
      <c r="N14" s="253" t="s">
        <v>131</v>
      </c>
      <c r="O14" s="253" t="s">
        <v>132</v>
      </c>
      <c r="P14" s="253" t="s">
        <v>133</v>
      </c>
      <c r="Q14" s="253" t="s">
        <v>134</v>
      </c>
    </row>
    <row r="15" spans="2:21" s="248" customFormat="1" ht="15" customHeight="1">
      <c r="B15" s="250" t="s">
        <v>240</v>
      </c>
      <c r="C15" s="251" t="s">
        <v>17057</v>
      </c>
      <c r="D15" s="251" t="s">
        <v>17060</v>
      </c>
      <c r="E15" s="252" t="s">
        <v>30</v>
      </c>
      <c r="G15" s="253" t="s">
        <v>135</v>
      </c>
      <c r="H15" s="253" t="s">
        <v>136</v>
      </c>
      <c r="I15" s="253" t="s">
        <v>137</v>
      </c>
      <c r="J15" s="253" t="s">
        <v>138</v>
      </c>
      <c r="K15" s="253" t="s">
        <v>150</v>
      </c>
      <c r="L15" s="253" t="s">
        <v>140</v>
      </c>
      <c r="M15" s="253" t="s">
        <v>141</v>
      </c>
      <c r="N15" s="253" t="s">
        <v>142</v>
      </c>
      <c r="O15" s="253" t="s">
        <v>143</v>
      </c>
      <c r="P15" s="253" t="s">
        <v>144</v>
      </c>
      <c r="Q15" s="253" t="s">
        <v>145</v>
      </c>
    </row>
    <row r="16" spans="2:21" s="248" customFormat="1" ht="15" customHeight="1">
      <c r="B16" s="250" t="s">
        <v>252</v>
      </c>
      <c r="C16" s="251" t="s">
        <v>11</v>
      </c>
      <c r="D16" s="251" t="s">
        <v>253</v>
      </c>
      <c r="E16" s="252" t="s">
        <v>17</v>
      </c>
      <c r="G16" s="253" t="s">
        <v>146</v>
      </c>
      <c r="H16" s="253" t="s">
        <v>147</v>
      </c>
      <c r="I16" s="253" t="s">
        <v>148</v>
      </c>
      <c r="J16" s="253" t="s">
        <v>149</v>
      </c>
      <c r="K16" s="253" t="s">
        <v>163</v>
      </c>
      <c r="L16" s="253" t="s">
        <v>151</v>
      </c>
      <c r="M16" s="253" t="s">
        <v>152</v>
      </c>
      <c r="N16" s="253" t="s">
        <v>153</v>
      </c>
      <c r="O16" s="253" t="s">
        <v>154</v>
      </c>
      <c r="P16" s="253" t="s">
        <v>155</v>
      </c>
      <c r="Q16" s="253" t="s">
        <v>156</v>
      </c>
    </row>
    <row r="17" spans="2:17" s="248" customFormat="1" ht="15" customHeight="1">
      <c r="B17" s="250" t="s">
        <v>273</v>
      </c>
      <c r="C17" s="251" t="s">
        <v>9</v>
      </c>
      <c r="D17" s="251" t="s">
        <v>274</v>
      </c>
      <c r="E17" s="252" t="s">
        <v>17</v>
      </c>
      <c r="G17" s="253" t="s">
        <v>159</v>
      </c>
      <c r="H17" s="253" t="s">
        <v>160</v>
      </c>
      <c r="I17" s="253" t="s">
        <v>161</v>
      </c>
      <c r="J17" s="253" t="s">
        <v>162</v>
      </c>
      <c r="K17" s="253" t="s">
        <v>174</v>
      </c>
      <c r="L17" s="253" t="s">
        <v>164</v>
      </c>
      <c r="M17" s="253" t="s">
        <v>165</v>
      </c>
      <c r="N17" s="253" t="s">
        <v>166</v>
      </c>
      <c r="O17" s="253" t="s">
        <v>167</v>
      </c>
      <c r="P17" s="253" t="s">
        <v>168</v>
      </c>
      <c r="Q17" s="253" t="s">
        <v>169</v>
      </c>
    </row>
    <row r="18" spans="2:17" s="248" customFormat="1" ht="15" customHeight="1">
      <c r="B18" s="250" t="s">
        <v>285</v>
      </c>
      <c r="C18" s="251" t="s">
        <v>286</v>
      </c>
      <c r="D18" s="251" t="s">
        <v>17059</v>
      </c>
      <c r="E18" s="252" t="s">
        <v>30</v>
      </c>
      <c r="G18" s="253" t="s">
        <v>170</v>
      </c>
      <c r="H18" s="253" t="s">
        <v>171</v>
      </c>
      <c r="I18" s="253" t="s">
        <v>172</v>
      </c>
      <c r="J18" s="253" t="s">
        <v>173</v>
      </c>
      <c r="K18" s="253" t="s">
        <v>187</v>
      </c>
      <c r="L18" s="253" t="s">
        <v>175</v>
      </c>
      <c r="M18" s="253" t="s">
        <v>176</v>
      </c>
      <c r="N18" s="253" t="s">
        <v>177</v>
      </c>
      <c r="O18" s="253" t="s">
        <v>178</v>
      </c>
      <c r="P18" s="253" t="s">
        <v>179</v>
      </c>
      <c r="Q18" s="253" t="s">
        <v>180</v>
      </c>
    </row>
    <row r="19" spans="2:17" s="248" customFormat="1" ht="15" customHeight="1">
      <c r="B19" s="250" t="s">
        <v>297</v>
      </c>
      <c r="C19" s="251" t="s">
        <v>297</v>
      </c>
      <c r="D19" s="251" t="s">
        <v>17058</v>
      </c>
      <c r="E19" s="252" t="s">
        <v>17</v>
      </c>
      <c r="G19" s="253" t="s">
        <v>183</v>
      </c>
      <c r="H19" s="253" t="s">
        <v>184</v>
      </c>
      <c r="I19" s="253" t="s">
        <v>185</v>
      </c>
      <c r="J19" s="253" t="s">
        <v>186</v>
      </c>
      <c r="K19" s="253" t="s">
        <v>198</v>
      </c>
      <c r="L19" s="253" t="s">
        <v>188</v>
      </c>
      <c r="M19" s="253" t="s">
        <v>189</v>
      </c>
      <c r="N19" s="253" t="s">
        <v>190</v>
      </c>
      <c r="O19" s="253" t="s">
        <v>191</v>
      </c>
      <c r="P19" s="253" t="s">
        <v>192</v>
      </c>
      <c r="Q19" s="253" t="s">
        <v>193</v>
      </c>
    </row>
    <row r="20" spans="2:17" s="248" customFormat="1" ht="15" customHeight="1">
      <c r="B20" s="250" t="s">
        <v>308</v>
      </c>
      <c r="C20" s="251" t="s">
        <v>12</v>
      </c>
      <c r="D20" s="251" t="s">
        <v>309</v>
      </c>
      <c r="E20" s="252" t="s">
        <v>17</v>
      </c>
      <c r="G20" s="253" t="s">
        <v>194</v>
      </c>
      <c r="H20" s="253" t="s">
        <v>195</v>
      </c>
      <c r="I20" s="253" t="s">
        <v>196</v>
      </c>
      <c r="J20" s="253" t="s">
        <v>197</v>
      </c>
      <c r="K20" s="253" t="s">
        <v>221</v>
      </c>
      <c r="L20" s="253" t="s">
        <v>199</v>
      </c>
      <c r="M20" s="253" t="s">
        <v>200</v>
      </c>
      <c r="N20" s="253" t="s">
        <v>201</v>
      </c>
      <c r="O20" s="253" t="s">
        <v>202</v>
      </c>
      <c r="P20" s="253" t="s">
        <v>203</v>
      </c>
      <c r="Q20" s="253" t="s">
        <v>204</v>
      </c>
    </row>
    <row r="21" spans="2:17" s="248" customFormat="1" ht="15" customHeight="1">
      <c r="B21" s="250" t="s">
        <v>319</v>
      </c>
      <c r="C21" s="251" t="s">
        <v>17063</v>
      </c>
      <c r="D21" s="251" t="s">
        <v>17525</v>
      </c>
      <c r="E21" s="252" t="s">
        <v>17</v>
      </c>
      <c r="G21" s="253" t="s">
        <v>207</v>
      </c>
      <c r="H21" s="253" t="s">
        <v>208</v>
      </c>
      <c r="I21" s="253" t="s">
        <v>209</v>
      </c>
      <c r="J21" s="253" t="s">
        <v>210</v>
      </c>
      <c r="K21" s="253" t="s">
        <v>16994</v>
      </c>
      <c r="L21" s="253" t="s">
        <v>211</v>
      </c>
      <c r="M21" s="253" t="s">
        <v>212</v>
      </c>
      <c r="N21" s="253" t="s">
        <v>213</v>
      </c>
      <c r="O21" s="253" t="s">
        <v>214</v>
      </c>
      <c r="P21" s="253" t="s">
        <v>215</v>
      </c>
      <c r="Q21" s="253" t="s">
        <v>216</v>
      </c>
    </row>
    <row r="22" spans="2:17" s="248" customFormat="1" ht="15" customHeight="1">
      <c r="B22" s="250" t="s">
        <v>338</v>
      </c>
      <c r="C22" s="251" t="s">
        <v>13</v>
      </c>
      <c r="D22" s="251" t="s">
        <v>339</v>
      </c>
      <c r="E22" s="252" t="s">
        <v>17</v>
      </c>
      <c r="G22" s="253" t="s">
        <v>217</v>
      </c>
      <c r="H22" s="253" t="s">
        <v>218</v>
      </c>
      <c r="I22" s="253" t="s">
        <v>219</v>
      </c>
      <c r="J22" s="253" t="s">
        <v>220</v>
      </c>
      <c r="K22" s="253" t="s">
        <v>245</v>
      </c>
      <c r="L22" s="253" t="s">
        <v>222</v>
      </c>
      <c r="M22" s="253" t="s">
        <v>223</v>
      </c>
      <c r="N22" s="253" t="s">
        <v>224</v>
      </c>
      <c r="O22" s="253" t="s">
        <v>225</v>
      </c>
      <c r="P22" s="253" t="s">
        <v>226</v>
      </c>
      <c r="Q22" s="253" t="s">
        <v>227</v>
      </c>
    </row>
    <row r="23" spans="2:17" s="248" customFormat="1" ht="15" customHeight="1" thickBot="1">
      <c r="B23" s="255" t="s">
        <v>347</v>
      </c>
      <c r="C23" s="256" t="s">
        <v>15</v>
      </c>
      <c r="D23" s="256" t="s">
        <v>348</v>
      </c>
      <c r="E23" s="257" t="s">
        <v>17</v>
      </c>
      <c r="G23" s="253" t="s">
        <v>230</v>
      </c>
      <c r="H23" s="253" t="s">
        <v>231</v>
      </c>
      <c r="I23" s="253" t="s">
        <v>232</v>
      </c>
      <c r="J23" s="253" t="s">
        <v>233</v>
      </c>
      <c r="K23" s="253" t="s">
        <v>16995</v>
      </c>
      <c r="L23" s="253" t="s">
        <v>234</v>
      </c>
      <c r="M23" s="253" t="s">
        <v>235</v>
      </c>
      <c r="N23" s="253" t="s">
        <v>236</v>
      </c>
      <c r="O23" s="253" t="s">
        <v>237</v>
      </c>
      <c r="P23" s="253" t="s">
        <v>238</v>
      </c>
      <c r="Q23" s="253" t="s">
        <v>239</v>
      </c>
    </row>
    <row r="24" spans="2:17" s="248" customFormat="1" ht="15" customHeight="1">
      <c r="G24" s="253" t="s">
        <v>241</v>
      </c>
      <c r="H24" s="253" t="s">
        <v>242</v>
      </c>
      <c r="I24" s="253" t="s">
        <v>243</v>
      </c>
      <c r="J24" s="253" t="s">
        <v>244</v>
      </c>
      <c r="K24" s="253" t="s">
        <v>258</v>
      </c>
      <c r="L24" s="253" t="s">
        <v>246</v>
      </c>
      <c r="M24" s="253" t="s">
        <v>247</v>
      </c>
      <c r="N24" s="253" t="s">
        <v>248</v>
      </c>
      <c r="O24" s="253" t="s">
        <v>249</v>
      </c>
      <c r="P24" s="253" t="s">
        <v>250</v>
      </c>
      <c r="Q24" s="253" t="s">
        <v>251</v>
      </c>
    </row>
    <row r="25" spans="2:17" s="248" customFormat="1" ht="15" customHeight="1">
      <c r="G25" s="253" t="s">
        <v>254</v>
      </c>
      <c r="H25" s="253" t="s">
        <v>255</v>
      </c>
      <c r="I25" s="253" t="s">
        <v>256</v>
      </c>
      <c r="J25" s="253" t="s">
        <v>257</v>
      </c>
      <c r="K25" s="253" t="s">
        <v>16996</v>
      </c>
      <c r="L25" s="253" t="s">
        <v>259</v>
      </c>
      <c r="M25" s="253"/>
      <c r="N25" s="253" t="s">
        <v>260</v>
      </c>
      <c r="O25" s="253" t="s">
        <v>261</v>
      </c>
      <c r="P25" s="253" t="s">
        <v>262</v>
      </c>
      <c r="Q25" s="253" t="s">
        <v>263</v>
      </c>
    </row>
    <row r="26" spans="2:17">
      <c r="G26" s="253" t="s">
        <v>264</v>
      </c>
      <c r="H26" s="253" t="s">
        <v>265</v>
      </c>
      <c r="I26" s="253" t="s">
        <v>266</v>
      </c>
      <c r="J26" s="253" t="s">
        <v>267</v>
      </c>
      <c r="K26" s="254" t="s">
        <v>279</v>
      </c>
      <c r="L26" s="253" t="s">
        <v>268</v>
      </c>
      <c r="M26" s="253"/>
      <c r="N26" s="253" t="s">
        <v>269</v>
      </c>
      <c r="O26" s="253" t="s">
        <v>270</v>
      </c>
      <c r="P26" s="253" t="s">
        <v>271</v>
      </c>
      <c r="Q26" s="253" t="s">
        <v>272</v>
      </c>
    </row>
    <row r="27" spans="2:17">
      <c r="B27" s="2143" t="s">
        <v>17091</v>
      </c>
      <c r="C27" s="2144"/>
      <c r="D27" s="2144"/>
      <c r="E27" s="2145"/>
      <c r="G27" s="254" t="s">
        <v>275</v>
      </c>
      <c r="H27" s="254" t="s">
        <v>276</v>
      </c>
      <c r="I27" s="254" t="s">
        <v>277</v>
      </c>
      <c r="J27" s="254" t="s">
        <v>278</v>
      </c>
      <c r="K27" s="254" t="s">
        <v>291</v>
      </c>
      <c r="L27" s="254" t="s">
        <v>280</v>
      </c>
      <c r="M27" s="254"/>
      <c r="N27" s="254" t="s">
        <v>281</v>
      </c>
      <c r="O27" s="254" t="s">
        <v>282</v>
      </c>
      <c r="P27" s="254" t="s">
        <v>283</v>
      </c>
      <c r="Q27" s="254" t="s">
        <v>284</v>
      </c>
    </row>
    <row r="28" spans="2:17">
      <c r="B28" s="2146"/>
      <c r="C28" s="2113"/>
      <c r="D28" s="2113"/>
      <c r="E28" s="2147"/>
      <c r="G28" s="254" t="s">
        <v>287</v>
      </c>
      <c r="H28" s="254" t="s">
        <v>288</v>
      </c>
      <c r="I28" s="254" t="s">
        <v>289</v>
      </c>
      <c r="J28" s="254" t="s">
        <v>290</v>
      </c>
      <c r="K28" s="254" t="s">
        <v>302</v>
      </c>
      <c r="L28" s="254" t="s">
        <v>292</v>
      </c>
      <c r="M28" s="254"/>
      <c r="N28" s="254" t="s">
        <v>293</v>
      </c>
      <c r="O28" s="254" t="s">
        <v>294</v>
      </c>
      <c r="P28" s="254" t="s">
        <v>295</v>
      </c>
      <c r="Q28" s="254" t="s">
        <v>296</v>
      </c>
    </row>
    <row r="29" spans="2:17">
      <c r="B29" s="2146" t="s">
        <v>17092</v>
      </c>
      <c r="C29" s="2113"/>
      <c r="D29" s="2113"/>
      <c r="E29" s="2147"/>
      <c r="G29" s="254" t="s">
        <v>298</v>
      </c>
      <c r="H29" s="254" t="s">
        <v>299</v>
      </c>
      <c r="I29" s="254" t="s">
        <v>300</v>
      </c>
      <c r="J29" s="254" t="s">
        <v>301</v>
      </c>
      <c r="K29" s="254" t="s">
        <v>313</v>
      </c>
      <c r="L29" s="254" t="s">
        <v>303</v>
      </c>
      <c r="M29" s="254"/>
      <c r="N29" s="254" t="s">
        <v>304</v>
      </c>
      <c r="O29" s="254" t="s">
        <v>305</v>
      </c>
      <c r="P29" s="254" t="s">
        <v>306</v>
      </c>
      <c r="Q29" s="254" t="s">
        <v>307</v>
      </c>
    </row>
    <row r="30" spans="2:17">
      <c r="B30" s="2146" t="s">
        <v>17093</v>
      </c>
      <c r="C30" s="2113"/>
      <c r="D30" s="2113"/>
      <c r="E30" s="2147"/>
      <c r="G30" s="254" t="s">
        <v>310</v>
      </c>
      <c r="H30" s="254" t="s">
        <v>311</v>
      </c>
      <c r="I30" s="254" t="s">
        <v>247</v>
      </c>
      <c r="J30" s="254" t="s">
        <v>312</v>
      </c>
      <c r="K30" s="254" t="s">
        <v>323</v>
      </c>
      <c r="L30" s="254" t="s">
        <v>314</v>
      </c>
      <c r="M30" s="254"/>
      <c r="N30" s="254" t="s">
        <v>315</v>
      </c>
      <c r="O30" s="254" t="s">
        <v>316</v>
      </c>
      <c r="P30" s="254" t="s">
        <v>317</v>
      </c>
      <c r="Q30" s="254" t="s">
        <v>318</v>
      </c>
    </row>
    <row r="31" spans="2:17">
      <c r="B31" s="2148" t="s">
        <v>17094</v>
      </c>
      <c r="C31" s="2149"/>
      <c r="D31" s="2149"/>
      <c r="E31" s="2150"/>
      <c r="F31" s="2113"/>
      <c r="G31" s="2112" t="s">
        <v>320</v>
      </c>
      <c r="H31" s="254" t="s">
        <v>321</v>
      </c>
      <c r="I31" s="254"/>
      <c r="J31" s="254" t="s">
        <v>322</v>
      </c>
      <c r="K31" s="254" t="s">
        <v>332</v>
      </c>
      <c r="L31" s="254" t="s">
        <v>324</v>
      </c>
      <c r="M31" s="254"/>
      <c r="N31" s="254" t="s">
        <v>325</v>
      </c>
      <c r="O31" s="254" t="s">
        <v>326</v>
      </c>
      <c r="P31" s="254" t="s">
        <v>327</v>
      </c>
      <c r="Q31" s="254" t="s">
        <v>328</v>
      </c>
    </row>
    <row r="32" spans="2:17">
      <c r="B32" s="2114"/>
      <c r="C32" s="2114"/>
      <c r="D32" s="2114"/>
      <c r="E32" s="2114"/>
      <c r="F32" s="2113"/>
      <c r="G32" s="2112" t="s">
        <v>329</v>
      </c>
      <c r="H32" s="254" t="s">
        <v>330</v>
      </c>
      <c r="I32" s="254"/>
      <c r="J32" s="254" t="s">
        <v>331</v>
      </c>
      <c r="K32" s="254" t="s">
        <v>358</v>
      </c>
      <c r="L32" s="254" t="s">
        <v>333</v>
      </c>
      <c r="M32" s="254"/>
      <c r="N32" s="254" t="s">
        <v>334</v>
      </c>
      <c r="O32" s="254" t="s">
        <v>335</v>
      </c>
      <c r="P32" s="254" t="s">
        <v>336</v>
      </c>
      <c r="Q32" s="254" t="s">
        <v>337</v>
      </c>
    </row>
    <row r="33" spans="7:17">
      <c r="G33" s="254" t="s">
        <v>340</v>
      </c>
      <c r="H33" s="254" t="s">
        <v>341</v>
      </c>
      <c r="I33" s="254"/>
      <c r="J33" s="254" t="s">
        <v>342</v>
      </c>
      <c r="K33" s="254" t="s">
        <v>365</v>
      </c>
      <c r="L33" s="254" t="s">
        <v>343</v>
      </c>
      <c r="M33" s="254"/>
      <c r="N33" s="254" t="s">
        <v>344</v>
      </c>
      <c r="O33" s="254" t="s">
        <v>247</v>
      </c>
      <c r="P33" s="254" t="s">
        <v>345</v>
      </c>
      <c r="Q33" s="254" t="s">
        <v>346</v>
      </c>
    </row>
    <row r="34" spans="7:17">
      <c r="G34" s="254" t="s">
        <v>349</v>
      </c>
      <c r="H34" s="254" t="s">
        <v>350</v>
      </c>
      <c r="I34" s="254"/>
      <c r="J34" s="254" t="s">
        <v>351</v>
      </c>
      <c r="K34" s="254" t="s">
        <v>372</v>
      </c>
      <c r="L34" s="254" t="s">
        <v>352</v>
      </c>
      <c r="M34" s="254"/>
      <c r="N34" s="254" t="s">
        <v>353</v>
      </c>
      <c r="O34" s="254"/>
      <c r="P34" s="254" t="s">
        <v>247</v>
      </c>
      <c r="Q34" s="254" t="s">
        <v>354</v>
      </c>
    </row>
    <row r="35" spans="7:17">
      <c r="G35" s="254" t="s">
        <v>355</v>
      </c>
      <c r="H35" s="254" t="s">
        <v>356</v>
      </c>
      <c r="I35" s="254"/>
      <c r="J35" s="254" t="s">
        <v>357</v>
      </c>
      <c r="K35" s="254" t="s">
        <v>379</v>
      </c>
      <c r="L35" s="254" t="s">
        <v>359</v>
      </c>
      <c r="M35" s="254"/>
      <c r="N35" s="254" t="s">
        <v>360</v>
      </c>
      <c r="O35" s="254"/>
      <c r="P35" s="254"/>
      <c r="Q35" s="254" t="s">
        <v>361</v>
      </c>
    </row>
    <row r="36" spans="7:17">
      <c r="G36" s="254" t="s">
        <v>362</v>
      </c>
      <c r="H36" s="254" t="s">
        <v>363</v>
      </c>
      <c r="I36" s="254"/>
      <c r="J36" s="254" t="s">
        <v>364</v>
      </c>
      <c r="K36" s="254" t="s">
        <v>16997</v>
      </c>
      <c r="L36" s="254" t="s">
        <v>366</v>
      </c>
      <c r="M36" s="254"/>
      <c r="N36" s="254" t="s">
        <v>367</v>
      </c>
      <c r="O36" s="254"/>
      <c r="P36" s="254"/>
      <c r="Q36" s="254" t="s">
        <v>368</v>
      </c>
    </row>
    <row r="37" spans="7:17">
      <c r="G37" s="254" t="s">
        <v>369</v>
      </c>
      <c r="H37" s="254" t="s">
        <v>370</v>
      </c>
      <c r="I37" s="254"/>
      <c r="J37" s="254" t="s">
        <v>371</v>
      </c>
      <c r="K37" s="254" t="s">
        <v>386</v>
      </c>
      <c r="L37" s="254" t="s">
        <v>373</v>
      </c>
      <c r="M37" s="254"/>
      <c r="N37" s="254" t="s">
        <v>374</v>
      </c>
      <c r="O37" s="254"/>
      <c r="P37" s="254"/>
      <c r="Q37" s="254" t="s">
        <v>375</v>
      </c>
    </row>
    <row r="38" spans="7:17">
      <c r="G38" s="254" t="s">
        <v>376</v>
      </c>
      <c r="H38" s="254" t="s">
        <v>377</v>
      </c>
      <c r="I38" s="254"/>
      <c r="J38" s="254" t="s">
        <v>378</v>
      </c>
      <c r="K38" s="254" t="s">
        <v>16998</v>
      </c>
      <c r="L38" s="254" t="s">
        <v>380</v>
      </c>
      <c r="M38" s="254"/>
      <c r="N38" s="254" t="s">
        <v>381</v>
      </c>
      <c r="O38" s="254"/>
      <c r="P38" s="254"/>
      <c r="Q38" s="254" t="s">
        <v>382</v>
      </c>
    </row>
    <row r="39" spans="7:17">
      <c r="G39" s="254" t="s">
        <v>383</v>
      </c>
      <c r="H39" s="254" t="s">
        <v>384</v>
      </c>
      <c r="I39" s="254"/>
      <c r="J39" s="254" t="s">
        <v>385</v>
      </c>
      <c r="K39" s="254" t="s">
        <v>399</v>
      </c>
      <c r="L39" s="254" t="s">
        <v>387</v>
      </c>
      <c r="M39" s="254"/>
      <c r="N39" s="254" t="s">
        <v>388</v>
      </c>
      <c r="O39" s="254"/>
      <c r="P39" s="254"/>
      <c r="Q39" s="254" t="s">
        <v>389</v>
      </c>
    </row>
    <row r="40" spans="7:17">
      <c r="G40" s="254" t="s">
        <v>390</v>
      </c>
      <c r="H40" s="254" t="s">
        <v>391</v>
      </c>
      <c r="I40" s="254"/>
      <c r="J40" s="254" t="s">
        <v>392</v>
      </c>
      <c r="K40" s="254" t="s">
        <v>406</v>
      </c>
      <c r="L40" s="254" t="s">
        <v>393</v>
      </c>
      <c r="M40" s="254"/>
      <c r="N40" s="254" t="s">
        <v>394</v>
      </c>
      <c r="O40" s="254"/>
      <c r="P40" s="254"/>
      <c r="Q40" s="254" t="s">
        <v>395</v>
      </c>
    </row>
    <row r="41" spans="7:17">
      <c r="G41" s="254" t="s">
        <v>396</v>
      </c>
      <c r="H41" s="254" t="s">
        <v>397</v>
      </c>
      <c r="I41" s="254"/>
      <c r="J41" s="254" t="s">
        <v>398</v>
      </c>
      <c r="K41" s="254" t="s">
        <v>413</v>
      </c>
      <c r="L41" s="254" t="s">
        <v>400</v>
      </c>
      <c r="M41" s="254"/>
      <c r="N41" s="254" t="s">
        <v>401</v>
      </c>
      <c r="O41" s="254"/>
      <c r="P41" s="254"/>
      <c r="Q41" s="254" t="s">
        <v>402</v>
      </c>
    </row>
    <row r="42" spans="7:17">
      <c r="G42" s="254" t="s">
        <v>403</v>
      </c>
      <c r="H42" s="254" t="s">
        <v>404</v>
      </c>
      <c r="I42" s="254"/>
      <c r="J42" s="254" t="s">
        <v>405</v>
      </c>
      <c r="K42" s="254" t="s">
        <v>420</v>
      </c>
      <c r="L42" s="254" t="s">
        <v>407</v>
      </c>
      <c r="M42" s="254"/>
      <c r="N42" s="254" t="s">
        <v>408</v>
      </c>
      <c r="O42" s="254"/>
      <c r="P42" s="254"/>
      <c r="Q42" s="254" t="s">
        <v>409</v>
      </c>
    </row>
    <row r="43" spans="7:17">
      <c r="G43" s="254" t="s">
        <v>410</v>
      </c>
      <c r="H43" s="254" t="s">
        <v>411</v>
      </c>
      <c r="I43" s="254"/>
      <c r="J43" s="254" t="s">
        <v>412</v>
      </c>
      <c r="K43" s="254" t="s">
        <v>16999</v>
      </c>
      <c r="L43" s="254" t="s">
        <v>414</v>
      </c>
      <c r="M43" s="254"/>
      <c r="N43" s="254" t="s">
        <v>415</v>
      </c>
      <c r="O43" s="254"/>
      <c r="P43" s="254"/>
      <c r="Q43" s="254" t="s">
        <v>416</v>
      </c>
    </row>
    <row r="44" spans="7:17">
      <c r="G44" s="254" t="s">
        <v>417</v>
      </c>
      <c r="H44" s="254" t="s">
        <v>418</v>
      </c>
      <c r="I44" s="254"/>
      <c r="J44" s="254" t="s">
        <v>419</v>
      </c>
      <c r="K44" s="254" t="s">
        <v>17000</v>
      </c>
      <c r="L44" s="254" t="s">
        <v>421</v>
      </c>
      <c r="M44" s="254"/>
      <c r="N44" s="254" t="s">
        <v>422</v>
      </c>
      <c r="O44" s="254"/>
      <c r="P44" s="254"/>
      <c r="Q44" s="254" t="s">
        <v>423</v>
      </c>
    </row>
    <row r="45" spans="7:17">
      <c r="G45" s="254" t="s">
        <v>424</v>
      </c>
      <c r="H45" s="254" t="s">
        <v>425</v>
      </c>
      <c r="I45" s="254"/>
      <c r="J45" s="254" t="s">
        <v>426</v>
      </c>
      <c r="K45" s="254" t="s">
        <v>439</v>
      </c>
      <c r="L45" s="254" t="s">
        <v>427</v>
      </c>
      <c r="M45" s="254"/>
      <c r="N45" s="254" t="s">
        <v>428</v>
      </c>
      <c r="O45" s="254"/>
      <c r="P45" s="254"/>
      <c r="Q45" s="254" t="s">
        <v>429</v>
      </c>
    </row>
    <row r="46" spans="7:17">
      <c r="G46" s="254" t="s">
        <v>430</v>
      </c>
      <c r="H46" s="254" t="s">
        <v>431</v>
      </c>
      <c r="I46" s="254"/>
      <c r="J46" s="254" t="s">
        <v>432</v>
      </c>
      <c r="K46" s="254" t="s">
        <v>446</v>
      </c>
      <c r="L46" s="254" t="s">
        <v>433</v>
      </c>
      <c r="M46" s="254"/>
      <c r="N46" s="254" t="s">
        <v>434</v>
      </c>
      <c r="O46" s="254"/>
      <c r="P46" s="254"/>
      <c r="Q46" s="254" t="s">
        <v>435</v>
      </c>
    </row>
    <row r="47" spans="7:17">
      <c r="G47" s="254" t="s">
        <v>436</v>
      </c>
      <c r="H47" s="254" t="s">
        <v>437</v>
      </c>
      <c r="I47" s="254"/>
      <c r="J47" s="254" t="s">
        <v>438</v>
      </c>
      <c r="K47" s="254" t="s">
        <v>247</v>
      </c>
      <c r="L47" s="254" t="s">
        <v>440</v>
      </c>
      <c r="M47" s="254"/>
      <c r="N47" s="254" t="s">
        <v>441</v>
      </c>
      <c r="O47" s="254"/>
      <c r="P47" s="254"/>
      <c r="Q47" s="254" t="s">
        <v>442</v>
      </c>
    </row>
    <row r="48" spans="7:17">
      <c r="G48" s="254" t="s">
        <v>443</v>
      </c>
      <c r="H48" s="254" t="s">
        <v>444</v>
      </c>
      <c r="I48" s="254"/>
      <c r="J48" s="254" t="s">
        <v>445</v>
      </c>
      <c r="L48" s="254" t="s">
        <v>447</v>
      </c>
      <c r="M48" s="254"/>
      <c r="N48" s="254" t="s">
        <v>448</v>
      </c>
      <c r="O48" s="254"/>
      <c r="P48" s="254"/>
      <c r="Q48" s="254" t="s">
        <v>449</v>
      </c>
    </row>
    <row r="49" spans="2:17">
      <c r="G49" s="254" t="s">
        <v>450</v>
      </c>
      <c r="H49" s="254" t="s">
        <v>451</v>
      </c>
      <c r="I49" s="254"/>
      <c r="J49" s="254" t="s">
        <v>452</v>
      </c>
      <c r="L49" s="254" t="s">
        <v>453</v>
      </c>
      <c r="M49" s="254"/>
      <c r="N49" s="254" t="s">
        <v>454</v>
      </c>
      <c r="O49" s="254"/>
      <c r="P49" s="254"/>
      <c r="Q49" s="254" t="s">
        <v>455</v>
      </c>
    </row>
    <row r="50" spans="2:17">
      <c r="G50" s="254" t="s">
        <v>456</v>
      </c>
      <c r="H50" s="254" t="s">
        <v>457</v>
      </c>
      <c r="I50" s="254"/>
      <c r="J50" s="254" t="s">
        <v>458</v>
      </c>
      <c r="L50" s="254" t="s">
        <v>459</v>
      </c>
      <c r="M50" s="254"/>
      <c r="N50" s="254" t="s">
        <v>460</v>
      </c>
      <c r="O50" s="254"/>
      <c r="P50" s="254"/>
      <c r="Q50" s="254" t="s">
        <v>461</v>
      </c>
    </row>
    <row r="51" spans="2:17">
      <c r="G51" s="254" t="s">
        <v>462</v>
      </c>
      <c r="H51" s="254" t="s">
        <v>463</v>
      </c>
      <c r="I51" s="254"/>
      <c r="J51" s="254" t="s">
        <v>464</v>
      </c>
      <c r="K51" s="254"/>
      <c r="L51" s="254" t="s">
        <v>465</v>
      </c>
      <c r="M51" s="254"/>
      <c r="N51" s="254" t="s">
        <v>466</v>
      </c>
      <c r="O51" s="254"/>
      <c r="P51" s="254"/>
      <c r="Q51" s="254" t="s">
        <v>467</v>
      </c>
    </row>
    <row r="52" spans="2:17">
      <c r="G52" s="254" t="s">
        <v>468</v>
      </c>
      <c r="H52" s="254" t="s">
        <v>469</v>
      </c>
      <c r="I52" s="254"/>
      <c r="J52" s="254" t="s">
        <v>470</v>
      </c>
      <c r="K52" s="254"/>
      <c r="L52" s="254" t="s">
        <v>471</v>
      </c>
      <c r="M52" s="254"/>
      <c r="N52" s="254" t="s">
        <v>472</v>
      </c>
      <c r="O52" s="254"/>
      <c r="P52" s="254"/>
      <c r="Q52" s="254" t="s">
        <v>473</v>
      </c>
    </row>
    <row r="53" spans="2:17">
      <c r="G53" s="254" t="s">
        <v>474</v>
      </c>
      <c r="H53" s="254" t="s">
        <v>475</v>
      </c>
      <c r="I53" s="254"/>
      <c r="J53" s="254" t="s">
        <v>476</v>
      </c>
      <c r="K53" s="254"/>
      <c r="L53" s="254" t="s">
        <v>477</v>
      </c>
      <c r="M53" s="254"/>
      <c r="N53" s="254" t="s">
        <v>478</v>
      </c>
      <c r="O53" s="254"/>
      <c r="P53" s="254"/>
      <c r="Q53" s="254" t="s">
        <v>479</v>
      </c>
    </row>
    <row r="54" spans="2:17">
      <c r="G54" s="254" t="s">
        <v>480</v>
      </c>
      <c r="H54" s="254" t="s">
        <v>481</v>
      </c>
      <c r="I54" s="254"/>
      <c r="J54" s="254" t="s">
        <v>482</v>
      </c>
      <c r="K54" s="254"/>
      <c r="L54" s="254" t="s">
        <v>483</v>
      </c>
      <c r="M54" s="254"/>
      <c r="N54" s="254" t="s">
        <v>484</v>
      </c>
      <c r="O54" s="254"/>
      <c r="P54" s="254"/>
      <c r="Q54" s="254" t="s">
        <v>247</v>
      </c>
    </row>
    <row r="55" spans="2:17">
      <c r="G55" s="254" t="s">
        <v>485</v>
      </c>
      <c r="H55" s="254" t="s">
        <v>486</v>
      </c>
      <c r="I55" s="254"/>
      <c r="J55" s="254" t="s">
        <v>487</v>
      </c>
      <c r="K55" s="254"/>
      <c r="L55" s="254" t="s">
        <v>488</v>
      </c>
      <c r="M55" s="254"/>
      <c r="N55" s="254" t="s">
        <v>489</v>
      </c>
      <c r="O55" s="254"/>
      <c r="P55" s="254"/>
      <c r="Q55" s="254"/>
    </row>
    <row r="56" spans="2:17">
      <c r="G56" s="254" t="s">
        <v>490</v>
      </c>
      <c r="H56" s="254" t="s">
        <v>491</v>
      </c>
      <c r="I56" s="254"/>
      <c r="J56" s="254" t="s">
        <v>492</v>
      </c>
      <c r="K56" s="254"/>
      <c r="L56" s="254" t="s">
        <v>493</v>
      </c>
      <c r="M56" s="254"/>
      <c r="N56" s="254" t="s">
        <v>494</v>
      </c>
      <c r="O56" s="254"/>
      <c r="P56" s="254"/>
      <c r="Q56" s="254"/>
    </row>
    <row r="57" spans="2:17">
      <c r="G57" s="254" t="s">
        <v>495</v>
      </c>
      <c r="H57" s="254" t="s">
        <v>496</v>
      </c>
      <c r="I57" s="254"/>
      <c r="J57" s="254" t="s">
        <v>497</v>
      </c>
      <c r="K57" s="254"/>
      <c r="L57" s="254" t="s">
        <v>498</v>
      </c>
      <c r="M57" s="254"/>
      <c r="N57" s="254" t="s">
        <v>499</v>
      </c>
      <c r="O57" s="254"/>
      <c r="P57" s="254"/>
      <c r="Q57" s="254"/>
    </row>
    <row r="58" spans="2:17" ht="15" thickBot="1">
      <c r="G58" s="254" t="s">
        <v>500</v>
      </c>
      <c r="H58" s="254" t="s">
        <v>501</v>
      </c>
      <c r="I58" s="254"/>
      <c r="J58" s="254" t="s">
        <v>502</v>
      </c>
      <c r="K58" s="254"/>
      <c r="L58" s="254" t="s">
        <v>503</v>
      </c>
      <c r="M58" s="254"/>
      <c r="N58" s="254" t="s">
        <v>504</v>
      </c>
      <c r="O58" s="254"/>
      <c r="P58" s="254"/>
      <c r="Q58" s="254"/>
    </row>
    <row r="59" spans="2:17" ht="15" thickBot="1">
      <c r="B59" s="270" t="str">
        <f>INDEX(Lists!D5:D32,MATCH(Validation!B4,Lists!C5:C32,0))</f>
        <v>SSC</v>
      </c>
      <c r="G59" s="254" t="s">
        <v>505</v>
      </c>
      <c r="H59" s="254" t="s">
        <v>506</v>
      </c>
      <c r="I59" s="254"/>
      <c r="J59" s="254" t="s">
        <v>507</v>
      </c>
      <c r="K59" s="254"/>
      <c r="L59" s="254" t="s">
        <v>508</v>
      </c>
      <c r="M59" s="254"/>
      <c r="N59" s="254" t="s">
        <v>509</v>
      </c>
      <c r="O59" s="254"/>
      <c r="P59" s="254"/>
      <c r="Q59" s="254"/>
    </row>
    <row r="60" spans="2:17">
      <c r="G60" s="254" t="s">
        <v>510</v>
      </c>
      <c r="H60" s="254" t="s">
        <v>511</v>
      </c>
      <c r="I60" s="254"/>
      <c r="J60" s="254" t="s">
        <v>512</v>
      </c>
      <c r="K60" s="254"/>
      <c r="L60" s="254" t="s">
        <v>513</v>
      </c>
      <c r="M60" s="254"/>
      <c r="N60" s="254" t="s">
        <v>514</v>
      </c>
      <c r="O60" s="254"/>
      <c r="P60" s="254"/>
      <c r="Q60" s="254"/>
    </row>
    <row r="61" spans="2:17">
      <c r="G61" s="254" t="s">
        <v>515</v>
      </c>
      <c r="H61" s="254" t="s">
        <v>247</v>
      </c>
      <c r="I61" s="254"/>
      <c r="J61" s="254" t="s">
        <v>516</v>
      </c>
      <c r="K61" s="254"/>
      <c r="L61" s="254" t="s">
        <v>517</v>
      </c>
      <c r="M61" s="254"/>
      <c r="N61" s="254" t="s">
        <v>518</v>
      </c>
      <c r="O61" s="254"/>
      <c r="P61" s="254"/>
      <c r="Q61" s="254"/>
    </row>
    <row r="62" spans="2:17">
      <c r="G62" s="254" t="s">
        <v>519</v>
      </c>
      <c r="H62" s="254"/>
      <c r="I62" s="254"/>
      <c r="J62" s="254" t="s">
        <v>520</v>
      </c>
      <c r="K62" s="254"/>
      <c r="L62" s="254" t="s">
        <v>521</v>
      </c>
      <c r="M62" s="254"/>
      <c r="N62" s="254" t="s">
        <v>247</v>
      </c>
      <c r="O62" s="254"/>
      <c r="P62" s="254"/>
      <c r="Q62" s="254"/>
    </row>
    <row r="63" spans="2:17">
      <c r="G63" s="254" t="s">
        <v>522</v>
      </c>
      <c r="H63" s="254"/>
      <c r="I63" s="254"/>
      <c r="J63" s="254" t="s">
        <v>523</v>
      </c>
      <c r="K63" s="254"/>
      <c r="L63" s="254" t="s">
        <v>524</v>
      </c>
      <c r="M63" s="254"/>
      <c r="N63" s="254"/>
      <c r="O63" s="254"/>
      <c r="P63" s="254"/>
      <c r="Q63" s="254"/>
    </row>
    <row r="64" spans="2:17">
      <c r="G64" s="254" t="s">
        <v>525</v>
      </c>
      <c r="H64" s="254"/>
      <c r="I64" s="254"/>
      <c r="J64" s="254" t="s">
        <v>526</v>
      </c>
      <c r="K64" s="254"/>
      <c r="L64" s="254" t="s">
        <v>527</v>
      </c>
      <c r="M64" s="254"/>
      <c r="N64" s="254"/>
      <c r="O64" s="254"/>
      <c r="P64" s="254"/>
      <c r="Q64" s="254"/>
    </row>
    <row r="65" spans="7:17">
      <c r="G65" s="254" t="s">
        <v>528</v>
      </c>
      <c r="H65" s="254"/>
      <c r="I65" s="254"/>
      <c r="J65" s="254" t="s">
        <v>529</v>
      </c>
      <c r="K65" s="254"/>
      <c r="L65" s="254" t="s">
        <v>530</v>
      </c>
      <c r="M65" s="254"/>
      <c r="N65" s="254"/>
      <c r="O65" s="254"/>
      <c r="P65" s="254"/>
      <c r="Q65" s="254"/>
    </row>
    <row r="66" spans="7:17">
      <c r="G66" s="254" t="s">
        <v>531</v>
      </c>
      <c r="H66" s="254"/>
      <c r="I66" s="254"/>
      <c r="J66" s="254" t="s">
        <v>532</v>
      </c>
      <c r="K66" s="254"/>
      <c r="L66" s="254" t="s">
        <v>533</v>
      </c>
      <c r="M66" s="254"/>
      <c r="N66" s="254"/>
      <c r="O66" s="254"/>
      <c r="P66" s="254"/>
      <c r="Q66" s="254"/>
    </row>
    <row r="67" spans="7:17">
      <c r="G67" s="254" t="s">
        <v>534</v>
      </c>
      <c r="H67" s="254"/>
      <c r="I67" s="254"/>
      <c r="J67" s="254" t="s">
        <v>535</v>
      </c>
      <c r="K67" s="254"/>
      <c r="L67" s="254" t="s">
        <v>536</v>
      </c>
      <c r="M67" s="254"/>
      <c r="N67" s="254"/>
      <c r="O67" s="254"/>
      <c r="P67" s="254"/>
      <c r="Q67" s="254"/>
    </row>
    <row r="68" spans="7:17">
      <c r="G68" s="254" t="s">
        <v>537</v>
      </c>
      <c r="H68" s="254"/>
      <c r="I68" s="254"/>
      <c r="J68" s="254" t="s">
        <v>538</v>
      </c>
      <c r="K68" s="254"/>
      <c r="L68" s="254" t="s">
        <v>539</v>
      </c>
      <c r="M68" s="254"/>
      <c r="N68" s="254"/>
      <c r="O68" s="254"/>
      <c r="P68" s="254"/>
      <c r="Q68" s="254"/>
    </row>
    <row r="69" spans="7:17">
      <c r="G69" s="254" t="s">
        <v>540</v>
      </c>
      <c r="H69" s="254"/>
      <c r="I69" s="254"/>
      <c r="J69" s="254" t="s">
        <v>541</v>
      </c>
      <c r="K69" s="254"/>
      <c r="L69" s="254" t="s">
        <v>542</v>
      </c>
      <c r="M69" s="254"/>
      <c r="N69" s="254"/>
      <c r="O69" s="254"/>
      <c r="P69" s="254"/>
      <c r="Q69" s="254"/>
    </row>
    <row r="70" spans="7:17">
      <c r="G70" s="254" t="s">
        <v>543</v>
      </c>
      <c r="H70" s="254"/>
      <c r="I70" s="254"/>
      <c r="J70" s="254" t="s">
        <v>544</v>
      </c>
      <c r="K70" s="254"/>
      <c r="L70" s="254" t="s">
        <v>545</v>
      </c>
      <c r="M70" s="254"/>
      <c r="N70" s="254"/>
      <c r="O70" s="254"/>
      <c r="P70" s="254"/>
      <c r="Q70" s="254"/>
    </row>
    <row r="71" spans="7:17">
      <c r="G71" s="254" t="s">
        <v>546</v>
      </c>
      <c r="H71" s="254"/>
      <c r="I71" s="254"/>
      <c r="J71" s="254" t="s">
        <v>247</v>
      </c>
      <c r="K71" s="254"/>
      <c r="L71" s="254" t="s">
        <v>547</v>
      </c>
      <c r="M71" s="254"/>
      <c r="N71" s="254"/>
      <c r="O71" s="254"/>
      <c r="P71" s="254"/>
      <c r="Q71" s="254"/>
    </row>
    <row r="72" spans="7:17">
      <c r="G72" s="254" t="s">
        <v>548</v>
      </c>
      <c r="H72" s="254"/>
      <c r="I72" s="254"/>
      <c r="J72" s="254"/>
      <c r="K72" s="254"/>
      <c r="L72" s="254" t="s">
        <v>549</v>
      </c>
      <c r="M72" s="254"/>
      <c r="N72" s="254"/>
      <c r="O72" s="254"/>
      <c r="P72" s="254"/>
      <c r="Q72" s="254"/>
    </row>
    <row r="73" spans="7:17">
      <c r="G73" s="254" t="s">
        <v>550</v>
      </c>
      <c r="H73" s="254"/>
      <c r="I73" s="254"/>
      <c r="J73" s="254"/>
      <c r="K73" s="254"/>
      <c r="L73" s="254" t="s">
        <v>551</v>
      </c>
      <c r="M73" s="254"/>
      <c r="N73" s="254"/>
      <c r="O73" s="254"/>
      <c r="P73" s="254"/>
      <c r="Q73" s="254"/>
    </row>
    <row r="74" spans="7:17">
      <c r="G74" s="254" t="s">
        <v>552</v>
      </c>
      <c r="H74" s="254"/>
      <c r="I74" s="254"/>
      <c r="J74" s="254"/>
      <c r="K74" s="254"/>
      <c r="L74" s="254" t="s">
        <v>553</v>
      </c>
      <c r="M74" s="254"/>
      <c r="N74" s="254"/>
      <c r="O74" s="254"/>
      <c r="P74" s="254"/>
      <c r="Q74" s="254"/>
    </row>
    <row r="75" spans="7:17">
      <c r="G75" s="254" t="s">
        <v>554</v>
      </c>
      <c r="H75" s="254"/>
      <c r="I75" s="254"/>
      <c r="J75" s="254"/>
      <c r="K75" s="254"/>
      <c r="L75" s="254" t="s">
        <v>555</v>
      </c>
      <c r="M75" s="254"/>
      <c r="N75" s="254"/>
      <c r="O75" s="254"/>
      <c r="P75" s="254"/>
      <c r="Q75" s="254"/>
    </row>
    <row r="76" spans="7:17">
      <c r="G76" s="254" t="s">
        <v>556</v>
      </c>
      <c r="H76" s="254"/>
      <c r="I76" s="254"/>
      <c r="J76" s="254"/>
      <c r="K76" s="254"/>
      <c r="L76" s="254" t="s">
        <v>557</v>
      </c>
      <c r="M76" s="254"/>
      <c r="N76" s="254"/>
      <c r="O76" s="254"/>
      <c r="P76" s="254"/>
      <c r="Q76" s="254"/>
    </row>
    <row r="77" spans="7:17">
      <c r="G77" s="254" t="s">
        <v>558</v>
      </c>
      <c r="H77" s="254"/>
      <c r="I77" s="254"/>
      <c r="J77" s="254"/>
      <c r="K77" s="254"/>
      <c r="L77" s="254" t="s">
        <v>559</v>
      </c>
      <c r="M77" s="254"/>
      <c r="N77" s="254"/>
      <c r="O77" s="254"/>
      <c r="P77" s="254"/>
      <c r="Q77" s="254"/>
    </row>
    <row r="78" spans="7:17">
      <c r="G78" s="254" t="s">
        <v>560</v>
      </c>
      <c r="H78" s="254"/>
      <c r="I78" s="254"/>
      <c r="J78" s="254"/>
      <c r="K78" s="254"/>
      <c r="L78" s="254" t="s">
        <v>561</v>
      </c>
      <c r="M78" s="254"/>
      <c r="N78" s="254"/>
      <c r="O78" s="254"/>
      <c r="P78" s="254"/>
      <c r="Q78" s="254"/>
    </row>
    <row r="79" spans="7:17">
      <c r="G79" s="254" t="s">
        <v>562</v>
      </c>
      <c r="H79" s="254"/>
      <c r="I79" s="254"/>
      <c r="J79" s="254"/>
      <c r="K79" s="254"/>
      <c r="L79" s="254" t="s">
        <v>563</v>
      </c>
      <c r="M79" s="254"/>
      <c r="N79" s="254"/>
      <c r="O79" s="254"/>
      <c r="P79" s="254"/>
      <c r="Q79" s="254"/>
    </row>
    <row r="80" spans="7:17">
      <c r="G80" s="254" t="s">
        <v>564</v>
      </c>
      <c r="H80" s="254"/>
      <c r="I80" s="254"/>
      <c r="J80" s="254"/>
      <c r="K80" s="254"/>
      <c r="L80" s="254" t="s">
        <v>565</v>
      </c>
      <c r="M80" s="254"/>
      <c r="N80" s="254"/>
      <c r="O80" s="254"/>
      <c r="P80" s="254"/>
      <c r="Q80" s="254"/>
    </row>
    <row r="81" spans="7:17">
      <c r="G81" s="254" t="s">
        <v>566</v>
      </c>
      <c r="H81" s="254"/>
      <c r="I81" s="254"/>
      <c r="J81" s="254"/>
      <c r="K81" s="254"/>
      <c r="L81" s="254" t="s">
        <v>247</v>
      </c>
      <c r="M81" s="254"/>
      <c r="N81" s="254"/>
      <c r="O81" s="254"/>
      <c r="P81" s="254"/>
      <c r="Q81" s="254"/>
    </row>
    <row r="82" spans="7:17">
      <c r="G82" s="254" t="s">
        <v>567</v>
      </c>
      <c r="H82" s="254"/>
      <c r="I82" s="254"/>
      <c r="J82" s="254"/>
      <c r="K82" s="254"/>
      <c r="L82" s="254"/>
      <c r="M82" s="254"/>
      <c r="N82" s="254"/>
      <c r="O82" s="254"/>
      <c r="P82" s="254"/>
      <c r="Q82" s="254"/>
    </row>
    <row r="83" spans="7:17">
      <c r="G83" s="254" t="s">
        <v>568</v>
      </c>
      <c r="H83" s="254"/>
      <c r="I83" s="254"/>
      <c r="J83" s="254"/>
      <c r="K83" s="254"/>
      <c r="L83" s="254"/>
      <c r="M83" s="254"/>
      <c r="N83" s="254"/>
      <c r="O83" s="254"/>
      <c r="P83" s="254"/>
      <c r="Q83" s="254"/>
    </row>
    <row r="84" spans="7:17">
      <c r="G84" s="254" t="s">
        <v>569</v>
      </c>
      <c r="H84" s="254"/>
      <c r="I84" s="254"/>
      <c r="J84" s="254"/>
      <c r="K84" s="254"/>
      <c r="L84" s="254"/>
      <c r="M84" s="254"/>
      <c r="N84" s="254"/>
      <c r="O84" s="254"/>
      <c r="P84" s="254"/>
      <c r="Q84" s="254"/>
    </row>
    <row r="85" spans="7:17">
      <c r="G85" s="254" t="s">
        <v>570</v>
      </c>
      <c r="H85" s="254"/>
      <c r="I85" s="254"/>
      <c r="J85" s="254"/>
      <c r="K85" s="254"/>
      <c r="L85" s="254"/>
      <c r="M85" s="254"/>
      <c r="N85" s="254"/>
      <c r="O85" s="254"/>
      <c r="P85" s="254"/>
      <c r="Q85" s="254"/>
    </row>
    <row r="86" spans="7:17">
      <c r="G86" s="254" t="s">
        <v>571</v>
      </c>
      <c r="H86" s="254"/>
      <c r="I86" s="254"/>
      <c r="J86" s="254"/>
      <c r="K86" s="254"/>
      <c r="L86" s="254"/>
      <c r="M86" s="254"/>
      <c r="N86" s="254"/>
      <c r="O86" s="254"/>
      <c r="P86" s="254"/>
      <c r="Q86" s="254"/>
    </row>
    <row r="87" spans="7:17">
      <c r="G87" s="254" t="s">
        <v>572</v>
      </c>
      <c r="H87" s="254"/>
      <c r="I87" s="254"/>
      <c r="J87" s="254"/>
      <c r="K87" s="254"/>
      <c r="L87" s="254"/>
      <c r="M87" s="254"/>
      <c r="N87" s="254"/>
      <c r="O87" s="254"/>
      <c r="P87" s="254"/>
      <c r="Q87" s="254"/>
    </row>
    <row r="88" spans="7:17">
      <c r="G88" s="254" t="s">
        <v>573</v>
      </c>
      <c r="H88" s="254"/>
      <c r="I88" s="254"/>
      <c r="J88" s="254"/>
      <c r="K88" s="254"/>
      <c r="L88" s="254"/>
      <c r="M88" s="254"/>
      <c r="N88" s="254"/>
      <c r="O88" s="254"/>
      <c r="P88" s="254"/>
      <c r="Q88" s="254"/>
    </row>
    <row r="89" spans="7:17">
      <c r="G89" s="254" t="s">
        <v>574</v>
      </c>
      <c r="H89" s="254"/>
      <c r="I89" s="254"/>
      <c r="J89" s="254"/>
      <c r="K89" s="254"/>
      <c r="L89" s="254"/>
      <c r="M89" s="254"/>
      <c r="N89" s="254"/>
      <c r="O89" s="254"/>
      <c r="P89" s="254"/>
      <c r="Q89" s="254"/>
    </row>
    <row r="90" spans="7:17">
      <c r="G90" s="254" t="s">
        <v>575</v>
      </c>
      <c r="H90" s="254"/>
      <c r="I90" s="254"/>
      <c r="J90" s="254"/>
      <c r="K90" s="254"/>
      <c r="L90" s="254"/>
      <c r="M90" s="254"/>
      <c r="N90" s="254"/>
      <c r="O90" s="254"/>
      <c r="P90" s="254"/>
      <c r="Q90" s="254"/>
    </row>
    <row r="91" spans="7:17">
      <c r="G91" s="254" t="s">
        <v>576</v>
      </c>
      <c r="H91" s="254"/>
      <c r="I91" s="254"/>
      <c r="J91" s="254"/>
      <c r="K91" s="254"/>
      <c r="L91" s="254"/>
      <c r="M91" s="254"/>
      <c r="N91" s="254"/>
      <c r="O91" s="254"/>
      <c r="P91" s="254"/>
      <c r="Q91" s="254"/>
    </row>
    <row r="92" spans="7:17">
      <c r="G92" s="254" t="s">
        <v>577</v>
      </c>
      <c r="H92" s="254"/>
      <c r="I92" s="254"/>
      <c r="J92" s="254"/>
      <c r="K92" s="254"/>
      <c r="L92" s="254"/>
      <c r="M92" s="254"/>
      <c r="N92" s="254"/>
      <c r="O92" s="254"/>
      <c r="P92" s="254"/>
      <c r="Q92" s="254"/>
    </row>
    <row r="93" spans="7:17">
      <c r="G93" s="254" t="s">
        <v>578</v>
      </c>
      <c r="H93" s="254"/>
      <c r="I93" s="254"/>
      <c r="J93" s="254"/>
      <c r="K93" s="254"/>
      <c r="L93" s="254"/>
      <c r="M93" s="254"/>
      <c r="N93" s="254"/>
      <c r="O93" s="254"/>
      <c r="P93" s="254"/>
      <c r="Q93" s="254"/>
    </row>
    <row r="94" spans="7:17">
      <c r="G94" s="254" t="s">
        <v>579</v>
      </c>
      <c r="H94" s="254"/>
      <c r="I94" s="254"/>
      <c r="J94" s="254"/>
      <c r="K94" s="254"/>
      <c r="L94" s="254"/>
      <c r="M94" s="254"/>
      <c r="N94" s="254"/>
      <c r="O94" s="254"/>
      <c r="P94" s="254"/>
      <c r="Q94" s="254"/>
    </row>
    <row r="95" spans="7:17">
      <c r="G95" s="254" t="s">
        <v>580</v>
      </c>
      <c r="H95" s="254"/>
      <c r="I95" s="254"/>
      <c r="J95" s="254"/>
      <c r="K95" s="254"/>
      <c r="L95" s="254"/>
      <c r="M95" s="254"/>
      <c r="N95" s="254"/>
      <c r="O95" s="254"/>
      <c r="P95" s="254"/>
      <c r="Q95" s="254"/>
    </row>
    <row r="96" spans="7:17">
      <c r="G96" s="254" t="s">
        <v>581</v>
      </c>
      <c r="H96" s="254"/>
      <c r="I96" s="254"/>
      <c r="J96" s="254"/>
      <c r="K96" s="254"/>
      <c r="L96" s="254"/>
      <c r="M96" s="254"/>
      <c r="N96" s="254"/>
      <c r="O96" s="254"/>
      <c r="P96" s="254"/>
      <c r="Q96" s="254"/>
    </row>
    <row r="97" spans="7:17">
      <c r="G97" s="254" t="s">
        <v>582</v>
      </c>
      <c r="H97" s="254"/>
      <c r="I97" s="254"/>
      <c r="J97" s="254"/>
      <c r="K97" s="254"/>
      <c r="L97" s="254"/>
      <c r="M97" s="254"/>
      <c r="N97" s="254"/>
      <c r="O97" s="254"/>
      <c r="P97" s="254"/>
      <c r="Q97" s="254"/>
    </row>
    <row r="98" spans="7:17">
      <c r="G98" s="254" t="s">
        <v>583</v>
      </c>
      <c r="H98" s="254"/>
      <c r="I98" s="254"/>
      <c r="J98" s="254"/>
      <c r="K98" s="254"/>
      <c r="L98" s="254"/>
      <c r="M98" s="254"/>
      <c r="N98" s="254"/>
      <c r="O98" s="254"/>
      <c r="P98" s="254"/>
      <c r="Q98" s="254"/>
    </row>
    <row r="99" spans="7:17">
      <c r="G99" s="254" t="s">
        <v>584</v>
      </c>
      <c r="H99" s="254"/>
      <c r="I99" s="254"/>
      <c r="J99" s="254"/>
      <c r="K99" s="254"/>
      <c r="L99" s="254"/>
      <c r="M99" s="254"/>
      <c r="N99" s="254"/>
      <c r="O99" s="254"/>
      <c r="P99" s="254"/>
      <c r="Q99" s="254"/>
    </row>
    <row r="100" spans="7:17">
      <c r="G100" s="254" t="s">
        <v>585</v>
      </c>
      <c r="H100" s="254"/>
      <c r="I100" s="254"/>
      <c r="J100" s="254"/>
      <c r="K100" s="254"/>
      <c r="L100" s="254"/>
      <c r="M100" s="254"/>
      <c r="N100" s="254"/>
      <c r="O100" s="254"/>
      <c r="P100" s="254"/>
      <c r="Q100" s="254"/>
    </row>
    <row r="101" spans="7:17">
      <c r="G101" s="254" t="s">
        <v>586</v>
      </c>
      <c r="H101" s="254"/>
      <c r="I101" s="254"/>
      <c r="J101" s="254"/>
      <c r="K101" s="254"/>
      <c r="L101" s="254"/>
      <c r="M101" s="254"/>
      <c r="N101" s="254"/>
      <c r="O101" s="254"/>
      <c r="P101" s="254"/>
      <c r="Q101" s="254"/>
    </row>
    <row r="102" spans="7:17">
      <c r="G102" s="254" t="s">
        <v>587</v>
      </c>
      <c r="H102" s="254"/>
      <c r="I102" s="254"/>
      <c r="J102" s="254"/>
      <c r="K102" s="254"/>
      <c r="L102" s="254"/>
      <c r="M102" s="254"/>
      <c r="N102" s="254"/>
      <c r="O102" s="254"/>
      <c r="P102" s="254"/>
      <c r="Q102" s="254"/>
    </row>
    <row r="103" spans="7:17">
      <c r="G103" s="254" t="s">
        <v>588</v>
      </c>
      <c r="H103" s="254"/>
      <c r="I103" s="254"/>
      <c r="J103" s="254"/>
      <c r="K103" s="254"/>
      <c r="L103" s="254"/>
      <c r="M103" s="254"/>
      <c r="N103" s="254"/>
      <c r="O103" s="254"/>
      <c r="P103" s="254"/>
      <c r="Q103" s="254"/>
    </row>
    <row r="104" spans="7:17">
      <c r="G104" s="254" t="s">
        <v>589</v>
      </c>
      <c r="H104" s="254"/>
      <c r="I104" s="254"/>
      <c r="J104" s="254"/>
      <c r="K104" s="254"/>
      <c r="L104" s="254"/>
      <c r="M104" s="254"/>
      <c r="N104" s="254"/>
      <c r="O104" s="254"/>
      <c r="P104" s="254"/>
      <c r="Q104" s="254"/>
    </row>
  </sheetData>
  <sortState ref="B6:E34">
    <sortCondition ref="B6:B34"/>
  </sortState>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tabColor rgb="FFFFFF00"/>
  </sheetPr>
  <dimension ref="A1:F324"/>
  <sheetViews>
    <sheetView zoomScale="70" zoomScaleNormal="70" workbookViewId="0"/>
  </sheetViews>
  <sheetFormatPr defaultColWidth="9" defaultRowHeight="14.25"/>
  <cols>
    <col min="1" max="1" width="9" style="239"/>
    <col min="2" max="2" width="19.25" style="239" bestFit="1" customWidth="1"/>
    <col min="3" max="3" width="120.25" style="239" bestFit="1" customWidth="1"/>
    <col min="4" max="4" width="10.75" style="239" bestFit="1" customWidth="1"/>
    <col min="5" max="5" width="16.75" style="239" bestFit="1" customWidth="1"/>
    <col min="6" max="16384" width="9" style="239"/>
  </cols>
  <sheetData>
    <row r="1" spans="1:6">
      <c r="C1" s="239" t="str">
        <f>CONCATENATE(Lists!$B$59,"_APR2022_F8")</f>
        <v>SSC_APR2022_F8</v>
      </c>
    </row>
    <row r="2" spans="1:6">
      <c r="A2" s="239" t="s">
        <v>3</v>
      </c>
      <c r="B2" s="239" t="s">
        <v>676</v>
      </c>
      <c r="C2" s="239" t="s">
        <v>677</v>
      </c>
      <c r="D2" s="239" t="s">
        <v>678</v>
      </c>
      <c r="E2" s="239" t="s">
        <v>679</v>
      </c>
      <c r="F2" s="239" t="s">
        <v>9845</v>
      </c>
    </row>
    <row r="3" spans="1:6" ht="15">
      <c r="B3" s="2111"/>
      <c r="C3" s="302"/>
      <c r="D3" s="301"/>
      <c r="E3" s="301"/>
    </row>
    <row r="4" spans="1:6">
      <c r="B4" s="239" t="str">
        <f>'8A'!R7</f>
        <v>BP05613</v>
      </c>
      <c r="C4" s="239" t="s">
        <v>16733</v>
      </c>
      <c r="E4" s="301" t="s">
        <v>683</v>
      </c>
      <c r="F4" s="307" t="str">
        <f>IF(ISBLANK('8A'!E7),"##BLANK",'8A'!E7)</f>
        <v>##BLANK</v>
      </c>
    </row>
    <row r="5" spans="1:6">
      <c r="B5" s="239" t="str">
        <f>'8A'!R8</f>
        <v>MP05614</v>
      </c>
      <c r="C5" s="239" t="s">
        <v>16734</v>
      </c>
      <c r="E5" s="301" t="s">
        <v>683</v>
      </c>
      <c r="F5" s="307" t="str">
        <f>IF(ISBLANK('8A'!E8),"##BLANK",'8A'!E8)</f>
        <v>##BLANK</v>
      </c>
    </row>
    <row r="6" spans="1:6">
      <c r="B6" s="239" t="str">
        <f>'8A'!R9</f>
        <v>MP05611</v>
      </c>
      <c r="C6" s="239" t="s">
        <v>16735</v>
      </c>
      <c r="E6" s="301" t="s">
        <v>683</v>
      </c>
      <c r="F6" s="307">
        <f>IF(ISBLANK('8A'!E9),"##BLANK",'8A'!E9)</f>
        <v>0</v>
      </c>
    </row>
    <row r="7" spans="1:6">
      <c r="B7" s="239" t="str">
        <f>'8A'!R10</f>
        <v>MP05613</v>
      </c>
      <c r="C7" s="239" t="s">
        <v>16736</v>
      </c>
      <c r="E7" s="301" t="s">
        <v>683</v>
      </c>
      <c r="F7" s="307" t="str">
        <f>IF(ISBLANK('8A'!E10),"##BLANK",'8A'!E10)</f>
        <v>##BLANK</v>
      </c>
    </row>
    <row r="8" spans="1:6">
      <c r="B8" s="239" t="str">
        <f>'8A'!R12</f>
        <v>MP05615</v>
      </c>
      <c r="C8" s="239" t="s">
        <v>16737</v>
      </c>
      <c r="E8" s="301" t="s">
        <v>683</v>
      </c>
      <c r="F8" s="307" t="str">
        <f>IF(ISBLANK('8A'!E12),"##BLANK",'8A'!E12)</f>
        <v>##BLANK</v>
      </c>
    </row>
    <row r="9" spans="1:6">
      <c r="B9" s="239" t="str">
        <f>'8A'!R14</f>
        <v>BN1623</v>
      </c>
      <c r="C9" s="239" t="s">
        <v>16738</v>
      </c>
      <c r="E9" s="301" t="s">
        <v>683</v>
      </c>
      <c r="F9" s="307" t="str">
        <f>IF(ISBLANK('8A'!E14),"##BLANK",'8A'!E14)</f>
        <v>##BLANK</v>
      </c>
    </row>
    <row r="10" spans="1:6">
      <c r="B10" s="239" t="str">
        <f>'8A'!R15</f>
        <v>BN1622</v>
      </c>
      <c r="C10" s="239" t="s">
        <v>16739</v>
      </c>
      <c r="E10" s="301" t="s">
        <v>683</v>
      </c>
      <c r="F10" s="307" t="str">
        <f>IF(ISBLANK('8A'!E15),"##BLANK",'8A'!E15)</f>
        <v>##BLANK</v>
      </c>
    </row>
    <row r="11" spans="1:6">
      <c r="B11" s="239" t="str">
        <f>'8A'!R16</f>
        <v>BN1621</v>
      </c>
      <c r="C11" s="239" t="s">
        <v>16740</v>
      </c>
      <c r="E11" s="301" t="s">
        <v>683</v>
      </c>
      <c r="F11" s="307">
        <f>IF(ISBLANK('8A'!E16),"##BLANK",'8A'!E16)</f>
        <v>0</v>
      </c>
    </row>
    <row r="12" spans="1:6">
      <c r="B12" s="239" t="str">
        <f>'8A'!R18</f>
        <v>BN1640</v>
      </c>
      <c r="C12" s="239" t="s">
        <v>16741</v>
      </c>
      <c r="E12" s="301" t="s">
        <v>683</v>
      </c>
      <c r="F12" s="307" t="str">
        <f>IF(ISBLANK('8A'!E18),"##BLANK",'8A'!E18)</f>
        <v>##BLANK</v>
      </c>
    </row>
    <row r="13" spans="1:6">
      <c r="B13" s="239" t="str">
        <f>'8A'!R19</f>
        <v>BN1641</v>
      </c>
      <c r="C13" s="239" t="s">
        <v>16742</v>
      </c>
      <c r="E13" s="301" t="s">
        <v>683</v>
      </c>
      <c r="F13" s="307" t="str">
        <f>IF(ISBLANK('8A'!E19),"##BLANK",'8A'!E19)</f>
        <v>##BLANK</v>
      </c>
    </row>
    <row r="14" spans="1:6">
      <c r="B14" s="239" t="str">
        <f>'8A'!R20</f>
        <v>BN1642</v>
      </c>
      <c r="C14" s="239" t="s">
        <v>16743</v>
      </c>
      <c r="E14" s="301" t="s">
        <v>683</v>
      </c>
      <c r="F14" s="307" t="str">
        <f>IF(ISBLANK('8A'!E20),"##BLANK",'8A'!E20)</f>
        <v>##BLANK</v>
      </c>
    </row>
    <row r="15" spans="1:6">
      <c r="B15" s="309" t="str">
        <f>'8A'!R21</f>
        <v>BN1643</v>
      </c>
      <c r="C15" s="239" t="s">
        <v>16744</v>
      </c>
      <c r="E15" s="301" t="s">
        <v>683</v>
      </c>
      <c r="F15" s="307">
        <f>IF(ISBLANK('8A'!E21),"##BLANK",'8A'!E21)</f>
        <v>0</v>
      </c>
    </row>
    <row r="16" spans="1:6">
      <c r="B16" s="1918" t="str">
        <f>'8A'!R23</f>
        <v>BN1644</v>
      </c>
      <c r="C16" s="239" t="s">
        <v>11269</v>
      </c>
      <c r="E16" s="301" t="s">
        <v>683</v>
      </c>
      <c r="F16" s="307" t="str">
        <f>IF(ISBLANK('8A'!E23),"##BLANK",'8A'!E23)</f>
        <v>##BLANK</v>
      </c>
    </row>
    <row r="17" spans="2:6">
      <c r="B17" s="239" t="str">
        <f>'8A'!R25</f>
        <v>BN1648</v>
      </c>
      <c r="C17" s="239" t="s">
        <v>5660</v>
      </c>
      <c r="E17" s="301" t="s">
        <v>683</v>
      </c>
      <c r="F17" s="307" t="str">
        <f>IF(ISBLANK('8A'!E25),"##BLANK",'8A'!E25)</f>
        <v>##BLANK</v>
      </c>
    </row>
    <row r="18" spans="2:6">
      <c r="B18" s="239" t="str">
        <f>'8A'!R26</f>
        <v>BN1645</v>
      </c>
      <c r="C18" s="239" t="s">
        <v>5662</v>
      </c>
      <c r="E18" s="301" t="s">
        <v>683</v>
      </c>
      <c r="F18" s="307" t="str">
        <f>IF(ISBLANK('8A'!E26),"##BLANK",'8A'!E26)</f>
        <v>##BLANK</v>
      </c>
    </row>
    <row r="19" spans="2:6">
      <c r="B19" s="239" t="str">
        <f>'8A'!R27</f>
        <v>BN1646</v>
      </c>
      <c r="C19" s="239" t="s">
        <v>5664</v>
      </c>
      <c r="E19" s="301" t="s">
        <v>683</v>
      </c>
      <c r="F19" s="307" t="str">
        <f>IF(ISBLANK('8A'!E27),"##BLANK",'8A'!E27)</f>
        <v>##BLANK</v>
      </c>
    </row>
    <row r="20" spans="2:6">
      <c r="B20" s="239" t="str">
        <f>'8A'!R28</f>
        <v>BN1647</v>
      </c>
      <c r="C20" s="239" t="s">
        <v>5666</v>
      </c>
      <c r="E20" s="301" t="s">
        <v>683</v>
      </c>
      <c r="F20" s="307">
        <f>IF(ISBLANK('8A'!E28),"##BLANK",'8A'!E28)</f>
        <v>0</v>
      </c>
    </row>
    <row r="21" spans="2:6">
      <c r="B21" s="239" t="str">
        <f>'8A'!R30</f>
        <v>BN1649</v>
      </c>
      <c r="C21" s="239" t="s">
        <v>5668</v>
      </c>
      <c r="E21" s="301" t="s">
        <v>683</v>
      </c>
      <c r="F21" s="307" t="str">
        <f>IF(ISBLANK('8A'!E30),"##BLANK",'8A'!E30)</f>
        <v>##BLANK</v>
      </c>
    </row>
    <row r="22" spans="2:6">
      <c r="B22" s="1914" t="str">
        <f>'8A'!R31</f>
        <v>MP05616</v>
      </c>
      <c r="C22" s="239" t="s">
        <v>16745</v>
      </c>
      <c r="E22" s="301" t="s">
        <v>683</v>
      </c>
      <c r="F22" s="307" t="str">
        <f>IF(ISBLANK('8A'!E31),"##BLANK",'8A'!E31)</f>
        <v>##BLANK</v>
      </c>
    </row>
    <row r="23" spans="2:6">
      <c r="B23" s="239" t="str">
        <f>'8B'!AG8</f>
        <v>WWS1001STPPP</v>
      </c>
      <c r="C23" s="239" t="s">
        <v>16746</v>
      </c>
      <c r="E23" s="301" t="s">
        <v>683</v>
      </c>
      <c r="F23" s="307" t="str">
        <f>IF(ISBLANK('8B'!E8),"##BLANK",'8B'!E8)</f>
        <v>##BLANK</v>
      </c>
    </row>
    <row r="24" spans="2:6">
      <c r="B24" s="239" t="str">
        <f>'8B'!AH8</f>
        <v>WWS1001STPTK</v>
      </c>
      <c r="C24" s="239" t="s">
        <v>16747</v>
      </c>
      <c r="E24" s="301" t="s">
        <v>683</v>
      </c>
      <c r="F24" s="307" t="str">
        <f>IF(ISBLANK('8B'!F8),"##BLANK",'8B'!F8)</f>
        <v>##BLANK</v>
      </c>
    </row>
    <row r="25" spans="2:6">
      <c r="B25" s="239" t="str">
        <f>'8B'!AI8</f>
        <v>WWS1001STPTR</v>
      </c>
      <c r="C25" s="239" t="s">
        <v>16748</v>
      </c>
      <c r="E25" s="301" t="s">
        <v>683</v>
      </c>
      <c r="F25" s="307" t="str">
        <f>IF(ISBLANK('8B'!G8),"##BLANK",'8B'!G8)</f>
        <v>##BLANK</v>
      </c>
    </row>
    <row r="26" spans="2:6">
      <c r="B26" s="239" t="str">
        <f>'8B'!AJ8</f>
        <v>WWS1001STPTOT</v>
      </c>
      <c r="C26" s="239" t="s">
        <v>16749</v>
      </c>
      <c r="E26" s="301" t="s">
        <v>683</v>
      </c>
      <c r="F26" s="307">
        <f>IF(ISBLANK('8B'!H8),"##BLANK",'8B'!H8)</f>
        <v>0</v>
      </c>
    </row>
    <row r="27" spans="2:6">
      <c r="B27" s="239" t="str">
        <f>'8B'!AG9</f>
        <v>WWS1002STPPP</v>
      </c>
      <c r="C27" s="239" t="s">
        <v>16750</v>
      </c>
      <c r="E27" s="301" t="s">
        <v>683</v>
      </c>
      <c r="F27" s="307" t="str">
        <f>IF(ISBLANK('8B'!E9),"##BLANK",'8B'!E9)</f>
        <v>##BLANK</v>
      </c>
    </row>
    <row r="28" spans="2:6">
      <c r="B28" s="239" t="str">
        <f>'8B'!AH9</f>
        <v>WWS1002STPTK</v>
      </c>
      <c r="C28" s="239" t="s">
        <v>16751</v>
      </c>
      <c r="E28" s="301" t="s">
        <v>683</v>
      </c>
      <c r="F28" s="307" t="str">
        <f>IF(ISBLANK('8B'!F9),"##BLANK",'8B'!F9)</f>
        <v>##BLANK</v>
      </c>
    </row>
    <row r="29" spans="2:6">
      <c r="B29" s="239" t="str">
        <f>'8B'!AI9</f>
        <v>WWS1002STPTR</v>
      </c>
      <c r="C29" s="239" t="s">
        <v>16752</v>
      </c>
      <c r="E29" s="301" t="s">
        <v>683</v>
      </c>
      <c r="F29" s="307" t="str">
        <f>IF(ISBLANK('8B'!G9),"##BLANK",'8B'!G9)</f>
        <v>##BLANK</v>
      </c>
    </row>
    <row r="30" spans="2:6">
      <c r="B30" s="239" t="str">
        <f>'8B'!AJ9</f>
        <v>WWS1002STPTOT</v>
      </c>
      <c r="C30" s="239" t="s">
        <v>16753</v>
      </c>
      <c r="E30" s="301" t="s">
        <v>683</v>
      </c>
      <c r="F30" s="307">
        <f>IF(ISBLANK('8B'!H9),"##BLANK",'8B'!H9)</f>
        <v>0</v>
      </c>
    </row>
    <row r="31" spans="2:6">
      <c r="B31" s="239" t="str">
        <f>'8B'!AG10</f>
        <v>WWS1003STPPP</v>
      </c>
      <c r="C31" s="239" t="s">
        <v>16754</v>
      </c>
      <c r="E31" s="301" t="s">
        <v>683</v>
      </c>
      <c r="F31" s="307" t="str">
        <f>IF(ISBLANK('8B'!E10),"##BLANK",'8B'!E10)</f>
        <v>##BLANK</v>
      </c>
    </row>
    <row r="32" spans="2:6">
      <c r="B32" s="239" t="str">
        <f>'8B'!AH10</f>
        <v>WWS1003STPTK</v>
      </c>
      <c r="C32" s="239" t="s">
        <v>16755</v>
      </c>
      <c r="E32" s="301" t="s">
        <v>683</v>
      </c>
      <c r="F32" s="307" t="str">
        <f>IF(ISBLANK('8B'!F10),"##BLANK",'8B'!F10)</f>
        <v>##BLANK</v>
      </c>
    </row>
    <row r="33" spans="2:6">
      <c r="B33" s="239" t="str">
        <f>'8B'!AI10</f>
        <v>WWS1003STPTR</v>
      </c>
      <c r="C33" s="239" t="s">
        <v>16756</v>
      </c>
      <c r="E33" s="301" t="s">
        <v>683</v>
      </c>
      <c r="F33" s="307" t="str">
        <f>IF(ISBLANK('8B'!G10),"##BLANK",'8B'!G10)</f>
        <v>##BLANK</v>
      </c>
    </row>
    <row r="34" spans="2:6">
      <c r="B34" s="239" t="str">
        <f>'8B'!AJ10</f>
        <v>WWS1003STPTOT</v>
      </c>
      <c r="C34" s="239" t="s">
        <v>16757</v>
      </c>
      <c r="E34" s="301" t="s">
        <v>683</v>
      </c>
      <c r="F34" s="307">
        <f>IF(ISBLANK('8B'!H10),"##BLANK",'8B'!H10)</f>
        <v>0</v>
      </c>
    </row>
    <row r="35" spans="2:6">
      <c r="B35" s="239" t="str">
        <f>'8B'!AG11</f>
        <v>WWS1004STPPP</v>
      </c>
      <c r="C35" s="239" t="s">
        <v>16758</v>
      </c>
      <c r="E35" s="301" t="s">
        <v>683</v>
      </c>
      <c r="F35" s="307" t="str">
        <f>IF(ISBLANK('8B'!E11),"##BLANK",'8B'!E11)</f>
        <v>##BLANK</v>
      </c>
    </row>
    <row r="36" spans="2:6">
      <c r="B36" s="239" t="str">
        <f>'8B'!AH11</f>
        <v>WWS1004STPTK</v>
      </c>
      <c r="C36" s="239" t="s">
        <v>16759</v>
      </c>
      <c r="E36" s="301" t="s">
        <v>683</v>
      </c>
      <c r="F36" s="307" t="str">
        <f>IF(ISBLANK('8B'!F11),"##BLANK",'8B'!F11)</f>
        <v>##BLANK</v>
      </c>
    </row>
    <row r="37" spans="2:6">
      <c r="B37" s="239" t="str">
        <f>'8B'!AI11</f>
        <v>WWS1004STPTR</v>
      </c>
      <c r="C37" s="239" t="s">
        <v>16760</v>
      </c>
      <c r="E37" s="301" t="s">
        <v>683</v>
      </c>
      <c r="F37" s="307" t="str">
        <f>IF(ISBLANK('8B'!G11),"##BLANK",'8B'!G11)</f>
        <v>##BLANK</v>
      </c>
    </row>
    <row r="38" spans="2:6">
      <c r="B38" s="239" t="str">
        <f>'8B'!AJ11</f>
        <v>WWS1004STPTOT</v>
      </c>
      <c r="C38" s="239" t="s">
        <v>16761</v>
      </c>
      <c r="E38" s="301" t="s">
        <v>683</v>
      </c>
      <c r="F38" s="307">
        <f>IF(ISBLANK('8B'!H11),"##BLANK",'8B'!H11)</f>
        <v>0</v>
      </c>
    </row>
    <row r="39" spans="2:6">
      <c r="B39" s="239" t="str">
        <f>'8B'!AG14</f>
        <v>WWS1005STPPP</v>
      </c>
      <c r="C39" s="239" t="s">
        <v>16762</v>
      </c>
      <c r="E39" s="301" t="s">
        <v>683</v>
      </c>
      <c r="F39" s="307" t="str">
        <f>IF(ISBLANK('8B'!E14),"##BLANK",'8B'!E14)</f>
        <v>##BLANK</v>
      </c>
    </row>
    <row r="40" spans="2:6">
      <c r="B40" s="239" t="str">
        <f>'8B'!AH14</f>
        <v>WWS1005STPTK</v>
      </c>
      <c r="C40" s="239" t="s">
        <v>16763</v>
      </c>
      <c r="E40" s="301" t="s">
        <v>683</v>
      </c>
      <c r="F40" s="307" t="str">
        <f>IF(ISBLANK('8B'!F14),"##BLANK",'8B'!F14)</f>
        <v>##BLANK</v>
      </c>
    </row>
    <row r="41" spans="2:6">
      <c r="B41" s="239" t="str">
        <f>'8B'!AI14</f>
        <v>WWS1005STPTR</v>
      </c>
      <c r="C41" s="239" t="s">
        <v>16764</v>
      </c>
      <c r="E41" s="301" t="s">
        <v>683</v>
      </c>
      <c r="F41" s="307" t="str">
        <f>IF(ISBLANK('8B'!G14),"##BLANK",'8B'!G14)</f>
        <v>##BLANK</v>
      </c>
    </row>
    <row r="42" spans="2:6">
      <c r="B42" s="239" t="str">
        <f>'8B'!AJ14</f>
        <v>WWS1005STPTOT</v>
      </c>
      <c r="C42" s="239" t="s">
        <v>16765</v>
      </c>
      <c r="E42" s="301" t="s">
        <v>683</v>
      </c>
      <c r="F42" s="307">
        <f>IF(ISBLANK('8B'!H14),"##BLANK",'8B'!H14)</f>
        <v>0</v>
      </c>
    </row>
    <row r="43" spans="2:6">
      <c r="B43" s="239" t="str">
        <f>'8B'!AG15</f>
        <v>WWS1006STPPP</v>
      </c>
      <c r="C43" s="239" t="s">
        <v>16766</v>
      </c>
      <c r="E43" s="301" t="s">
        <v>683</v>
      </c>
      <c r="F43" s="307" t="str">
        <f>IF(ISBLANK('8B'!E15),"##BLANK",'8B'!E15)</f>
        <v>##BLANK</v>
      </c>
    </row>
    <row r="44" spans="2:6">
      <c r="B44" s="239" t="str">
        <f>'8B'!AH15</f>
        <v>WWS1006STPTK</v>
      </c>
      <c r="C44" s="239" t="s">
        <v>16767</v>
      </c>
      <c r="E44" s="301" t="s">
        <v>683</v>
      </c>
      <c r="F44" s="307" t="str">
        <f>IF(ISBLANK('8B'!F15),"##BLANK",'8B'!F15)</f>
        <v>##BLANK</v>
      </c>
    </row>
    <row r="45" spans="2:6">
      <c r="B45" s="239" t="str">
        <f>'8B'!AI15</f>
        <v>WWS1006STPTR</v>
      </c>
      <c r="C45" s="239" t="s">
        <v>16768</v>
      </c>
      <c r="E45" s="301" t="s">
        <v>683</v>
      </c>
      <c r="F45" s="307" t="str">
        <f>IF(ISBLANK('8B'!G15),"##BLANK",'8B'!G15)</f>
        <v>##BLANK</v>
      </c>
    </row>
    <row r="46" spans="2:6">
      <c r="B46" s="239" t="str">
        <f>'8B'!AJ15</f>
        <v>WWS1006STPTOT</v>
      </c>
      <c r="C46" s="239" t="s">
        <v>16769</v>
      </c>
      <c r="E46" s="301" t="s">
        <v>683</v>
      </c>
      <c r="F46" s="307">
        <f>IF(ISBLANK('8B'!H15),"##BLANK",'8B'!H15)</f>
        <v>0</v>
      </c>
    </row>
    <row r="47" spans="2:6">
      <c r="B47" s="239" t="str">
        <f>'8B'!AG16</f>
        <v>WWS1007DISTPPP</v>
      </c>
      <c r="C47" s="239" t="s">
        <v>16770</v>
      </c>
      <c r="E47" s="301" t="s">
        <v>683</v>
      </c>
      <c r="F47" s="307" t="str">
        <f>IF(ISBLANK('8B'!E16),"##BLANK",'8B'!E16)</f>
        <v>##BLANK</v>
      </c>
    </row>
    <row r="48" spans="2:6">
      <c r="B48" s="239" t="str">
        <f>'8B'!AH16</f>
        <v>WWS1007DISTPTK</v>
      </c>
      <c r="C48" s="239" t="s">
        <v>16771</v>
      </c>
      <c r="E48" s="301" t="s">
        <v>683</v>
      </c>
      <c r="F48" s="307" t="str">
        <f>IF(ISBLANK('8B'!F16),"##BLANK",'8B'!F16)</f>
        <v>##BLANK</v>
      </c>
    </row>
    <row r="49" spans="2:6">
      <c r="B49" s="239" t="str">
        <f>'8B'!AI16</f>
        <v>WWS1007DISTPTR</v>
      </c>
      <c r="C49" s="239" t="s">
        <v>16772</v>
      </c>
      <c r="E49" s="301" t="s">
        <v>683</v>
      </c>
      <c r="F49" s="307" t="str">
        <f>IF(ISBLANK('8B'!G16),"##BLANK",'8B'!G16)</f>
        <v>##BLANK</v>
      </c>
    </row>
    <row r="50" spans="2:6">
      <c r="B50" s="239" t="str">
        <f>'8B'!AJ16</f>
        <v>WWS1007DISTPTOT</v>
      </c>
      <c r="C50" s="239" t="s">
        <v>16773</v>
      </c>
      <c r="E50" s="301" t="s">
        <v>683</v>
      </c>
      <c r="F50" s="307">
        <f>IF(ISBLANK('8B'!H16),"##BLANK",'8B'!H16)</f>
        <v>0</v>
      </c>
    </row>
    <row r="51" spans="2:6">
      <c r="B51" s="239" t="str">
        <f>'8B'!AG17</f>
        <v>BM816STPPP</v>
      </c>
      <c r="C51" s="239" t="s">
        <v>16774</v>
      </c>
      <c r="E51" s="301" t="s">
        <v>683</v>
      </c>
      <c r="F51" s="307">
        <f>IF(ISBLANK('8B'!E17),"##BLANK",'8B'!E17)</f>
        <v>0</v>
      </c>
    </row>
    <row r="52" spans="2:6">
      <c r="B52" s="239" t="str">
        <f>'8B'!AH17</f>
        <v>BM816STPTK</v>
      </c>
      <c r="C52" s="239" t="s">
        <v>16775</v>
      </c>
      <c r="E52" s="301" t="s">
        <v>683</v>
      </c>
      <c r="F52" s="307">
        <f>IF(ISBLANK('8B'!F17),"##BLANK",'8B'!F17)</f>
        <v>0</v>
      </c>
    </row>
    <row r="53" spans="2:6">
      <c r="B53" s="239" t="str">
        <f>'8B'!AI17</f>
        <v>BM816STPTR</v>
      </c>
      <c r="C53" s="239" t="s">
        <v>16776</v>
      </c>
      <c r="E53" s="301" t="s">
        <v>683</v>
      </c>
      <c r="F53" s="307">
        <f>IF(ISBLANK('8B'!G17),"##BLANK",'8B'!G17)</f>
        <v>0</v>
      </c>
    </row>
    <row r="54" spans="2:6">
      <c r="B54" s="239" t="str">
        <f>'8B'!AJ17</f>
        <v>BM816STPTOT</v>
      </c>
      <c r="C54" s="239" t="s">
        <v>16777</v>
      </c>
      <c r="E54" s="301" t="s">
        <v>683</v>
      </c>
      <c r="F54" s="307">
        <f>IF(ISBLANK('8B'!H17),"##BLANK",'8B'!H17)</f>
        <v>0</v>
      </c>
    </row>
    <row r="55" spans="2:6">
      <c r="B55" s="239" t="str">
        <f>'8B'!AG18</f>
        <v>WWS1008STPPP</v>
      </c>
      <c r="C55" s="239" t="s">
        <v>16778</v>
      </c>
      <c r="E55" s="301" t="s">
        <v>683</v>
      </c>
      <c r="F55" s="307" t="str">
        <f>IF(ISBLANK('8B'!E18),"##BLANK",'8B'!E18)</f>
        <v>##BLANK</v>
      </c>
    </row>
    <row r="56" spans="2:6">
      <c r="B56" s="239" t="str">
        <f>'8B'!AH18</f>
        <v>WWS1008STPTK</v>
      </c>
      <c r="C56" s="239" t="s">
        <v>16779</v>
      </c>
      <c r="E56" s="301" t="s">
        <v>683</v>
      </c>
      <c r="F56" s="307" t="str">
        <f>IF(ISBLANK('8B'!F18),"##BLANK",'8B'!F18)</f>
        <v>##BLANK</v>
      </c>
    </row>
    <row r="57" spans="2:6">
      <c r="B57" s="239" t="str">
        <f>'8B'!AI18</f>
        <v>WWS1008STPTR</v>
      </c>
      <c r="C57" s="239" t="s">
        <v>16780</v>
      </c>
      <c r="E57" s="301" t="s">
        <v>683</v>
      </c>
      <c r="F57" s="307" t="str">
        <f>IF(ISBLANK('8B'!G18),"##BLANK",'8B'!G18)</f>
        <v>##BLANK</v>
      </c>
    </row>
    <row r="58" spans="2:6">
      <c r="B58" s="239" t="str">
        <f>'8B'!AJ18</f>
        <v>WWS1008STPTOT</v>
      </c>
      <c r="C58" s="239" t="s">
        <v>16781</v>
      </c>
      <c r="E58" s="301" t="s">
        <v>683</v>
      </c>
      <c r="F58" s="307">
        <f>IF(ISBLANK('8B'!H18),"##BLANK",'8B'!H18)</f>
        <v>0</v>
      </c>
    </row>
    <row r="59" spans="2:6">
      <c r="B59" s="239" t="str">
        <f>'8B'!AG19</f>
        <v>WWS1009STPPP</v>
      </c>
      <c r="C59" s="239" t="s">
        <v>16782</v>
      </c>
      <c r="E59" s="301" t="s">
        <v>683</v>
      </c>
      <c r="F59" s="307">
        <f>IF(ISBLANK('8B'!E19),"##BLANK",'8B'!E19)</f>
        <v>0</v>
      </c>
    </row>
    <row r="60" spans="2:6">
      <c r="B60" s="239" t="str">
        <f>'8B'!AH19</f>
        <v>WWS1009STPTK</v>
      </c>
      <c r="C60" s="239" t="s">
        <v>16783</v>
      </c>
      <c r="E60" s="301" t="s">
        <v>683</v>
      </c>
      <c r="F60" s="307">
        <f>IF(ISBLANK('8B'!F19),"##BLANK",'8B'!F19)</f>
        <v>0</v>
      </c>
    </row>
    <row r="61" spans="2:6">
      <c r="B61" s="239" t="str">
        <f>'8B'!AI19</f>
        <v>WWS1009STPTR</v>
      </c>
      <c r="C61" s="239" t="s">
        <v>16784</v>
      </c>
      <c r="E61" s="301" t="s">
        <v>683</v>
      </c>
      <c r="F61" s="307">
        <f>IF(ISBLANK('8B'!G19),"##BLANK",'8B'!G19)</f>
        <v>0</v>
      </c>
    </row>
    <row r="62" spans="2:6">
      <c r="B62" s="239" t="str">
        <f>'8B'!AJ19</f>
        <v>WWS1009STPTOT</v>
      </c>
      <c r="C62" s="239" t="s">
        <v>16785</v>
      </c>
      <c r="E62" s="301" t="s">
        <v>683</v>
      </c>
      <c r="F62" s="307">
        <f>IF(ISBLANK('8B'!H19),"##BLANK",'8B'!H19)</f>
        <v>0</v>
      </c>
    </row>
    <row r="63" spans="2:6">
      <c r="B63" s="239" t="str">
        <f>'8B'!AG24</f>
        <v>BM402STUTS</v>
      </c>
      <c r="C63" s="239" t="s">
        <v>16786</v>
      </c>
      <c r="E63" s="301" t="s">
        <v>683</v>
      </c>
      <c r="F63" s="307" t="str">
        <f>IF(ISBLANK('8B'!E24),"##BLANK",'8B'!E24)</f>
        <v>##BLANK</v>
      </c>
    </row>
    <row r="64" spans="2:6">
      <c r="B64" s="239" t="str">
        <f>'8B'!AH24</f>
        <v>BM402STRSL</v>
      </c>
      <c r="C64" s="239" t="s">
        <v>16787</v>
      </c>
      <c r="E64" s="301" t="s">
        <v>683</v>
      </c>
      <c r="F64" s="307" t="str">
        <f>IF(ISBLANK('8B'!F24),"##BLANK",'8B'!F24)</f>
        <v>##BLANK</v>
      </c>
    </row>
    <row r="65" spans="2:6">
      <c r="B65" s="239" t="str">
        <f>'8B'!AI24</f>
        <v>BM402STCAD</v>
      </c>
      <c r="C65" s="239" t="s">
        <v>16788</v>
      </c>
      <c r="E65" s="301" t="s">
        <v>683</v>
      </c>
      <c r="F65" s="307" t="str">
        <f>IF(ISBLANK('8B'!G24),"##BLANK",'8B'!G24)</f>
        <v>##BLANK</v>
      </c>
    </row>
    <row r="66" spans="2:6">
      <c r="B66" s="239" t="str">
        <f>'8B'!AJ24</f>
        <v>BM402STIRS</v>
      </c>
      <c r="C66" s="239" t="s">
        <v>16789</v>
      </c>
      <c r="E66" s="301" t="s">
        <v>683</v>
      </c>
      <c r="F66" s="307" t="str">
        <f>IF(ISBLANK('8B'!H24),"##BLANK",'8B'!H24)</f>
        <v>##BLANK</v>
      </c>
    </row>
    <row r="67" spans="2:6">
      <c r="B67" s="239" t="str">
        <f>'8B'!AK24</f>
        <v>BM402STPCC</v>
      </c>
      <c r="C67" s="239" t="s">
        <v>16790</v>
      </c>
      <c r="E67" s="301" t="s">
        <v>683</v>
      </c>
      <c r="F67" s="307" t="str">
        <f>IF(ISBLANK('8B'!I24),"##BLANK",'8B'!I24)</f>
        <v>##BLANK</v>
      </c>
    </row>
    <row r="68" spans="2:6">
      <c r="B68" s="239" t="str">
        <f>'8B'!AL24</f>
        <v>BM402STAD</v>
      </c>
      <c r="C68" s="239" t="s">
        <v>16791</v>
      </c>
      <c r="E68" s="301" t="s">
        <v>683</v>
      </c>
      <c r="F68" s="307" t="str">
        <f>IF(ISBLANK('8B'!J24),"##BLANK",'8B'!J24)</f>
        <v>##BLANK</v>
      </c>
    </row>
    <row r="69" spans="2:6">
      <c r="B69" s="239" t="str">
        <f>'8B'!AM24</f>
        <v>BM402STSLOT</v>
      </c>
      <c r="C69" s="239" t="s">
        <v>16792</v>
      </c>
      <c r="E69" s="301" t="s">
        <v>683</v>
      </c>
      <c r="F69" s="307" t="str">
        <f>IF(ISBLANK('8B'!K24),"##BLANK",'8B'!K24)</f>
        <v>##BLANK</v>
      </c>
    </row>
    <row r="70" spans="2:6">
      <c r="B70" s="239" t="str">
        <f>'8B'!AN24</f>
        <v>BM402STTOT</v>
      </c>
      <c r="C70" s="239" t="s">
        <v>16793</v>
      </c>
      <c r="E70" s="301" t="s">
        <v>683</v>
      </c>
      <c r="F70" s="307">
        <f>IF(ISBLANK('8B'!L24),"##BLANK",'8B'!L24)</f>
        <v>0</v>
      </c>
    </row>
    <row r="71" spans="2:6">
      <c r="B71" s="239" t="str">
        <f>'8B'!AG25</f>
        <v>BM836STUTS</v>
      </c>
      <c r="C71" s="239" t="s">
        <v>16794</v>
      </c>
      <c r="E71" s="301" t="s">
        <v>683</v>
      </c>
      <c r="F71" s="307" t="str">
        <f>IF(ISBLANK('8B'!E25),"##BLANK",'8B'!E25)</f>
        <v>##BLANK</v>
      </c>
    </row>
    <row r="72" spans="2:6">
      <c r="B72" s="239" t="str">
        <f>'8B'!AH25</f>
        <v>BM836STRSL</v>
      </c>
      <c r="C72" s="239" t="s">
        <v>16795</v>
      </c>
      <c r="E72" s="301" t="s">
        <v>683</v>
      </c>
      <c r="F72" s="307" t="str">
        <f>IF(ISBLANK('8B'!F25),"##BLANK",'8B'!F25)</f>
        <v>##BLANK</v>
      </c>
    </row>
    <row r="73" spans="2:6">
      <c r="B73" s="239" t="str">
        <f>'8B'!AI25</f>
        <v>BM836STCAD</v>
      </c>
      <c r="C73" s="239" t="s">
        <v>16796</v>
      </c>
      <c r="E73" s="301" t="s">
        <v>683</v>
      </c>
      <c r="F73" s="307" t="str">
        <f>IF(ISBLANK('8B'!G25),"##BLANK",'8B'!G25)</f>
        <v>##BLANK</v>
      </c>
    </row>
    <row r="74" spans="2:6">
      <c r="B74" s="239" t="str">
        <f>'8B'!AJ25</f>
        <v>BM836STIRS</v>
      </c>
      <c r="C74" s="239" t="s">
        <v>16797</v>
      </c>
      <c r="E74" s="301" t="s">
        <v>683</v>
      </c>
      <c r="F74" s="307" t="str">
        <f>IF(ISBLANK('8B'!H25),"##BLANK",'8B'!H25)</f>
        <v>##BLANK</v>
      </c>
    </row>
    <row r="75" spans="2:6">
      <c r="B75" s="239" t="str">
        <f>'8B'!AK25</f>
        <v>BM836STPCC</v>
      </c>
      <c r="C75" s="239" t="s">
        <v>16798</v>
      </c>
      <c r="E75" s="301" t="s">
        <v>683</v>
      </c>
      <c r="F75" s="307" t="str">
        <f>IF(ISBLANK('8B'!I25),"##BLANK",'8B'!I25)</f>
        <v>##BLANK</v>
      </c>
    </row>
    <row r="76" spans="2:6">
      <c r="B76" s="239" t="str">
        <f>'8B'!AL25</f>
        <v>BM836STAD</v>
      </c>
      <c r="C76" s="239" t="s">
        <v>16799</v>
      </c>
      <c r="E76" s="301" t="s">
        <v>683</v>
      </c>
      <c r="F76" s="307" t="str">
        <f>IF(ISBLANK('8B'!J25),"##BLANK",'8B'!J25)</f>
        <v>##BLANK</v>
      </c>
    </row>
    <row r="77" spans="2:6">
      <c r="B77" s="239" t="str">
        <f>'8B'!AM25</f>
        <v>BM836STSLOT</v>
      </c>
      <c r="C77" s="239" t="s">
        <v>16800</v>
      </c>
      <c r="E77" s="301" t="s">
        <v>683</v>
      </c>
      <c r="F77" s="307" t="str">
        <f>IF(ISBLANK('8B'!K25),"##BLANK",'8B'!K25)</f>
        <v>##BLANK</v>
      </c>
    </row>
    <row r="78" spans="2:6">
      <c r="B78" s="239" t="str">
        <f>'8B'!AN25</f>
        <v>BM836STTOT</v>
      </c>
      <c r="C78" s="239" t="s">
        <v>16801</v>
      </c>
      <c r="E78" s="301" t="s">
        <v>683</v>
      </c>
      <c r="F78" s="307">
        <f>IF(ISBLANK('8B'!L25),"##BLANK",'8B'!L25)</f>
        <v>0</v>
      </c>
    </row>
    <row r="79" spans="2:6">
      <c r="B79" s="239" t="str">
        <f>'8B'!AG26</f>
        <v>WWS1003STUTS</v>
      </c>
      <c r="C79" s="239" t="s">
        <v>16802</v>
      </c>
      <c r="E79" s="301" t="s">
        <v>683</v>
      </c>
      <c r="F79" s="307" t="str">
        <f>IF(ISBLANK('8B'!E26),"##BLANK",'8B'!E26)</f>
        <v>##BLANK</v>
      </c>
    </row>
    <row r="80" spans="2:6">
      <c r="B80" s="239" t="str">
        <f>'8B'!AH26</f>
        <v>WWS1003STRSL</v>
      </c>
      <c r="C80" s="239" t="s">
        <v>16803</v>
      </c>
      <c r="E80" s="301" t="s">
        <v>683</v>
      </c>
      <c r="F80" s="307" t="str">
        <f>IF(ISBLANK('8B'!F26),"##BLANK",'8B'!F26)</f>
        <v>##BLANK</v>
      </c>
    </row>
    <row r="81" spans="2:6">
      <c r="B81" s="239" t="str">
        <f>'8B'!AI26</f>
        <v>WWS1003STCAD</v>
      </c>
      <c r="C81" s="239" t="s">
        <v>16804</v>
      </c>
      <c r="E81" s="301" t="s">
        <v>683</v>
      </c>
      <c r="F81" s="307" t="str">
        <f>IF(ISBLANK('8B'!G26),"##BLANK",'8B'!G26)</f>
        <v>##BLANK</v>
      </c>
    </row>
    <row r="82" spans="2:6">
      <c r="B82" s="239" t="str">
        <f>'8B'!AJ26</f>
        <v>WWS1003STIRS</v>
      </c>
      <c r="C82" s="239" t="s">
        <v>16805</v>
      </c>
      <c r="E82" s="301" t="s">
        <v>683</v>
      </c>
      <c r="F82" s="307" t="str">
        <f>IF(ISBLANK('8B'!H26),"##BLANK",'8B'!H26)</f>
        <v>##BLANK</v>
      </c>
    </row>
    <row r="83" spans="2:6">
      <c r="B83" s="239" t="str">
        <f>'8B'!AK26</f>
        <v>WWS1003STPCC</v>
      </c>
      <c r="C83" s="239" t="s">
        <v>16806</v>
      </c>
      <c r="E83" s="301" t="s">
        <v>683</v>
      </c>
      <c r="F83" s="307" t="str">
        <f>IF(ISBLANK('8B'!I26),"##BLANK",'8B'!I26)</f>
        <v>##BLANK</v>
      </c>
    </row>
    <row r="84" spans="2:6">
      <c r="B84" s="239" t="str">
        <f>'8B'!AL26</f>
        <v>WWS1003STAD</v>
      </c>
      <c r="C84" s="239" t="s">
        <v>16807</v>
      </c>
      <c r="E84" s="301" t="s">
        <v>683</v>
      </c>
      <c r="F84" s="307" t="str">
        <f>IF(ISBLANK('8B'!J26),"##BLANK",'8B'!J26)</f>
        <v>##BLANK</v>
      </c>
    </row>
    <row r="85" spans="2:6">
      <c r="B85" s="239" t="str">
        <f>'8B'!AM26</f>
        <v>WWS1003STSLOT</v>
      </c>
      <c r="C85" s="239" t="s">
        <v>16808</v>
      </c>
      <c r="E85" s="301" t="s">
        <v>683</v>
      </c>
      <c r="F85" s="307" t="str">
        <f>IF(ISBLANK('8B'!K26),"##BLANK",'8B'!K26)</f>
        <v>##BLANK</v>
      </c>
    </row>
    <row r="86" spans="2:6">
      <c r="B86" s="239" t="str">
        <f>'8B'!AN26</f>
        <v>WWS1003STTOT</v>
      </c>
      <c r="C86" s="239" t="s">
        <v>16809</v>
      </c>
      <c r="E86" s="301" t="s">
        <v>683</v>
      </c>
      <c r="F86" s="307">
        <f>IF(ISBLANK('8B'!L26),"##BLANK",'8B'!L26)</f>
        <v>0</v>
      </c>
    </row>
    <row r="87" spans="2:6">
      <c r="B87" s="239" t="str">
        <f>'8B'!AG27</f>
        <v>BM240STUTS</v>
      </c>
      <c r="C87" s="239" t="s">
        <v>16810</v>
      </c>
      <c r="E87" s="301" t="s">
        <v>683</v>
      </c>
      <c r="F87" s="307" t="str">
        <f>IF(ISBLANK('8B'!E27),"##BLANK",'8B'!E27)</f>
        <v>##BLANK</v>
      </c>
    </row>
    <row r="88" spans="2:6">
      <c r="B88" s="239" t="str">
        <f>'8B'!AH27</f>
        <v>BM240STRSL</v>
      </c>
      <c r="C88" s="239" t="s">
        <v>16811</v>
      </c>
      <c r="E88" s="301" t="s">
        <v>683</v>
      </c>
      <c r="F88" s="307" t="str">
        <f>IF(ISBLANK('8B'!F27),"##BLANK",'8B'!F27)</f>
        <v>##BLANK</v>
      </c>
    </row>
    <row r="89" spans="2:6">
      <c r="B89" s="239" t="str">
        <f>'8B'!AI27</f>
        <v>BM240STCAD</v>
      </c>
      <c r="C89" s="239" t="s">
        <v>16812</v>
      </c>
      <c r="E89" s="301" t="s">
        <v>683</v>
      </c>
      <c r="F89" s="307" t="str">
        <f>IF(ISBLANK('8B'!G27),"##BLANK",'8B'!G27)</f>
        <v>##BLANK</v>
      </c>
    </row>
    <row r="90" spans="2:6">
      <c r="B90" s="239" t="str">
        <f>'8B'!AJ27</f>
        <v>BM240STIRS</v>
      </c>
      <c r="C90" s="239" t="s">
        <v>16813</v>
      </c>
      <c r="E90" s="301" t="s">
        <v>683</v>
      </c>
      <c r="F90" s="307" t="str">
        <f>IF(ISBLANK('8B'!H27),"##BLANK",'8B'!H27)</f>
        <v>##BLANK</v>
      </c>
    </row>
    <row r="91" spans="2:6">
      <c r="B91" s="239" t="str">
        <f>'8B'!AK27</f>
        <v>BM240STPCC</v>
      </c>
      <c r="C91" s="239" t="s">
        <v>16814</v>
      </c>
      <c r="E91" s="301" t="s">
        <v>683</v>
      </c>
      <c r="F91" s="307" t="str">
        <f>IF(ISBLANK('8B'!I27),"##BLANK",'8B'!I27)</f>
        <v>##BLANK</v>
      </c>
    </row>
    <row r="92" spans="2:6">
      <c r="B92" s="239" t="str">
        <f>'8B'!AL27</f>
        <v>BM240STAD</v>
      </c>
      <c r="C92" s="239" t="s">
        <v>16815</v>
      </c>
      <c r="E92" s="301" t="s">
        <v>683</v>
      </c>
      <c r="F92" s="307" t="str">
        <f>IF(ISBLANK('8B'!J27),"##BLANK",'8B'!J27)</f>
        <v>##BLANK</v>
      </c>
    </row>
    <row r="93" spans="2:6">
      <c r="B93" s="239" t="str">
        <f>'8B'!AM27</f>
        <v>BM240STSLOT</v>
      </c>
      <c r="C93" s="239" t="s">
        <v>16816</v>
      </c>
      <c r="E93" s="301" t="s">
        <v>683</v>
      </c>
      <c r="F93" s="307" t="str">
        <f>IF(ISBLANK('8B'!K27),"##BLANK",'8B'!K27)</f>
        <v>##BLANK</v>
      </c>
    </row>
    <row r="94" spans="2:6">
      <c r="B94" s="239" t="str">
        <f>'8B'!AN27</f>
        <v>BM240STTOT</v>
      </c>
      <c r="C94" s="239" t="s">
        <v>16817</v>
      </c>
      <c r="E94" s="301" t="s">
        <v>683</v>
      </c>
      <c r="F94" s="307">
        <f>IF(ISBLANK('8B'!L27),"##BLANK",'8B'!L27)</f>
        <v>0</v>
      </c>
    </row>
    <row r="95" spans="2:6">
      <c r="B95" s="239" t="str">
        <f>'8B'!AG30</f>
        <v>WWS1005STUTS</v>
      </c>
      <c r="C95" s="239" t="s">
        <v>16818</v>
      </c>
      <c r="E95" s="301" t="s">
        <v>683</v>
      </c>
      <c r="F95" s="307" t="str">
        <f>IF(ISBLANK('8B'!E30),"##BLANK",'8B'!E30)</f>
        <v>##BLANK</v>
      </c>
    </row>
    <row r="96" spans="2:6">
      <c r="B96" s="239" t="str">
        <f>'8B'!AH30</f>
        <v>WWS1005STRSL</v>
      </c>
      <c r="C96" s="239" t="s">
        <v>16819</v>
      </c>
      <c r="E96" s="301" t="s">
        <v>683</v>
      </c>
      <c r="F96" s="307" t="str">
        <f>IF(ISBLANK('8B'!F30),"##BLANK",'8B'!F30)</f>
        <v>##BLANK</v>
      </c>
    </row>
    <row r="97" spans="2:6">
      <c r="B97" s="239" t="str">
        <f>'8B'!AI30</f>
        <v>WWS1005STCAD</v>
      </c>
      <c r="C97" s="239" t="s">
        <v>16820</v>
      </c>
      <c r="E97" s="301" t="s">
        <v>683</v>
      </c>
      <c r="F97" s="307" t="str">
        <f>IF(ISBLANK('8B'!G30),"##BLANK",'8B'!G30)</f>
        <v>##BLANK</v>
      </c>
    </row>
    <row r="98" spans="2:6">
      <c r="B98" s="239" t="str">
        <f>'8B'!AJ30</f>
        <v>WWS1005STIRS</v>
      </c>
      <c r="C98" s="239" t="s">
        <v>16821</v>
      </c>
      <c r="E98" s="301" t="s">
        <v>683</v>
      </c>
      <c r="F98" s="307" t="str">
        <f>IF(ISBLANK('8B'!H30),"##BLANK",'8B'!H30)</f>
        <v>##BLANK</v>
      </c>
    </row>
    <row r="99" spans="2:6">
      <c r="B99" s="239" t="str">
        <f>'8B'!AK30</f>
        <v>WWS1005STPCC</v>
      </c>
      <c r="C99" s="239" t="s">
        <v>16822</v>
      </c>
      <c r="E99" s="301" t="s">
        <v>683</v>
      </c>
      <c r="F99" s="307" t="str">
        <f>IF(ISBLANK('8B'!I30),"##BLANK",'8B'!I30)</f>
        <v>##BLANK</v>
      </c>
    </row>
    <row r="100" spans="2:6">
      <c r="B100" s="239" t="str">
        <f>'8B'!AL30</f>
        <v>WWS1005STAD</v>
      </c>
      <c r="C100" s="239" t="s">
        <v>16823</v>
      </c>
      <c r="E100" s="301" t="s">
        <v>683</v>
      </c>
      <c r="F100" s="307" t="str">
        <f>IF(ISBLANK('8B'!J30),"##BLANK",'8B'!J30)</f>
        <v>##BLANK</v>
      </c>
    </row>
    <row r="101" spans="2:6">
      <c r="B101" s="239" t="str">
        <f>'8B'!AM30</f>
        <v>WWS1005STSLOT</v>
      </c>
      <c r="C101" s="239" t="s">
        <v>16824</v>
      </c>
      <c r="E101" s="301" t="s">
        <v>683</v>
      </c>
      <c r="F101" s="307" t="str">
        <f>IF(ISBLANK('8B'!K30),"##BLANK",'8B'!K30)</f>
        <v>##BLANK</v>
      </c>
    </row>
    <row r="102" spans="2:6">
      <c r="B102" s="239" t="str">
        <f>'8B'!AN30</f>
        <v>WWS1005STTOT</v>
      </c>
      <c r="C102" s="239" t="s">
        <v>16825</v>
      </c>
      <c r="E102" s="301" t="s">
        <v>683</v>
      </c>
      <c r="F102" s="307">
        <f>IF(ISBLANK('8B'!L30),"##BLANK",'8B'!L30)</f>
        <v>0</v>
      </c>
    </row>
    <row r="103" spans="2:6">
      <c r="B103" s="239" t="str">
        <f>'8B'!AG31</f>
        <v>WWS1006STUTS</v>
      </c>
      <c r="C103" s="239" t="s">
        <v>16826</v>
      </c>
      <c r="E103" s="301" t="s">
        <v>683</v>
      </c>
      <c r="F103" s="307" t="str">
        <f>IF(ISBLANK('8B'!E31),"##BLANK",'8B'!E31)</f>
        <v>##BLANK</v>
      </c>
    </row>
    <row r="104" spans="2:6">
      <c r="B104" s="239" t="str">
        <f>'8B'!AH31</f>
        <v>WWS1006STRSL</v>
      </c>
      <c r="C104" s="239" t="s">
        <v>16827</v>
      </c>
      <c r="E104" s="301" t="s">
        <v>683</v>
      </c>
      <c r="F104" s="307" t="str">
        <f>IF(ISBLANK('8B'!F31),"##BLANK",'8B'!F31)</f>
        <v>##BLANK</v>
      </c>
    </row>
    <row r="105" spans="2:6">
      <c r="B105" s="239" t="str">
        <f>'8B'!AI31</f>
        <v>WWS1006STCAD</v>
      </c>
      <c r="C105" s="239" t="s">
        <v>16828</v>
      </c>
      <c r="E105" s="301" t="s">
        <v>683</v>
      </c>
      <c r="F105" s="307" t="str">
        <f>IF(ISBLANK('8B'!G31),"##BLANK",'8B'!G31)</f>
        <v>##BLANK</v>
      </c>
    </row>
    <row r="106" spans="2:6">
      <c r="B106" s="239" t="str">
        <f>'8B'!AJ31</f>
        <v>WWS1006STIRS</v>
      </c>
      <c r="C106" s="239" t="s">
        <v>16829</v>
      </c>
      <c r="E106" s="301" t="s">
        <v>683</v>
      </c>
      <c r="F106" s="307" t="str">
        <f>IF(ISBLANK('8B'!H31),"##BLANK",'8B'!H31)</f>
        <v>##BLANK</v>
      </c>
    </row>
    <row r="107" spans="2:6">
      <c r="B107" s="239" t="str">
        <f>'8B'!AK31</f>
        <v>WWS1006STPCC</v>
      </c>
      <c r="C107" s="239" t="s">
        <v>16830</v>
      </c>
      <c r="E107" s="301" t="s">
        <v>683</v>
      </c>
      <c r="F107" s="307" t="str">
        <f>IF(ISBLANK('8B'!I31),"##BLANK",'8B'!I31)</f>
        <v>##BLANK</v>
      </c>
    </row>
    <row r="108" spans="2:6">
      <c r="B108" s="239" t="str">
        <f>'8B'!AL31</f>
        <v>WWS1006STAD</v>
      </c>
      <c r="C108" s="239" t="s">
        <v>16831</v>
      </c>
      <c r="E108" s="301" t="s">
        <v>683</v>
      </c>
      <c r="F108" s="307" t="str">
        <f>IF(ISBLANK('8B'!J31),"##BLANK",'8B'!J31)</f>
        <v>##BLANK</v>
      </c>
    </row>
    <row r="109" spans="2:6">
      <c r="B109" s="239" t="str">
        <f>'8B'!AM31</f>
        <v>WWS1006STSLOT</v>
      </c>
      <c r="C109" s="239" t="s">
        <v>16832</v>
      </c>
      <c r="E109" s="301" t="s">
        <v>683</v>
      </c>
      <c r="F109" s="307" t="str">
        <f>IF(ISBLANK('8B'!K31),"##BLANK",'8B'!K31)</f>
        <v>##BLANK</v>
      </c>
    </row>
    <row r="110" spans="2:6">
      <c r="B110" s="239" t="str">
        <f>'8B'!AN31</f>
        <v>WWS1006STTOT</v>
      </c>
      <c r="C110" s="239" t="s">
        <v>16833</v>
      </c>
      <c r="E110" s="301" t="s">
        <v>683</v>
      </c>
      <c r="F110" s="307">
        <f>IF(ISBLANK('8B'!L31),"##BLANK",'8B'!L31)</f>
        <v>0</v>
      </c>
    </row>
    <row r="111" spans="2:6">
      <c r="B111" s="239" t="str">
        <f>'8B'!AG32</f>
        <v>BM408STUTS</v>
      </c>
      <c r="C111" s="239" t="s">
        <v>16834</v>
      </c>
      <c r="E111" s="301" t="s">
        <v>683</v>
      </c>
      <c r="F111" s="307" t="str">
        <f>IF(ISBLANK('8B'!E32),"##BLANK",'8B'!E32)</f>
        <v>##BLANK</v>
      </c>
    </row>
    <row r="112" spans="2:6">
      <c r="B112" s="239" t="str">
        <f>'8B'!AH32</f>
        <v>BM408STRSL</v>
      </c>
      <c r="C112" s="239" t="s">
        <v>16835</v>
      </c>
      <c r="E112" s="301" t="s">
        <v>683</v>
      </c>
      <c r="F112" s="307" t="str">
        <f>IF(ISBLANK('8B'!F32),"##BLANK",'8B'!F32)</f>
        <v>##BLANK</v>
      </c>
    </row>
    <row r="113" spans="2:6">
      <c r="B113" s="239" t="str">
        <f>'8B'!AI32</f>
        <v>BM408STCAD</v>
      </c>
      <c r="C113" s="239" t="s">
        <v>16836</v>
      </c>
      <c r="E113" s="301" t="s">
        <v>683</v>
      </c>
      <c r="F113" s="307" t="str">
        <f>IF(ISBLANK('8B'!G32),"##BLANK",'8B'!G32)</f>
        <v>##BLANK</v>
      </c>
    </row>
    <row r="114" spans="2:6">
      <c r="B114" s="239" t="str">
        <f>'8B'!AJ32</f>
        <v>BM408STIRS</v>
      </c>
      <c r="C114" s="239" t="s">
        <v>16837</v>
      </c>
      <c r="E114" s="301" t="s">
        <v>683</v>
      </c>
      <c r="F114" s="307" t="str">
        <f>IF(ISBLANK('8B'!H32),"##BLANK",'8B'!H32)</f>
        <v>##BLANK</v>
      </c>
    </row>
    <row r="115" spans="2:6">
      <c r="B115" s="239" t="str">
        <f>'8B'!AK32</f>
        <v>BM408STPCC</v>
      </c>
      <c r="C115" s="239" t="s">
        <v>16838</v>
      </c>
      <c r="E115" s="301" t="s">
        <v>683</v>
      </c>
      <c r="F115" s="307" t="str">
        <f>IF(ISBLANK('8B'!I32),"##BLANK",'8B'!I32)</f>
        <v>##BLANK</v>
      </c>
    </row>
    <row r="116" spans="2:6">
      <c r="B116" s="239" t="str">
        <f>'8B'!AL32</f>
        <v>BM408STAD</v>
      </c>
      <c r="C116" s="239" t="s">
        <v>16839</v>
      </c>
      <c r="E116" s="301" t="s">
        <v>683</v>
      </c>
      <c r="F116" s="307" t="str">
        <f>IF(ISBLANK('8B'!J32),"##BLANK",'8B'!J32)</f>
        <v>##BLANK</v>
      </c>
    </row>
    <row r="117" spans="2:6">
      <c r="B117" s="239" t="str">
        <f>'8B'!AM32</f>
        <v>BM408STSLOT</v>
      </c>
      <c r="C117" s="239" t="s">
        <v>16840</v>
      </c>
      <c r="E117" s="301" t="s">
        <v>683</v>
      </c>
      <c r="F117" s="307" t="str">
        <f>IF(ISBLANK('8B'!K32),"##BLANK",'8B'!K32)</f>
        <v>##BLANK</v>
      </c>
    </row>
    <row r="118" spans="2:6">
      <c r="B118" s="239" t="str">
        <f>'8B'!AN32</f>
        <v>BM408STTOT</v>
      </c>
      <c r="C118" s="239" t="s">
        <v>16841</v>
      </c>
      <c r="E118" s="301" t="s">
        <v>683</v>
      </c>
      <c r="F118" s="307">
        <f>IF(ISBLANK('8B'!L32),"##BLANK",'8B'!L32)</f>
        <v>0</v>
      </c>
    </row>
    <row r="119" spans="2:6">
      <c r="B119" s="239" t="str">
        <f>'8B'!AG33</f>
        <v>BM410STUTS</v>
      </c>
      <c r="C119" s="239" t="s">
        <v>16842</v>
      </c>
      <c r="E119" s="301" t="s">
        <v>683</v>
      </c>
      <c r="F119" s="307">
        <f>IF(ISBLANK('8B'!E33),"##BLANK",'8B'!E33)</f>
        <v>0</v>
      </c>
    </row>
    <row r="120" spans="2:6">
      <c r="B120" s="239" t="str">
        <f>'8B'!AH33</f>
        <v>BM410STRSL</v>
      </c>
      <c r="C120" s="239" t="s">
        <v>16843</v>
      </c>
      <c r="E120" s="301" t="s">
        <v>683</v>
      </c>
      <c r="F120" s="307">
        <f>IF(ISBLANK('8B'!F33),"##BLANK",'8B'!F33)</f>
        <v>0</v>
      </c>
    </row>
    <row r="121" spans="2:6">
      <c r="B121" s="239" t="str">
        <f>'8B'!AI33</f>
        <v>BM410STCAD</v>
      </c>
      <c r="C121" s="239" t="s">
        <v>16844</v>
      </c>
      <c r="E121" s="301" t="s">
        <v>683</v>
      </c>
      <c r="F121" s="307">
        <f>IF(ISBLANK('8B'!G33),"##BLANK",'8B'!G33)</f>
        <v>0</v>
      </c>
    </row>
    <row r="122" spans="2:6">
      <c r="B122" s="239" t="str">
        <f>'8B'!AJ33</f>
        <v>BM410STIRS</v>
      </c>
      <c r="C122" s="239" t="s">
        <v>16845</v>
      </c>
      <c r="E122" s="301" t="s">
        <v>683</v>
      </c>
      <c r="F122" s="307">
        <f>IF(ISBLANK('8B'!H33),"##BLANK",'8B'!H33)</f>
        <v>0</v>
      </c>
    </row>
    <row r="123" spans="2:6">
      <c r="B123" s="239" t="str">
        <f>'8B'!AK33</f>
        <v>BM410STPCC</v>
      </c>
      <c r="C123" s="239" t="s">
        <v>16846</v>
      </c>
      <c r="E123" s="301" t="s">
        <v>683</v>
      </c>
      <c r="F123" s="307">
        <f>IF(ISBLANK('8B'!I33),"##BLANK",'8B'!I33)</f>
        <v>0</v>
      </c>
    </row>
    <row r="124" spans="2:6">
      <c r="B124" s="239" t="str">
        <f>'8B'!AL33</f>
        <v>BM410STAD</v>
      </c>
      <c r="C124" s="239" t="s">
        <v>16847</v>
      </c>
      <c r="E124" s="301" t="s">
        <v>683</v>
      </c>
      <c r="F124" s="307">
        <f>IF(ISBLANK('8B'!J33),"##BLANK",'8B'!J33)</f>
        <v>0</v>
      </c>
    </row>
    <row r="125" spans="2:6">
      <c r="B125" s="239" t="str">
        <f>'8B'!AM33</f>
        <v>BM410STSLOT</v>
      </c>
      <c r="C125" s="239" t="s">
        <v>16848</v>
      </c>
      <c r="E125" s="301" t="s">
        <v>683</v>
      </c>
      <c r="F125" s="307">
        <f>IF(ISBLANK('8B'!K33),"##BLANK",'8B'!K33)</f>
        <v>0</v>
      </c>
    </row>
    <row r="126" spans="2:6">
      <c r="B126" s="239" t="str">
        <f>'8B'!AN33</f>
        <v>BM410STTOT</v>
      </c>
      <c r="C126" s="239" t="s">
        <v>16849</v>
      </c>
      <c r="E126" s="301" t="s">
        <v>683</v>
      </c>
      <c r="F126" s="307">
        <f>IF(ISBLANK('8B'!L33),"##BLANK",'8B'!L33)</f>
        <v>0</v>
      </c>
    </row>
    <row r="127" spans="2:6">
      <c r="B127" s="239" t="str">
        <f>'8B'!AG34</f>
        <v>BM817STUTS</v>
      </c>
      <c r="C127" s="239" t="s">
        <v>16850</v>
      </c>
      <c r="E127" s="301" t="s">
        <v>683</v>
      </c>
      <c r="F127" s="307" t="str">
        <f>IF(ISBLANK('8B'!E34),"##BLANK",'8B'!E34)</f>
        <v>##BLANK</v>
      </c>
    </row>
    <row r="128" spans="2:6">
      <c r="B128" s="239" t="str">
        <f>'8B'!AH34</f>
        <v>BM817STRSL</v>
      </c>
      <c r="C128" s="239" t="s">
        <v>16851</v>
      </c>
      <c r="E128" s="301" t="s">
        <v>683</v>
      </c>
      <c r="F128" s="307" t="str">
        <f>IF(ISBLANK('8B'!F34),"##BLANK",'8B'!F34)</f>
        <v>##BLANK</v>
      </c>
    </row>
    <row r="129" spans="2:6">
      <c r="B129" s="239" t="str">
        <f>'8B'!AI34</f>
        <v>BM817STCAD</v>
      </c>
      <c r="C129" s="239" t="s">
        <v>16852</v>
      </c>
      <c r="E129" s="301" t="s">
        <v>683</v>
      </c>
      <c r="F129" s="307" t="str">
        <f>IF(ISBLANK('8B'!G34),"##BLANK",'8B'!G34)</f>
        <v>##BLANK</v>
      </c>
    </row>
    <row r="130" spans="2:6">
      <c r="B130" s="239" t="str">
        <f>'8B'!AJ34</f>
        <v>BM817STIRS</v>
      </c>
      <c r="C130" s="239" t="s">
        <v>16853</v>
      </c>
      <c r="E130" s="301" t="s">
        <v>683</v>
      </c>
      <c r="F130" s="307" t="str">
        <f>IF(ISBLANK('8B'!H34),"##BLANK",'8B'!H34)</f>
        <v>##BLANK</v>
      </c>
    </row>
    <row r="131" spans="2:6">
      <c r="B131" s="239" t="str">
        <f>'8B'!AK34</f>
        <v>BM817STPCC</v>
      </c>
      <c r="C131" s="239" t="s">
        <v>16854</v>
      </c>
      <c r="E131" s="301" t="s">
        <v>683</v>
      </c>
      <c r="F131" s="307" t="str">
        <f>IF(ISBLANK('8B'!I34),"##BLANK",'8B'!I34)</f>
        <v>##BLANK</v>
      </c>
    </row>
    <row r="132" spans="2:6">
      <c r="B132" s="239" t="str">
        <f>'8B'!AL34</f>
        <v>BM817STAD</v>
      </c>
      <c r="C132" s="239" t="s">
        <v>16855</v>
      </c>
      <c r="E132" s="301" t="s">
        <v>683</v>
      </c>
      <c r="F132" s="307" t="str">
        <f>IF(ISBLANK('8B'!J34),"##BLANK",'8B'!J34)</f>
        <v>##BLANK</v>
      </c>
    </row>
    <row r="133" spans="2:6">
      <c r="B133" s="239" t="str">
        <f>'8B'!AM34</f>
        <v>BM817STSLOT</v>
      </c>
      <c r="C133" s="239" t="s">
        <v>16856</v>
      </c>
      <c r="E133" s="301" t="s">
        <v>683</v>
      </c>
      <c r="F133" s="307" t="str">
        <f>IF(ISBLANK('8B'!K34),"##BLANK",'8B'!K34)</f>
        <v>##BLANK</v>
      </c>
    </row>
    <row r="134" spans="2:6">
      <c r="B134" s="239" t="str">
        <f>'8B'!AN34</f>
        <v>BM817STTOT</v>
      </c>
      <c r="C134" s="239" t="s">
        <v>16857</v>
      </c>
      <c r="E134" s="301" t="s">
        <v>683</v>
      </c>
      <c r="F134" s="307">
        <f>IF(ISBLANK('8B'!L34),"##BLANK",'8B'!L34)</f>
        <v>0</v>
      </c>
    </row>
    <row r="135" spans="2:6">
      <c r="B135" s="239" t="str">
        <f>'8B'!AG35</f>
        <v>BM8390STUTS</v>
      </c>
      <c r="C135" s="239" t="s">
        <v>16858</v>
      </c>
      <c r="E135" s="301" t="s">
        <v>683</v>
      </c>
      <c r="F135" s="307">
        <f>IF(ISBLANK('8B'!E35),"##BLANK",'8B'!E35)</f>
        <v>0</v>
      </c>
    </row>
    <row r="136" spans="2:6">
      <c r="B136" s="239" t="str">
        <f>'8B'!AH35</f>
        <v>BM8390STRSL</v>
      </c>
      <c r="C136" s="239" t="s">
        <v>16859</v>
      </c>
      <c r="E136" s="301" t="s">
        <v>683</v>
      </c>
      <c r="F136" s="307">
        <f>IF(ISBLANK('8B'!F35),"##BLANK",'8B'!F35)</f>
        <v>0</v>
      </c>
    </row>
    <row r="137" spans="2:6">
      <c r="B137" s="239" t="str">
        <f>'8B'!AI35</f>
        <v>BM8390STCAD</v>
      </c>
      <c r="C137" s="239" t="s">
        <v>16860</v>
      </c>
      <c r="E137" s="301" t="s">
        <v>683</v>
      </c>
      <c r="F137" s="307">
        <f>IF(ISBLANK('8B'!G35),"##BLANK",'8B'!G35)</f>
        <v>0</v>
      </c>
    </row>
    <row r="138" spans="2:6">
      <c r="B138" s="239" t="str">
        <f>'8B'!AJ35</f>
        <v>BM8390STIRS</v>
      </c>
      <c r="C138" s="239" t="s">
        <v>16861</v>
      </c>
      <c r="E138" s="301" t="s">
        <v>683</v>
      </c>
      <c r="F138" s="307">
        <f>IF(ISBLANK('8B'!H35),"##BLANK",'8B'!H35)</f>
        <v>0</v>
      </c>
    </row>
    <row r="139" spans="2:6">
      <c r="B139" s="239" t="str">
        <f>'8B'!AK35</f>
        <v>BM8390STPCC</v>
      </c>
      <c r="C139" s="239" t="s">
        <v>16862</v>
      </c>
      <c r="E139" s="301" t="s">
        <v>683</v>
      </c>
      <c r="F139" s="307">
        <f>IF(ISBLANK('8B'!I35),"##BLANK",'8B'!I35)</f>
        <v>0</v>
      </c>
    </row>
    <row r="140" spans="2:6">
      <c r="B140" s="239" t="str">
        <f>'8B'!AL35</f>
        <v>BM8390STAD</v>
      </c>
      <c r="C140" s="239" t="s">
        <v>16863</v>
      </c>
      <c r="E140" s="301" t="s">
        <v>683</v>
      </c>
      <c r="F140" s="307">
        <f>IF(ISBLANK('8B'!J35),"##BLANK",'8B'!J35)</f>
        <v>0</v>
      </c>
    </row>
    <row r="141" spans="2:6">
      <c r="B141" s="239" t="str">
        <f>'8B'!AM35</f>
        <v>BM8390STSLOT</v>
      </c>
      <c r="C141" s="239" t="s">
        <v>16864</v>
      </c>
      <c r="E141" s="301" t="s">
        <v>683</v>
      </c>
      <c r="F141" s="307">
        <f>IF(ISBLANK('8B'!K35),"##BLANK",'8B'!K35)</f>
        <v>0</v>
      </c>
    </row>
    <row r="142" spans="2:6">
      <c r="B142" s="239" t="str">
        <f>'8B'!AN35</f>
        <v>BM8390STTOT</v>
      </c>
      <c r="C142" s="239" t="s">
        <v>16865</v>
      </c>
      <c r="E142" s="301" t="s">
        <v>683</v>
      </c>
      <c r="F142" s="307">
        <f>IF(ISBLANK('8B'!L35),"##BLANK",'8B'!L35)</f>
        <v>0</v>
      </c>
    </row>
    <row r="143" spans="2:6">
      <c r="B143" s="239" t="str">
        <f>'8B'!AG40</f>
        <v>BM402SDLFR</v>
      </c>
      <c r="C143" s="239" t="s">
        <v>16866</v>
      </c>
      <c r="E143" s="301" t="s">
        <v>683</v>
      </c>
      <c r="F143" s="307" t="str">
        <f>IF(ISBLANK('8B'!E40),"##BLANK",'8B'!E40)</f>
        <v>##BLANK</v>
      </c>
    </row>
    <row r="144" spans="2:6">
      <c r="B144" s="239" t="str">
        <f>'8B'!AH40</f>
        <v>BM402SDLFP</v>
      </c>
      <c r="C144" s="239" t="s">
        <v>16867</v>
      </c>
      <c r="E144" s="301" t="s">
        <v>683</v>
      </c>
      <c r="F144" s="307" t="str">
        <f>IF(ISBLANK('8B'!F40),"##BLANK",'8B'!F40)</f>
        <v>##BLANK</v>
      </c>
    </row>
    <row r="145" spans="2:6">
      <c r="B145" s="239" t="str">
        <f>'8B'!AI40</f>
        <v>BM402SDLRR</v>
      </c>
      <c r="C145" s="239" t="s">
        <v>16868</v>
      </c>
      <c r="E145" s="301" t="s">
        <v>683</v>
      </c>
      <c r="F145" s="307" t="str">
        <f>IF(ISBLANK('8B'!G40),"##BLANK",'8B'!G40)</f>
        <v>##BLANK</v>
      </c>
    </row>
    <row r="146" spans="2:6">
      <c r="B146" s="239" t="str">
        <f>'8B'!AJ40</f>
        <v>BM402SDRTF</v>
      </c>
      <c r="C146" s="239" t="s">
        <v>16869</v>
      </c>
      <c r="E146" s="301" t="s">
        <v>683</v>
      </c>
      <c r="F146" s="307" t="str">
        <f>IF(ISBLANK('8B'!H40),"##BLANK",'8B'!H40)</f>
        <v>##BLANK</v>
      </c>
    </row>
    <row r="147" spans="2:6">
      <c r="B147" s="239" t="str">
        <f>'8B'!AK40</f>
        <v>BM402SDIDS</v>
      </c>
      <c r="C147" s="239" t="s">
        <v>16870</v>
      </c>
      <c r="E147" s="301" t="s">
        <v>683</v>
      </c>
      <c r="F147" s="307" t="str">
        <f>IF(ISBLANK('8B'!I40),"##BLANK",'8B'!I40)</f>
        <v>##BLANK</v>
      </c>
    </row>
    <row r="148" spans="2:6">
      <c r="B148" s="239" t="str">
        <f>'8B'!AL40</f>
        <v>BM402SDSOT</v>
      </c>
      <c r="C148" s="239" t="s">
        <v>16871</v>
      </c>
      <c r="E148" s="301" t="s">
        <v>683</v>
      </c>
      <c r="F148" s="307" t="str">
        <f>IF(ISBLANK('8B'!J40),"##BLANK",'8B'!J40)</f>
        <v>##BLANK</v>
      </c>
    </row>
    <row r="149" spans="2:6">
      <c r="B149" s="239" t="str">
        <f>'8B'!AM40</f>
        <v>BM402SDTOT</v>
      </c>
      <c r="C149" s="239" t="s">
        <v>16793</v>
      </c>
      <c r="E149" s="301" t="s">
        <v>683</v>
      </c>
      <c r="F149" s="307">
        <f>IF(ISBLANK('8B'!K40),"##BLANK",'8B'!K40)</f>
        <v>0</v>
      </c>
    </row>
    <row r="150" spans="2:6">
      <c r="B150" s="239" t="str">
        <f>'8B'!AG41</f>
        <v>BM836SDLFR</v>
      </c>
      <c r="C150" s="239" t="s">
        <v>16872</v>
      </c>
      <c r="E150" s="301" t="s">
        <v>683</v>
      </c>
      <c r="F150" s="307" t="str">
        <f>IF(ISBLANK('8B'!E41),"##BLANK",'8B'!E41)</f>
        <v>##BLANK</v>
      </c>
    </row>
    <row r="151" spans="2:6">
      <c r="B151" s="239" t="str">
        <f>'8B'!AH41</f>
        <v>BM836SDLFP</v>
      </c>
      <c r="C151" s="239" t="s">
        <v>16873</v>
      </c>
      <c r="E151" s="301" t="s">
        <v>683</v>
      </c>
      <c r="F151" s="307" t="str">
        <f>IF(ISBLANK('8B'!F41),"##BLANK",'8B'!F41)</f>
        <v>##BLANK</v>
      </c>
    </row>
    <row r="152" spans="2:6">
      <c r="B152" s="239" t="str">
        <f>'8B'!AI41</f>
        <v>BM836SDLRR</v>
      </c>
      <c r="C152" s="239" t="s">
        <v>16874</v>
      </c>
      <c r="E152" s="301" t="s">
        <v>683</v>
      </c>
      <c r="F152" s="307" t="str">
        <f>IF(ISBLANK('8B'!G41),"##BLANK",'8B'!G41)</f>
        <v>##BLANK</v>
      </c>
    </row>
    <row r="153" spans="2:6">
      <c r="B153" s="239" t="str">
        <f>'8B'!AJ41</f>
        <v>BM836SDRTF</v>
      </c>
      <c r="C153" s="239" t="s">
        <v>16875</v>
      </c>
      <c r="E153" s="301" t="s">
        <v>683</v>
      </c>
      <c r="F153" s="307" t="str">
        <f>IF(ISBLANK('8B'!H41),"##BLANK",'8B'!H41)</f>
        <v>##BLANK</v>
      </c>
    </row>
    <row r="154" spans="2:6">
      <c r="B154" s="239" t="str">
        <f>'8B'!AK41</f>
        <v>BM836SDIDS</v>
      </c>
      <c r="C154" s="239" t="s">
        <v>16876</v>
      </c>
      <c r="E154" s="301" t="s">
        <v>683</v>
      </c>
      <c r="F154" s="307" t="str">
        <f>IF(ISBLANK('8B'!I41),"##BLANK",'8B'!I41)</f>
        <v>##BLANK</v>
      </c>
    </row>
    <row r="155" spans="2:6">
      <c r="B155" s="239" t="str">
        <f>'8B'!AL41</f>
        <v>BM836SDSOT</v>
      </c>
      <c r="C155" s="239" t="s">
        <v>16877</v>
      </c>
      <c r="E155" s="301" t="s">
        <v>683</v>
      </c>
      <c r="F155" s="307" t="str">
        <f>IF(ISBLANK('8B'!J41),"##BLANK",'8B'!J41)</f>
        <v>##BLANK</v>
      </c>
    </row>
    <row r="156" spans="2:6">
      <c r="B156" s="239" t="str">
        <f>'8B'!AM41</f>
        <v>BM836SDTOT</v>
      </c>
      <c r="C156" s="239" t="s">
        <v>16801</v>
      </c>
      <c r="E156" s="301" t="s">
        <v>683</v>
      </c>
      <c r="F156" s="307">
        <f>IF(ISBLANK('8B'!K41),"##BLANK",'8B'!K41)</f>
        <v>0</v>
      </c>
    </row>
    <row r="157" spans="2:6">
      <c r="B157" s="239" t="str">
        <f>'8B'!AG42</f>
        <v>WWS1003SDLFR</v>
      </c>
      <c r="C157" s="239" t="s">
        <v>16878</v>
      </c>
      <c r="E157" s="301" t="s">
        <v>683</v>
      </c>
      <c r="F157" s="307" t="str">
        <f>IF(ISBLANK('8B'!E42),"##BLANK",'8B'!E42)</f>
        <v>##BLANK</v>
      </c>
    </row>
    <row r="158" spans="2:6">
      <c r="B158" s="239" t="str">
        <f>'8B'!AH42</f>
        <v>WWS1003SDLFP</v>
      </c>
      <c r="C158" s="239" t="s">
        <v>16879</v>
      </c>
      <c r="E158" s="301" t="s">
        <v>683</v>
      </c>
      <c r="F158" s="307" t="str">
        <f>IF(ISBLANK('8B'!F42),"##BLANK",'8B'!F42)</f>
        <v>##BLANK</v>
      </c>
    </row>
    <row r="159" spans="2:6">
      <c r="B159" s="239" t="str">
        <f>'8B'!AI42</f>
        <v>WWS1003SDLRR</v>
      </c>
      <c r="C159" s="239" t="s">
        <v>16880</v>
      </c>
      <c r="E159" s="301" t="s">
        <v>683</v>
      </c>
      <c r="F159" s="307" t="str">
        <f>IF(ISBLANK('8B'!G42),"##BLANK",'8B'!G42)</f>
        <v>##BLANK</v>
      </c>
    </row>
    <row r="160" spans="2:6">
      <c r="B160" s="239" t="str">
        <f>'8B'!AJ42</f>
        <v>WWS1003SDRTF</v>
      </c>
      <c r="C160" s="239" t="s">
        <v>16881</v>
      </c>
      <c r="E160" s="301" t="s">
        <v>683</v>
      </c>
      <c r="F160" s="307" t="str">
        <f>IF(ISBLANK('8B'!H42),"##BLANK",'8B'!H42)</f>
        <v>##BLANK</v>
      </c>
    </row>
    <row r="161" spans="2:6">
      <c r="B161" s="239" t="str">
        <f>'8B'!AK42</f>
        <v>WWS1003SDIDS</v>
      </c>
      <c r="C161" s="239" t="s">
        <v>16882</v>
      </c>
      <c r="E161" s="301" t="s">
        <v>683</v>
      </c>
      <c r="F161" s="307" t="str">
        <f>IF(ISBLANK('8B'!I42),"##BLANK",'8B'!I42)</f>
        <v>##BLANK</v>
      </c>
    </row>
    <row r="162" spans="2:6">
      <c r="B162" s="239" t="str">
        <f>'8B'!AL42</f>
        <v>WWS1003SDSOT</v>
      </c>
      <c r="C162" s="239" t="s">
        <v>16883</v>
      </c>
      <c r="E162" s="301" t="s">
        <v>683</v>
      </c>
      <c r="F162" s="307" t="str">
        <f>IF(ISBLANK('8B'!J42),"##BLANK",'8B'!J42)</f>
        <v>##BLANK</v>
      </c>
    </row>
    <row r="163" spans="2:6">
      <c r="B163" s="239" t="str">
        <f>'8B'!AM42</f>
        <v>WWS1003SDTOT</v>
      </c>
      <c r="C163" s="239" t="s">
        <v>16884</v>
      </c>
      <c r="E163" s="301" t="s">
        <v>683</v>
      </c>
      <c r="F163" s="307">
        <f>IF(ISBLANK('8B'!K42),"##BLANK",'8B'!K42)</f>
        <v>0</v>
      </c>
    </row>
    <row r="164" spans="2:6">
      <c r="B164" s="239" t="str">
        <f>'8B'!AG43</f>
        <v>BM240SDLFR</v>
      </c>
      <c r="C164" s="239" t="s">
        <v>16885</v>
      </c>
      <c r="E164" s="301" t="s">
        <v>683</v>
      </c>
      <c r="F164" s="307" t="str">
        <f>IF(ISBLANK('8B'!E43),"##BLANK",'8B'!E43)</f>
        <v>##BLANK</v>
      </c>
    </row>
    <row r="165" spans="2:6">
      <c r="B165" s="239" t="str">
        <f>'8B'!AH43</f>
        <v>BM240SDLFP</v>
      </c>
      <c r="C165" s="239" t="s">
        <v>16886</v>
      </c>
      <c r="E165" s="301" t="s">
        <v>683</v>
      </c>
      <c r="F165" s="307" t="str">
        <f>IF(ISBLANK('8B'!F43),"##BLANK",'8B'!F43)</f>
        <v>##BLANK</v>
      </c>
    </row>
    <row r="166" spans="2:6">
      <c r="B166" s="239" t="str">
        <f>'8B'!AI43</f>
        <v>BM240SDLRR</v>
      </c>
      <c r="C166" s="239" t="s">
        <v>16887</v>
      </c>
      <c r="E166" s="301" t="s">
        <v>683</v>
      </c>
      <c r="F166" s="307" t="str">
        <f>IF(ISBLANK('8B'!G43),"##BLANK",'8B'!G43)</f>
        <v>##BLANK</v>
      </c>
    </row>
    <row r="167" spans="2:6">
      <c r="B167" s="239" t="str">
        <f>'8B'!AJ43</f>
        <v>BM240SDRTF</v>
      </c>
      <c r="C167" s="239" t="s">
        <v>16888</v>
      </c>
      <c r="E167" s="301" t="s">
        <v>683</v>
      </c>
      <c r="F167" s="307" t="str">
        <f>IF(ISBLANK('8B'!H43),"##BLANK",'8B'!H43)</f>
        <v>##BLANK</v>
      </c>
    </row>
    <row r="168" spans="2:6">
      <c r="B168" s="239" t="str">
        <f>'8B'!AK43</f>
        <v>BM240SDIDS</v>
      </c>
      <c r="C168" s="239" t="s">
        <v>16889</v>
      </c>
      <c r="E168" s="301" t="s">
        <v>683</v>
      </c>
      <c r="F168" s="307" t="str">
        <f>IF(ISBLANK('8B'!I43),"##BLANK",'8B'!I43)</f>
        <v>##BLANK</v>
      </c>
    </row>
    <row r="169" spans="2:6">
      <c r="B169" s="239" t="str">
        <f>'8B'!AL43</f>
        <v>BM240SDSOT</v>
      </c>
      <c r="C169" s="239" t="s">
        <v>16890</v>
      </c>
      <c r="E169" s="301" t="s">
        <v>683</v>
      </c>
      <c r="F169" s="307" t="str">
        <f>IF(ISBLANK('8B'!J43),"##BLANK",'8B'!J43)</f>
        <v>##BLANK</v>
      </c>
    </row>
    <row r="170" spans="2:6">
      <c r="B170" s="239" t="str">
        <f>'8B'!AM43</f>
        <v>BM240SDTOT</v>
      </c>
      <c r="C170" s="239" t="s">
        <v>16891</v>
      </c>
      <c r="E170" s="301" t="s">
        <v>683</v>
      </c>
      <c r="F170" s="307">
        <f>IF(ISBLANK('8B'!K43),"##BLANK",'8B'!K43)</f>
        <v>0</v>
      </c>
    </row>
    <row r="171" spans="2:6">
      <c r="B171" s="239" t="str">
        <f>'8B'!AG46</f>
        <v>WWS1005SDLFR</v>
      </c>
      <c r="C171" s="239" t="s">
        <v>16892</v>
      </c>
      <c r="E171" s="301" t="s">
        <v>683</v>
      </c>
      <c r="F171" s="307" t="str">
        <f>IF(ISBLANK('8B'!E46),"##BLANK",'8B'!E46)</f>
        <v>##BLANK</v>
      </c>
    </row>
    <row r="172" spans="2:6">
      <c r="B172" s="239" t="str">
        <f>'8B'!AH46</f>
        <v>WWS1005SDLFP</v>
      </c>
      <c r="C172" s="239" t="s">
        <v>16893</v>
      </c>
      <c r="E172" s="301" t="s">
        <v>683</v>
      </c>
      <c r="F172" s="307" t="str">
        <f>IF(ISBLANK('8B'!F46),"##BLANK",'8B'!F46)</f>
        <v>##BLANK</v>
      </c>
    </row>
    <row r="173" spans="2:6">
      <c r="B173" s="239" t="str">
        <f>'8B'!AI46</f>
        <v>WWS1005SDLRR</v>
      </c>
      <c r="C173" s="239" t="s">
        <v>16894</v>
      </c>
      <c r="E173" s="301" t="s">
        <v>683</v>
      </c>
      <c r="F173" s="307" t="str">
        <f>IF(ISBLANK('8B'!G46),"##BLANK",'8B'!G46)</f>
        <v>##BLANK</v>
      </c>
    </row>
    <row r="174" spans="2:6">
      <c r="B174" s="239" t="str">
        <f>'8B'!AJ46</f>
        <v>WWS1005SDRTF</v>
      </c>
      <c r="C174" s="239" t="s">
        <v>16895</v>
      </c>
      <c r="E174" s="301" t="s">
        <v>683</v>
      </c>
      <c r="F174" s="307" t="str">
        <f>IF(ISBLANK('8B'!H46),"##BLANK",'8B'!H46)</f>
        <v>##BLANK</v>
      </c>
    </row>
    <row r="175" spans="2:6">
      <c r="B175" s="239" t="str">
        <f>'8B'!AK46</f>
        <v>WWS1005SDIDS</v>
      </c>
      <c r="C175" s="239" t="s">
        <v>16896</v>
      </c>
      <c r="E175" s="301" t="s">
        <v>683</v>
      </c>
      <c r="F175" s="307" t="str">
        <f>IF(ISBLANK('8B'!I46),"##BLANK",'8B'!I46)</f>
        <v>##BLANK</v>
      </c>
    </row>
    <row r="176" spans="2:6">
      <c r="B176" s="239" t="str">
        <f>'8B'!AL46</f>
        <v>WWS1005SDSOT</v>
      </c>
      <c r="C176" s="239" t="s">
        <v>16897</v>
      </c>
      <c r="E176" s="301" t="s">
        <v>683</v>
      </c>
      <c r="F176" s="307" t="str">
        <f>IF(ISBLANK('8B'!J46),"##BLANK",'8B'!J46)</f>
        <v>##BLANK</v>
      </c>
    </row>
    <row r="177" spans="2:6">
      <c r="B177" s="239" t="str">
        <f>'8B'!AM46</f>
        <v>WWS1005SDTOT</v>
      </c>
      <c r="C177" s="239" t="s">
        <v>16898</v>
      </c>
      <c r="E177" s="301" t="s">
        <v>683</v>
      </c>
      <c r="F177" s="307">
        <f>IF(ISBLANK('8B'!K46),"##BLANK",'8B'!K46)</f>
        <v>0</v>
      </c>
    </row>
    <row r="178" spans="2:6">
      <c r="B178" s="239" t="str">
        <f>'8B'!AG47</f>
        <v>WWS1006SDLFR</v>
      </c>
      <c r="C178" s="239" t="s">
        <v>16899</v>
      </c>
      <c r="E178" s="301" t="s">
        <v>683</v>
      </c>
      <c r="F178" s="307" t="str">
        <f>IF(ISBLANK('8B'!E47),"##BLANK",'8B'!E47)</f>
        <v>##BLANK</v>
      </c>
    </row>
    <row r="179" spans="2:6">
      <c r="B179" s="239" t="str">
        <f>'8B'!AH47</f>
        <v>WWS1006SDLFP</v>
      </c>
      <c r="C179" s="239" t="s">
        <v>16900</v>
      </c>
      <c r="E179" s="301" t="s">
        <v>683</v>
      </c>
      <c r="F179" s="307" t="str">
        <f>IF(ISBLANK('8B'!F47),"##BLANK",'8B'!F47)</f>
        <v>##BLANK</v>
      </c>
    </row>
    <row r="180" spans="2:6">
      <c r="B180" s="239" t="str">
        <f>'8B'!AI47</f>
        <v>WWS1006SDLRR</v>
      </c>
      <c r="C180" s="239" t="s">
        <v>16901</v>
      </c>
      <c r="E180" s="301" t="s">
        <v>683</v>
      </c>
      <c r="F180" s="307" t="str">
        <f>IF(ISBLANK('8B'!G47),"##BLANK",'8B'!G47)</f>
        <v>##BLANK</v>
      </c>
    </row>
    <row r="181" spans="2:6">
      <c r="B181" s="239" t="str">
        <f>'8B'!AJ47</f>
        <v>WWS1006SDRTF</v>
      </c>
      <c r="C181" s="239" t="s">
        <v>16902</v>
      </c>
      <c r="E181" s="301" t="s">
        <v>683</v>
      </c>
      <c r="F181" s="307" t="str">
        <f>IF(ISBLANK('8B'!H47),"##BLANK",'8B'!H47)</f>
        <v>##BLANK</v>
      </c>
    </row>
    <row r="182" spans="2:6">
      <c r="B182" s="239" t="str">
        <f>'8B'!AK47</f>
        <v>WWS1006SDIDS</v>
      </c>
      <c r="C182" s="239" t="s">
        <v>16903</v>
      </c>
      <c r="E182" s="301" t="s">
        <v>683</v>
      </c>
      <c r="F182" s="307" t="str">
        <f>IF(ISBLANK('8B'!I47),"##BLANK",'8B'!I47)</f>
        <v>##BLANK</v>
      </c>
    </row>
    <row r="183" spans="2:6">
      <c r="B183" s="239" t="str">
        <f>'8B'!AL47</f>
        <v>WWS1006SDSOT</v>
      </c>
      <c r="C183" s="239" t="s">
        <v>16904</v>
      </c>
      <c r="E183" s="301" t="s">
        <v>683</v>
      </c>
      <c r="F183" s="307" t="str">
        <f>IF(ISBLANK('8B'!J47),"##BLANK",'8B'!J47)</f>
        <v>##BLANK</v>
      </c>
    </row>
    <row r="184" spans="2:6">
      <c r="B184" s="239" t="str">
        <f>'8B'!AM47</f>
        <v>WWS1006SDTOT</v>
      </c>
      <c r="C184" s="239" t="s">
        <v>16905</v>
      </c>
      <c r="E184" s="301" t="s">
        <v>683</v>
      </c>
      <c r="F184" s="307">
        <f>IF(ISBLANK('8B'!K47),"##BLANK",'8B'!K47)</f>
        <v>0</v>
      </c>
    </row>
    <row r="185" spans="2:6">
      <c r="B185" s="239" t="str">
        <f>'8B'!AG48</f>
        <v>BM408SDLFR</v>
      </c>
      <c r="C185" s="239" t="s">
        <v>16906</v>
      </c>
      <c r="E185" s="301" t="s">
        <v>683</v>
      </c>
      <c r="F185" s="307" t="str">
        <f>IF(ISBLANK('8B'!E48),"##BLANK",'8B'!E48)</f>
        <v>##BLANK</v>
      </c>
    </row>
    <row r="186" spans="2:6">
      <c r="B186" s="239" t="str">
        <f>'8B'!AH48</f>
        <v>BM408SDLFP</v>
      </c>
      <c r="C186" s="239" t="s">
        <v>16907</v>
      </c>
      <c r="E186" s="301" t="s">
        <v>683</v>
      </c>
      <c r="F186" s="307" t="str">
        <f>IF(ISBLANK('8B'!F48),"##BLANK",'8B'!F48)</f>
        <v>##BLANK</v>
      </c>
    </row>
    <row r="187" spans="2:6">
      <c r="B187" s="239" t="str">
        <f>'8B'!AI48</f>
        <v>BM408SDLRR</v>
      </c>
      <c r="C187" s="239" t="s">
        <v>16908</v>
      </c>
      <c r="E187" s="301" t="s">
        <v>683</v>
      </c>
      <c r="F187" s="307" t="str">
        <f>IF(ISBLANK('8B'!G48),"##BLANK",'8B'!G48)</f>
        <v>##BLANK</v>
      </c>
    </row>
    <row r="188" spans="2:6">
      <c r="B188" s="239" t="str">
        <f>'8B'!AJ48</f>
        <v>BM408SDRTF</v>
      </c>
      <c r="C188" s="239" t="s">
        <v>16909</v>
      </c>
      <c r="E188" s="301" t="s">
        <v>683</v>
      </c>
      <c r="F188" s="307" t="str">
        <f>IF(ISBLANK('8B'!H48),"##BLANK",'8B'!H48)</f>
        <v>##BLANK</v>
      </c>
    </row>
    <row r="189" spans="2:6">
      <c r="B189" s="239" t="str">
        <f>'8B'!AK48</f>
        <v>BM408SDIDS</v>
      </c>
      <c r="C189" s="239" t="s">
        <v>16910</v>
      </c>
      <c r="E189" s="301" t="s">
        <v>683</v>
      </c>
      <c r="F189" s="307" t="str">
        <f>IF(ISBLANK('8B'!I48),"##BLANK",'8B'!I48)</f>
        <v>##BLANK</v>
      </c>
    </row>
    <row r="190" spans="2:6">
      <c r="B190" s="239" t="str">
        <f>'8B'!AL48</f>
        <v>BM408SDSOT</v>
      </c>
      <c r="C190" s="239" t="s">
        <v>16911</v>
      </c>
      <c r="E190" s="301" t="s">
        <v>683</v>
      </c>
      <c r="F190" s="307" t="str">
        <f>IF(ISBLANK('8B'!J48),"##BLANK",'8B'!J48)</f>
        <v>##BLANK</v>
      </c>
    </row>
    <row r="191" spans="2:6">
      <c r="B191" s="239" t="str">
        <f>'8B'!AM48</f>
        <v>BM408SDTOT</v>
      </c>
      <c r="C191" s="239" t="s">
        <v>16841</v>
      </c>
      <c r="E191" s="301" t="s">
        <v>683</v>
      </c>
      <c r="F191" s="307">
        <f>IF(ISBLANK('8B'!K48),"##BLANK",'8B'!K48)</f>
        <v>0</v>
      </c>
    </row>
    <row r="192" spans="2:6">
      <c r="B192" s="239" t="str">
        <f>'8B'!AG49</f>
        <v>BM816SDLFR</v>
      </c>
      <c r="C192" s="239" t="s">
        <v>16912</v>
      </c>
      <c r="E192" s="301" t="s">
        <v>683</v>
      </c>
      <c r="F192" s="307">
        <f>IF(ISBLANK('8B'!E49),"##BLANK",'8B'!E49)</f>
        <v>0</v>
      </c>
    </row>
    <row r="193" spans="2:6">
      <c r="B193" s="239" t="str">
        <f>'8B'!AH49</f>
        <v>BM816SDLFP</v>
      </c>
      <c r="C193" s="239" t="s">
        <v>16913</v>
      </c>
      <c r="E193" s="301" t="s">
        <v>683</v>
      </c>
      <c r="F193" s="307">
        <f>IF(ISBLANK('8B'!F49),"##BLANK",'8B'!F49)</f>
        <v>0</v>
      </c>
    </row>
    <row r="194" spans="2:6">
      <c r="B194" s="239" t="str">
        <f>'8B'!AI49</f>
        <v>BM816SDLRR</v>
      </c>
      <c r="C194" s="239" t="s">
        <v>16914</v>
      </c>
      <c r="E194" s="301" t="s">
        <v>683</v>
      </c>
      <c r="F194" s="307">
        <f>IF(ISBLANK('8B'!G49),"##BLANK",'8B'!G49)</f>
        <v>0</v>
      </c>
    </row>
    <row r="195" spans="2:6">
      <c r="B195" s="239" t="str">
        <f>'8B'!AJ49</f>
        <v>BM816SDRTF</v>
      </c>
      <c r="C195" s="239" t="s">
        <v>16915</v>
      </c>
      <c r="E195" s="301" t="s">
        <v>683</v>
      </c>
      <c r="F195" s="307">
        <f>IF(ISBLANK('8B'!H49),"##BLANK",'8B'!H49)</f>
        <v>0</v>
      </c>
    </row>
    <row r="196" spans="2:6">
      <c r="B196" s="239" t="str">
        <f>'8B'!AK49</f>
        <v>BM816SDIDS</v>
      </c>
      <c r="C196" s="239" t="s">
        <v>16916</v>
      </c>
      <c r="E196" s="301" t="s">
        <v>683</v>
      </c>
      <c r="F196" s="307">
        <f>IF(ISBLANK('8B'!I49),"##BLANK",'8B'!I49)</f>
        <v>0</v>
      </c>
    </row>
    <row r="197" spans="2:6">
      <c r="B197" s="239" t="str">
        <f>'8B'!AL49</f>
        <v>BM816SDSOT</v>
      </c>
      <c r="C197" s="239" t="s">
        <v>16917</v>
      </c>
      <c r="E197" s="301" t="s">
        <v>683</v>
      </c>
      <c r="F197" s="307">
        <f>IF(ISBLANK('8B'!J49),"##BLANK",'8B'!J49)</f>
        <v>0</v>
      </c>
    </row>
    <row r="198" spans="2:6">
      <c r="B198" s="239" t="str">
        <f>'8B'!AM49</f>
        <v>BM816SDTOT</v>
      </c>
      <c r="C198" s="239" t="s">
        <v>16918</v>
      </c>
      <c r="E198" s="301" t="s">
        <v>683</v>
      </c>
      <c r="F198" s="307">
        <f>IF(ISBLANK('8B'!K49),"##BLANK",'8B'!K49)</f>
        <v>0</v>
      </c>
    </row>
    <row r="199" spans="2:6">
      <c r="B199" s="239" t="str">
        <f>'8B'!AG50</f>
        <v>BM817SDLFR</v>
      </c>
      <c r="C199" s="239" t="s">
        <v>16919</v>
      </c>
      <c r="E199" s="301" t="s">
        <v>683</v>
      </c>
      <c r="F199" s="307" t="str">
        <f>IF(ISBLANK('8B'!E50),"##BLANK",'8B'!E50)</f>
        <v>##BLANK</v>
      </c>
    </row>
    <row r="200" spans="2:6">
      <c r="B200" s="239" t="str">
        <f>'8B'!AH50</f>
        <v>BM817SDLFP</v>
      </c>
      <c r="C200" s="239" t="s">
        <v>16920</v>
      </c>
      <c r="E200" s="301" t="s">
        <v>683</v>
      </c>
      <c r="F200" s="307" t="str">
        <f>IF(ISBLANK('8B'!F50),"##BLANK",'8B'!F50)</f>
        <v>##BLANK</v>
      </c>
    </row>
    <row r="201" spans="2:6">
      <c r="B201" s="239" t="str">
        <f>'8B'!AI50</f>
        <v>BM817SDLRR</v>
      </c>
      <c r="C201" s="239" t="s">
        <v>16921</v>
      </c>
      <c r="E201" s="301" t="s">
        <v>683</v>
      </c>
      <c r="F201" s="307" t="str">
        <f>IF(ISBLANK('8B'!G50),"##BLANK",'8B'!G50)</f>
        <v>##BLANK</v>
      </c>
    </row>
    <row r="202" spans="2:6">
      <c r="B202" s="239" t="str">
        <f>'8B'!AJ50</f>
        <v>BM817SDRTF</v>
      </c>
      <c r="C202" s="239" t="s">
        <v>16922</v>
      </c>
      <c r="E202" s="301" t="s">
        <v>683</v>
      </c>
      <c r="F202" s="307" t="str">
        <f>IF(ISBLANK('8B'!H50),"##BLANK",'8B'!H50)</f>
        <v>##BLANK</v>
      </c>
    </row>
    <row r="203" spans="2:6">
      <c r="B203" s="239" t="str">
        <f>'8B'!AK50</f>
        <v>BM817SDIDS</v>
      </c>
      <c r="C203" s="239" t="s">
        <v>16923</v>
      </c>
      <c r="E203" s="301" t="s">
        <v>683</v>
      </c>
      <c r="F203" s="307" t="str">
        <f>IF(ISBLANK('8B'!I50),"##BLANK",'8B'!I50)</f>
        <v>##BLANK</v>
      </c>
    </row>
    <row r="204" spans="2:6">
      <c r="B204" s="239" t="str">
        <f>'8B'!AL50</f>
        <v>BM817SDSOT</v>
      </c>
      <c r="C204" s="239" t="s">
        <v>16924</v>
      </c>
      <c r="E204" s="301" t="s">
        <v>683</v>
      </c>
      <c r="F204" s="307" t="str">
        <f>IF(ISBLANK('8B'!J50),"##BLANK",'8B'!J50)</f>
        <v>##BLANK</v>
      </c>
    </row>
    <row r="205" spans="2:6">
      <c r="B205" s="239" t="str">
        <f>'8B'!AM50</f>
        <v>BM817SDTOT</v>
      </c>
      <c r="C205" s="239" t="s">
        <v>16857</v>
      </c>
      <c r="E205" s="301" t="s">
        <v>683</v>
      </c>
      <c r="F205" s="307">
        <f>IF(ISBLANK('8B'!K50),"##BLANK",'8B'!K50)</f>
        <v>0</v>
      </c>
    </row>
    <row r="206" spans="2:6">
      <c r="B206" s="239" t="str">
        <f>'8B'!AG51</f>
        <v>BM8390SDLFR</v>
      </c>
      <c r="C206" s="239" t="s">
        <v>16925</v>
      </c>
      <c r="E206" s="301" t="s">
        <v>683</v>
      </c>
      <c r="F206" s="307">
        <f>IF(ISBLANK('8B'!E51),"##BLANK",'8B'!E51)</f>
        <v>0</v>
      </c>
    </row>
    <row r="207" spans="2:6">
      <c r="B207" s="239" t="str">
        <f>'8B'!AH51</f>
        <v>BM8390SDLFP</v>
      </c>
      <c r="C207" s="239" t="s">
        <v>16926</v>
      </c>
      <c r="E207" s="301" t="s">
        <v>683</v>
      </c>
      <c r="F207" s="307">
        <f>IF(ISBLANK('8B'!F51),"##BLANK",'8B'!F51)</f>
        <v>0</v>
      </c>
    </row>
    <row r="208" spans="2:6">
      <c r="B208" s="239" t="str">
        <f>'8B'!AI51</f>
        <v>BM8390SDLRR</v>
      </c>
      <c r="C208" s="239" t="s">
        <v>16927</v>
      </c>
      <c r="E208" s="301" t="s">
        <v>683</v>
      </c>
      <c r="F208" s="307">
        <f>IF(ISBLANK('8B'!G51),"##BLANK",'8B'!G51)</f>
        <v>0</v>
      </c>
    </row>
    <row r="209" spans="2:6">
      <c r="B209" s="239" t="str">
        <f>'8B'!AJ51</f>
        <v>BM8390SDRTF</v>
      </c>
      <c r="C209" s="239" t="s">
        <v>16928</v>
      </c>
      <c r="E209" s="301" t="s">
        <v>683</v>
      </c>
      <c r="F209" s="307">
        <f>IF(ISBLANK('8B'!H51),"##BLANK",'8B'!H51)</f>
        <v>0</v>
      </c>
    </row>
    <row r="210" spans="2:6">
      <c r="B210" s="239" t="str">
        <f>'8B'!AK51</f>
        <v>BM8390SDIDS</v>
      </c>
      <c r="C210" s="239" t="s">
        <v>16929</v>
      </c>
      <c r="E210" s="301" t="s">
        <v>683</v>
      </c>
      <c r="F210" s="307">
        <f>IF(ISBLANK('8B'!I51),"##BLANK",'8B'!I51)</f>
        <v>0</v>
      </c>
    </row>
    <row r="211" spans="2:6">
      <c r="B211" s="239" t="str">
        <f>'8B'!AL51</f>
        <v>BM8390SDSOT</v>
      </c>
      <c r="C211" s="239" t="s">
        <v>16930</v>
      </c>
      <c r="E211" s="301" t="s">
        <v>683</v>
      </c>
      <c r="F211" s="307">
        <f>IF(ISBLANK('8B'!J51),"##BLANK",'8B'!J51)</f>
        <v>0</v>
      </c>
    </row>
    <row r="212" spans="2:6">
      <c r="B212" s="239" t="str">
        <f>'8B'!AM51</f>
        <v>BM8390SDTOT</v>
      </c>
      <c r="C212" s="239" t="s">
        <v>16865</v>
      </c>
      <c r="E212" s="301" t="s">
        <v>683</v>
      </c>
      <c r="F212" s="307">
        <f>IF(ISBLANK('8B'!K51),"##BLANK",'8B'!K51)</f>
        <v>0</v>
      </c>
    </row>
    <row r="213" spans="2:6">
      <c r="B213" s="239" t="str">
        <f>'8C'!AM9</f>
        <v>B0002BIOECTOT</v>
      </c>
      <c r="C213" s="239" t="s">
        <v>16931</v>
      </c>
      <c r="E213" s="301" t="s">
        <v>683</v>
      </c>
      <c r="F213" s="307" t="str">
        <f>IF(ISBLANK('8C'!L9),"##BLANK",'8C'!L9)</f>
        <v>##BLANK</v>
      </c>
    </row>
    <row r="214" spans="2:6">
      <c r="B214" s="239" t="str">
        <f>'8C'!AF10</f>
        <v>B0002BIOEGBE</v>
      </c>
      <c r="C214" s="239" t="s">
        <v>16932</v>
      </c>
      <c r="E214" s="301" t="s">
        <v>683</v>
      </c>
      <c r="F214" s="307" t="str">
        <f>IF(ISBLANK('8C'!E10),"##BLANK",'8C'!E10)</f>
        <v>##BLANK</v>
      </c>
    </row>
    <row r="215" spans="2:6">
      <c r="B215" s="239" t="str">
        <f>'8C'!AG10</f>
        <v>B0002BIOEGBH</v>
      </c>
      <c r="C215" s="239" t="s">
        <v>16933</v>
      </c>
      <c r="E215" s="301" t="s">
        <v>683</v>
      </c>
      <c r="F215" s="307" t="str">
        <f>IF(ISBLANK('8C'!F10),"##BLANK",'8C'!F10)</f>
        <v>##BLANK</v>
      </c>
    </row>
    <row r="216" spans="2:6">
      <c r="B216" s="239" t="str">
        <f>'8C'!AH10</f>
        <v>B0002BIOEGBB</v>
      </c>
      <c r="C216" s="239" t="s">
        <v>16934</v>
      </c>
      <c r="E216" s="301" t="s">
        <v>683</v>
      </c>
      <c r="F216" s="307" t="str">
        <f>IF(ISBLANK('8C'!G10),"##BLANK",'8C'!G10)</f>
        <v>##BLANK</v>
      </c>
    </row>
    <row r="217" spans="2:6">
      <c r="B217" s="239" t="str">
        <f>'8C'!AI10</f>
        <v>B0002BIOEGBT</v>
      </c>
      <c r="C217" s="239" t="s">
        <v>16935</v>
      </c>
      <c r="E217" s="301" t="s">
        <v>683</v>
      </c>
      <c r="F217" s="307">
        <f>IF(ISBLANK('8C'!H10),"##BLANK",'8C'!H10)</f>
        <v>0</v>
      </c>
    </row>
    <row r="218" spans="2:6">
      <c r="B218" s="239" t="str">
        <f>'8C'!AJ10</f>
        <v>B0002BIOEUBE</v>
      </c>
      <c r="C218" s="239" t="s">
        <v>16932</v>
      </c>
      <c r="E218" s="301" t="s">
        <v>683</v>
      </c>
      <c r="F218" s="307" t="str">
        <f>IF(ISBLANK('8C'!I10),"##BLANK",'8C'!I10)</f>
        <v>##BLANK</v>
      </c>
    </row>
    <row r="219" spans="2:6">
      <c r="B219" s="239" t="str">
        <f>'8C'!AK10</f>
        <v>B0002BIOEUBH</v>
      </c>
      <c r="C219" s="239" t="s">
        <v>16933</v>
      </c>
      <c r="E219" s="301" t="s">
        <v>683</v>
      </c>
      <c r="F219" s="307" t="str">
        <f>IF(ISBLANK('8C'!J10),"##BLANK",'8C'!J10)</f>
        <v>##BLANK</v>
      </c>
    </row>
    <row r="220" spans="2:6">
      <c r="B220" s="239" t="str">
        <f>'8C'!AL10</f>
        <v>B0002BIOEUBB</v>
      </c>
      <c r="C220" s="239" t="s">
        <v>16934</v>
      </c>
      <c r="E220" s="301" t="s">
        <v>683</v>
      </c>
      <c r="F220" s="307" t="str">
        <f>IF(ISBLANK('8C'!K10),"##BLANK",'8C'!K10)</f>
        <v>##BLANK</v>
      </c>
    </row>
    <row r="221" spans="2:6">
      <c r="B221" s="239" t="str">
        <f>'8C'!AM10</f>
        <v>B0002BIOEUBT</v>
      </c>
      <c r="C221" s="239" t="s">
        <v>16935</v>
      </c>
      <c r="E221" s="301" t="s">
        <v>683</v>
      </c>
      <c r="F221" s="307">
        <f>IF(ISBLANK('8C'!L10),"##BLANK",'8C'!L10)</f>
        <v>0</v>
      </c>
    </row>
    <row r="222" spans="2:6">
      <c r="B222" s="239" t="str">
        <f>'8C'!AF11</f>
        <v>B0002BIOEGNE</v>
      </c>
      <c r="C222" s="239" t="s">
        <v>16936</v>
      </c>
      <c r="E222" s="301" t="s">
        <v>683</v>
      </c>
      <c r="F222" s="307" t="str">
        <f>IF(ISBLANK('8C'!E11),"##BLANK",'8C'!E11)</f>
        <v>##BLANK</v>
      </c>
    </row>
    <row r="223" spans="2:6">
      <c r="B223" s="239" t="str">
        <f>'8C'!AG11</f>
        <v>B0002BIOEGNH</v>
      </c>
      <c r="C223" s="239" t="s">
        <v>16937</v>
      </c>
      <c r="E223" s="301" t="s">
        <v>683</v>
      </c>
      <c r="F223" s="307" t="str">
        <f>IF(ISBLANK('8C'!F11),"##BLANK",'8C'!F11)</f>
        <v>##BLANK</v>
      </c>
    </row>
    <row r="224" spans="2:6">
      <c r="B224" s="239" t="str">
        <f>'8C'!AH11</f>
        <v>B0002BIOEGNB</v>
      </c>
      <c r="C224" s="239" t="s">
        <v>16938</v>
      </c>
      <c r="E224" s="301" t="s">
        <v>683</v>
      </c>
      <c r="F224" s="307" t="str">
        <f>IF(ISBLANK('8C'!G11),"##BLANK",'8C'!G11)</f>
        <v>##BLANK</v>
      </c>
    </row>
    <row r="225" spans="2:6">
      <c r="B225" s="239" t="str">
        <f>'8C'!AI11</f>
        <v>B0002BIOEGNT</v>
      </c>
      <c r="C225" s="239" t="s">
        <v>16939</v>
      </c>
      <c r="E225" s="301" t="s">
        <v>683</v>
      </c>
      <c r="F225" s="307">
        <f>IF(ISBLANK('8C'!H11),"##BLANK",'8C'!H11)</f>
        <v>0</v>
      </c>
    </row>
    <row r="226" spans="2:6">
      <c r="B226" s="239" t="str">
        <f>'8C'!AJ11</f>
        <v>B0002BIOEUNE</v>
      </c>
      <c r="C226" s="239" t="s">
        <v>16936</v>
      </c>
      <c r="E226" s="301" t="s">
        <v>683</v>
      </c>
      <c r="F226" s="307" t="str">
        <f>IF(ISBLANK('8C'!I11),"##BLANK",'8C'!I11)</f>
        <v>##BLANK</v>
      </c>
    </row>
    <row r="227" spans="2:6">
      <c r="B227" s="239" t="str">
        <f>'8C'!AK11</f>
        <v>B0002BIOEUNH</v>
      </c>
      <c r="C227" s="239" t="s">
        <v>16937</v>
      </c>
      <c r="E227" s="301" t="s">
        <v>683</v>
      </c>
      <c r="F227" s="307" t="str">
        <f>IF(ISBLANK('8C'!J11),"##BLANK",'8C'!J11)</f>
        <v>##BLANK</v>
      </c>
    </row>
    <row r="228" spans="2:6">
      <c r="B228" s="239" t="str">
        <f>'8C'!AL11</f>
        <v>B0002BIOEUNB</v>
      </c>
      <c r="C228" s="239" t="s">
        <v>16938</v>
      </c>
      <c r="E228" s="301" t="s">
        <v>683</v>
      </c>
      <c r="F228" s="307" t="str">
        <f>IF(ISBLANK('8C'!K11),"##BLANK",'8C'!K11)</f>
        <v>##BLANK</v>
      </c>
    </row>
    <row r="229" spans="2:6">
      <c r="B229" s="239" t="str">
        <f>'8C'!AM11</f>
        <v>B0002BIOEUNT</v>
      </c>
      <c r="C229" s="239" t="s">
        <v>16939</v>
      </c>
      <c r="E229" s="301" t="s">
        <v>683</v>
      </c>
      <c r="F229" s="307">
        <f>IF(ISBLANK('8C'!L11),"##BLANK",'8C'!L11)</f>
        <v>0</v>
      </c>
    </row>
    <row r="230" spans="2:6">
      <c r="B230" s="239" t="str">
        <f>'8C'!AF12</f>
        <v>B0002BIOEGGTE</v>
      </c>
      <c r="C230" s="239" t="s">
        <v>16940</v>
      </c>
      <c r="E230" s="301" t="s">
        <v>683</v>
      </c>
      <c r="F230" s="307" t="str">
        <f>IF(ISBLANK('8C'!E12),"##BLANK",'8C'!E12)</f>
        <v>##BLANK</v>
      </c>
    </row>
    <row r="231" spans="2:6">
      <c r="B231" s="239" t="str">
        <f>'8C'!AG12</f>
        <v>B0002BIOEGGTH</v>
      </c>
      <c r="C231" s="239" t="s">
        <v>16941</v>
      </c>
      <c r="E231" s="301" t="s">
        <v>683</v>
      </c>
      <c r="F231" s="307" t="str">
        <f>IF(ISBLANK('8C'!F12),"##BLANK",'8C'!F12)</f>
        <v>##BLANK</v>
      </c>
    </row>
    <row r="232" spans="2:6">
      <c r="B232" s="239" t="str">
        <f>'8C'!AH12</f>
        <v>B0002BIOEGGTB</v>
      </c>
      <c r="C232" s="239" t="s">
        <v>16942</v>
      </c>
      <c r="E232" s="301" t="s">
        <v>683</v>
      </c>
      <c r="F232" s="307" t="str">
        <f>IF(ISBLANK('8C'!G12),"##BLANK",'8C'!G12)</f>
        <v>##BLANK</v>
      </c>
    </row>
    <row r="233" spans="2:6">
      <c r="B233" s="239" t="str">
        <f>'8C'!AI12</f>
        <v>B0002BIOEGGTT</v>
      </c>
      <c r="C233" s="239" t="s">
        <v>16943</v>
      </c>
      <c r="E233" s="301" t="s">
        <v>683</v>
      </c>
      <c r="F233" s="307">
        <f>IF(ISBLANK('8C'!H12),"##BLANK",'8C'!H12)</f>
        <v>0</v>
      </c>
    </row>
    <row r="234" spans="2:6">
      <c r="B234" s="239" t="str">
        <f>'8C'!AJ12</f>
        <v>B0002BIOEUGTE</v>
      </c>
      <c r="C234" s="239" t="s">
        <v>16940</v>
      </c>
      <c r="E234" s="301" t="s">
        <v>683</v>
      </c>
      <c r="F234" s="307" t="str">
        <f>IF(ISBLANK('8C'!I12),"##BLANK",'8C'!I12)</f>
        <v>##BLANK</v>
      </c>
    </row>
    <row r="235" spans="2:6">
      <c r="B235" s="239" t="str">
        <f>'8C'!AK12</f>
        <v>B0002BIOEUGTH</v>
      </c>
      <c r="C235" s="239" t="s">
        <v>16941</v>
      </c>
      <c r="E235" s="301" t="s">
        <v>683</v>
      </c>
      <c r="F235" s="307" t="str">
        <f>IF(ISBLANK('8C'!J12),"##BLANK",'8C'!J12)</f>
        <v>##BLANK</v>
      </c>
    </row>
    <row r="236" spans="2:6">
      <c r="B236" s="239" t="str">
        <f>'8C'!AL12</f>
        <v>B0002BIOEUGTB</v>
      </c>
      <c r="C236" s="239" t="s">
        <v>16942</v>
      </c>
      <c r="E236" s="301" t="s">
        <v>683</v>
      </c>
      <c r="F236" s="307" t="str">
        <f>IF(ISBLANK('8C'!K12),"##BLANK",'8C'!K12)</f>
        <v>##BLANK</v>
      </c>
    </row>
    <row r="237" spans="2:6">
      <c r="B237" s="239" t="str">
        <f>'8C'!AM12</f>
        <v>B0002BIOEUGTT</v>
      </c>
      <c r="C237" s="239" t="s">
        <v>16943</v>
      </c>
      <c r="E237" s="301" t="s">
        <v>683</v>
      </c>
      <c r="F237" s="307">
        <f>IF(ISBLANK('8C'!L12),"##BLANK",'8C'!L12)</f>
        <v>0</v>
      </c>
    </row>
    <row r="238" spans="2:6">
      <c r="B238" s="239" t="str">
        <f>'8C'!AF13</f>
        <v>B0002BIOEGUE</v>
      </c>
      <c r="C238" s="239" t="s">
        <v>16944</v>
      </c>
      <c r="E238" s="301" t="s">
        <v>683</v>
      </c>
      <c r="F238" s="307" t="str">
        <f>IF(ISBLANK('8C'!E13),"##BLANK",'8C'!E13)</f>
        <v>##BLANK</v>
      </c>
    </row>
    <row r="239" spans="2:6">
      <c r="B239" s="239" t="str">
        <f>'8C'!AG13</f>
        <v>B0002BIOEGUH</v>
      </c>
      <c r="C239" s="239" t="s">
        <v>16945</v>
      </c>
      <c r="E239" s="301" t="s">
        <v>683</v>
      </c>
      <c r="F239" s="307" t="str">
        <f>IF(ISBLANK('8C'!F13),"##BLANK",'8C'!F13)</f>
        <v>##BLANK</v>
      </c>
    </row>
    <row r="240" spans="2:6">
      <c r="B240" s="239" t="str">
        <f>'8C'!AH13</f>
        <v>B0002BIOEGUB</v>
      </c>
      <c r="C240" s="239" t="s">
        <v>16946</v>
      </c>
      <c r="E240" s="301" t="s">
        <v>683</v>
      </c>
      <c r="F240" s="307" t="str">
        <f>IF(ISBLANK('8C'!G13),"##BLANK",'8C'!G13)</f>
        <v>##BLANK</v>
      </c>
    </row>
    <row r="241" spans="2:6">
      <c r="B241" s="239" t="str">
        <f>'8C'!AI13</f>
        <v>B0002BIOEGUT</v>
      </c>
      <c r="C241" s="239" t="s">
        <v>16947</v>
      </c>
      <c r="E241" s="301" t="s">
        <v>683</v>
      </c>
      <c r="F241" s="307">
        <f>IF(ISBLANK('8C'!H13),"##BLANK",'8C'!H13)</f>
        <v>0</v>
      </c>
    </row>
    <row r="242" spans="2:6">
      <c r="B242" s="239" t="str">
        <f>'8C'!AF14</f>
        <v>B0002BIOEBGTE</v>
      </c>
      <c r="C242" s="239" t="s">
        <v>16948</v>
      </c>
      <c r="E242" s="301" t="s">
        <v>683</v>
      </c>
      <c r="F242" s="307" t="str">
        <f>IF(ISBLANK('8C'!E14),"##BLANK",'8C'!E14)</f>
        <v>##BLANK</v>
      </c>
    </row>
    <row r="243" spans="2:6">
      <c r="B243" s="239" t="str">
        <f>'8C'!AG14</f>
        <v>B0002BIOEBGTH</v>
      </c>
      <c r="C243" s="239" t="s">
        <v>16949</v>
      </c>
      <c r="E243" s="301" t="s">
        <v>683</v>
      </c>
      <c r="F243" s="307" t="str">
        <f>IF(ISBLANK('8C'!F14),"##BLANK",'8C'!F14)</f>
        <v>##BLANK</v>
      </c>
    </row>
    <row r="244" spans="2:6">
      <c r="B244" s="239" t="str">
        <f>'8C'!AH14</f>
        <v>B0002BIOEBGTB</v>
      </c>
      <c r="C244" s="239" t="s">
        <v>16950</v>
      </c>
      <c r="E244" s="301" t="s">
        <v>683</v>
      </c>
      <c r="F244" s="307" t="str">
        <f>IF(ISBLANK('8C'!G14),"##BLANK",'8C'!G14)</f>
        <v>##BLANK</v>
      </c>
    </row>
    <row r="245" spans="2:6">
      <c r="B245" s="239" t="str">
        <f>'8C'!AI14</f>
        <v>B0002BIOEBGTT</v>
      </c>
      <c r="C245" s="239" t="s">
        <v>16951</v>
      </c>
      <c r="E245" s="301" t="s">
        <v>683</v>
      </c>
      <c r="F245" s="307">
        <f>IF(ISBLANK('8C'!H14),"##BLANK",'8C'!H14)</f>
        <v>0</v>
      </c>
    </row>
    <row r="246" spans="2:6">
      <c r="B246" s="239" t="str">
        <f>'8C'!AJ14</f>
        <v>B0002BIOEUBGTE</v>
      </c>
      <c r="C246" s="239" t="s">
        <v>16948</v>
      </c>
      <c r="E246" s="301" t="s">
        <v>683</v>
      </c>
      <c r="F246" s="307" t="str">
        <f>IF(ISBLANK('8C'!I14),"##BLANK",'8C'!I14)</f>
        <v>##BLANK</v>
      </c>
    </row>
    <row r="247" spans="2:6">
      <c r="B247" s="239" t="str">
        <f>'8C'!AK14</f>
        <v>B0002BIOEUBGTH</v>
      </c>
      <c r="C247" s="239" t="s">
        <v>16949</v>
      </c>
      <c r="E247" s="301" t="s">
        <v>683</v>
      </c>
      <c r="F247" s="307" t="str">
        <f>IF(ISBLANK('8C'!J14),"##BLANK",'8C'!J14)</f>
        <v>##BLANK</v>
      </c>
    </row>
    <row r="248" spans="2:6">
      <c r="B248" s="239" t="str">
        <f>'8C'!AL14</f>
        <v>B0002BIOEUBGTB</v>
      </c>
      <c r="C248" s="239" t="s">
        <v>16950</v>
      </c>
      <c r="E248" s="301" t="s">
        <v>683</v>
      </c>
      <c r="F248" s="307" t="str">
        <f>IF(ISBLANK('8C'!K14),"##BLANK",'8C'!K14)</f>
        <v>##BLANK</v>
      </c>
    </row>
    <row r="249" spans="2:6">
      <c r="B249" s="239" t="str">
        <f>'8C'!AM14</f>
        <v>B0002BIOEUBGTT</v>
      </c>
      <c r="C249" s="239" t="s">
        <v>16951</v>
      </c>
      <c r="E249" s="301" t="s">
        <v>683</v>
      </c>
      <c r="F249" s="307">
        <f>IF(ISBLANK('8C'!L14),"##BLANK",'8C'!L14)</f>
        <v>0</v>
      </c>
    </row>
    <row r="250" spans="2:6">
      <c r="B250" s="239" t="str">
        <f>'8C'!AF17</f>
        <v>B0002BIOIROC</v>
      </c>
      <c r="C250" s="239" t="s">
        <v>16952</v>
      </c>
      <c r="E250" s="301" t="s">
        <v>683</v>
      </c>
      <c r="F250" s="307" t="str">
        <f>IF(ISBLANK('8C'!E17),"##BLANK",'8C'!E17)</f>
        <v>##BLANK</v>
      </c>
    </row>
    <row r="251" spans="2:6">
      <c r="B251" s="239" t="str">
        <f>'8C'!AF18</f>
        <v>B0002BIOIRHI</v>
      </c>
      <c r="C251" s="239" t="s">
        <v>16953</v>
      </c>
      <c r="E251" s="301" t="s">
        <v>683</v>
      </c>
      <c r="F251" s="307" t="str">
        <f>IF(ISBLANK('8C'!E18),"##BLANK",'8C'!E18)</f>
        <v>##BLANK</v>
      </c>
    </row>
    <row r="252" spans="2:6">
      <c r="B252" s="239" t="str">
        <f>'8C'!AF19</f>
        <v>B0002BIOIOTH1</v>
      </c>
      <c r="C252" s="239" t="s">
        <v>16954</v>
      </c>
      <c r="E252" s="301" t="s">
        <v>683</v>
      </c>
      <c r="F252" s="307" t="str">
        <f>IF(ISBLANK('8C'!E19),"##BLANK",'8C'!E19)</f>
        <v>##BLANK</v>
      </c>
    </row>
    <row r="253" spans="2:6">
      <c r="B253" s="239" t="str">
        <f>'8C'!AF20</f>
        <v>B0002BIOIOTH2</v>
      </c>
      <c r="C253" s="239" t="s">
        <v>16955</v>
      </c>
      <c r="E253" s="301" t="s">
        <v>683</v>
      </c>
      <c r="F253" s="307" t="str">
        <f>IF(ISBLANK('8C'!E20),"##BLANK",'8C'!E20)</f>
        <v>##BLANK</v>
      </c>
    </row>
    <row r="254" spans="2:6">
      <c r="B254" s="239" t="str">
        <f>'8C'!AF21</f>
        <v>B0002BIOIOTH3</v>
      </c>
      <c r="C254" s="239" t="s">
        <v>16956</v>
      </c>
      <c r="E254" s="301" t="s">
        <v>683</v>
      </c>
      <c r="F254" s="307" t="str">
        <f>IF(ISBLANK('8C'!E21),"##BLANK",'8C'!E21)</f>
        <v>##BLANK</v>
      </c>
    </row>
    <row r="255" spans="2:6">
      <c r="B255" s="239" t="str">
        <f>'8C'!AF22</f>
        <v>B0002BIOITOT</v>
      </c>
      <c r="C255" s="239" t="s">
        <v>16957</v>
      </c>
      <c r="E255" s="301" t="s">
        <v>683</v>
      </c>
      <c r="F255" s="307">
        <f>IF(ISBLANK('8C'!E22),"##BLANK",'8C'!E22)</f>
        <v>0</v>
      </c>
    </row>
    <row r="256" spans="2:6">
      <c r="B256" s="1915" t="str">
        <f>'8C'!AF23</f>
        <v>B0002BIOIPCTEX</v>
      </c>
      <c r="C256" s="239" t="s">
        <v>16958</v>
      </c>
      <c r="E256" s="301" t="s">
        <v>683</v>
      </c>
      <c r="F256" s="307" t="str">
        <f>IF(ISBLANK('8C'!E23),"##BLANK",'8C'!E23)</f>
        <v>##BLANK</v>
      </c>
    </row>
    <row r="257" spans="2:6">
      <c r="B257" s="239" t="str">
        <f>'8C'!AF24</f>
        <v>B0002BIOITOTEX</v>
      </c>
      <c r="C257" s="239" t="s">
        <v>16959</v>
      </c>
      <c r="E257" s="301" t="s">
        <v>683</v>
      </c>
      <c r="F257" s="307" t="str">
        <f>IF(ISBLANK('8C'!E24),"##BLANK",'8C'!E24)</f>
        <v>##BLANK</v>
      </c>
    </row>
    <row r="258" spans="2:6">
      <c r="B258" s="239" t="str">
        <f>'8C'!AF29</f>
        <v>B0002BIOTBOD</v>
      </c>
      <c r="C258" s="239" t="s">
        <v>16960</v>
      </c>
      <c r="E258" s="301" t="s">
        <v>683</v>
      </c>
      <c r="F258" s="307" t="str">
        <f>IF(ISBLANK('8C'!E29),"##BLANK",'8C'!E29)</f>
        <v>##BLANK</v>
      </c>
    </row>
    <row r="259" spans="2:6">
      <c r="B259" s="239" t="str">
        <f>'8C'!AF30</f>
        <v>B0002BIOTAMM</v>
      </c>
      <c r="C259" s="239" t="s">
        <v>16961</v>
      </c>
      <c r="E259" s="301" t="s">
        <v>683</v>
      </c>
      <c r="F259" s="307" t="str">
        <f>IF(ISBLANK('8C'!E30),"##BLANK",'8C'!E30)</f>
        <v>##BLANK</v>
      </c>
    </row>
    <row r="260" spans="2:6">
      <c r="B260" s="239" t="str">
        <f>'8C'!AF31</f>
        <v>B0002BIOTRCHG</v>
      </c>
      <c r="C260" s="239" t="s">
        <v>16962</v>
      </c>
      <c r="E260" s="301" t="s">
        <v>683</v>
      </c>
      <c r="F260" s="307" t="str">
        <f>IF(ISBLANK('8C'!E31),"##BLANK",'8C'!E31)</f>
        <v>##BLANK</v>
      </c>
    </row>
    <row r="261" spans="2:6">
      <c r="B261" s="239" t="str">
        <f>'8C'!AM37</f>
        <v>B0002ECB_TOT</v>
      </c>
      <c r="C261" s="239" t="s">
        <v>16931</v>
      </c>
      <c r="E261" s="301" t="s">
        <v>683</v>
      </c>
      <c r="F261" s="307" t="str">
        <f>IF(ISBLANK('8C'!L37),"##BLANK",'8C'!L37)</f>
        <v>##BLANK</v>
      </c>
    </row>
    <row r="262" spans="2:6">
      <c r="B262" s="239" t="str">
        <f>'8C'!AF38</f>
        <v>B0002EGB_EP</v>
      </c>
      <c r="C262" s="239" t="s">
        <v>16932</v>
      </c>
      <c r="E262" s="301" t="s">
        <v>683</v>
      </c>
      <c r="F262" s="307" t="str">
        <f>IF(ISBLANK('8C'!E38),"##BLANK",'8C'!E38)</f>
        <v>##BLANK</v>
      </c>
    </row>
    <row r="263" spans="2:6">
      <c r="B263" s="239" t="str">
        <f>'8C'!AG38</f>
        <v>B0002EGB_HP</v>
      </c>
      <c r="C263" s="239" t="s">
        <v>16933</v>
      </c>
      <c r="E263" s="301" t="s">
        <v>683</v>
      </c>
      <c r="F263" s="307" t="str">
        <f>IF(ISBLANK('8C'!F38),"##BLANK",'8C'!F38)</f>
        <v>##BLANK</v>
      </c>
    </row>
    <row r="264" spans="2:6">
      <c r="B264" s="239" t="str">
        <f>'8C'!AH38</f>
        <v>B0002EGB_BP</v>
      </c>
      <c r="C264" s="239" t="s">
        <v>16934</v>
      </c>
      <c r="E264" s="301" t="s">
        <v>683</v>
      </c>
      <c r="F264" s="307" t="str">
        <f>IF(ISBLANK('8C'!G38),"##BLANK",'8C'!G38)</f>
        <v>##BLANK</v>
      </c>
    </row>
    <row r="265" spans="2:6">
      <c r="B265" s="239" t="str">
        <f>'8C'!AI38</f>
        <v>B0002EGB_TM</v>
      </c>
      <c r="C265" s="239" t="s">
        <v>16935</v>
      </c>
      <c r="E265" s="301" t="s">
        <v>683</v>
      </c>
      <c r="F265" s="307">
        <f>IF(ISBLANK('8C'!H38),"##BLANK",'8C'!H38)</f>
        <v>0</v>
      </c>
    </row>
    <row r="266" spans="2:6">
      <c r="B266" s="239" t="str">
        <f>'8C'!AJ38</f>
        <v>B0003EGB_EP</v>
      </c>
      <c r="C266" s="239" t="s">
        <v>16932</v>
      </c>
      <c r="E266" s="301" t="s">
        <v>683</v>
      </c>
      <c r="F266" s="307" t="str">
        <f>IF(ISBLANK('8C'!I38),"##BLANK",'8C'!I38)</f>
        <v>##BLANK</v>
      </c>
    </row>
    <row r="267" spans="2:6">
      <c r="B267" s="239" t="str">
        <f>'8C'!AK38</f>
        <v>B0003EGB_HP</v>
      </c>
      <c r="C267" s="239" t="s">
        <v>16933</v>
      </c>
      <c r="E267" s="301" t="s">
        <v>683</v>
      </c>
      <c r="F267" s="307" t="str">
        <f>IF(ISBLANK('8C'!J38),"##BLANK",'8C'!J38)</f>
        <v>##BLANK</v>
      </c>
    </row>
    <row r="268" spans="2:6">
      <c r="B268" s="239" t="str">
        <f>'8C'!AL38</f>
        <v>B0003EGB_BP</v>
      </c>
      <c r="C268" s="239" t="s">
        <v>16934</v>
      </c>
      <c r="E268" s="301" t="s">
        <v>683</v>
      </c>
      <c r="F268" s="307" t="str">
        <f>IF(ISBLANK('8C'!K38),"##BLANK",'8C'!K38)</f>
        <v>##BLANK</v>
      </c>
    </row>
    <row r="269" spans="2:6">
      <c r="B269" s="239" t="str">
        <f>'8C'!AM38</f>
        <v>B0002EGB_TP</v>
      </c>
      <c r="C269" s="239" t="s">
        <v>16935</v>
      </c>
      <c r="E269" s="301" t="s">
        <v>683</v>
      </c>
      <c r="F269" s="307">
        <f>IF(ISBLANK('8C'!L38),"##BLANK",'8C'!L38)</f>
        <v>0</v>
      </c>
    </row>
    <row r="270" spans="2:6">
      <c r="B270" s="239" t="str">
        <f>'8C'!AF39</f>
        <v>B0002EGBM_EP</v>
      </c>
      <c r="C270" s="239" t="s">
        <v>16936</v>
      </c>
      <c r="E270" s="301" t="s">
        <v>683</v>
      </c>
      <c r="F270" s="307" t="str">
        <f>IF(ISBLANK('8C'!E39),"##BLANK",'8C'!E39)</f>
        <v>##BLANK</v>
      </c>
    </row>
    <row r="271" spans="2:6">
      <c r="B271" s="239" t="str">
        <f>'8C'!AG39</f>
        <v>B0002EGBM_HP</v>
      </c>
      <c r="C271" s="239" t="s">
        <v>16937</v>
      </c>
      <c r="E271" s="301" t="s">
        <v>683</v>
      </c>
      <c r="F271" s="307" t="str">
        <f>IF(ISBLANK('8C'!F39),"##BLANK",'8C'!F39)</f>
        <v>##BLANK</v>
      </c>
    </row>
    <row r="272" spans="2:6">
      <c r="B272" s="239" t="str">
        <f>'8C'!AH39</f>
        <v>B0002EGBM_BP</v>
      </c>
      <c r="C272" s="239" t="s">
        <v>16938</v>
      </c>
      <c r="E272" s="301" t="s">
        <v>683</v>
      </c>
      <c r="F272" s="307" t="str">
        <f>IF(ISBLANK('8C'!G39),"##BLANK",'8C'!G39)</f>
        <v>##BLANK</v>
      </c>
    </row>
    <row r="273" spans="2:6">
      <c r="B273" s="239" t="str">
        <f>'8C'!AI39</f>
        <v>B0002EGBM_TM</v>
      </c>
      <c r="C273" s="239" t="s">
        <v>16939</v>
      </c>
      <c r="E273" s="301" t="s">
        <v>683</v>
      </c>
      <c r="F273" s="307">
        <f>IF(ISBLANK('8C'!H39),"##BLANK",'8C'!H39)</f>
        <v>0</v>
      </c>
    </row>
    <row r="274" spans="2:6">
      <c r="B274" s="239" t="str">
        <f>'8C'!AJ39</f>
        <v>B0003EGBM_EP</v>
      </c>
      <c r="C274" s="239" t="s">
        <v>16936</v>
      </c>
      <c r="E274" s="301" t="s">
        <v>683</v>
      </c>
      <c r="F274" s="307" t="str">
        <f>IF(ISBLANK('8C'!I39),"##BLANK",'8C'!I39)</f>
        <v>##BLANK</v>
      </c>
    </row>
    <row r="275" spans="2:6">
      <c r="B275" s="239" t="str">
        <f>'8C'!AK39</f>
        <v>B0003EGBM_HP</v>
      </c>
      <c r="C275" s="239" t="s">
        <v>16937</v>
      </c>
      <c r="E275" s="301" t="s">
        <v>683</v>
      </c>
      <c r="F275" s="307" t="str">
        <f>IF(ISBLANK('8C'!J39),"##BLANK",'8C'!J39)</f>
        <v>##BLANK</v>
      </c>
    </row>
    <row r="276" spans="2:6">
      <c r="B276" s="239" t="str">
        <f>'8C'!AL39</f>
        <v>B0003EGBM_BP</v>
      </c>
      <c r="C276" s="239" t="s">
        <v>16938</v>
      </c>
      <c r="E276" s="301" t="s">
        <v>683</v>
      </c>
      <c r="F276" s="307" t="str">
        <f>IF(ISBLANK('8C'!K39),"##BLANK",'8C'!K39)</f>
        <v>##BLANK</v>
      </c>
    </row>
    <row r="277" spans="2:6">
      <c r="B277" s="239" t="str">
        <f>'8C'!AM39</f>
        <v>B0002EGBM_TP</v>
      </c>
      <c r="C277" s="239" t="s">
        <v>16939</v>
      </c>
      <c r="E277" s="301" t="s">
        <v>683</v>
      </c>
      <c r="F277" s="307">
        <f>IF(ISBLANK('8C'!L39),"##BLANK",'8C'!L39)</f>
        <v>0</v>
      </c>
    </row>
    <row r="278" spans="2:6">
      <c r="B278" s="239" t="str">
        <f>'8C'!AF40</f>
        <v>B0002EGBT_EP</v>
      </c>
      <c r="C278" s="239" t="s">
        <v>16940</v>
      </c>
      <c r="E278" s="301" t="s">
        <v>683</v>
      </c>
      <c r="F278" s="307" t="str">
        <f>IF(ISBLANK('8C'!E40),"##BLANK",'8C'!E40)</f>
        <v>##BLANK</v>
      </c>
    </row>
    <row r="279" spans="2:6">
      <c r="B279" s="239" t="str">
        <f>'8C'!AG40</f>
        <v>B0002EGBT_HP</v>
      </c>
      <c r="C279" s="239" t="s">
        <v>16941</v>
      </c>
      <c r="E279" s="301" t="s">
        <v>683</v>
      </c>
      <c r="F279" s="307" t="str">
        <f>IF(ISBLANK('8C'!F40),"##BLANK",'8C'!F40)</f>
        <v>##BLANK</v>
      </c>
    </row>
    <row r="280" spans="2:6">
      <c r="B280" s="239" t="str">
        <f>'8C'!AH40</f>
        <v>B0002EGBT_BP</v>
      </c>
      <c r="C280" s="239" t="s">
        <v>16942</v>
      </c>
      <c r="E280" s="301" t="s">
        <v>683</v>
      </c>
      <c r="F280" s="307" t="str">
        <f>IF(ISBLANK('8C'!G40),"##BLANK",'8C'!G40)</f>
        <v>##BLANK</v>
      </c>
    </row>
    <row r="281" spans="2:6">
      <c r="B281" s="239" t="str">
        <f>'8C'!AI40</f>
        <v>B0002EGBT_TM</v>
      </c>
      <c r="C281" s="239" t="s">
        <v>16943</v>
      </c>
      <c r="E281" s="301" t="s">
        <v>683</v>
      </c>
      <c r="F281" s="307">
        <f>IF(ISBLANK('8C'!H40),"##BLANK",'8C'!H40)</f>
        <v>0</v>
      </c>
    </row>
    <row r="282" spans="2:6">
      <c r="B282" s="239" t="str">
        <f>'8C'!AJ40</f>
        <v>B0003EGBT_EP</v>
      </c>
      <c r="C282" s="239" t="s">
        <v>16940</v>
      </c>
      <c r="E282" s="301" t="s">
        <v>683</v>
      </c>
      <c r="F282" s="307" t="str">
        <f>IF(ISBLANK('8C'!I40),"##BLANK",'8C'!I40)</f>
        <v>##BLANK</v>
      </c>
    </row>
    <row r="283" spans="2:6">
      <c r="B283" s="239" t="str">
        <f>'8C'!AK40</f>
        <v>B0003EGBT_HP</v>
      </c>
      <c r="C283" s="239" t="s">
        <v>16941</v>
      </c>
      <c r="E283" s="301" t="s">
        <v>683</v>
      </c>
      <c r="F283" s="307" t="str">
        <f>IF(ISBLANK('8C'!J40),"##BLANK",'8C'!J40)</f>
        <v>##BLANK</v>
      </c>
    </row>
    <row r="284" spans="2:6">
      <c r="B284" s="239" t="str">
        <f>'8C'!AL40</f>
        <v>B0003EGBT_BP</v>
      </c>
      <c r="C284" s="239" t="s">
        <v>16942</v>
      </c>
      <c r="E284" s="301" t="s">
        <v>683</v>
      </c>
      <c r="F284" s="307" t="str">
        <f>IF(ISBLANK('8C'!K40),"##BLANK",'8C'!K40)</f>
        <v>##BLANK</v>
      </c>
    </row>
    <row r="285" spans="2:6">
      <c r="B285" s="239" t="str">
        <f>'8C'!AM40</f>
        <v>B0002EGBT_TP</v>
      </c>
      <c r="C285" s="239" t="s">
        <v>16943</v>
      </c>
      <c r="E285" s="301" t="s">
        <v>683</v>
      </c>
      <c r="F285" s="307">
        <f>IF(ISBLANK('8C'!L40),"##BLANK",'8C'!L40)</f>
        <v>0</v>
      </c>
    </row>
    <row r="286" spans="2:6">
      <c r="B286" s="239" t="str">
        <f>'8C'!AF41</f>
        <v>B0002EGBU_EP</v>
      </c>
      <c r="C286" s="239" t="s">
        <v>16944</v>
      </c>
      <c r="E286" s="301" t="s">
        <v>683</v>
      </c>
      <c r="F286" s="307" t="str">
        <f>IF(ISBLANK('8C'!E41),"##BLANK",'8C'!E41)</f>
        <v>##BLANK</v>
      </c>
    </row>
    <row r="287" spans="2:6">
      <c r="B287" s="239" t="str">
        <f>'8C'!AG41</f>
        <v>B0002EGBU_HP</v>
      </c>
      <c r="C287" s="239" t="s">
        <v>16945</v>
      </c>
      <c r="E287" s="301" t="s">
        <v>683</v>
      </c>
      <c r="F287" s="307" t="str">
        <f>IF(ISBLANK('8C'!F41),"##BLANK",'8C'!F41)</f>
        <v>##BLANK</v>
      </c>
    </row>
    <row r="288" spans="2:6">
      <c r="B288" s="239" t="str">
        <f>'8C'!AH41</f>
        <v>B0002EGBU_BP</v>
      </c>
      <c r="C288" s="239" t="s">
        <v>16946</v>
      </c>
      <c r="E288" s="301" t="s">
        <v>683</v>
      </c>
      <c r="F288" s="307" t="str">
        <f>IF(ISBLANK('8C'!G41),"##BLANK",'8C'!G41)</f>
        <v>##BLANK</v>
      </c>
    </row>
    <row r="289" spans="2:6">
      <c r="B289" s="239" t="str">
        <f>'8C'!AI41</f>
        <v>B0002EGBU_TM</v>
      </c>
      <c r="C289" s="239" t="s">
        <v>16947</v>
      </c>
      <c r="E289" s="301" t="s">
        <v>683</v>
      </c>
      <c r="F289" s="307">
        <f>IF(ISBLANK('8C'!H41),"##BLANK",'8C'!H41)</f>
        <v>0</v>
      </c>
    </row>
    <row r="290" spans="2:6">
      <c r="B290" s="239" t="str">
        <f>'8C'!AF42</f>
        <v>B0002EBT_EP</v>
      </c>
      <c r="C290" s="239" t="s">
        <v>16948</v>
      </c>
      <c r="E290" s="301" t="s">
        <v>683</v>
      </c>
      <c r="F290" s="307" t="str">
        <f>IF(ISBLANK('8C'!E42),"##BLANK",'8C'!E42)</f>
        <v>##BLANK</v>
      </c>
    </row>
    <row r="291" spans="2:6">
      <c r="B291" s="239" t="str">
        <f>'8C'!AG42</f>
        <v>B0002EBT_HP</v>
      </c>
      <c r="C291" s="239" t="s">
        <v>16949</v>
      </c>
      <c r="E291" s="301" t="s">
        <v>683</v>
      </c>
      <c r="F291" s="307" t="str">
        <f>IF(ISBLANK('8C'!F42),"##BLANK",'8C'!F42)</f>
        <v>##BLANK</v>
      </c>
    </row>
    <row r="292" spans="2:6">
      <c r="B292" s="239" t="str">
        <f>'8C'!AH42</f>
        <v>B0002EBT_BP</v>
      </c>
      <c r="C292" s="239" t="s">
        <v>16950</v>
      </c>
      <c r="E292" s="301" t="s">
        <v>683</v>
      </c>
      <c r="F292" s="307" t="str">
        <f>IF(ISBLANK('8C'!G42),"##BLANK",'8C'!G42)</f>
        <v>##BLANK</v>
      </c>
    </row>
    <row r="293" spans="2:6">
      <c r="B293" s="239" t="str">
        <f>'8C'!AI42</f>
        <v>B0002EBT_TM</v>
      </c>
      <c r="C293" s="239" t="s">
        <v>16951</v>
      </c>
      <c r="E293" s="301" t="s">
        <v>683</v>
      </c>
      <c r="F293" s="307">
        <f>IF(ISBLANK('8C'!H42),"##BLANK",'8C'!H42)</f>
        <v>0</v>
      </c>
    </row>
    <row r="294" spans="2:6">
      <c r="B294" s="239" t="str">
        <f>'8C'!AJ42</f>
        <v>B0003EBT_EP</v>
      </c>
      <c r="C294" s="239" t="s">
        <v>16948</v>
      </c>
      <c r="E294" s="301" t="s">
        <v>683</v>
      </c>
      <c r="F294" s="307" t="str">
        <f>IF(ISBLANK('8C'!I42),"##BLANK",'8C'!I42)</f>
        <v>##BLANK</v>
      </c>
    </row>
    <row r="295" spans="2:6">
      <c r="B295" s="239" t="str">
        <f>'8C'!AK42</f>
        <v>B0003EBT_HP</v>
      </c>
      <c r="C295" s="239" t="s">
        <v>16949</v>
      </c>
      <c r="E295" s="301" t="s">
        <v>683</v>
      </c>
      <c r="F295" s="307" t="str">
        <f>IF(ISBLANK('8C'!J42),"##BLANK",'8C'!J42)</f>
        <v>##BLANK</v>
      </c>
    </row>
    <row r="296" spans="2:6">
      <c r="B296" s="239" t="str">
        <f>'8C'!AL42</f>
        <v>B0003EBT_BP</v>
      </c>
      <c r="C296" s="239" t="s">
        <v>16950</v>
      </c>
      <c r="E296" s="301" t="s">
        <v>683</v>
      </c>
      <c r="F296" s="307" t="str">
        <f>IF(ISBLANK('8C'!K42),"##BLANK",'8C'!K42)</f>
        <v>##BLANK</v>
      </c>
    </row>
    <row r="297" spans="2:6">
      <c r="B297" s="239" t="str">
        <f>'8C'!AM42</f>
        <v>B0002EBT_TP</v>
      </c>
      <c r="C297" s="239" t="s">
        <v>16951</v>
      </c>
      <c r="E297" s="301" t="s">
        <v>683</v>
      </c>
      <c r="F297" s="307">
        <f>IF(ISBLANK('8C'!L42),"##BLANK",'8C'!L42)</f>
        <v>0</v>
      </c>
    </row>
    <row r="298" spans="2:6">
      <c r="B298" s="239" t="str">
        <f>'8C'!AF46</f>
        <v>B0002PBM_EM</v>
      </c>
      <c r="C298" s="239" t="s">
        <v>10309</v>
      </c>
      <c r="E298" s="301" t="s">
        <v>683</v>
      </c>
      <c r="F298" s="307" t="str">
        <f>IF(ISBLANK('8C'!C46),"##BLANK",'8C'!C46)</f>
        <v>##BLANK</v>
      </c>
    </row>
    <row r="299" spans="2:6">
      <c r="B299" s="239" t="str">
        <f>'8D'!T8</f>
        <v>BN5611INC</v>
      </c>
      <c r="C299" s="239" t="s">
        <v>16963</v>
      </c>
      <c r="E299" s="301" t="s">
        <v>683</v>
      </c>
      <c r="F299" s="307" t="str">
        <f>IF(ISBLANK('8D'!E8),"##BLANK",'8D'!E8)</f>
        <v>##BLANK</v>
      </c>
    </row>
    <row r="300" spans="2:6">
      <c r="B300" s="239" t="str">
        <f>'8D'!U8</f>
        <v>BN5611TPS</v>
      </c>
      <c r="C300" s="239" t="s">
        <v>16964</v>
      </c>
      <c r="E300" s="301" t="s">
        <v>683</v>
      </c>
      <c r="F300" s="307" t="str">
        <f>IF(ISBLANK('8D'!F8),"##BLANK",'8D'!F8)</f>
        <v>##BLANK</v>
      </c>
    </row>
    <row r="301" spans="2:6">
      <c r="B301" s="239" t="str">
        <f>'8D'!T9</f>
        <v>BN5612INC</v>
      </c>
      <c r="C301" s="239" t="s">
        <v>16965</v>
      </c>
      <c r="E301" s="301" t="s">
        <v>683</v>
      </c>
      <c r="F301" s="307" t="str">
        <f>IF(ISBLANK('8D'!E9),"##BLANK",'8D'!E9)</f>
        <v>##BLANK</v>
      </c>
    </row>
    <row r="302" spans="2:6">
      <c r="B302" s="239" t="str">
        <f>'8D'!U9</f>
        <v>BN5612TPS</v>
      </c>
      <c r="C302" s="239" t="s">
        <v>16966</v>
      </c>
      <c r="E302" s="301" t="s">
        <v>683</v>
      </c>
      <c r="F302" s="307" t="str">
        <f>IF(ISBLANK('8D'!F9),"##BLANK",'8D'!F9)</f>
        <v>##BLANK</v>
      </c>
    </row>
    <row r="303" spans="2:6">
      <c r="B303" s="1914" t="str">
        <f>'8D'!T10</f>
        <v>BN5613INC</v>
      </c>
      <c r="C303" s="239" t="s">
        <v>16967</v>
      </c>
      <c r="E303" s="301" t="s">
        <v>683</v>
      </c>
      <c r="F303" s="307" t="str">
        <f>IF(ISBLANK('8D'!E10),"##BLANK",'8D'!E10)</f>
        <v>##BLANK</v>
      </c>
    </row>
    <row r="304" spans="2:6">
      <c r="B304" s="239" t="str">
        <f>'8D'!U10</f>
        <v>BN5613TPS</v>
      </c>
      <c r="C304" s="239" t="s">
        <v>16968</v>
      </c>
      <c r="E304" s="301" t="s">
        <v>683</v>
      </c>
      <c r="F304" s="307" t="str">
        <f>IF(ISBLANK('8D'!F10),"##BLANK",'8D'!F10)</f>
        <v>##BLANK</v>
      </c>
    </row>
    <row r="305" spans="2:6">
      <c r="B305" s="239" t="str">
        <f>'8D'!T11</f>
        <v>BN5614INC</v>
      </c>
      <c r="C305" s="239" t="s">
        <v>16969</v>
      </c>
      <c r="E305" s="301" t="s">
        <v>683</v>
      </c>
      <c r="F305" s="307" t="str">
        <f>IF(ISBLANK('8D'!E11),"##BLANK",'8D'!E11)</f>
        <v>##BLANK</v>
      </c>
    </row>
    <row r="306" spans="2:6">
      <c r="B306" s="239" t="str">
        <f>'8D'!U11</f>
        <v>BN5614TPS</v>
      </c>
      <c r="C306" s="239" t="s">
        <v>16970</v>
      </c>
      <c r="E306" s="301" t="s">
        <v>683</v>
      </c>
      <c r="F306" s="307" t="str">
        <f>IF(ISBLANK('8D'!F11),"##BLANK",'8D'!F11)</f>
        <v>##BLANK</v>
      </c>
    </row>
    <row r="307" spans="2:6">
      <c r="B307" s="239" t="str">
        <f>'8D'!T12</f>
        <v>BN5615INC</v>
      </c>
      <c r="C307" s="239" t="s">
        <v>16971</v>
      </c>
      <c r="E307" s="301" t="s">
        <v>683</v>
      </c>
      <c r="F307" s="307" t="str">
        <f>IF(ISBLANK('8D'!E12),"##BLANK",'8D'!E12)</f>
        <v>##BLANK</v>
      </c>
    </row>
    <row r="308" spans="2:6">
      <c r="B308" s="239" t="str">
        <f>'8D'!U12</f>
        <v>BN5615TPS</v>
      </c>
      <c r="C308" s="239" t="s">
        <v>16972</v>
      </c>
      <c r="E308" s="301" t="s">
        <v>683</v>
      </c>
      <c r="F308" s="307" t="str">
        <f>IF(ISBLANK('8D'!F12),"##BLANK",'8D'!F12)</f>
        <v>##BLANK</v>
      </c>
    </row>
    <row r="309" spans="2:6">
      <c r="B309" s="239" t="str">
        <f>'8D'!T13</f>
        <v>BN5618INC</v>
      </c>
      <c r="C309" s="239" t="s">
        <v>16973</v>
      </c>
      <c r="E309" s="301" t="s">
        <v>683</v>
      </c>
      <c r="F309" s="307" t="str">
        <f>IF(ISBLANK('8D'!E13),"##BLANK",'8D'!E13)</f>
        <v>##BLANK</v>
      </c>
    </row>
    <row r="310" spans="2:6">
      <c r="B310" s="239" t="str">
        <f>'8D'!U13</f>
        <v>BN5618TPS</v>
      </c>
      <c r="C310" s="239" t="s">
        <v>16974</v>
      </c>
      <c r="E310" s="301" t="s">
        <v>683</v>
      </c>
      <c r="F310" s="307" t="str">
        <f>IF(ISBLANK('8D'!F13),"##BLANK",'8D'!F13)</f>
        <v>##BLANK</v>
      </c>
    </row>
    <row r="311" spans="2:6">
      <c r="B311" s="239" t="str">
        <f>'8D'!T14</f>
        <v>BN5619INC</v>
      </c>
      <c r="C311" s="239" t="s">
        <v>16975</v>
      </c>
      <c r="E311" s="301" t="s">
        <v>683</v>
      </c>
      <c r="F311" s="307">
        <f>IF(ISBLANK('8D'!E14),"##BLANK",'8D'!E14)</f>
        <v>0</v>
      </c>
    </row>
    <row r="312" spans="2:6">
      <c r="B312" s="239" t="str">
        <f>'8D'!U14</f>
        <v>BN5619TPS</v>
      </c>
      <c r="C312" s="239" t="s">
        <v>16976</v>
      </c>
      <c r="E312" s="301" t="s">
        <v>683</v>
      </c>
      <c r="F312" s="307">
        <f>IF(ISBLANK('8D'!F14),"##BLANK",'8D'!F14)</f>
        <v>0</v>
      </c>
    </row>
    <row r="313" spans="2:6">
      <c r="B313" s="239" t="str">
        <f>'8D'!T17</f>
        <v>BN5620INC</v>
      </c>
      <c r="C313" s="239" t="s">
        <v>16977</v>
      </c>
      <c r="E313" s="301" t="s">
        <v>683</v>
      </c>
      <c r="F313" s="307" t="str">
        <f>IF(ISBLANK('8D'!E17),"##BLANK",'8D'!E17)</f>
        <v>##BLANK</v>
      </c>
    </row>
    <row r="314" spans="2:6">
      <c r="B314" s="239" t="str">
        <f>'8D'!U17</f>
        <v>BN5620TPS</v>
      </c>
      <c r="C314" s="239" t="s">
        <v>16978</v>
      </c>
      <c r="E314" s="301" t="s">
        <v>683</v>
      </c>
      <c r="F314" s="307" t="str">
        <f>IF(ISBLANK('8D'!F17),"##BLANK",'8D'!F17)</f>
        <v>##BLANK</v>
      </c>
    </row>
    <row r="315" spans="2:6">
      <c r="B315" s="239" t="str">
        <f>'8D'!T18</f>
        <v>BN5621INC</v>
      </c>
      <c r="C315" s="239" t="s">
        <v>16979</v>
      </c>
      <c r="E315" s="301" t="s">
        <v>683</v>
      </c>
      <c r="F315" s="307" t="str">
        <f>IF(ISBLANK('8D'!E18),"##BLANK",'8D'!E18)</f>
        <v>##BLANK</v>
      </c>
    </row>
    <row r="316" spans="2:6">
      <c r="B316" s="239" t="str">
        <f>'8D'!U18</f>
        <v>BN5621TPS</v>
      </c>
      <c r="C316" s="239" t="s">
        <v>16980</v>
      </c>
      <c r="E316" s="301" t="s">
        <v>683</v>
      </c>
      <c r="F316" s="307" t="str">
        <f>IF(ISBLANK('8D'!F18),"##BLANK",'8D'!F18)</f>
        <v>##BLANK</v>
      </c>
    </row>
    <row r="317" spans="2:6">
      <c r="B317" s="239" t="str">
        <f>'8D'!T19</f>
        <v>BN5622INC</v>
      </c>
      <c r="C317" s="239" t="s">
        <v>16981</v>
      </c>
      <c r="E317" s="301" t="s">
        <v>683</v>
      </c>
      <c r="F317" s="307" t="str">
        <f>IF(ISBLANK('8D'!E19),"##BLANK",'8D'!E19)</f>
        <v>##BLANK</v>
      </c>
    </row>
    <row r="318" spans="2:6">
      <c r="B318" s="239" t="str">
        <f>'8D'!U19</f>
        <v>BN5622TPS</v>
      </c>
      <c r="C318" s="239" t="s">
        <v>16982</v>
      </c>
      <c r="E318" s="301" t="s">
        <v>683</v>
      </c>
      <c r="F318" s="307" t="str">
        <f>IF(ISBLANK('8D'!F19),"##BLANK",'8D'!F19)</f>
        <v>##BLANK</v>
      </c>
    </row>
    <row r="319" spans="2:6">
      <c r="B319" s="239" t="str">
        <f>'8D'!T20</f>
        <v>BN5623INC</v>
      </c>
      <c r="C319" s="239" t="s">
        <v>16983</v>
      </c>
      <c r="E319" s="301" t="s">
        <v>683</v>
      </c>
      <c r="F319" s="307" t="str">
        <f>IF(ISBLANK('8D'!E20),"##BLANK",'8D'!E20)</f>
        <v>##BLANK</v>
      </c>
    </row>
    <row r="320" spans="2:6">
      <c r="B320" s="239" t="str">
        <f>'8D'!U20</f>
        <v>BN5623TPS</v>
      </c>
      <c r="C320" s="239" t="s">
        <v>16984</v>
      </c>
      <c r="E320" s="301" t="s">
        <v>683</v>
      </c>
      <c r="F320" s="307" t="str">
        <f>IF(ISBLANK('8D'!F20),"##BLANK",'8D'!F20)</f>
        <v>##BLANK</v>
      </c>
    </row>
    <row r="321" spans="2:6">
      <c r="B321" s="239" t="str">
        <f>'8D'!T21</f>
        <v>BN5624INC</v>
      </c>
      <c r="C321" s="239" t="s">
        <v>16985</v>
      </c>
      <c r="E321" s="301" t="s">
        <v>683</v>
      </c>
      <c r="F321" s="307" t="str">
        <f>IF(ISBLANK('8D'!E21),"##BLANK",'8D'!E21)</f>
        <v>##BLANK</v>
      </c>
    </row>
    <row r="322" spans="2:6">
      <c r="B322" s="239" t="str">
        <f>'8D'!U21</f>
        <v>BN5624TPS</v>
      </c>
      <c r="C322" s="239" t="s">
        <v>16986</v>
      </c>
      <c r="E322" s="301" t="s">
        <v>683</v>
      </c>
      <c r="F322" s="307" t="str">
        <f>IF(ISBLANK('8D'!F21),"##BLANK",'8D'!F21)</f>
        <v>##BLANK</v>
      </c>
    </row>
    <row r="323" spans="2:6">
      <c r="B323" s="239" t="str">
        <f>'8D'!T22</f>
        <v>BN5625INC</v>
      </c>
      <c r="C323" s="239" t="s">
        <v>16987</v>
      </c>
      <c r="E323" s="301" t="s">
        <v>683</v>
      </c>
      <c r="F323" s="307">
        <f>IF(ISBLANK('8D'!E22),"##BLANK",'8D'!E22)</f>
        <v>0</v>
      </c>
    </row>
    <row r="324" spans="2:6">
      <c r="B324" s="239" t="str">
        <f>'8D'!U22</f>
        <v>BN5625TPS</v>
      </c>
      <c r="C324" s="239" t="s">
        <v>16988</v>
      </c>
      <c r="E324" s="301" t="s">
        <v>683</v>
      </c>
      <c r="F324" s="307">
        <f>IF(ISBLANK('8D'!F22),"##BLANK",'8D'!F22)</f>
        <v>0</v>
      </c>
    </row>
  </sheetData>
  <sheetProtection sort="0"/>
  <conditionalFormatting sqref="E4:E324">
    <cfRule type="expression" dxfId="469" priority="1">
      <formula>$C4="New Bon"</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sheetPr>
  <dimension ref="A1:F9"/>
  <sheetViews>
    <sheetView zoomScale="70" zoomScaleNormal="70" workbookViewId="0"/>
  </sheetViews>
  <sheetFormatPr defaultColWidth="9" defaultRowHeight="14.25"/>
  <cols>
    <col min="1" max="1" width="9" style="239"/>
    <col min="2" max="2" width="19.25" style="239" bestFit="1" customWidth="1"/>
    <col min="3" max="3" width="166.5" style="239" bestFit="1" customWidth="1"/>
    <col min="4" max="4" width="10.75" style="239" bestFit="1" customWidth="1"/>
    <col min="5" max="5" width="16.75" style="239" bestFit="1" customWidth="1"/>
    <col min="6" max="16384" width="9" style="239"/>
  </cols>
  <sheetData>
    <row r="1" spans="1:6">
      <c r="C1" s="239" t="str">
        <f>CONCATENATE(Lists!$B$59,"_APR2022_F9")</f>
        <v>SSC_APR2022_F9</v>
      </c>
    </row>
    <row r="2" spans="1:6">
      <c r="A2" s="239" t="s">
        <v>3</v>
      </c>
      <c r="B2" s="239" t="s">
        <v>676</v>
      </c>
      <c r="C2" s="239" t="s">
        <v>677</v>
      </c>
      <c r="D2" s="239" t="s">
        <v>678</v>
      </c>
      <c r="E2" s="239" t="s">
        <v>679</v>
      </c>
      <c r="F2" s="239" t="s">
        <v>9845</v>
      </c>
    </row>
    <row r="3" spans="1:6" ht="15">
      <c r="B3" s="2111"/>
      <c r="C3" s="302"/>
      <c r="D3" s="301"/>
      <c r="E3" s="301"/>
    </row>
    <row r="4" spans="1:6">
      <c r="B4" s="239" t="str">
        <f>'9A'!AG8</f>
        <v>IC5001CYA</v>
      </c>
      <c r="C4" s="239" t="s">
        <v>17288</v>
      </c>
      <c r="E4" s="301" t="s">
        <v>683</v>
      </c>
      <c r="F4" s="307">
        <f>IF(ISBLANK('9A'!E8),"##BLANK",'9A'!E8)</f>
        <v>2.2839999999999998</v>
      </c>
    </row>
    <row r="5" spans="1:6">
      <c r="B5" s="239" t="str">
        <f>'9A'!AG11</f>
        <v>IC5002CYA</v>
      </c>
      <c r="C5" s="239" t="s">
        <v>17289</v>
      </c>
      <c r="E5" s="301" t="s">
        <v>683</v>
      </c>
      <c r="F5" s="307">
        <f>IF(ISBLANK('9A'!E11),"##BLANK",'9A'!E11)</f>
        <v>0.86799999999999999</v>
      </c>
    </row>
    <row r="6" spans="1:6">
      <c r="B6" s="239" t="str">
        <f>'9A'!AG12</f>
        <v>IC5003CYA</v>
      </c>
      <c r="C6" s="239" t="s">
        <v>17290</v>
      </c>
      <c r="E6" s="301" t="s">
        <v>683</v>
      </c>
      <c r="F6" s="307">
        <f>IF(ISBLANK('9A'!E12),"##BLANK",'9A'!E12)</f>
        <v>0</v>
      </c>
    </row>
    <row r="7" spans="1:6">
      <c r="B7" s="239" t="str">
        <f>'9A'!AG13</f>
        <v>IC5004CYA</v>
      </c>
      <c r="C7" s="239" t="s">
        <v>17291</v>
      </c>
      <c r="E7" s="301" t="s">
        <v>683</v>
      </c>
      <c r="F7" s="307">
        <f>IF(ISBLANK('9A'!E13),"##BLANK",'9A'!E13)</f>
        <v>0</v>
      </c>
    </row>
    <row r="8" spans="1:6">
      <c r="B8" s="239" t="str">
        <f>'9A'!AG14</f>
        <v>IC5005CYA</v>
      </c>
      <c r="C8" s="239" t="s">
        <v>17292</v>
      </c>
      <c r="E8" s="301" t="s">
        <v>683</v>
      </c>
      <c r="F8" s="307">
        <f>IF(ISBLANK('9A'!E14),"##BLANK",'9A'!E14)</f>
        <v>2.1999999999999999E-2</v>
      </c>
    </row>
    <row r="9" spans="1:6">
      <c r="B9" s="239" t="str">
        <f>'9A'!AG15</f>
        <v>IC5006CYA</v>
      </c>
      <c r="C9" s="239" t="s">
        <v>17293</v>
      </c>
      <c r="E9" s="301" t="s">
        <v>683</v>
      </c>
      <c r="F9" s="307">
        <f>IF(ISBLANK('9A'!E15),"##BLANK",'9A'!E15)</f>
        <v>0</v>
      </c>
    </row>
  </sheetData>
  <sheetProtection sort="0"/>
  <conditionalFormatting sqref="E4:E9">
    <cfRule type="expression" dxfId="468" priority="1">
      <formula>$C4="New Bon"</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00"/>
  </sheetPr>
  <dimension ref="A1:G49"/>
  <sheetViews>
    <sheetView zoomScale="70" zoomScaleNormal="70" workbookViewId="0"/>
  </sheetViews>
  <sheetFormatPr defaultColWidth="9" defaultRowHeight="14.25"/>
  <cols>
    <col min="1" max="1" width="9" style="239"/>
    <col min="2" max="2" width="19.25" style="239" bestFit="1" customWidth="1"/>
    <col min="3" max="3" width="200.25" style="239" bestFit="1" customWidth="1"/>
    <col min="4" max="4" width="10.75" style="239" bestFit="1" customWidth="1"/>
    <col min="5" max="5" width="16.75" style="239" bestFit="1" customWidth="1"/>
    <col min="6" max="6" width="16.75" style="239" customWidth="1"/>
    <col min="7" max="16384" width="9" style="239"/>
  </cols>
  <sheetData>
    <row r="1" spans="1:7">
      <c r="C1" s="239" t="str">
        <f>CONCATENATE(Lists!$B$59,"_APR2022_F10")</f>
        <v>SSC_APR2022_F10</v>
      </c>
    </row>
    <row r="2" spans="1:7">
      <c r="A2" s="239" t="s">
        <v>3</v>
      </c>
      <c r="B2" s="239" t="s">
        <v>676</v>
      </c>
      <c r="C2" s="239" t="s">
        <v>677</v>
      </c>
      <c r="D2" s="239" t="s">
        <v>678</v>
      </c>
      <c r="E2" s="239" t="s">
        <v>679</v>
      </c>
      <c r="F2" s="239" t="s">
        <v>680</v>
      </c>
      <c r="G2" s="239" t="s">
        <v>9845</v>
      </c>
    </row>
    <row r="3" spans="1:7" ht="15">
      <c r="B3" s="2111"/>
      <c r="C3" s="302"/>
      <c r="D3" s="301"/>
      <c r="E3" s="301"/>
      <c r="F3" s="301"/>
    </row>
    <row r="4" spans="1:7">
      <c r="B4" s="239" t="str">
        <f>'10A'!V9</f>
        <v>BN1208_GR</v>
      </c>
      <c r="C4" s="239" t="s">
        <v>17294</v>
      </c>
      <c r="E4" s="301" t="s">
        <v>683</v>
      </c>
      <c r="F4" s="301"/>
      <c r="G4" s="307" t="str">
        <f>IF(ISBLANK('10A'!E9),"##BLANK",'10A'!E9)</f>
        <v>##BLANK</v>
      </c>
    </row>
    <row r="5" spans="1:7">
      <c r="B5" s="239" t="str">
        <f>'10A'!V10</f>
        <v>BN1231_GR</v>
      </c>
      <c r="C5" s="239" t="s">
        <v>17295</v>
      </c>
      <c r="E5" s="301" t="s">
        <v>683</v>
      </c>
      <c r="F5" s="301"/>
      <c r="G5" s="307" t="str">
        <f>IF(ISBLANK('10A'!E10),"##BLANK",'10A'!E10)</f>
        <v>##BLANK</v>
      </c>
    </row>
    <row r="6" spans="1:7">
      <c r="B6" s="239" t="str">
        <f>'10A'!X16</f>
        <v>B1253NMT_AMI_GR</v>
      </c>
      <c r="C6" s="239" t="s">
        <v>17296</v>
      </c>
      <c r="E6" s="301" t="s">
        <v>683</v>
      </c>
      <c r="F6" s="301"/>
      <c r="G6" s="307" t="str">
        <f>IF(ISBLANK('10A'!G16),"##BLANK",'10A'!G16)</f>
        <v>##BLANK</v>
      </c>
    </row>
    <row r="7" spans="1:7">
      <c r="B7" s="239" t="str">
        <f>'10A'!X17</f>
        <v>B1256NMT_AMI_GR</v>
      </c>
      <c r="C7" s="239" t="s">
        <v>17297</v>
      </c>
      <c r="E7" s="301" t="s">
        <v>683</v>
      </c>
      <c r="F7" s="301"/>
      <c r="G7" s="307" t="str">
        <f>IF(ISBLANK('10A'!G17),"##BLANK",'10A'!G17)</f>
        <v>##BLANK</v>
      </c>
    </row>
    <row r="8" spans="1:7">
      <c r="B8" s="239" t="str">
        <f>'10A'!X18</f>
        <v>B0257NMT_AMI_GR</v>
      </c>
      <c r="C8" s="239" t="s">
        <v>17298</v>
      </c>
      <c r="E8" s="301" t="s">
        <v>683</v>
      </c>
      <c r="F8" s="301"/>
      <c r="G8" s="307" t="str">
        <f>IF(ISBLANK('10A'!G18),"##BLANK",'10A'!G18)</f>
        <v>##BLANK</v>
      </c>
    </row>
    <row r="9" spans="1:7">
      <c r="B9" s="239" t="str">
        <f>'10A'!X19</f>
        <v>B0258NMT_AMI_GR</v>
      </c>
      <c r="C9" s="239" t="s">
        <v>17299</v>
      </c>
      <c r="E9" s="301" t="s">
        <v>683</v>
      </c>
      <c r="F9" s="301"/>
      <c r="G9" s="307" t="str">
        <f>IF(ISBLANK('10A'!G19),"##BLANK",'10A'!G19)</f>
        <v>##BLANK</v>
      </c>
    </row>
    <row r="10" spans="1:7">
      <c r="B10" s="239" t="str">
        <f>'10A'!X22</f>
        <v>BN11711_AMI_GR</v>
      </c>
      <c r="C10" s="239" t="s">
        <v>17300</v>
      </c>
      <c r="E10" s="301" t="s">
        <v>683</v>
      </c>
      <c r="F10" s="301"/>
      <c r="G10" s="307" t="str">
        <f>IF(ISBLANK('10A'!G22),"##BLANK",'10A'!G22)</f>
        <v>##BLANK</v>
      </c>
    </row>
    <row r="11" spans="1:7">
      <c r="B11" s="239" t="str">
        <f>'10A'!X23</f>
        <v>BN10102_AMI_GR</v>
      </c>
      <c r="C11" s="239" t="s">
        <v>17301</v>
      </c>
      <c r="E11" s="301" t="s">
        <v>683</v>
      </c>
      <c r="F11" s="301"/>
      <c r="G11" s="307" t="str">
        <f>IF(ISBLANK('10A'!G23),"##BLANK",'10A'!G23)</f>
        <v>##BLANK</v>
      </c>
    </row>
    <row r="12" spans="1:7">
      <c r="B12" s="239" t="str">
        <f>'10A'!X24</f>
        <v>BN01004_AMI_GR</v>
      </c>
      <c r="C12" s="239" t="s">
        <v>17302</v>
      </c>
      <c r="E12" s="301" t="s">
        <v>683</v>
      </c>
      <c r="F12" s="301"/>
      <c r="G12" s="307" t="str">
        <f>IF(ISBLANK('10A'!G24),"##BLANK",'10A'!G24)</f>
        <v>##BLANK</v>
      </c>
    </row>
    <row r="13" spans="1:7">
      <c r="B13" s="239" t="str">
        <f>'10A'!X25</f>
        <v>BN01005_AMI_GR</v>
      </c>
      <c r="C13" s="239" t="s">
        <v>17303</v>
      </c>
      <c r="E13" s="301" t="s">
        <v>683</v>
      </c>
      <c r="F13" s="301"/>
      <c r="G13" s="307" t="str">
        <f>IF(ISBLANK('10A'!G25),"##BLANK",'10A'!G25)</f>
        <v>##BLANK</v>
      </c>
    </row>
    <row r="14" spans="1:7">
      <c r="B14" s="1914" t="str">
        <f>'10A'!X26</f>
        <v>BN12001_AMI_GR</v>
      </c>
      <c r="C14" s="239" t="s">
        <v>17304</v>
      </c>
      <c r="E14" s="301" t="s">
        <v>683</v>
      </c>
      <c r="F14" s="301"/>
      <c r="G14" s="307" t="str">
        <f>IF(ISBLANK('10A'!G26),"##BLANK",'10A'!G26)</f>
        <v>##BLANK</v>
      </c>
    </row>
    <row r="15" spans="1:7">
      <c r="B15" s="1914" t="str">
        <f>'10A'!X27</f>
        <v>BN12002_AMI_GR</v>
      </c>
      <c r="C15" s="239" t="s">
        <v>17305</v>
      </c>
      <c r="E15" s="301" t="s">
        <v>683</v>
      </c>
      <c r="F15" s="301"/>
      <c r="G15" s="307" t="str">
        <f>IF(ISBLANK('10A'!G27),"##BLANK",'10A'!G27)</f>
        <v>##BLANK</v>
      </c>
    </row>
    <row r="16" spans="1:7">
      <c r="B16" s="1914" t="str">
        <f>'10A'!X28</f>
        <v>BN12004_AMI_GR</v>
      </c>
      <c r="C16" s="239" t="s">
        <v>17306</v>
      </c>
      <c r="E16" s="301" t="s">
        <v>683</v>
      </c>
      <c r="F16" s="301"/>
      <c r="G16" s="307" t="str">
        <f>IF(ISBLANK('10A'!G28),"##BLANK",'10A'!G28)</f>
        <v>##BLANK</v>
      </c>
    </row>
    <row r="17" spans="2:7">
      <c r="B17" s="1914" t="str">
        <f>'10A'!X29</f>
        <v>BN12005_AMI_GR</v>
      </c>
      <c r="C17" s="239" t="s">
        <v>17307</v>
      </c>
      <c r="E17" s="301" t="s">
        <v>683</v>
      </c>
      <c r="F17" s="301"/>
      <c r="G17" s="307" t="str">
        <f>IF(ISBLANK('10A'!G29),"##BLANK",'10A'!G29)</f>
        <v>##BLANK</v>
      </c>
    </row>
    <row r="18" spans="2:7">
      <c r="B18" s="1914" t="str">
        <f>'10A'!V32</f>
        <v>B0004WNPLI_GR</v>
      </c>
      <c r="C18" s="239" t="s">
        <v>17308</v>
      </c>
      <c r="E18" s="301" t="s">
        <v>683</v>
      </c>
      <c r="F18" s="301"/>
      <c r="G18" s="307" t="str">
        <f>IF(ISBLANK('10A'!E32),"##BLANK",'10A'!E32)</f>
        <v>##BLANK</v>
      </c>
    </row>
    <row r="19" spans="2:7">
      <c r="B19" s="239" t="str">
        <f>'10A'!V37</f>
        <v>S4033_GR</v>
      </c>
      <c r="C19" s="239" t="s">
        <v>17309</v>
      </c>
      <c r="E19" s="301" t="s">
        <v>683</v>
      </c>
      <c r="F19" s="301"/>
      <c r="G19" s="307" t="str">
        <f>IF(ISBLANK('10A'!E37),"##BLANK",'10A'!E37)</f>
        <v>##BLANK</v>
      </c>
    </row>
    <row r="20" spans="2:7">
      <c r="B20" s="239" t="str">
        <f>'10A'!V38</f>
        <v>S4034_GR</v>
      </c>
      <c r="C20" s="239" t="s">
        <v>17310</v>
      </c>
      <c r="E20" s="301" t="s">
        <v>683</v>
      </c>
      <c r="F20" s="301"/>
      <c r="G20" s="307" t="str">
        <f>IF(ISBLANK('10A'!E38),"##BLANK",'10A'!E38)</f>
        <v>##BLANK</v>
      </c>
    </row>
    <row r="21" spans="2:7">
      <c r="B21" s="239" t="str">
        <f>'10B'!AL10</f>
        <v>BNX1022_PLA</v>
      </c>
      <c r="C21" s="239" t="s">
        <v>17464</v>
      </c>
      <c r="E21" s="301" t="s">
        <v>683</v>
      </c>
      <c r="F21" s="301"/>
      <c r="G21" s="307" t="str">
        <f>IF(ISBLANK('10B'!C10),"##BLANK",'10B'!C10)</f>
        <v>##BLANK</v>
      </c>
    </row>
    <row r="22" spans="2:7">
      <c r="B22" s="239" t="str">
        <f>'10B'!AP10</f>
        <v>BN01005_EO_PC</v>
      </c>
      <c r="C22" s="239" t="s">
        <v>17311</v>
      </c>
      <c r="E22" s="301" t="s">
        <v>683</v>
      </c>
      <c r="F22" s="301"/>
      <c r="G22" s="307" t="str">
        <f>IF(ISBLANK('10B'!G10),"##BLANK",'10B'!G10)</f>
        <v>##BLANK</v>
      </c>
    </row>
    <row r="23" spans="2:7">
      <c r="B23" s="239" t="str">
        <f>'10B'!AQ10</f>
        <v>BN01006_EOC_PC</v>
      </c>
      <c r="C23" s="239" t="s">
        <v>17312</v>
      </c>
      <c r="E23" s="301" t="s">
        <v>683</v>
      </c>
      <c r="F23" s="301"/>
      <c r="G23" s="307">
        <f>IF(ISBLANK('10B'!H10),"##BLANK",'10B'!H10)</f>
        <v>0</v>
      </c>
    </row>
    <row r="24" spans="2:7">
      <c r="B24" s="239" t="str">
        <f>'10B'!AL15</f>
        <v>BNX1023_PLA</v>
      </c>
      <c r="C24" s="239" t="s">
        <v>17465</v>
      </c>
      <c r="E24" s="301" t="s">
        <v>683</v>
      </c>
      <c r="F24" s="301"/>
      <c r="G24" s="307" t="str">
        <f>IF(ISBLANK('10B'!C15),"##BLANK",'10B'!C15)</f>
        <v>##BLANK</v>
      </c>
    </row>
    <row r="25" spans="2:7">
      <c r="B25" s="239" t="str">
        <f>'10B'!AL16</f>
        <v>BNX1024_PLA</v>
      </c>
      <c r="C25" s="239" t="s">
        <v>17466</v>
      </c>
      <c r="E25" s="301" t="s">
        <v>683</v>
      </c>
      <c r="F25" s="301"/>
      <c r="G25" s="307" t="str">
        <f>IF(ISBLANK('10B'!C16),"##BLANK",'10B'!C16)</f>
        <v>##BLANK</v>
      </c>
    </row>
    <row r="26" spans="2:7">
      <c r="B26" s="239" t="str">
        <f>'10B'!AL17</f>
        <v>BNX1025_PLA</v>
      </c>
      <c r="C26" s="239" t="s">
        <v>17467</v>
      </c>
      <c r="E26" s="301" t="s">
        <v>683</v>
      </c>
      <c r="F26" s="301"/>
      <c r="G26" s="307" t="str">
        <f>IF(ISBLANK('10B'!C17),"##BLANK",'10B'!C17)</f>
        <v>##BLANK</v>
      </c>
    </row>
    <row r="27" spans="2:7">
      <c r="B27" s="239" t="str">
        <f>'10B'!AN15</f>
        <v>BN01007_PLA</v>
      </c>
      <c r="C27" s="239" t="s">
        <v>17313</v>
      </c>
      <c r="E27" s="301" t="s">
        <v>683</v>
      </c>
      <c r="F27" s="307" t="str">
        <f>IF(ISBLANK('10B'!E15),"##BLANK",'10B'!E15)</f>
        <v>##BLANK</v>
      </c>
      <c r="G27" s="307" t="str">
        <f>IF(ISBLANK('10B'!F15),"##BLANK",'10B'!F15)</f>
        <v>##BLANK</v>
      </c>
    </row>
    <row r="28" spans="2:7">
      <c r="B28" s="239" t="str">
        <f>'10B'!AN16</f>
        <v>BN01008_PLA</v>
      </c>
      <c r="C28" s="239" t="s">
        <v>17314</v>
      </c>
      <c r="E28" s="301" t="s">
        <v>683</v>
      </c>
      <c r="F28" s="307" t="str">
        <f>IF(ISBLANK('10B'!E16),"##BLANK",'10B'!E16)</f>
        <v>##BLANK</v>
      </c>
      <c r="G28" s="307" t="str">
        <f>IF(ISBLANK('10B'!F16),"##BLANK",'10B'!F16)</f>
        <v>##BLANK</v>
      </c>
    </row>
    <row r="29" spans="2:7">
      <c r="B29" s="239" t="str">
        <f>'10B'!AN17</f>
        <v>BN01009_PLA</v>
      </c>
      <c r="C29" s="239" t="s">
        <v>17315</v>
      </c>
      <c r="E29" s="301" t="s">
        <v>683</v>
      </c>
      <c r="F29" s="307" t="str">
        <f>IF(ISBLANK('10B'!E17),"##BLANK",'10B'!E17)</f>
        <v>##BLANK</v>
      </c>
      <c r="G29" s="307" t="str">
        <f>IF(ISBLANK('10B'!F17),"##BLANK",'10B'!F17)</f>
        <v>##BLANK</v>
      </c>
    </row>
    <row r="30" spans="2:7">
      <c r="B30" s="239" t="str">
        <f>'10C'!AJ10</f>
        <v>BNX1026_PLA</v>
      </c>
      <c r="C30" s="239" t="s">
        <v>17468</v>
      </c>
      <c r="E30" s="301" t="s">
        <v>683</v>
      </c>
      <c r="F30" s="301"/>
      <c r="G30" s="307" t="str">
        <f>IF(ISBLANK('10C'!C10),"##BLANK",'10C'!C10)</f>
        <v>##BLANK</v>
      </c>
    </row>
    <row r="31" spans="2:7">
      <c r="B31" s="239" t="str">
        <f>'10C'!AJ11</f>
        <v>BNX1027_PLA</v>
      </c>
      <c r="C31" s="239" t="s">
        <v>17469</v>
      </c>
      <c r="E31" s="301" t="s">
        <v>683</v>
      </c>
      <c r="F31" s="301"/>
      <c r="G31" s="307" t="str">
        <f>IF(ISBLANK('10C'!C11),"##BLANK",'10C'!C11)</f>
        <v>##BLANK</v>
      </c>
    </row>
    <row r="32" spans="2:7">
      <c r="B32" s="239" t="str">
        <f>'10C'!AJ12</f>
        <v>BNX1028_PLA</v>
      </c>
      <c r="C32" s="239" t="s">
        <v>17470</v>
      </c>
      <c r="E32" s="301" t="s">
        <v>683</v>
      </c>
      <c r="F32" s="301"/>
      <c r="G32" s="307" t="str">
        <f>IF(ISBLANK('10C'!C12),"##BLANK",'10C'!C12)</f>
        <v>##BLANK</v>
      </c>
    </row>
    <row r="33" spans="2:7">
      <c r="B33" s="239" t="str">
        <f>'10C'!AJ13</f>
        <v>BNX1029_PLA</v>
      </c>
      <c r="C33" s="239" t="s">
        <v>17471</v>
      </c>
      <c r="E33" s="301" t="s">
        <v>683</v>
      </c>
      <c r="F33" s="301"/>
      <c r="G33" s="307" t="str">
        <f>IF(ISBLANK('10C'!C13),"##BLANK",'10C'!C13)</f>
        <v>##BLANK</v>
      </c>
    </row>
    <row r="34" spans="2:7">
      <c r="B34" s="239" t="str">
        <f>'10C'!AN10</f>
        <v>BN01022_PLA</v>
      </c>
      <c r="C34" s="239" t="s">
        <v>17316</v>
      </c>
      <c r="E34" s="301" t="s">
        <v>683</v>
      </c>
      <c r="F34" s="301"/>
      <c r="G34" s="307" t="str">
        <f>IF(ISBLANK('10C'!G10),"##BLANK",'10C'!G10)</f>
        <v>##BLANK</v>
      </c>
    </row>
    <row r="35" spans="2:7">
      <c r="B35" s="239" t="str">
        <f>'10C'!AO10</f>
        <v>BN01026_PLA</v>
      </c>
      <c r="C35" s="239" t="s">
        <v>17317</v>
      </c>
      <c r="E35" s="301" t="s">
        <v>683</v>
      </c>
      <c r="F35" s="301"/>
      <c r="G35" s="307">
        <f>IF(ISBLANK('10C'!H10),"##BLANK",'10C'!H10)</f>
        <v>0</v>
      </c>
    </row>
    <row r="36" spans="2:7">
      <c r="B36" s="239" t="str">
        <f>'10C'!AN11</f>
        <v>BN01023_PLA</v>
      </c>
      <c r="C36" s="239" t="s">
        <v>17286</v>
      </c>
      <c r="E36" s="301" t="s">
        <v>683</v>
      </c>
      <c r="F36" s="301"/>
      <c r="G36" s="307" t="str">
        <f>IF(ISBLANK('10C'!G11),"##BLANK",'10C'!G11)</f>
        <v>##BLANK</v>
      </c>
    </row>
    <row r="37" spans="2:7">
      <c r="B37" s="239" t="str">
        <f>'10C'!AO11</f>
        <v>BN01027_PLA</v>
      </c>
      <c r="C37" s="239" t="s">
        <v>17287</v>
      </c>
      <c r="E37" s="301" t="s">
        <v>683</v>
      </c>
      <c r="F37" s="301"/>
      <c r="G37" s="307">
        <f>IF(ISBLANK('10C'!H11),"##BLANK",'10C'!H11)</f>
        <v>0</v>
      </c>
    </row>
    <row r="38" spans="2:7">
      <c r="B38" s="239" t="str">
        <f>'10C'!AN12</f>
        <v>BN01024_PLA</v>
      </c>
      <c r="C38" s="239" t="s">
        <v>17318</v>
      </c>
      <c r="E38" s="301" t="s">
        <v>683</v>
      </c>
      <c r="F38" s="301"/>
      <c r="G38" s="307" t="str">
        <f>IF(ISBLANK('10C'!G12),"##BLANK",'10C'!G12)</f>
        <v>##BLANK</v>
      </c>
    </row>
    <row r="39" spans="2:7">
      <c r="B39" s="239" t="str">
        <f>'10C'!AO12</f>
        <v>BN01028_PLA</v>
      </c>
      <c r="C39" s="239" t="s">
        <v>17319</v>
      </c>
      <c r="E39" s="301" t="s">
        <v>683</v>
      </c>
      <c r="F39" s="301"/>
      <c r="G39" s="307">
        <f>IF(ISBLANK('10C'!H12),"##BLANK",'10C'!H12)</f>
        <v>0</v>
      </c>
    </row>
    <row r="40" spans="2:7">
      <c r="B40" s="239" t="str">
        <f>'10C'!AN13</f>
        <v>BN01025_PLA</v>
      </c>
      <c r="C40" s="239" t="s">
        <v>17320</v>
      </c>
      <c r="E40" s="301" t="s">
        <v>683</v>
      </c>
      <c r="F40" s="301"/>
      <c r="G40" s="307" t="str">
        <f>IF(ISBLANK('10C'!G13),"##BLANK",'10C'!G13)</f>
        <v>##BLANK</v>
      </c>
    </row>
    <row r="41" spans="2:7">
      <c r="B41" s="239" t="str">
        <f>'10C'!AO13</f>
        <v>BN01029_PLA</v>
      </c>
      <c r="C41" s="239" t="s">
        <v>17321</v>
      </c>
      <c r="E41" s="301" t="s">
        <v>683</v>
      </c>
      <c r="F41" s="301"/>
      <c r="G41" s="307">
        <f>IF(ISBLANK('10C'!H13),"##BLANK",'10C'!H13)</f>
        <v>0</v>
      </c>
    </row>
    <row r="42" spans="2:7">
      <c r="B42" s="1914" t="str">
        <f>'10C'!AM16</f>
        <v>BN01030_PLA</v>
      </c>
      <c r="C42" s="239" t="s">
        <v>17322</v>
      </c>
      <c r="E42" s="301" t="s">
        <v>683</v>
      </c>
      <c r="F42" s="301"/>
      <c r="G42" s="307" t="str">
        <f>IF(ISBLANK('10C'!F16),"##BLANK",'10C'!F16)</f>
        <v>##BLANK</v>
      </c>
    </row>
    <row r="43" spans="2:7">
      <c r="B43" s="239" t="str">
        <f>'10C'!AN24</f>
        <v>BN01031_PLA</v>
      </c>
      <c r="C43" s="239" t="s">
        <v>17323</v>
      </c>
      <c r="E43" s="301" t="s">
        <v>683</v>
      </c>
      <c r="F43" s="301"/>
      <c r="G43" s="307" t="str">
        <f>IF(ISBLANK('10C'!G24),"##BLANK",'10C'!G24)</f>
        <v>##BLANK</v>
      </c>
    </row>
    <row r="44" spans="2:7">
      <c r="B44" s="239" t="str">
        <f>'10C'!AO24</f>
        <v>BN01032_PLA</v>
      </c>
      <c r="C44" s="239" t="s">
        <v>17324</v>
      </c>
      <c r="E44" s="301" t="s">
        <v>683</v>
      </c>
      <c r="F44" s="301"/>
      <c r="G44" s="307">
        <f>IF(ISBLANK('10C'!H24),"##BLANK",'10C'!H24)</f>
        <v>0</v>
      </c>
    </row>
    <row r="45" spans="2:7">
      <c r="B45" s="239" t="str">
        <f>'10C'!AP24</f>
        <v>BN01033_PLA</v>
      </c>
      <c r="C45" s="239" t="s">
        <v>17325</v>
      </c>
      <c r="E45" s="301" t="s">
        <v>683</v>
      </c>
      <c r="F45" s="301"/>
      <c r="G45" s="307" t="str">
        <f>IF(ISBLANK('10C'!I24),"##BLANK",'10C'!I24)</f>
        <v>##BLANK</v>
      </c>
    </row>
    <row r="46" spans="2:7">
      <c r="B46" s="239" t="str">
        <f>'10C'!AQ24</f>
        <v>BN01034_PLA</v>
      </c>
      <c r="C46" s="239" t="s">
        <v>17326</v>
      </c>
      <c r="E46" s="301" t="s">
        <v>683</v>
      </c>
      <c r="F46" s="301"/>
      <c r="G46" s="307">
        <f>IF(ISBLANK('10C'!J24),"##BLANK",'10C'!J24)</f>
        <v>0</v>
      </c>
    </row>
    <row r="47" spans="2:7">
      <c r="B47" s="306" t="str">
        <f>'10C'!AR24</f>
        <v>BN01035_PLA</v>
      </c>
      <c r="C47" s="239" t="s">
        <v>17327</v>
      </c>
      <c r="E47" s="301" t="s">
        <v>683</v>
      </c>
      <c r="F47" s="301"/>
      <c r="G47" s="307" t="str">
        <f>IF(ISBLANK('10C'!K24),"##BLANK",'10C'!K24)</f>
        <v>##BLANK</v>
      </c>
    </row>
    <row r="48" spans="2:7">
      <c r="B48" s="306" t="str">
        <f>'10C'!AS24</f>
        <v>BN01036_PLA</v>
      </c>
      <c r="C48" s="239" t="s">
        <v>17328</v>
      </c>
      <c r="E48" s="301" t="s">
        <v>683</v>
      </c>
      <c r="F48" s="301"/>
      <c r="G48" s="307" t="str">
        <f>IF(ISBLANK('10C'!L24),"##BLANK",'10C'!L24)</f>
        <v>##BLANK</v>
      </c>
    </row>
    <row r="49" spans="2:7">
      <c r="B49" s="306" t="str">
        <f>'10C'!AT24</f>
        <v>BN01037_PLA</v>
      </c>
      <c r="C49" s="239" t="s">
        <v>17329</v>
      </c>
      <c r="E49" s="301" t="s">
        <v>683</v>
      </c>
      <c r="F49" s="301"/>
      <c r="G49" s="307" t="str">
        <f>IF(ISBLANK('10C'!M24),"##BLANK",'10C'!M24)</f>
        <v>##BLANK</v>
      </c>
    </row>
  </sheetData>
  <sheetProtection sort="0"/>
  <conditionalFormatting sqref="E4:F26 E30:F49 E27:E29">
    <cfRule type="expression" dxfId="467" priority="2">
      <formula>$C4="New Bon"</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rgb="FFFFFF00"/>
  </sheetPr>
  <dimension ref="A1:F111"/>
  <sheetViews>
    <sheetView zoomScale="70" zoomScaleNormal="70" workbookViewId="0"/>
  </sheetViews>
  <sheetFormatPr defaultColWidth="9" defaultRowHeight="14.25"/>
  <cols>
    <col min="1" max="1" width="9" style="239"/>
    <col min="2" max="2" width="17" style="239" bestFit="1" customWidth="1"/>
    <col min="3" max="3" width="106.25" style="239" bestFit="1" customWidth="1"/>
    <col min="4" max="4" width="10.75" style="239" bestFit="1" customWidth="1"/>
    <col min="5" max="5" width="17.25" style="239" bestFit="1" customWidth="1"/>
    <col min="6" max="16384" width="9" style="239"/>
  </cols>
  <sheetData>
    <row r="1" spans="1:6">
      <c r="C1" s="239" t="str">
        <f>CONCATENATE(Lists!$B$59,"_APR2022_F11")</f>
        <v>SSC_APR2022_F11</v>
      </c>
    </row>
    <row r="2" spans="1:6">
      <c r="A2" s="239" t="s">
        <v>3</v>
      </c>
      <c r="B2" s="239" t="s">
        <v>676</v>
      </c>
      <c r="C2" s="239" t="s">
        <v>677</v>
      </c>
      <c r="D2" s="239" t="s">
        <v>678</v>
      </c>
      <c r="E2" s="239" t="s">
        <v>679</v>
      </c>
      <c r="F2" s="239" t="s">
        <v>9845</v>
      </c>
    </row>
    <row r="3" spans="1:6" ht="15">
      <c r="B3" s="2111"/>
      <c r="C3" s="302"/>
      <c r="D3" s="301"/>
      <c r="E3" s="301"/>
    </row>
    <row r="4" spans="1:6">
      <c r="B4" s="239" t="str">
        <f>'11A'!U9</f>
        <v>BR001_S1WBF</v>
      </c>
      <c r="C4" s="239" t="s">
        <v>17446</v>
      </c>
      <c r="E4" s="301" t="s">
        <v>683</v>
      </c>
      <c r="F4" s="307">
        <f>IF(ISBLANK('11A'!D9),"##BLANK",'11A'!D9)</f>
        <v>20089.047999999999</v>
      </c>
    </row>
    <row r="5" spans="1:6">
      <c r="B5" s="239" t="str">
        <f>'11A'!V9</f>
        <v>BR002_S1WWBF</v>
      </c>
      <c r="C5" s="239" t="s">
        <v>17447</v>
      </c>
      <c r="E5" s="301" t="s">
        <v>683</v>
      </c>
      <c r="F5" s="307">
        <f>IF(ISBLANK('11A'!E9),"##BLANK",'11A'!E9)</f>
        <v>0</v>
      </c>
    </row>
    <row r="6" spans="1:6">
      <c r="B6" s="239" t="str">
        <f>'11A'!W9</f>
        <v>BR003_S1TOBF</v>
      </c>
      <c r="C6" s="239" t="s">
        <v>17448</v>
      </c>
      <c r="E6" s="301" t="s">
        <v>683</v>
      </c>
      <c r="F6" s="307">
        <f>IF(ISBLANK('11A'!F9),"##BLANK",'11A'!F9)</f>
        <v>20089.047999999999</v>
      </c>
    </row>
    <row r="7" spans="1:6">
      <c r="B7" s="239" t="str">
        <f>'11A'!U10</f>
        <v>BR004_S1WPG</v>
      </c>
      <c r="C7" s="239" t="s">
        <v>17449</v>
      </c>
      <c r="E7" s="301" t="s">
        <v>683</v>
      </c>
      <c r="F7" s="307">
        <f>IF(ISBLANK('11A'!D10),"##BLANK",'11A'!D10)</f>
        <v>2712.8728000000001</v>
      </c>
    </row>
    <row r="8" spans="1:6">
      <c r="B8" s="239" t="str">
        <f>'11A'!V10</f>
        <v>BR005_S1WWPG</v>
      </c>
      <c r="C8" s="239" t="s">
        <v>17450</v>
      </c>
      <c r="E8" s="301" t="s">
        <v>683</v>
      </c>
      <c r="F8" s="307">
        <f>IF(ISBLANK('11A'!E10),"##BLANK",'11A'!E10)</f>
        <v>0</v>
      </c>
    </row>
    <row r="9" spans="1:6">
      <c r="B9" s="239" t="str">
        <f>'11A'!W10</f>
        <v>BR006_S1TOPG</v>
      </c>
      <c r="C9" s="239" t="s">
        <v>17451</v>
      </c>
      <c r="E9" s="301" t="s">
        <v>683</v>
      </c>
      <c r="F9" s="307">
        <f>IF(ISBLANK('11A'!F10),"##BLANK",'11A'!F10)</f>
        <v>2712.8728000000001</v>
      </c>
    </row>
    <row r="10" spans="1:6">
      <c r="B10" s="239" t="str">
        <f>'11A'!U11</f>
        <v>BR007_S1WVT</v>
      </c>
      <c r="C10" s="239" t="s">
        <v>17452</v>
      </c>
      <c r="E10" s="301" t="s">
        <v>683</v>
      </c>
      <c r="F10" s="307">
        <f>IF(ISBLANK('11A'!D11),"##BLANK",'11A'!D11)</f>
        <v>1678.9402</v>
      </c>
    </row>
    <row r="11" spans="1:6">
      <c r="B11" s="239" t="str">
        <f>'11A'!V11</f>
        <v>BR008_S1WWVT</v>
      </c>
      <c r="C11" s="239" t="s">
        <v>17453</v>
      </c>
      <c r="E11" s="301" t="s">
        <v>683</v>
      </c>
      <c r="F11" s="307">
        <f>IF(ISBLANK('11A'!E11),"##BLANK",'11A'!E11)</f>
        <v>0</v>
      </c>
    </row>
    <row r="12" spans="1:6">
      <c r="B12" s="239" t="str">
        <f>'11A'!W11</f>
        <v>BR009_S1TOVT</v>
      </c>
      <c r="C12" s="239" t="s">
        <v>17454</v>
      </c>
      <c r="E12" s="301" t="s">
        <v>683</v>
      </c>
      <c r="F12" s="307">
        <f>IF(ISBLANK('11A'!F11),"##BLANK",'11A'!F11)</f>
        <v>1678.9402</v>
      </c>
    </row>
    <row r="13" spans="1:6">
      <c r="B13" s="239" t="str">
        <f>'11A'!U12</f>
        <v>BR010_S1WTO</v>
      </c>
      <c r="C13" s="239" t="s">
        <v>17455</v>
      </c>
      <c r="E13" s="301" t="s">
        <v>683</v>
      </c>
      <c r="F13" s="307">
        <f>IF(ISBLANK('11A'!D12),"##BLANK",'11A'!D12)</f>
        <v>24480.861000000001</v>
      </c>
    </row>
    <row r="14" spans="1:6">
      <c r="B14" s="1914" t="str">
        <f>'11A'!V12</f>
        <v>BR011_S1WWTO</v>
      </c>
      <c r="C14" s="239" t="s">
        <v>17456</v>
      </c>
      <c r="E14" s="301" t="s">
        <v>683</v>
      </c>
      <c r="F14" s="307">
        <f>IF(ISBLANK('11A'!E12),"##BLANK",'11A'!E12)</f>
        <v>0</v>
      </c>
    </row>
    <row r="15" spans="1:6">
      <c r="B15" s="1914" t="str">
        <f>'11A'!W12</f>
        <v>BR012_S1TOTO</v>
      </c>
      <c r="C15" s="239" t="s">
        <v>17457</v>
      </c>
      <c r="E15" s="301" t="s">
        <v>683</v>
      </c>
      <c r="F15" s="307">
        <f>IF(ISBLANK('11A'!F12),"##BLANK",'11A'!F12)</f>
        <v>24480.861000000001</v>
      </c>
    </row>
    <row r="16" spans="1:6">
      <c r="B16" s="1914" t="str">
        <f>'11A'!U14</f>
        <v>BR010_S1WCO</v>
      </c>
      <c r="C16" s="239" t="s">
        <v>17458</v>
      </c>
      <c r="E16" s="301" t="s">
        <v>683</v>
      </c>
      <c r="F16" s="307">
        <f>IF(ISBLANK('11A'!D14),"##BLANK",'11A'!D14)</f>
        <v>21666.774000000001</v>
      </c>
    </row>
    <row r="17" spans="2:6">
      <c r="B17" s="1914" t="str">
        <f>'11A'!V14</f>
        <v>BR011_S1WWCO</v>
      </c>
      <c r="C17" s="239" t="s">
        <v>17459</v>
      </c>
      <c r="E17" s="301" t="s">
        <v>683</v>
      </c>
      <c r="F17" s="307">
        <f>IF(ISBLANK('11A'!E14),"##BLANK",'11A'!E14)</f>
        <v>0</v>
      </c>
    </row>
    <row r="18" spans="2:6">
      <c r="B18" s="1914" t="str">
        <f>'11A'!W14</f>
        <v>BR012_S1TOCO</v>
      </c>
      <c r="C18" s="239" t="s">
        <v>17460</v>
      </c>
      <c r="E18" s="301" t="s">
        <v>683</v>
      </c>
      <c r="F18" s="307">
        <f>IF(ISBLANK('11A'!F14),"##BLANK",'11A'!F14)</f>
        <v>21666.774000000001</v>
      </c>
    </row>
    <row r="19" spans="2:6">
      <c r="B19" s="239" t="str">
        <f>'11A'!U15</f>
        <v>BR013_S1WCH</v>
      </c>
      <c r="C19" s="239" t="s">
        <v>17461</v>
      </c>
      <c r="E19" s="301" t="s">
        <v>683</v>
      </c>
      <c r="F19" s="307">
        <f>IF(ISBLANK('11A'!D15),"##BLANK",'11A'!D15)</f>
        <v>1481.24</v>
      </c>
    </row>
    <row r="20" spans="2:6">
      <c r="B20" s="239" t="str">
        <f>'11A'!V15</f>
        <v>BR014_S1WWCH</v>
      </c>
      <c r="C20" s="239" t="s">
        <v>17462</v>
      </c>
      <c r="E20" s="301" t="s">
        <v>683</v>
      </c>
      <c r="F20" s="307">
        <f>IF(ISBLANK('11A'!E15),"##BLANK",'11A'!E15)</f>
        <v>0</v>
      </c>
    </row>
    <row r="21" spans="2:6">
      <c r="B21" s="239" t="str">
        <f>'11A'!W15</f>
        <v>BR015_S1TOCH</v>
      </c>
      <c r="C21" s="239" t="s">
        <v>17463</v>
      </c>
      <c r="E21" s="301" t="s">
        <v>683</v>
      </c>
      <c r="F21" s="307">
        <f>IF(ISBLANK('11A'!F15),"##BLANK",'11A'!F15)</f>
        <v>1481.24</v>
      </c>
    </row>
    <row r="22" spans="2:6">
      <c r="B22" s="239" t="str">
        <f>'11A'!U16</f>
        <v>BR016_S1WNO</v>
      </c>
      <c r="C22" s="239" t="s">
        <v>17356</v>
      </c>
      <c r="E22" s="301" t="s">
        <v>683</v>
      </c>
      <c r="F22" s="307">
        <f>IF(ISBLANK('11A'!D16),"##BLANK",'11A'!D16)</f>
        <v>1291.1099999999999</v>
      </c>
    </row>
    <row r="23" spans="2:6">
      <c r="B23" s="239" t="str">
        <f>'11A'!V16</f>
        <v>BR017_S1WWNO</v>
      </c>
      <c r="C23" s="239" t="s">
        <v>17357</v>
      </c>
      <c r="E23" s="301" t="s">
        <v>683</v>
      </c>
      <c r="F23" s="307">
        <f>IF(ISBLANK('11A'!E16),"##BLANK",'11A'!E16)</f>
        <v>0</v>
      </c>
    </row>
    <row r="24" spans="2:6">
      <c r="B24" s="239" t="str">
        <f>'11A'!W16</f>
        <v>BR018_S1TONO</v>
      </c>
      <c r="C24" s="239" t="s">
        <v>17358</v>
      </c>
      <c r="E24" s="301" t="s">
        <v>683</v>
      </c>
      <c r="F24" s="307">
        <f>IF(ISBLANK('11A'!F16),"##BLANK",'11A'!F16)</f>
        <v>1291.1099999999999</v>
      </c>
    </row>
    <row r="25" spans="2:6">
      <c r="B25" s="239" t="str">
        <f>'11A'!U19</f>
        <v>BR019_S2WLB</v>
      </c>
      <c r="C25" s="239" t="s">
        <v>17359</v>
      </c>
      <c r="E25" s="301" t="s">
        <v>683</v>
      </c>
      <c r="F25" s="307">
        <f>IF(ISBLANK('11A'!D19),"##BLANK",'11A'!D19)</f>
        <v>20727.38</v>
      </c>
    </row>
    <row r="26" spans="2:6">
      <c r="B26" s="239" t="str">
        <f>'11A'!V19</f>
        <v>BR020_S2WWLB</v>
      </c>
      <c r="C26" s="239" t="s">
        <v>17360</v>
      </c>
      <c r="E26" s="301" t="s">
        <v>683</v>
      </c>
      <c r="F26" s="307">
        <f>IF(ISBLANK('11A'!E19),"##BLANK",'11A'!E19)</f>
        <v>0</v>
      </c>
    </row>
    <row r="27" spans="2:6">
      <c r="B27" s="239" t="str">
        <f>'11A'!W19</f>
        <v>BR021_S2TOLB</v>
      </c>
      <c r="C27" s="239" t="s">
        <v>17361</v>
      </c>
      <c r="E27" s="301" t="s">
        <v>683</v>
      </c>
      <c r="F27" s="307">
        <f>IF(ISBLANK('11A'!F19),"##BLANK",'11A'!F19)</f>
        <v>20727.38</v>
      </c>
    </row>
    <row r="28" spans="2:6">
      <c r="B28" s="239" t="str">
        <f>'11A'!U20</f>
        <v>BR043_S2WMB</v>
      </c>
      <c r="C28" s="239" t="s">
        <v>17362</v>
      </c>
      <c r="E28" s="301" t="s">
        <v>683</v>
      </c>
      <c r="F28" s="307">
        <f>IF(ISBLANK('11A'!D20),"##BLANK",'11A'!D20)</f>
        <v>0</v>
      </c>
    </row>
    <row r="29" spans="2:6">
      <c r="B29" s="239" t="str">
        <f>'11A'!V20</f>
        <v>BR044_S2WWMB</v>
      </c>
      <c r="C29" s="239" t="s">
        <v>17363</v>
      </c>
      <c r="E29" s="301" t="s">
        <v>683</v>
      </c>
      <c r="F29" s="307">
        <f>IF(ISBLANK('11A'!E20),"##BLANK",'11A'!E20)</f>
        <v>0</v>
      </c>
    </row>
    <row r="30" spans="2:6">
      <c r="B30" s="239" t="str">
        <f>'11A'!W20</f>
        <v>BR045_S2TOMB</v>
      </c>
      <c r="C30" s="239" t="s">
        <v>17364</v>
      </c>
      <c r="E30" s="301" t="s">
        <v>683</v>
      </c>
      <c r="F30" s="307">
        <f>IF(ISBLANK('11A'!F20),"##BLANK",'11A'!F20)</f>
        <v>0</v>
      </c>
    </row>
    <row r="31" spans="2:6">
      <c r="B31" s="239" t="str">
        <f>'11A'!U21</f>
        <v>BR046_S2WPH</v>
      </c>
      <c r="C31" s="239" t="s">
        <v>17365</v>
      </c>
      <c r="E31" s="301" t="s">
        <v>683</v>
      </c>
      <c r="F31" s="307">
        <f>IF(ISBLANK('11A'!D21),"##BLANK",'11A'!D21)</f>
        <v>0</v>
      </c>
    </row>
    <row r="32" spans="2:6">
      <c r="B32" s="239" t="str">
        <f>'11A'!V21</f>
        <v>BR047_S2WWPH</v>
      </c>
      <c r="C32" s="239" t="s">
        <v>17366</v>
      </c>
      <c r="E32" s="301" t="s">
        <v>683</v>
      </c>
      <c r="F32" s="307">
        <f>IF(ISBLANK('11A'!E21),"##BLANK",'11A'!E21)</f>
        <v>0</v>
      </c>
    </row>
    <row r="33" spans="2:6">
      <c r="B33" s="239" t="str">
        <f>'11A'!W21</f>
        <v>BR048_S2TOPH</v>
      </c>
      <c r="C33" s="239" t="s">
        <v>17367</v>
      </c>
      <c r="E33" s="301" t="s">
        <v>683</v>
      </c>
      <c r="F33" s="307">
        <f>IF(ISBLANK('11A'!F21),"##BLANK",'11A'!F21)</f>
        <v>0</v>
      </c>
    </row>
    <row r="34" spans="2:6">
      <c r="B34" s="239" t="str">
        <f>'11A'!U22</f>
        <v>BR049_S2WEV</v>
      </c>
      <c r="C34" s="239" t="s">
        <v>17368</v>
      </c>
      <c r="E34" s="301" t="s">
        <v>683</v>
      </c>
      <c r="F34" s="307">
        <f>IF(ISBLANK('11A'!D22),"##BLANK",'11A'!D22)</f>
        <v>0</v>
      </c>
    </row>
    <row r="35" spans="2:6">
      <c r="B35" s="239" t="str">
        <f>'11A'!V22</f>
        <v>BR050_S2WWEV</v>
      </c>
      <c r="C35" s="239" t="s">
        <v>17369</v>
      </c>
      <c r="E35" s="301" t="s">
        <v>683</v>
      </c>
      <c r="F35" s="307">
        <f>IF(ISBLANK('11A'!E22),"##BLANK",'11A'!E22)</f>
        <v>0</v>
      </c>
    </row>
    <row r="36" spans="2:6">
      <c r="B36" s="239" t="str">
        <f>'11A'!W22</f>
        <v>BR051_S2TOEV</v>
      </c>
      <c r="C36" s="239" t="s">
        <v>17370</v>
      </c>
      <c r="E36" s="301" t="s">
        <v>683</v>
      </c>
      <c r="F36" s="307">
        <f>IF(ISBLANK('11A'!F22),"##BLANK",'11A'!F22)</f>
        <v>0</v>
      </c>
    </row>
    <row r="37" spans="2:6">
      <c r="B37" s="239" t="str">
        <f>'11A'!U23</f>
        <v>BR052_S2WRE</v>
      </c>
      <c r="C37" s="239" t="s">
        <v>17371</v>
      </c>
      <c r="E37" s="301" t="s">
        <v>683</v>
      </c>
      <c r="F37" s="307">
        <f>IF(ISBLANK('11A'!D23),"##BLANK",'11A'!D23)</f>
        <v>0</v>
      </c>
    </row>
    <row r="38" spans="2:6">
      <c r="B38" s="239" t="str">
        <f>'11A'!V23</f>
        <v>BR053_S2WWRE</v>
      </c>
      <c r="C38" s="239" t="s">
        <v>17372</v>
      </c>
      <c r="E38" s="301" t="s">
        <v>683</v>
      </c>
      <c r="F38" s="307">
        <f>IF(ISBLANK('11A'!E23),"##BLANK",'11A'!E23)</f>
        <v>0</v>
      </c>
    </row>
    <row r="39" spans="2:6">
      <c r="B39" s="239" t="str">
        <f>'11A'!W23</f>
        <v>BR054_S2TORE</v>
      </c>
      <c r="C39" s="239" t="s">
        <v>17373</v>
      </c>
      <c r="E39" s="301" t="s">
        <v>683</v>
      </c>
      <c r="F39" s="307">
        <f>IF(ISBLANK('11A'!F23),"##BLANK",'11A'!F23)</f>
        <v>0</v>
      </c>
    </row>
    <row r="40" spans="2:6">
      <c r="B40" s="239" t="str">
        <f>'11A'!U24</f>
        <v>BR055_S2WTO</v>
      </c>
      <c r="C40" s="239" t="s">
        <v>17374</v>
      </c>
      <c r="E40" s="301" t="s">
        <v>683</v>
      </c>
      <c r="F40" s="307">
        <f>IF(ISBLANK('11A'!D24),"##BLANK",'11A'!D24)</f>
        <v>20727.38</v>
      </c>
    </row>
    <row r="41" spans="2:6">
      <c r="B41" s="239" t="str">
        <f>'11A'!V24</f>
        <v>BR056_S2WWTO</v>
      </c>
      <c r="C41" s="239" t="s">
        <v>17375</v>
      </c>
      <c r="E41" s="301" t="s">
        <v>683</v>
      </c>
      <c r="F41" s="307">
        <f>IF(ISBLANK('11A'!E24),"##BLANK",'11A'!E24)</f>
        <v>0</v>
      </c>
    </row>
    <row r="42" spans="2:6">
      <c r="B42" s="1914" t="str">
        <f>'11A'!W24</f>
        <v>BR057_S2TOTO</v>
      </c>
      <c r="C42" s="239" t="s">
        <v>17376</v>
      </c>
      <c r="E42" s="301" t="s">
        <v>683</v>
      </c>
      <c r="F42" s="307">
        <f>IF(ISBLANK('11A'!F24),"##BLANK",'11A'!F24)</f>
        <v>20727.38</v>
      </c>
    </row>
    <row r="43" spans="2:6">
      <c r="B43" s="239" t="str">
        <f>'11A'!U26</f>
        <v>BR058_S2WCO</v>
      </c>
      <c r="C43" s="239" t="s">
        <v>17377</v>
      </c>
      <c r="E43" s="301" t="s">
        <v>683</v>
      </c>
      <c r="F43" s="307">
        <f>IF(ISBLANK('11A'!D26),"##BLANK",'11A'!D26)</f>
        <v>20515.55</v>
      </c>
    </row>
    <row r="44" spans="2:6">
      <c r="B44" s="239" t="str">
        <f>'11A'!V26</f>
        <v>BR059_S2WWCO</v>
      </c>
      <c r="C44" s="239" t="s">
        <v>17378</v>
      </c>
      <c r="E44" s="301" t="s">
        <v>683</v>
      </c>
      <c r="F44" s="307">
        <f>IF(ISBLANK('11A'!E26),"##BLANK",'11A'!E26)</f>
        <v>0</v>
      </c>
    </row>
    <row r="45" spans="2:6">
      <c r="B45" s="239" t="str">
        <f>'11A'!W26</f>
        <v>BR060_S2TOCO</v>
      </c>
      <c r="C45" s="239" t="s">
        <v>17379</v>
      </c>
      <c r="E45" s="301" t="s">
        <v>683</v>
      </c>
      <c r="F45" s="307">
        <f>IF(ISBLANK('11A'!F26),"##BLANK",'11A'!F26)</f>
        <v>20515.55</v>
      </c>
    </row>
    <row r="46" spans="2:6">
      <c r="B46" s="239" t="str">
        <f>'11A'!U27</f>
        <v>BR061_S2WCH</v>
      </c>
      <c r="C46" s="239" t="s">
        <v>17380</v>
      </c>
      <c r="E46" s="301" t="s">
        <v>683</v>
      </c>
      <c r="F46" s="307">
        <f>IF(ISBLANK('11A'!D27),"##BLANK",'11A'!D27)</f>
        <v>78.09</v>
      </c>
    </row>
    <row r="47" spans="2:6">
      <c r="B47" s="306" t="str">
        <f>'11A'!V27</f>
        <v>BR062_S2WWCH</v>
      </c>
      <c r="C47" s="239" t="s">
        <v>17381</v>
      </c>
      <c r="E47" s="301" t="s">
        <v>683</v>
      </c>
      <c r="F47" s="307">
        <f>IF(ISBLANK('11A'!E27),"##BLANK",'11A'!E27)</f>
        <v>0</v>
      </c>
    </row>
    <row r="48" spans="2:6">
      <c r="B48" s="306" t="str">
        <f>'11A'!W27</f>
        <v>BR063_S2TOCH</v>
      </c>
      <c r="C48" s="239" t="s">
        <v>17382</v>
      </c>
      <c r="E48" s="301" t="s">
        <v>683</v>
      </c>
      <c r="F48" s="307">
        <f>IF(ISBLANK('11A'!F27),"##BLANK",'11A'!F27)</f>
        <v>78.09</v>
      </c>
    </row>
    <row r="49" spans="2:6">
      <c r="B49" s="306" t="str">
        <f>'11A'!U28</f>
        <v>BR064_S2WNO</v>
      </c>
      <c r="C49" s="239" t="s">
        <v>17383</v>
      </c>
      <c r="E49" s="301" t="s">
        <v>683</v>
      </c>
      <c r="F49" s="307">
        <f>IF(ISBLANK('11A'!D28),"##BLANK",'11A'!D28)</f>
        <v>133.74</v>
      </c>
    </row>
    <row r="50" spans="2:6">
      <c r="B50" s="239" t="str">
        <f>'11A'!V28</f>
        <v>BR065_S2WWNO</v>
      </c>
      <c r="C50" s="239" t="s">
        <v>17384</v>
      </c>
      <c r="E50" s="301" t="s">
        <v>683</v>
      </c>
      <c r="F50" s="307">
        <f>IF(ISBLANK('11A'!E28),"##BLANK",'11A'!E28)</f>
        <v>0</v>
      </c>
    </row>
    <row r="51" spans="2:6">
      <c r="B51" s="239" t="str">
        <f>'11A'!W28</f>
        <v>BR066_S2TONO</v>
      </c>
      <c r="C51" s="239" t="s">
        <v>17385</v>
      </c>
      <c r="E51" s="301" t="s">
        <v>683</v>
      </c>
      <c r="F51" s="307">
        <f>IF(ISBLANK('11A'!F28),"##BLANK",'11A'!F28)</f>
        <v>133.74</v>
      </c>
    </row>
    <row r="52" spans="2:6">
      <c r="B52" s="239" t="str">
        <f>'11A'!U31</f>
        <v>BR022_S3WBT</v>
      </c>
      <c r="C52" s="239" t="s">
        <v>17386</v>
      </c>
      <c r="E52" s="301" t="s">
        <v>683</v>
      </c>
      <c r="F52" s="307">
        <f>IF(ISBLANK('11A'!D31),"##BLANK",'11A'!D31)</f>
        <v>0</v>
      </c>
    </row>
    <row r="53" spans="2:6">
      <c r="B53" s="239" t="str">
        <f>'11A'!V31</f>
        <v>BR023_S3WWBT</v>
      </c>
      <c r="C53" s="239" t="s">
        <v>17387</v>
      </c>
      <c r="E53" s="301" t="s">
        <v>683</v>
      </c>
      <c r="F53" s="307">
        <f>IF(ISBLANK('11A'!E31),"##BLANK",'11A'!E31)</f>
        <v>0</v>
      </c>
    </row>
    <row r="54" spans="2:6">
      <c r="B54" s="239" t="str">
        <f>'11A'!W31</f>
        <v>BR024_S3TOBT</v>
      </c>
      <c r="C54" s="239" t="s">
        <v>17388</v>
      </c>
      <c r="E54" s="301" t="s">
        <v>683</v>
      </c>
      <c r="F54" s="307">
        <f>IF(ISBLANK('11A'!F31),"##BLANK",'11A'!F31)</f>
        <v>0</v>
      </c>
    </row>
    <row r="55" spans="2:6">
      <c r="B55" s="239" t="str">
        <f>'11A'!U32</f>
        <v>BR025_S3WOA</v>
      </c>
      <c r="C55" s="239" t="s">
        <v>17389</v>
      </c>
      <c r="E55" s="301" t="s">
        <v>683</v>
      </c>
      <c r="F55" s="307">
        <f>IF(ISBLANK('11A'!D32),"##BLANK",'11A'!D32)</f>
        <v>0</v>
      </c>
    </row>
    <row r="56" spans="2:6">
      <c r="B56" s="239" t="str">
        <f>'11A'!V32</f>
        <v>BR026_S3WWOA</v>
      </c>
      <c r="C56" s="239" t="s">
        <v>17390</v>
      </c>
      <c r="E56" s="301" t="s">
        <v>683</v>
      </c>
      <c r="F56" s="307">
        <f>IF(ISBLANK('11A'!E32),"##BLANK",'11A'!E32)</f>
        <v>0</v>
      </c>
    </row>
    <row r="57" spans="2:6">
      <c r="B57" s="239" t="str">
        <f>'11A'!W32</f>
        <v>BR027_S3TOOA</v>
      </c>
      <c r="C57" s="239" t="s">
        <v>17391</v>
      </c>
      <c r="E57" s="301" t="s">
        <v>683</v>
      </c>
      <c r="F57" s="307">
        <f>IF(ISBLANK('11A'!F32),"##BLANK",'11A'!F32)</f>
        <v>0</v>
      </c>
    </row>
    <row r="58" spans="2:6">
      <c r="B58" s="239" t="str">
        <f>'11A'!U33</f>
        <v>BR067_S3WTL</v>
      </c>
      <c r="C58" s="239" t="s">
        <v>17392</v>
      </c>
      <c r="E58" s="301" t="s">
        <v>683</v>
      </c>
      <c r="F58" s="307">
        <f>IF(ISBLANK('11A'!D33),"##BLANK",'11A'!D33)</f>
        <v>1834.26</v>
      </c>
    </row>
    <row r="59" spans="2:6">
      <c r="B59" s="239" t="str">
        <f>'11A'!V33</f>
        <v>BR068_S3WWTL</v>
      </c>
      <c r="C59" s="239" t="s">
        <v>17393</v>
      </c>
      <c r="E59" s="301" t="s">
        <v>683</v>
      </c>
      <c r="F59" s="307">
        <f>IF(ISBLANK('11A'!E33),"##BLANK",'11A'!E33)</f>
        <v>0</v>
      </c>
    </row>
    <row r="60" spans="2:6">
      <c r="B60" s="239" t="str">
        <f>'11A'!W33</f>
        <v>BR069_S3TOTL</v>
      </c>
      <c r="C60" s="239" t="s">
        <v>17394</v>
      </c>
      <c r="E60" s="301" t="s">
        <v>683</v>
      </c>
      <c r="F60" s="307">
        <f>IF(ISBLANK('11A'!F33),"##BLANK",'11A'!F33)</f>
        <v>1834.26</v>
      </c>
    </row>
    <row r="61" spans="2:6">
      <c r="B61" s="239" t="str">
        <f>'11A'!U34</f>
        <v>BR070_S3WTM</v>
      </c>
      <c r="C61" s="239" t="s">
        <v>17395</v>
      </c>
      <c r="E61" s="301" t="s">
        <v>683</v>
      </c>
      <c r="F61" s="307">
        <f>IF(ISBLANK('11A'!D34),"##BLANK",'11A'!D34)</f>
        <v>0</v>
      </c>
    </row>
    <row r="62" spans="2:6">
      <c r="B62" s="239" t="str">
        <f>'11A'!V34</f>
        <v>BR071_S3WWTM</v>
      </c>
      <c r="C62" s="239" t="s">
        <v>17396</v>
      </c>
      <c r="E62" s="301" t="s">
        <v>683</v>
      </c>
      <c r="F62" s="307">
        <f>IF(ISBLANK('11A'!E34),"##BLANK",'11A'!E34)</f>
        <v>0</v>
      </c>
    </row>
    <row r="63" spans="2:6">
      <c r="B63" s="239" t="str">
        <f>'11A'!W34</f>
        <v>BR072_S3TOTM</v>
      </c>
      <c r="C63" s="239" t="s">
        <v>17397</v>
      </c>
      <c r="E63" s="301" t="s">
        <v>683</v>
      </c>
      <c r="F63" s="307">
        <f>IF(ISBLANK('11A'!F34),"##BLANK",'11A'!F34)</f>
        <v>0</v>
      </c>
    </row>
    <row r="64" spans="2:6">
      <c r="B64" s="239" t="str">
        <f>'11A'!U35</f>
        <v>BR073_S3WH</v>
      </c>
      <c r="C64" s="239" t="s">
        <v>17398</v>
      </c>
      <c r="E64" s="301" t="s">
        <v>683</v>
      </c>
      <c r="F64" s="307">
        <f>IF(ISBLANK('11A'!D35),"##BLANK",'11A'!D35)</f>
        <v>0</v>
      </c>
    </row>
    <row r="65" spans="2:6">
      <c r="B65" s="239" t="str">
        <f>'11A'!V35</f>
        <v>BR074_S3WWH</v>
      </c>
      <c r="C65" s="239" t="s">
        <v>17399</v>
      </c>
      <c r="E65" s="301" t="s">
        <v>683</v>
      </c>
      <c r="F65" s="307">
        <f>IF(ISBLANK('11A'!E35),"##BLANK",'11A'!E35)</f>
        <v>0</v>
      </c>
    </row>
    <row r="66" spans="2:6">
      <c r="B66" s="239" t="str">
        <f>'11A'!W35</f>
        <v>BR075_S3TOH</v>
      </c>
      <c r="C66" s="239" t="s">
        <v>17400</v>
      </c>
      <c r="E66" s="301" t="s">
        <v>683</v>
      </c>
      <c r="F66" s="307">
        <f>IF(ISBLANK('11A'!F35),"##BLANK",'11A'!F35)</f>
        <v>0</v>
      </c>
    </row>
    <row r="67" spans="2:6">
      <c r="B67" s="239" t="str">
        <f>'11A'!U36</f>
        <v>BR031_S3WTO</v>
      </c>
      <c r="C67" s="239" t="s">
        <v>17401</v>
      </c>
      <c r="E67" s="301" t="s">
        <v>683</v>
      </c>
      <c r="F67" s="307">
        <f>IF(ISBLANK('11A'!D36),"##BLANK",'11A'!D36)</f>
        <v>1834.26</v>
      </c>
    </row>
    <row r="68" spans="2:6">
      <c r="B68" s="239" t="str">
        <f>'11A'!V36</f>
        <v>BR032_S3WWTO</v>
      </c>
      <c r="C68" s="239" t="s">
        <v>17402</v>
      </c>
      <c r="E68" s="301" t="s">
        <v>683</v>
      </c>
      <c r="F68" s="307">
        <f>IF(ISBLANK('11A'!E36),"##BLANK",'11A'!E36)</f>
        <v>0</v>
      </c>
    </row>
    <row r="69" spans="2:6">
      <c r="B69" s="239" t="str">
        <f>'11A'!W36</f>
        <v>BR033_S3TOTO</v>
      </c>
      <c r="C69" s="239" t="s">
        <v>17403</v>
      </c>
      <c r="E69" s="301" t="s">
        <v>683</v>
      </c>
      <c r="F69" s="307">
        <f>IF(ISBLANK('11A'!F36),"##BLANK",'11A'!F36)</f>
        <v>1834.26</v>
      </c>
    </row>
    <row r="70" spans="2:6">
      <c r="B70" s="239" t="str">
        <f>'11A'!U38</f>
        <v>BR034_S3WCO</v>
      </c>
      <c r="C70" s="239" t="s">
        <v>17404</v>
      </c>
      <c r="E70" s="301" t="s">
        <v>683</v>
      </c>
      <c r="F70" s="307">
        <f>IF(ISBLANK('11A'!D38),"##BLANK",'11A'!D38)</f>
        <v>1815.71</v>
      </c>
    </row>
    <row r="71" spans="2:6">
      <c r="B71" s="239" t="str">
        <f>'11A'!V38</f>
        <v>BR035_S3WWCO</v>
      </c>
      <c r="C71" s="239" t="s">
        <v>17405</v>
      </c>
      <c r="E71" s="301" t="s">
        <v>683</v>
      </c>
      <c r="F71" s="307">
        <f>IF(ISBLANK('11A'!E38),"##BLANK",'11A'!E38)</f>
        <v>0</v>
      </c>
    </row>
    <row r="72" spans="2:6">
      <c r="B72" s="239" t="str">
        <f>'11A'!W38</f>
        <v>BR036_S3TOCO</v>
      </c>
      <c r="C72" s="239" t="s">
        <v>17406</v>
      </c>
      <c r="E72" s="301" t="s">
        <v>683</v>
      </c>
      <c r="F72" s="307">
        <f>IF(ISBLANK('11A'!F38),"##BLANK",'11A'!F38)</f>
        <v>1815.71</v>
      </c>
    </row>
    <row r="73" spans="2:6">
      <c r="B73" s="239" t="str">
        <f>'11A'!U39</f>
        <v>BR037_S3WCH</v>
      </c>
      <c r="C73" s="239" t="s">
        <v>17407</v>
      </c>
      <c r="E73" s="301" t="s">
        <v>683</v>
      </c>
      <c r="F73" s="307">
        <f>IF(ISBLANK('11A'!D39),"##BLANK",'11A'!D39)</f>
        <v>6.83</v>
      </c>
    </row>
    <row r="74" spans="2:6">
      <c r="B74" s="239" t="str">
        <f>'11A'!V39</f>
        <v>BR038_S3WWCH</v>
      </c>
      <c r="C74" s="239" t="s">
        <v>17408</v>
      </c>
      <c r="E74" s="301" t="s">
        <v>683</v>
      </c>
      <c r="F74" s="307">
        <f>IF(ISBLANK('11A'!E39),"##BLANK",'11A'!E39)</f>
        <v>0</v>
      </c>
    </row>
    <row r="75" spans="2:6">
      <c r="B75" s="239" t="str">
        <f>'11A'!W39</f>
        <v>BR039_S3TOCH</v>
      </c>
      <c r="C75" s="239" t="s">
        <v>17409</v>
      </c>
      <c r="E75" s="301" t="s">
        <v>683</v>
      </c>
      <c r="F75" s="307">
        <f>IF(ISBLANK('11A'!F39),"##BLANK",'11A'!F39)</f>
        <v>6.83</v>
      </c>
    </row>
    <row r="76" spans="2:6">
      <c r="B76" s="239" t="str">
        <f>'11A'!U40</f>
        <v>BR040_S3WNO</v>
      </c>
      <c r="C76" s="239" t="s">
        <v>17410</v>
      </c>
      <c r="E76" s="301" t="s">
        <v>683</v>
      </c>
      <c r="F76" s="307">
        <f>IF(ISBLANK('11A'!D40),"##BLANK",'11A'!D40)</f>
        <v>11.71</v>
      </c>
    </row>
    <row r="77" spans="2:6">
      <c r="B77" s="239" t="str">
        <f>'11A'!V40</f>
        <v>BR041_S3WWNO</v>
      </c>
      <c r="C77" s="239" t="s">
        <v>17411</v>
      </c>
      <c r="E77" s="301" t="s">
        <v>683</v>
      </c>
      <c r="F77" s="307">
        <f>IF(ISBLANK('11A'!E40),"##BLANK",'11A'!E40)</f>
        <v>0</v>
      </c>
    </row>
    <row r="78" spans="2:6">
      <c r="B78" s="239" t="str">
        <f>'11A'!W40</f>
        <v>BR042_S3TONO</v>
      </c>
      <c r="C78" s="239" t="s">
        <v>17412</v>
      </c>
      <c r="E78" s="301" t="s">
        <v>683</v>
      </c>
      <c r="F78" s="307">
        <f>IF(ISBLANK('11A'!F40),"##BLANK",'11A'!F40)</f>
        <v>11.71</v>
      </c>
    </row>
    <row r="79" spans="2:6">
      <c r="B79" s="239" t="str">
        <f>'11A'!U43</f>
        <v>BR073_GEWLB</v>
      </c>
      <c r="C79" s="239" t="s">
        <v>17413</v>
      </c>
      <c r="E79" s="301" t="s">
        <v>683</v>
      </c>
      <c r="F79" s="307">
        <f>IF(ISBLANK('11A'!D43),"##BLANK",'11A'!D43)</f>
        <v>47042.501000000004</v>
      </c>
    </row>
    <row r="80" spans="2:6">
      <c r="B80" s="239" t="str">
        <f>'11A'!V43</f>
        <v>BR074_GEWWLB</v>
      </c>
      <c r="C80" s="239" t="s">
        <v>17414</v>
      </c>
      <c r="E80" s="301" t="s">
        <v>683</v>
      </c>
      <c r="F80" s="307">
        <f>IF(ISBLANK('11A'!E43),"##BLANK",'11A'!E43)</f>
        <v>0</v>
      </c>
    </row>
    <row r="81" spans="2:6">
      <c r="B81" s="239" t="str">
        <f>'11A'!W43</f>
        <v>BR075_GETOLB</v>
      </c>
      <c r="C81" s="239" t="s">
        <v>17415</v>
      </c>
      <c r="E81" s="301" t="s">
        <v>683</v>
      </c>
      <c r="F81" s="307">
        <f>IF(ISBLANK('11A'!F43),"##BLANK",'11A'!F43)</f>
        <v>47042.501000000004</v>
      </c>
    </row>
    <row r="82" spans="2:6">
      <c r="B82" s="239" t="str">
        <f>'11A'!U44</f>
        <v>BR076_GEWMB</v>
      </c>
      <c r="C82" s="239" t="s">
        <v>17416</v>
      </c>
      <c r="E82" s="301" t="s">
        <v>683</v>
      </c>
      <c r="F82" s="307">
        <f>IF(ISBLANK('11A'!D44),"##BLANK",'11A'!D44)</f>
        <v>26315.121000000003</v>
      </c>
    </row>
    <row r="83" spans="2:6">
      <c r="B83" s="239" t="str">
        <f>'11A'!V44</f>
        <v>BR077_GEWWMB</v>
      </c>
      <c r="C83" s="239" t="s">
        <v>17417</v>
      </c>
      <c r="E83" s="301" t="s">
        <v>683</v>
      </c>
      <c r="F83" s="307">
        <f>IF(ISBLANK('11A'!E44),"##BLANK",'11A'!E44)</f>
        <v>0</v>
      </c>
    </row>
    <row r="84" spans="2:6">
      <c r="B84" s="239" t="str">
        <f>'11A'!W44</f>
        <v>BR078_GETOMB</v>
      </c>
      <c r="C84" s="239" t="s">
        <v>17418</v>
      </c>
      <c r="E84" s="301" t="s">
        <v>683</v>
      </c>
      <c r="F84" s="307">
        <f>IF(ISBLANK('11A'!F44),"##BLANK",'11A'!F44)</f>
        <v>26315.121000000003</v>
      </c>
    </row>
    <row r="85" spans="2:6">
      <c r="B85" s="239" t="str">
        <f>'11A'!U47</f>
        <v>BR079_ERWER</v>
      </c>
      <c r="C85" s="239" t="s">
        <v>17419</v>
      </c>
      <c r="E85" s="301" t="s">
        <v>683</v>
      </c>
      <c r="F85" s="307" t="str">
        <f>IF(ISBLANK('11A'!D47),"##BLANK",'11A'!D47)</f>
        <v>##BLANK</v>
      </c>
    </row>
    <row r="86" spans="2:6">
      <c r="B86" s="239" t="str">
        <f>'11A'!V47</f>
        <v>BR080_ERWWER</v>
      </c>
      <c r="C86" s="239" t="s">
        <v>17420</v>
      </c>
      <c r="E86" s="301" t="s">
        <v>683</v>
      </c>
      <c r="F86" s="307" t="str">
        <f>IF(ISBLANK('11A'!E47),"##BLANK",'11A'!E47)</f>
        <v>##BLANK</v>
      </c>
    </row>
    <row r="87" spans="2:6">
      <c r="B87" s="239" t="str">
        <f>'11A'!W47</f>
        <v>BR081_ERTOER</v>
      </c>
      <c r="C87" s="239" t="s">
        <v>17421</v>
      </c>
      <c r="E87" s="301" t="s">
        <v>683</v>
      </c>
      <c r="F87" s="307">
        <f>IF(ISBLANK('11A'!F47),"##BLANK",'11A'!F47)</f>
        <v>0</v>
      </c>
    </row>
    <row r="88" spans="2:6">
      <c r="B88" s="239" t="str">
        <f>'11A'!U48</f>
        <v>BR082_ERWEB</v>
      </c>
      <c r="C88" s="239" t="s">
        <v>17422</v>
      </c>
      <c r="E88" s="301" t="s">
        <v>683</v>
      </c>
      <c r="F88" s="307" t="str">
        <f>IF(ISBLANK('11A'!D48),"##BLANK",'11A'!D48)</f>
        <v>##BLANK</v>
      </c>
    </row>
    <row r="89" spans="2:6">
      <c r="B89" s="239" t="str">
        <f>'11A'!V48</f>
        <v>BR083_ERWWEB</v>
      </c>
      <c r="C89" s="239" t="s">
        <v>17423</v>
      </c>
      <c r="E89" s="301" t="s">
        <v>683</v>
      </c>
      <c r="F89" s="307" t="str">
        <f>IF(ISBLANK('11A'!E48),"##BLANK",'11A'!E48)</f>
        <v>##BLANK</v>
      </c>
    </row>
    <row r="90" spans="2:6">
      <c r="B90" s="239" t="str">
        <f>'11A'!W48</f>
        <v>BR084_ERTOEB</v>
      </c>
      <c r="C90" s="239" t="s">
        <v>17424</v>
      </c>
      <c r="E90" s="301" t="s">
        <v>683</v>
      </c>
      <c r="F90" s="307">
        <f>IF(ISBLANK('11A'!F48),"##BLANK",'11A'!F48)</f>
        <v>0</v>
      </c>
    </row>
    <row r="91" spans="2:6">
      <c r="B91" s="239" t="str">
        <f>'11A'!U49</f>
        <v>BR085_ERWGO</v>
      </c>
      <c r="C91" s="239" t="s">
        <v>17425</v>
      </c>
      <c r="E91" s="301" t="s">
        <v>683</v>
      </c>
      <c r="F91" s="307" t="str">
        <f>IF(ISBLANK('11A'!D49),"##BLANK",'11A'!D49)</f>
        <v>##BLANK</v>
      </c>
    </row>
    <row r="92" spans="2:6">
      <c r="B92" s="239" t="str">
        <f>'11A'!V49</f>
        <v>BR086_ERWWGO</v>
      </c>
      <c r="C92" s="239" t="s">
        <v>17426</v>
      </c>
      <c r="E92" s="301" t="s">
        <v>683</v>
      </c>
      <c r="F92" s="307" t="str">
        <f>IF(ISBLANK('11A'!E49),"##BLANK",'11A'!E49)</f>
        <v>##BLANK</v>
      </c>
    </row>
    <row r="93" spans="2:6">
      <c r="B93" s="239" t="str">
        <f>'11A'!W49</f>
        <v>BR087_ERTOGO</v>
      </c>
      <c r="C93" s="239" t="s">
        <v>17427</v>
      </c>
      <c r="E93" s="301" t="s">
        <v>683</v>
      </c>
      <c r="F93" s="307">
        <f>IF(ISBLANK('11A'!F49),"##BLANK",'11A'!F49)</f>
        <v>0</v>
      </c>
    </row>
    <row r="94" spans="2:6">
      <c r="B94" s="239" t="str">
        <f>'11A'!U50</f>
        <v>BR088_ERWOR</v>
      </c>
      <c r="C94" s="239" t="s">
        <v>17428</v>
      </c>
      <c r="E94" s="301" t="s">
        <v>683</v>
      </c>
      <c r="F94" s="307" t="str">
        <f>IF(ISBLANK('11A'!D50),"##BLANK",'11A'!D50)</f>
        <v>##BLANK</v>
      </c>
    </row>
    <row r="95" spans="2:6">
      <c r="B95" s="239" t="str">
        <f>'11A'!V50</f>
        <v>BR089_ERWWOR</v>
      </c>
      <c r="C95" s="239" t="s">
        <v>17429</v>
      </c>
      <c r="E95" s="301" t="s">
        <v>683</v>
      </c>
      <c r="F95" s="307" t="str">
        <f>IF(ISBLANK('11A'!E50),"##BLANK",'11A'!E50)</f>
        <v>##BLANK</v>
      </c>
    </row>
    <row r="96" spans="2:6">
      <c r="B96" s="239" t="str">
        <f>'11A'!W50</f>
        <v>BR090_ERTOOR</v>
      </c>
      <c r="C96" s="239" t="s">
        <v>17430</v>
      </c>
      <c r="E96" s="301" t="s">
        <v>683</v>
      </c>
      <c r="F96" s="307">
        <f>IF(ISBLANK('11A'!F50),"##BLANK",'11A'!F50)</f>
        <v>0</v>
      </c>
    </row>
    <row r="97" spans="2:6">
      <c r="B97" s="239" t="str">
        <f>'11A'!U51</f>
        <v>BR091_ERWTR</v>
      </c>
      <c r="C97" s="239" t="s">
        <v>17431</v>
      </c>
      <c r="E97" s="301" t="s">
        <v>683</v>
      </c>
      <c r="F97" s="307" t="str">
        <f>IF(ISBLANK('11A'!D51),"##BLANK",'11A'!D51)</f>
        <v>##BLANK</v>
      </c>
    </row>
    <row r="98" spans="2:6">
      <c r="B98" s="239" t="str">
        <f>'11A'!V51</f>
        <v>BR092_ERWWTR</v>
      </c>
      <c r="C98" s="239" t="s">
        <v>17432</v>
      </c>
      <c r="E98" s="301" t="s">
        <v>683</v>
      </c>
      <c r="F98" s="307" t="str">
        <f>IF(ISBLANK('11A'!E51),"##BLANK",'11A'!E51)</f>
        <v>##BLANK</v>
      </c>
    </row>
    <row r="99" spans="2:6">
      <c r="B99" s="239" t="str">
        <f>'11A'!W51</f>
        <v>BR093_ERTOTR</v>
      </c>
      <c r="C99" s="239" t="s">
        <v>17433</v>
      </c>
      <c r="E99" s="301" t="s">
        <v>683</v>
      </c>
      <c r="F99" s="307">
        <f>IF(ISBLANK('11A'!F51),"##BLANK",'11A'!F51)</f>
        <v>0</v>
      </c>
    </row>
    <row r="100" spans="2:6">
      <c r="B100" s="239" t="str">
        <f>'11A'!U54</f>
        <v>BR094_NEWLB</v>
      </c>
      <c r="C100" s="239" t="s">
        <v>17434</v>
      </c>
      <c r="E100" s="301" t="s">
        <v>683</v>
      </c>
      <c r="F100" s="307">
        <f>IF(ISBLANK('11A'!D54),"##BLANK",'11A'!D54)</f>
        <v>47042.501000000004</v>
      </c>
    </row>
    <row r="101" spans="2:6">
      <c r="B101" s="239" t="str">
        <f>'11A'!V54</f>
        <v>BR095_NEWWLB</v>
      </c>
      <c r="C101" s="239" t="s">
        <v>17435</v>
      </c>
      <c r="E101" s="301" t="s">
        <v>683</v>
      </c>
      <c r="F101" s="307">
        <f>IF(ISBLANK('11A'!E54),"##BLANK",'11A'!E54)</f>
        <v>0</v>
      </c>
    </row>
    <row r="102" spans="2:6">
      <c r="B102" s="239" t="str">
        <f>'11A'!W54</f>
        <v>BR096_NETOLB</v>
      </c>
      <c r="C102" s="239" t="s">
        <v>17436</v>
      </c>
      <c r="E102" s="301" t="s">
        <v>683</v>
      </c>
      <c r="F102" s="307">
        <f>IF(ISBLANK('11A'!F54),"##BLANK",'11A'!F54)</f>
        <v>47042.501000000004</v>
      </c>
    </row>
    <row r="103" spans="2:6">
      <c r="B103" s="239" t="str">
        <f>'11A'!U55</f>
        <v>BR097_NEWMB</v>
      </c>
      <c r="C103" s="239" t="s">
        <v>17437</v>
      </c>
      <c r="E103" s="301" t="s">
        <v>683</v>
      </c>
      <c r="F103" s="307">
        <f>IF(ISBLANK('11A'!D55),"##BLANK",'11A'!D55)</f>
        <v>26315.121000000003</v>
      </c>
    </row>
    <row r="104" spans="2:6">
      <c r="B104" s="239" t="str">
        <f>'11A'!V55</f>
        <v>BR098_NEWWMB</v>
      </c>
      <c r="C104" s="239" t="s">
        <v>17438</v>
      </c>
      <c r="E104" s="301" t="s">
        <v>683</v>
      </c>
      <c r="F104" s="307">
        <f>IF(ISBLANK('11A'!E55),"##BLANK",'11A'!E55)</f>
        <v>0</v>
      </c>
    </row>
    <row r="105" spans="2:6">
      <c r="B105" s="239" t="str">
        <f>'11A'!W55</f>
        <v>BR099_NETOMB</v>
      </c>
      <c r="C105" s="239" t="s">
        <v>17439</v>
      </c>
      <c r="E105" s="301" t="s">
        <v>683</v>
      </c>
      <c r="F105" s="307">
        <f>IF(ISBLANK('11A'!F55),"##BLANK",'11A'!F55)</f>
        <v>26315.121000000003</v>
      </c>
    </row>
    <row r="106" spans="2:6">
      <c r="B106" s="239" t="str">
        <f>'11A'!U56</f>
        <v>BR100_NEWNE</v>
      </c>
      <c r="C106" s="239" t="s">
        <v>17440</v>
      </c>
      <c r="E106" s="301" t="s">
        <v>683</v>
      </c>
      <c r="F106" s="307">
        <f>IF(ISBLANK('11A'!D56),"##BLANK",'11A'!D56)</f>
        <v>0</v>
      </c>
    </row>
    <row r="107" spans="2:6">
      <c r="B107" s="239" t="str">
        <f>'11A'!V56</f>
        <v>BR101_NEWWNE</v>
      </c>
      <c r="C107" s="239" t="s">
        <v>17441</v>
      </c>
      <c r="E107" s="301" t="s">
        <v>683</v>
      </c>
      <c r="F107" s="307">
        <f>IF(ISBLANK('11A'!E56),"##BLANK",'11A'!E56)</f>
        <v>0</v>
      </c>
    </row>
    <row r="108" spans="2:6">
      <c r="B108" s="239" t="str">
        <f>'11A'!W56</f>
        <v>BR102_NETONE</v>
      </c>
      <c r="C108" s="239" t="s">
        <v>17442</v>
      </c>
      <c r="E108" s="301" t="s">
        <v>683</v>
      </c>
      <c r="F108" s="307" t="str">
        <f>IF(ISBLANK('11A'!F56),"##BLANK",'11A'!F56)</f>
        <v>##BLANK</v>
      </c>
    </row>
    <row r="109" spans="2:6">
      <c r="B109" s="239" t="str">
        <f>'11A'!U62</f>
        <v>BR103_IRWTW</v>
      </c>
      <c r="C109" s="239" t="s">
        <v>17443</v>
      </c>
      <c r="E109" s="301" t="s">
        <v>683</v>
      </c>
      <c r="F109" s="307">
        <f>IF(ISBLANK('11A'!D62),"##BLANK",'11A'!D62)</f>
        <v>0.15907103306534487</v>
      </c>
    </row>
    <row r="110" spans="2:6">
      <c r="B110" s="239" t="str">
        <f>'11A'!V63</f>
        <v>BR104_IRWWSF</v>
      </c>
      <c r="C110" s="239" t="s">
        <v>17444</v>
      </c>
      <c r="E110" s="301" t="s">
        <v>683</v>
      </c>
      <c r="F110" s="307">
        <f>IF(ISBLANK('11A'!E63),"##BLANK",'11A'!E63)</f>
        <v>0</v>
      </c>
    </row>
    <row r="111" spans="2:6">
      <c r="B111" s="239" t="str">
        <f>'11A'!V64</f>
        <v>BR105_IRWWSW</v>
      </c>
      <c r="C111" s="239" t="s">
        <v>17445</v>
      </c>
      <c r="E111" s="301" t="s">
        <v>683</v>
      </c>
      <c r="F111" s="307">
        <f>IF(ISBLANK('11A'!E64),"##BLANK",'11A'!E64)</f>
        <v>0</v>
      </c>
    </row>
  </sheetData>
  <sheetProtection sort="0"/>
  <conditionalFormatting sqref="E4:E49">
    <cfRule type="expression" dxfId="466" priority="2">
      <formula>$C4="New Bon"</formula>
    </cfRule>
  </conditionalFormatting>
  <conditionalFormatting sqref="E50:E111">
    <cfRule type="expression" dxfId="465" priority="1">
      <formula>$C50="New Bon"</formula>
    </cfRule>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1"/>
    <pageSetUpPr fitToPage="1"/>
  </sheetPr>
  <dimension ref="A1"/>
  <sheetViews>
    <sheetView showGridLines="0" zoomScale="70" zoomScaleNormal="70" zoomScaleSheetLayoutView="80" workbookViewId="0"/>
  </sheetViews>
  <sheetFormatPr defaultColWidth="9" defaultRowHeight="14.25"/>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AD34"/>
  <sheetViews>
    <sheetView showGridLines="0" zoomScale="85" zoomScaleNormal="85" zoomScaleSheetLayoutView="100" workbookViewId="0">
      <pane ySplit="6" topLeftCell="A13" activePane="bottomLeft" state="frozen"/>
      <selection activeCell="T14" sqref="T14:U14"/>
      <selection pane="bottomLeft" activeCell="H18" sqref="H18"/>
    </sheetView>
  </sheetViews>
  <sheetFormatPr defaultColWidth="103.75" defaultRowHeight="15.75"/>
  <cols>
    <col min="1" max="1" width="2.5" style="244" customWidth="1"/>
    <col min="2" max="2" width="22.25" style="244" customWidth="1"/>
    <col min="3" max="3" width="13.5" style="244" customWidth="1"/>
    <col min="4" max="4" width="5.5" style="244" bestFit="1" customWidth="1"/>
    <col min="5" max="5" width="4.75" style="244" bestFit="1" customWidth="1"/>
    <col min="6" max="6" width="9.375" style="244" bestFit="1" customWidth="1"/>
    <col min="7" max="7" width="20.25" style="244" bestFit="1" customWidth="1"/>
    <col min="8" max="8" width="14.25" style="244" bestFit="1" customWidth="1"/>
    <col min="9" max="9" width="17.125" style="244" bestFit="1" customWidth="1"/>
    <col min="10" max="10" width="23.125" style="244" bestFit="1" customWidth="1"/>
    <col min="11" max="11" width="2.625" style="244" customWidth="1"/>
    <col min="12" max="12" width="15.75" style="313" bestFit="1" customWidth="1"/>
    <col min="13" max="13" width="2.625" style="313" customWidth="1"/>
    <col min="14" max="14" width="47.5" style="313" bestFit="1" customWidth="1"/>
    <col min="15" max="15" width="16.75" style="313" customWidth="1"/>
    <col min="16" max="16" width="6.25" style="315" customWidth="1"/>
    <col min="17" max="17" width="20.625" style="244" bestFit="1" customWidth="1"/>
    <col min="18" max="18" width="6.25" style="315" customWidth="1"/>
    <col min="19" max="22" width="6.25" style="315" hidden="1" customWidth="1"/>
    <col min="23" max="23" width="6.25" style="244" customWidth="1"/>
    <col min="24" max="24" width="10.125" style="244" customWidth="1"/>
    <col min="25" max="25" width="25.125" style="244" customWidth="1"/>
    <col min="26" max="26" width="15.125" style="244" bestFit="1" customWidth="1"/>
    <col min="27" max="27" width="20.75" style="244" bestFit="1" customWidth="1"/>
    <col min="28" max="28" width="14.75" style="244" bestFit="1" customWidth="1"/>
    <col min="29" max="29" width="13.25" style="244" bestFit="1" customWidth="1"/>
    <col min="30" max="30" width="23.125" style="244" bestFit="1" customWidth="1"/>
    <col min="31" max="16384" width="103.75" style="244"/>
  </cols>
  <sheetData>
    <row r="1" spans="1:30" s="311" customFormat="1" ht="23.25">
      <c r="B1" s="2718" t="s">
        <v>608</v>
      </c>
      <c r="C1" s="2718"/>
      <c r="D1" s="2718"/>
      <c r="E1" s="2718"/>
      <c r="F1" s="2718"/>
      <c r="G1" s="2718"/>
      <c r="H1" s="2718"/>
      <c r="I1" s="2718"/>
      <c r="J1" s="2718"/>
      <c r="L1" s="312"/>
      <c r="M1" s="312"/>
      <c r="N1" s="312"/>
      <c r="O1" s="313"/>
      <c r="P1" s="314"/>
      <c r="R1" s="314"/>
      <c r="S1" s="315"/>
      <c r="T1" s="315"/>
      <c r="U1" s="315"/>
      <c r="V1" s="314"/>
      <c r="W1" s="313"/>
      <c r="X1" s="2718" t="s">
        <v>11001</v>
      </c>
      <c r="Y1" s="2718"/>
      <c r="Z1" s="2718"/>
      <c r="AA1" s="2718"/>
      <c r="AB1" s="2718"/>
      <c r="AC1" s="2718"/>
      <c r="AD1" s="2718"/>
    </row>
    <row r="2" spans="1:30" s="311" customFormat="1" ht="23.25">
      <c r="B2" s="2718" t="str">
        <f>Validation!B4</f>
        <v>South Staffordshire Water</v>
      </c>
      <c r="C2" s="2718"/>
      <c r="D2" s="2718"/>
      <c r="E2" s="2718"/>
      <c r="F2" s="2718"/>
      <c r="G2" s="2718"/>
      <c r="H2" s="2718"/>
      <c r="I2" s="2718"/>
      <c r="J2" s="2718"/>
      <c r="L2" s="312"/>
      <c r="M2" s="312"/>
      <c r="N2" s="312"/>
      <c r="O2" s="313"/>
      <c r="P2" s="314"/>
      <c r="R2" s="314"/>
      <c r="S2" s="315"/>
      <c r="T2" s="315"/>
      <c r="U2" s="315"/>
      <c r="V2" s="314"/>
      <c r="X2" s="2718"/>
      <c r="Y2" s="2718"/>
      <c r="Z2" s="2718"/>
      <c r="AA2" s="2718"/>
      <c r="AB2" s="2718"/>
      <c r="AC2" s="2718"/>
      <c r="AD2" s="2718"/>
    </row>
    <row r="3" spans="1:30" s="316" customFormat="1" ht="19.5">
      <c r="B3" s="2719" t="s">
        <v>6026</v>
      </c>
      <c r="C3" s="2720"/>
      <c r="D3" s="2720"/>
      <c r="E3" s="2720"/>
      <c r="F3" s="2720"/>
      <c r="G3" s="2720"/>
      <c r="H3" s="2720"/>
      <c r="I3" s="2720"/>
      <c r="J3" s="2720"/>
      <c r="K3" s="2720"/>
      <c r="L3" s="2720"/>
      <c r="M3" s="2720"/>
      <c r="N3" s="2720"/>
      <c r="O3" s="313"/>
      <c r="P3" s="314"/>
      <c r="Q3" s="317" t="s">
        <v>6027</v>
      </c>
      <c r="R3" s="314"/>
      <c r="S3" s="315"/>
      <c r="T3" s="315"/>
      <c r="U3" s="315"/>
      <c r="V3" s="314"/>
      <c r="X3" s="2721" t="s">
        <v>6026</v>
      </c>
      <c r="Y3" s="2722"/>
      <c r="Z3" s="2722"/>
      <c r="AA3" s="2722"/>
      <c r="AB3" s="2722"/>
      <c r="AC3" s="2722"/>
      <c r="AD3" s="2723"/>
    </row>
    <row r="4" spans="1:30" ht="16.5" thickBot="1">
      <c r="B4" s="318"/>
      <c r="C4" s="318"/>
      <c r="D4" s="318"/>
      <c r="E4" s="318"/>
      <c r="F4" s="2706"/>
      <c r="G4" s="2706"/>
      <c r="H4" s="2706"/>
      <c r="I4" s="2706"/>
      <c r="J4" s="2706"/>
      <c r="L4" s="312"/>
      <c r="P4" s="314"/>
      <c r="Q4" s="319"/>
      <c r="R4" s="314"/>
      <c r="S4" s="2707" t="s">
        <v>6028</v>
      </c>
      <c r="T4" s="2707"/>
      <c r="U4" s="2707"/>
      <c r="V4" s="314"/>
      <c r="X4" s="318"/>
      <c r="Y4" s="318"/>
      <c r="Z4" s="2706"/>
      <c r="AA4" s="2706"/>
      <c r="AB4" s="2706"/>
      <c r="AC4" s="2706"/>
      <c r="AD4" s="2706"/>
    </row>
    <row r="5" spans="1:30" thickTop="1">
      <c r="A5" s="207"/>
      <c r="B5" s="2708" t="s">
        <v>6029</v>
      </c>
      <c r="C5" s="2709"/>
      <c r="D5" s="2709" t="s">
        <v>6030</v>
      </c>
      <c r="E5" s="2709" t="s">
        <v>5926</v>
      </c>
      <c r="F5" s="2712" t="s">
        <v>6031</v>
      </c>
      <c r="G5" s="2712" t="s">
        <v>6032</v>
      </c>
      <c r="H5" s="2712"/>
      <c r="I5" s="2712"/>
      <c r="J5" s="2714" t="s">
        <v>6033</v>
      </c>
      <c r="K5" s="207"/>
      <c r="L5" s="2716" t="s">
        <v>6034</v>
      </c>
      <c r="M5" s="320"/>
      <c r="N5" s="2716" t="s">
        <v>6035</v>
      </c>
      <c r="O5" s="320"/>
      <c r="P5" s="314"/>
      <c r="Q5" s="319"/>
      <c r="R5" s="314"/>
      <c r="S5" s="321" t="s">
        <v>6036</v>
      </c>
      <c r="T5" s="322"/>
      <c r="U5" s="322"/>
      <c r="V5" s="314"/>
      <c r="X5" s="2708" t="s">
        <v>6029</v>
      </c>
      <c r="Y5" s="2709"/>
      <c r="Z5" s="2712" t="s">
        <v>6031</v>
      </c>
      <c r="AA5" s="2712" t="s">
        <v>6032</v>
      </c>
      <c r="AB5" s="2712"/>
      <c r="AC5" s="2712"/>
      <c r="AD5" s="2714" t="s">
        <v>6033</v>
      </c>
    </row>
    <row r="6" spans="1:30" ht="45.75" thickBot="1">
      <c r="A6" s="207"/>
      <c r="B6" s="2710"/>
      <c r="C6" s="2711"/>
      <c r="D6" s="2711"/>
      <c r="E6" s="2711"/>
      <c r="F6" s="2713"/>
      <c r="G6" s="323" t="s">
        <v>6037</v>
      </c>
      <c r="H6" s="323" t="s">
        <v>6038</v>
      </c>
      <c r="I6" s="323" t="s">
        <v>6039</v>
      </c>
      <c r="J6" s="2715"/>
      <c r="K6" s="207"/>
      <c r="L6" s="2717"/>
      <c r="M6" s="320"/>
      <c r="N6" s="2717"/>
      <c r="O6" s="320"/>
      <c r="P6" s="314"/>
      <c r="Q6" s="319"/>
      <c r="R6" s="314"/>
      <c r="S6" s="244"/>
      <c r="T6" s="244"/>
      <c r="U6" s="244"/>
      <c r="V6" s="314"/>
      <c r="X6" s="2710"/>
      <c r="Y6" s="2711"/>
      <c r="Z6" s="2713"/>
      <c r="AA6" s="323" t="s">
        <v>6037</v>
      </c>
      <c r="AB6" s="323" t="s">
        <v>6038</v>
      </c>
      <c r="AC6" s="323" t="s">
        <v>6039</v>
      </c>
      <c r="AD6" s="2715"/>
    </row>
    <row r="7" spans="1:30" s="319" customFormat="1" ht="16.5" thickTop="1" thickBot="1">
      <c r="A7" s="324"/>
      <c r="B7" s="325"/>
      <c r="C7" s="325"/>
      <c r="D7" s="325"/>
      <c r="E7" s="325"/>
      <c r="F7" s="326"/>
      <c r="G7" s="326"/>
      <c r="H7" s="326"/>
      <c r="I7" s="326"/>
      <c r="J7" s="326"/>
      <c r="K7" s="324"/>
      <c r="L7" s="325"/>
      <c r="M7" s="320"/>
      <c r="N7" s="320"/>
      <c r="O7" s="320"/>
      <c r="P7" s="314"/>
      <c r="R7" s="314"/>
      <c r="V7" s="314"/>
      <c r="W7" s="244"/>
      <c r="X7" s="327"/>
      <c r="Y7" s="327"/>
      <c r="Z7" s="328"/>
      <c r="AA7" s="328"/>
      <c r="AB7" s="328"/>
      <c r="AC7" s="328"/>
      <c r="AD7" s="328"/>
    </row>
    <row r="8" spans="1:30" thickTop="1">
      <c r="A8" s="207"/>
      <c r="B8" s="2704" t="s">
        <v>6040</v>
      </c>
      <c r="C8" s="2705"/>
      <c r="D8" s="329" t="s">
        <v>682</v>
      </c>
      <c r="E8" s="329">
        <v>3</v>
      </c>
      <c r="F8" s="330">
        <v>140.108</v>
      </c>
      <c r="G8" s="330">
        <v>0</v>
      </c>
      <c r="H8" s="330">
        <v>8.5220000000000002</v>
      </c>
      <c r="I8" s="2132">
        <f>IFERROR(G8 - H8,0)</f>
        <v>-8.5220000000000002</v>
      </c>
      <c r="J8" s="2133">
        <f>IFERROR(F8 + I8,0)</f>
        <v>131.58600000000001</v>
      </c>
      <c r="K8" s="207"/>
      <c r="L8" s="333" t="s">
        <v>6041</v>
      </c>
      <c r="M8" s="334"/>
      <c r="N8" s="335"/>
      <c r="O8" s="184"/>
      <c r="P8" s="314"/>
      <c r="Q8" s="336">
        <f>IF( SUM( S8:U8 ) = 0, 0, $S$5 )</f>
        <v>0</v>
      </c>
      <c r="R8" s="314"/>
      <c r="S8" s="337">
        <f xml:space="preserve"> IF( ISNUMBER( F8 ), 0, 1 )</f>
        <v>0</v>
      </c>
      <c r="T8" s="337">
        <f t="shared" ref="T8:T10" si="0" xml:space="preserve"> IF( ISNUMBER( G8 ), 0, 1 )</f>
        <v>0</v>
      </c>
      <c r="U8" s="337">
        <f t="shared" ref="U8:U10" si="1" xml:space="preserve"> IF( ISNUMBER( H8 ), 0, 1 )</f>
        <v>0</v>
      </c>
      <c r="V8" s="314"/>
      <c r="X8" s="2704" t="s">
        <v>6040</v>
      </c>
      <c r="Y8" s="2705"/>
      <c r="Z8" s="330" t="s">
        <v>681</v>
      </c>
      <c r="AA8" s="330" t="s">
        <v>701</v>
      </c>
      <c r="AB8" s="330" t="s">
        <v>719</v>
      </c>
      <c r="AC8" s="331" t="s">
        <v>741</v>
      </c>
      <c r="AD8" s="332" t="s">
        <v>759</v>
      </c>
    </row>
    <row r="9" spans="1:30" ht="15">
      <c r="A9" s="207"/>
      <c r="B9" s="2700" t="s">
        <v>6042</v>
      </c>
      <c r="C9" s="2701"/>
      <c r="D9" s="338" t="s">
        <v>682</v>
      </c>
      <c r="E9" s="338">
        <v>3</v>
      </c>
      <c r="F9" s="339">
        <v>-114.4</v>
      </c>
      <c r="G9" s="339">
        <v>0.437</v>
      </c>
      <c r="H9" s="339">
        <v>-6.625</v>
      </c>
      <c r="I9" s="2136">
        <f t="shared" ref="I9:I22" si="2">IFERROR(G9 - H9,0)</f>
        <v>7.0620000000000003</v>
      </c>
      <c r="J9" s="2137">
        <f t="shared" ref="J9:J21" si="3">IFERROR(F9 + I9,0)</f>
        <v>-107.33800000000001</v>
      </c>
      <c r="K9" s="207"/>
      <c r="L9" s="342" t="s">
        <v>6043</v>
      </c>
      <c r="M9" s="334"/>
      <c r="N9" s="343"/>
      <c r="O9" s="184"/>
      <c r="P9" s="314"/>
      <c r="Q9" s="336">
        <f t="shared" ref="Q9:Q10" si="4">IF( SUM( S9:U9 ) = 0, 0, $S$5 )</f>
        <v>0</v>
      </c>
      <c r="R9" s="314"/>
      <c r="S9" s="337">
        <f t="shared" ref="S9:S10" si="5" xml:space="preserve"> IF( ISNUMBER( F9 ), 0, 1 )</f>
        <v>0</v>
      </c>
      <c r="T9" s="337">
        <f t="shared" si="0"/>
        <v>0</v>
      </c>
      <c r="U9" s="337">
        <f t="shared" si="1"/>
        <v>0</v>
      </c>
      <c r="V9" s="314"/>
      <c r="X9" s="2700" t="s">
        <v>6042</v>
      </c>
      <c r="Y9" s="2701"/>
      <c r="Z9" s="339" t="s">
        <v>684</v>
      </c>
      <c r="AA9" s="339" t="s">
        <v>702</v>
      </c>
      <c r="AB9" s="339" t="s">
        <v>720</v>
      </c>
      <c r="AC9" s="340" t="s">
        <v>742</v>
      </c>
      <c r="AD9" s="341" t="s">
        <v>760</v>
      </c>
    </row>
    <row r="10" spans="1:30" ht="15">
      <c r="A10" s="207"/>
      <c r="B10" s="2700" t="s">
        <v>6044</v>
      </c>
      <c r="C10" s="2701"/>
      <c r="D10" s="338" t="s">
        <v>682</v>
      </c>
      <c r="E10" s="338">
        <v>3</v>
      </c>
      <c r="F10" s="339">
        <v>7.4850000000000003</v>
      </c>
      <c r="G10" s="339">
        <v>-7.3360000000000003</v>
      </c>
      <c r="H10" s="339">
        <v>0</v>
      </c>
      <c r="I10" s="2136">
        <f>IFERROR(G10 - H10,0)</f>
        <v>-7.3360000000000003</v>
      </c>
      <c r="J10" s="2137">
        <f t="shared" si="3"/>
        <v>0.14900000000000002</v>
      </c>
      <c r="K10" s="207"/>
      <c r="L10" s="342" t="s">
        <v>6045</v>
      </c>
      <c r="M10" s="334"/>
      <c r="N10" s="343"/>
      <c r="O10" s="184"/>
      <c r="P10" s="314"/>
      <c r="Q10" s="336">
        <f t="shared" si="4"/>
        <v>0</v>
      </c>
      <c r="R10" s="314"/>
      <c r="S10" s="337">
        <f t="shared" si="5"/>
        <v>0</v>
      </c>
      <c r="T10" s="337">
        <f t="shared" si="0"/>
        <v>0</v>
      </c>
      <c r="U10" s="337">
        <f t="shared" si="1"/>
        <v>0</v>
      </c>
      <c r="V10" s="314"/>
      <c r="X10" s="2700" t="s">
        <v>6044</v>
      </c>
      <c r="Y10" s="2701"/>
      <c r="Z10" s="339" t="s">
        <v>685</v>
      </c>
      <c r="AA10" s="339" t="s">
        <v>703</v>
      </c>
      <c r="AB10" s="339" t="s">
        <v>721</v>
      </c>
      <c r="AC10" s="340" t="s">
        <v>743</v>
      </c>
      <c r="AD10" s="341" t="s">
        <v>761</v>
      </c>
    </row>
    <row r="11" spans="1:30" ht="15">
      <c r="A11" s="207"/>
      <c r="B11" s="2700" t="s">
        <v>6046</v>
      </c>
      <c r="C11" s="2701"/>
      <c r="D11" s="338" t="s">
        <v>682</v>
      </c>
      <c r="E11" s="338">
        <v>3</v>
      </c>
      <c r="F11" s="2136">
        <f>IFERROR(SUM(F8:F10),0)</f>
        <v>33.192999999999998</v>
      </c>
      <c r="G11" s="2136">
        <f>IFERROR(SUM(G8:G10),0)</f>
        <v>-6.899</v>
      </c>
      <c r="H11" s="2136">
        <f>IFERROR(SUM(H8:H10),0)</f>
        <v>1.8970000000000002</v>
      </c>
      <c r="I11" s="2136">
        <f t="shared" si="2"/>
        <v>-8.7959999999999994</v>
      </c>
      <c r="J11" s="2137">
        <f t="shared" si="3"/>
        <v>24.396999999999998</v>
      </c>
      <c r="K11" s="207"/>
      <c r="L11" s="342" t="s">
        <v>6047</v>
      </c>
      <c r="M11" s="334"/>
      <c r="N11" s="343"/>
      <c r="O11" s="184"/>
      <c r="P11" s="314"/>
      <c r="R11" s="314"/>
      <c r="S11" s="322"/>
      <c r="T11" s="322"/>
      <c r="U11" s="322"/>
      <c r="V11" s="314"/>
      <c r="X11" s="2700" t="s">
        <v>6046</v>
      </c>
      <c r="Y11" s="2701"/>
      <c r="Z11" s="340" t="s">
        <v>686</v>
      </c>
      <c r="AA11" s="340" t="s">
        <v>704</v>
      </c>
      <c r="AB11" s="340" t="s">
        <v>722</v>
      </c>
      <c r="AC11" s="340" t="s">
        <v>744</v>
      </c>
      <c r="AD11" s="341" t="s">
        <v>762</v>
      </c>
    </row>
    <row r="12" spans="1:30" ht="15">
      <c r="A12" s="207"/>
      <c r="B12" s="2702" t="s">
        <v>6048</v>
      </c>
      <c r="C12" s="2703"/>
      <c r="D12" s="344" t="s">
        <v>682</v>
      </c>
      <c r="E12" s="344">
        <v>3</v>
      </c>
      <c r="F12" s="339">
        <v>0</v>
      </c>
      <c r="G12" s="339">
        <v>7.3360000000000003</v>
      </c>
      <c r="H12" s="339">
        <v>0.13500000000000001</v>
      </c>
      <c r="I12" s="2136">
        <f t="shared" si="2"/>
        <v>7.2010000000000005</v>
      </c>
      <c r="J12" s="2137">
        <f t="shared" si="3"/>
        <v>7.2010000000000005</v>
      </c>
      <c r="K12" s="207"/>
      <c r="L12" s="342" t="s">
        <v>6049</v>
      </c>
      <c r="M12" s="334"/>
      <c r="N12" s="343"/>
      <c r="O12" s="184"/>
      <c r="P12" s="314"/>
      <c r="Q12" s="336">
        <f t="shared" ref="Q12:Q15" si="6">IF( SUM( S12:U12 ) = 0, 0, $S$5 )</f>
        <v>0</v>
      </c>
      <c r="R12" s="314"/>
      <c r="S12" s="337">
        <f t="shared" ref="S12:S15" si="7" xml:space="preserve"> IF( ISNUMBER( F12 ), 0, 1 )</f>
        <v>0</v>
      </c>
      <c r="T12" s="337">
        <f t="shared" ref="T12:T15" si="8" xml:space="preserve"> IF( ISNUMBER( G12 ), 0, 1 )</f>
        <v>0</v>
      </c>
      <c r="U12" s="337">
        <f t="shared" ref="U12:U15" si="9" xml:space="preserve"> IF( ISNUMBER( H12 ), 0, 1 )</f>
        <v>0</v>
      </c>
      <c r="V12" s="314"/>
      <c r="X12" s="2702" t="s">
        <v>6048</v>
      </c>
      <c r="Y12" s="2703"/>
      <c r="Z12" s="339" t="s">
        <v>687</v>
      </c>
      <c r="AA12" s="339" t="s">
        <v>705</v>
      </c>
      <c r="AB12" s="339" t="s">
        <v>723</v>
      </c>
      <c r="AC12" s="340" t="s">
        <v>745</v>
      </c>
      <c r="AD12" s="341" t="s">
        <v>763</v>
      </c>
    </row>
    <row r="13" spans="1:30" ht="15">
      <c r="A13" s="207"/>
      <c r="B13" s="2694" t="s">
        <v>6050</v>
      </c>
      <c r="C13" s="2695"/>
      <c r="D13" s="345" t="s">
        <v>682</v>
      </c>
      <c r="E13" s="345">
        <v>3</v>
      </c>
      <c r="F13" s="339">
        <v>1.7969999999999999</v>
      </c>
      <c r="G13" s="339">
        <v>0</v>
      </c>
      <c r="H13" s="339">
        <v>0</v>
      </c>
      <c r="I13" s="2136">
        <f t="shared" si="2"/>
        <v>0</v>
      </c>
      <c r="J13" s="2137">
        <f t="shared" si="3"/>
        <v>1.7969999999999999</v>
      </c>
      <c r="K13" s="207"/>
      <c r="L13" s="342" t="s">
        <v>6051</v>
      </c>
      <c r="M13" s="334"/>
      <c r="N13" s="343"/>
      <c r="O13" s="184"/>
      <c r="P13" s="314"/>
      <c r="Q13" s="336">
        <f t="shared" si="6"/>
        <v>0</v>
      </c>
      <c r="R13" s="314"/>
      <c r="S13" s="337">
        <f t="shared" si="7"/>
        <v>0</v>
      </c>
      <c r="T13" s="337">
        <f t="shared" si="8"/>
        <v>0</v>
      </c>
      <c r="U13" s="337">
        <f t="shared" si="9"/>
        <v>0</v>
      </c>
      <c r="V13" s="314"/>
      <c r="X13" s="2694" t="s">
        <v>6050</v>
      </c>
      <c r="Y13" s="2695"/>
      <c r="Z13" s="339" t="s">
        <v>688</v>
      </c>
      <c r="AA13" s="339" t="s">
        <v>706</v>
      </c>
      <c r="AB13" s="339" t="s">
        <v>724</v>
      </c>
      <c r="AC13" s="340" t="s">
        <v>746</v>
      </c>
      <c r="AD13" s="341" t="s">
        <v>764</v>
      </c>
    </row>
    <row r="14" spans="1:30" ht="15">
      <c r="A14" s="207"/>
      <c r="B14" s="2698" t="s">
        <v>6052</v>
      </c>
      <c r="C14" s="2699"/>
      <c r="D14" s="346" t="s">
        <v>682</v>
      </c>
      <c r="E14" s="346">
        <v>3</v>
      </c>
      <c r="F14" s="339">
        <v>-19.265000000000001</v>
      </c>
      <c r="G14" s="339">
        <v>0</v>
      </c>
      <c r="H14" s="339">
        <v>-8.0000000000000002E-3</v>
      </c>
      <c r="I14" s="2136">
        <f t="shared" si="2"/>
        <v>8.0000000000000002E-3</v>
      </c>
      <c r="J14" s="2137">
        <f t="shared" si="3"/>
        <v>-19.257000000000001</v>
      </c>
      <c r="K14" s="207"/>
      <c r="L14" s="342" t="s">
        <v>6053</v>
      </c>
      <c r="M14" s="334"/>
      <c r="N14" s="343"/>
      <c r="O14" s="334"/>
      <c r="P14" s="314"/>
      <c r="Q14" s="336">
        <f t="shared" si="6"/>
        <v>0</v>
      </c>
      <c r="R14" s="314"/>
      <c r="S14" s="337">
        <f t="shared" si="7"/>
        <v>0</v>
      </c>
      <c r="T14" s="337">
        <f t="shared" si="8"/>
        <v>0</v>
      </c>
      <c r="U14" s="337">
        <f t="shared" si="9"/>
        <v>0</v>
      </c>
      <c r="V14" s="314"/>
      <c r="X14" s="2698" t="s">
        <v>6052</v>
      </c>
      <c r="Y14" s="2699"/>
      <c r="Z14" s="339" t="s">
        <v>689</v>
      </c>
      <c r="AA14" s="339" t="s">
        <v>707</v>
      </c>
      <c r="AB14" s="339" t="s">
        <v>725</v>
      </c>
      <c r="AC14" s="340" t="s">
        <v>747</v>
      </c>
      <c r="AD14" s="341" t="s">
        <v>765</v>
      </c>
    </row>
    <row r="15" spans="1:30" ht="15">
      <c r="A15" s="207"/>
      <c r="B15" s="2696" t="s">
        <v>6054</v>
      </c>
      <c r="C15" s="2697"/>
      <c r="D15" s="347" t="s">
        <v>682</v>
      </c>
      <c r="E15" s="347">
        <v>3</v>
      </c>
      <c r="F15" s="339">
        <v>-0.17199999999999999</v>
      </c>
      <c r="G15" s="339">
        <v>0</v>
      </c>
      <c r="H15" s="339">
        <v>0</v>
      </c>
      <c r="I15" s="2136">
        <f t="shared" si="2"/>
        <v>0</v>
      </c>
      <c r="J15" s="2137">
        <f t="shared" si="3"/>
        <v>-0.17199999999999999</v>
      </c>
      <c r="K15" s="207"/>
      <c r="L15" s="342" t="s">
        <v>6055</v>
      </c>
      <c r="M15" s="334"/>
      <c r="N15" s="343"/>
      <c r="O15" s="334"/>
      <c r="P15" s="314"/>
      <c r="Q15" s="336">
        <f t="shared" si="6"/>
        <v>0</v>
      </c>
      <c r="R15" s="314"/>
      <c r="S15" s="337">
        <f t="shared" si="7"/>
        <v>0</v>
      </c>
      <c r="T15" s="337">
        <f t="shared" si="8"/>
        <v>0</v>
      </c>
      <c r="U15" s="337">
        <f t="shared" si="9"/>
        <v>0</v>
      </c>
      <c r="V15" s="314"/>
      <c r="X15" s="2696" t="s">
        <v>6054</v>
      </c>
      <c r="Y15" s="2697"/>
      <c r="Z15" s="339" t="s">
        <v>690</v>
      </c>
      <c r="AA15" s="339" t="s">
        <v>708</v>
      </c>
      <c r="AB15" s="339" t="s">
        <v>726</v>
      </c>
      <c r="AC15" s="340" t="s">
        <v>748</v>
      </c>
      <c r="AD15" s="341" t="s">
        <v>766</v>
      </c>
    </row>
    <row r="16" spans="1:30" ht="15">
      <c r="A16" s="207"/>
      <c r="B16" s="2696" t="s">
        <v>6056</v>
      </c>
      <c r="C16" s="2697"/>
      <c r="D16" s="347" t="s">
        <v>682</v>
      </c>
      <c r="E16" s="347">
        <v>3</v>
      </c>
      <c r="F16" s="2136">
        <f>IFERROR(SUM(F11:F15),0)</f>
        <v>15.552999999999994</v>
      </c>
      <c r="G16" s="2136">
        <f>IFERROR(SUM(G11:G15),0)</f>
        <v>0.43700000000000028</v>
      </c>
      <c r="H16" s="2136">
        <f>IFERROR(SUM(H11:H15),0)</f>
        <v>2.024</v>
      </c>
      <c r="I16" s="2136">
        <f t="shared" si="2"/>
        <v>-1.5869999999999997</v>
      </c>
      <c r="J16" s="2137">
        <f t="shared" si="3"/>
        <v>13.965999999999994</v>
      </c>
      <c r="K16" s="207"/>
      <c r="L16" s="342" t="s">
        <v>6057</v>
      </c>
      <c r="M16" s="334"/>
      <c r="N16" s="343"/>
      <c r="O16" s="334"/>
      <c r="P16" s="314"/>
      <c r="R16" s="314"/>
      <c r="S16" s="322"/>
      <c r="T16" s="322"/>
      <c r="U16" s="322"/>
      <c r="V16" s="314"/>
      <c r="X16" s="2696" t="s">
        <v>6056</v>
      </c>
      <c r="Y16" s="2697"/>
      <c r="Z16" s="340" t="s">
        <v>691</v>
      </c>
      <c r="AA16" s="340" t="s">
        <v>709</v>
      </c>
      <c r="AB16" s="340" t="s">
        <v>727</v>
      </c>
      <c r="AC16" s="340" t="s">
        <v>749</v>
      </c>
      <c r="AD16" s="341" t="s">
        <v>767</v>
      </c>
    </row>
    <row r="17" spans="1:30" ht="15">
      <c r="A17" s="207"/>
      <c r="B17" s="2696" t="s">
        <v>6058</v>
      </c>
      <c r="C17" s="2697"/>
      <c r="D17" s="347" t="s">
        <v>682</v>
      </c>
      <c r="E17" s="347">
        <v>3</v>
      </c>
      <c r="F17" s="339">
        <v>0</v>
      </c>
      <c r="G17" s="339">
        <v>0</v>
      </c>
      <c r="H17" s="339">
        <v>0</v>
      </c>
      <c r="I17" s="2136">
        <f t="shared" si="2"/>
        <v>0</v>
      </c>
      <c r="J17" s="2137">
        <f t="shared" si="3"/>
        <v>0</v>
      </c>
      <c r="K17" s="207"/>
      <c r="L17" s="342" t="s">
        <v>6059</v>
      </c>
      <c r="M17" s="334"/>
      <c r="N17" s="343"/>
      <c r="O17" s="334"/>
      <c r="P17" s="314"/>
      <c r="Q17" s="336">
        <f>IF( SUM( S17:U17 ) = 0, 0, $S$5 )</f>
        <v>0</v>
      </c>
      <c r="R17" s="314"/>
      <c r="S17" s="337">
        <f t="shared" ref="S17:U17" si="10" xml:space="preserve"> IF( ISNUMBER( F17 ), 0, 1 )</f>
        <v>0</v>
      </c>
      <c r="T17" s="337">
        <f t="shared" si="10"/>
        <v>0</v>
      </c>
      <c r="U17" s="337">
        <f t="shared" si="10"/>
        <v>0</v>
      </c>
      <c r="V17" s="314"/>
      <c r="X17" s="2696" t="s">
        <v>6058</v>
      </c>
      <c r="Y17" s="2697"/>
      <c r="Z17" s="339" t="s">
        <v>692</v>
      </c>
      <c r="AA17" s="339" t="s">
        <v>710</v>
      </c>
      <c r="AB17" s="339" t="s">
        <v>728</v>
      </c>
      <c r="AC17" s="340" t="s">
        <v>750</v>
      </c>
      <c r="AD17" s="341" t="s">
        <v>768</v>
      </c>
    </row>
    <row r="18" spans="1:30" ht="15">
      <c r="A18" s="207"/>
      <c r="B18" s="2694" t="s">
        <v>6060</v>
      </c>
      <c r="C18" s="2695"/>
      <c r="D18" s="345" t="s">
        <v>682</v>
      </c>
      <c r="E18" s="345">
        <v>3</v>
      </c>
      <c r="F18" s="2136">
        <f>IFERROR(SUM(F16:F17),0)</f>
        <v>15.552999999999994</v>
      </c>
      <c r="G18" s="2136">
        <f>IFERROR(SUM(G16:G17),0)</f>
        <v>0.43700000000000028</v>
      </c>
      <c r="H18" s="2136">
        <f>IFERROR(SUM(H16:H17),0)</f>
        <v>2.024</v>
      </c>
      <c r="I18" s="2136">
        <f t="shared" si="2"/>
        <v>-1.5869999999999997</v>
      </c>
      <c r="J18" s="2137">
        <f t="shared" si="3"/>
        <v>13.965999999999994</v>
      </c>
      <c r="K18" s="207"/>
      <c r="L18" s="342" t="s">
        <v>6061</v>
      </c>
      <c r="M18" s="334"/>
      <c r="N18" s="343"/>
      <c r="O18" s="334"/>
      <c r="P18" s="314"/>
      <c r="R18" s="314"/>
      <c r="S18" s="322"/>
      <c r="T18" s="322"/>
      <c r="U18" s="322"/>
      <c r="V18" s="314"/>
      <c r="X18" s="2694" t="s">
        <v>6060</v>
      </c>
      <c r="Y18" s="2695"/>
      <c r="Z18" s="340" t="s">
        <v>693</v>
      </c>
      <c r="AA18" s="340" t="s">
        <v>711</v>
      </c>
      <c r="AB18" s="340" t="s">
        <v>729</v>
      </c>
      <c r="AC18" s="340" t="s">
        <v>751</v>
      </c>
      <c r="AD18" s="341" t="s">
        <v>769</v>
      </c>
    </row>
    <row r="19" spans="1:30" ht="15">
      <c r="A19" s="207"/>
      <c r="B19" s="2698" t="s">
        <v>6062</v>
      </c>
      <c r="C19" s="2699"/>
      <c r="D19" s="345" t="s">
        <v>682</v>
      </c>
      <c r="E19" s="345">
        <v>3</v>
      </c>
      <c r="F19" s="2185">
        <f>IFERROR((-F27),0)</f>
        <v>1.0979999999999999</v>
      </c>
      <c r="G19" s="2185">
        <f>IFERROR((-G27),0)</f>
        <v>-8.3000000000000004E-2</v>
      </c>
      <c r="H19" s="2185">
        <f>IFERROR((-H27),0)</f>
        <v>-0.38500000000000001</v>
      </c>
      <c r="I19" s="2136">
        <f t="shared" si="2"/>
        <v>0.30199999999999999</v>
      </c>
      <c r="J19" s="2137">
        <f t="shared" si="3"/>
        <v>1.4</v>
      </c>
      <c r="K19" s="207"/>
      <c r="L19" s="342" t="s">
        <v>6063</v>
      </c>
      <c r="M19" s="334"/>
      <c r="N19" s="343"/>
      <c r="O19" s="334"/>
      <c r="P19" s="314"/>
      <c r="R19" s="314"/>
      <c r="S19" s="322"/>
      <c r="T19" s="322"/>
      <c r="U19" s="322"/>
      <c r="V19" s="314"/>
      <c r="X19" s="2698" t="s">
        <v>6062</v>
      </c>
      <c r="Y19" s="2699"/>
      <c r="Z19" s="433" t="s">
        <v>694</v>
      </c>
      <c r="AA19" s="433" t="s">
        <v>712</v>
      </c>
      <c r="AB19" s="433" t="s">
        <v>730</v>
      </c>
      <c r="AC19" s="340" t="s">
        <v>752</v>
      </c>
      <c r="AD19" s="341" t="s">
        <v>770</v>
      </c>
    </row>
    <row r="20" spans="1:30" ht="15">
      <c r="A20" s="207"/>
      <c r="B20" s="2694" t="s">
        <v>6064</v>
      </c>
      <c r="C20" s="2695"/>
      <c r="D20" s="345" t="s">
        <v>682</v>
      </c>
      <c r="E20" s="345">
        <v>3</v>
      </c>
      <c r="F20" s="339">
        <v>-19.442</v>
      </c>
      <c r="G20" s="339">
        <v>0</v>
      </c>
      <c r="H20" s="339">
        <v>0</v>
      </c>
      <c r="I20" s="2136">
        <f t="shared" si="2"/>
        <v>0</v>
      </c>
      <c r="J20" s="2137">
        <f t="shared" si="3"/>
        <v>-19.442</v>
      </c>
      <c r="K20" s="207"/>
      <c r="L20" s="342" t="s">
        <v>6065</v>
      </c>
      <c r="M20" s="334"/>
      <c r="N20" s="343"/>
      <c r="O20" s="334"/>
      <c r="P20" s="314"/>
      <c r="Q20" s="336">
        <f>IF( SUM( S20:U20 ) = 0, 0, $S$5 )</f>
        <v>0</v>
      </c>
      <c r="R20" s="314"/>
      <c r="S20" s="337">
        <f t="shared" ref="S20:U20" si="11" xml:space="preserve"> IF( ISNUMBER( F20 ), 0, 1 )</f>
        <v>0</v>
      </c>
      <c r="T20" s="337">
        <f t="shared" si="11"/>
        <v>0</v>
      </c>
      <c r="U20" s="337">
        <f t="shared" si="11"/>
        <v>0</v>
      </c>
      <c r="V20" s="314"/>
      <c r="X20" s="2694" t="s">
        <v>6064</v>
      </c>
      <c r="Y20" s="2695"/>
      <c r="Z20" s="339" t="s">
        <v>695</v>
      </c>
      <c r="AA20" s="339" t="s">
        <v>713</v>
      </c>
      <c r="AB20" s="339" t="s">
        <v>731</v>
      </c>
      <c r="AC20" s="340" t="s">
        <v>753</v>
      </c>
      <c r="AD20" s="341" t="s">
        <v>771</v>
      </c>
    </row>
    <row r="21" spans="1:30" ht="15">
      <c r="A21" s="207"/>
      <c r="B21" s="2694" t="s">
        <v>6066</v>
      </c>
      <c r="C21" s="2695"/>
      <c r="D21" s="345" t="s">
        <v>682</v>
      </c>
      <c r="E21" s="345">
        <v>3</v>
      </c>
      <c r="F21" s="2136">
        <f>IFERROR(SUM(F18:F20),0)</f>
        <v>-2.7910000000000075</v>
      </c>
      <c r="G21" s="2136">
        <f>IFERROR(SUM(G18:G20),0)</f>
        <v>0.35400000000000026</v>
      </c>
      <c r="H21" s="2136">
        <f>IFERROR(SUM(H18:H20),0)</f>
        <v>1.639</v>
      </c>
      <c r="I21" s="2136">
        <f t="shared" si="2"/>
        <v>-1.2849999999999997</v>
      </c>
      <c r="J21" s="2137">
        <f t="shared" si="3"/>
        <v>-4.0760000000000076</v>
      </c>
      <c r="K21" s="207"/>
      <c r="L21" s="342" t="s">
        <v>6067</v>
      </c>
      <c r="M21" s="334"/>
      <c r="N21" s="343"/>
      <c r="O21" s="334"/>
      <c r="P21" s="314"/>
      <c r="R21" s="314"/>
      <c r="S21" s="322"/>
      <c r="T21" s="322"/>
      <c r="U21" s="322"/>
      <c r="V21" s="314"/>
      <c r="X21" s="2694" t="s">
        <v>6066</v>
      </c>
      <c r="Y21" s="2695"/>
      <c r="Z21" s="340" t="s">
        <v>696</v>
      </c>
      <c r="AA21" s="340" t="s">
        <v>714</v>
      </c>
      <c r="AB21" s="340" t="s">
        <v>732</v>
      </c>
      <c r="AC21" s="340" t="s">
        <v>754</v>
      </c>
      <c r="AD21" s="341" t="s">
        <v>772</v>
      </c>
    </row>
    <row r="22" spans="1:30" thickBot="1">
      <c r="A22" s="207"/>
      <c r="B22" s="2690" t="s">
        <v>6068</v>
      </c>
      <c r="C22" s="2691"/>
      <c r="D22" s="348" t="s">
        <v>682</v>
      </c>
      <c r="E22" s="348">
        <v>3</v>
      </c>
      <c r="F22" s="349">
        <v>-10.675000000000001</v>
      </c>
      <c r="G22" s="349">
        <v>0</v>
      </c>
      <c r="H22" s="349">
        <v>-1.64</v>
      </c>
      <c r="I22" s="2138">
        <f t="shared" si="2"/>
        <v>1.64</v>
      </c>
      <c r="J22" s="2139">
        <f>IFERROR(F22 + I22,0)</f>
        <v>-9.0350000000000001</v>
      </c>
      <c r="K22" s="207"/>
      <c r="L22" s="352" t="s">
        <v>6069</v>
      </c>
      <c r="M22" s="353"/>
      <c r="N22" s="354"/>
      <c r="O22" s="353"/>
      <c r="P22" s="314"/>
      <c r="Q22" s="336">
        <f>IF( SUM( S22:U22 ) = 0, 0, $S$5 )</f>
        <v>0</v>
      </c>
      <c r="R22" s="314"/>
      <c r="S22" s="337">
        <f t="shared" ref="S22:U22" si="12" xml:space="preserve"> IF( ISNUMBER( F22 ), 0, 1 )</f>
        <v>0</v>
      </c>
      <c r="T22" s="337">
        <f t="shared" si="12"/>
        <v>0</v>
      </c>
      <c r="U22" s="337">
        <f t="shared" si="12"/>
        <v>0</v>
      </c>
      <c r="V22" s="314"/>
      <c r="X22" s="2690" t="s">
        <v>6068</v>
      </c>
      <c r="Y22" s="2691"/>
      <c r="Z22" s="349" t="s">
        <v>697</v>
      </c>
      <c r="AA22" s="349" t="s">
        <v>715</v>
      </c>
      <c r="AB22" s="349" t="s">
        <v>733</v>
      </c>
      <c r="AC22" s="350" t="s">
        <v>755</v>
      </c>
      <c r="AD22" s="351" t="s">
        <v>773</v>
      </c>
    </row>
    <row r="23" spans="1:30" ht="16.5" thickTop="1" thickBot="1">
      <c r="A23" s="207"/>
      <c r="B23" s="355"/>
      <c r="C23" s="207"/>
      <c r="D23" s="188"/>
      <c r="E23" s="188"/>
      <c r="F23" s="2115"/>
      <c r="G23" s="2115"/>
      <c r="H23" s="2115"/>
      <c r="I23" s="2115"/>
      <c r="J23" s="2115"/>
      <c r="K23" s="207"/>
      <c r="L23" s="357"/>
      <c r="M23" s="357"/>
      <c r="N23" s="357"/>
      <c r="O23" s="357"/>
      <c r="P23" s="358"/>
      <c r="R23" s="358"/>
      <c r="S23" s="359"/>
      <c r="T23" s="360"/>
      <c r="U23" s="360"/>
      <c r="V23" s="358"/>
      <c r="X23" s="355"/>
      <c r="Y23" s="207"/>
      <c r="Z23" s="356"/>
      <c r="AA23" s="356"/>
      <c r="AB23" s="356"/>
      <c r="AC23" s="356"/>
      <c r="AD23" s="356"/>
    </row>
    <row r="24" spans="1:30" ht="16.5" thickTop="1" thickBot="1">
      <c r="A24" s="207"/>
      <c r="B24" s="2680" t="s">
        <v>6070</v>
      </c>
      <c r="C24" s="2681"/>
      <c r="D24" s="320"/>
      <c r="E24" s="320"/>
      <c r="F24" s="2116"/>
      <c r="G24" s="2116"/>
      <c r="H24" s="2116"/>
      <c r="I24" s="2116"/>
      <c r="J24" s="2116"/>
      <c r="K24" s="110"/>
      <c r="L24" s="357"/>
      <c r="M24" s="357"/>
      <c r="N24" s="357"/>
      <c r="O24" s="357"/>
      <c r="P24" s="358"/>
      <c r="R24" s="358"/>
      <c r="S24" s="322"/>
      <c r="T24" s="322"/>
      <c r="U24" s="322"/>
      <c r="V24" s="358"/>
      <c r="X24" s="2680" t="s">
        <v>6070</v>
      </c>
      <c r="Y24" s="2681"/>
      <c r="Z24" s="361"/>
      <c r="AA24" s="361"/>
      <c r="AB24" s="361"/>
      <c r="AC24" s="361"/>
      <c r="AD24" s="361"/>
    </row>
    <row r="25" spans="1:30" thickTop="1">
      <c r="A25" s="207"/>
      <c r="B25" s="2688" t="s">
        <v>6071</v>
      </c>
      <c r="C25" s="2689"/>
      <c r="D25" s="362" t="s">
        <v>682</v>
      </c>
      <c r="E25" s="362">
        <v>3</v>
      </c>
      <c r="F25" s="330">
        <v>-1.5429999999999999</v>
      </c>
      <c r="G25" s="330">
        <v>8.3000000000000004E-2</v>
      </c>
      <c r="H25" s="330">
        <v>0.38500000000000001</v>
      </c>
      <c r="I25" s="2132">
        <f t="shared" ref="I25:I27" si="13">IFERROR(G25 - H25,0)</f>
        <v>-0.30199999999999999</v>
      </c>
      <c r="J25" s="2133">
        <f t="shared" ref="J25:J27" si="14">IFERROR(F25 + I25,0)</f>
        <v>-1.845</v>
      </c>
      <c r="K25" s="110"/>
      <c r="L25" s="333" t="s">
        <v>6072</v>
      </c>
      <c r="M25" s="334"/>
      <c r="N25" s="335"/>
      <c r="O25" s="334"/>
      <c r="P25" s="358"/>
      <c r="Q25" s="336">
        <f t="shared" ref="Q25:Q26" si="15">IF( SUM( S25:U25 ) = 0, 0, $S$5 )</f>
        <v>0</v>
      </c>
      <c r="R25" s="358"/>
      <c r="S25" s="337">
        <f t="shared" ref="S25:S26" si="16" xml:space="preserve"> IF( ISNUMBER( F25 ), 0, 1 )</f>
        <v>0</v>
      </c>
      <c r="T25" s="337">
        <f t="shared" ref="T25:T26" si="17" xml:space="preserve"> IF( ISNUMBER( G25 ), 0, 1 )</f>
        <v>0</v>
      </c>
      <c r="U25" s="337">
        <f t="shared" ref="U25:U26" si="18" xml:space="preserve"> IF( ISNUMBER( H25 ), 0, 1 )</f>
        <v>0</v>
      </c>
      <c r="V25" s="358"/>
      <c r="X25" s="2688" t="s">
        <v>6071</v>
      </c>
      <c r="Y25" s="2689"/>
      <c r="Z25" s="330" t="s">
        <v>698</v>
      </c>
      <c r="AA25" s="330" t="s">
        <v>716</v>
      </c>
      <c r="AB25" s="330" t="s">
        <v>734</v>
      </c>
      <c r="AC25" s="331" t="s">
        <v>756</v>
      </c>
      <c r="AD25" s="332" t="s">
        <v>774</v>
      </c>
    </row>
    <row r="26" spans="1:30" ht="15">
      <c r="A26" s="207"/>
      <c r="B26" s="2692" t="s">
        <v>11274</v>
      </c>
      <c r="C26" s="2693"/>
      <c r="D26" s="363" t="s">
        <v>682</v>
      </c>
      <c r="E26" s="363">
        <v>3</v>
      </c>
      <c r="F26" s="339">
        <v>0.44500000000000001</v>
      </c>
      <c r="G26" s="339">
        <v>0</v>
      </c>
      <c r="H26" s="339">
        <v>0</v>
      </c>
      <c r="I26" s="2134">
        <f t="shared" si="13"/>
        <v>0</v>
      </c>
      <c r="J26" s="2135">
        <f t="shared" si="14"/>
        <v>0.44500000000000001</v>
      </c>
      <c r="K26" s="110"/>
      <c r="L26" s="342" t="s">
        <v>6074</v>
      </c>
      <c r="M26" s="334"/>
      <c r="N26" s="343"/>
      <c r="O26" s="334"/>
      <c r="P26" s="314"/>
      <c r="Q26" s="336">
        <f t="shared" si="15"/>
        <v>0</v>
      </c>
      <c r="R26" s="314"/>
      <c r="S26" s="337">
        <f t="shared" si="16"/>
        <v>0</v>
      </c>
      <c r="T26" s="337">
        <f t="shared" si="17"/>
        <v>0</v>
      </c>
      <c r="U26" s="337">
        <f t="shared" si="18"/>
        <v>0</v>
      </c>
      <c r="V26" s="314"/>
      <c r="X26" s="2692" t="s">
        <v>6073</v>
      </c>
      <c r="Y26" s="2693"/>
      <c r="Z26" s="339" t="s">
        <v>699</v>
      </c>
      <c r="AA26" s="339" t="s">
        <v>717</v>
      </c>
      <c r="AB26" s="339" t="s">
        <v>735</v>
      </c>
      <c r="AC26" s="364" t="s">
        <v>757</v>
      </c>
      <c r="AD26" s="365" t="s">
        <v>775</v>
      </c>
    </row>
    <row r="27" spans="1:30" thickBot="1">
      <c r="A27" s="207"/>
      <c r="B27" s="2690" t="s">
        <v>6062</v>
      </c>
      <c r="C27" s="2691"/>
      <c r="D27" s="348" t="s">
        <v>682</v>
      </c>
      <c r="E27" s="348">
        <v>3</v>
      </c>
      <c r="F27" s="2130">
        <f>IFERROR(SUM( F25:F26 ),0)</f>
        <v>-1.0979999999999999</v>
      </c>
      <c r="G27" s="2130">
        <f>IFERROR(SUM( G25:G26 ),0)</f>
        <v>8.3000000000000004E-2</v>
      </c>
      <c r="H27" s="2130">
        <f>IFERROR(SUM( H25:H26 ),0)</f>
        <v>0.38500000000000001</v>
      </c>
      <c r="I27" s="2130">
        <f t="shared" si="13"/>
        <v>-0.30199999999999999</v>
      </c>
      <c r="J27" s="2131">
        <f t="shared" si="14"/>
        <v>-1.4</v>
      </c>
      <c r="K27" s="110"/>
      <c r="L27" s="352" t="s">
        <v>6075</v>
      </c>
      <c r="M27" s="353"/>
      <c r="N27" s="354"/>
      <c r="O27" s="353"/>
      <c r="P27" s="314"/>
      <c r="R27" s="314"/>
      <c r="S27" s="322"/>
      <c r="T27" s="322"/>
      <c r="U27" s="322"/>
      <c r="V27" s="314"/>
      <c r="X27" s="2690" t="s">
        <v>6062</v>
      </c>
      <c r="Y27" s="2691"/>
      <c r="Z27" s="366" t="s">
        <v>700</v>
      </c>
      <c r="AA27" s="366" t="s">
        <v>718</v>
      </c>
      <c r="AB27" s="366" t="s">
        <v>736</v>
      </c>
      <c r="AC27" s="366" t="s">
        <v>758</v>
      </c>
      <c r="AD27" s="367" t="s">
        <v>776</v>
      </c>
    </row>
    <row r="28" spans="1:30" ht="16.5" thickTop="1" thickBot="1">
      <c r="A28" s="207"/>
      <c r="B28" s="320"/>
      <c r="C28" s="320"/>
      <c r="D28" s="320"/>
      <c r="E28" s="320"/>
      <c r="F28" s="2117"/>
      <c r="G28" s="2116"/>
      <c r="H28" s="2116"/>
      <c r="I28" s="2116"/>
      <c r="J28" s="2116"/>
      <c r="K28" s="110"/>
      <c r="L28" s="357"/>
      <c r="M28" s="357"/>
      <c r="N28" s="357"/>
      <c r="O28" s="357"/>
      <c r="P28" s="358"/>
      <c r="R28" s="358"/>
      <c r="S28" s="359"/>
      <c r="T28" s="360"/>
      <c r="U28" s="360"/>
      <c r="V28" s="358"/>
      <c r="X28" s="320"/>
      <c r="Y28" s="320"/>
      <c r="Z28" s="368"/>
      <c r="AA28" s="361"/>
      <c r="AB28" s="361"/>
      <c r="AC28" s="361"/>
      <c r="AD28" s="361"/>
    </row>
    <row r="29" spans="1:30" ht="16.5" thickTop="1" thickBot="1">
      <c r="A29" s="207"/>
      <c r="B29" s="2680" t="s">
        <v>6076</v>
      </c>
      <c r="C29" s="2681"/>
      <c r="D29" s="320"/>
      <c r="E29" s="320"/>
      <c r="F29" s="2117"/>
      <c r="G29" s="2116"/>
      <c r="H29" s="2116"/>
      <c r="I29" s="2116"/>
      <c r="J29" s="2116"/>
      <c r="K29" s="110"/>
      <c r="L29" s="357"/>
      <c r="M29" s="357"/>
      <c r="N29" s="357"/>
      <c r="O29" s="357"/>
      <c r="P29" s="358"/>
      <c r="R29" s="358"/>
      <c r="S29" s="359"/>
      <c r="T29" s="360"/>
      <c r="U29" s="360"/>
      <c r="V29" s="358"/>
      <c r="X29" s="2680" t="s">
        <v>6076</v>
      </c>
      <c r="Y29" s="2681"/>
      <c r="Z29" s="368"/>
      <c r="AA29" s="361"/>
      <c r="AB29" s="361"/>
      <c r="AC29" s="361"/>
      <c r="AD29" s="361"/>
    </row>
    <row r="30" spans="1:30" thickTop="1">
      <c r="A30" s="207"/>
      <c r="B30" s="2684" t="s">
        <v>6077</v>
      </c>
      <c r="C30" s="2685"/>
      <c r="D30" s="370" t="s">
        <v>682</v>
      </c>
      <c r="E30" s="370">
        <v>3</v>
      </c>
      <c r="F30" s="2118"/>
      <c r="G30" s="2119"/>
      <c r="H30" s="2120">
        <v>0</v>
      </c>
      <c r="I30" s="2119"/>
      <c r="J30" s="2121"/>
      <c r="K30" s="110"/>
      <c r="L30" s="375" t="s">
        <v>6078</v>
      </c>
      <c r="M30" s="353"/>
      <c r="N30" s="376"/>
      <c r="O30" s="353"/>
      <c r="P30" s="314"/>
      <c r="Q30" s="336">
        <f t="shared" ref="Q30:Q32" si="19">IF( SUM( S30:U30 ) = 0, 0, $S$5 )</f>
        <v>0</v>
      </c>
      <c r="R30" s="314"/>
      <c r="S30" s="359"/>
      <c r="U30" s="337">
        <f t="shared" ref="U30:U32" si="20" xml:space="preserve"> IF( ISNUMBER( H30 ), 0, 1 )</f>
        <v>0</v>
      </c>
      <c r="V30" s="314"/>
      <c r="X30" s="2684" t="s">
        <v>6077</v>
      </c>
      <c r="Y30" s="2685"/>
      <c r="Z30" s="371"/>
      <c r="AA30" s="372"/>
      <c r="AB30" s="373" t="s">
        <v>737</v>
      </c>
      <c r="AC30" s="372"/>
      <c r="AD30" s="374"/>
    </row>
    <row r="31" spans="1:30" ht="15">
      <c r="A31" s="207"/>
      <c r="B31" s="2686" t="s">
        <v>6079</v>
      </c>
      <c r="C31" s="2687"/>
      <c r="D31" s="377" t="s">
        <v>682</v>
      </c>
      <c r="E31" s="377">
        <v>3</v>
      </c>
      <c r="F31" s="2122"/>
      <c r="G31" s="2123"/>
      <c r="H31" s="2124">
        <v>0</v>
      </c>
      <c r="I31" s="2123"/>
      <c r="J31" s="2125"/>
      <c r="K31" s="110"/>
      <c r="L31" s="382" t="s">
        <v>6080</v>
      </c>
      <c r="M31" s="353"/>
      <c r="N31" s="383"/>
      <c r="O31" s="353"/>
      <c r="P31" s="314"/>
      <c r="Q31" s="336">
        <f t="shared" si="19"/>
        <v>0</v>
      </c>
      <c r="R31" s="314"/>
      <c r="S31" s="359"/>
      <c r="T31" s="322"/>
      <c r="U31" s="337">
        <f t="shared" si="20"/>
        <v>0</v>
      </c>
      <c r="V31" s="314"/>
      <c r="X31" s="2686" t="s">
        <v>6079</v>
      </c>
      <c r="Y31" s="2687"/>
      <c r="Z31" s="378"/>
      <c r="AA31" s="379"/>
      <c r="AB31" s="380" t="s">
        <v>738</v>
      </c>
      <c r="AC31" s="379"/>
      <c r="AD31" s="381"/>
    </row>
    <row r="32" spans="1:30" ht="15">
      <c r="A32" s="207"/>
      <c r="B32" s="2686" t="s">
        <v>6081</v>
      </c>
      <c r="C32" s="2687"/>
      <c r="D32" s="377" t="s">
        <v>682</v>
      </c>
      <c r="E32" s="377">
        <v>3</v>
      </c>
      <c r="F32" s="2122"/>
      <c r="G32" s="2123"/>
      <c r="H32" s="2124">
        <v>8.5220000000000002</v>
      </c>
      <c r="I32" s="2123"/>
      <c r="J32" s="2125"/>
      <c r="K32" s="110"/>
      <c r="L32" s="382" t="s">
        <v>6082</v>
      </c>
      <c r="M32" s="353"/>
      <c r="N32" s="383"/>
      <c r="O32" s="353"/>
      <c r="P32" s="314"/>
      <c r="Q32" s="336">
        <f t="shared" si="19"/>
        <v>0</v>
      </c>
      <c r="R32" s="314"/>
      <c r="S32" s="359"/>
      <c r="T32" s="322"/>
      <c r="U32" s="337">
        <f t="shared" si="20"/>
        <v>0</v>
      </c>
      <c r="V32" s="314"/>
      <c r="X32" s="2686" t="s">
        <v>6081</v>
      </c>
      <c r="Y32" s="2687"/>
      <c r="Z32" s="378"/>
      <c r="AA32" s="379"/>
      <c r="AB32" s="380" t="s">
        <v>739</v>
      </c>
      <c r="AC32" s="379"/>
      <c r="AD32" s="381"/>
    </row>
    <row r="33" spans="1:30" thickBot="1">
      <c r="A33" s="207"/>
      <c r="B33" s="2682" t="s">
        <v>6040</v>
      </c>
      <c r="C33" s="2683"/>
      <c r="D33" s="384" t="s">
        <v>682</v>
      </c>
      <c r="E33" s="384">
        <v>3</v>
      </c>
      <c r="F33" s="2126"/>
      <c r="G33" s="2127"/>
      <c r="H33" s="2129">
        <f>IFERROR(SUM(H30:H32), 0)</f>
        <v>8.5220000000000002</v>
      </c>
      <c r="I33" s="2127"/>
      <c r="J33" s="2128"/>
      <c r="K33" s="110"/>
      <c r="L33" s="352" t="s">
        <v>6083</v>
      </c>
      <c r="M33" s="353"/>
      <c r="N33" s="354"/>
      <c r="O33" s="353"/>
      <c r="P33" s="314"/>
      <c r="Q33" s="336"/>
      <c r="R33" s="314"/>
      <c r="S33" s="359"/>
      <c r="T33" s="322"/>
      <c r="V33" s="314"/>
      <c r="X33" s="2682" t="s">
        <v>6040</v>
      </c>
      <c r="Y33" s="2683"/>
      <c r="Z33" s="385"/>
      <c r="AA33" s="386"/>
      <c r="AB33" s="387" t="s">
        <v>740</v>
      </c>
      <c r="AC33" s="386"/>
      <c r="AD33" s="388"/>
    </row>
    <row r="34" spans="1:30" ht="16.5" thickTop="1">
      <c r="A34" s="207"/>
      <c r="B34" s="207"/>
      <c r="C34" s="207"/>
      <c r="D34" s="207"/>
      <c r="E34" s="207"/>
      <c r="F34" s="207"/>
      <c r="G34" s="207"/>
      <c r="H34" s="207"/>
      <c r="I34" s="207"/>
      <c r="J34" s="207"/>
      <c r="K34" s="207"/>
      <c r="L34" s="312"/>
      <c r="M34" s="312"/>
      <c r="N34" s="312"/>
      <c r="O34" s="312"/>
      <c r="S34" s="359"/>
    </row>
  </sheetData>
  <sheetProtection formatColumns="0" formatRows="0"/>
  <mergeCells count="69">
    <mergeCell ref="B1:J1"/>
    <mergeCell ref="X1:AD1"/>
    <mergeCell ref="B2:J2"/>
    <mergeCell ref="X2:AD2"/>
    <mergeCell ref="B3:N3"/>
    <mergeCell ref="X3:AD3"/>
    <mergeCell ref="F4:J4"/>
    <mergeCell ref="S4:U4"/>
    <mergeCell ref="Z4:AD4"/>
    <mergeCell ref="B5:C6"/>
    <mergeCell ref="D5:D6"/>
    <mergeCell ref="E5:E6"/>
    <mergeCell ref="F5:F6"/>
    <mergeCell ref="G5:I5"/>
    <mergeCell ref="J5:J6"/>
    <mergeCell ref="L5:L6"/>
    <mergeCell ref="N5:N6"/>
    <mergeCell ref="X5:Y6"/>
    <mergeCell ref="Z5:Z6"/>
    <mergeCell ref="AA5:AC5"/>
    <mergeCell ref="AD5:AD6"/>
    <mergeCell ref="B9:C9"/>
    <mergeCell ref="X9:Y9"/>
    <mergeCell ref="B10:C10"/>
    <mergeCell ref="X10:Y10"/>
    <mergeCell ref="B8:C8"/>
    <mergeCell ref="X8:Y8"/>
    <mergeCell ref="B11:C11"/>
    <mergeCell ref="X11:Y11"/>
    <mergeCell ref="B12:C12"/>
    <mergeCell ref="X12:Y12"/>
    <mergeCell ref="B13:C13"/>
    <mergeCell ref="X13:Y13"/>
    <mergeCell ref="B14:C14"/>
    <mergeCell ref="X14:Y14"/>
    <mergeCell ref="B15:C15"/>
    <mergeCell ref="X15:Y15"/>
    <mergeCell ref="B16:C16"/>
    <mergeCell ref="X16:Y16"/>
    <mergeCell ref="B17:C17"/>
    <mergeCell ref="X17:Y17"/>
    <mergeCell ref="B18:C18"/>
    <mergeCell ref="X18:Y18"/>
    <mergeCell ref="B19:C19"/>
    <mergeCell ref="X19:Y19"/>
    <mergeCell ref="B20:C20"/>
    <mergeCell ref="X20:Y20"/>
    <mergeCell ref="B21:C21"/>
    <mergeCell ref="X21:Y21"/>
    <mergeCell ref="B22:C22"/>
    <mergeCell ref="X22:Y22"/>
    <mergeCell ref="B24:C24"/>
    <mergeCell ref="X24:Y24"/>
    <mergeCell ref="B25:C25"/>
    <mergeCell ref="X25:Y25"/>
    <mergeCell ref="B27:C27"/>
    <mergeCell ref="X27:Y27"/>
    <mergeCell ref="B26:C26"/>
    <mergeCell ref="X26:Y26"/>
    <mergeCell ref="B29:C29"/>
    <mergeCell ref="X29:Y29"/>
    <mergeCell ref="B33:C33"/>
    <mergeCell ref="X33:Y33"/>
    <mergeCell ref="B30:C30"/>
    <mergeCell ref="X30:Y30"/>
    <mergeCell ref="B31:C31"/>
    <mergeCell ref="X31:Y31"/>
    <mergeCell ref="B32:C32"/>
    <mergeCell ref="X32:Y32"/>
  </mergeCells>
  <conditionalFormatting sqref="Q8:Q10">
    <cfRule type="cellIs" dxfId="464" priority="17" operator="equal">
      <formula>0</formula>
    </cfRule>
  </conditionalFormatting>
  <conditionalFormatting sqref="Q9">
    <cfRule type="cellIs" dxfId="463" priority="16" operator="equal">
      <formula>0</formula>
    </cfRule>
  </conditionalFormatting>
  <conditionalFormatting sqref="Q10">
    <cfRule type="cellIs" dxfId="462" priority="15" operator="equal">
      <formula>0</formula>
    </cfRule>
  </conditionalFormatting>
  <conditionalFormatting sqref="Q33">
    <cfRule type="cellIs" dxfId="461" priority="2" operator="equal">
      <formula>0</formula>
    </cfRule>
  </conditionalFormatting>
  <conditionalFormatting sqref="Q30:Q32 Q25:Q26 Q22 Q20 Q17 Q12:Q15">
    <cfRule type="cellIs" dxfId="460" priority="1" operator="equal">
      <formula>0</formula>
    </cfRule>
  </conditionalFormatting>
  <dataValidations count="1">
    <dataValidation type="custom" allowBlank="1" showErrorMessage="1" errorTitle="Input Error" error="Please input a numeric value, in units of £m's." sqref="F8:H10 F12:H15 F17:H17 F20:H20 F22:H22 F25:H26">
      <formula1>ISNUMBER(F8)</formula1>
    </dataValidation>
  </dataValidations>
  <pageMargins left="0.7" right="0.7" top="0.75" bottom="0.75" header="0.3" footer="0.3"/>
  <pageSetup paperSize="8" scale="29" fitToHeight="0" orientation="portrait" r:id="rId1"/>
  <headerFooter>
    <oddHeader>&amp;L&amp;F&amp;CSheet: &amp;A&amp;ROFFICIAL</oddHeader>
    <oddFooter>&amp;LPrinted on: &amp;D at &amp;T&amp;CPage &amp;P of &amp;N&amp;ROfwat</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AE12"/>
  <sheetViews>
    <sheetView showGridLines="0" topLeftCell="B1" zoomScale="70" zoomScaleNormal="70" zoomScaleSheetLayoutView="100" workbookViewId="0">
      <pane ySplit="6" topLeftCell="A7" activePane="bottomLeft" state="frozen"/>
      <selection activeCell="T14" sqref="T14:U14"/>
      <selection pane="bottomLeft" activeCell="G8" sqref="G8"/>
    </sheetView>
  </sheetViews>
  <sheetFormatPr defaultColWidth="9.125" defaultRowHeight="14.25"/>
  <cols>
    <col min="1" max="1" width="1.625" style="244" customWidth="1"/>
    <col min="2" max="2" width="14" style="244" customWidth="1"/>
    <col min="3" max="3" width="32.625" style="244" customWidth="1"/>
    <col min="4" max="4" width="5.5" style="244" bestFit="1" customWidth="1"/>
    <col min="5" max="5" width="4.75" style="244" bestFit="1" customWidth="1"/>
    <col min="6" max="6" width="9" style="244" bestFit="1" customWidth="1"/>
    <col min="7" max="7" width="18.5" style="244" customWidth="1"/>
    <col min="8" max="8" width="9.75" style="244" bestFit="1" customWidth="1"/>
    <col min="9" max="9" width="11.75" style="244" bestFit="1" customWidth="1"/>
    <col min="10" max="10" width="23.125" style="412" bestFit="1" customWidth="1"/>
    <col min="11" max="11" width="1.625" style="244" customWidth="1"/>
    <col min="12" max="12" width="15.75" style="244" bestFit="1" customWidth="1"/>
    <col min="13" max="13" width="1.625" style="244" customWidth="1"/>
    <col min="14" max="14" width="29.5" style="244" bestFit="1" customWidth="1"/>
    <col min="15" max="16" width="1.625" style="244" customWidth="1"/>
    <col min="17" max="17" width="20.25" style="244" bestFit="1" customWidth="1"/>
    <col min="18" max="18" width="1.625" style="315" customWidth="1"/>
    <col min="19" max="19" width="20.25" style="315" hidden="1" customWidth="1"/>
    <col min="20" max="22" width="1.625" style="315" hidden="1" customWidth="1"/>
    <col min="23" max="23" width="1.625" style="244" customWidth="1"/>
    <col min="24" max="24" width="30.125" style="244" bestFit="1" customWidth="1"/>
    <col min="25" max="25" width="19.75" style="244" customWidth="1"/>
    <col min="26" max="26" width="13.125" style="244" bestFit="1" customWidth="1"/>
    <col min="27" max="27" width="19.125" style="244" customWidth="1"/>
    <col min="28" max="28" width="10.75" style="244" bestFit="1" customWidth="1"/>
    <col min="29" max="29" width="11.75" style="244" bestFit="1" customWidth="1"/>
    <col min="30" max="30" width="23.125" style="244" bestFit="1" customWidth="1"/>
    <col min="31" max="31" width="1.625" style="244" customWidth="1"/>
    <col min="32" max="16384" width="9.125" style="244"/>
  </cols>
  <sheetData>
    <row r="1" spans="1:31" s="311" customFormat="1" ht="23.25">
      <c r="B1" s="2718" t="s">
        <v>609</v>
      </c>
      <c r="C1" s="2718"/>
      <c r="D1" s="2718"/>
      <c r="E1" s="2718"/>
      <c r="F1" s="2718"/>
      <c r="G1" s="2718"/>
      <c r="H1" s="2718"/>
      <c r="I1" s="2718"/>
      <c r="J1" s="391"/>
      <c r="P1" s="392"/>
      <c r="Q1" s="319"/>
      <c r="R1" s="314"/>
      <c r="S1" s="315"/>
      <c r="T1" s="315"/>
      <c r="U1" s="315"/>
      <c r="V1" s="314"/>
      <c r="X1" s="2718" t="s">
        <v>11001</v>
      </c>
      <c r="Y1" s="2718"/>
      <c r="Z1" s="2718"/>
      <c r="AA1" s="2718"/>
      <c r="AB1" s="2718"/>
      <c r="AC1" s="2718"/>
      <c r="AD1" s="391"/>
      <c r="AE1" s="393"/>
    </row>
    <row r="2" spans="1:31" s="311" customFormat="1" ht="23.25">
      <c r="B2" s="2718" t="str">
        <f>Validation!B4</f>
        <v>South Staffordshire Water</v>
      </c>
      <c r="C2" s="2718"/>
      <c r="D2" s="2718"/>
      <c r="E2" s="2718"/>
      <c r="F2" s="2718"/>
      <c r="G2" s="2718"/>
      <c r="H2" s="2718"/>
      <c r="I2" s="2718"/>
      <c r="J2" s="391"/>
      <c r="P2" s="392"/>
      <c r="Q2" s="319"/>
      <c r="R2" s="314"/>
      <c r="S2" s="315"/>
      <c r="T2" s="315"/>
      <c r="U2" s="315"/>
      <c r="V2" s="314"/>
      <c r="X2" s="2718"/>
      <c r="Y2" s="2718"/>
      <c r="Z2" s="2718"/>
      <c r="AA2" s="2718"/>
      <c r="AB2" s="2718"/>
      <c r="AC2" s="2718"/>
      <c r="AD2" s="391"/>
      <c r="AE2" s="393"/>
    </row>
    <row r="3" spans="1:31" s="316" customFormat="1" ht="19.5">
      <c r="B3" s="2733" t="s">
        <v>6084</v>
      </c>
      <c r="C3" s="2734"/>
      <c r="D3" s="2734"/>
      <c r="E3" s="2734"/>
      <c r="F3" s="2734"/>
      <c r="G3" s="2734"/>
      <c r="H3" s="2734"/>
      <c r="I3" s="2734"/>
      <c r="J3" s="2734"/>
      <c r="K3" s="2734"/>
      <c r="L3" s="2734"/>
      <c r="M3" s="2734"/>
      <c r="N3" s="2734"/>
      <c r="P3" s="394"/>
      <c r="Q3" s="317" t="s">
        <v>6027</v>
      </c>
      <c r="R3" s="314"/>
      <c r="S3" s="315"/>
      <c r="T3" s="315"/>
      <c r="U3" s="315"/>
      <c r="V3" s="314"/>
      <c r="X3" s="2735" t="s">
        <v>6084</v>
      </c>
      <c r="Y3" s="2736"/>
      <c r="Z3" s="2736"/>
      <c r="AA3" s="2736"/>
      <c r="AB3" s="2736"/>
      <c r="AC3" s="2736"/>
      <c r="AD3" s="2737"/>
      <c r="AE3" s="395"/>
    </row>
    <row r="4" spans="1:31" ht="16.5" thickBot="1">
      <c r="B4" s="318"/>
      <c r="C4" s="318"/>
      <c r="D4" s="318"/>
      <c r="E4" s="318"/>
      <c r="F4" s="2730"/>
      <c r="G4" s="2730"/>
      <c r="H4" s="2730"/>
      <c r="I4" s="2730"/>
      <c r="J4" s="396"/>
      <c r="P4" s="397"/>
      <c r="Q4" s="319"/>
      <c r="R4" s="314"/>
      <c r="S4" s="2707" t="s">
        <v>6028</v>
      </c>
      <c r="T4" s="2707"/>
      <c r="U4" s="2707"/>
      <c r="V4" s="314"/>
      <c r="X4" s="318"/>
      <c r="Y4" s="318"/>
      <c r="Z4" s="2730"/>
      <c r="AA4" s="2730"/>
      <c r="AB4" s="2730"/>
      <c r="AC4" s="2730"/>
      <c r="AD4" s="396"/>
      <c r="AE4" s="398"/>
    </row>
    <row r="5" spans="1:31" ht="15.75" thickTop="1">
      <c r="A5" s="207"/>
      <c r="B5" s="2731" t="s">
        <v>6029</v>
      </c>
      <c r="C5" s="2712"/>
      <c r="D5" s="2709" t="s">
        <v>6030</v>
      </c>
      <c r="E5" s="2709" t="s">
        <v>5926</v>
      </c>
      <c r="F5" s="2712" t="s">
        <v>6031</v>
      </c>
      <c r="G5" s="2712" t="s">
        <v>6032</v>
      </c>
      <c r="H5" s="2712"/>
      <c r="I5" s="2712"/>
      <c r="J5" s="2714" t="s">
        <v>6033</v>
      </c>
      <c r="K5" s="207"/>
      <c r="L5" s="2716" t="s">
        <v>6034</v>
      </c>
      <c r="M5" s="207"/>
      <c r="N5" s="2716" t="s">
        <v>6035</v>
      </c>
      <c r="O5" s="207"/>
      <c r="P5" s="397"/>
      <c r="Q5" s="319"/>
      <c r="R5" s="314"/>
      <c r="S5" s="321" t="s">
        <v>6036</v>
      </c>
      <c r="T5" s="322"/>
      <c r="U5" s="322"/>
      <c r="V5" s="314"/>
      <c r="X5" s="2731" t="s">
        <v>6029</v>
      </c>
      <c r="Y5" s="2712"/>
      <c r="Z5" s="2712" t="s">
        <v>6031</v>
      </c>
      <c r="AA5" s="2712" t="s">
        <v>6032</v>
      </c>
      <c r="AB5" s="2712"/>
      <c r="AC5" s="2712"/>
      <c r="AD5" s="2714" t="s">
        <v>6033</v>
      </c>
      <c r="AE5" s="369"/>
    </row>
    <row r="6" spans="1:31" ht="60.75" thickBot="1">
      <c r="A6" s="207"/>
      <c r="B6" s="2732"/>
      <c r="C6" s="2713"/>
      <c r="D6" s="2711"/>
      <c r="E6" s="2711"/>
      <c r="F6" s="2713"/>
      <c r="G6" s="323" t="s">
        <v>6037</v>
      </c>
      <c r="H6" s="323" t="s">
        <v>6038</v>
      </c>
      <c r="I6" s="323" t="s">
        <v>6039</v>
      </c>
      <c r="J6" s="2715"/>
      <c r="K6" s="207"/>
      <c r="L6" s="2717"/>
      <c r="M6" s="207"/>
      <c r="N6" s="2717"/>
      <c r="O6" s="207"/>
      <c r="P6" s="397"/>
      <c r="Q6" s="319"/>
      <c r="R6" s="314"/>
      <c r="S6" s="244"/>
      <c r="T6" s="244"/>
      <c r="U6" s="244"/>
      <c r="V6" s="314"/>
      <c r="X6" s="2732"/>
      <c r="Y6" s="2713"/>
      <c r="Z6" s="2713"/>
      <c r="AA6" s="323" t="s">
        <v>6037</v>
      </c>
      <c r="AB6" s="323" t="s">
        <v>6038</v>
      </c>
      <c r="AC6" s="323" t="s">
        <v>6039</v>
      </c>
      <c r="AD6" s="2715"/>
      <c r="AE6" s="369"/>
    </row>
    <row r="7" spans="1:31" ht="17.25" thickTop="1" thickBot="1">
      <c r="A7" s="207"/>
      <c r="B7" s="399"/>
      <c r="C7" s="400"/>
      <c r="D7" s="400"/>
      <c r="E7" s="400"/>
      <c r="F7" s="83"/>
      <c r="G7" s="83"/>
      <c r="H7" s="83"/>
      <c r="I7" s="83"/>
      <c r="J7" s="401"/>
      <c r="K7" s="207"/>
      <c r="L7" s="207"/>
      <c r="M7" s="207"/>
      <c r="N7" s="207"/>
      <c r="O7" s="207"/>
      <c r="P7" s="397"/>
      <c r="Q7" s="319"/>
      <c r="R7" s="314"/>
      <c r="S7" s="319"/>
      <c r="T7" s="319"/>
      <c r="U7" s="319"/>
      <c r="V7" s="314"/>
      <c r="X7" s="399"/>
      <c r="Y7" s="400"/>
      <c r="Z7" s="83"/>
      <c r="AA7" s="83"/>
      <c r="AB7" s="83"/>
      <c r="AC7" s="83"/>
      <c r="AD7" s="401"/>
      <c r="AE7" s="401"/>
    </row>
    <row r="8" spans="1:31" ht="30.75" thickTop="1">
      <c r="A8" s="207"/>
      <c r="B8" s="2726" t="s">
        <v>6066</v>
      </c>
      <c r="C8" s="2727"/>
      <c r="D8" s="329" t="s">
        <v>682</v>
      </c>
      <c r="E8" s="329">
        <v>3</v>
      </c>
      <c r="F8" s="2179">
        <f>IFERROR('1A'!F21,0)</f>
        <v>-2.7910000000000075</v>
      </c>
      <c r="G8" s="2179">
        <f>IFERROR('1A'!G21,0)</f>
        <v>0.35400000000000026</v>
      </c>
      <c r="H8" s="2179">
        <f>IFERROR('1A'!H21,0)</f>
        <v>1.639</v>
      </c>
      <c r="I8" s="2132">
        <f>IFERROR(G8-H8,0)</f>
        <v>-1.2849999999999997</v>
      </c>
      <c r="J8" s="2180">
        <f>IFERROR(F8+I8,0)</f>
        <v>-4.0760000000000076</v>
      </c>
      <c r="K8" s="207"/>
      <c r="L8" s="333" t="s">
        <v>6085</v>
      </c>
      <c r="M8" s="207"/>
      <c r="N8" s="335"/>
      <c r="O8" s="207"/>
      <c r="P8" s="397"/>
      <c r="Q8" s="336"/>
      <c r="R8" s="314"/>
      <c r="S8" s="322"/>
      <c r="T8" s="322"/>
      <c r="U8" s="322"/>
      <c r="V8" s="314"/>
      <c r="X8" s="2726" t="s">
        <v>6066</v>
      </c>
      <c r="Y8" s="2727"/>
      <c r="Z8" s="402" t="s">
        <v>696</v>
      </c>
      <c r="AA8" s="402" t="s">
        <v>714</v>
      </c>
      <c r="AB8" s="402" t="s">
        <v>732</v>
      </c>
      <c r="AC8" s="331" t="s">
        <v>754</v>
      </c>
      <c r="AD8" s="403" t="s">
        <v>772</v>
      </c>
      <c r="AE8" s="404"/>
    </row>
    <row r="9" spans="1:31" ht="30">
      <c r="A9" s="207"/>
      <c r="B9" s="2686" t="s">
        <v>6086</v>
      </c>
      <c r="C9" s="2687"/>
      <c r="D9" s="377" t="s">
        <v>682</v>
      </c>
      <c r="E9" s="377">
        <v>3</v>
      </c>
      <c r="F9" s="339">
        <v>0</v>
      </c>
      <c r="G9" s="339">
        <v>0</v>
      </c>
      <c r="H9" s="339">
        <v>0</v>
      </c>
      <c r="I9" s="2136">
        <f t="shared" ref="I9:I11" si="0">IFERROR(G9-H9,0)</f>
        <v>0</v>
      </c>
      <c r="J9" s="2135">
        <f t="shared" ref="J9:J11" si="1">IFERROR(F9+I9,0)</f>
        <v>0</v>
      </c>
      <c r="K9" s="207"/>
      <c r="L9" s="342" t="s">
        <v>6087</v>
      </c>
      <c r="M9" s="207"/>
      <c r="N9" s="343"/>
      <c r="O9" s="207"/>
      <c r="P9" s="397"/>
      <c r="Q9" s="336">
        <f>IF( SUM( S9:U9 ) = 0, 0, $S$5 )</f>
        <v>0</v>
      </c>
      <c r="R9" s="314"/>
      <c r="S9" s="337">
        <f t="shared" ref="S9" si="2" xml:space="preserve"> IF( ISNUMBER( F9 ), 0, 1 )</f>
        <v>0</v>
      </c>
      <c r="T9" s="337">
        <f t="shared" ref="T9:T10" si="3" xml:space="preserve"> IF( ISNUMBER( G9 ), 0, 1 )</f>
        <v>0</v>
      </c>
      <c r="U9" s="337">
        <f t="shared" ref="U9:U10" si="4" xml:space="preserve"> IF( ISNUMBER( H9 ), 0, 1 )</f>
        <v>0</v>
      </c>
      <c r="V9" s="314"/>
      <c r="X9" s="2686" t="s">
        <v>6086</v>
      </c>
      <c r="Y9" s="2687"/>
      <c r="Z9" s="339" t="s">
        <v>777</v>
      </c>
      <c r="AA9" s="339" t="s">
        <v>780</v>
      </c>
      <c r="AB9" s="339" t="s">
        <v>783</v>
      </c>
      <c r="AC9" s="340" t="s">
        <v>786</v>
      </c>
      <c r="AD9" s="365" t="s">
        <v>789</v>
      </c>
      <c r="AE9" s="404"/>
    </row>
    <row r="10" spans="1:31" ht="30">
      <c r="A10" s="207"/>
      <c r="B10" s="2728" t="s">
        <v>6088</v>
      </c>
      <c r="C10" s="2729"/>
      <c r="D10" s="338" t="s">
        <v>682</v>
      </c>
      <c r="E10" s="338">
        <v>3</v>
      </c>
      <c r="F10" s="339">
        <v>2.2389999999999999</v>
      </c>
      <c r="G10" s="339">
        <v>0</v>
      </c>
      <c r="H10" s="339">
        <v>0</v>
      </c>
      <c r="I10" s="2136">
        <f t="shared" si="0"/>
        <v>0</v>
      </c>
      <c r="J10" s="2135">
        <f t="shared" si="1"/>
        <v>2.2389999999999999</v>
      </c>
      <c r="K10" s="207"/>
      <c r="L10" s="342" t="s">
        <v>6089</v>
      </c>
      <c r="M10" s="207"/>
      <c r="N10" s="343"/>
      <c r="O10" s="207"/>
      <c r="P10" s="397"/>
      <c r="Q10" s="336">
        <f>IF( SUM( S10:U10 ) = 0, 0, $S$5 )</f>
        <v>0</v>
      </c>
      <c r="R10" s="314"/>
      <c r="S10" s="337">
        <f t="shared" ref="S10" si="5" xml:space="preserve"> IF( ISNUMBER( F10 ), 0, 1 )</f>
        <v>0</v>
      </c>
      <c r="T10" s="337">
        <f t="shared" si="3"/>
        <v>0</v>
      </c>
      <c r="U10" s="337">
        <f t="shared" si="4"/>
        <v>0</v>
      </c>
      <c r="V10" s="314"/>
      <c r="X10" s="2728" t="s">
        <v>6088</v>
      </c>
      <c r="Y10" s="2729"/>
      <c r="Z10" s="339" t="s">
        <v>778</v>
      </c>
      <c r="AA10" s="339" t="s">
        <v>781</v>
      </c>
      <c r="AB10" s="339" t="s">
        <v>784</v>
      </c>
      <c r="AC10" s="340" t="s">
        <v>787</v>
      </c>
      <c r="AD10" s="365" t="s">
        <v>790</v>
      </c>
      <c r="AE10" s="404"/>
    </row>
    <row r="11" spans="1:31" ht="30.75" thickBot="1">
      <c r="A11" s="207"/>
      <c r="B11" s="2724" t="s">
        <v>6090</v>
      </c>
      <c r="C11" s="2725"/>
      <c r="D11" s="407" t="s">
        <v>682</v>
      </c>
      <c r="E11" s="407">
        <v>3</v>
      </c>
      <c r="F11" s="2138">
        <f>IFERROR(SUM( F8:F10 ),0)</f>
        <v>-0.5520000000000076</v>
      </c>
      <c r="G11" s="2138">
        <f>IFERROR(SUM( G8:G10 ),0)</f>
        <v>0.35400000000000026</v>
      </c>
      <c r="H11" s="2138">
        <f>IFERROR(SUM( H8:H10 ),0)</f>
        <v>1.639</v>
      </c>
      <c r="I11" s="2138">
        <f t="shared" si="0"/>
        <v>-1.2849999999999997</v>
      </c>
      <c r="J11" s="2131">
        <f t="shared" si="1"/>
        <v>-1.8370000000000073</v>
      </c>
      <c r="K11" s="207"/>
      <c r="L11" s="408" t="s">
        <v>6091</v>
      </c>
      <c r="M11" s="207"/>
      <c r="N11" s="354"/>
      <c r="O11" s="207"/>
      <c r="P11" s="397"/>
      <c r="Q11" s="336"/>
      <c r="R11" s="314"/>
      <c r="S11" s="322"/>
      <c r="T11" s="322"/>
      <c r="U11" s="322"/>
      <c r="V11" s="314"/>
      <c r="X11" s="2724" t="s">
        <v>6090</v>
      </c>
      <c r="Y11" s="2725"/>
      <c r="Z11" s="350" t="s">
        <v>779</v>
      </c>
      <c r="AA11" s="350" t="s">
        <v>782</v>
      </c>
      <c r="AB11" s="350" t="s">
        <v>785</v>
      </c>
      <c r="AC11" s="350" t="s">
        <v>788</v>
      </c>
      <c r="AD11" s="367" t="s">
        <v>791</v>
      </c>
      <c r="AE11" s="404"/>
    </row>
    <row r="12" spans="1:31" ht="15" thickTop="1"/>
  </sheetData>
  <sheetProtection formatColumns="0" formatRows="0"/>
  <mergeCells count="29">
    <mergeCell ref="B1:I1"/>
    <mergeCell ref="X1:AC1"/>
    <mergeCell ref="B2:I2"/>
    <mergeCell ref="X2:AC2"/>
    <mergeCell ref="B3:N3"/>
    <mergeCell ref="X3:AD3"/>
    <mergeCell ref="F4:I4"/>
    <mergeCell ref="S4:U4"/>
    <mergeCell ref="Z4:AC4"/>
    <mergeCell ref="B5:C6"/>
    <mergeCell ref="D5:D6"/>
    <mergeCell ref="E5:E6"/>
    <mergeCell ref="F5:F6"/>
    <mergeCell ref="G5:I5"/>
    <mergeCell ref="J5:J6"/>
    <mergeCell ref="L5:L6"/>
    <mergeCell ref="N5:N6"/>
    <mergeCell ref="X5:Y6"/>
    <mergeCell ref="Z5:Z6"/>
    <mergeCell ref="AA5:AC5"/>
    <mergeCell ref="AD5:AD6"/>
    <mergeCell ref="B9:C9"/>
    <mergeCell ref="X9:Y9"/>
    <mergeCell ref="B11:C11"/>
    <mergeCell ref="X11:Y11"/>
    <mergeCell ref="B8:C8"/>
    <mergeCell ref="X8:Y8"/>
    <mergeCell ref="B10:C10"/>
    <mergeCell ref="X10:Y10"/>
  </mergeCells>
  <conditionalFormatting sqref="Q9:Q11">
    <cfRule type="cellIs" dxfId="459" priority="16" operator="equal">
      <formula>0</formula>
    </cfRule>
  </conditionalFormatting>
  <conditionalFormatting sqref="Q8">
    <cfRule type="cellIs" dxfId="458" priority="2" operator="equal">
      <formula>0</formula>
    </cfRule>
  </conditionalFormatting>
  <dataValidations count="1">
    <dataValidation type="custom" allowBlank="1" showInputMessage="1" showErrorMessage="1" errorTitle="Input Error" error="Please input a numeric value, in units of £m's." sqref="F9:H10">
      <formula1>ISNUMBER(F9)</formula1>
    </dataValidation>
  </dataValidations>
  <pageMargins left="0.7" right="0.7" top="0.75" bottom="0.75" header="0.3" footer="0.3"/>
  <pageSetup paperSize="8" scale="97" fitToHeight="0" orientation="portrait" r:id="rId1"/>
  <headerFooter>
    <oddHeader>&amp;L&amp;F&amp;CSheet: &amp;A&amp;ROFFICIAL</oddHeader>
    <oddFooter>&amp;LPrinted on: &amp;D at &amp;T&amp;CPage &amp;P of &amp;N&amp;ROfwat</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AD53"/>
  <sheetViews>
    <sheetView showGridLines="0" zoomScale="70" zoomScaleNormal="70" zoomScaleSheetLayoutView="100" workbookViewId="0">
      <pane ySplit="6" topLeftCell="A16" activePane="bottomLeft" state="frozen"/>
      <selection activeCell="T14" sqref="T14:U14"/>
      <selection pane="bottomLeft" activeCell="J37" sqref="J37"/>
    </sheetView>
  </sheetViews>
  <sheetFormatPr defaultColWidth="9.125" defaultRowHeight="14.25"/>
  <cols>
    <col min="1" max="1" width="1.625" style="244" customWidth="1"/>
    <col min="2" max="2" width="14.125" style="244" customWidth="1"/>
    <col min="3" max="3" width="22.125" style="244" customWidth="1"/>
    <col min="4" max="4" width="5.5" style="244" bestFit="1" customWidth="1"/>
    <col min="5" max="5" width="4.75" style="244" bestFit="1" customWidth="1"/>
    <col min="6" max="6" width="18.25" style="244" customWidth="1"/>
    <col min="7" max="7" width="19.75" style="244" customWidth="1"/>
    <col min="8" max="8" width="9.75" style="244" bestFit="1" customWidth="1"/>
    <col min="9" max="9" width="11.75" style="244" bestFit="1" customWidth="1"/>
    <col min="10" max="10" width="23.125" style="412" bestFit="1" customWidth="1"/>
    <col min="11" max="11" width="1.625" style="244" customWidth="1"/>
    <col min="12" max="12" width="15.75" style="244" bestFit="1" customWidth="1"/>
    <col min="13" max="13" width="1.625" style="244" customWidth="1"/>
    <col min="14" max="14" width="29.5" style="244" bestFit="1" customWidth="1"/>
    <col min="15" max="16" width="1.625" style="244" customWidth="1"/>
    <col min="17" max="17" width="25.125" style="244" customWidth="1"/>
    <col min="18" max="18" width="1.625" style="315" customWidth="1"/>
    <col min="19" max="21" width="8.125" style="315" hidden="1" customWidth="1"/>
    <col min="22" max="22" width="1.625" style="315" hidden="1" customWidth="1"/>
    <col min="23" max="23" width="1.625" style="244" customWidth="1"/>
    <col min="24" max="24" width="40.625" style="244" bestFit="1" customWidth="1"/>
    <col min="25" max="25" width="9.75" style="244" customWidth="1"/>
    <col min="26" max="26" width="16.125" style="244" bestFit="1" customWidth="1"/>
    <col min="27" max="27" width="19.25" style="244" bestFit="1" customWidth="1"/>
    <col min="28" max="28" width="14.25" style="244" bestFit="1" customWidth="1"/>
    <col min="29" max="29" width="17.125" style="244" bestFit="1" customWidth="1"/>
    <col min="30" max="30" width="23.125" style="244" bestFit="1" customWidth="1"/>
    <col min="31" max="31" width="26.125" style="244" customWidth="1"/>
    <col min="32" max="16384" width="9.125" style="244"/>
  </cols>
  <sheetData>
    <row r="1" spans="1:30" s="311" customFormat="1" ht="23.25">
      <c r="B1" s="2718" t="s">
        <v>610</v>
      </c>
      <c r="C1" s="2718"/>
      <c r="D1" s="2718"/>
      <c r="E1" s="2718"/>
      <c r="F1" s="2718"/>
      <c r="G1" s="2718"/>
      <c r="H1" s="2718"/>
      <c r="I1" s="2718"/>
      <c r="J1" s="391"/>
      <c r="P1" s="392"/>
      <c r="R1" s="413"/>
      <c r="S1" s="315"/>
      <c r="T1" s="315"/>
      <c r="U1" s="315"/>
      <c r="V1" s="413"/>
      <c r="X1" s="2718" t="s">
        <v>11001</v>
      </c>
      <c r="Y1" s="2718"/>
      <c r="Z1" s="2718"/>
      <c r="AA1" s="2718"/>
      <c r="AB1" s="2718"/>
      <c r="AC1" s="2718"/>
      <c r="AD1" s="391"/>
    </row>
    <row r="2" spans="1:30" s="311" customFormat="1" ht="23.25">
      <c r="B2" s="2718" t="str">
        <f>Validation!B4</f>
        <v>South Staffordshire Water</v>
      </c>
      <c r="C2" s="2718"/>
      <c r="D2" s="2718"/>
      <c r="E2" s="2718"/>
      <c r="F2" s="2718"/>
      <c r="G2" s="2718"/>
      <c r="H2" s="2718"/>
      <c r="I2" s="2718"/>
      <c r="J2" s="391"/>
      <c r="P2" s="392"/>
      <c r="R2" s="413"/>
      <c r="S2" s="315"/>
      <c r="T2" s="315"/>
      <c r="U2" s="315"/>
      <c r="V2" s="413"/>
      <c r="X2" s="2718"/>
      <c r="Y2" s="2718"/>
      <c r="Z2" s="2718"/>
      <c r="AA2" s="2718"/>
      <c r="AB2" s="2718"/>
      <c r="AC2" s="2718"/>
      <c r="AD2" s="391"/>
    </row>
    <row r="3" spans="1:30" s="316" customFormat="1" ht="19.5">
      <c r="B3" s="2719" t="s">
        <v>6092</v>
      </c>
      <c r="C3" s="2720"/>
      <c r="D3" s="2720"/>
      <c r="E3" s="2720"/>
      <c r="F3" s="2720"/>
      <c r="G3" s="2720"/>
      <c r="H3" s="2720"/>
      <c r="I3" s="2720"/>
      <c r="J3" s="2720"/>
      <c r="K3" s="2720"/>
      <c r="L3" s="2720"/>
      <c r="M3" s="2720"/>
      <c r="N3" s="2720"/>
      <c r="P3" s="394"/>
      <c r="Q3" s="317" t="s">
        <v>6027</v>
      </c>
      <c r="R3" s="413"/>
      <c r="S3" s="315"/>
      <c r="T3" s="315"/>
      <c r="U3" s="315"/>
      <c r="V3" s="413"/>
      <c r="X3" s="2721" t="s">
        <v>6092</v>
      </c>
      <c r="Y3" s="2722"/>
      <c r="Z3" s="2722"/>
      <c r="AA3" s="2722"/>
      <c r="AB3" s="2722"/>
      <c r="AC3" s="2722"/>
      <c r="AD3" s="2723"/>
    </row>
    <row r="4" spans="1:30" ht="16.5" thickBot="1">
      <c r="B4" s="318"/>
      <c r="C4" s="318"/>
      <c r="D4" s="318"/>
      <c r="E4" s="318"/>
      <c r="F4" s="2730"/>
      <c r="G4" s="2730"/>
      <c r="H4" s="2730"/>
      <c r="I4" s="2730"/>
      <c r="J4" s="396"/>
      <c r="P4" s="397"/>
      <c r="R4" s="413"/>
      <c r="S4" s="2707" t="s">
        <v>6028</v>
      </c>
      <c r="T4" s="2707"/>
      <c r="U4" s="2707"/>
      <c r="V4" s="413"/>
      <c r="X4" s="318"/>
      <c r="Y4" s="318"/>
      <c r="Z4" s="2730"/>
      <c r="AA4" s="2730"/>
      <c r="AB4" s="2730"/>
      <c r="AC4" s="2730"/>
      <c r="AD4" s="396"/>
    </row>
    <row r="5" spans="1:30" ht="15.75" thickTop="1">
      <c r="A5" s="207"/>
      <c r="B5" s="2731" t="s">
        <v>6029</v>
      </c>
      <c r="C5" s="2712"/>
      <c r="D5" s="2709" t="s">
        <v>6030</v>
      </c>
      <c r="E5" s="2709" t="s">
        <v>5926</v>
      </c>
      <c r="F5" s="2712" t="s">
        <v>6031</v>
      </c>
      <c r="G5" s="2712" t="s">
        <v>6032</v>
      </c>
      <c r="H5" s="2712"/>
      <c r="I5" s="2712"/>
      <c r="J5" s="2714" t="s">
        <v>6033</v>
      </c>
      <c r="K5" s="207"/>
      <c r="L5" s="2716" t="s">
        <v>6034</v>
      </c>
      <c r="M5" s="207"/>
      <c r="N5" s="2716" t="s">
        <v>6035</v>
      </c>
      <c r="O5" s="207"/>
      <c r="P5" s="397"/>
      <c r="R5" s="413"/>
      <c r="S5" s="321" t="s">
        <v>6036</v>
      </c>
      <c r="T5" s="322"/>
      <c r="U5" s="322"/>
      <c r="V5" s="413"/>
      <c r="X5" s="2731" t="s">
        <v>6029</v>
      </c>
      <c r="Y5" s="2712"/>
      <c r="Z5" s="2712" t="s">
        <v>6031</v>
      </c>
      <c r="AA5" s="2712" t="s">
        <v>6032</v>
      </c>
      <c r="AB5" s="2712"/>
      <c r="AC5" s="2712"/>
      <c r="AD5" s="2714" t="s">
        <v>6033</v>
      </c>
    </row>
    <row r="6" spans="1:30" ht="45.75" thickBot="1">
      <c r="A6" s="207"/>
      <c r="B6" s="2732"/>
      <c r="C6" s="2713"/>
      <c r="D6" s="2711"/>
      <c r="E6" s="2711"/>
      <c r="F6" s="2713"/>
      <c r="G6" s="323" t="s">
        <v>6037</v>
      </c>
      <c r="H6" s="323" t="s">
        <v>6038</v>
      </c>
      <c r="I6" s="323" t="s">
        <v>6039</v>
      </c>
      <c r="J6" s="2715"/>
      <c r="K6" s="207"/>
      <c r="L6" s="2717"/>
      <c r="M6" s="207"/>
      <c r="N6" s="2717"/>
      <c r="O6" s="207"/>
      <c r="P6" s="397"/>
      <c r="R6" s="413"/>
      <c r="S6" s="244"/>
      <c r="T6" s="244"/>
      <c r="U6" s="244"/>
      <c r="V6" s="413"/>
      <c r="X6" s="2732"/>
      <c r="Y6" s="2713"/>
      <c r="Z6" s="2713"/>
      <c r="AA6" s="323" t="s">
        <v>6037</v>
      </c>
      <c r="AB6" s="323" t="s">
        <v>6038</v>
      </c>
      <c r="AC6" s="323" t="s">
        <v>6039</v>
      </c>
      <c r="AD6" s="2715"/>
    </row>
    <row r="7" spans="1:30" ht="17.25" thickTop="1" thickBot="1">
      <c r="A7" s="207"/>
      <c r="B7" s="399"/>
      <c r="C7" s="400"/>
      <c r="D7" s="400"/>
      <c r="E7" s="400"/>
      <c r="F7" s="83"/>
      <c r="G7" s="83"/>
      <c r="H7" s="83"/>
      <c r="I7" s="83"/>
      <c r="J7" s="401"/>
      <c r="K7" s="207"/>
      <c r="L7" s="207"/>
      <c r="M7" s="207"/>
      <c r="N7" s="207"/>
      <c r="O7" s="207"/>
      <c r="P7" s="397"/>
      <c r="R7" s="413"/>
      <c r="S7" s="319"/>
      <c r="T7" s="319"/>
      <c r="U7" s="319"/>
      <c r="V7" s="413"/>
      <c r="X7" s="399"/>
      <c r="Y7" s="400"/>
      <c r="Z7" s="83"/>
      <c r="AA7" s="83"/>
      <c r="AB7" s="83"/>
      <c r="AC7" s="83"/>
      <c r="AD7" s="401"/>
    </row>
    <row r="8" spans="1:30" ht="16.5" thickTop="1" thickBot="1">
      <c r="A8" s="207"/>
      <c r="B8" s="2680" t="s">
        <v>6093</v>
      </c>
      <c r="C8" s="2681"/>
      <c r="D8" s="414"/>
      <c r="E8" s="414"/>
      <c r="F8" s="83"/>
      <c r="G8" s="83"/>
      <c r="H8" s="83"/>
      <c r="I8" s="83"/>
      <c r="J8" s="401"/>
      <c r="K8" s="207"/>
      <c r="L8" s="188"/>
      <c r="M8" s="207"/>
      <c r="N8" s="207"/>
      <c r="O8" s="207"/>
      <c r="P8" s="397"/>
      <c r="R8" s="413"/>
      <c r="S8" s="244"/>
      <c r="T8" s="244"/>
      <c r="U8" s="244"/>
      <c r="V8" s="413"/>
      <c r="X8" s="2680" t="s">
        <v>6093</v>
      </c>
      <c r="Y8" s="2681"/>
      <c r="Z8" s="83"/>
      <c r="AA8" s="83"/>
      <c r="AB8" s="83"/>
      <c r="AC8" s="83"/>
      <c r="AD8" s="401"/>
    </row>
    <row r="9" spans="1:30" ht="15.75" thickTop="1">
      <c r="A9" s="207"/>
      <c r="B9" s="2726" t="s">
        <v>6094</v>
      </c>
      <c r="C9" s="2727"/>
      <c r="D9" s="329" t="s">
        <v>682</v>
      </c>
      <c r="E9" s="329">
        <v>3</v>
      </c>
      <c r="F9" s="330">
        <v>597.72799999999995</v>
      </c>
      <c r="G9" s="330">
        <v>0</v>
      </c>
      <c r="H9" s="330">
        <v>1.446</v>
      </c>
      <c r="I9" s="2132">
        <f>IFERROR(G9-H9,0)</f>
        <v>-1.446</v>
      </c>
      <c r="J9" s="2180">
        <f>IFERROR(F9+I9,0)</f>
        <v>596.28199999999993</v>
      </c>
      <c r="K9" s="207"/>
      <c r="L9" s="333" t="s">
        <v>6095</v>
      </c>
      <c r="M9" s="207"/>
      <c r="N9" s="335"/>
      <c r="O9" s="207"/>
      <c r="P9" s="415"/>
      <c r="Q9" s="336">
        <f>IF( SUM( S9:U9 ) = 0, 0, $S$5 )</f>
        <v>0</v>
      </c>
      <c r="R9" s="413"/>
      <c r="S9" s="337">
        <f xml:space="preserve"> IF( ISNUMBER( F9 ), 0, 1 )</f>
        <v>0</v>
      </c>
      <c r="T9" s="337">
        <f t="shared" ref="T9:T14" si="0" xml:space="preserve"> IF( ISNUMBER( G9 ), 0, 1 )</f>
        <v>0</v>
      </c>
      <c r="U9" s="337">
        <f t="shared" ref="U9:U14" si="1" xml:space="preserve"> IF( ISNUMBER( H9 ), 0, 1 )</f>
        <v>0</v>
      </c>
      <c r="V9" s="413"/>
      <c r="X9" s="2726" t="s">
        <v>6094</v>
      </c>
      <c r="Y9" s="2727"/>
      <c r="Z9" s="330" t="s">
        <v>792</v>
      </c>
      <c r="AA9" s="330" t="s">
        <v>826</v>
      </c>
      <c r="AB9" s="330" t="s">
        <v>860</v>
      </c>
      <c r="AC9" s="331" t="s">
        <v>894</v>
      </c>
      <c r="AD9" s="403" t="s">
        <v>928</v>
      </c>
    </row>
    <row r="10" spans="1:30" ht="15">
      <c r="A10" s="207"/>
      <c r="B10" s="2686" t="s">
        <v>6096</v>
      </c>
      <c r="C10" s="2687"/>
      <c r="D10" s="377" t="s">
        <v>682</v>
      </c>
      <c r="E10" s="377">
        <v>3</v>
      </c>
      <c r="F10" s="339">
        <v>0</v>
      </c>
      <c r="G10" s="339">
        <v>0</v>
      </c>
      <c r="H10" s="339">
        <v>0</v>
      </c>
      <c r="I10" s="2136">
        <f>IFERROR(G10-H10,0)</f>
        <v>0</v>
      </c>
      <c r="J10" s="2135">
        <f t="shared" ref="J10:J15" si="2">IFERROR(F10+I10,0)</f>
        <v>0</v>
      </c>
      <c r="K10" s="207"/>
      <c r="L10" s="342" t="s">
        <v>6097</v>
      </c>
      <c r="M10" s="207"/>
      <c r="N10" s="343"/>
      <c r="O10" s="207"/>
      <c r="P10" s="415"/>
      <c r="Q10" s="336">
        <f t="shared" ref="Q10:Q14" si="3">IF( SUM( S10:U10 ) = 0, 0, $S$5 )</f>
        <v>0</v>
      </c>
      <c r="R10" s="413"/>
      <c r="S10" s="337">
        <f t="shared" ref="S10:S14" si="4" xml:space="preserve"> IF( ISNUMBER( F10 ), 0, 1 )</f>
        <v>0</v>
      </c>
      <c r="T10" s="337">
        <f t="shared" si="0"/>
        <v>0</v>
      </c>
      <c r="U10" s="337">
        <f t="shared" si="1"/>
        <v>0</v>
      </c>
      <c r="V10" s="413"/>
      <c r="X10" s="2686" t="s">
        <v>6096</v>
      </c>
      <c r="Y10" s="2687"/>
      <c r="Z10" s="339" t="s">
        <v>793</v>
      </c>
      <c r="AA10" s="339" t="s">
        <v>827</v>
      </c>
      <c r="AB10" s="339" t="s">
        <v>861</v>
      </c>
      <c r="AC10" s="340" t="s">
        <v>895</v>
      </c>
      <c r="AD10" s="365" t="s">
        <v>929</v>
      </c>
    </row>
    <row r="11" spans="1:30" ht="15">
      <c r="A11" s="207"/>
      <c r="B11" s="2728" t="s">
        <v>6098</v>
      </c>
      <c r="C11" s="2729"/>
      <c r="D11" s="338" t="s">
        <v>682</v>
      </c>
      <c r="E11" s="338">
        <v>3</v>
      </c>
      <c r="F11" s="339">
        <v>0</v>
      </c>
      <c r="G11" s="339">
        <v>0</v>
      </c>
      <c r="H11" s="339">
        <v>0</v>
      </c>
      <c r="I11" s="2136">
        <f t="shared" ref="I11:I15" si="5">IFERROR(G11-H11,0)</f>
        <v>0</v>
      </c>
      <c r="J11" s="2135">
        <f t="shared" si="2"/>
        <v>0</v>
      </c>
      <c r="K11" s="207"/>
      <c r="L11" s="342" t="s">
        <v>6099</v>
      </c>
      <c r="M11" s="207"/>
      <c r="N11" s="343"/>
      <c r="O11" s="207"/>
      <c r="P11" s="415"/>
      <c r="Q11" s="336">
        <f t="shared" si="3"/>
        <v>0</v>
      </c>
      <c r="R11" s="413"/>
      <c r="S11" s="337">
        <f t="shared" si="4"/>
        <v>0</v>
      </c>
      <c r="T11" s="337">
        <f t="shared" si="0"/>
        <v>0</v>
      </c>
      <c r="U11" s="337">
        <f t="shared" si="1"/>
        <v>0</v>
      </c>
      <c r="V11" s="413"/>
      <c r="X11" s="2728" t="s">
        <v>6098</v>
      </c>
      <c r="Y11" s="2729"/>
      <c r="Z11" s="339" t="s">
        <v>794</v>
      </c>
      <c r="AA11" s="339" t="s">
        <v>828</v>
      </c>
      <c r="AB11" s="339" t="s">
        <v>862</v>
      </c>
      <c r="AC11" s="340" t="s">
        <v>896</v>
      </c>
      <c r="AD11" s="365" t="s">
        <v>930</v>
      </c>
    </row>
    <row r="12" spans="1:30" ht="15">
      <c r="A12" s="207"/>
      <c r="B12" s="2700" t="s">
        <v>6100</v>
      </c>
      <c r="C12" s="2701"/>
      <c r="D12" s="338" t="s">
        <v>682</v>
      </c>
      <c r="E12" s="338">
        <v>3</v>
      </c>
      <c r="F12" s="339">
        <v>0</v>
      </c>
      <c r="G12" s="339">
        <v>0</v>
      </c>
      <c r="H12" s="339">
        <v>0</v>
      </c>
      <c r="I12" s="2136">
        <f t="shared" si="5"/>
        <v>0</v>
      </c>
      <c r="J12" s="2135">
        <f t="shared" si="2"/>
        <v>0</v>
      </c>
      <c r="K12" s="207"/>
      <c r="L12" s="342" t="s">
        <v>6101</v>
      </c>
      <c r="M12" s="207"/>
      <c r="N12" s="343"/>
      <c r="O12" s="207"/>
      <c r="P12" s="415"/>
      <c r="Q12" s="336">
        <f t="shared" si="3"/>
        <v>0</v>
      </c>
      <c r="R12" s="413"/>
      <c r="S12" s="337">
        <f t="shared" si="4"/>
        <v>0</v>
      </c>
      <c r="T12" s="337">
        <f t="shared" si="0"/>
        <v>0</v>
      </c>
      <c r="U12" s="337">
        <f t="shared" si="1"/>
        <v>0</v>
      </c>
      <c r="V12" s="413"/>
      <c r="X12" s="2700" t="s">
        <v>6100</v>
      </c>
      <c r="Y12" s="2701"/>
      <c r="Z12" s="339" t="s">
        <v>795</v>
      </c>
      <c r="AA12" s="339" t="s">
        <v>829</v>
      </c>
      <c r="AB12" s="339" t="s">
        <v>863</v>
      </c>
      <c r="AC12" s="340" t="s">
        <v>897</v>
      </c>
      <c r="AD12" s="365" t="s">
        <v>931</v>
      </c>
    </row>
    <row r="13" spans="1:30" ht="15">
      <c r="A13" s="207"/>
      <c r="B13" s="2744" t="s">
        <v>6102</v>
      </c>
      <c r="C13" s="2745"/>
      <c r="D13" s="338" t="s">
        <v>682</v>
      </c>
      <c r="E13" s="338">
        <v>3</v>
      </c>
      <c r="F13" s="339">
        <v>0</v>
      </c>
      <c r="G13" s="339">
        <v>0</v>
      </c>
      <c r="H13" s="339">
        <v>0</v>
      </c>
      <c r="I13" s="2136">
        <f t="shared" si="5"/>
        <v>0</v>
      </c>
      <c r="J13" s="2135">
        <f t="shared" si="2"/>
        <v>0</v>
      </c>
      <c r="K13" s="207"/>
      <c r="L13" s="342" t="s">
        <v>6103</v>
      </c>
      <c r="M13" s="207"/>
      <c r="N13" s="343"/>
      <c r="O13" s="207"/>
      <c r="P13" s="415"/>
      <c r="Q13" s="336">
        <f t="shared" si="3"/>
        <v>0</v>
      </c>
      <c r="R13" s="413"/>
      <c r="S13" s="337">
        <f t="shared" si="4"/>
        <v>0</v>
      </c>
      <c r="T13" s="337">
        <f t="shared" si="0"/>
        <v>0</v>
      </c>
      <c r="U13" s="337">
        <f t="shared" si="1"/>
        <v>0</v>
      </c>
      <c r="V13" s="413"/>
      <c r="X13" s="2744" t="s">
        <v>6102</v>
      </c>
      <c r="Y13" s="2745"/>
      <c r="Z13" s="339" t="s">
        <v>796</v>
      </c>
      <c r="AA13" s="339" t="s">
        <v>830</v>
      </c>
      <c r="AB13" s="339" t="s">
        <v>864</v>
      </c>
      <c r="AC13" s="340" t="s">
        <v>898</v>
      </c>
      <c r="AD13" s="365" t="s">
        <v>932</v>
      </c>
    </row>
    <row r="14" spans="1:30" ht="15">
      <c r="A14" s="207"/>
      <c r="B14" s="2686" t="s">
        <v>6104</v>
      </c>
      <c r="C14" s="2687"/>
      <c r="D14" s="377" t="s">
        <v>682</v>
      </c>
      <c r="E14" s="377">
        <v>3</v>
      </c>
      <c r="F14" s="339">
        <v>0</v>
      </c>
      <c r="G14" s="339">
        <v>0</v>
      </c>
      <c r="H14" s="339">
        <v>0</v>
      </c>
      <c r="I14" s="2136">
        <f t="shared" si="5"/>
        <v>0</v>
      </c>
      <c r="J14" s="2135">
        <f t="shared" si="2"/>
        <v>0</v>
      </c>
      <c r="K14" s="207"/>
      <c r="L14" s="342" t="s">
        <v>6105</v>
      </c>
      <c r="M14" s="207"/>
      <c r="N14" s="343"/>
      <c r="O14" s="207"/>
      <c r="P14" s="415"/>
      <c r="Q14" s="336">
        <f t="shared" si="3"/>
        <v>0</v>
      </c>
      <c r="R14" s="413"/>
      <c r="S14" s="337">
        <f t="shared" si="4"/>
        <v>0</v>
      </c>
      <c r="T14" s="337">
        <f t="shared" si="0"/>
        <v>0</v>
      </c>
      <c r="U14" s="337">
        <f t="shared" si="1"/>
        <v>0</v>
      </c>
      <c r="V14" s="413"/>
      <c r="X14" s="2686" t="s">
        <v>6104</v>
      </c>
      <c r="Y14" s="2687"/>
      <c r="Z14" s="339" t="s">
        <v>797</v>
      </c>
      <c r="AA14" s="339" t="s">
        <v>831</v>
      </c>
      <c r="AB14" s="339" t="s">
        <v>865</v>
      </c>
      <c r="AC14" s="340" t="s">
        <v>899</v>
      </c>
      <c r="AD14" s="365" t="s">
        <v>933</v>
      </c>
    </row>
    <row r="15" spans="1:30" ht="15.75" thickBot="1">
      <c r="A15" s="207"/>
      <c r="B15" s="2740" t="s">
        <v>11238</v>
      </c>
      <c r="C15" s="2741"/>
      <c r="D15" s="416" t="s">
        <v>682</v>
      </c>
      <c r="E15" s="416">
        <v>3</v>
      </c>
      <c r="F15" s="2138">
        <f>IFERROR(SUM(F9:F14),0)</f>
        <v>597.72799999999995</v>
      </c>
      <c r="G15" s="2138">
        <f>IFERROR(SUM(G9:G14),0)</f>
        <v>0</v>
      </c>
      <c r="H15" s="2138">
        <f>IFERROR(SUM(H9:H14),0)</f>
        <v>1.446</v>
      </c>
      <c r="I15" s="2138">
        <f t="shared" si="5"/>
        <v>-1.446</v>
      </c>
      <c r="J15" s="2131">
        <f t="shared" si="2"/>
        <v>596.28199999999993</v>
      </c>
      <c r="K15" s="207"/>
      <c r="L15" s="408" t="s">
        <v>6107</v>
      </c>
      <c r="M15" s="207"/>
      <c r="N15" s="354"/>
      <c r="O15" s="207"/>
      <c r="P15" s="415"/>
      <c r="R15" s="413"/>
      <c r="V15" s="413"/>
      <c r="X15" s="2740" t="s">
        <v>6106</v>
      </c>
      <c r="Y15" s="2741"/>
      <c r="Z15" s="350" t="s">
        <v>798</v>
      </c>
      <c r="AA15" s="350" t="s">
        <v>832</v>
      </c>
      <c r="AB15" s="350" t="s">
        <v>866</v>
      </c>
      <c r="AC15" s="350" t="s">
        <v>900</v>
      </c>
      <c r="AD15" s="367" t="s">
        <v>934</v>
      </c>
    </row>
    <row r="16" spans="1:30" ht="17.25" thickTop="1" thickBot="1">
      <c r="A16" s="207"/>
      <c r="B16" s="417"/>
      <c r="C16" s="417"/>
      <c r="D16" s="417"/>
      <c r="E16" s="417"/>
      <c r="F16" s="2181"/>
      <c r="G16" s="2181"/>
      <c r="H16" s="2181"/>
      <c r="I16" s="2181"/>
      <c r="J16" s="2182"/>
      <c r="K16" s="207"/>
      <c r="L16" s="420"/>
      <c r="M16" s="207"/>
      <c r="N16" s="207"/>
      <c r="O16" s="207"/>
      <c r="P16" s="415"/>
      <c r="R16" s="413"/>
      <c r="V16" s="413"/>
      <c r="X16" s="417"/>
      <c r="Y16" s="417"/>
      <c r="Z16" s="418"/>
      <c r="AA16" s="418"/>
      <c r="AB16" s="418"/>
      <c r="AC16" s="418"/>
      <c r="AD16" s="419"/>
    </row>
    <row r="17" spans="1:30" ht="16.5" thickTop="1" thickBot="1">
      <c r="A17" s="207"/>
      <c r="B17" s="2680" t="s">
        <v>6108</v>
      </c>
      <c r="C17" s="2681"/>
      <c r="D17" s="414"/>
      <c r="E17" s="414"/>
      <c r="F17" s="2181"/>
      <c r="G17" s="2181"/>
      <c r="H17" s="2181"/>
      <c r="I17" s="2181"/>
      <c r="J17" s="2182"/>
      <c r="K17" s="207"/>
      <c r="L17" s="188"/>
      <c r="M17" s="207"/>
      <c r="N17" s="207"/>
      <c r="O17" s="207"/>
      <c r="P17" s="415"/>
      <c r="R17" s="413"/>
      <c r="V17" s="413"/>
      <c r="X17" s="2680" t="s">
        <v>6108</v>
      </c>
      <c r="Y17" s="2681"/>
      <c r="Z17" s="418"/>
      <c r="AA17" s="418"/>
      <c r="AB17" s="418"/>
      <c r="AC17" s="418"/>
      <c r="AD17" s="419"/>
    </row>
    <row r="18" spans="1:30" ht="15.75" thickTop="1">
      <c r="A18" s="207"/>
      <c r="B18" s="2726" t="s">
        <v>6109</v>
      </c>
      <c r="C18" s="2727"/>
      <c r="D18" s="329" t="s">
        <v>682</v>
      </c>
      <c r="E18" s="329">
        <v>3</v>
      </c>
      <c r="F18" s="330">
        <v>3.0720000000000001</v>
      </c>
      <c r="G18" s="330">
        <v>0</v>
      </c>
      <c r="H18" s="330">
        <v>4.1000000000000002E-2</v>
      </c>
      <c r="I18" s="2132">
        <f t="shared" ref="I18:I22" si="6">IFERROR(G18-H18,0)</f>
        <v>-4.1000000000000002E-2</v>
      </c>
      <c r="J18" s="2180">
        <f t="shared" ref="J18:J22" si="7">IFERROR(F18+I18,0)</f>
        <v>3.0310000000000001</v>
      </c>
      <c r="K18" s="207"/>
      <c r="L18" s="333" t="s">
        <v>6110</v>
      </c>
      <c r="M18" s="207"/>
      <c r="N18" s="335"/>
      <c r="O18" s="207"/>
      <c r="P18" s="415"/>
      <c r="Q18" s="336">
        <f t="shared" ref="Q18:Q21" si="8">IF( SUM( S18:U18 ) = 0, 0, $S$5 )</f>
        <v>0</v>
      </c>
      <c r="R18" s="413"/>
      <c r="S18" s="337">
        <f t="shared" ref="S18:S21" si="9" xml:space="preserve"> IF( ISNUMBER( F18 ), 0, 1 )</f>
        <v>0</v>
      </c>
      <c r="T18" s="337">
        <f t="shared" ref="T18:T21" si="10" xml:space="preserve"> IF( ISNUMBER( G18 ), 0, 1 )</f>
        <v>0</v>
      </c>
      <c r="U18" s="337">
        <f t="shared" ref="U18:U21" si="11" xml:space="preserve"> IF( ISNUMBER( H18 ), 0, 1 )</f>
        <v>0</v>
      </c>
      <c r="V18" s="413"/>
      <c r="X18" s="2726" t="s">
        <v>6109</v>
      </c>
      <c r="Y18" s="2727"/>
      <c r="Z18" s="330" t="s">
        <v>799</v>
      </c>
      <c r="AA18" s="330" t="s">
        <v>833</v>
      </c>
      <c r="AB18" s="330" t="s">
        <v>867</v>
      </c>
      <c r="AC18" s="331" t="s">
        <v>901</v>
      </c>
      <c r="AD18" s="403" t="s">
        <v>935</v>
      </c>
    </row>
    <row r="19" spans="1:30" ht="15">
      <c r="A19" s="207"/>
      <c r="B19" s="2686" t="s">
        <v>6111</v>
      </c>
      <c r="C19" s="2687"/>
      <c r="D19" s="377" t="s">
        <v>682</v>
      </c>
      <c r="E19" s="377">
        <v>3</v>
      </c>
      <c r="F19" s="339">
        <v>39.094000000000001</v>
      </c>
      <c r="G19" s="339">
        <v>6.4539999999999997</v>
      </c>
      <c r="H19" s="339">
        <v>10.994</v>
      </c>
      <c r="I19" s="2136">
        <f t="shared" si="6"/>
        <v>-4.54</v>
      </c>
      <c r="J19" s="2135">
        <f t="shared" si="7"/>
        <v>34.554000000000002</v>
      </c>
      <c r="K19" s="207"/>
      <c r="L19" s="342" t="s">
        <v>6112</v>
      </c>
      <c r="M19" s="207"/>
      <c r="N19" s="343"/>
      <c r="O19" s="207"/>
      <c r="P19" s="415"/>
      <c r="Q19" s="336">
        <f t="shared" si="8"/>
        <v>0</v>
      </c>
      <c r="R19" s="413"/>
      <c r="S19" s="337">
        <f t="shared" si="9"/>
        <v>0</v>
      </c>
      <c r="T19" s="337">
        <f t="shared" si="10"/>
        <v>0</v>
      </c>
      <c r="U19" s="337">
        <f t="shared" si="11"/>
        <v>0</v>
      </c>
      <c r="V19" s="413"/>
      <c r="X19" s="2686" t="s">
        <v>6111</v>
      </c>
      <c r="Y19" s="2687"/>
      <c r="Z19" s="339" t="s">
        <v>800</v>
      </c>
      <c r="AA19" s="339" t="s">
        <v>834</v>
      </c>
      <c r="AB19" s="339" t="s">
        <v>868</v>
      </c>
      <c r="AC19" s="340" t="s">
        <v>902</v>
      </c>
      <c r="AD19" s="365" t="s">
        <v>936</v>
      </c>
    </row>
    <row r="20" spans="1:30" ht="15">
      <c r="A20" s="207"/>
      <c r="B20" s="2702" t="s">
        <v>6102</v>
      </c>
      <c r="C20" s="2703"/>
      <c r="D20" s="344" t="s">
        <v>682</v>
      </c>
      <c r="E20" s="344">
        <v>3</v>
      </c>
      <c r="F20" s="339">
        <v>0</v>
      </c>
      <c r="G20" s="339">
        <v>0</v>
      </c>
      <c r="H20" s="339">
        <v>0</v>
      </c>
      <c r="I20" s="2136">
        <f t="shared" si="6"/>
        <v>0</v>
      </c>
      <c r="J20" s="2135">
        <f t="shared" si="7"/>
        <v>0</v>
      </c>
      <c r="K20" s="207"/>
      <c r="L20" s="342" t="s">
        <v>6113</v>
      </c>
      <c r="M20" s="207"/>
      <c r="N20" s="343"/>
      <c r="O20" s="207"/>
      <c r="P20" s="415"/>
      <c r="Q20" s="336">
        <f t="shared" si="8"/>
        <v>0</v>
      </c>
      <c r="R20" s="413"/>
      <c r="S20" s="337">
        <f t="shared" si="9"/>
        <v>0</v>
      </c>
      <c r="T20" s="337">
        <f t="shared" si="10"/>
        <v>0</v>
      </c>
      <c r="U20" s="337">
        <f t="shared" si="11"/>
        <v>0</v>
      </c>
      <c r="V20" s="413"/>
      <c r="X20" s="2702" t="s">
        <v>6102</v>
      </c>
      <c r="Y20" s="2703"/>
      <c r="Z20" s="339" t="s">
        <v>801</v>
      </c>
      <c r="AA20" s="339" t="s">
        <v>835</v>
      </c>
      <c r="AB20" s="339" t="s">
        <v>869</v>
      </c>
      <c r="AC20" s="340" t="s">
        <v>903</v>
      </c>
      <c r="AD20" s="365" t="s">
        <v>937</v>
      </c>
    </row>
    <row r="21" spans="1:30" ht="15">
      <c r="A21" s="207"/>
      <c r="B21" s="2700" t="s">
        <v>6114</v>
      </c>
      <c r="C21" s="2701"/>
      <c r="D21" s="338" t="s">
        <v>682</v>
      </c>
      <c r="E21" s="338">
        <v>3</v>
      </c>
      <c r="F21" s="339">
        <v>50.134999999999998</v>
      </c>
      <c r="G21" s="339">
        <v>0</v>
      </c>
      <c r="H21" s="339">
        <v>0.52700000000000002</v>
      </c>
      <c r="I21" s="2136">
        <f t="shared" si="6"/>
        <v>-0.52700000000000002</v>
      </c>
      <c r="J21" s="2135">
        <f t="shared" si="7"/>
        <v>49.607999999999997</v>
      </c>
      <c r="K21" s="207"/>
      <c r="L21" s="342" t="s">
        <v>6115</v>
      </c>
      <c r="M21" s="207"/>
      <c r="N21" s="343"/>
      <c r="O21" s="207"/>
      <c r="P21" s="415"/>
      <c r="Q21" s="336">
        <f t="shared" si="8"/>
        <v>0</v>
      </c>
      <c r="R21" s="413"/>
      <c r="S21" s="337">
        <f t="shared" si="9"/>
        <v>0</v>
      </c>
      <c r="T21" s="337">
        <f t="shared" si="10"/>
        <v>0</v>
      </c>
      <c r="U21" s="337">
        <f t="shared" si="11"/>
        <v>0</v>
      </c>
      <c r="V21" s="413"/>
      <c r="X21" s="2700" t="s">
        <v>6114</v>
      </c>
      <c r="Y21" s="2701"/>
      <c r="Z21" s="339" t="s">
        <v>802</v>
      </c>
      <c r="AA21" s="339" t="s">
        <v>836</v>
      </c>
      <c r="AB21" s="339" t="s">
        <v>870</v>
      </c>
      <c r="AC21" s="340" t="s">
        <v>904</v>
      </c>
      <c r="AD21" s="365" t="s">
        <v>938</v>
      </c>
    </row>
    <row r="22" spans="1:30" ht="15.75" thickBot="1">
      <c r="A22" s="207"/>
      <c r="B22" s="2742" t="s">
        <v>11239</v>
      </c>
      <c r="C22" s="2743"/>
      <c r="D22" s="407" t="s">
        <v>682</v>
      </c>
      <c r="E22" s="407">
        <v>3</v>
      </c>
      <c r="F22" s="2138">
        <f>IFERROR(SUM(F18:F21),0)</f>
        <v>92.301000000000002</v>
      </c>
      <c r="G22" s="2138">
        <f>IFERROR(SUM(G18:G21),0)</f>
        <v>6.4539999999999997</v>
      </c>
      <c r="H22" s="2138">
        <f>IFERROR(SUM(H18:H21),0)</f>
        <v>11.561999999999999</v>
      </c>
      <c r="I22" s="2138">
        <f t="shared" si="6"/>
        <v>-5.1079999999999997</v>
      </c>
      <c r="J22" s="2131">
        <f t="shared" si="7"/>
        <v>87.192999999999998</v>
      </c>
      <c r="K22" s="207"/>
      <c r="L22" s="408" t="s">
        <v>6117</v>
      </c>
      <c r="M22" s="207"/>
      <c r="N22" s="354"/>
      <c r="O22" s="207"/>
      <c r="P22" s="415"/>
      <c r="R22" s="413"/>
      <c r="V22" s="413"/>
      <c r="X22" s="2742" t="s">
        <v>6116</v>
      </c>
      <c r="Y22" s="2743"/>
      <c r="Z22" s="350" t="s">
        <v>803</v>
      </c>
      <c r="AA22" s="350" t="s">
        <v>837</v>
      </c>
      <c r="AB22" s="350" t="s">
        <v>871</v>
      </c>
      <c r="AC22" s="350" t="s">
        <v>905</v>
      </c>
      <c r="AD22" s="367" t="s">
        <v>939</v>
      </c>
    </row>
    <row r="23" spans="1:30" ht="17.25" thickTop="1" thickBot="1">
      <c r="A23" s="207"/>
      <c r="B23" s="421"/>
      <c r="C23" s="421"/>
      <c r="D23" s="421"/>
      <c r="E23" s="421"/>
      <c r="F23" s="2181"/>
      <c r="G23" s="2181"/>
      <c r="H23" s="2181"/>
      <c r="I23" s="2181"/>
      <c r="J23" s="2182"/>
      <c r="K23" s="207"/>
      <c r="L23" s="420"/>
      <c r="M23" s="207"/>
      <c r="N23" s="207"/>
      <c r="O23" s="207"/>
      <c r="P23" s="415"/>
      <c r="R23" s="422"/>
      <c r="V23" s="422"/>
      <c r="X23" s="421"/>
      <c r="Y23" s="421"/>
      <c r="Z23" s="418"/>
      <c r="AA23" s="418"/>
      <c r="AB23" s="418"/>
      <c r="AC23" s="418"/>
      <c r="AD23" s="419"/>
    </row>
    <row r="24" spans="1:30" ht="16.5" thickTop="1" thickBot="1">
      <c r="A24" s="207"/>
      <c r="B24" s="2680" t="s">
        <v>6118</v>
      </c>
      <c r="C24" s="2681"/>
      <c r="D24" s="414"/>
      <c r="E24" s="414"/>
      <c r="F24" s="2181"/>
      <c r="G24" s="2181"/>
      <c r="H24" s="2181"/>
      <c r="I24" s="2181"/>
      <c r="J24" s="2182"/>
      <c r="K24" s="207"/>
      <c r="L24" s="188"/>
      <c r="M24" s="207"/>
      <c r="N24" s="207"/>
      <c r="O24" s="207"/>
      <c r="P24" s="415"/>
      <c r="R24" s="422"/>
      <c r="V24" s="422"/>
      <c r="X24" s="2680" t="s">
        <v>6118</v>
      </c>
      <c r="Y24" s="2681"/>
      <c r="Z24" s="418"/>
      <c r="AA24" s="418"/>
      <c r="AB24" s="418"/>
      <c r="AC24" s="418"/>
      <c r="AD24" s="419"/>
    </row>
    <row r="25" spans="1:30" ht="15.75" thickTop="1">
      <c r="A25" s="207"/>
      <c r="B25" s="2726" t="s">
        <v>6119</v>
      </c>
      <c r="C25" s="2727"/>
      <c r="D25" s="329" t="s">
        <v>682</v>
      </c>
      <c r="E25" s="329">
        <v>3</v>
      </c>
      <c r="F25" s="330">
        <v>-59.048000000000002</v>
      </c>
      <c r="G25" s="330">
        <v>-5.5839999999999996</v>
      </c>
      <c r="H25" s="330">
        <v>-5.2640000000000002</v>
      </c>
      <c r="I25" s="2132">
        <f t="shared" ref="I25:I31" si="12">IFERROR(G25-H25,0)</f>
        <v>-0.3199999999999994</v>
      </c>
      <c r="J25" s="2180">
        <f t="shared" ref="J25:J31" si="13">IFERROR(F25+I25,0)</f>
        <v>-59.368000000000002</v>
      </c>
      <c r="K25" s="207"/>
      <c r="L25" s="333" t="s">
        <v>6120</v>
      </c>
      <c r="M25" s="207"/>
      <c r="N25" s="335"/>
      <c r="O25" s="207"/>
      <c r="P25" s="415"/>
      <c r="Q25" s="336">
        <f t="shared" ref="Q25:Q30" si="14">IF( SUM( S25:U25 ) = 0, 0, $S$5 )</f>
        <v>0</v>
      </c>
      <c r="R25" s="422"/>
      <c r="S25" s="337">
        <f t="shared" ref="S25:S30" si="15" xml:space="preserve"> IF( ISNUMBER( F25 ), 0, 1 )</f>
        <v>0</v>
      </c>
      <c r="T25" s="337">
        <f t="shared" ref="T25:T30" si="16" xml:space="preserve"> IF( ISNUMBER( G25 ), 0, 1 )</f>
        <v>0</v>
      </c>
      <c r="U25" s="337">
        <f t="shared" ref="U25:U30" si="17" xml:space="preserve"> IF( ISNUMBER( H25 ), 0, 1 )</f>
        <v>0</v>
      </c>
      <c r="V25" s="422"/>
      <c r="X25" s="2726" t="s">
        <v>6119</v>
      </c>
      <c r="Y25" s="2727"/>
      <c r="Z25" s="330" t="s">
        <v>804</v>
      </c>
      <c r="AA25" s="330" t="s">
        <v>838</v>
      </c>
      <c r="AB25" s="330" t="s">
        <v>872</v>
      </c>
      <c r="AC25" s="331" t="s">
        <v>906</v>
      </c>
      <c r="AD25" s="403" t="s">
        <v>940</v>
      </c>
    </row>
    <row r="26" spans="1:30" ht="15">
      <c r="A26" s="207"/>
      <c r="B26" s="2686" t="s">
        <v>6121</v>
      </c>
      <c r="C26" s="2687"/>
      <c r="D26" s="377" t="s">
        <v>682</v>
      </c>
      <c r="E26" s="377">
        <v>3</v>
      </c>
      <c r="F26" s="339">
        <v>-18.657</v>
      </c>
      <c r="G26" s="339">
        <v>0</v>
      </c>
      <c r="H26" s="339">
        <v>0</v>
      </c>
      <c r="I26" s="2136">
        <f t="shared" si="12"/>
        <v>0</v>
      </c>
      <c r="J26" s="2135">
        <f t="shared" si="13"/>
        <v>-18.657</v>
      </c>
      <c r="K26" s="207"/>
      <c r="L26" s="342" t="s">
        <v>6122</v>
      </c>
      <c r="M26" s="207"/>
      <c r="N26" s="343"/>
      <c r="O26" s="207"/>
      <c r="P26" s="415"/>
      <c r="Q26" s="336">
        <f t="shared" si="14"/>
        <v>0</v>
      </c>
      <c r="R26" s="413"/>
      <c r="S26" s="337">
        <f t="shared" si="15"/>
        <v>0</v>
      </c>
      <c r="T26" s="337">
        <f t="shared" si="16"/>
        <v>0</v>
      </c>
      <c r="U26" s="337">
        <f t="shared" si="17"/>
        <v>0</v>
      </c>
      <c r="V26" s="413"/>
      <c r="X26" s="2686" t="s">
        <v>6121</v>
      </c>
      <c r="Y26" s="2687"/>
      <c r="Z26" s="339" t="s">
        <v>805</v>
      </c>
      <c r="AA26" s="339" t="s">
        <v>839</v>
      </c>
      <c r="AB26" s="339" t="s">
        <v>873</v>
      </c>
      <c r="AC26" s="340" t="s">
        <v>907</v>
      </c>
      <c r="AD26" s="365" t="s">
        <v>941</v>
      </c>
    </row>
    <row r="27" spans="1:30" ht="15">
      <c r="A27" s="207"/>
      <c r="B27" s="2702" t="s">
        <v>6123</v>
      </c>
      <c r="C27" s="2703"/>
      <c r="D27" s="344" t="s">
        <v>682</v>
      </c>
      <c r="E27" s="344">
        <v>3</v>
      </c>
      <c r="F27" s="339">
        <v>0</v>
      </c>
      <c r="G27" s="339">
        <v>0</v>
      </c>
      <c r="H27" s="339">
        <v>0</v>
      </c>
      <c r="I27" s="2136">
        <f t="shared" si="12"/>
        <v>0</v>
      </c>
      <c r="J27" s="2135">
        <f t="shared" si="13"/>
        <v>0</v>
      </c>
      <c r="K27" s="207"/>
      <c r="L27" s="342" t="s">
        <v>6124</v>
      </c>
      <c r="M27" s="207"/>
      <c r="N27" s="343"/>
      <c r="O27" s="207"/>
      <c r="P27" s="415"/>
      <c r="Q27" s="336">
        <f t="shared" si="14"/>
        <v>0</v>
      </c>
      <c r="R27" s="413"/>
      <c r="S27" s="337">
        <f t="shared" si="15"/>
        <v>0</v>
      </c>
      <c r="T27" s="337">
        <f t="shared" si="16"/>
        <v>0</v>
      </c>
      <c r="U27" s="337">
        <f t="shared" si="17"/>
        <v>0</v>
      </c>
      <c r="V27" s="413"/>
      <c r="X27" s="2702" t="s">
        <v>6123</v>
      </c>
      <c r="Y27" s="2703"/>
      <c r="Z27" s="339" t="s">
        <v>806</v>
      </c>
      <c r="AA27" s="339" t="s">
        <v>840</v>
      </c>
      <c r="AB27" s="339" t="s">
        <v>874</v>
      </c>
      <c r="AC27" s="340" t="s">
        <v>908</v>
      </c>
      <c r="AD27" s="365" t="s">
        <v>942</v>
      </c>
    </row>
    <row r="28" spans="1:30" ht="15">
      <c r="A28" s="207"/>
      <c r="B28" s="2700" t="s">
        <v>6102</v>
      </c>
      <c r="C28" s="2701"/>
      <c r="D28" s="338" t="s">
        <v>682</v>
      </c>
      <c r="E28" s="338">
        <v>3</v>
      </c>
      <c r="F28" s="339">
        <v>0</v>
      </c>
      <c r="G28" s="339">
        <v>0</v>
      </c>
      <c r="H28" s="339">
        <v>0</v>
      </c>
      <c r="I28" s="2136">
        <f t="shared" si="12"/>
        <v>0</v>
      </c>
      <c r="J28" s="2135">
        <f t="shared" si="13"/>
        <v>0</v>
      </c>
      <c r="K28" s="207"/>
      <c r="L28" s="342" t="s">
        <v>6125</v>
      </c>
      <c r="M28" s="207"/>
      <c r="N28" s="343"/>
      <c r="O28" s="207"/>
      <c r="P28" s="415"/>
      <c r="Q28" s="336">
        <f t="shared" si="14"/>
        <v>0</v>
      </c>
      <c r="R28" s="413"/>
      <c r="S28" s="337">
        <f t="shared" si="15"/>
        <v>0</v>
      </c>
      <c r="T28" s="337">
        <f t="shared" si="16"/>
        <v>0</v>
      </c>
      <c r="U28" s="337">
        <f t="shared" si="17"/>
        <v>0</v>
      </c>
      <c r="V28" s="413"/>
      <c r="X28" s="2700" t="s">
        <v>6102</v>
      </c>
      <c r="Y28" s="2701"/>
      <c r="Z28" s="339" t="s">
        <v>807</v>
      </c>
      <c r="AA28" s="339" t="s">
        <v>841</v>
      </c>
      <c r="AB28" s="339" t="s">
        <v>875</v>
      </c>
      <c r="AC28" s="340" t="s">
        <v>909</v>
      </c>
      <c r="AD28" s="365" t="s">
        <v>943</v>
      </c>
    </row>
    <row r="29" spans="1:30" ht="15">
      <c r="A29" s="207"/>
      <c r="B29" s="2744" t="s">
        <v>6126</v>
      </c>
      <c r="C29" s="2745"/>
      <c r="D29" s="338" t="s">
        <v>682</v>
      </c>
      <c r="E29" s="338">
        <v>3</v>
      </c>
      <c r="F29" s="339">
        <v>-1.3779999999999999</v>
      </c>
      <c r="G29" s="339">
        <v>-0.16500000000000001</v>
      </c>
      <c r="H29" s="339">
        <v>0</v>
      </c>
      <c r="I29" s="2136">
        <f t="shared" si="12"/>
        <v>-0.16500000000000001</v>
      </c>
      <c r="J29" s="2135">
        <f t="shared" si="13"/>
        <v>-1.5429999999999999</v>
      </c>
      <c r="K29" s="207"/>
      <c r="L29" s="342" t="s">
        <v>6127</v>
      </c>
      <c r="M29" s="207"/>
      <c r="N29" s="343"/>
      <c r="O29" s="207"/>
      <c r="P29" s="415"/>
      <c r="Q29" s="336">
        <f t="shared" si="14"/>
        <v>0</v>
      </c>
      <c r="R29" s="413"/>
      <c r="S29" s="337">
        <f t="shared" si="15"/>
        <v>0</v>
      </c>
      <c r="T29" s="337">
        <f t="shared" si="16"/>
        <v>0</v>
      </c>
      <c r="U29" s="337">
        <f t="shared" si="17"/>
        <v>0</v>
      </c>
      <c r="V29" s="413"/>
      <c r="X29" s="2744" t="s">
        <v>6126</v>
      </c>
      <c r="Y29" s="2745"/>
      <c r="Z29" s="339" t="s">
        <v>808</v>
      </c>
      <c r="AA29" s="339" t="s">
        <v>842</v>
      </c>
      <c r="AB29" s="339" t="s">
        <v>876</v>
      </c>
      <c r="AC29" s="340" t="s">
        <v>910</v>
      </c>
      <c r="AD29" s="365" t="s">
        <v>944</v>
      </c>
    </row>
    <row r="30" spans="1:30" ht="15">
      <c r="A30" s="207"/>
      <c r="B30" s="2744" t="s">
        <v>6128</v>
      </c>
      <c r="C30" s="2745"/>
      <c r="D30" s="338" t="s">
        <v>682</v>
      </c>
      <c r="E30" s="338">
        <v>3</v>
      </c>
      <c r="F30" s="339">
        <v>0</v>
      </c>
      <c r="G30" s="339">
        <v>0</v>
      </c>
      <c r="H30" s="339">
        <v>0</v>
      </c>
      <c r="I30" s="2136">
        <f t="shared" si="12"/>
        <v>0</v>
      </c>
      <c r="J30" s="2135">
        <f t="shared" si="13"/>
        <v>0</v>
      </c>
      <c r="K30" s="207"/>
      <c r="L30" s="342" t="s">
        <v>6129</v>
      </c>
      <c r="M30" s="207"/>
      <c r="N30" s="343"/>
      <c r="O30" s="207"/>
      <c r="P30" s="415"/>
      <c r="Q30" s="336">
        <f t="shared" si="14"/>
        <v>0</v>
      </c>
      <c r="R30" s="422"/>
      <c r="S30" s="337">
        <f t="shared" si="15"/>
        <v>0</v>
      </c>
      <c r="T30" s="337">
        <f t="shared" si="16"/>
        <v>0</v>
      </c>
      <c r="U30" s="337">
        <f t="shared" si="17"/>
        <v>0</v>
      </c>
      <c r="V30" s="422"/>
      <c r="X30" s="2744" t="s">
        <v>6128</v>
      </c>
      <c r="Y30" s="2745"/>
      <c r="Z30" s="339" t="s">
        <v>809</v>
      </c>
      <c r="AA30" s="339" t="s">
        <v>843</v>
      </c>
      <c r="AB30" s="339" t="s">
        <v>877</v>
      </c>
      <c r="AC30" s="340" t="s">
        <v>911</v>
      </c>
      <c r="AD30" s="365" t="s">
        <v>945</v>
      </c>
    </row>
    <row r="31" spans="1:30" ht="15.75" thickBot="1">
      <c r="A31" s="207"/>
      <c r="B31" s="2682" t="s">
        <v>11240</v>
      </c>
      <c r="C31" s="2683"/>
      <c r="D31" s="384" t="s">
        <v>682</v>
      </c>
      <c r="E31" s="384">
        <v>3</v>
      </c>
      <c r="F31" s="2138">
        <f>IFERROR(SUM(F25:F30),0)</f>
        <v>-79.082999999999998</v>
      </c>
      <c r="G31" s="2138">
        <f>IFERROR(SUM(G25:G30),0)</f>
        <v>-5.7489999999999997</v>
      </c>
      <c r="H31" s="2138">
        <f>IFERROR(SUM(H25:H30),0)</f>
        <v>-5.2640000000000002</v>
      </c>
      <c r="I31" s="2138">
        <f t="shared" si="12"/>
        <v>-0.48499999999999943</v>
      </c>
      <c r="J31" s="2131">
        <f t="shared" si="13"/>
        <v>-79.567999999999998</v>
      </c>
      <c r="K31" s="207"/>
      <c r="L31" s="408" t="s">
        <v>6130</v>
      </c>
      <c r="M31" s="207"/>
      <c r="N31" s="354"/>
      <c r="O31" s="207"/>
      <c r="P31" s="415"/>
      <c r="R31" s="422"/>
      <c r="V31" s="422"/>
      <c r="X31" s="2682" t="s">
        <v>6106</v>
      </c>
      <c r="Y31" s="2683"/>
      <c r="Z31" s="350" t="s">
        <v>810</v>
      </c>
      <c r="AA31" s="350" t="s">
        <v>844</v>
      </c>
      <c r="AB31" s="350" t="s">
        <v>878</v>
      </c>
      <c r="AC31" s="350" t="s">
        <v>912</v>
      </c>
      <c r="AD31" s="367" t="s">
        <v>946</v>
      </c>
    </row>
    <row r="32" spans="1:30" ht="17.25" thickTop="1" thickBot="1">
      <c r="A32" s="207"/>
      <c r="B32" s="421"/>
      <c r="C32" s="421"/>
      <c r="D32" s="421"/>
      <c r="E32" s="421"/>
      <c r="F32" s="2181"/>
      <c r="G32" s="2181"/>
      <c r="H32" s="2181"/>
      <c r="I32" s="2181"/>
      <c r="J32" s="2182"/>
      <c r="K32" s="207"/>
      <c r="L32" s="420"/>
      <c r="M32" s="207"/>
      <c r="N32" s="207"/>
      <c r="O32" s="207"/>
      <c r="P32" s="415"/>
      <c r="R32" s="413"/>
      <c r="V32" s="413"/>
      <c r="X32" s="421"/>
      <c r="Y32" s="421"/>
      <c r="Z32" s="418"/>
      <c r="AA32" s="418"/>
      <c r="AB32" s="418"/>
      <c r="AC32" s="418"/>
      <c r="AD32" s="419"/>
    </row>
    <row r="33" spans="1:30" ht="16.5" thickTop="1" thickBot="1">
      <c r="A33" s="207"/>
      <c r="B33" s="2738" t="s">
        <v>6131</v>
      </c>
      <c r="C33" s="2739"/>
      <c r="D33" s="423" t="s">
        <v>682</v>
      </c>
      <c r="E33" s="423">
        <v>3</v>
      </c>
      <c r="F33" s="2183">
        <f xml:space="preserve"> IFERROR(F22 + F31,0)</f>
        <v>13.218000000000004</v>
      </c>
      <c r="G33" s="2183">
        <f xml:space="preserve"> IFERROR(G22 + G31,0)</f>
        <v>0.70500000000000007</v>
      </c>
      <c r="H33" s="2183">
        <f xml:space="preserve"> IFERROR(H22 + H31,0)</f>
        <v>6.2979999999999992</v>
      </c>
      <c r="I33" s="2183">
        <f>IFERROR(G33-H33,0)</f>
        <v>-5.5929999999999991</v>
      </c>
      <c r="J33" s="2184">
        <f>IFERROR(F33+I33,0)</f>
        <v>7.6250000000000044</v>
      </c>
      <c r="K33" s="207"/>
      <c r="L33" s="426" t="s">
        <v>6132</v>
      </c>
      <c r="M33" s="207"/>
      <c r="N33" s="427"/>
      <c r="O33" s="207"/>
      <c r="P33" s="415"/>
      <c r="R33" s="413"/>
      <c r="V33" s="413"/>
      <c r="X33" s="2738" t="s">
        <v>6131</v>
      </c>
      <c r="Y33" s="2739"/>
      <c r="Z33" s="424" t="s">
        <v>811</v>
      </c>
      <c r="AA33" s="424" t="s">
        <v>845</v>
      </c>
      <c r="AB33" s="424" t="s">
        <v>879</v>
      </c>
      <c r="AC33" s="424" t="s">
        <v>913</v>
      </c>
      <c r="AD33" s="425" t="s">
        <v>947</v>
      </c>
    </row>
    <row r="34" spans="1:30" ht="17.25" thickTop="1" thickBot="1">
      <c r="A34" s="207"/>
      <c r="B34" s="428"/>
      <c r="C34" s="318"/>
      <c r="D34" s="318"/>
      <c r="E34" s="318"/>
      <c r="F34" s="2181"/>
      <c r="G34" s="2181"/>
      <c r="H34" s="2181"/>
      <c r="I34" s="2181"/>
      <c r="J34" s="2182"/>
      <c r="K34" s="207"/>
      <c r="L34" s="420"/>
      <c r="M34" s="207"/>
      <c r="N34" s="207"/>
      <c r="O34" s="207"/>
      <c r="P34" s="415"/>
      <c r="R34" s="413"/>
      <c r="V34" s="413"/>
      <c r="X34" s="428"/>
      <c r="Y34" s="318"/>
      <c r="Z34" s="418"/>
      <c r="AA34" s="418"/>
      <c r="AB34" s="418"/>
      <c r="AC34" s="418"/>
      <c r="AD34" s="419"/>
    </row>
    <row r="35" spans="1:30" ht="16.5" thickTop="1" thickBot="1">
      <c r="A35" s="207"/>
      <c r="B35" s="2680" t="s">
        <v>6133</v>
      </c>
      <c r="C35" s="2681"/>
      <c r="D35" s="414"/>
      <c r="E35" s="414"/>
      <c r="F35" s="2181"/>
      <c r="G35" s="2181"/>
      <c r="H35" s="2181"/>
      <c r="I35" s="2181"/>
      <c r="J35" s="2182"/>
      <c r="K35" s="207"/>
      <c r="L35" s="188"/>
      <c r="M35" s="207"/>
      <c r="N35" s="207"/>
      <c r="O35" s="207"/>
      <c r="P35" s="415"/>
      <c r="R35" s="413"/>
      <c r="V35" s="413"/>
      <c r="X35" s="2680" t="s">
        <v>6133</v>
      </c>
      <c r="Y35" s="2681"/>
      <c r="Z35" s="418"/>
      <c r="AA35" s="418"/>
      <c r="AB35" s="418"/>
      <c r="AC35" s="418"/>
      <c r="AD35" s="419"/>
    </row>
    <row r="36" spans="1:30" ht="15.75" thickTop="1">
      <c r="A36" s="207"/>
      <c r="B36" s="2726" t="s">
        <v>6119</v>
      </c>
      <c r="C36" s="2727"/>
      <c r="D36" s="329" t="s">
        <v>682</v>
      </c>
      <c r="E36" s="329">
        <v>3</v>
      </c>
      <c r="F36" s="330">
        <v>-10.265000000000001</v>
      </c>
      <c r="G36" s="330">
        <v>0</v>
      </c>
      <c r="H36" s="330">
        <v>0</v>
      </c>
      <c r="I36" s="2132">
        <f t="shared" ref="I36:I45" si="18">IFERROR(G36-H36,0)</f>
        <v>0</v>
      </c>
      <c r="J36" s="2180">
        <f t="shared" ref="J36:J45" si="19">IFERROR(F36+I36,0)</f>
        <v>-10.265000000000001</v>
      </c>
      <c r="K36" s="207"/>
      <c r="L36" s="333" t="s">
        <v>6134</v>
      </c>
      <c r="M36" s="207"/>
      <c r="N36" s="335"/>
      <c r="O36" s="207"/>
      <c r="P36" s="415"/>
      <c r="Q36" s="336">
        <f t="shared" ref="Q36:Q44" si="20">IF( SUM( S36:U36 ) = 0, 0, $S$5 )</f>
        <v>0</v>
      </c>
      <c r="R36" s="413"/>
      <c r="S36" s="337">
        <f t="shared" ref="S36:S44" si="21" xml:space="preserve"> IF( ISNUMBER( F36 ), 0, 1 )</f>
        <v>0</v>
      </c>
      <c r="T36" s="337">
        <f t="shared" ref="T36:T44" si="22" xml:space="preserve"> IF( ISNUMBER( G36 ), 0, 1 )</f>
        <v>0</v>
      </c>
      <c r="U36" s="337">
        <f t="shared" ref="U36:U44" si="23" xml:space="preserve"> IF( ISNUMBER( H36 ), 0, 1 )</f>
        <v>0</v>
      </c>
      <c r="V36" s="413"/>
      <c r="X36" s="2726" t="s">
        <v>6119</v>
      </c>
      <c r="Y36" s="2727"/>
      <c r="Z36" s="330" t="s">
        <v>812</v>
      </c>
      <c r="AA36" s="330" t="s">
        <v>846</v>
      </c>
      <c r="AB36" s="330" t="s">
        <v>880</v>
      </c>
      <c r="AC36" s="331" t="s">
        <v>914</v>
      </c>
      <c r="AD36" s="403" t="s">
        <v>948</v>
      </c>
    </row>
    <row r="37" spans="1:30" ht="15">
      <c r="A37" s="207"/>
      <c r="B37" s="2686" t="s">
        <v>6123</v>
      </c>
      <c r="C37" s="2687"/>
      <c r="D37" s="377" t="s">
        <v>682</v>
      </c>
      <c r="E37" s="377">
        <v>3</v>
      </c>
      <c r="F37" s="339">
        <v>-292.67200000000003</v>
      </c>
      <c r="G37" s="339">
        <v>0</v>
      </c>
      <c r="H37" s="339">
        <v>0</v>
      </c>
      <c r="I37" s="2136">
        <f t="shared" si="18"/>
        <v>0</v>
      </c>
      <c r="J37" s="2135">
        <f t="shared" si="19"/>
        <v>-292.67200000000003</v>
      </c>
      <c r="K37" s="207"/>
      <c r="L37" s="342" t="s">
        <v>6135</v>
      </c>
      <c r="M37" s="207"/>
      <c r="N37" s="343"/>
      <c r="O37" s="207"/>
      <c r="P37" s="415"/>
      <c r="Q37" s="336">
        <f t="shared" si="20"/>
        <v>0</v>
      </c>
      <c r="R37" s="429"/>
      <c r="S37" s="337">
        <f t="shared" si="21"/>
        <v>0</v>
      </c>
      <c r="T37" s="337">
        <f t="shared" si="22"/>
        <v>0</v>
      </c>
      <c r="U37" s="337">
        <f t="shared" si="23"/>
        <v>0</v>
      </c>
      <c r="V37" s="429"/>
      <c r="X37" s="2686" t="s">
        <v>6123</v>
      </c>
      <c r="Y37" s="2687"/>
      <c r="Z37" s="339" t="s">
        <v>813</v>
      </c>
      <c r="AA37" s="339" t="s">
        <v>847</v>
      </c>
      <c r="AB37" s="339" t="s">
        <v>881</v>
      </c>
      <c r="AC37" s="340" t="s">
        <v>915</v>
      </c>
      <c r="AD37" s="365" t="s">
        <v>949</v>
      </c>
    </row>
    <row r="38" spans="1:30" ht="15">
      <c r="A38" s="207"/>
      <c r="B38" s="2702" t="s">
        <v>6102</v>
      </c>
      <c r="C38" s="2703"/>
      <c r="D38" s="344" t="s">
        <v>682</v>
      </c>
      <c r="E38" s="344">
        <v>3</v>
      </c>
      <c r="F38" s="339">
        <v>-5.7000000000000002E-2</v>
      </c>
      <c r="G38" s="339">
        <v>0</v>
      </c>
      <c r="H38" s="339">
        <v>0</v>
      </c>
      <c r="I38" s="2136">
        <f t="shared" si="18"/>
        <v>0</v>
      </c>
      <c r="J38" s="2135">
        <f t="shared" si="19"/>
        <v>-5.7000000000000002E-2</v>
      </c>
      <c r="K38" s="207"/>
      <c r="L38" s="342" t="s">
        <v>6136</v>
      </c>
      <c r="M38" s="207"/>
      <c r="N38" s="343"/>
      <c r="O38" s="207"/>
      <c r="P38" s="415"/>
      <c r="Q38" s="336">
        <f t="shared" si="20"/>
        <v>0</v>
      </c>
      <c r="R38" s="413"/>
      <c r="S38" s="337">
        <f t="shared" si="21"/>
        <v>0</v>
      </c>
      <c r="T38" s="337">
        <f t="shared" si="22"/>
        <v>0</v>
      </c>
      <c r="U38" s="337">
        <f t="shared" si="23"/>
        <v>0</v>
      </c>
      <c r="V38" s="413"/>
      <c r="X38" s="2702" t="s">
        <v>6102</v>
      </c>
      <c r="Y38" s="2703"/>
      <c r="Z38" s="339" t="s">
        <v>814</v>
      </c>
      <c r="AA38" s="339" t="s">
        <v>848</v>
      </c>
      <c r="AB38" s="339" t="s">
        <v>882</v>
      </c>
      <c r="AC38" s="340" t="s">
        <v>916</v>
      </c>
      <c r="AD38" s="365" t="s">
        <v>950</v>
      </c>
    </row>
    <row r="39" spans="1:30" ht="15">
      <c r="A39" s="207"/>
      <c r="B39" s="2700" t="s">
        <v>6137</v>
      </c>
      <c r="C39" s="2701"/>
      <c r="D39" s="338" t="s">
        <v>682</v>
      </c>
      <c r="E39" s="338">
        <v>3</v>
      </c>
      <c r="F39" s="339">
        <v>0</v>
      </c>
      <c r="G39" s="339">
        <v>0</v>
      </c>
      <c r="H39" s="339">
        <v>0</v>
      </c>
      <c r="I39" s="2136">
        <f t="shared" si="18"/>
        <v>0</v>
      </c>
      <c r="J39" s="2135">
        <f t="shared" si="19"/>
        <v>0</v>
      </c>
      <c r="K39" s="207"/>
      <c r="L39" s="342" t="s">
        <v>6138</v>
      </c>
      <c r="M39" s="207"/>
      <c r="N39" s="343"/>
      <c r="O39" s="207"/>
      <c r="P39" s="415"/>
      <c r="Q39" s="336">
        <f t="shared" si="20"/>
        <v>0</v>
      </c>
      <c r="R39" s="413"/>
      <c r="S39" s="337">
        <f t="shared" si="21"/>
        <v>0</v>
      </c>
      <c r="T39" s="337">
        <f t="shared" si="22"/>
        <v>0</v>
      </c>
      <c r="U39" s="337">
        <f t="shared" si="23"/>
        <v>0</v>
      </c>
      <c r="V39" s="413"/>
      <c r="X39" s="2700" t="s">
        <v>6137</v>
      </c>
      <c r="Y39" s="2701"/>
      <c r="Z39" s="339" t="s">
        <v>815</v>
      </c>
      <c r="AA39" s="339" t="s">
        <v>849</v>
      </c>
      <c r="AB39" s="339" t="s">
        <v>883</v>
      </c>
      <c r="AC39" s="340" t="s">
        <v>917</v>
      </c>
      <c r="AD39" s="365" t="s">
        <v>951</v>
      </c>
    </row>
    <row r="40" spans="1:30" ht="15">
      <c r="A40" s="207"/>
      <c r="B40" s="2744" t="s">
        <v>6128</v>
      </c>
      <c r="C40" s="2745"/>
      <c r="D40" s="338" t="s">
        <v>682</v>
      </c>
      <c r="E40" s="338">
        <v>3</v>
      </c>
      <c r="F40" s="339">
        <v>0</v>
      </c>
      <c r="G40" s="339">
        <v>0</v>
      </c>
      <c r="H40" s="339">
        <v>0</v>
      </c>
      <c r="I40" s="2136">
        <f t="shared" si="18"/>
        <v>0</v>
      </c>
      <c r="J40" s="2135">
        <f t="shared" si="19"/>
        <v>0</v>
      </c>
      <c r="K40" s="207"/>
      <c r="L40" s="342" t="s">
        <v>6139</v>
      </c>
      <c r="M40" s="207"/>
      <c r="N40" s="343"/>
      <c r="O40" s="207"/>
      <c r="P40" s="415"/>
      <c r="Q40" s="336">
        <f t="shared" si="20"/>
        <v>0</v>
      </c>
      <c r="R40" s="413"/>
      <c r="S40" s="337">
        <f t="shared" si="21"/>
        <v>0</v>
      </c>
      <c r="T40" s="337">
        <f t="shared" si="22"/>
        <v>0</v>
      </c>
      <c r="U40" s="337">
        <f t="shared" si="23"/>
        <v>0</v>
      </c>
      <c r="V40" s="413"/>
      <c r="X40" s="2744" t="s">
        <v>6128</v>
      </c>
      <c r="Y40" s="2745"/>
      <c r="Z40" s="339" t="s">
        <v>816</v>
      </c>
      <c r="AA40" s="339" t="s">
        <v>850</v>
      </c>
      <c r="AB40" s="339" t="s">
        <v>884</v>
      </c>
      <c r="AC40" s="340" t="s">
        <v>918</v>
      </c>
      <c r="AD40" s="365" t="s">
        <v>952</v>
      </c>
    </row>
    <row r="41" spans="1:30" ht="30">
      <c r="A41" s="207"/>
      <c r="B41" s="2744" t="s">
        <v>11275</v>
      </c>
      <c r="C41" s="2745"/>
      <c r="D41" s="338" t="s">
        <v>682</v>
      </c>
      <c r="E41" s="338">
        <v>3</v>
      </c>
      <c r="F41" s="339">
        <v>-168.703</v>
      </c>
      <c r="G41" s="339">
        <v>0</v>
      </c>
      <c r="H41" s="339">
        <v>-5.0000000000000001E-3</v>
      </c>
      <c r="I41" s="2136">
        <f t="shared" si="18"/>
        <v>5.0000000000000001E-3</v>
      </c>
      <c r="J41" s="2135">
        <f t="shared" si="19"/>
        <v>-168.69800000000001</v>
      </c>
      <c r="K41" s="207"/>
      <c r="L41" s="342" t="s">
        <v>6141</v>
      </c>
      <c r="M41" s="207"/>
      <c r="N41" s="343"/>
      <c r="O41" s="207"/>
      <c r="P41" s="415"/>
      <c r="Q41" s="336">
        <f t="shared" si="20"/>
        <v>0</v>
      </c>
      <c r="R41" s="413"/>
      <c r="S41" s="337">
        <f t="shared" si="21"/>
        <v>0</v>
      </c>
      <c r="T41" s="337">
        <f t="shared" si="22"/>
        <v>0</v>
      </c>
      <c r="U41" s="337">
        <f t="shared" si="23"/>
        <v>0</v>
      </c>
      <c r="V41" s="413"/>
      <c r="X41" s="2744" t="s">
        <v>6140</v>
      </c>
      <c r="Y41" s="2745"/>
      <c r="Z41" s="339" t="s">
        <v>817</v>
      </c>
      <c r="AA41" s="339" t="s">
        <v>851</v>
      </c>
      <c r="AB41" s="339" t="s">
        <v>885</v>
      </c>
      <c r="AC41" s="340" t="s">
        <v>919</v>
      </c>
      <c r="AD41" s="365" t="s">
        <v>953</v>
      </c>
    </row>
    <row r="42" spans="1:30" ht="30">
      <c r="A42" s="207"/>
      <c r="B42" s="2686" t="s">
        <v>6142</v>
      </c>
      <c r="C42" s="2687"/>
      <c r="D42" s="377" t="s">
        <v>682</v>
      </c>
      <c r="E42" s="377">
        <v>3</v>
      </c>
      <c r="F42" s="339">
        <v>0</v>
      </c>
      <c r="G42" s="339">
        <v>0</v>
      </c>
      <c r="H42" s="339">
        <v>0</v>
      </c>
      <c r="I42" s="2136">
        <f t="shared" si="18"/>
        <v>0</v>
      </c>
      <c r="J42" s="2135">
        <f t="shared" si="19"/>
        <v>0</v>
      </c>
      <c r="K42" s="207"/>
      <c r="L42" s="342" t="s">
        <v>6143</v>
      </c>
      <c r="M42" s="207"/>
      <c r="N42" s="343"/>
      <c r="O42" s="207"/>
      <c r="P42" s="415"/>
      <c r="Q42" s="336">
        <f t="shared" si="20"/>
        <v>0</v>
      </c>
      <c r="R42" s="413"/>
      <c r="S42" s="337">
        <f t="shared" si="21"/>
        <v>0</v>
      </c>
      <c r="T42" s="337">
        <f t="shared" si="22"/>
        <v>0</v>
      </c>
      <c r="U42" s="337">
        <f t="shared" si="23"/>
        <v>0</v>
      </c>
      <c r="V42" s="413"/>
      <c r="X42" s="2686" t="s">
        <v>6142</v>
      </c>
      <c r="Y42" s="2687"/>
      <c r="Z42" s="339" t="s">
        <v>818</v>
      </c>
      <c r="AA42" s="339" t="s">
        <v>852</v>
      </c>
      <c r="AB42" s="339" t="s">
        <v>886</v>
      </c>
      <c r="AC42" s="340" t="s">
        <v>920</v>
      </c>
      <c r="AD42" s="365" t="s">
        <v>954</v>
      </c>
    </row>
    <row r="43" spans="1:30" ht="30">
      <c r="A43" s="207"/>
      <c r="B43" s="2702" t="s">
        <v>1074</v>
      </c>
      <c r="C43" s="2703"/>
      <c r="D43" s="344" t="s">
        <v>682</v>
      </c>
      <c r="E43" s="344">
        <v>3</v>
      </c>
      <c r="F43" s="339">
        <v>0</v>
      </c>
      <c r="G43" s="339">
        <v>0</v>
      </c>
      <c r="H43" s="339">
        <v>0</v>
      </c>
      <c r="I43" s="2136">
        <f t="shared" si="18"/>
        <v>0</v>
      </c>
      <c r="J43" s="2135">
        <f t="shared" si="19"/>
        <v>0</v>
      </c>
      <c r="K43" s="207"/>
      <c r="L43" s="342" t="s">
        <v>6144</v>
      </c>
      <c r="M43" s="207"/>
      <c r="N43" s="343"/>
      <c r="O43" s="207"/>
      <c r="P43" s="415"/>
      <c r="Q43" s="336">
        <f t="shared" si="20"/>
        <v>0</v>
      </c>
      <c r="R43" s="413"/>
      <c r="S43" s="337">
        <f t="shared" si="21"/>
        <v>0</v>
      </c>
      <c r="T43" s="337">
        <f t="shared" si="22"/>
        <v>0</v>
      </c>
      <c r="U43" s="337">
        <f t="shared" si="23"/>
        <v>0</v>
      </c>
      <c r="V43" s="413"/>
      <c r="X43" s="2702" t="s">
        <v>1074</v>
      </c>
      <c r="Y43" s="2703"/>
      <c r="Z43" s="339" t="s">
        <v>819</v>
      </c>
      <c r="AA43" s="339" t="s">
        <v>853</v>
      </c>
      <c r="AB43" s="339" t="s">
        <v>887</v>
      </c>
      <c r="AC43" s="340" t="s">
        <v>921</v>
      </c>
      <c r="AD43" s="365" t="s">
        <v>955</v>
      </c>
    </row>
    <row r="44" spans="1:30" ht="15">
      <c r="A44" s="207"/>
      <c r="B44" s="2700" t="s">
        <v>6064</v>
      </c>
      <c r="C44" s="2701"/>
      <c r="D44" s="338" t="s">
        <v>682</v>
      </c>
      <c r="E44" s="338">
        <v>3</v>
      </c>
      <c r="F44" s="339">
        <v>-65.706999999999994</v>
      </c>
      <c r="G44" s="339">
        <v>0</v>
      </c>
      <c r="H44" s="339">
        <v>0</v>
      </c>
      <c r="I44" s="2136">
        <f t="shared" si="18"/>
        <v>0</v>
      </c>
      <c r="J44" s="2135">
        <f t="shared" si="19"/>
        <v>-65.706999999999994</v>
      </c>
      <c r="K44" s="207"/>
      <c r="L44" s="342" t="s">
        <v>6145</v>
      </c>
      <c r="M44" s="207"/>
      <c r="N44" s="343"/>
      <c r="O44" s="207"/>
      <c r="P44" s="415"/>
      <c r="Q44" s="336">
        <f t="shared" si="20"/>
        <v>0</v>
      </c>
      <c r="R44" s="413"/>
      <c r="S44" s="337">
        <f t="shared" si="21"/>
        <v>0</v>
      </c>
      <c r="T44" s="337">
        <f t="shared" si="22"/>
        <v>0</v>
      </c>
      <c r="U44" s="337">
        <f t="shared" si="23"/>
        <v>0</v>
      </c>
      <c r="V44" s="413"/>
      <c r="X44" s="2700" t="s">
        <v>6064</v>
      </c>
      <c r="Y44" s="2701"/>
      <c r="Z44" s="339" t="s">
        <v>820</v>
      </c>
      <c r="AA44" s="339" t="s">
        <v>854</v>
      </c>
      <c r="AB44" s="339" t="s">
        <v>888</v>
      </c>
      <c r="AC44" s="340" t="s">
        <v>922</v>
      </c>
      <c r="AD44" s="365" t="s">
        <v>956</v>
      </c>
    </row>
    <row r="45" spans="1:30" ht="15.75" thickBot="1">
      <c r="A45" s="207"/>
      <c r="B45" s="2742" t="s">
        <v>11241</v>
      </c>
      <c r="C45" s="2743"/>
      <c r="D45" s="407" t="s">
        <v>682</v>
      </c>
      <c r="E45" s="407">
        <v>3</v>
      </c>
      <c r="F45" s="2138">
        <f>IFERROR(SUM(F36:F44),0)</f>
        <v>-537.404</v>
      </c>
      <c r="G45" s="2138">
        <f>IFERROR(SUM(G36:G44),0)</f>
        <v>0</v>
      </c>
      <c r="H45" s="2138">
        <f>IFERROR(SUM(H36:H44),0)</f>
        <v>-5.0000000000000001E-3</v>
      </c>
      <c r="I45" s="2138">
        <f t="shared" si="18"/>
        <v>5.0000000000000001E-3</v>
      </c>
      <c r="J45" s="2131">
        <f t="shared" si="19"/>
        <v>-537.399</v>
      </c>
      <c r="K45" s="207"/>
      <c r="L45" s="408" t="s">
        <v>6146</v>
      </c>
      <c r="M45" s="207"/>
      <c r="N45" s="354"/>
      <c r="O45" s="207"/>
      <c r="P45" s="415"/>
      <c r="R45" s="413"/>
      <c r="V45" s="413"/>
      <c r="X45" s="2742" t="s">
        <v>6106</v>
      </c>
      <c r="Y45" s="2743"/>
      <c r="Z45" s="350" t="s">
        <v>821</v>
      </c>
      <c r="AA45" s="350" t="s">
        <v>855</v>
      </c>
      <c r="AB45" s="350" t="s">
        <v>889</v>
      </c>
      <c r="AC45" s="350" t="s">
        <v>923</v>
      </c>
      <c r="AD45" s="367" t="s">
        <v>957</v>
      </c>
    </row>
    <row r="46" spans="1:30" ht="17.25" thickTop="1" thickBot="1">
      <c r="A46" s="207"/>
      <c r="B46" s="428"/>
      <c r="C46" s="430"/>
      <c r="D46" s="430"/>
      <c r="E46" s="430"/>
      <c r="F46" s="2182"/>
      <c r="G46" s="2182"/>
      <c r="H46" s="2182"/>
      <c r="I46" s="2182"/>
      <c r="J46" s="2182"/>
      <c r="K46" s="110"/>
      <c r="L46" s="431"/>
      <c r="M46" s="207"/>
      <c r="N46" s="207"/>
      <c r="O46" s="207"/>
      <c r="P46" s="415"/>
      <c r="R46" s="413"/>
      <c r="V46" s="413"/>
      <c r="X46" s="428"/>
      <c r="Y46" s="430"/>
      <c r="Z46" s="419"/>
      <c r="AA46" s="419"/>
      <c r="AB46" s="419"/>
      <c r="AC46" s="419"/>
      <c r="AD46" s="419"/>
    </row>
    <row r="47" spans="1:30" ht="16.5" thickTop="1" thickBot="1">
      <c r="A47" s="207"/>
      <c r="B47" s="2738" t="s">
        <v>6147</v>
      </c>
      <c r="C47" s="2739"/>
      <c r="D47" s="423" t="s">
        <v>682</v>
      </c>
      <c r="E47" s="423">
        <v>3</v>
      </c>
      <c r="F47" s="2183">
        <f>IFERROR(F15 + F33 + F45,0)</f>
        <v>73.541999999999916</v>
      </c>
      <c r="G47" s="2183">
        <f>IFERROR(G15 + G33 + G45,0)</f>
        <v>0.70500000000000007</v>
      </c>
      <c r="H47" s="2183">
        <f>IFERROR(H15 + H33 + H45,0)</f>
        <v>7.738999999999999</v>
      </c>
      <c r="I47" s="2183">
        <f t="shared" ref="I47" si="24">IFERROR(G47-H47,0)</f>
        <v>-7.0339999999999989</v>
      </c>
      <c r="J47" s="2184">
        <f t="shared" ref="J47" si="25">IFERROR(F47+I47,0)</f>
        <v>66.507999999999925</v>
      </c>
      <c r="K47" s="207"/>
      <c r="L47" s="426" t="s">
        <v>6148</v>
      </c>
      <c r="M47" s="207"/>
      <c r="N47" s="427"/>
      <c r="O47" s="207"/>
      <c r="P47" s="415"/>
      <c r="R47" s="413"/>
      <c r="V47" s="413"/>
      <c r="X47" s="2738" t="s">
        <v>6147</v>
      </c>
      <c r="Y47" s="2739"/>
      <c r="Z47" s="424" t="s">
        <v>822</v>
      </c>
      <c r="AA47" s="424" t="s">
        <v>856</v>
      </c>
      <c r="AB47" s="424" t="s">
        <v>890</v>
      </c>
      <c r="AC47" s="424" t="s">
        <v>924</v>
      </c>
      <c r="AD47" s="425" t="s">
        <v>958</v>
      </c>
    </row>
    <row r="48" spans="1:30" ht="17.25" thickTop="1" thickBot="1">
      <c r="A48" s="207"/>
      <c r="B48" s="432"/>
      <c r="C48" s="432"/>
      <c r="D48" s="432"/>
      <c r="E48" s="432"/>
      <c r="F48" s="2182"/>
      <c r="G48" s="2182"/>
      <c r="H48" s="2182"/>
      <c r="I48" s="2182"/>
      <c r="J48" s="2182"/>
      <c r="K48" s="110"/>
      <c r="L48" s="431"/>
      <c r="M48" s="207"/>
      <c r="N48" s="207"/>
      <c r="O48" s="207"/>
      <c r="P48" s="415"/>
      <c r="R48" s="413"/>
      <c r="V48" s="413"/>
      <c r="X48" s="432"/>
      <c r="Y48" s="432"/>
      <c r="Z48" s="419"/>
      <c r="AA48" s="419"/>
      <c r="AB48" s="419"/>
      <c r="AC48" s="419"/>
      <c r="AD48" s="419"/>
    </row>
    <row r="49" spans="1:30" ht="16.5" thickTop="1" thickBot="1">
      <c r="A49" s="207"/>
      <c r="B49" s="2680" t="s">
        <v>6149</v>
      </c>
      <c r="C49" s="2681"/>
      <c r="D49" s="414"/>
      <c r="E49" s="414"/>
      <c r="F49" s="2182"/>
      <c r="G49" s="2182"/>
      <c r="H49" s="2182"/>
      <c r="I49" s="2182"/>
      <c r="J49" s="2182"/>
      <c r="K49" s="110"/>
      <c r="L49" s="357"/>
      <c r="M49" s="207"/>
      <c r="N49" s="207"/>
      <c r="O49" s="207"/>
      <c r="P49" s="415"/>
      <c r="R49" s="413"/>
      <c r="V49" s="413"/>
      <c r="X49" s="2680" t="s">
        <v>6149</v>
      </c>
      <c r="Y49" s="2681"/>
      <c r="Z49" s="419"/>
      <c r="AA49" s="419"/>
      <c r="AB49" s="419"/>
      <c r="AC49" s="419"/>
      <c r="AD49" s="419"/>
    </row>
    <row r="50" spans="1:30" ht="15.75" thickTop="1">
      <c r="A50" s="207"/>
      <c r="B50" s="2726" t="s">
        <v>6150</v>
      </c>
      <c r="C50" s="2727"/>
      <c r="D50" s="329" t="s">
        <v>682</v>
      </c>
      <c r="E50" s="329">
        <v>3</v>
      </c>
      <c r="F50" s="330">
        <v>2.1230000000000002</v>
      </c>
      <c r="G50" s="330">
        <v>0</v>
      </c>
      <c r="H50" s="330">
        <v>0</v>
      </c>
      <c r="I50" s="2132">
        <f t="shared" ref="I50:I52" si="26">IFERROR(G50-H50,0)</f>
        <v>0</v>
      </c>
      <c r="J50" s="2180">
        <f t="shared" ref="J50:J52" si="27">IFERROR(F50+I50,0)</f>
        <v>2.1230000000000002</v>
      </c>
      <c r="K50" s="207"/>
      <c r="L50" s="333" t="s">
        <v>6151</v>
      </c>
      <c r="M50" s="207"/>
      <c r="N50" s="335"/>
      <c r="O50" s="207"/>
      <c r="P50" s="415"/>
      <c r="Q50" s="336">
        <f t="shared" ref="Q50:Q51" si="28">IF( SUM( S50:U50 ) = 0, 0, $S$5 )</f>
        <v>0</v>
      </c>
      <c r="R50" s="413"/>
      <c r="S50" s="337">
        <f t="shared" ref="S50:S51" si="29" xml:space="preserve"> IF( ISNUMBER( F50 ), 0, 1 )</f>
        <v>0</v>
      </c>
      <c r="T50" s="337">
        <f t="shared" ref="T50:T51" si="30" xml:space="preserve"> IF( ISNUMBER( G50 ), 0, 1 )</f>
        <v>0</v>
      </c>
      <c r="U50" s="337">
        <f t="shared" ref="U50:U51" si="31" xml:space="preserve"> IF( ISNUMBER( H50 ), 0, 1 )</f>
        <v>0</v>
      </c>
      <c r="V50" s="413"/>
      <c r="X50" s="2726" t="s">
        <v>6150</v>
      </c>
      <c r="Y50" s="2727"/>
      <c r="Z50" s="330" t="s">
        <v>823</v>
      </c>
      <c r="AA50" s="330" t="s">
        <v>857</v>
      </c>
      <c r="AB50" s="330" t="s">
        <v>891</v>
      </c>
      <c r="AC50" s="331" t="s">
        <v>925</v>
      </c>
      <c r="AD50" s="403" t="s">
        <v>959</v>
      </c>
    </row>
    <row r="51" spans="1:30" ht="15">
      <c r="A51" s="207"/>
      <c r="B51" s="2686" t="s">
        <v>6152</v>
      </c>
      <c r="C51" s="2687"/>
      <c r="D51" s="377" t="s">
        <v>682</v>
      </c>
      <c r="E51" s="377">
        <v>3</v>
      </c>
      <c r="F51" s="339">
        <v>71.418999999999997</v>
      </c>
      <c r="G51" s="339">
        <v>0.70499999999999996</v>
      </c>
      <c r="H51" s="339">
        <v>7.7389999999999999</v>
      </c>
      <c r="I51" s="2136">
        <f t="shared" si="26"/>
        <v>-7.0339999999999998</v>
      </c>
      <c r="J51" s="2135">
        <f t="shared" si="27"/>
        <v>64.384999999999991</v>
      </c>
      <c r="K51" s="207"/>
      <c r="L51" s="342" t="s">
        <v>6153</v>
      </c>
      <c r="M51" s="207"/>
      <c r="N51" s="343"/>
      <c r="O51" s="207"/>
      <c r="P51" s="415"/>
      <c r="Q51" s="336">
        <f t="shared" si="28"/>
        <v>0</v>
      </c>
      <c r="R51" s="413"/>
      <c r="S51" s="337">
        <f t="shared" si="29"/>
        <v>0</v>
      </c>
      <c r="T51" s="337">
        <f t="shared" si="30"/>
        <v>0</v>
      </c>
      <c r="U51" s="337">
        <f t="shared" si="31"/>
        <v>0</v>
      </c>
      <c r="V51" s="413"/>
      <c r="X51" s="2686" t="s">
        <v>6152</v>
      </c>
      <c r="Y51" s="2687"/>
      <c r="Z51" s="339" t="s">
        <v>824</v>
      </c>
      <c r="AA51" s="339" t="s">
        <v>858</v>
      </c>
      <c r="AB51" s="339" t="s">
        <v>892</v>
      </c>
      <c r="AC51" s="340" t="s">
        <v>926</v>
      </c>
      <c r="AD51" s="365" t="s">
        <v>960</v>
      </c>
    </row>
    <row r="52" spans="1:30" ht="15.75" thickBot="1">
      <c r="A52" s="207"/>
      <c r="B52" s="2740" t="s">
        <v>6154</v>
      </c>
      <c r="C52" s="2741"/>
      <c r="D52" s="416" t="s">
        <v>682</v>
      </c>
      <c r="E52" s="416">
        <v>3</v>
      </c>
      <c r="F52" s="2138">
        <f>IFERROR(SUM(F50:F51),0)</f>
        <v>73.542000000000002</v>
      </c>
      <c r="G52" s="2138">
        <f>IFERROR(SUM(G50:G51),0)</f>
        <v>0.70499999999999996</v>
      </c>
      <c r="H52" s="2138">
        <f>IFERROR(SUM(H50:H51),0)</f>
        <v>7.7389999999999999</v>
      </c>
      <c r="I52" s="2138">
        <f t="shared" si="26"/>
        <v>-7.0339999999999998</v>
      </c>
      <c r="J52" s="2131">
        <f t="shared" si="27"/>
        <v>66.507999999999996</v>
      </c>
      <c r="K52" s="207"/>
      <c r="L52" s="408" t="s">
        <v>6155</v>
      </c>
      <c r="M52" s="207"/>
      <c r="N52" s="354"/>
      <c r="O52" s="207"/>
      <c r="P52" s="415"/>
      <c r="R52" s="413"/>
      <c r="V52" s="413"/>
      <c r="X52" s="2740" t="s">
        <v>6154</v>
      </c>
      <c r="Y52" s="2741"/>
      <c r="Z52" s="350" t="s">
        <v>825</v>
      </c>
      <c r="AA52" s="350" t="s">
        <v>859</v>
      </c>
      <c r="AB52" s="350" t="s">
        <v>893</v>
      </c>
      <c r="AC52" s="350" t="s">
        <v>927</v>
      </c>
      <c r="AD52" s="367" t="s">
        <v>961</v>
      </c>
    </row>
    <row r="53" spans="1:30" ht="15.75" thickTop="1">
      <c r="A53" s="207"/>
      <c r="B53" s="207"/>
      <c r="C53" s="207"/>
      <c r="D53" s="207"/>
      <c r="E53" s="207"/>
      <c r="F53" s="207"/>
      <c r="G53" s="207"/>
      <c r="H53" s="207"/>
      <c r="I53" s="207"/>
      <c r="J53" s="110"/>
      <c r="K53" s="207"/>
      <c r="L53" s="188"/>
      <c r="M53" s="207"/>
      <c r="N53" s="207"/>
      <c r="O53" s="207"/>
    </row>
  </sheetData>
  <sheetProtection formatColumns="0" formatRows="0"/>
  <mergeCells count="99">
    <mergeCell ref="B1:I1"/>
    <mergeCell ref="X1:AC1"/>
    <mergeCell ref="B2:I2"/>
    <mergeCell ref="X2:AC2"/>
    <mergeCell ref="B3:N3"/>
    <mergeCell ref="X3:AD3"/>
    <mergeCell ref="F4:I4"/>
    <mergeCell ref="S4:U4"/>
    <mergeCell ref="Z4:AC4"/>
    <mergeCell ref="B5:C6"/>
    <mergeCell ref="D5:D6"/>
    <mergeCell ref="E5:E6"/>
    <mergeCell ref="F5:F6"/>
    <mergeCell ref="G5:I5"/>
    <mergeCell ref="J5:J6"/>
    <mergeCell ref="L5:L6"/>
    <mergeCell ref="N5:N6"/>
    <mergeCell ref="X5:Y6"/>
    <mergeCell ref="Z5:Z6"/>
    <mergeCell ref="AA5:AC5"/>
    <mergeCell ref="AD5:AD6"/>
    <mergeCell ref="B9:C9"/>
    <mergeCell ref="X9:Y9"/>
    <mergeCell ref="B10:C10"/>
    <mergeCell ref="X10:Y10"/>
    <mergeCell ref="B8:C8"/>
    <mergeCell ref="X8:Y8"/>
    <mergeCell ref="B12:C12"/>
    <mergeCell ref="X12:Y12"/>
    <mergeCell ref="B13:C13"/>
    <mergeCell ref="X13:Y13"/>
    <mergeCell ref="B14:C14"/>
    <mergeCell ref="X14:Y14"/>
    <mergeCell ref="B15:C15"/>
    <mergeCell ref="X15:Y15"/>
    <mergeCell ref="B17:C17"/>
    <mergeCell ref="X17:Y17"/>
    <mergeCell ref="B18:C18"/>
    <mergeCell ref="X18:Y18"/>
    <mergeCell ref="B19:C19"/>
    <mergeCell ref="X19:Y19"/>
    <mergeCell ref="B20:C20"/>
    <mergeCell ref="X20:Y20"/>
    <mergeCell ref="B21:C21"/>
    <mergeCell ref="X21:Y21"/>
    <mergeCell ref="B22:C22"/>
    <mergeCell ref="X22:Y22"/>
    <mergeCell ref="B24:C24"/>
    <mergeCell ref="X24:Y24"/>
    <mergeCell ref="B25:C25"/>
    <mergeCell ref="X25:Y25"/>
    <mergeCell ref="B26:C26"/>
    <mergeCell ref="X26:Y26"/>
    <mergeCell ref="B27:C27"/>
    <mergeCell ref="X27:Y27"/>
    <mergeCell ref="B28:C28"/>
    <mergeCell ref="X28:Y28"/>
    <mergeCell ref="B29:C29"/>
    <mergeCell ref="X29:Y29"/>
    <mergeCell ref="B30:C30"/>
    <mergeCell ref="X30:Y30"/>
    <mergeCell ref="B31:C31"/>
    <mergeCell ref="X31:Y31"/>
    <mergeCell ref="B33:C33"/>
    <mergeCell ref="X33:Y33"/>
    <mergeCell ref="B35:C35"/>
    <mergeCell ref="X35:Y35"/>
    <mergeCell ref="B36:C36"/>
    <mergeCell ref="X36:Y36"/>
    <mergeCell ref="B37:C37"/>
    <mergeCell ref="X37:Y37"/>
    <mergeCell ref="B38:C38"/>
    <mergeCell ref="X38:Y38"/>
    <mergeCell ref="B39:C39"/>
    <mergeCell ref="X39:Y39"/>
    <mergeCell ref="B45:C45"/>
    <mergeCell ref="X45:Y45"/>
    <mergeCell ref="B40:C40"/>
    <mergeCell ref="X40:Y40"/>
    <mergeCell ref="B41:C41"/>
    <mergeCell ref="X41:Y41"/>
    <mergeCell ref="B42:C42"/>
    <mergeCell ref="X42:Y42"/>
    <mergeCell ref="X11:Y11"/>
    <mergeCell ref="B11:C11"/>
    <mergeCell ref="B47:C47"/>
    <mergeCell ref="X47:Y47"/>
    <mergeCell ref="B52:C52"/>
    <mergeCell ref="X52:Y52"/>
    <mergeCell ref="B49:C49"/>
    <mergeCell ref="X49:Y49"/>
    <mergeCell ref="B50:C50"/>
    <mergeCell ref="X50:Y50"/>
    <mergeCell ref="B51:C51"/>
    <mergeCell ref="X51:Y51"/>
    <mergeCell ref="B43:C43"/>
    <mergeCell ref="X43:Y43"/>
    <mergeCell ref="B44:C44"/>
    <mergeCell ref="X44:Y44"/>
  </mergeCells>
  <conditionalFormatting sqref="Q9:Q14">
    <cfRule type="cellIs" dxfId="457" priority="15" operator="equal">
      <formula>0</formula>
    </cfRule>
  </conditionalFormatting>
  <conditionalFormatting sqref="Q18:Q21">
    <cfRule type="cellIs" dxfId="456" priority="4" operator="equal">
      <formula>0</formula>
    </cfRule>
  </conditionalFormatting>
  <conditionalFormatting sqref="Q25:Q30">
    <cfRule type="cellIs" dxfId="455" priority="3" operator="equal">
      <formula>0</formula>
    </cfRule>
  </conditionalFormatting>
  <conditionalFormatting sqref="Q36:Q44">
    <cfRule type="cellIs" dxfId="454" priority="2" operator="equal">
      <formula>0</formula>
    </cfRule>
  </conditionalFormatting>
  <conditionalFormatting sqref="Q50:Q51">
    <cfRule type="cellIs" dxfId="453" priority="1" operator="equal">
      <formula>0</formula>
    </cfRule>
  </conditionalFormatting>
  <dataValidations count="1">
    <dataValidation type="custom" allowBlank="1" showErrorMessage="1" errorTitle="Input Error" error="Please input a numeric value, in units of £m's." sqref="F36:H44 F9:H14 F18:H21 F25:H30 F50:H51">
      <formula1>ISNUMBER(F9)</formula1>
    </dataValidation>
  </dataValidations>
  <pageMargins left="0.7" right="0.7" top="0.75" bottom="0.75" header="0.3" footer="0.3"/>
  <pageSetup paperSize="8" scale="73" orientation="portrait" r:id="rId1"/>
  <headerFooter>
    <oddHeader>&amp;L&amp;F&amp;CSheet: &amp;A&amp;ROFFICIAL</oddHeader>
    <oddFooter>&amp;LPrinted on: &amp;D at &amp;T&amp;CPage &amp;P of &amp;N&amp;ROfwat</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B1:AD39"/>
  <sheetViews>
    <sheetView showGridLines="0" topLeftCell="A10" zoomScale="70" zoomScaleNormal="70" zoomScaleSheetLayoutView="100" workbookViewId="0">
      <selection activeCell="F12" sqref="F12"/>
    </sheetView>
  </sheetViews>
  <sheetFormatPr defaultColWidth="9.125" defaultRowHeight="15"/>
  <cols>
    <col min="1" max="1" width="1.625" style="207" customWidth="1"/>
    <col min="2" max="2" width="14" style="207" customWidth="1"/>
    <col min="3" max="3" width="22.125" style="207" customWidth="1"/>
    <col min="4" max="4" width="6.25" style="207" bestFit="1" customWidth="1"/>
    <col min="5" max="5" width="5.75" style="207" bestFit="1" customWidth="1"/>
    <col min="6" max="6" width="10.75" style="207" bestFit="1" customWidth="1"/>
    <col min="7" max="7" width="20.75" style="207" bestFit="1" customWidth="1"/>
    <col min="8" max="8" width="10.75" style="207" bestFit="1" customWidth="1"/>
    <col min="9" max="9" width="15" style="207" customWidth="1"/>
    <col min="10" max="10" width="25.75" style="110" bestFit="1" customWidth="1"/>
    <col min="11" max="11" width="1.625" style="207" customWidth="1"/>
    <col min="12" max="12" width="17.25" style="207" bestFit="1" customWidth="1"/>
    <col min="13" max="13" width="1.625" style="207" customWidth="1"/>
    <col min="14" max="14" width="31.25" style="207" bestFit="1" customWidth="1"/>
    <col min="15" max="15" width="1.625" style="207" customWidth="1"/>
    <col min="16" max="16" width="1.625" style="244" customWidth="1"/>
    <col min="17" max="17" width="25.125" style="244" customWidth="1"/>
    <col min="18" max="18" width="1.625" style="315" customWidth="1"/>
    <col min="19" max="21" width="8.125" style="315" hidden="1" customWidth="1"/>
    <col min="22" max="22" width="1.625" style="315" hidden="1" customWidth="1"/>
    <col min="23" max="23" width="1.625" style="207" customWidth="1"/>
    <col min="24" max="25" width="23.75" style="207" customWidth="1"/>
    <col min="26" max="26" width="14.75" style="207" bestFit="1" customWidth="1"/>
    <col min="27" max="27" width="15.75" style="207" customWidth="1"/>
    <col min="28" max="28" width="15.75" style="207" bestFit="1" customWidth="1"/>
    <col min="29" max="29" width="18.75" style="207" bestFit="1" customWidth="1"/>
    <col min="30" max="30" width="25.75" style="207" bestFit="1" customWidth="1"/>
    <col min="31" max="31" width="23.75" style="207" customWidth="1"/>
    <col min="32" max="16384" width="9.125" style="207"/>
  </cols>
  <sheetData>
    <row r="1" spans="2:30" s="311" customFormat="1" ht="23.25">
      <c r="B1" s="2718" t="s">
        <v>611</v>
      </c>
      <c r="C1" s="2718"/>
      <c r="D1" s="2718"/>
      <c r="E1" s="2718"/>
      <c r="F1" s="2718"/>
      <c r="G1" s="2718"/>
      <c r="H1" s="2718"/>
      <c r="I1" s="2718"/>
      <c r="J1" s="391"/>
      <c r="P1" s="392"/>
      <c r="Q1" s="319"/>
      <c r="R1" s="413"/>
      <c r="S1" s="315"/>
      <c r="T1" s="315"/>
      <c r="U1" s="315"/>
      <c r="V1" s="413"/>
      <c r="X1" s="2718" t="s">
        <v>11001</v>
      </c>
      <c r="Y1" s="2718"/>
      <c r="Z1" s="2718"/>
      <c r="AA1" s="2718"/>
      <c r="AB1" s="2718"/>
      <c r="AC1" s="2718"/>
      <c r="AD1" s="391"/>
    </row>
    <row r="2" spans="2:30" s="311" customFormat="1" ht="23.25">
      <c r="B2" s="2718" t="str">
        <f>Validation!B4</f>
        <v>South Staffordshire Water</v>
      </c>
      <c r="C2" s="2718"/>
      <c r="D2" s="2718"/>
      <c r="E2" s="2718"/>
      <c r="F2" s="2718"/>
      <c r="G2" s="2718"/>
      <c r="H2" s="2718"/>
      <c r="I2" s="2718"/>
      <c r="J2" s="391"/>
      <c r="P2" s="392"/>
      <c r="Q2" s="319"/>
      <c r="R2" s="413"/>
      <c r="S2" s="315"/>
      <c r="T2" s="315"/>
      <c r="U2" s="315"/>
      <c r="V2" s="413"/>
      <c r="X2" s="2718"/>
      <c r="Y2" s="2718"/>
      <c r="Z2" s="2718"/>
      <c r="AA2" s="2718"/>
      <c r="AB2" s="2718"/>
      <c r="AC2" s="2718"/>
      <c r="AD2" s="391"/>
    </row>
    <row r="3" spans="2:30" s="311" customFormat="1" ht="19.5">
      <c r="B3" s="2719" t="s">
        <v>6156</v>
      </c>
      <c r="C3" s="2720"/>
      <c r="D3" s="2720"/>
      <c r="E3" s="2720"/>
      <c r="F3" s="2720"/>
      <c r="G3" s="2720"/>
      <c r="H3" s="2720"/>
      <c r="I3" s="2720"/>
      <c r="J3" s="2720"/>
      <c r="K3" s="2720"/>
      <c r="L3" s="2720"/>
      <c r="M3" s="2720"/>
      <c r="N3" s="2720"/>
      <c r="P3" s="394"/>
      <c r="Q3" s="317" t="s">
        <v>6027</v>
      </c>
      <c r="R3" s="413"/>
      <c r="S3" s="315"/>
      <c r="T3" s="315"/>
      <c r="U3" s="315"/>
      <c r="V3" s="413"/>
      <c r="X3" s="2721" t="s">
        <v>6156</v>
      </c>
      <c r="Y3" s="2722"/>
      <c r="Z3" s="2722"/>
      <c r="AA3" s="2722"/>
      <c r="AB3" s="2722"/>
      <c r="AC3" s="2722"/>
      <c r="AD3" s="2723"/>
    </row>
    <row r="4" spans="2:30" ht="16.5" thickBot="1">
      <c r="B4" s="318"/>
      <c r="C4" s="318"/>
      <c r="D4" s="318"/>
      <c r="E4" s="318"/>
      <c r="F4" s="2730"/>
      <c r="G4" s="2730"/>
      <c r="H4" s="2730"/>
      <c r="I4" s="2730"/>
      <c r="J4" s="396"/>
      <c r="L4" s="244"/>
      <c r="P4" s="397"/>
      <c r="Q4" s="319"/>
      <c r="R4" s="413"/>
      <c r="S4" s="2707" t="s">
        <v>6028</v>
      </c>
      <c r="T4" s="2707"/>
      <c r="U4" s="2707"/>
      <c r="V4" s="413"/>
      <c r="X4" s="318"/>
      <c r="Y4" s="318"/>
      <c r="Z4" s="2730"/>
      <c r="AA4" s="2730"/>
      <c r="AB4" s="2730"/>
      <c r="AC4" s="2730"/>
      <c r="AD4" s="396"/>
    </row>
    <row r="5" spans="2:30" ht="15.75" thickTop="1">
      <c r="B5" s="2708" t="s">
        <v>6029</v>
      </c>
      <c r="C5" s="2709"/>
      <c r="D5" s="2709" t="s">
        <v>6030</v>
      </c>
      <c r="E5" s="2709" t="s">
        <v>5926</v>
      </c>
      <c r="F5" s="2712" t="s">
        <v>6031</v>
      </c>
      <c r="G5" s="2712" t="s">
        <v>6032</v>
      </c>
      <c r="H5" s="2712"/>
      <c r="I5" s="2712"/>
      <c r="J5" s="2714" t="s">
        <v>6033</v>
      </c>
      <c r="L5" s="2716" t="s">
        <v>6034</v>
      </c>
      <c r="N5" s="2716" t="s">
        <v>6035</v>
      </c>
      <c r="P5" s="397"/>
      <c r="Q5" s="319"/>
      <c r="R5" s="413"/>
      <c r="S5" s="321" t="s">
        <v>6036</v>
      </c>
      <c r="T5" s="322"/>
      <c r="U5" s="322"/>
      <c r="V5" s="413"/>
      <c r="X5" s="2708" t="s">
        <v>6029</v>
      </c>
      <c r="Y5" s="2709"/>
      <c r="Z5" s="2712" t="s">
        <v>6031</v>
      </c>
      <c r="AA5" s="2712" t="s">
        <v>6032</v>
      </c>
      <c r="AB5" s="2712"/>
      <c r="AC5" s="2712"/>
      <c r="AD5" s="2714" t="s">
        <v>6033</v>
      </c>
    </row>
    <row r="6" spans="2:30" ht="60.75" thickBot="1">
      <c r="B6" s="2710"/>
      <c r="C6" s="2711"/>
      <c r="D6" s="2711"/>
      <c r="E6" s="2711"/>
      <c r="F6" s="2713"/>
      <c r="G6" s="323" t="s">
        <v>6037</v>
      </c>
      <c r="H6" s="323" t="s">
        <v>6038</v>
      </c>
      <c r="I6" s="323" t="s">
        <v>6039</v>
      </c>
      <c r="J6" s="2715"/>
      <c r="L6" s="2717"/>
      <c r="N6" s="2717"/>
      <c r="P6" s="397"/>
      <c r="Q6" s="319"/>
      <c r="R6" s="413"/>
      <c r="S6" s="244"/>
      <c r="T6" s="244"/>
      <c r="U6" s="244"/>
      <c r="V6" s="413"/>
      <c r="X6" s="2710"/>
      <c r="Y6" s="2711"/>
      <c r="Z6" s="2713"/>
      <c r="AA6" s="323" t="s">
        <v>6037</v>
      </c>
      <c r="AB6" s="323" t="s">
        <v>6038</v>
      </c>
      <c r="AC6" s="323" t="s">
        <v>6039</v>
      </c>
      <c r="AD6" s="2715"/>
    </row>
    <row r="7" spans="2:30" ht="17.25" thickTop="1" thickBot="1">
      <c r="B7" s="399"/>
      <c r="C7" s="400"/>
      <c r="D7" s="400"/>
      <c r="E7" s="400"/>
      <c r="F7" s="83"/>
      <c r="G7" s="83"/>
      <c r="H7" s="83"/>
      <c r="I7" s="83"/>
      <c r="J7" s="401"/>
      <c r="P7" s="397"/>
      <c r="Q7" s="319"/>
      <c r="R7" s="413"/>
      <c r="S7" s="319"/>
      <c r="T7" s="319"/>
      <c r="U7" s="319"/>
      <c r="V7" s="413"/>
      <c r="X7" s="399"/>
      <c r="Y7" s="400"/>
      <c r="Z7" s="83"/>
      <c r="AA7" s="83"/>
      <c r="AB7" s="83"/>
      <c r="AC7" s="83"/>
      <c r="AD7" s="401"/>
    </row>
    <row r="8" spans="2:30" ht="16.5" thickTop="1" thickBot="1">
      <c r="B8" s="2680" t="s">
        <v>6157</v>
      </c>
      <c r="C8" s="2681"/>
      <c r="D8" s="414"/>
      <c r="E8" s="414"/>
      <c r="F8" s="83"/>
      <c r="G8" s="83"/>
      <c r="H8" s="83"/>
      <c r="I8" s="83"/>
      <c r="J8" s="401"/>
      <c r="P8" s="397"/>
      <c r="Q8" s="319"/>
      <c r="R8" s="413"/>
      <c r="S8" s="244"/>
      <c r="T8" s="244"/>
      <c r="U8" s="244"/>
      <c r="V8" s="413"/>
      <c r="X8" s="2680" t="s">
        <v>6157</v>
      </c>
      <c r="Y8" s="2681"/>
      <c r="Z8" s="83"/>
      <c r="AA8" s="83"/>
      <c r="AB8" s="83"/>
      <c r="AC8" s="83"/>
      <c r="AD8" s="401"/>
    </row>
    <row r="9" spans="2:30" ht="15.75" thickTop="1">
      <c r="B9" s="2726" t="s">
        <v>6046</v>
      </c>
      <c r="C9" s="2727"/>
      <c r="D9" s="329" t="s">
        <v>682</v>
      </c>
      <c r="E9" s="329">
        <v>3</v>
      </c>
      <c r="F9" s="2179">
        <f>IFERROR('1A'!F11,0)</f>
        <v>33.192999999999998</v>
      </c>
      <c r="G9" s="2179">
        <f>IFERROR('1A'!G11,0)</f>
        <v>-6.899</v>
      </c>
      <c r="H9" s="2179">
        <f>IFERROR('1A'!H11,0)</f>
        <v>1.8970000000000002</v>
      </c>
      <c r="I9" s="2132">
        <f>IFERROR(G9-H9,0)</f>
        <v>-8.7959999999999994</v>
      </c>
      <c r="J9" s="2180">
        <f t="shared" ref="J9:J20" si="0">IFERROR(F9+I9,0)</f>
        <v>24.396999999999998</v>
      </c>
      <c r="L9" s="333" t="s">
        <v>6158</v>
      </c>
      <c r="N9" s="335"/>
      <c r="P9" s="415"/>
      <c r="Q9" s="319"/>
      <c r="R9" s="413"/>
      <c r="S9" s="322"/>
      <c r="T9" s="322"/>
      <c r="U9" s="322"/>
      <c r="V9" s="413"/>
      <c r="X9" s="2726" t="s">
        <v>6046</v>
      </c>
      <c r="Y9" s="2727"/>
      <c r="Z9" s="402" t="s">
        <v>686</v>
      </c>
      <c r="AA9" s="402" t="s">
        <v>704</v>
      </c>
      <c r="AB9" s="402" t="s">
        <v>722</v>
      </c>
      <c r="AC9" s="331" t="s">
        <v>744</v>
      </c>
      <c r="AD9" s="403" t="s">
        <v>762</v>
      </c>
    </row>
    <row r="10" spans="2:30">
      <c r="B10" s="2686" t="s">
        <v>6048</v>
      </c>
      <c r="C10" s="2687"/>
      <c r="D10" s="377" t="s">
        <v>682</v>
      </c>
      <c r="E10" s="377">
        <v>3</v>
      </c>
      <c r="F10" s="339">
        <v>0</v>
      </c>
      <c r="G10" s="339">
        <v>7.3360000000000003</v>
      </c>
      <c r="H10" s="339">
        <v>0.13500000000000001</v>
      </c>
      <c r="I10" s="2136">
        <f t="shared" ref="I10:I20" si="1">IFERROR(G10-H10,0)</f>
        <v>7.2010000000000005</v>
      </c>
      <c r="J10" s="2135">
        <f t="shared" si="0"/>
        <v>7.2010000000000005</v>
      </c>
      <c r="L10" s="342" t="s">
        <v>6159</v>
      </c>
      <c r="N10" s="343"/>
      <c r="P10" s="415"/>
      <c r="Q10" s="319"/>
      <c r="R10" s="413"/>
      <c r="S10" s="322"/>
      <c r="T10" s="322"/>
      <c r="U10" s="322"/>
      <c r="V10" s="413"/>
      <c r="X10" s="2686" t="s">
        <v>6048</v>
      </c>
      <c r="Y10" s="2687"/>
      <c r="Z10" s="806" t="s">
        <v>962</v>
      </c>
      <c r="AA10" s="806" t="s">
        <v>984</v>
      </c>
      <c r="AB10" s="806" t="s">
        <v>1006</v>
      </c>
      <c r="AC10" s="340" t="s">
        <v>1028</v>
      </c>
      <c r="AD10" s="365" t="s">
        <v>1050</v>
      </c>
    </row>
    <row r="11" spans="2:30">
      <c r="B11" s="2702" t="s">
        <v>6160</v>
      </c>
      <c r="C11" s="2703"/>
      <c r="D11" s="344" t="s">
        <v>682</v>
      </c>
      <c r="E11" s="344">
        <v>3</v>
      </c>
      <c r="F11" s="339">
        <v>25.475000000000001</v>
      </c>
      <c r="G11" s="339">
        <v>0</v>
      </c>
      <c r="H11" s="339">
        <v>0.20499999999999999</v>
      </c>
      <c r="I11" s="2136">
        <f t="shared" si="1"/>
        <v>-0.20499999999999999</v>
      </c>
      <c r="J11" s="2135">
        <f t="shared" si="0"/>
        <v>25.270000000000003</v>
      </c>
      <c r="L11" s="342" t="s">
        <v>6161</v>
      </c>
      <c r="N11" s="343"/>
      <c r="P11" s="415"/>
      <c r="Q11" s="336">
        <f t="shared" ref="Q11:Q19" si="2">IF( SUM( S11:U11 ) = 0, 0, $S$5 )</f>
        <v>0</v>
      </c>
      <c r="R11" s="413"/>
      <c r="S11" s="337">
        <f t="shared" ref="S11" si="3" xml:space="preserve"> IF( ISNUMBER( F11 ), 0, 1 )</f>
        <v>0</v>
      </c>
      <c r="T11" s="337">
        <f t="shared" ref="T11:T16" si="4" xml:space="preserve"> IF( ISNUMBER( G11 ), 0, 1 )</f>
        <v>0</v>
      </c>
      <c r="U11" s="337">
        <f t="shared" ref="U11:U16" si="5" xml:space="preserve"> IF( ISNUMBER( H11 ), 0, 1 )</f>
        <v>0</v>
      </c>
      <c r="V11" s="413"/>
      <c r="X11" s="2702" t="s">
        <v>6160</v>
      </c>
      <c r="Y11" s="2703"/>
      <c r="Z11" s="339" t="s">
        <v>963</v>
      </c>
      <c r="AA11" s="339" t="s">
        <v>985</v>
      </c>
      <c r="AB11" s="339" t="s">
        <v>1007</v>
      </c>
      <c r="AC11" s="340" t="s">
        <v>1029</v>
      </c>
      <c r="AD11" s="365" t="s">
        <v>1051</v>
      </c>
    </row>
    <row r="12" spans="2:30">
      <c r="B12" s="2700" t="s">
        <v>11276</v>
      </c>
      <c r="C12" s="2701"/>
      <c r="D12" s="338" t="s">
        <v>682</v>
      </c>
      <c r="E12" s="338">
        <v>3</v>
      </c>
      <c r="F12" s="339">
        <v>-3.3559999999999999</v>
      </c>
      <c r="G12" s="339">
        <v>0</v>
      </c>
      <c r="H12" s="339">
        <v>0</v>
      </c>
      <c r="I12" s="2136">
        <f t="shared" si="1"/>
        <v>0</v>
      </c>
      <c r="J12" s="2135">
        <f t="shared" si="0"/>
        <v>-3.3559999999999999</v>
      </c>
      <c r="L12" s="342" t="s">
        <v>6163</v>
      </c>
      <c r="N12" s="343"/>
      <c r="P12" s="415"/>
      <c r="Q12" s="336">
        <f t="shared" si="2"/>
        <v>0</v>
      </c>
      <c r="R12" s="413"/>
      <c r="S12" s="337">
        <f t="shared" ref="S12:S16" si="6" xml:space="preserve"> IF( ISNUMBER( F12 ), 0, 1 )</f>
        <v>0</v>
      </c>
      <c r="T12" s="337">
        <f t="shared" si="4"/>
        <v>0</v>
      </c>
      <c r="U12" s="337">
        <f t="shared" si="5"/>
        <v>0</v>
      </c>
      <c r="V12" s="413"/>
      <c r="X12" s="2700" t="s">
        <v>6162</v>
      </c>
      <c r="Y12" s="2701"/>
      <c r="Z12" s="339" t="s">
        <v>964</v>
      </c>
      <c r="AA12" s="339" t="s">
        <v>986</v>
      </c>
      <c r="AB12" s="339" t="s">
        <v>1008</v>
      </c>
      <c r="AC12" s="340" t="s">
        <v>1030</v>
      </c>
      <c r="AD12" s="365" t="s">
        <v>1052</v>
      </c>
    </row>
    <row r="13" spans="2:30">
      <c r="B13" s="2744" t="s">
        <v>6164</v>
      </c>
      <c r="C13" s="2745"/>
      <c r="D13" s="338" t="s">
        <v>682</v>
      </c>
      <c r="E13" s="338">
        <v>3</v>
      </c>
      <c r="F13" s="339">
        <v>1.595</v>
      </c>
      <c r="G13" s="339">
        <v>-0.437</v>
      </c>
      <c r="H13" s="339">
        <v>0.41499999999999998</v>
      </c>
      <c r="I13" s="2136">
        <f t="shared" si="1"/>
        <v>-0.85199999999999998</v>
      </c>
      <c r="J13" s="2135">
        <f t="shared" si="0"/>
        <v>0.74299999999999999</v>
      </c>
      <c r="L13" s="342" t="s">
        <v>6165</v>
      </c>
      <c r="N13" s="343"/>
      <c r="P13" s="415"/>
      <c r="Q13" s="336">
        <f t="shared" si="2"/>
        <v>0</v>
      </c>
      <c r="R13" s="413"/>
      <c r="S13" s="337">
        <f t="shared" si="6"/>
        <v>0</v>
      </c>
      <c r="T13" s="337">
        <f t="shared" si="4"/>
        <v>0</v>
      </c>
      <c r="U13" s="337">
        <f t="shared" si="5"/>
        <v>0</v>
      </c>
      <c r="V13" s="413"/>
      <c r="X13" s="2744" t="s">
        <v>6164</v>
      </c>
      <c r="Y13" s="2745"/>
      <c r="Z13" s="339" t="s">
        <v>965</v>
      </c>
      <c r="AA13" s="339" t="s">
        <v>987</v>
      </c>
      <c r="AB13" s="339" t="s">
        <v>1009</v>
      </c>
      <c r="AC13" s="340" t="s">
        <v>1031</v>
      </c>
      <c r="AD13" s="365" t="s">
        <v>1053</v>
      </c>
    </row>
    <row r="14" spans="2:30">
      <c r="B14" s="2686" t="s">
        <v>6166</v>
      </c>
      <c r="C14" s="2687"/>
      <c r="D14" s="377" t="s">
        <v>682</v>
      </c>
      <c r="E14" s="377">
        <v>3</v>
      </c>
      <c r="F14" s="339">
        <v>0</v>
      </c>
      <c r="G14" s="339">
        <v>0</v>
      </c>
      <c r="H14" s="339">
        <v>0</v>
      </c>
      <c r="I14" s="2136">
        <f t="shared" si="1"/>
        <v>0</v>
      </c>
      <c r="J14" s="2135">
        <f t="shared" si="0"/>
        <v>0</v>
      </c>
      <c r="L14" s="342" t="s">
        <v>6167</v>
      </c>
      <c r="N14" s="343"/>
      <c r="P14" s="415"/>
      <c r="Q14" s="336">
        <f t="shared" si="2"/>
        <v>0</v>
      </c>
      <c r="R14" s="413"/>
      <c r="S14" s="337">
        <f t="shared" si="6"/>
        <v>0</v>
      </c>
      <c r="T14" s="337">
        <f t="shared" si="4"/>
        <v>0</v>
      </c>
      <c r="U14" s="337">
        <f t="shared" si="5"/>
        <v>0</v>
      </c>
      <c r="V14" s="413"/>
      <c r="X14" s="2686" t="s">
        <v>6166</v>
      </c>
      <c r="Y14" s="2687"/>
      <c r="Z14" s="339" t="s">
        <v>966</v>
      </c>
      <c r="AA14" s="339" t="s">
        <v>988</v>
      </c>
      <c r="AB14" s="339" t="s">
        <v>1010</v>
      </c>
      <c r="AC14" s="340" t="s">
        <v>1032</v>
      </c>
      <c r="AD14" s="365" t="s">
        <v>1054</v>
      </c>
    </row>
    <row r="15" spans="2:30">
      <c r="B15" s="2702" t="s">
        <v>6168</v>
      </c>
      <c r="C15" s="2703"/>
      <c r="D15" s="344" t="s">
        <v>682</v>
      </c>
      <c r="E15" s="344">
        <v>3</v>
      </c>
      <c r="F15" s="339">
        <v>0</v>
      </c>
      <c r="G15" s="339">
        <v>0</v>
      </c>
      <c r="H15" s="339">
        <v>0</v>
      </c>
      <c r="I15" s="2136">
        <f t="shared" si="1"/>
        <v>0</v>
      </c>
      <c r="J15" s="2135">
        <f t="shared" si="0"/>
        <v>0</v>
      </c>
      <c r="L15" s="342" t="s">
        <v>6169</v>
      </c>
      <c r="N15" s="343"/>
      <c r="P15" s="415"/>
      <c r="Q15" s="336">
        <f t="shared" si="2"/>
        <v>0</v>
      </c>
      <c r="R15" s="413"/>
      <c r="S15" s="337">
        <f t="shared" si="6"/>
        <v>0</v>
      </c>
      <c r="T15" s="337">
        <f t="shared" si="4"/>
        <v>0</v>
      </c>
      <c r="U15" s="337">
        <f t="shared" si="5"/>
        <v>0</v>
      </c>
      <c r="V15" s="413"/>
      <c r="X15" s="2702" t="s">
        <v>6168</v>
      </c>
      <c r="Y15" s="2703"/>
      <c r="Z15" s="339" t="s">
        <v>967</v>
      </c>
      <c r="AA15" s="339" t="s">
        <v>989</v>
      </c>
      <c r="AB15" s="339" t="s">
        <v>1011</v>
      </c>
      <c r="AC15" s="340" t="s">
        <v>1033</v>
      </c>
      <c r="AD15" s="365" t="s">
        <v>1055</v>
      </c>
    </row>
    <row r="16" spans="2:30">
      <c r="B16" s="2744" t="s">
        <v>6170</v>
      </c>
      <c r="C16" s="2745"/>
      <c r="D16" s="338" t="s">
        <v>682</v>
      </c>
      <c r="E16" s="338">
        <v>3</v>
      </c>
      <c r="F16" s="339">
        <v>-0.14899999999999999</v>
      </c>
      <c r="G16" s="339">
        <v>0</v>
      </c>
      <c r="H16" s="339">
        <v>0</v>
      </c>
      <c r="I16" s="2136">
        <f t="shared" si="1"/>
        <v>0</v>
      </c>
      <c r="J16" s="2135">
        <f t="shared" si="0"/>
        <v>-0.14899999999999999</v>
      </c>
      <c r="L16" s="342" t="s">
        <v>6171</v>
      </c>
      <c r="N16" s="343"/>
      <c r="P16" s="415"/>
      <c r="Q16" s="336">
        <f t="shared" si="2"/>
        <v>0</v>
      </c>
      <c r="R16" s="413"/>
      <c r="S16" s="337">
        <f t="shared" si="6"/>
        <v>0</v>
      </c>
      <c r="T16" s="337">
        <f t="shared" si="4"/>
        <v>0</v>
      </c>
      <c r="U16" s="337">
        <f t="shared" si="5"/>
        <v>0</v>
      </c>
      <c r="V16" s="413"/>
      <c r="X16" s="2744" t="s">
        <v>6170</v>
      </c>
      <c r="Y16" s="2745"/>
      <c r="Z16" s="339" t="s">
        <v>968</v>
      </c>
      <c r="AA16" s="339" t="s">
        <v>990</v>
      </c>
      <c r="AB16" s="339" t="s">
        <v>1012</v>
      </c>
      <c r="AC16" s="340" t="s">
        <v>1034</v>
      </c>
      <c r="AD16" s="365" t="s">
        <v>1056</v>
      </c>
    </row>
    <row r="17" spans="2:30">
      <c r="B17" s="2686" t="s">
        <v>6172</v>
      </c>
      <c r="C17" s="2687"/>
      <c r="D17" s="377" t="s">
        <v>682</v>
      </c>
      <c r="E17" s="377">
        <v>3</v>
      </c>
      <c r="F17" s="2136">
        <f>IFERROR(SUM(F9:F16),0)</f>
        <v>56.757999999999996</v>
      </c>
      <c r="G17" s="2136">
        <f>IFERROR(SUM(G9:G16),0)</f>
        <v>2.7755575615628914E-16</v>
      </c>
      <c r="H17" s="2136">
        <f>IFERROR(SUM(H9:H16),0)</f>
        <v>2.6520000000000001</v>
      </c>
      <c r="I17" s="2136">
        <f t="shared" si="1"/>
        <v>-2.6519999999999997</v>
      </c>
      <c r="J17" s="2135">
        <f t="shared" si="0"/>
        <v>54.105999999999995</v>
      </c>
      <c r="L17" s="342" t="s">
        <v>6173</v>
      </c>
      <c r="N17" s="343"/>
      <c r="P17" s="415"/>
      <c r="Q17" s="319"/>
      <c r="R17" s="413"/>
      <c r="S17" s="322"/>
      <c r="T17" s="322"/>
      <c r="U17" s="322"/>
      <c r="V17" s="413"/>
      <c r="X17" s="2686" t="s">
        <v>6172</v>
      </c>
      <c r="Y17" s="2687"/>
      <c r="Z17" s="340" t="s">
        <v>969</v>
      </c>
      <c r="AA17" s="340" t="s">
        <v>991</v>
      </c>
      <c r="AB17" s="340" t="s">
        <v>1013</v>
      </c>
      <c r="AC17" s="340" t="s">
        <v>1035</v>
      </c>
      <c r="AD17" s="365" t="s">
        <v>1057</v>
      </c>
    </row>
    <row r="18" spans="2:30">
      <c r="B18" s="2750" t="s">
        <v>6174</v>
      </c>
      <c r="C18" s="2751"/>
      <c r="D18" s="344" t="s">
        <v>682</v>
      </c>
      <c r="E18" s="344">
        <v>3</v>
      </c>
      <c r="F18" s="339">
        <v>-7.8170000000000002</v>
      </c>
      <c r="G18" s="339">
        <v>0</v>
      </c>
      <c r="H18" s="339">
        <v>-8.0000000000000002E-3</v>
      </c>
      <c r="I18" s="2136">
        <f t="shared" si="1"/>
        <v>8.0000000000000002E-3</v>
      </c>
      <c r="J18" s="2135">
        <f t="shared" si="0"/>
        <v>-7.8090000000000002</v>
      </c>
      <c r="L18" s="342" t="s">
        <v>6175</v>
      </c>
      <c r="N18" s="343"/>
      <c r="P18" s="415"/>
      <c r="Q18" s="336">
        <f t="shared" si="2"/>
        <v>0</v>
      </c>
      <c r="R18" s="413"/>
      <c r="S18" s="337">
        <f t="shared" ref="S18:S19" si="7" xml:space="preserve"> IF( ISNUMBER( F18 ), 0, 1 )</f>
        <v>0</v>
      </c>
      <c r="T18" s="337">
        <f t="shared" ref="T18:T19" si="8" xml:space="preserve"> IF( ISNUMBER( G18 ), 0, 1 )</f>
        <v>0</v>
      </c>
      <c r="U18" s="337">
        <f t="shared" ref="U18:U19" si="9" xml:space="preserve"> IF( ISNUMBER( H18 ), 0, 1 )</f>
        <v>0</v>
      </c>
      <c r="V18" s="413"/>
      <c r="X18" s="2750" t="s">
        <v>6174</v>
      </c>
      <c r="Y18" s="2751"/>
      <c r="Z18" s="339" t="s">
        <v>970</v>
      </c>
      <c r="AA18" s="339" t="s">
        <v>992</v>
      </c>
      <c r="AB18" s="339" t="s">
        <v>1014</v>
      </c>
      <c r="AC18" s="340" t="s">
        <v>1036</v>
      </c>
      <c r="AD18" s="365" t="s">
        <v>1058</v>
      </c>
    </row>
    <row r="19" spans="2:30">
      <c r="B19" s="2694" t="s">
        <v>6176</v>
      </c>
      <c r="C19" s="2695"/>
      <c r="D19" s="345" t="s">
        <v>682</v>
      </c>
      <c r="E19" s="345">
        <v>3</v>
      </c>
      <c r="F19" s="339">
        <v>0.6</v>
      </c>
      <c r="G19" s="339">
        <v>0</v>
      </c>
      <c r="H19" s="339">
        <v>-0.38500000000000001</v>
      </c>
      <c r="I19" s="2136">
        <f t="shared" si="1"/>
        <v>0.38500000000000001</v>
      </c>
      <c r="J19" s="2135">
        <f t="shared" si="0"/>
        <v>0.98499999999999999</v>
      </c>
      <c r="L19" s="342" t="s">
        <v>6177</v>
      </c>
      <c r="N19" s="343"/>
      <c r="P19" s="415"/>
      <c r="Q19" s="336">
        <f t="shared" si="2"/>
        <v>0</v>
      </c>
      <c r="R19" s="413"/>
      <c r="S19" s="337">
        <f t="shared" si="7"/>
        <v>0</v>
      </c>
      <c r="T19" s="337">
        <f t="shared" si="8"/>
        <v>0</v>
      </c>
      <c r="U19" s="337">
        <f t="shared" si="9"/>
        <v>0</v>
      </c>
      <c r="V19" s="413"/>
      <c r="X19" s="2694" t="s">
        <v>6176</v>
      </c>
      <c r="Y19" s="2695"/>
      <c r="Z19" s="339" t="s">
        <v>971</v>
      </c>
      <c r="AA19" s="339" t="s">
        <v>993</v>
      </c>
      <c r="AB19" s="339" t="s">
        <v>1015</v>
      </c>
      <c r="AC19" s="340" t="s">
        <v>1037</v>
      </c>
      <c r="AD19" s="365" t="s">
        <v>1059</v>
      </c>
    </row>
    <row r="20" spans="2:30" ht="15.75" thickBot="1">
      <c r="B20" s="2748" t="s">
        <v>6178</v>
      </c>
      <c r="C20" s="2749"/>
      <c r="D20" s="434" t="s">
        <v>682</v>
      </c>
      <c r="E20" s="434">
        <v>3</v>
      </c>
      <c r="F20" s="2138">
        <f>IFERROR(SUM(F17:F19),0)</f>
        <v>49.540999999999997</v>
      </c>
      <c r="G20" s="2138">
        <f>IFERROR(SUM(G17:G19),0)</f>
        <v>2.7755575615628914E-16</v>
      </c>
      <c r="H20" s="2138">
        <f>IFERROR(SUM(H17:H19),0)</f>
        <v>2.2590000000000003</v>
      </c>
      <c r="I20" s="2138">
        <f t="shared" si="1"/>
        <v>-2.2589999999999999</v>
      </c>
      <c r="J20" s="2131">
        <f t="shared" si="0"/>
        <v>47.281999999999996</v>
      </c>
      <c r="L20" s="408" t="s">
        <v>6179</v>
      </c>
      <c r="N20" s="354"/>
      <c r="P20" s="415"/>
      <c r="Q20" s="319"/>
      <c r="R20" s="413"/>
      <c r="S20" s="322"/>
      <c r="T20" s="322"/>
      <c r="U20" s="322"/>
      <c r="V20" s="413"/>
      <c r="X20" s="2748" t="s">
        <v>6178</v>
      </c>
      <c r="Y20" s="2749"/>
      <c r="Z20" s="350" t="s">
        <v>972</v>
      </c>
      <c r="AA20" s="350" t="s">
        <v>994</v>
      </c>
      <c r="AB20" s="350" t="s">
        <v>1016</v>
      </c>
      <c r="AC20" s="350" t="s">
        <v>1038</v>
      </c>
      <c r="AD20" s="367" t="s">
        <v>1060</v>
      </c>
    </row>
    <row r="21" spans="2:30" ht="17.25" thickTop="1" thickBot="1">
      <c r="B21" s="409"/>
      <c r="C21" s="410"/>
      <c r="D21" s="410"/>
      <c r="E21" s="410"/>
      <c r="F21" s="2181"/>
      <c r="G21" s="2181"/>
      <c r="H21" s="2181"/>
      <c r="I21" s="2181"/>
      <c r="J21" s="2182"/>
      <c r="P21" s="415"/>
      <c r="Q21" s="319"/>
      <c r="R21" s="413"/>
      <c r="S21" s="322"/>
      <c r="T21" s="322"/>
      <c r="U21" s="322"/>
      <c r="V21" s="413"/>
      <c r="X21" s="409"/>
      <c r="Y21" s="410"/>
      <c r="Z21" s="418"/>
      <c r="AA21" s="418"/>
      <c r="AB21" s="418"/>
      <c r="AC21" s="418"/>
      <c r="AD21" s="419"/>
    </row>
    <row r="22" spans="2:30" ht="16.5" thickTop="1" thickBot="1">
      <c r="B22" s="2680" t="s">
        <v>6180</v>
      </c>
      <c r="C22" s="2681"/>
      <c r="D22" s="414"/>
      <c r="E22" s="414"/>
      <c r="F22" s="2181"/>
      <c r="G22" s="2181"/>
      <c r="H22" s="2181"/>
      <c r="I22" s="2181"/>
      <c r="J22" s="2182"/>
      <c r="P22" s="415"/>
      <c r="Q22" s="319"/>
      <c r="R22" s="413"/>
      <c r="S22" s="322"/>
      <c r="T22" s="322"/>
      <c r="U22" s="322"/>
      <c r="V22" s="413"/>
      <c r="X22" s="2680" t="s">
        <v>6180</v>
      </c>
      <c r="Y22" s="2681"/>
      <c r="Z22" s="418"/>
      <c r="AA22" s="418"/>
      <c r="AB22" s="418"/>
      <c r="AC22" s="418"/>
      <c r="AD22" s="419"/>
    </row>
    <row r="23" spans="2:30" ht="15.75" thickTop="1">
      <c r="B23" s="2726" t="s">
        <v>6181</v>
      </c>
      <c r="C23" s="2727"/>
      <c r="D23" s="329" t="s">
        <v>682</v>
      </c>
      <c r="E23" s="329">
        <v>3</v>
      </c>
      <c r="F23" s="330">
        <v>-46.945</v>
      </c>
      <c r="G23" s="330">
        <v>0</v>
      </c>
      <c r="H23" s="330">
        <v>-4.5999999999999999E-2</v>
      </c>
      <c r="I23" s="2132">
        <f t="shared" ref="I23:I27" si="10">IFERROR(G23-H23,0)</f>
        <v>4.5999999999999999E-2</v>
      </c>
      <c r="J23" s="2180">
        <f>IFERROR(F23+I23,0)</f>
        <v>-46.899000000000001</v>
      </c>
      <c r="L23" s="333" t="s">
        <v>6182</v>
      </c>
      <c r="N23" s="335"/>
      <c r="P23" s="415"/>
      <c r="Q23" s="336">
        <f t="shared" ref="Q23:Q26" si="11">IF( SUM( S23:U23 ) = 0, 0, $S$5 )</f>
        <v>0</v>
      </c>
      <c r="R23" s="422"/>
      <c r="S23" s="337">
        <f t="shared" ref="S23:S26" si="12" xml:space="preserve"> IF( ISNUMBER( F23 ), 0, 1 )</f>
        <v>0</v>
      </c>
      <c r="T23" s="337">
        <f t="shared" ref="T23:T26" si="13" xml:space="preserve"> IF( ISNUMBER( G23 ), 0, 1 )</f>
        <v>0</v>
      </c>
      <c r="U23" s="337">
        <f t="shared" ref="U23:U26" si="14" xml:space="preserve"> IF( ISNUMBER( H23 ), 0, 1 )</f>
        <v>0</v>
      </c>
      <c r="V23" s="422"/>
      <c r="X23" s="2726" t="s">
        <v>6181</v>
      </c>
      <c r="Y23" s="2727"/>
      <c r="Z23" s="330" t="s">
        <v>973</v>
      </c>
      <c r="AA23" s="330" t="s">
        <v>995</v>
      </c>
      <c r="AB23" s="330" t="s">
        <v>1017</v>
      </c>
      <c r="AC23" s="331" t="s">
        <v>1039</v>
      </c>
      <c r="AD23" s="403" t="s">
        <v>1061</v>
      </c>
    </row>
    <row r="24" spans="2:30">
      <c r="B24" s="2686" t="s">
        <v>6183</v>
      </c>
      <c r="C24" s="2687"/>
      <c r="D24" s="377" t="s">
        <v>682</v>
      </c>
      <c r="E24" s="377">
        <v>3</v>
      </c>
      <c r="F24" s="339">
        <v>8.7270000000000003</v>
      </c>
      <c r="G24" s="339">
        <v>0</v>
      </c>
      <c r="H24" s="339">
        <v>0</v>
      </c>
      <c r="I24" s="2136">
        <f t="shared" si="10"/>
        <v>0</v>
      </c>
      <c r="J24" s="2135">
        <f>IFERROR(F24+I24,0)</f>
        <v>8.7270000000000003</v>
      </c>
      <c r="L24" s="342" t="s">
        <v>6184</v>
      </c>
      <c r="N24" s="343"/>
      <c r="P24" s="415"/>
      <c r="Q24" s="336">
        <f t="shared" si="11"/>
        <v>0</v>
      </c>
      <c r="R24" s="422"/>
      <c r="S24" s="337">
        <f t="shared" si="12"/>
        <v>0</v>
      </c>
      <c r="T24" s="337">
        <f t="shared" si="13"/>
        <v>0</v>
      </c>
      <c r="U24" s="337">
        <f t="shared" si="14"/>
        <v>0</v>
      </c>
      <c r="V24" s="422"/>
      <c r="X24" s="2686" t="s">
        <v>6183</v>
      </c>
      <c r="Y24" s="2687"/>
      <c r="Z24" s="339" t="s">
        <v>974</v>
      </c>
      <c r="AA24" s="339" t="s">
        <v>996</v>
      </c>
      <c r="AB24" s="339" t="s">
        <v>1018</v>
      </c>
      <c r="AC24" s="340" t="s">
        <v>1040</v>
      </c>
      <c r="AD24" s="365" t="s">
        <v>1062</v>
      </c>
    </row>
    <row r="25" spans="2:30">
      <c r="B25" s="2702" t="s">
        <v>6185</v>
      </c>
      <c r="C25" s="2703"/>
      <c r="D25" s="344" t="s">
        <v>682</v>
      </c>
      <c r="E25" s="344">
        <v>3</v>
      </c>
      <c r="F25" s="339">
        <v>0.223</v>
      </c>
      <c r="G25" s="339">
        <v>0</v>
      </c>
      <c r="H25" s="339">
        <v>0</v>
      </c>
      <c r="I25" s="2136">
        <f t="shared" si="10"/>
        <v>0</v>
      </c>
      <c r="J25" s="2135">
        <f>IFERROR(F25+I25,0)</f>
        <v>0.223</v>
      </c>
      <c r="L25" s="342" t="s">
        <v>6186</v>
      </c>
      <c r="N25" s="343"/>
      <c r="P25" s="415"/>
      <c r="Q25" s="336">
        <f t="shared" si="11"/>
        <v>0</v>
      </c>
      <c r="R25" s="422"/>
      <c r="S25" s="337">
        <f t="shared" si="12"/>
        <v>0</v>
      </c>
      <c r="T25" s="337">
        <f t="shared" si="13"/>
        <v>0</v>
      </c>
      <c r="U25" s="337">
        <f t="shared" si="14"/>
        <v>0</v>
      </c>
      <c r="V25" s="422"/>
      <c r="X25" s="2702" t="s">
        <v>6185</v>
      </c>
      <c r="Y25" s="2703"/>
      <c r="Z25" s="339" t="s">
        <v>975</v>
      </c>
      <c r="AA25" s="339" t="s">
        <v>997</v>
      </c>
      <c r="AB25" s="339" t="s">
        <v>1019</v>
      </c>
      <c r="AC25" s="340" t="s">
        <v>1041</v>
      </c>
      <c r="AD25" s="365" t="s">
        <v>1063</v>
      </c>
    </row>
    <row r="26" spans="2:30">
      <c r="B26" s="2700" t="s">
        <v>6187</v>
      </c>
      <c r="C26" s="2701"/>
      <c r="D26" s="338" t="s">
        <v>682</v>
      </c>
      <c r="E26" s="338">
        <v>3</v>
      </c>
      <c r="F26" s="339">
        <v>25</v>
      </c>
      <c r="G26" s="339">
        <v>0</v>
      </c>
      <c r="H26" s="339">
        <v>0</v>
      </c>
      <c r="I26" s="2136">
        <f t="shared" si="10"/>
        <v>0</v>
      </c>
      <c r="J26" s="2135">
        <f>IFERROR(F26+I26,0)</f>
        <v>25</v>
      </c>
      <c r="L26" s="342" t="s">
        <v>6188</v>
      </c>
      <c r="N26" s="343"/>
      <c r="P26" s="415"/>
      <c r="Q26" s="336">
        <f t="shared" si="11"/>
        <v>0</v>
      </c>
      <c r="R26" s="413"/>
      <c r="S26" s="337">
        <f t="shared" si="12"/>
        <v>0</v>
      </c>
      <c r="T26" s="337">
        <f t="shared" si="13"/>
        <v>0</v>
      </c>
      <c r="U26" s="337">
        <f t="shared" si="14"/>
        <v>0</v>
      </c>
      <c r="V26" s="413"/>
      <c r="X26" s="2700" t="s">
        <v>6187</v>
      </c>
      <c r="Y26" s="2701"/>
      <c r="Z26" s="339" t="s">
        <v>976</v>
      </c>
      <c r="AA26" s="339" t="s">
        <v>998</v>
      </c>
      <c r="AB26" s="339" t="s">
        <v>1020</v>
      </c>
      <c r="AC26" s="340" t="s">
        <v>1042</v>
      </c>
      <c r="AD26" s="365" t="s">
        <v>1064</v>
      </c>
    </row>
    <row r="27" spans="2:30" ht="15.75" thickBot="1">
      <c r="B27" s="2742" t="s">
        <v>6189</v>
      </c>
      <c r="C27" s="2743"/>
      <c r="D27" s="407" t="s">
        <v>682</v>
      </c>
      <c r="E27" s="407">
        <v>3</v>
      </c>
      <c r="F27" s="2138">
        <f>IFERROR(SUM(F23:F26),0)</f>
        <v>-12.995000000000005</v>
      </c>
      <c r="G27" s="2138">
        <f>IFERROR(SUM(G23:G26),0)</f>
        <v>0</v>
      </c>
      <c r="H27" s="2138">
        <f>IFERROR(SUM(H23:H26),0)</f>
        <v>-4.5999999999999999E-2</v>
      </c>
      <c r="I27" s="2138">
        <f t="shared" si="10"/>
        <v>4.5999999999999999E-2</v>
      </c>
      <c r="J27" s="2131">
        <f>IFERROR(F27+I27,0)</f>
        <v>-12.949000000000005</v>
      </c>
      <c r="L27" s="408" t="s">
        <v>6190</v>
      </c>
      <c r="N27" s="354"/>
      <c r="P27" s="415"/>
      <c r="Q27" s="319"/>
      <c r="R27" s="413"/>
      <c r="S27" s="322"/>
      <c r="T27" s="322"/>
      <c r="U27" s="322"/>
      <c r="V27" s="413"/>
      <c r="X27" s="2742" t="s">
        <v>6189</v>
      </c>
      <c r="Y27" s="2743"/>
      <c r="Z27" s="350" t="s">
        <v>977</v>
      </c>
      <c r="AA27" s="350" t="s">
        <v>999</v>
      </c>
      <c r="AB27" s="350" t="s">
        <v>1021</v>
      </c>
      <c r="AC27" s="350" t="s">
        <v>1043</v>
      </c>
      <c r="AD27" s="367" t="s">
        <v>1065</v>
      </c>
    </row>
    <row r="28" spans="2:30" ht="16.5" thickTop="1" thickBot="1">
      <c r="B28" s="410"/>
      <c r="C28" s="410"/>
      <c r="D28" s="410"/>
      <c r="E28" s="410"/>
      <c r="F28" s="2181"/>
      <c r="G28" s="2181"/>
      <c r="H28" s="2181"/>
      <c r="I28" s="2181"/>
      <c r="J28" s="2182"/>
      <c r="L28" s="334"/>
      <c r="P28" s="415"/>
      <c r="Q28" s="319"/>
      <c r="R28" s="413"/>
      <c r="S28" s="322"/>
      <c r="T28" s="322"/>
      <c r="U28" s="322"/>
      <c r="V28" s="413"/>
      <c r="X28" s="410"/>
      <c r="Y28" s="410"/>
      <c r="Z28" s="418"/>
      <c r="AA28" s="418"/>
      <c r="AB28" s="418"/>
      <c r="AC28" s="418"/>
      <c r="AD28" s="419"/>
    </row>
    <row r="29" spans="2:30" ht="16.5" thickTop="1" thickBot="1">
      <c r="B29" s="2746" t="s">
        <v>6191</v>
      </c>
      <c r="C29" s="2747"/>
      <c r="D29" s="436" t="s">
        <v>682</v>
      </c>
      <c r="E29" s="436">
        <v>3</v>
      </c>
      <c r="F29" s="2186">
        <f>IFERROR(F20+F27,0)</f>
        <v>36.545999999999992</v>
      </c>
      <c r="G29" s="2186">
        <f>IFERROR(G20+G27,0)</f>
        <v>2.7755575615628914E-16</v>
      </c>
      <c r="H29" s="2186">
        <f>IFERROR(H20+H27,0)</f>
        <v>2.2130000000000005</v>
      </c>
      <c r="I29" s="2186">
        <f t="shared" ref="I29" si="15">IFERROR(G29-H29,0)</f>
        <v>-2.2130000000000001</v>
      </c>
      <c r="J29" s="2187">
        <f>IFERROR(F29+I29,0)</f>
        <v>34.332999999999991</v>
      </c>
      <c r="L29" s="426" t="s">
        <v>6192</v>
      </c>
      <c r="N29" s="427"/>
      <c r="P29" s="415"/>
      <c r="Q29" s="319"/>
      <c r="R29" s="413"/>
      <c r="S29" s="322"/>
      <c r="T29" s="322"/>
      <c r="U29" s="322"/>
      <c r="V29" s="413"/>
      <c r="X29" s="2746" t="s">
        <v>6191</v>
      </c>
      <c r="Y29" s="2747"/>
      <c r="Z29" s="437" t="s">
        <v>978</v>
      </c>
      <c r="AA29" s="437" t="s">
        <v>1000</v>
      </c>
      <c r="AB29" s="437" t="s">
        <v>1022</v>
      </c>
      <c r="AC29" s="437" t="s">
        <v>1044</v>
      </c>
      <c r="AD29" s="438" t="s">
        <v>1066</v>
      </c>
    </row>
    <row r="30" spans="2:30" ht="17.25" thickTop="1" thickBot="1">
      <c r="B30" s="409"/>
      <c r="C30" s="439"/>
      <c r="D30" s="439"/>
      <c r="E30" s="439"/>
      <c r="F30" s="2181"/>
      <c r="G30" s="2181"/>
      <c r="H30" s="2181"/>
      <c r="I30" s="2181"/>
      <c r="J30" s="2182"/>
      <c r="L30" s="312"/>
      <c r="P30" s="415"/>
      <c r="Q30" s="319"/>
      <c r="R30" s="422"/>
      <c r="S30" s="322"/>
      <c r="T30" s="322"/>
      <c r="U30" s="322"/>
      <c r="V30" s="422"/>
      <c r="X30" s="409"/>
      <c r="Y30" s="439"/>
      <c r="Z30" s="418"/>
      <c r="AA30" s="418"/>
      <c r="AB30" s="418"/>
      <c r="AC30" s="418"/>
      <c r="AD30" s="419"/>
    </row>
    <row r="31" spans="2:30" ht="17.25" thickTop="1" thickBot="1">
      <c r="B31" s="2680" t="s">
        <v>6193</v>
      </c>
      <c r="C31" s="2681"/>
      <c r="D31" s="414"/>
      <c r="E31" s="414"/>
      <c r="F31" s="2181"/>
      <c r="G31" s="2181"/>
      <c r="H31" s="2181"/>
      <c r="I31" s="2181"/>
      <c r="J31" s="2182"/>
      <c r="L31" s="312"/>
      <c r="P31" s="415"/>
      <c r="Q31" s="319"/>
      <c r="R31" s="422"/>
      <c r="S31" s="322"/>
      <c r="T31" s="322"/>
      <c r="U31" s="322"/>
      <c r="V31" s="422"/>
      <c r="X31" s="2680" t="s">
        <v>6193</v>
      </c>
      <c r="Y31" s="2681"/>
      <c r="Z31" s="418"/>
      <c r="AA31" s="418"/>
      <c r="AB31" s="418"/>
      <c r="AC31" s="418"/>
      <c r="AD31" s="419"/>
    </row>
    <row r="32" spans="2:30" ht="15.75" thickTop="1">
      <c r="B32" s="2726" t="s">
        <v>6194</v>
      </c>
      <c r="C32" s="2727"/>
      <c r="D32" s="329" t="s">
        <v>682</v>
      </c>
      <c r="E32" s="329">
        <v>3</v>
      </c>
      <c r="F32" s="330">
        <v>-10.675000000000001</v>
      </c>
      <c r="G32" s="330">
        <v>0</v>
      </c>
      <c r="H32" s="330">
        <v>-1.64</v>
      </c>
      <c r="I32" s="2132">
        <f t="shared" ref="I32:I35" si="16">IFERROR(G32-H32,0)</f>
        <v>1.64</v>
      </c>
      <c r="J32" s="2180">
        <f>IFERROR(F32+I32,0)</f>
        <v>-9.0350000000000001</v>
      </c>
      <c r="L32" s="333" t="s">
        <v>6195</v>
      </c>
      <c r="N32" s="335"/>
      <c r="P32" s="415"/>
      <c r="Q32" s="336">
        <f t="shared" ref="Q32:Q34" si="17">IF( SUM( S32:U32 ) = 0, 0, $S$5 )</f>
        <v>0</v>
      </c>
      <c r="R32" s="413"/>
      <c r="S32" s="337">
        <f t="shared" ref="S32:S34" si="18" xml:space="preserve"> IF( ISNUMBER( F32 ), 0, 1 )</f>
        <v>0</v>
      </c>
      <c r="T32" s="337">
        <f t="shared" ref="T32:T34" si="19" xml:space="preserve"> IF( ISNUMBER( G32 ), 0, 1 )</f>
        <v>0</v>
      </c>
      <c r="U32" s="337">
        <f t="shared" ref="U32:U34" si="20" xml:space="preserve"> IF( ISNUMBER( H32 ), 0, 1 )</f>
        <v>0</v>
      </c>
      <c r="V32" s="413"/>
      <c r="X32" s="2726" t="s">
        <v>6194</v>
      </c>
      <c r="Y32" s="2727"/>
      <c r="Z32" s="330" t="s">
        <v>979</v>
      </c>
      <c r="AA32" s="330" t="s">
        <v>1001</v>
      </c>
      <c r="AB32" s="330" t="s">
        <v>1023</v>
      </c>
      <c r="AC32" s="331" t="s">
        <v>1045</v>
      </c>
      <c r="AD32" s="403" t="s">
        <v>1067</v>
      </c>
    </row>
    <row r="33" spans="2:30">
      <c r="B33" s="2686" t="s">
        <v>6196</v>
      </c>
      <c r="C33" s="2687"/>
      <c r="D33" s="377" t="s">
        <v>682</v>
      </c>
      <c r="E33" s="377">
        <v>3</v>
      </c>
      <c r="F33" s="339">
        <v>19.957999999999998</v>
      </c>
      <c r="G33" s="339">
        <v>0</v>
      </c>
      <c r="H33" s="339">
        <v>-4.7E-2</v>
      </c>
      <c r="I33" s="2136">
        <f t="shared" si="16"/>
        <v>4.7E-2</v>
      </c>
      <c r="J33" s="2135">
        <f>IFERROR(F33+I33,0)</f>
        <v>20.004999999999999</v>
      </c>
      <c r="L33" s="342" t="s">
        <v>6197</v>
      </c>
      <c r="N33" s="343"/>
      <c r="P33" s="415"/>
      <c r="Q33" s="336">
        <f t="shared" si="17"/>
        <v>0</v>
      </c>
      <c r="R33" s="413"/>
      <c r="S33" s="337">
        <f t="shared" si="18"/>
        <v>0</v>
      </c>
      <c r="T33" s="337">
        <f t="shared" si="19"/>
        <v>0</v>
      </c>
      <c r="U33" s="337">
        <f t="shared" si="20"/>
        <v>0</v>
      </c>
      <c r="V33" s="413"/>
      <c r="X33" s="2686" t="s">
        <v>6196</v>
      </c>
      <c r="Y33" s="2687"/>
      <c r="Z33" s="339" t="s">
        <v>980</v>
      </c>
      <c r="AA33" s="339" t="s">
        <v>1002</v>
      </c>
      <c r="AB33" s="339" t="s">
        <v>1024</v>
      </c>
      <c r="AC33" s="340" t="s">
        <v>1046</v>
      </c>
      <c r="AD33" s="365" t="s">
        <v>1068</v>
      </c>
    </row>
    <row r="34" spans="2:30">
      <c r="B34" s="2702" t="s">
        <v>6198</v>
      </c>
      <c r="C34" s="2703"/>
      <c r="D34" s="344" t="s">
        <v>682</v>
      </c>
      <c r="E34" s="344">
        <v>3</v>
      </c>
      <c r="F34" s="339">
        <v>0</v>
      </c>
      <c r="G34" s="339">
        <v>0</v>
      </c>
      <c r="H34" s="339">
        <v>0</v>
      </c>
      <c r="I34" s="2136">
        <f t="shared" si="16"/>
        <v>0</v>
      </c>
      <c r="J34" s="2135">
        <f>IFERROR(F34+I34,0)</f>
        <v>0</v>
      </c>
      <c r="L34" s="342" t="s">
        <v>6199</v>
      </c>
      <c r="N34" s="343"/>
      <c r="P34" s="415"/>
      <c r="Q34" s="336">
        <f t="shared" si="17"/>
        <v>0</v>
      </c>
      <c r="R34" s="413"/>
      <c r="S34" s="337">
        <f t="shared" si="18"/>
        <v>0</v>
      </c>
      <c r="T34" s="337">
        <f t="shared" si="19"/>
        <v>0</v>
      </c>
      <c r="U34" s="337">
        <f t="shared" si="20"/>
        <v>0</v>
      </c>
      <c r="V34" s="413"/>
      <c r="X34" s="2702" t="s">
        <v>6198</v>
      </c>
      <c r="Y34" s="2703"/>
      <c r="Z34" s="339" t="s">
        <v>981</v>
      </c>
      <c r="AA34" s="339" t="s">
        <v>1003</v>
      </c>
      <c r="AB34" s="339" t="s">
        <v>1025</v>
      </c>
      <c r="AC34" s="340" t="s">
        <v>1047</v>
      </c>
      <c r="AD34" s="365" t="s">
        <v>1069</v>
      </c>
    </row>
    <row r="35" spans="2:30" ht="15.75" thickBot="1">
      <c r="B35" s="2724" t="s">
        <v>6200</v>
      </c>
      <c r="C35" s="2725"/>
      <c r="D35" s="407" t="s">
        <v>682</v>
      </c>
      <c r="E35" s="407">
        <v>3</v>
      </c>
      <c r="F35" s="2138">
        <f>IFERROR(SUM(F32:F34),0)</f>
        <v>9.2829999999999977</v>
      </c>
      <c r="G35" s="2138">
        <f>IFERROR(SUM(G32:G34),0)</f>
        <v>0</v>
      </c>
      <c r="H35" s="2138">
        <f>IFERROR(SUM(H32:H34),0)</f>
        <v>-1.6869999999999998</v>
      </c>
      <c r="I35" s="2138">
        <f t="shared" si="16"/>
        <v>1.6869999999999998</v>
      </c>
      <c r="J35" s="2131">
        <f>IFERROR(F35+I35,0)</f>
        <v>10.969999999999997</v>
      </c>
      <c r="L35" s="408" t="s">
        <v>6201</v>
      </c>
      <c r="N35" s="354"/>
      <c r="P35" s="415"/>
      <c r="Q35" s="319"/>
      <c r="R35" s="413"/>
      <c r="S35" s="322"/>
      <c r="T35" s="322"/>
      <c r="U35" s="322"/>
      <c r="V35" s="413"/>
      <c r="X35" s="2724" t="s">
        <v>6200</v>
      </c>
      <c r="Y35" s="2725"/>
      <c r="Z35" s="350" t="s">
        <v>982</v>
      </c>
      <c r="AA35" s="350" t="s">
        <v>1004</v>
      </c>
      <c r="AB35" s="350" t="s">
        <v>1026</v>
      </c>
      <c r="AC35" s="350" t="s">
        <v>1048</v>
      </c>
      <c r="AD35" s="367" t="s">
        <v>1070</v>
      </c>
    </row>
    <row r="36" spans="2:30" ht="17.25" thickTop="1" thickBot="1">
      <c r="B36" s="439"/>
      <c r="C36" s="439"/>
      <c r="D36" s="85"/>
      <c r="E36" s="85"/>
      <c r="F36" s="2115"/>
      <c r="G36" s="2115"/>
      <c r="H36" s="2115"/>
      <c r="I36" s="2115"/>
      <c r="J36" s="2182"/>
      <c r="L36" s="312"/>
      <c r="P36" s="415"/>
      <c r="Q36" s="319"/>
      <c r="R36" s="413"/>
      <c r="S36" s="322"/>
      <c r="T36" s="322"/>
      <c r="U36" s="322"/>
      <c r="V36" s="413"/>
      <c r="X36" s="439"/>
      <c r="Y36" s="439"/>
      <c r="Z36" s="356"/>
      <c r="AA36" s="356"/>
      <c r="AB36" s="356"/>
      <c r="AC36" s="356"/>
      <c r="AD36" s="419"/>
    </row>
    <row r="37" spans="2:30" ht="16.5" thickTop="1" thickBot="1">
      <c r="B37" s="2738" t="s">
        <v>6202</v>
      </c>
      <c r="C37" s="2739"/>
      <c r="D37" s="423" t="s">
        <v>682</v>
      </c>
      <c r="E37" s="423">
        <v>3</v>
      </c>
      <c r="F37" s="2186">
        <f>IFERROR(F29+F35,0)</f>
        <v>45.828999999999994</v>
      </c>
      <c r="G37" s="2186">
        <f>IFERROR(G29+G35,0)</f>
        <v>2.7755575615628914E-16</v>
      </c>
      <c r="H37" s="2186">
        <f>IFERROR(H29+H35,0)</f>
        <v>0.52600000000000069</v>
      </c>
      <c r="I37" s="2186">
        <f t="shared" ref="I37" si="21">IFERROR(G37-H37,0)</f>
        <v>-0.52600000000000047</v>
      </c>
      <c r="J37" s="2187">
        <f>IFERROR(F37+I37,0)</f>
        <v>45.30299999999999</v>
      </c>
      <c r="L37" s="426" t="s">
        <v>6203</v>
      </c>
      <c r="N37" s="427"/>
      <c r="P37" s="415"/>
      <c r="Q37" s="319"/>
      <c r="R37" s="429"/>
      <c r="S37" s="322"/>
      <c r="T37" s="322"/>
      <c r="U37" s="322"/>
      <c r="V37" s="429"/>
      <c r="X37" s="2738" t="s">
        <v>6202</v>
      </c>
      <c r="Y37" s="2739"/>
      <c r="Z37" s="437" t="s">
        <v>983</v>
      </c>
      <c r="AA37" s="437" t="s">
        <v>1005</v>
      </c>
      <c r="AB37" s="437" t="s">
        <v>1027</v>
      </c>
      <c r="AC37" s="437" t="s">
        <v>1049</v>
      </c>
      <c r="AD37" s="438" t="s">
        <v>1071</v>
      </c>
    </row>
    <row r="38" spans="2:30" ht="15.75" thickTop="1">
      <c r="Q38" s="319"/>
      <c r="S38" s="322"/>
      <c r="T38" s="322"/>
      <c r="U38" s="322"/>
    </row>
    <row r="39" spans="2:30">
      <c r="Q39" s="319"/>
      <c r="S39" s="322"/>
      <c r="T39" s="322"/>
      <c r="U39" s="322"/>
    </row>
  </sheetData>
  <sheetProtection formatColumns="0" formatRows="0"/>
  <mergeCells count="73">
    <mergeCell ref="B1:I1"/>
    <mergeCell ref="X1:AC1"/>
    <mergeCell ref="B2:I2"/>
    <mergeCell ref="X2:AC2"/>
    <mergeCell ref="B3:N3"/>
    <mergeCell ref="X3:AD3"/>
    <mergeCell ref="F4:I4"/>
    <mergeCell ref="S4:U4"/>
    <mergeCell ref="Z4:AC4"/>
    <mergeCell ref="B5:C6"/>
    <mergeCell ref="D5:D6"/>
    <mergeCell ref="E5:E6"/>
    <mergeCell ref="F5:F6"/>
    <mergeCell ref="G5:I5"/>
    <mergeCell ref="J5:J6"/>
    <mergeCell ref="L5:L6"/>
    <mergeCell ref="N5:N6"/>
    <mergeCell ref="X5:Y6"/>
    <mergeCell ref="Z5:Z6"/>
    <mergeCell ref="AA5:AC5"/>
    <mergeCell ref="AD5:AD6"/>
    <mergeCell ref="B9:C9"/>
    <mergeCell ref="X9:Y9"/>
    <mergeCell ref="B10:C10"/>
    <mergeCell ref="X10:Y10"/>
    <mergeCell ref="B8:C8"/>
    <mergeCell ref="X8:Y8"/>
    <mergeCell ref="B11:C11"/>
    <mergeCell ref="X11:Y11"/>
    <mergeCell ref="B12:C12"/>
    <mergeCell ref="X12:Y12"/>
    <mergeCell ref="B13:C13"/>
    <mergeCell ref="X13:Y13"/>
    <mergeCell ref="B14:C14"/>
    <mergeCell ref="X14:Y14"/>
    <mergeCell ref="B15:C15"/>
    <mergeCell ref="X15:Y15"/>
    <mergeCell ref="B16:C16"/>
    <mergeCell ref="X16:Y16"/>
    <mergeCell ref="B17:C17"/>
    <mergeCell ref="X17:Y17"/>
    <mergeCell ref="B18:C18"/>
    <mergeCell ref="X18:Y18"/>
    <mergeCell ref="B19:C19"/>
    <mergeCell ref="X19:Y19"/>
    <mergeCell ref="B20:C20"/>
    <mergeCell ref="X20:Y20"/>
    <mergeCell ref="B22:C22"/>
    <mergeCell ref="X22:Y22"/>
    <mergeCell ref="B23:C23"/>
    <mergeCell ref="X23:Y23"/>
    <mergeCell ref="B24:C24"/>
    <mergeCell ref="X24:Y24"/>
    <mergeCell ref="B25:C25"/>
    <mergeCell ref="X25:Y25"/>
    <mergeCell ref="B26:C26"/>
    <mergeCell ref="X26:Y26"/>
    <mergeCell ref="B27:C27"/>
    <mergeCell ref="X27:Y27"/>
    <mergeCell ref="B29:C29"/>
    <mergeCell ref="X29:Y29"/>
    <mergeCell ref="B31:C31"/>
    <mergeCell ref="X31:Y31"/>
    <mergeCell ref="B32:C32"/>
    <mergeCell ref="X32:Y32"/>
    <mergeCell ref="B37:C37"/>
    <mergeCell ref="X37:Y37"/>
    <mergeCell ref="B33:C33"/>
    <mergeCell ref="X33:Y33"/>
    <mergeCell ref="B34:C34"/>
    <mergeCell ref="X34:Y34"/>
    <mergeCell ref="B35:C35"/>
    <mergeCell ref="X35:Y35"/>
  </mergeCells>
  <conditionalFormatting sqref="Q11:Q16">
    <cfRule type="cellIs" dxfId="452" priority="14" operator="equal">
      <formula>0</formula>
    </cfRule>
  </conditionalFormatting>
  <conditionalFormatting sqref="Q18:Q19">
    <cfRule type="cellIs" dxfId="451" priority="3" operator="equal">
      <formula>0</formula>
    </cfRule>
  </conditionalFormatting>
  <conditionalFormatting sqref="Q23:Q26">
    <cfRule type="cellIs" dxfId="450" priority="2" operator="equal">
      <formula>0</formula>
    </cfRule>
  </conditionalFormatting>
  <conditionalFormatting sqref="Q32:Q34">
    <cfRule type="cellIs" dxfId="449" priority="1" operator="equal">
      <formula>0</formula>
    </cfRule>
  </conditionalFormatting>
  <dataValidations count="1">
    <dataValidation type="custom" allowBlank="1" showErrorMessage="1" errorTitle="Input Error" error="Please input a numeric value, in units of £m's." sqref="F23:H26 F11:H16 F18:H19 F32:H34">
      <formula1>ISNUMBER(F11)</formula1>
    </dataValidation>
  </dataValidations>
  <pageMargins left="0.7" right="0.7" top="0.75" bottom="0.75" header="0.3" footer="0.3"/>
  <pageSetup paperSize="8" scale="95" fitToHeight="0" orientation="portrait" r:id="rId1"/>
  <headerFooter>
    <oddHeader>&amp;L&amp;F&amp;CSheet: &amp;A&amp;ROFFICIAL</oddHeader>
    <oddFooter>&amp;LPrinted on: &amp;D at &amp;T&amp;CPage &amp;P of &amp;N&amp;ROfwat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D33"/>
  <sheetViews>
    <sheetView showGridLines="0" zoomScale="85" zoomScaleNormal="85" zoomScaleSheetLayoutView="100" workbookViewId="0">
      <pane ySplit="6" topLeftCell="A7" activePane="bottomLeft" state="frozen"/>
      <selection activeCell="T14" sqref="T14:U14"/>
      <selection pane="bottomLeft" activeCell="I18" sqref="I18"/>
    </sheetView>
  </sheetViews>
  <sheetFormatPr defaultColWidth="8.625" defaultRowHeight="14.25"/>
  <cols>
    <col min="1" max="1" width="1.625" style="244" customWidth="1"/>
    <col min="2" max="2" width="47.625" style="244" bestFit="1" customWidth="1"/>
    <col min="3" max="3" width="7" style="244" customWidth="1"/>
    <col min="4" max="4" width="5.125" style="244" customWidth="1"/>
    <col min="5" max="9" width="12.5" style="244" customWidth="1"/>
    <col min="10" max="10" width="1.625" style="244" customWidth="1"/>
    <col min="11" max="11" width="12.5" style="244" customWidth="1"/>
    <col min="12" max="12" width="1.625" style="244" customWidth="1"/>
    <col min="13" max="13" width="33.625" style="244" customWidth="1"/>
    <col min="14" max="15" width="1.625" style="244" customWidth="1"/>
    <col min="16" max="16" width="25.125" style="244" customWidth="1"/>
    <col min="17" max="17" width="1.625" style="315" customWidth="1"/>
    <col min="18" max="22" width="8.125" style="315" hidden="1" customWidth="1"/>
    <col min="23" max="23" width="1.625" style="315" hidden="1" customWidth="1"/>
    <col min="24" max="24" width="1.625" style="244" customWidth="1"/>
    <col min="25" max="25" width="49.625" style="244" customWidth="1"/>
    <col min="26" max="30" width="12.5" style="244" customWidth="1"/>
    <col min="31" max="31" width="1.625" style="244" customWidth="1"/>
    <col min="32" max="16384" width="8.625" style="244"/>
  </cols>
  <sheetData>
    <row r="1" spans="1:30" s="441" customFormat="1" ht="23.25">
      <c r="B1" s="2718" t="s">
        <v>612</v>
      </c>
      <c r="C1" s="2718"/>
      <c r="D1" s="2718"/>
      <c r="E1" s="2718"/>
      <c r="F1" s="2718"/>
      <c r="G1" s="2718"/>
      <c r="H1" s="2718"/>
      <c r="I1" s="2718"/>
      <c r="J1" s="391"/>
      <c r="K1" s="311"/>
      <c r="O1" s="392"/>
      <c r="P1" s="319"/>
      <c r="Q1" s="413"/>
      <c r="R1" s="315"/>
      <c r="S1" s="315"/>
      <c r="T1" s="315"/>
      <c r="U1" s="315"/>
      <c r="V1" s="315"/>
      <c r="W1" s="413"/>
      <c r="Y1" s="2718" t="s">
        <v>11001</v>
      </c>
      <c r="Z1" s="2718"/>
      <c r="AA1" s="2718"/>
      <c r="AB1" s="2718"/>
      <c r="AC1" s="2718"/>
      <c r="AD1" s="2718"/>
    </row>
    <row r="2" spans="1:30" s="441" customFormat="1" ht="23.25">
      <c r="B2" s="2718" t="str">
        <f>Validation!B4</f>
        <v>South Staffordshire Water</v>
      </c>
      <c r="C2" s="2718"/>
      <c r="D2" s="2718"/>
      <c r="E2" s="2718"/>
      <c r="F2" s="2718"/>
      <c r="G2" s="2718"/>
      <c r="H2" s="2718"/>
      <c r="I2" s="2718"/>
      <c r="J2" s="391"/>
      <c r="K2" s="311"/>
      <c r="O2" s="392"/>
      <c r="P2" s="319"/>
      <c r="Q2" s="413"/>
      <c r="R2" s="315"/>
      <c r="S2" s="315"/>
      <c r="T2" s="315"/>
      <c r="U2" s="315"/>
      <c r="V2" s="315"/>
      <c r="W2" s="413"/>
      <c r="Y2" s="2718"/>
      <c r="Z2" s="2718"/>
      <c r="AA2" s="2718"/>
      <c r="AB2" s="2718"/>
      <c r="AC2" s="2718"/>
      <c r="AD2" s="442"/>
    </row>
    <row r="3" spans="1:30" ht="19.5">
      <c r="B3" s="2719" t="s">
        <v>6204</v>
      </c>
      <c r="C3" s="2720"/>
      <c r="D3" s="2720"/>
      <c r="E3" s="2720"/>
      <c r="F3" s="2720"/>
      <c r="G3" s="2720"/>
      <c r="H3" s="2720"/>
      <c r="I3" s="2720"/>
      <c r="J3" s="2720"/>
      <c r="K3" s="2720"/>
      <c r="L3" s="2720"/>
      <c r="M3" s="2720"/>
      <c r="O3" s="394"/>
      <c r="P3" s="317" t="s">
        <v>6027</v>
      </c>
      <c r="Q3" s="413"/>
      <c r="W3" s="413"/>
      <c r="Y3" s="2721" t="s">
        <v>6204</v>
      </c>
      <c r="Z3" s="2722"/>
      <c r="AA3" s="2722"/>
      <c r="AB3" s="2722"/>
      <c r="AC3" s="2722"/>
      <c r="AD3" s="2722"/>
    </row>
    <row r="4" spans="1:30" ht="15.75" thickBot="1">
      <c r="B4" s="318"/>
      <c r="C4" s="318"/>
      <c r="D4" s="318"/>
      <c r="O4" s="397"/>
      <c r="P4" s="319"/>
      <c r="Q4" s="413"/>
      <c r="R4" s="2707" t="s">
        <v>6028</v>
      </c>
      <c r="S4" s="2707"/>
      <c r="T4" s="2707"/>
      <c r="U4" s="2707"/>
      <c r="V4" s="2707"/>
      <c r="W4" s="413"/>
      <c r="Y4" s="318"/>
    </row>
    <row r="5" spans="1:30" ht="15.75" thickTop="1">
      <c r="A5" s="207"/>
      <c r="B5" s="2731" t="s">
        <v>6029</v>
      </c>
      <c r="C5" s="2709" t="s">
        <v>6030</v>
      </c>
      <c r="D5" s="2709" t="s">
        <v>5926</v>
      </c>
      <c r="E5" s="2712" t="s">
        <v>6205</v>
      </c>
      <c r="F5" s="2712" t="s">
        <v>6206</v>
      </c>
      <c r="G5" s="2712" t="s">
        <v>6207</v>
      </c>
      <c r="H5" s="2712"/>
      <c r="I5" s="2714" t="s">
        <v>6106</v>
      </c>
      <c r="J5" s="207"/>
      <c r="K5" s="2716" t="s">
        <v>6034</v>
      </c>
      <c r="L5" s="207"/>
      <c r="M5" s="2716" t="s">
        <v>6035</v>
      </c>
      <c r="N5" s="207"/>
      <c r="O5" s="397"/>
      <c r="P5" s="319"/>
      <c r="Q5" s="413"/>
      <c r="R5" s="321" t="s">
        <v>6036</v>
      </c>
      <c r="S5" s="322"/>
      <c r="T5" s="322"/>
      <c r="U5" s="322"/>
      <c r="V5" s="322"/>
      <c r="W5" s="413"/>
      <c r="Y5" s="2731" t="s">
        <v>6029</v>
      </c>
      <c r="Z5" s="2712" t="s">
        <v>6205</v>
      </c>
      <c r="AA5" s="2712" t="s">
        <v>6206</v>
      </c>
      <c r="AB5" s="2712" t="s">
        <v>6207</v>
      </c>
      <c r="AC5" s="2712"/>
      <c r="AD5" s="2714" t="s">
        <v>6106</v>
      </c>
    </row>
    <row r="6" spans="1:30" ht="35.65" customHeight="1" thickBot="1">
      <c r="A6" s="207"/>
      <c r="B6" s="2732"/>
      <c r="C6" s="2711"/>
      <c r="D6" s="2711"/>
      <c r="E6" s="2713"/>
      <c r="F6" s="2713"/>
      <c r="G6" s="443" t="s">
        <v>6208</v>
      </c>
      <c r="H6" s="443" t="s">
        <v>6209</v>
      </c>
      <c r="I6" s="2715"/>
      <c r="J6" s="207"/>
      <c r="K6" s="2717"/>
      <c r="L6" s="207"/>
      <c r="M6" s="2717"/>
      <c r="N6" s="207"/>
      <c r="O6" s="397"/>
      <c r="P6" s="319"/>
      <c r="Q6" s="413"/>
      <c r="R6" s="244"/>
      <c r="S6" s="244"/>
      <c r="T6" s="244"/>
      <c r="U6" s="244"/>
      <c r="V6" s="244"/>
      <c r="W6" s="413"/>
      <c r="Y6" s="2732"/>
      <c r="Z6" s="2713"/>
      <c r="AA6" s="2713"/>
      <c r="AB6" s="443" t="s">
        <v>6208</v>
      </c>
      <c r="AC6" s="443" t="s">
        <v>6209</v>
      </c>
      <c r="AD6" s="2715"/>
    </row>
    <row r="7" spans="1:30" ht="16.5" thickTop="1" thickBot="1">
      <c r="A7" s="207"/>
      <c r="B7" s="318"/>
      <c r="C7" s="318"/>
      <c r="D7" s="318"/>
      <c r="E7" s="83"/>
      <c r="F7" s="83"/>
      <c r="G7" s="401"/>
      <c r="H7" s="401"/>
      <c r="I7" s="83"/>
      <c r="J7" s="207"/>
      <c r="K7" s="207"/>
      <c r="L7" s="207"/>
      <c r="M7" s="207"/>
      <c r="N7" s="207"/>
      <c r="O7" s="397"/>
      <c r="P7" s="319"/>
      <c r="Q7" s="413"/>
      <c r="R7" s="319"/>
      <c r="S7" s="319"/>
      <c r="T7" s="319"/>
      <c r="U7" s="319"/>
      <c r="V7" s="319"/>
      <c r="W7" s="413"/>
      <c r="Y7" s="318"/>
      <c r="Z7" s="83"/>
      <c r="AA7" s="83"/>
      <c r="AB7" s="401"/>
      <c r="AC7" s="401"/>
      <c r="AD7" s="83"/>
    </row>
    <row r="8" spans="1:30" ht="17.25" thickTop="1" thickBot="1">
      <c r="A8" s="207"/>
      <c r="B8" s="445" t="s">
        <v>6210</v>
      </c>
      <c r="C8" s="446"/>
      <c r="D8" s="446"/>
      <c r="E8" s="399"/>
      <c r="F8" s="447"/>
      <c r="G8" s="447"/>
      <c r="H8" s="447"/>
      <c r="I8" s="83"/>
      <c r="J8" s="207"/>
      <c r="K8" s="207"/>
      <c r="L8" s="207"/>
      <c r="M8" s="207"/>
      <c r="N8" s="207"/>
      <c r="O8" s="397"/>
      <c r="P8" s="319"/>
      <c r="Q8" s="413"/>
      <c r="R8" s="244"/>
      <c r="S8" s="244"/>
      <c r="T8" s="244"/>
      <c r="U8" s="244"/>
      <c r="V8" s="244"/>
      <c r="W8" s="413"/>
      <c r="Y8" s="445" t="s">
        <v>6210</v>
      </c>
      <c r="Z8" s="399"/>
      <c r="AA8" s="447"/>
      <c r="AB8" s="447"/>
      <c r="AC8" s="447"/>
      <c r="AD8" s="83"/>
    </row>
    <row r="9" spans="1:30" ht="15.75" thickTop="1">
      <c r="A9" s="207"/>
      <c r="B9" s="448" t="s">
        <v>6211</v>
      </c>
      <c r="C9" s="329" t="s">
        <v>682</v>
      </c>
      <c r="D9" s="329">
        <v>3</v>
      </c>
      <c r="E9" s="330">
        <v>51.518999999999998</v>
      </c>
      <c r="F9" s="330">
        <v>0</v>
      </c>
      <c r="G9" s="330">
        <v>241.15299999999999</v>
      </c>
      <c r="H9" s="330">
        <v>0</v>
      </c>
      <c r="I9" s="2133">
        <f>IFERROR(SUM(E9:H9 ),0)</f>
        <v>292.67199999999997</v>
      </c>
      <c r="J9" s="207"/>
      <c r="K9" s="333" t="s">
        <v>6212</v>
      </c>
      <c r="L9" s="207"/>
      <c r="M9" s="335"/>
      <c r="N9" s="207"/>
      <c r="O9" s="415"/>
      <c r="P9" s="336">
        <f>IF( SUM( R9:V9 ) = 0, 0, $R$5 )</f>
        <v>0</v>
      </c>
      <c r="Q9" s="413"/>
      <c r="R9" s="337">
        <f xml:space="preserve"> IF( ISNUMBER( E9 ), 0, 1 )</f>
        <v>0</v>
      </c>
      <c r="S9" s="337">
        <f xml:space="preserve"> IF( ISNUMBER( F9 ), 0, 1 )</f>
        <v>0</v>
      </c>
      <c r="T9" s="337">
        <f xml:space="preserve"> IF( ISNUMBER( G9 ), 0, 1 )</f>
        <v>0</v>
      </c>
      <c r="U9" s="337">
        <f xml:space="preserve"> IF( ISNUMBER( H9 ), 0, 1 )</f>
        <v>0</v>
      </c>
      <c r="V9" s="322"/>
      <c r="W9" s="413"/>
      <c r="Y9" s="448" t="s">
        <v>6211</v>
      </c>
      <c r="Z9" s="330" t="s">
        <v>1112</v>
      </c>
      <c r="AA9" s="330" t="s">
        <v>1113</v>
      </c>
      <c r="AB9" s="330" t="s">
        <v>1114</v>
      </c>
      <c r="AC9" s="330" t="s">
        <v>1115</v>
      </c>
      <c r="AD9" s="332" t="s">
        <v>1072</v>
      </c>
    </row>
    <row r="10" spans="1:30" ht="15">
      <c r="A10" s="207"/>
      <c r="B10" s="449" t="s">
        <v>1074</v>
      </c>
      <c r="C10" s="377" t="s">
        <v>682</v>
      </c>
      <c r="D10" s="377">
        <v>3</v>
      </c>
      <c r="E10" s="2188"/>
      <c r="F10" s="2189"/>
      <c r="G10" s="2189"/>
      <c r="H10" s="2189"/>
      <c r="I10" s="2204">
        <f>-IFERROR('1C'!J43,0)</f>
        <v>0</v>
      </c>
      <c r="J10" s="207"/>
      <c r="K10" s="342" t="s">
        <v>6213</v>
      </c>
      <c r="L10" s="207"/>
      <c r="M10" s="343"/>
      <c r="N10" s="207"/>
      <c r="O10" s="415"/>
      <c r="P10" s="319"/>
      <c r="Q10" s="413"/>
      <c r="R10" s="319"/>
      <c r="S10" s="319"/>
      <c r="T10" s="319"/>
      <c r="U10" s="319"/>
      <c r="V10" s="319"/>
      <c r="W10" s="413"/>
      <c r="Y10" s="449" t="s">
        <v>1074</v>
      </c>
      <c r="Z10" s="450"/>
      <c r="AA10" s="451"/>
      <c r="AB10" s="451"/>
      <c r="AC10" s="451"/>
      <c r="AD10" s="452" t="s">
        <v>1073</v>
      </c>
    </row>
    <row r="11" spans="1:30" ht="15">
      <c r="A11" s="207"/>
      <c r="B11" s="453" t="s">
        <v>1076</v>
      </c>
      <c r="C11" s="344" t="s">
        <v>682</v>
      </c>
      <c r="D11" s="344">
        <v>3</v>
      </c>
      <c r="E11" s="2190"/>
      <c r="F11" s="2189"/>
      <c r="G11" s="2189"/>
      <c r="H11" s="2189"/>
      <c r="I11" s="2137">
        <f xml:space="preserve"> IFERROR(I9 + I10,0)</f>
        <v>292.67199999999997</v>
      </c>
      <c r="J11" s="207"/>
      <c r="K11" s="342" t="s">
        <v>6214</v>
      </c>
      <c r="L11" s="207"/>
      <c r="M11" s="343"/>
      <c r="N11" s="207"/>
      <c r="O11" s="415"/>
      <c r="P11" s="319"/>
      <c r="Q11" s="413"/>
      <c r="R11" s="319"/>
      <c r="S11" s="319"/>
      <c r="T11" s="319"/>
      <c r="U11" s="319"/>
      <c r="V11" s="319"/>
      <c r="W11" s="413"/>
      <c r="Y11" s="453" t="s">
        <v>1076</v>
      </c>
      <c r="Z11" s="454"/>
      <c r="AA11" s="451"/>
      <c r="AB11" s="451"/>
      <c r="AC11" s="451"/>
      <c r="AD11" s="341" t="s">
        <v>1075</v>
      </c>
    </row>
    <row r="12" spans="1:30" ht="15">
      <c r="A12" s="207"/>
      <c r="B12" s="455" t="s">
        <v>1078</v>
      </c>
      <c r="C12" s="338" t="s">
        <v>682</v>
      </c>
      <c r="D12" s="338">
        <v>3</v>
      </c>
      <c r="E12" s="2191"/>
      <c r="F12" s="2189"/>
      <c r="G12" s="2189"/>
      <c r="H12" s="2189"/>
      <c r="I12" s="457">
        <v>-49.607619680000006</v>
      </c>
      <c r="J12" s="207"/>
      <c r="K12" s="342" t="s">
        <v>6215</v>
      </c>
      <c r="L12" s="207"/>
      <c r="M12" s="343"/>
      <c r="N12" s="207"/>
      <c r="O12" s="415"/>
      <c r="P12" s="336">
        <f t="shared" ref="P12:P13" si="0">IF( SUM( R12:V12 ) = 0, 0, $R$5 )</f>
        <v>0</v>
      </c>
      <c r="Q12" s="413"/>
      <c r="R12" s="319"/>
      <c r="S12" s="319"/>
      <c r="T12" s="319"/>
      <c r="U12" s="319"/>
      <c r="V12" s="337">
        <f xml:space="preserve"> IF( ISNUMBER( I12 ), 0, 1 )</f>
        <v>0</v>
      </c>
      <c r="W12" s="413"/>
      <c r="Y12" s="455" t="s">
        <v>1078</v>
      </c>
      <c r="Z12" s="456"/>
      <c r="AA12" s="451"/>
      <c r="AB12" s="451"/>
      <c r="AC12" s="451"/>
      <c r="AD12" s="457" t="s">
        <v>1077</v>
      </c>
    </row>
    <row r="13" spans="1:30" ht="15">
      <c r="A13" s="207"/>
      <c r="B13" s="455" t="s">
        <v>1080</v>
      </c>
      <c r="C13" s="338" t="s">
        <v>682</v>
      </c>
      <c r="D13" s="338">
        <v>3</v>
      </c>
      <c r="E13" s="2191"/>
      <c r="F13" s="2189"/>
      <c r="G13" s="2189"/>
      <c r="H13" s="2189"/>
      <c r="I13" s="457">
        <v>0</v>
      </c>
      <c r="J13" s="207"/>
      <c r="K13" s="342" t="s">
        <v>6216</v>
      </c>
      <c r="L13" s="207"/>
      <c r="M13" s="343"/>
      <c r="N13" s="207"/>
      <c r="O13" s="415"/>
      <c r="P13" s="336">
        <f t="shared" si="0"/>
        <v>0</v>
      </c>
      <c r="Q13" s="413"/>
      <c r="R13" s="319"/>
      <c r="S13" s="319"/>
      <c r="T13" s="319"/>
      <c r="U13" s="319"/>
      <c r="V13" s="337">
        <f xml:space="preserve"> IF( ISNUMBER( I13 ), 0, 1 )</f>
        <v>0</v>
      </c>
      <c r="W13" s="413"/>
      <c r="Y13" s="455" t="s">
        <v>1080</v>
      </c>
      <c r="Z13" s="456"/>
      <c r="AA13" s="451"/>
      <c r="AB13" s="451"/>
      <c r="AC13" s="451"/>
      <c r="AD13" s="457" t="s">
        <v>1079</v>
      </c>
    </row>
    <row r="14" spans="1:30" ht="15.75" thickBot="1">
      <c r="A14" s="207"/>
      <c r="B14" s="458" t="s">
        <v>6217</v>
      </c>
      <c r="C14" s="407" t="s">
        <v>682</v>
      </c>
      <c r="D14" s="407">
        <v>3</v>
      </c>
      <c r="E14" s="2192"/>
      <c r="F14" s="2193"/>
      <c r="G14" s="2193"/>
      <c r="H14" s="2193"/>
      <c r="I14" s="2139">
        <f>IFERROR(SUM( I11:I13 ),0)</f>
        <v>243.06438031999997</v>
      </c>
      <c r="J14" s="207"/>
      <c r="K14" s="408" t="s">
        <v>6218</v>
      </c>
      <c r="L14" s="207"/>
      <c r="M14" s="354"/>
      <c r="N14" s="207"/>
      <c r="O14" s="415"/>
      <c r="P14" s="319"/>
      <c r="Q14" s="413"/>
      <c r="R14" s="319"/>
      <c r="S14" s="319"/>
      <c r="T14" s="319"/>
      <c r="U14" s="319"/>
      <c r="V14" s="319"/>
      <c r="W14" s="413"/>
      <c r="Y14" s="458" t="s">
        <v>6217</v>
      </c>
      <c r="Z14" s="459"/>
      <c r="AA14" s="460"/>
      <c r="AB14" s="460"/>
      <c r="AC14" s="460"/>
      <c r="AD14" s="351" t="s">
        <v>1081</v>
      </c>
    </row>
    <row r="15" spans="1:30" ht="16.5" thickTop="1" thickBot="1">
      <c r="A15" s="207"/>
      <c r="B15" s="410"/>
      <c r="C15" s="410"/>
      <c r="D15" s="410"/>
      <c r="E15" s="2194"/>
      <c r="F15" s="2195"/>
      <c r="G15" s="2195"/>
      <c r="H15" s="2195"/>
      <c r="I15" s="2195"/>
      <c r="J15" s="207"/>
      <c r="K15" s="334"/>
      <c r="L15" s="207"/>
      <c r="M15" s="207"/>
      <c r="N15" s="207"/>
      <c r="O15" s="415"/>
      <c r="P15" s="319"/>
      <c r="Q15" s="413"/>
      <c r="R15" s="319"/>
      <c r="S15" s="319"/>
      <c r="T15" s="319"/>
      <c r="U15" s="319"/>
      <c r="V15" s="319"/>
      <c r="W15" s="413"/>
      <c r="Y15" s="410"/>
      <c r="Z15" s="410"/>
      <c r="AA15" s="83"/>
      <c r="AB15" s="83"/>
      <c r="AC15" s="83"/>
      <c r="AD15" s="83"/>
    </row>
    <row r="16" spans="1:30" ht="17.25" thickTop="1" thickBot="1">
      <c r="A16" s="207"/>
      <c r="B16" s="445" t="s">
        <v>6219</v>
      </c>
      <c r="C16" s="446"/>
      <c r="D16" s="446"/>
      <c r="E16" s="2196"/>
      <c r="F16" s="2197"/>
      <c r="G16" s="2197"/>
      <c r="H16" s="2197"/>
      <c r="I16" s="2195"/>
      <c r="J16" s="207"/>
      <c r="K16" s="207"/>
      <c r="L16" s="207"/>
      <c r="M16" s="207"/>
      <c r="N16" s="207"/>
      <c r="O16" s="415"/>
      <c r="P16" s="319"/>
      <c r="Q16" s="413"/>
      <c r="R16" s="319"/>
      <c r="S16" s="319"/>
      <c r="T16" s="319"/>
      <c r="U16" s="319"/>
      <c r="V16" s="319"/>
      <c r="W16" s="413"/>
      <c r="Y16" s="445" t="s">
        <v>6219</v>
      </c>
      <c r="Z16" s="399"/>
      <c r="AA16" s="447"/>
      <c r="AB16" s="447"/>
      <c r="AC16" s="447"/>
      <c r="AD16" s="83"/>
    </row>
    <row r="17" spans="1:30" ht="15.75" thickTop="1">
      <c r="A17" s="207"/>
      <c r="B17" s="448" t="s">
        <v>6219</v>
      </c>
      <c r="C17" s="329" t="s">
        <v>1083</v>
      </c>
      <c r="D17" s="329">
        <v>3</v>
      </c>
      <c r="E17" s="2198"/>
      <c r="F17" s="2198"/>
      <c r="G17" s="2198"/>
      <c r="H17" s="2198"/>
      <c r="I17" s="2205">
        <f>IFERROR(I14/(SUM('4C'!J46:N46)),0)</f>
        <v>0.54067653489220469</v>
      </c>
      <c r="J17" s="207"/>
      <c r="K17" s="333" t="s">
        <v>6220</v>
      </c>
      <c r="L17" s="207"/>
      <c r="M17" s="335"/>
      <c r="N17" s="207"/>
      <c r="O17" s="415"/>
      <c r="P17" s="319"/>
      <c r="Q17" s="413"/>
      <c r="R17" s="319"/>
      <c r="S17" s="319"/>
      <c r="T17" s="319"/>
      <c r="U17" s="319"/>
      <c r="V17" s="319"/>
      <c r="W17" s="413"/>
      <c r="Y17" s="448" t="s">
        <v>6219</v>
      </c>
      <c r="Z17" s="461"/>
      <c r="AA17" s="461"/>
      <c r="AB17" s="461"/>
      <c r="AC17" s="461"/>
      <c r="AD17" s="462" t="s">
        <v>1082</v>
      </c>
    </row>
    <row r="18" spans="1:30" ht="15.75" thickBot="1">
      <c r="A18" s="207"/>
      <c r="B18" s="463" t="s">
        <v>6221</v>
      </c>
      <c r="C18" s="384" t="s">
        <v>1083</v>
      </c>
      <c r="D18" s="384">
        <v>3</v>
      </c>
      <c r="E18" s="2199"/>
      <c r="F18" s="2200"/>
      <c r="G18" s="2200"/>
      <c r="H18" s="2200"/>
      <c r="I18" s="466">
        <v>0.51500759788136963</v>
      </c>
      <c r="J18" s="207"/>
      <c r="K18" s="408" t="s">
        <v>6222</v>
      </c>
      <c r="L18" s="207"/>
      <c r="M18" s="354"/>
      <c r="N18" s="207"/>
      <c r="O18" s="415"/>
      <c r="P18" s="336">
        <f>IF( SUM( R18:V18 ) = 0, 0, $R$5 )</f>
        <v>0</v>
      </c>
      <c r="Q18" s="413"/>
      <c r="R18" s="319"/>
      <c r="S18" s="319"/>
      <c r="T18" s="319"/>
      <c r="U18" s="319"/>
      <c r="V18" s="337">
        <f xml:space="preserve"> IF( ISNUMBER( I18 ), 0, 1 )</f>
        <v>0</v>
      </c>
      <c r="W18" s="413"/>
      <c r="Y18" s="463" t="s">
        <v>6221</v>
      </c>
      <c r="Z18" s="464"/>
      <c r="AA18" s="465"/>
      <c r="AB18" s="465"/>
      <c r="AC18" s="465"/>
      <c r="AD18" s="466" t="s">
        <v>1084</v>
      </c>
    </row>
    <row r="19" spans="1:30" ht="16.5" thickTop="1" thickBot="1">
      <c r="A19" s="207"/>
      <c r="B19" s="467"/>
      <c r="C19" s="467"/>
      <c r="D19" s="467"/>
      <c r="E19" s="2201"/>
      <c r="F19" s="2195"/>
      <c r="G19" s="2195"/>
      <c r="H19" s="2195"/>
      <c r="I19" s="2195"/>
      <c r="J19" s="207"/>
      <c r="K19" s="334"/>
      <c r="L19" s="207"/>
      <c r="M19" s="207"/>
      <c r="N19" s="207"/>
      <c r="O19" s="415"/>
      <c r="P19" s="319"/>
      <c r="Q19" s="413"/>
      <c r="R19" s="319"/>
      <c r="S19" s="319"/>
      <c r="T19" s="319"/>
      <c r="U19" s="319"/>
      <c r="V19" s="319"/>
      <c r="W19" s="413"/>
      <c r="Y19" s="467"/>
      <c r="Z19" s="467"/>
      <c r="AA19" s="83"/>
      <c r="AB19" s="83"/>
      <c r="AC19" s="83"/>
      <c r="AD19" s="83"/>
    </row>
    <row r="20" spans="1:30" ht="17.25" thickTop="1" thickBot="1">
      <c r="A20" s="207"/>
      <c r="B20" s="445" t="s">
        <v>6223</v>
      </c>
      <c r="C20" s="446"/>
      <c r="D20" s="446"/>
      <c r="E20" s="2196"/>
      <c r="F20" s="2197"/>
      <c r="G20" s="2197"/>
      <c r="H20" s="2197"/>
      <c r="I20" s="2195"/>
      <c r="J20" s="207"/>
      <c r="K20" s="207"/>
      <c r="L20" s="207"/>
      <c r="M20" s="207"/>
      <c r="N20" s="207"/>
      <c r="O20" s="415"/>
      <c r="P20" s="319"/>
      <c r="Q20" s="413"/>
      <c r="R20" s="319"/>
      <c r="S20" s="319"/>
      <c r="T20" s="319"/>
      <c r="U20" s="319"/>
      <c r="V20" s="319"/>
      <c r="W20" s="413"/>
      <c r="Y20" s="445" t="s">
        <v>6223</v>
      </c>
      <c r="Z20" s="399"/>
      <c r="AA20" s="447"/>
      <c r="AB20" s="447"/>
      <c r="AC20" s="447"/>
      <c r="AD20" s="83"/>
    </row>
    <row r="21" spans="1:30" ht="15.75" thickTop="1">
      <c r="A21" s="207"/>
      <c r="B21" s="448" t="s">
        <v>6224</v>
      </c>
      <c r="C21" s="329" t="s">
        <v>682</v>
      </c>
      <c r="D21" s="329">
        <v>3</v>
      </c>
      <c r="E21" s="330">
        <v>1.5824486799999999</v>
      </c>
      <c r="F21" s="330">
        <v>0</v>
      </c>
      <c r="G21" s="330">
        <v>14.717969844399532</v>
      </c>
      <c r="H21" s="330">
        <v>0</v>
      </c>
      <c r="I21" s="2206">
        <f>IFERROR(SUM(E21:H21 ),0)</f>
        <v>16.300418524399532</v>
      </c>
      <c r="J21" s="207"/>
      <c r="K21" s="333" t="s">
        <v>6225</v>
      </c>
      <c r="L21" s="207"/>
      <c r="M21" s="335"/>
      <c r="N21" s="207"/>
      <c r="O21" s="415"/>
      <c r="P21" s="336">
        <f t="shared" ref="P21:P22" si="1">IF( SUM( R21:V21 ) = 0, 0, $R$5 )</f>
        <v>0</v>
      </c>
      <c r="Q21" s="413"/>
      <c r="R21" s="337">
        <f t="shared" ref="R21:R22" si="2" xml:space="preserve"> IF( ISNUMBER( E21 ), 0, 1 )</f>
        <v>0</v>
      </c>
      <c r="S21" s="337">
        <f t="shared" ref="S21:S22" si="3" xml:space="preserve"> IF( ISNUMBER( F21 ), 0, 1 )</f>
        <v>0</v>
      </c>
      <c r="T21" s="337">
        <f t="shared" ref="T21:T22" si="4" xml:space="preserve"> IF( ISNUMBER( G21 ), 0, 1 )</f>
        <v>0</v>
      </c>
      <c r="U21" s="337">
        <f t="shared" ref="U21:U22" si="5" xml:space="preserve"> IF( ISNUMBER( H21 ), 0, 1 )</f>
        <v>0</v>
      </c>
      <c r="V21" s="319"/>
      <c r="W21" s="413"/>
      <c r="Y21" s="448" t="s">
        <v>6224</v>
      </c>
      <c r="Z21" s="330" t="s">
        <v>1091</v>
      </c>
      <c r="AA21" s="330" t="s">
        <v>1097</v>
      </c>
      <c r="AB21" s="330" t="s">
        <v>1102</v>
      </c>
      <c r="AC21" s="330" t="s">
        <v>1107</v>
      </c>
      <c r="AD21" s="468" t="s">
        <v>1085</v>
      </c>
    </row>
    <row r="22" spans="1:30" ht="15.75" thickBot="1">
      <c r="A22" s="207"/>
      <c r="B22" s="463" t="s">
        <v>6226</v>
      </c>
      <c r="C22" s="384" t="s">
        <v>682</v>
      </c>
      <c r="D22" s="384">
        <v>3</v>
      </c>
      <c r="E22" s="349">
        <v>1.5824486799999999</v>
      </c>
      <c r="F22" s="349">
        <v>0</v>
      </c>
      <c r="G22" s="349">
        <v>7.6231413685356042</v>
      </c>
      <c r="H22" s="349">
        <v>0</v>
      </c>
      <c r="I22" s="2207">
        <f>IFERROR(SUM(E22:H22 ),0)</f>
        <v>9.2055900485356048</v>
      </c>
      <c r="J22" s="207"/>
      <c r="K22" s="408" t="s">
        <v>6227</v>
      </c>
      <c r="L22" s="207"/>
      <c r="M22" s="354"/>
      <c r="N22" s="207"/>
      <c r="O22" s="415"/>
      <c r="P22" s="336">
        <f t="shared" si="1"/>
        <v>0</v>
      </c>
      <c r="Q22" s="413"/>
      <c r="R22" s="337">
        <f t="shared" si="2"/>
        <v>0</v>
      </c>
      <c r="S22" s="337">
        <f t="shared" si="3"/>
        <v>0</v>
      </c>
      <c r="T22" s="337">
        <f t="shared" si="4"/>
        <v>0</v>
      </c>
      <c r="U22" s="337">
        <f t="shared" si="5"/>
        <v>0</v>
      </c>
      <c r="V22" s="319"/>
      <c r="W22" s="413"/>
      <c r="Y22" s="463" t="s">
        <v>6226</v>
      </c>
      <c r="Z22" s="349" t="s">
        <v>1092</v>
      </c>
      <c r="AA22" s="349" t="s">
        <v>1098</v>
      </c>
      <c r="AB22" s="349" t="s">
        <v>1103</v>
      </c>
      <c r="AC22" s="349" t="s">
        <v>1108</v>
      </c>
      <c r="AD22" s="469" t="s">
        <v>1086</v>
      </c>
    </row>
    <row r="23" spans="1:30" ht="16.5" thickTop="1" thickBot="1">
      <c r="A23" s="207"/>
      <c r="B23" s="207"/>
      <c r="C23" s="207"/>
      <c r="D23" s="207"/>
      <c r="E23" s="1014"/>
      <c r="F23" s="1014"/>
      <c r="G23" s="2202"/>
      <c r="H23" s="2202"/>
      <c r="I23" s="1014"/>
      <c r="J23" s="207"/>
      <c r="K23" s="207"/>
      <c r="L23" s="207"/>
      <c r="M23" s="207"/>
      <c r="N23" s="207"/>
      <c r="O23" s="415"/>
      <c r="P23" s="319"/>
      <c r="Q23" s="422"/>
      <c r="R23" s="319"/>
      <c r="S23" s="319"/>
      <c r="T23" s="319"/>
      <c r="U23" s="319"/>
      <c r="V23" s="319"/>
      <c r="W23" s="422"/>
      <c r="Y23" s="207"/>
      <c r="Z23" s="207"/>
      <c r="AA23" s="207"/>
      <c r="AB23" s="110"/>
      <c r="AC23" s="110"/>
      <c r="AD23" s="207"/>
    </row>
    <row r="24" spans="1:30" ht="17.25" thickTop="1" thickBot="1">
      <c r="A24" s="207"/>
      <c r="B24" s="445" t="s">
        <v>6228</v>
      </c>
      <c r="C24" s="446"/>
      <c r="D24" s="446"/>
      <c r="E24" s="2196"/>
      <c r="F24" s="2197"/>
      <c r="G24" s="2197"/>
      <c r="H24" s="2197"/>
      <c r="I24" s="2195"/>
      <c r="J24" s="207"/>
      <c r="K24" s="207"/>
      <c r="L24" s="207"/>
      <c r="M24" s="207"/>
      <c r="N24" s="207"/>
      <c r="O24" s="415"/>
      <c r="P24" s="319"/>
      <c r="Q24" s="422"/>
      <c r="R24" s="319"/>
      <c r="S24" s="319"/>
      <c r="T24" s="319"/>
      <c r="U24" s="319"/>
      <c r="V24" s="319"/>
      <c r="W24" s="422"/>
      <c r="Y24" s="445" t="s">
        <v>6228</v>
      </c>
      <c r="Z24" s="399"/>
      <c r="AA24" s="447"/>
      <c r="AB24" s="447"/>
      <c r="AC24" s="447"/>
      <c r="AD24" s="83"/>
    </row>
    <row r="25" spans="1:30" ht="16.5" customHeight="1" thickTop="1">
      <c r="A25" s="207"/>
      <c r="B25" s="448" t="s">
        <v>6229</v>
      </c>
      <c r="C25" s="329" t="s">
        <v>1083</v>
      </c>
      <c r="D25" s="329">
        <v>3</v>
      </c>
      <c r="E25" s="470">
        <v>3.071565845703814E-2</v>
      </c>
      <c r="F25" s="470">
        <v>0</v>
      </c>
      <c r="G25" s="470">
        <v>6.103158923354618E-2</v>
      </c>
      <c r="H25" s="470">
        <v>0</v>
      </c>
      <c r="I25" s="2571">
        <v>5.5695062923367997E-2</v>
      </c>
      <c r="J25" s="207"/>
      <c r="K25" s="333" t="s">
        <v>6230</v>
      </c>
      <c r="L25" s="207"/>
      <c r="M25" s="335"/>
      <c r="N25" s="207"/>
      <c r="O25" s="415"/>
      <c r="P25" s="336">
        <f t="shared" ref="P25:P26" si="6">IF( SUM( R25:V25 ) = 0, 0, $R$5 )</f>
        <v>0</v>
      </c>
      <c r="Q25" s="422"/>
      <c r="R25" s="337">
        <f t="shared" ref="R25:R26" si="7" xml:space="preserve"> IF( ISNUMBER( E25 ), 0, 1 )</f>
        <v>0</v>
      </c>
      <c r="S25" s="337">
        <f t="shared" ref="S25:S26" si="8" xml:space="preserve"> IF( ISNUMBER( F25 ), 0, 1 )</f>
        <v>0</v>
      </c>
      <c r="T25" s="337">
        <f t="shared" ref="T25:T26" si="9" xml:space="preserve"> IF( ISNUMBER( G25 ), 0, 1 )</f>
        <v>0</v>
      </c>
      <c r="U25" s="337">
        <f t="shared" ref="U25:U26" si="10" xml:space="preserve"> IF( ISNUMBER( H25 ), 0, 1 )</f>
        <v>0</v>
      </c>
      <c r="V25" s="319"/>
      <c r="W25" s="422"/>
      <c r="Y25" s="448" t="s">
        <v>6229</v>
      </c>
      <c r="Z25" s="470" t="s">
        <v>1093</v>
      </c>
      <c r="AA25" s="470" t="s">
        <v>1099</v>
      </c>
      <c r="AB25" s="470" t="s">
        <v>1104</v>
      </c>
      <c r="AC25" s="470" t="s">
        <v>1109</v>
      </c>
      <c r="AD25" s="2571" t="s">
        <v>1087</v>
      </c>
    </row>
    <row r="26" spans="1:30" ht="15.75" thickBot="1">
      <c r="A26" s="207"/>
      <c r="B26" s="463" t="s">
        <v>6231</v>
      </c>
      <c r="C26" s="384" t="s">
        <v>1083</v>
      </c>
      <c r="D26" s="384">
        <v>3</v>
      </c>
      <c r="E26" s="471">
        <v>3.071565845703814E-2</v>
      </c>
      <c r="F26" s="471">
        <v>0</v>
      </c>
      <c r="G26" s="471">
        <v>3.1611182628612025E-2</v>
      </c>
      <c r="H26" s="471">
        <v>0</v>
      </c>
      <c r="I26" s="466">
        <v>3.1453543124212974E-2</v>
      </c>
      <c r="J26" s="207"/>
      <c r="K26" s="408" t="s">
        <v>6232</v>
      </c>
      <c r="L26" s="207"/>
      <c r="M26" s="354"/>
      <c r="N26" s="207"/>
      <c r="O26" s="415"/>
      <c r="P26" s="336">
        <f t="shared" si="6"/>
        <v>0</v>
      </c>
      <c r="Q26" s="413"/>
      <c r="R26" s="337">
        <f t="shared" si="7"/>
        <v>0</v>
      </c>
      <c r="S26" s="337">
        <f t="shared" si="8"/>
        <v>0</v>
      </c>
      <c r="T26" s="337">
        <f t="shared" si="9"/>
        <v>0</v>
      </c>
      <c r="U26" s="337">
        <f t="shared" si="10"/>
        <v>0</v>
      </c>
      <c r="V26" s="319"/>
      <c r="W26" s="413"/>
      <c r="Y26" s="463" t="s">
        <v>6231</v>
      </c>
      <c r="Z26" s="471" t="s">
        <v>1094</v>
      </c>
      <c r="AA26" s="471" t="s">
        <v>1100</v>
      </c>
      <c r="AB26" s="471" t="s">
        <v>1105</v>
      </c>
      <c r="AC26" s="471" t="s">
        <v>1110</v>
      </c>
      <c r="AD26" s="466" t="s">
        <v>1088</v>
      </c>
    </row>
    <row r="27" spans="1:30" ht="16.5" thickTop="1" thickBot="1">
      <c r="A27" s="207"/>
      <c r="B27" s="467"/>
      <c r="C27" s="467"/>
      <c r="D27" s="467"/>
      <c r="E27" s="2203"/>
      <c r="F27" s="2195"/>
      <c r="G27" s="2195"/>
      <c r="H27" s="2195"/>
      <c r="I27" s="2195"/>
      <c r="J27" s="207"/>
      <c r="K27" s="334"/>
      <c r="L27" s="207"/>
      <c r="M27" s="207"/>
      <c r="N27" s="207"/>
      <c r="O27" s="415"/>
      <c r="P27" s="319"/>
      <c r="Q27" s="413"/>
      <c r="R27" s="319"/>
      <c r="S27" s="319"/>
      <c r="T27" s="319"/>
      <c r="U27" s="319"/>
      <c r="V27" s="319"/>
      <c r="W27" s="413"/>
      <c r="Y27" s="467"/>
      <c r="Z27" s="401"/>
      <c r="AA27" s="83"/>
      <c r="AB27" s="83"/>
      <c r="AC27" s="83"/>
      <c r="AD27" s="83"/>
    </row>
    <row r="28" spans="1:30" ht="17.25" thickTop="1" thickBot="1">
      <c r="A28" s="207"/>
      <c r="B28" s="445" t="s">
        <v>6233</v>
      </c>
      <c r="C28" s="446"/>
      <c r="D28" s="446"/>
      <c r="E28" s="2196"/>
      <c r="F28" s="2197"/>
      <c r="G28" s="2197"/>
      <c r="H28" s="2197"/>
      <c r="I28" s="2195"/>
      <c r="J28" s="207"/>
      <c r="K28" s="207"/>
      <c r="L28" s="207"/>
      <c r="M28" s="207"/>
      <c r="N28" s="207"/>
      <c r="O28" s="415"/>
      <c r="P28" s="319"/>
      <c r="Q28" s="413"/>
      <c r="R28" s="319"/>
      <c r="S28" s="319"/>
      <c r="T28" s="319"/>
      <c r="U28" s="319"/>
      <c r="V28" s="319"/>
      <c r="W28" s="413"/>
      <c r="Y28" s="445" t="s">
        <v>6233</v>
      </c>
      <c r="Z28" s="399"/>
      <c r="AA28" s="447"/>
      <c r="AB28" s="447"/>
      <c r="AC28" s="447"/>
      <c r="AD28" s="83"/>
    </row>
    <row r="29" spans="1:30" ht="16.5" thickTop="1" thickBot="1">
      <c r="A29" s="207"/>
      <c r="B29" s="472" t="s">
        <v>6234</v>
      </c>
      <c r="C29" s="423" t="s">
        <v>1096</v>
      </c>
      <c r="D29" s="423">
        <v>3</v>
      </c>
      <c r="E29" s="473">
        <v>6.9977749640035629</v>
      </c>
      <c r="F29" s="473">
        <v>0</v>
      </c>
      <c r="G29" s="473">
        <v>24.74989767319542</v>
      </c>
      <c r="H29" s="473">
        <v>0</v>
      </c>
      <c r="I29" s="780">
        <v>21.624983891147721</v>
      </c>
      <c r="J29" s="207"/>
      <c r="K29" s="426" t="s">
        <v>6235</v>
      </c>
      <c r="L29" s="207"/>
      <c r="M29" s="427"/>
      <c r="N29" s="207"/>
      <c r="O29" s="415"/>
      <c r="P29" s="336">
        <f>IF( SUM( R29:V29 ) = 0, 0, $R$5 )</f>
        <v>0</v>
      </c>
      <c r="Q29" s="413"/>
      <c r="R29" s="337">
        <f t="shared" ref="R29:U29" si="11" xml:space="preserve"> IF( ISNUMBER( E29 ), 0, 1 )</f>
        <v>0</v>
      </c>
      <c r="S29" s="337">
        <f t="shared" si="11"/>
        <v>0</v>
      </c>
      <c r="T29" s="337">
        <f t="shared" si="11"/>
        <v>0</v>
      </c>
      <c r="U29" s="337">
        <f t="shared" si="11"/>
        <v>0</v>
      </c>
      <c r="V29" s="319"/>
      <c r="W29" s="413"/>
      <c r="Y29" s="472" t="s">
        <v>6234</v>
      </c>
      <c r="Z29" s="473" t="s">
        <v>1095</v>
      </c>
      <c r="AA29" s="473" t="s">
        <v>1101</v>
      </c>
      <c r="AB29" s="473" t="s">
        <v>1106</v>
      </c>
      <c r="AC29" s="473" t="s">
        <v>1111</v>
      </c>
      <c r="AD29" s="474" t="s">
        <v>1089</v>
      </c>
    </row>
    <row r="30" spans="1:30" ht="15.75" thickTop="1">
      <c r="A30" s="207"/>
      <c r="B30" s="207"/>
      <c r="C30" s="207"/>
      <c r="D30" s="207"/>
      <c r="E30" s="207"/>
      <c r="F30" s="207"/>
      <c r="G30" s="207"/>
      <c r="H30" s="207"/>
      <c r="I30" s="83"/>
      <c r="J30" s="207"/>
      <c r="K30" s="207"/>
      <c r="L30" s="207"/>
      <c r="M30" s="207"/>
      <c r="N30" s="207"/>
      <c r="P30" s="319"/>
      <c r="Q30" s="411"/>
      <c r="R30" s="322"/>
      <c r="S30" s="322"/>
      <c r="T30" s="322"/>
      <c r="U30" s="322"/>
      <c r="V30" s="322"/>
      <c r="W30" s="411"/>
    </row>
    <row r="31" spans="1:30" ht="15">
      <c r="A31" s="207"/>
      <c r="B31" s="207"/>
      <c r="C31" s="207"/>
      <c r="D31" s="207"/>
      <c r="E31" s="207"/>
      <c r="F31" s="207"/>
      <c r="G31" s="207"/>
      <c r="H31" s="207"/>
      <c r="I31" s="207"/>
      <c r="J31" s="207"/>
      <c r="K31" s="207"/>
      <c r="L31" s="207"/>
      <c r="M31" s="207"/>
      <c r="N31" s="207"/>
      <c r="P31" s="319"/>
      <c r="Q31" s="411"/>
      <c r="R31" s="359"/>
      <c r="S31" s="360"/>
      <c r="T31" s="360"/>
      <c r="U31" s="360"/>
      <c r="V31" s="360"/>
      <c r="W31" s="411"/>
    </row>
    <row r="32" spans="1:30" ht="15">
      <c r="A32" s="207"/>
      <c r="B32" s="207"/>
      <c r="C32" s="207"/>
      <c r="D32" s="207"/>
      <c r="E32" s="207"/>
      <c r="F32" s="207"/>
      <c r="G32" s="207"/>
      <c r="H32" s="207"/>
      <c r="I32" s="207"/>
      <c r="J32" s="207"/>
      <c r="K32" s="207"/>
      <c r="L32" s="207"/>
      <c r="M32" s="207"/>
      <c r="N32" s="207"/>
      <c r="P32" s="319"/>
      <c r="R32" s="322"/>
      <c r="S32" s="322"/>
      <c r="T32" s="322"/>
      <c r="U32" s="322"/>
      <c r="V32" s="322"/>
    </row>
    <row r="33" spans="1:22" ht="15">
      <c r="A33" s="207"/>
      <c r="B33" s="207"/>
      <c r="C33" s="207"/>
      <c r="D33" s="207"/>
      <c r="E33" s="207"/>
      <c r="F33" s="207"/>
      <c r="G33" s="207"/>
      <c r="H33" s="207"/>
      <c r="I33" s="207"/>
      <c r="J33" s="207"/>
      <c r="K33" s="207"/>
      <c r="L33" s="207"/>
      <c r="M33" s="207"/>
      <c r="N33" s="207"/>
      <c r="P33" s="319"/>
      <c r="R33" s="322"/>
      <c r="S33" s="322"/>
      <c r="T33" s="322"/>
      <c r="U33" s="322"/>
      <c r="V33" s="322"/>
    </row>
  </sheetData>
  <sheetProtection formatColumns="0" formatRows="0"/>
  <mergeCells count="21">
    <mergeCell ref="B1:I1"/>
    <mergeCell ref="Y1:AD1"/>
    <mergeCell ref="B2:I2"/>
    <mergeCell ref="Y2:AC2"/>
    <mergeCell ref="B3:M3"/>
    <mergeCell ref="Y3:AD3"/>
    <mergeCell ref="R4:V4"/>
    <mergeCell ref="B5:B6"/>
    <mergeCell ref="C5:C6"/>
    <mergeCell ref="D5:D6"/>
    <mergeCell ref="E5:E6"/>
    <mergeCell ref="F5:F6"/>
    <mergeCell ref="G5:H5"/>
    <mergeCell ref="I5:I6"/>
    <mergeCell ref="K5:K6"/>
    <mergeCell ref="M5:M6"/>
    <mergeCell ref="Y5:Y6"/>
    <mergeCell ref="Z5:Z6"/>
    <mergeCell ref="AA5:AA6"/>
    <mergeCell ref="AB5:AC5"/>
    <mergeCell ref="AD5:AD6"/>
  </mergeCells>
  <conditionalFormatting sqref="P9">
    <cfRule type="cellIs" dxfId="448" priority="15" operator="equal">
      <formula>0</formula>
    </cfRule>
  </conditionalFormatting>
  <conditionalFormatting sqref="P12:P13">
    <cfRule type="cellIs" dxfId="447" priority="5" operator="equal">
      <formula>0</formula>
    </cfRule>
  </conditionalFormatting>
  <conditionalFormatting sqref="P18">
    <cfRule type="cellIs" dxfId="446" priority="4" operator="equal">
      <formula>0</formula>
    </cfRule>
  </conditionalFormatting>
  <conditionalFormatting sqref="P21:P22">
    <cfRule type="cellIs" dxfId="445" priority="3" operator="equal">
      <formula>0</formula>
    </cfRule>
  </conditionalFormatting>
  <conditionalFormatting sqref="P29">
    <cfRule type="cellIs" dxfId="444" priority="1" operator="equal">
      <formula>0</formula>
    </cfRule>
  </conditionalFormatting>
  <conditionalFormatting sqref="P25:P26">
    <cfRule type="cellIs" dxfId="443" priority="2" operator="equal">
      <formula>0</formula>
    </cfRule>
  </conditionalFormatting>
  <dataValidations count="1">
    <dataValidation type="custom" allowBlank="1" showErrorMessage="1" errorTitle="Input Error" error="Please input a numeric value, in units of £m's." sqref="E25:I26 E9:H9 I12:I13 I18 E21:H22 E29:I29">
      <formula1>ISNUMBER(E9)</formula1>
    </dataValidation>
  </dataValidations>
  <pageMargins left="0.7" right="0.7" top="0.75" bottom="0.75" header="0.3" footer="0.3"/>
  <pageSetup paperSize="8" scale="94" fitToHeight="0" orientation="portrait" r:id="rId1"/>
  <headerFooter>
    <oddHeader>&amp;L&amp;F&amp;CSheet: &amp;A&amp;ROFFICIAL</oddHeader>
    <oddFooter>&amp;LPrinted on: &amp;D at &amp;T&amp;CPage &amp;P of &amp;N&amp;ROfwat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M35"/>
  <sheetViews>
    <sheetView showGridLines="0" tabSelected="1" zoomScale="70" zoomScaleNormal="70" zoomScaleSheetLayoutView="100" workbookViewId="0">
      <selection activeCell="R23" sqref="R23"/>
    </sheetView>
  </sheetViews>
  <sheetFormatPr defaultColWidth="9" defaultRowHeight="14.25"/>
  <cols>
    <col min="1" max="1" width="1.625" style="239" customWidth="1"/>
    <col min="2" max="12" width="9" style="239"/>
    <col min="13" max="13" width="28.75" style="239" customWidth="1"/>
    <col min="14" max="16384" width="9" style="239"/>
  </cols>
  <sheetData>
    <row r="1" spans="2:13" ht="30" customHeight="1"/>
    <row r="2" spans="2:13" ht="45" customHeight="1">
      <c r="B2" s="2662" t="s">
        <v>11002</v>
      </c>
      <c r="C2" s="2662"/>
      <c r="D2" s="2662"/>
      <c r="E2" s="2662"/>
      <c r="F2" s="2662"/>
      <c r="G2" s="2662"/>
      <c r="H2" s="2662"/>
      <c r="I2" s="2662"/>
      <c r="J2" s="2662"/>
      <c r="K2" s="2662"/>
      <c r="L2" s="2662"/>
      <c r="M2" s="2662"/>
    </row>
    <row r="3" spans="2:13" ht="15" thickBot="1"/>
    <row r="4" spans="2:13" ht="22.5" customHeight="1" thickBot="1">
      <c r="B4" s="2663" t="s">
        <v>603</v>
      </c>
      <c r="C4" s="2664"/>
      <c r="D4" s="2664"/>
      <c r="E4" s="2664"/>
      <c r="F4" s="2664"/>
      <c r="G4" s="2664"/>
      <c r="H4" s="2664"/>
      <c r="I4" s="2664"/>
      <c r="J4" s="2664"/>
      <c r="K4" s="2664"/>
      <c r="L4" s="2664"/>
      <c r="M4" s="2665"/>
    </row>
    <row r="5" spans="2:13" ht="15" customHeight="1">
      <c r="B5" s="2666" t="s">
        <v>17512</v>
      </c>
      <c r="C5" s="2667"/>
      <c r="D5" s="2667"/>
      <c r="E5" s="2667"/>
      <c r="F5" s="2667"/>
      <c r="G5" s="2667"/>
      <c r="H5" s="2667"/>
      <c r="I5" s="2667"/>
      <c r="J5" s="2667"/>
      <c r="K5" s="2667"/>
      <c r="L5" s="2667"/>
      <c r="M5" s="2668"/>
    </row>
    <row r="6" spans="2:13">
      <c r="B6" s="2666"/>
      <c r="C6" s="2667"/>
      <c r="D6" s="2667"/>
      <c r="E6" s="2667"/>
      <c r="F6" s="2667"/>
      <c r="G6" s="2667"/>
      <c r="H6" s="2667"/>
      <c r="I6" s="2667"/>
      <c r="J6" s="2667"/>
      <c r="K6" s="2667"/>
      <c r="L6" s="2667"/>
      <c r="M6" s="2668"/>
    </row>
    <row r="7" spans="2:13">
      <c r="B7" s="2666"/>
      <c r="C7" s="2667"/>
      <c r="D7" s="2667"/>
      <c r="E7" s="2667"/>
      <c r="F7" s="2667"/>
      <c r="G7" s="2667"/>
      <c r="H7" s="2667"/>
      <c r="I7" s="2667"/>
      <c r="J7" s="2667"/>
      <c r="K7" s="2667"/>
      <c r="L7" s="2667"/>
      <c r="M7" s="2668"/>
    </row>
    <row r="8" spans="2:13">
      <c r="B8" s="2666"/>
      <c r="C8" s="2667"/>
      <c r="D8" s="2667"/>
      <c r="E8" s="2667"/>
      <c r="F8" s="2667"/>
      <c r="G8" s="2667"/>
      <c r="H8" s="2667"/>
      <c r="I8" s="2667"/>
      <c r="J8" s="2667"/>
      <c r="K8" s="2667"/>
      <c r="L8" s="2667"/>
      <c r="M8" s="2668"/>
    </row>
    <row r="9" spans="2:13" ht="15" thickBot="1">
      <c r="B9" s="2666"/>
      <c r="C9" s="2667"/>
      <c r="D9" s="2667"/>
      <c r="E9" s="2667"/>
      <c r="F9" s="2667"/>
      <c r="G9" s="2667"/>
      <c r="H9" s="2667"/>
      <c r="I9" s="2667"/>
      <c r="J9" s="2667"/>
      <c r="K9" s="2667"/>
      <c r="L9" s="2667"/>
      <c r="M9" s="2668"/>
    </row>
    <row r="10" spans="2:13" ht="22.5" customHeight="1" thickBot="1">
      <c r="B10" s="2663" t="s">
        <v>17513</v>
      </c>
      <c r="C10" s="2664"/>
      <c r="D10" s="2664"/>
      <c r="E10" s="2664"/>
      <c r="F10" s="2664"/>
      <c r="G10" s="2664"/>
      <c r="H10" s="2664"/>
      <c r="I10" s="2664"/>
      <c r="J10" s="2664"/>
      <c r="K10" s="2664"/>
      <c r="L10" s="2664"/>
      <c r="M10" s="2665"/>
    </row>
    <row r="11" spans="2:13" ht="15" customHeight="1">
      <c r="B11" s="2672" t="s">
        <v>17590</v>
      </c>
      <c r="C11" s="2678"/>
      <c r="D11" s="2678"/>
      <c r="E11" s="2678"/>
      <c r="F11" s="2678"/>
      <c r="G11" s="2678"/>
      <c r="H11" s="2678"/>
      <c r="I11" s="2678"/>
      <c r="J11" s="2678"/>
      <c r="K11" s="2678"/>
      <c r="L11" s="2678"/>
      <c r="M11" s="2674"/>
    </row>
    <row r="12" spans="2:13">
      <c r="B12" s="2672"/>
      <c r="C12" s="2678"/>
      <c r="D12" s="2678"/>
      <c r="E12" s="2678"/>
      <c r="F12" s="2678"/>
      <c r="G12" s="2678"/>
      <c r="H12" s="2678"/>
      <c r="I12" s="2678"/>
      <c r="J12" s="2678"/>
      <c r="K12" s="2678"/>
      <c r="L12" s="2678"/>
      <c r="M12" s="2674"/>
    </row>
    <row r="13" spans="2:13">
      <c r="B13" s="2672"/>
      <c r="C13" s="2678"/>
      <c r="D13" s="2678"/>
      <c r="E13" s="2678"/>
      <c r="F13" s="2678"/>
      <c r="G13" s="2678"/>
      <c r="H13" s="2678"/>
      <c r="I13" s="2678"/>
      <c r="J13" s="2678"/>
      <c r="K13" s="2678"/>
      <c r="L13" s="2678"/>
      <c r="M13" s="2674"/>
    </row>
    <row r="14" spans="2:13">
      <c r="B14" s="2672"/>
      <c r="C14" s="2678"/>
      <c r="D14" s="2678"/>
      <c r="E14" s="2678"/>
      <c r="F14" s="2678"/>
      <c r="G14" s="2678"/>
      <c r="H14" s="2678"/>
      <c r="I14" s="2678"/>
      <c r="J14" s="2678"/>
      <c r="K14" s="2678"/>
      <c r="L14" s="2678"/>
      <c r="M14" s="2674"/>
    </row>
    <row r="15" spans="2:13">
      <c r="B15" s="2672"/>
      <c r="C15" s="2678"/>
      <c r="D15" s="2678"/>
      <c r="E15" s="2678"/>
      <c r="F15" s="2678"/>
      <c r="G15" s="2678"/>
      <c r="H15" s="2678"/>
      <c r="I15" s="2678"/>
      <c r="J15" s="2678"/>
      <c r="K15" s="2678"/>
      <c r="L15" s="2678"/>
      <c r="M15" s="2674"/>
    </row>
    <row r="16" spans="2:13">
      <c r="B16" s="2672"/>
      <c r="C16" s="2678"/>
      <c r="D16" s="2678"/>
      <c r="E16" s="2678"/>
      <c r="F16" s="2678"/>
      <c r="G16" s="2678"/>
      <c r="H16" s="2678"/>
      <c r="I16" s="2678"/>
      <c r="J16" s="2678"/>
      <c r="K16" s="2678"/>
      <c r="L16" s="2678"/>
      <c r="M16" s="2674"/>
    </row>
    <row r="17" spans="2:13">
      <c r="B17" s="2672"/>
      <c r="C17" s="2678"/>
      <c r="D17" s="2678"/>
      <c r="E17" s="2678"/>
      <c r="F17" s="2678"/>
      <c r="G17" s="2678"/>
      <c r="H17" s="2678"/>
      <c r="I17" s="2678"/>
      <c r="J17" s="2678"/>
      <c r="K17" s="2678"/>
      <c r="L17" s="2678"/>
      <c r="M17" s="2674"/>
    </row>
    <row r="18" spans="2:13">
      <c r="B18" s="2672"/>
      <c r="C18" s="2678"/>
      <c r="D18" s="2678"/>
      <c r="E18" s="2678"/>
      <c r="F18" s="2678"/>
      <c r="G18" s="2678"/>
      <c r="H18" s="2678"/>
      <c r="I18" s="2678"/>
      <c r="J18" s="2678"/>
      <c r="K18" s="2678"/>
      <c r="L18" s="2678"/>
      <c r="M18" s="2674"/>
    </row>
    <row r="19" spans="2:13">
      <c r="B19" s="2672"/>
      <c r="C19" s="2678"/>
      <c r="D19" s="2678"/>
      <c r="E19" s="2678"/>
      <c r="F19" s="2678"/>
      <c r="G19" s="2678"/>
      <c r="H19" s="2678"/>
      <c r="I19" s="2678"/>
      <c r="J19" s="2678"/>
      <c r="K19" s="2678"/>
      <c r="L19" s="2678"/>
      <c r="M19" s="2674"/>
    </row>
    <row r="20" spans="2:13">
      <c r="B20" s="2672"/>
      <c r="C20" s="2678"/>
      <c r="D20" s="2678"/>
      <c r="E20" s="2678"/>
      <c r="F20" s="2678"/>
      <c r="G20" s="2678"/>
      <c r="H20" s="2678"/>
      <c r="I20" s="2678"/>
      <c r="J20" s="2678"/>
      <c r="K20" s="2678"/>
      <c r="L20" s="2678"/>
      <c r="M20" s="2674"/>
    </row>
    <row r="21" spans="2:13">
      <c r="B21" s="2672"/>
      <c r="C21" s="2678"/>
      <c r="D21" s="2678"/>
      <c r="E21" s="2678"/>
      <c r="F21" s="2678"/>
      <c r="G21" s="2678"/>
      <c r="H21" s="2678"/>
      <c r="I21" s="2678"/>
      <c r="J21" s="2678"/>
      <c r="K21" s="2678"/>
      <c r="L21" s="2678"/>
      <c r="M21" s="2674"/>
    </row>
    <row r="22" spans="2:13">
      <c r="B22" s="2672"/>
      <c r="C22" s="2678"/>
      <c r="D22" s="2678"/>
      <c r="E22" s="2678"/>
      <c r="F22" s="2678"/>
      <c r="G22" s="2678"/>
      <c r="H22" s="2678"/>
      <c r="I22" s="2678"/>
      <c r="J22" s="2678"/>
      <c r="K22" s="2678"/>
      <c r="L22" s="2678"/>
      <c r="M22" s="2674"/>
    </row>
    <row r="23" spans="2:13" ht="262.5" customHeight="1">
      <c r="B23" s="2672"/>
      <c r="C23" s="2678"/>
      <c r="D23" s="2678"/>
      <c r="E23" s="2678"/>
      <c r="F23" s="2678"/>
      <c r="G23" s="2678"/>
      <c r="H23" s="2678"/>
      <c r="I23" s="2678"/>
      <c r="J23" s="2678"/>
      <c r="K23" s="2678"/>
      <c r="L23" s="2678"/>
      <c r="M23" s="2674"/>
    </row>
    <row r="24" spans="2:13" ht="15" thickBot="1">
      <c r="B24" s="262"/>
      <c r="C24" s="263"/>
      <c r="D24" s="263"/>
      <c r="E24" s="263"/>
      <c r="F24" s="263"/>
      <c r="G24" s="263"/>
      <c r="H24" s="263"/>
      <c r="I24" s="263"/>
      <c r="J24" s="263"/>
      <c r="K24" s="263"/>
      <c r="L24" s="263"/>
      <c r="M24" s="264"/>
    </row>
    <row r="25" spans="2:13" ht="15" customHeight="1" thickBot="1">
      <c r="B25" s="2663" t="s">
        <v>604</v>
      </c>
      <c r="C25" s="2664"/>
      <c r="D25" s="2664"/>
      <c r="E25" s="2664"/>
      <c r="F25" s="2664"/>
      <c r="G25" s="2664"/>
      <c r="H25" s="2664"/>
      <c r="I25" s="2664"/>
      <c r="J25" s="2664"/>
      <c r="K25" s="2664"/>
      <c r="L25" s="2664"/>
      <c r="M25" s="2665"/>
    </row>
    <row r="26" spans="2:13" ht="14.25" customHeight="1">
      <c r="B26" s="2476" t="s">
        <v>17530</v>
      </c>
      <c r="C26" s="2477"/>
      <c r="D26" s="2477"/>
      <c r="E26" s="2477"/>
      <c r="F26" s="2477"/>
      <c r="G26" s="2477"/>
      <c r="H26" s="2477"/>
      <c r="I26" s="2477"/>
      <c r="J26" s="2477"/>
      <c r="K26" s="2477"/>
      <c r="L26" s="2477"/>
      <c r="M26" s="2478"/>
    </row>
    <row r="27" spans="2:13" ht="14.25" customHeight="1" thickBot="1">
      <c r="B27" s="2476"/>
      <c r="C27" s="2477"/>
      <c r="D27" s="2477"/>
      <c r="E27" s="2477"/>
      <c r="F27" s="2477"/>
      <c r="G27" s="2477"/>
      <c r="H27" s="2477"/>
      <c r="I27" s="2477"/>
      <c r="J27" s="2477"/>
      <c r="K27" s="2477"/>
      <c r="L27" s="2477"/>
      <c r="M27" s="2478"/>
    </row>
    <row r="28" spans="2:13" ht="22.5" customHeight="1" thickBot="1">
      <c r="B28" s="2663" t="s">
        <v>605</v>
      </c>
      <c r="C28" s="2664"/>
      <c r="D28" s="2664"/>
      <c r="E28" s="2664"/>
      <c r="F28" s="2664"/>
      <c r="G28" s="2664"/>
      <c r="H28" s="2664"/>
      <c r="I28" s="2664"/>
      <c r="J28" s="2664"/>
      <c r="K28" s="2664"/>
      <c r="L28" s="2664"/>
      <c r="M28" s="2665"/>
    </row>
    <row r="29" spans="2:13" ht="15" customHeight="1">
      <c r="B29" s="2669" t="s">
        <v>17531</v>
      </c>
      <c r="C29" s="2670"/>
      <c r="D29" s="2670"/>
      <c r="E29" s="2670"/>
      <c r="F29" s="2670"/>
      <c r="G29" s="2670"/>
      <c r="H29" s="2670"/>
      <c r="I29" s="2670"/>
      <c r="J29" s="2670"/>
      <c r="K29" s="2670"/>
      <c r="L29" s="2670"/>
      <c r="M29" s="2671"/>
    </row>
    <row r="30" spans="2:13" ht="15" customHeight="1">
      <c r="B30" s="2672"/>
      <c r="C30" s="2673"/>
      <c r="D30" s="2673"/>
      <c r="E30" s="2673"/>
      <c r="F30" s="2673"/>
      <c r="G30" s="2673"/>
      <c r="H30" s="2673"/>
      <c r="I30" s="2673"/>
      <c r="J30" s="2673"/>
      <c r="K30" s="2673"/>
      <c r="L30" s="2673"/>
      <c r="M30" s="2674"/>
    </row>
    <row r="31" spans="2:13" ht="15" customHeight="1" thickBot="1">
      <c r="B31" s="2675"/>
      <c r="C31" s="2676"/>
      <c r="D31" s="2676"/>
      <c r="E31" s="2676"/>
      <c r="F31" s="2676"/>
      <c r="G31" s="2676"/>
      <c r="H31" s="2676"/>
      <c r="I31" s="2676"/>
      <c r="J31" s="2676"/>
      <c r="K31" s="2676"/>
      <c r="L31" s="2676"/>
      <c r="M31" s="2677"/>
    </row>
    <row r="32" spans="2:13" ht="15.75" thickBot="1">
      <c r="B32" s="2663" t="s">
        <v>606</v>
      </c>
      <c r="C32" s="2664"/>
      <c r="D32" s="2664"/>
      <c r="E32" s="2664"/>
      <c r="F32" s="2664"/>
      <c r="G32" s="2664"/>
      <c r="H32" s="2664"/>
      <c r="I32" s="2664"/>
      <c r="J32" s="2664"/>
      <c r="K32" s="2664"/>
      <c r="L32" s="2664"/>
      <c r="M32" s="2665"/>
    </row>
    <row r="33" spans="2:13" ht="15" customHeight="1">
      <c r="B33" s="2659" t="s">
        <v>17529</v>
      </c>
      <c r="C33" s="2660"/>
      <c r="D33" s="2660"/>
      <c r="E33" s="2660"/>
      <c r="F33" s="2660"/>
      <c r="G33" s="2660"/>
      <c r="H33" s="2660"/>
      <c r="I33" s="2660"/>
      <c r="J33" s="2660"/>
      <c r="K33" s="2660"/>
      <c r="L33" s="2660"/>
      <c r="M33" s="2661"/>
    </row>
    <row r="34" spans="2:13" ht="15" customHeight="1">
      <c r="B34" s="2659" t="s">
        <v>17528</v>
      </c>
      <c r="C34" s="2660"/>
      <c r="D34" s="2660"/>
      <c r="E34" s="2660"/>
      <c r="F34" s="2660"/>
      <c r="G34" s="2660"/>
      <c r="H34" s="2660"/>
      <c r="I34" s="2660"/>
      <c r="J34" s="2660"/>
      <c r="K34" s="2660"/>
      <c r="L34" s="2660"/>
      <c r="M34" s="2661"/>
    </row>
    <row r="35" spans="2:13" ht="15" thickBot="1">
      <c r="B35" s="265"/>
      <c r="C35" s="266"/>
      <c r="D35" s="266"/>
      <c r="E35" s="266"/>
      <c r="F35" s="266"/>
      <c r="G35" s="266"/>
      <c r="H35" s="266"/>
      <c r="I35" s="266"/>
      <c r="J35" s="266"/>
      <c r="K35" s="266"/>
      <c r="L35" s="266"/>
      <c r="M35" s="267"/>
    </row>
  </sheetData>
  <sheetProtection formatColumns="0" formatRows="0"/>
  <mergeCells count="11">
    <mergeCell ref="B33:M33"/>
    <mergeCell ref="B34:M34"/>
    <mergeCell ref="B2:M2"/>
    <mergeCell ref="B4:M4"/>
    <mergeCell ref="B5:M9"/>
    <mergeCell ref="B28:M28"/>
    <mergeCell ref="B32:M32"/>
    <mergeCell ref="B29:M31"/>
    <mergeCell ref="B10:M10"/>
    <mergeCell ref="B11:M23"/>
    <mergeCell ref="B25:M25"/>
  </mergeCells>
  <hyperlinks>
    <hyperlink ref="B33:M33" r:id="rId1" display="RAG 3.13 – Guideline for the format and disclosures for the annual performance report "/>
    <hyperlink ref="B34:M34" r:id="rId2" display="RAG 4.10 – Guideline for the table definitions in the annual performance report "/>
  </hyperlinks>
  <pageMargins left="0.7" right="0.7" top="0.75" bottom="0.75" header="0.3" footer="0.3"/>
  <pageSetup paperSize="8" fitToHeight="0" orientation="portrait" r:id="rId3"/>
  <headerFooter>
    <oddHeader>&amp;LRAG consultation June 2020&amp;CTable: &amp;A</oddHeader>
    <oddFooter>&amp;LPrinted on: &amp;D at &amp;T&amp;CPage &amp;P of &amp;N&amp;ROfwat</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dimension ref="A1:BD59"/>
  <sheetViews>
    <sheetView topLeftCell="A13" zoomScale="70" zoomScaleNormal="70" workbookViewId="0">
      <selection activeCell="B25" sqref="B25"/>
    </sheetView>
  </sheetViews>
  <sheetFormatPr defaultColWidth="8.625" defaultRowHeight="15"/>
  <cols>
    <col min="1" max="1" width="8.625" style="268"/>
    <col min="2" max="2" width="56.625" style="268" bestFit="1" customWidth="1"/>
    <col min="3" max="3" width="11.125" style="268" customWidth="1"/>
    <col min="4" max="4" width="9.75" style="268" customWidth="1"/>
    <col min="5" max="16" width="17.25" style="268" customWidth="1"/>
    <col min="17" max="19" width="8.625" style="268"/>
    <col min="20" max="20" width="19.75" style="268" customWidth="1"/>
    <col min="21" max="21" width="8.625" style="268"/>
    <col min="22" max="22" width="3.125" style="268" customWidth="1"/>
    <col min="23" max="23" width="29.25" style="268" bestFit="1" customWidth="1"/>
    <col min="24" max="24" width="3.5" style="268" customWidth="1"/>
    <col min="25" max="25" width="27.75" style="268" hidden="1" customWidth="1"/>
    <col min="26" max="37" width="8.625" style="268" hidden="1" customWidth="1"/>
    <col min="38" max="38" width="8.625" style="268"/>
    <col min="39" max="39" width="60.75" style="268" bestFit="1" customWidth="1"/>
    <col min="40" max="40" width="6.125" style="268" bestFit="1" customWidth="1"/>
    <col min="41" max="41" width="5.25" style="268" bestFit="1" customWidth="1"/>
    <col min="42" max="42" width="46.625" style="268" bestFit="1" customWidth="1"/>
    <col min="43" max="43" width="44.75" style="268" bestFit="1" customWidth="1"/>
    <col min="44" max="44" width="43" style="268" bestFit="1" customWidth="1"/>
    <col min="45" max="45" width="46.625" style="268" bestFit="1" customWidth="1"/>
    <col min="46" max="46" width="44.75" style="268" bestFit="1" customWidth="1"/>
    <col min="47" max="47" width="43" style="268" bestFit="1" customWidth="1"/>
    <col min="48" max="48" width="46.625" style="268" bestFit="1" customWidth="1"/>
    <col min="49" max="49" width="44.75" style="268" bestFit="1" customWidth="1"/>
    <col min="50" max="50" width="43" style="268" bestFit="1" customWidth="1"/>
    <col min="51" max="51" width="46.625" style="268" bestFit="1" customWidth="1"/>
    <col min="52" max="52" width="44.75" style="268" bestFit="1" customWidth="1"/>
    <col min="53" max="53" width="43" style="268" bestFit="1" customWidth="1"/>
    <col min="54" max="16384" width="8.625" style="268"/>
  </cols>
  <sheetData>
    <row r="1" spans="1:56" s="475" customFormat="1" ht="23.25">
      <c r="A1" s="1951"/>
      <c r="B1" s="2770" t="s">
        <v>613</v>
      </c>
      <c r="C1" s="2770"/>
      <c r="D1" s="2770"/>
      <c r="E1" s="2770"/>
      <c r="F1" s="2770"/>
      <c r="G1" s="2770"/>
      <c r="H1" s="2770"/>
      <c r="I1" s="2770"/>
      <c r="J1" s="1991"/>
      <c r="K1" s="1991"/>
      <c r="L1" s="1991"/>
      <c r="M1" s="1991"/>
      <c r="N1" s="1991"/>
      <c r="O1" s="1991"/>
      <c r="P1" s="1991"/>
      <c r="Q1" s="1991"/>
      <c r="R1" s="1991"/>
      <c r="S1" s="1991"/>
      <c r="T1" s="1991"/>
      <c r="U1" s="1952"/>
      <c r="V1" s="392"/>
      <c r="W1" s="324"/>
      <c r="X1" s="1992"/>
      <c r="Y1" s="216"/>
      <c r="Z1" s="216"/>
      <c r="AA1" s="216"/>
      <c r="AB1" s="216"/>
      <c r="AC1" s="216"/>
      <c r="AD1" s="216"/>
      <c r="AE1" s="216"/>
      <c r="AF1" s="216"/>
      <c r="AG1" s="216"/>
      <c r="AH1" s="216"/>
      <c r="AI1" s="216"/>
      <c r="AJ1" s="216"/>
      <c r="AK1" s="1992"/>
      <c r="AL1" s="1952"/>
      <c r="AM1" s="2047" t="s">
        <v>11001</v>
      </c>
      <c r="AN1" s="1993"/>
      <c r="AO1" s="1993"/>
      <c r="AP1" s="1993"/>
      <c r="AQ1" s="1993"/>
      <c r="AR1" s="1953"/>
      <c r="AS1" s="1954"/>
      <c r="AT1" s="1954"/>
      <c r="AU1" s="1954"/>
      <c r="AV1" s="1954"/>
      <c r="AW1" s="1954"/>
      <c r="AX1" s="1953"/>
      <c r="AY1" s="1954"/>
      <c r="AZ1" s="1952"/>
      <c r="BA1" s="1952"/>
      <c r="BB1" s="1952"/>
      <c r="BC1" s="1952"/>
      <c r="BD1" s="1952"/>
    </row>
    <row r="2" spans="1:56" s="475" customFormat="1" ht="23.25">
      <c r="A2" s="1951"/>
      <c r="B2" s="2770" t="str">
        <f>Validation!B4</f>
        <v>South Staffordshire Water</v>
      </c>
      <c r="C2" s="2770"/>
      <c r="D2" s="2770"/>
      <c r="E2" s="2770"/>
      <c r="F2" s="2770"/>
      <c r="G2" s="2770"/>
      <c r="H2" s="2770"/>
      <c r="I2" s="2770"/>
      <c r="J2" s="1991"/>
      <c r="K2" s="1991"/>
      <c r="L2" s="1991"/>
      <c r="M2" s="1991"/>
      <c r="N2" s="1991"/>
      <c r="O2" s="1991"/>
      <c r="P2" s="1991"/>
      <c r="Q2" s="1991"/>
      <c r="R2" s="1991"/>
      <c r="S2" s="1996"/>
      <c r="T2" s="1996"/>
      <c r="U2" s="1996"/>
      <c r="V2" s="392"/>
      <c r="W2" s="324"/>
      <c r="X2" s="1992"/>
      <c r="Y2" s="216"/>
      <c r="Z2" s="216"/>
      <c r="AA2" s="216"/>
      <c r="AB2" s="216"/>
      <c r="AC2" s="216"/>
      <c r="AD2" s="216"/>
      <c r="AE2" s="216"/>
      <c r="AF2" s="216"/>
      <c r="AG2" s="216"/>
      <c r="AH2" s="216"/>
      <c r="AI2" s="216"/>
      <c r="AJ2" s="216"/>
      <c r="AK2" s="1992"/>
      <c r="AL2" s="1952"/>
      <c r="AM2" s="1991"/>
      <c r="AN2" s="1954"/>
      <c r="AO2" s="1954"/>
      <c r="AP2" s="1954"/>
      <c r="AQ2" s="1954"/>
      <c r="AR2" s="1953"/>
      <c r="AS2" s="1954"/>
      <c r="AT2" s="1954"/>
      <c r="AU2" s="1954"/>
      <c r="AV2" s="1954"/>
      <c r="AW2" s="1954"/>
      <c r="AX2" s="1953"/>
      <c r="AY2" s="1954"/>
      <c r="AZ2" s="1952"/>
      <c r="BA2" s="1952"/>
      <c r="BB2" s="1952"/>
      <c r="BC2" s="1952"/>
      <c r="BD2" s="1952"/>
    </row>
    <row r="3" spans="1:56" s="475" customFormat="1" ht="20.25">
      <c r="A3" s="1951"/>
      <c r="B3" s="2753" t="s">
        <v>11084</v>
      </c>
      <c r="C3" s="2753"/>
      <c r="D3" s="2753"/>
      <c r="E3" s="2753"/>
      <c r="F3" s="2753"/>
      <c r="G3" s="2753"/>
      <c r="H3" s="2753"/>
      <c r="I3" s="2753"/>
      <c r="J3" s="2753"/>
      <c r="K3" s="2753"/>
      <c r="L3" s="2753"/>
      <c r="M3" s="2753"/>
      <c r="N3" s="2753"/>
      <c r="O3" s="2753"/>
      <c r="P3" s="2753"/>
      <c r="Q3" s="2753"/>
      <c r="R3" s="2753"/>
      <c r="S3" s="2753"/>
      <c r="T3" s="2753"/>
      <c r="U3" s="1996"/>
      <c r="V3" s="392"/>
      <c r="W3" s="1994" t="s">
        <v>6027</v>
      </c>
      <c r="X3" s="1992"/>
      <c r="Y3" s="216"/>
      <c r="Z3" s="216"/>
      <c r="AA3" s="216"/>
      <c r="AB3" s="216"/>
      <c r="AC3" s="216"/>
      <c r="AD3" s="216"/>
      <c r="AE3" s="216"/>
      <c r="AF3" s="216"/>
      <c r="AG3" s="216"/>
      <c r="AH3" s="216"/>
      <c r="AI3" s="216"/>
      <c r="AJ3" s="216"/>
      <c r="AK3" s="1992"/>
      <c r="AL3" s="1952"/>
      <c r="AM3" s="2752" t="s">
        <v>11084</v>
      </c>
      <c r="AN3" s="2753"/>
      <c r="AO3" s="2753"/>
      <c r="AP3" s="2753"/>
      <c r="AQ3" s="2753"/>
      <c r="AR3" s="2753"/>
      <c r="AS3" s="2753"/>
      <c r="AT3" s="2753"/>
      <c r="AU3" s="2753"/>
      <c r="AV3" s="2753"/>
      <c r="AW3" s="2753"/>
      <c r="AX3" s="2753"/>
      <c r="AY3" s="2753"/>
      <c r="AZ3" s="2753"/>
      <c r="BA3" s="2753"/>
      <c r="BB3" s="1952"/>
      <c r="BC3" s="1952"/>
      <c r="BD3" s="1952"/>
    </row>
    <row r="4" spans="1:56" ht="16.5" thickBot="1">
      <c r="A4" s="1997"/>
      <c r="B4" s="1028"/>
      <c r="C4" s="1028"/>
      <c r="D4" s="1028"/>
      <c r="E4" s="1028"/>
      <c r="F4" s="1028"/>
      <c r="G4" s="1028"/>
      <c r="H4" s="1028"/>
      <c r="I4" s="1028"/>
      <c r="J4" s="1028"/>
      <c r="K4" s="1028"/>
      <c r="L4" s="1028"/>
      <c r="M4" s="1028"/>
      <c r="N4" s="1028"/>
      <c r="O4" s="1028"/>
      <c r="P4" s="1028"/>
      <c r="Q4" s="1028"/>
      <c r="R4" s="1028"/>
      <c r="S4" s="1028"/>
      <c r="T4" s="1028"/>
      <c r="U4" s="1028"/>
      <c r="V4" s="392"/>
      <c r="W4" s="1996"/>
      <c r="X4" s="1992"/>
      <c r="Y4" s="1998" t="s">
        <v>6028</v>
      </c>
      <c r="AK4" s="1992"/>
      <c r="AL4" s="1996"/>
      <c r="AM4" s="1996"/>
      <c r="AN4" s="1996"/>
      <c r="AO4" s="1996"/>
      <c r="AP4" s="2109"/>
      <c r="AQ4" s="1996"/>
      <c r="AR4" s="1996"/>
      <c r="AS4" s="1996"/>
      <c r="AT4" s="1996"/>
      <c r="AU4" s="1996"/>
      <c r="AV4" s="1996"/>
      <c r="AW4" s="1996"/>
      <c r="AX4" s="1996"/>
      <c r="AY4" s="1996"/>
      <c r="AZ4" s="1996"/>
      <c r="BA4" s="1996"/>
      <c r="BB4" s="1996"/>
      <c r="BC4" s="1996"/>
      <c r="BD4" s="1996"/>
    </row>
    <row r="5" spans="1:56" ht="17.25" thickTop="1" thickBot="1">
      <c r="A5" s="1997"/>
      <c r="B5" s="2209"/>
      <c r="C5" s="1999"/>
      <c r="D5" s="1999"/>
      <c r="E5" s="2759" t="s">
        <v>17010</v>
      </c>
      <c r="F5" s="2760"/>
      <c r="G5" s="2760"/>
      <c r="H5" s="2760"/>
      <c r="I5" s="2760"/>
      <c r="J5" s="2760"/>
      <c r="K5" s="2760" t="s">
        <v>6237</v>
      </c>
      <c r="L5" s="2760"/>
      <c r="M5" s="2760"/>
      <c r="N5" s="2760"/>
      <c r="O5" s="2760"/>
      <c r="P5" s="2768"/>
      <c r="Q5" s="1996"/>
      <c r="R5" s="2756" t="s">
        <v>6034</v>
      </c>
      <c r="S5" s="1996"/>
      <c r="T5" s="2756" t="s">
        <v>6035</v>
      </c>
      <c r="U5" s="1996"/>
      <c r="V5" s="392"/>
      <c r="W5" s="1996"/>
      <c r="X5" s="1992"/>
      <c r="Y5" s="268" t="s">
        <v>6036</v>
      </c>
      <c r="AK5" s="1992"/>
      <c r="AL5" s="1996"/>
      <c r="AM5" s="1999"/>
      <c r="AN5" s="1999"/>
      <c r="AO5" s="1999"/>
      <c r="AP5" s="2759" t="s">
        <v>11085</v>
      </c>
      <c r="AQ5" s="2760"/>
      <c r="AR5" s="2760"/>
      <c r="AS5" s="2760"/>
      <c r="AT5" s="2760"/>
      <c r="AU5" s="2760"/>
      <c r="AV5" s="2760" t="s">
        <v>6237</v>
      </c>
      <c r="AW5" s="2760"/>
      <c r="AX5" s="2760"/>
      <c r="AY5" s="2760"/>
      <c r="AZ5" s="2760"/>
      <c r="BA5" s="2768"/>
      <c r="BB5" s="1996"/>
      <c r="BC5" s="1996"/>
      <c r="BD5" s="1996"/>
    </row>
    <row r="6" spans="1:56" ht="16.5" thickTop="1">
      <c r="A6" s="1997"/>
      <c r="B6" s="2761" t="s">
        <v>6029</v>
      </c>
      <c r="C6" s="2760"/>
      <c r="D6" s="2764"/>
      <c r="E6" s="2754" t="s">
        <v>6238</v>
      </c>
      <c r="F6" s="2754" t="s">
        <v>6239</v>
      </c>
      <c r="G6" s="2754" t="s">
        <v>6240</v>
      </c>
      <c r="H6" s="2754" t="s">
        <v>6238</v>
      </c>
      <c r="I6" s="2754" t="s">
        <v>6239</v>
      </c>
      <c r="J6" s="2754" t="s">
        <v>6240</v>
      </c>
      <c r="K6" s="2754" t="s">
        <v>6238</v>
      </c>
      <c r="L6" s="2754" t="s">
        <v>6239</v>
      </c>
      <c r="M6" s="2754" t="s">
        <v>6240</v>
      </c>
      <c r="N6" s="2754" t="s">
        <v>6238</v>
      </c>
      <c r="O6" s="2754" t="s">
        <v>6239</v>
      </c>
      <c r="P6" s="2766" t="s">
        <v>6240</v>
      </c>
      <c r="Q6" s="1996"/>
      <c r="R6" s="2757"/>
      <c r="S6" s="1996"/>
      <c r="T6" s="2757"/>
      <c r="U6" s="1996"/>
      <c r="V6" s="392"/>
      <c r="W6" s="1996"/>
      <c r="X6" s="1992"/>
      <c r="AK6" s="1992"/>
      <c r="AL6" s="1996"/>
      <c r="AM6" s="2761" t="s">
        <v>6029</v>
      </c>
      <c r="AN6" s="2760" t="s">
        <v>6030</v>
      </c>
      <c r="AO6" s="2764" t="s">
        <v>5926</v>
      </c>
      <c r="AP6" s="2754" t="s">
        <v>6238</v>
      </c>
      <c r="AQ6" s="2754" t="s">
        <v>6239</v>
      </c>
      <c r="AR6" s="2754" t="s">
        <v>6240</v>
      </c>
      <c r="AS6" s="2754" t="s">
        <v>6238</v>
      </c>
      <c r="AT6" s="2754" t="s">
        <v>6239</v>
      </c>
      <c r="AU6" s="2754" t="s">
        <v>6240</v>
      </c>
      <c r="AV6" s="2754" t="s">
        <v>6238</v>
      </c>
      <c r="AW6" s="2754" t="s">
        <v>6239</v>
      </c>
      <c r="AX6" s="2754" t="s">
        <v>6240</v>
      </c>
      <c r="AY6" s="2754" t="s">
        <v>6238</v>
      </c>
      <c r="AZ6" s="2754" t="s">
        <v>6239</v>
      </c>
      <c r="BA6" s="2766" t="s">
        <v>6240</v>
      </c>
      <c r="BB6" s="1996"/>
      <c r="BC6" s="1996"/>
      <c r="BD6" s="1996"/>
    </row>
    <row r="7" spans="1:56" ht="47.65" customHeight="1" thickBot="1">
      <c r="A7" s="1997"/>
      <c r="B7" s="2762"/>
      <c r="C7" s="2763"/>
      <c r="D7" s="2765"/>
      <c r="E7" s="2769"/>
      <c r="F7" s="2769"/>
      <c r="G7" s="2769"/>
      <c r="H7" s="2755"/>
      <c r="I7" s="2755"/>
      <c r="J7" s="2755"/>
      <c r="K7" s="2755"/>
      <c r="L7" s="2755"/>
      <c r="M7" s="2755"/>
      <c r="N7" s="2755"/>
      <c r="O7" s="2755"/>
      <c r="P7" s="2767"/>
      <c r="Q7" s="1996"/>
      <c r="R7" s="2758"/>
      <c r="S7" s="1996"/>
      <c r="T7" s="2758"/>
      <c r="U7" s="1996"/>
      <c r="V7" s="392"/>
      <c r="W7" s="1996"/>
      <c r="X7" s="1992"/>
      <c r="Y7" s="2048"/>
      <c r="AK7" s="1992"/>
      <c r="AL7" s="1996"/>
      <c r="AM7" s="2762"/>
      <c r="AN7" s="2763"/>
      <c r="AO7" s="2765"/>
      <c r="AP7" s="2755"/>
      <c r="AQ7" s="2755"/>
      <c r="AR7" s="2755"/>
      <c r="AS7" s="2755"/>
      <c r="AT7" s="2755"/>
      <c r="AU7" s="2755"/>
      <c r="AV7" s="2755"/>
      <c r="AW7" s="2755"/>
      <c r="AX7" s="2755"/>
      <c r="AY7" s="2755"/>
      <c r="AZ7" s="2755"/>
      <c r="BA7" s="2767"/>
      <c r="BB7" s="1996"/>
      <c r="BC7" s="1996"/>
      <c r="BD7" s="1996"/>
    </row>
    <row r="8" spans="1:56" ht="17.25" thickTop="1" thickBot="1">
      <c r="A8" s="1997"/>
      <c r="B8" s="1999"/>
      <c r="C8" s="2777" t="s">
        <v>6030</v>
      </c>
      <c r="D8" s="2778"/>
      <c r="E8" s="2781" t="s">
        <v>1083</v>
      </c>
      <c r="F8" s="2782"/>
      <c r="G8" s="2783"/>
      <c r="H8" s="2781" t="s">
        <v>682</v>
      </c>
      <c r="I8" s="2782"/>
      <c r="J8" s="2783"/>
      <c r="K8" s="2781" t="s">
        <v>1083</v>
      </c>
      <c r="L8" s="2782"/>
      <c r="M8" s="2783"/>
      <c r="N8" s="2771" t="s">
        <v>682</v>
      </c>
      <c r="O8" s="2772"/>
      <c r="P8" s="2773"/>
      <c r="Q8" s="1996"/>
      <c r="R8" s="1996"/>
      <c r="S8" s="1996"/>
      <c r="T8" s="1996"/>
      <c r="U8" s="1996"/>
      <c r="V8" s="392"/>
      <c r="W8" s="1996"/>
      <c r="X8" s="1992"/>
      <c r="AK8" s="1992"/>
      <c r="AL8" s="1996"/>
      <c r="AM8" s="1999"/>
      <c r="AN8" s="1999"/>
      <c r="AO8" s="1999"/>
      <c r="AP8" s="1999"/>
      <c r="AQ8" s="1999"/>
      <c r="AR8" s="1999"/>
      <c r="AS8" s="1999"/>
      <c r="AT8" s="1999"/>
      <c r="AU8" s="1999"/>
      <c r="AV8" s="1999"/>
      <c r="AW8" s="1999"/>
      <c r="AX8" s="1999"/>
      <c r="AY8" s="1999"/>
      <c r="AZ8" s="1999"/>
      <c r="BA8" s="1999"/>
      <c r="BB8" s="1996"/>
      <c r="BC8" s="1996"/>
      <c r="BD8" s="1996"/>
    </row>
    <row r="9" spans="1:56" ht="17.25" thickTop="1" thickBot="1">
      <c r="A9" s="1997"/>
      <c r="B9" s="2572" t="s">
        <v>11086</v>
      </c>
      <c r="C9" s="2779" t="s">
        <v>5926</v>
      </c>
      <c r="D9" s="2780"/>
      <c r="E9" s="2784">
        <v>2</v>
      </c>
      <c r="F9" s="2785"/>
      <c r="G9" s="2780"/>
      <c r="H9" s="2784">
        <v>3</v>
      </c>
      <c r="I9" s="2785"/>
      <c r="J9" s="2780"/>
      <c r="K9" s="2784">
        <v>2</v>
      </c>
      <c r="L9" s="2785"/>
      <c r="M9" s="2780"/>
      <c r="N9" s="2774">
        <v>3</v>
      </c>
      <c r="O9" s="2775"/>
      <c r="P9" s="2776"/>
      <c r="Q9" s="1996"/>
      <c r="R9" s="1996"/>
      <c r="S9" s="1996"/>
      <c r="T9" s="1996"/>
      <c r="U9" s="1996"/>
      <c r="V9" s="392"/>
      <c r="W9" s="1996"/>
      <c r="X9" s="1992"/>
      <c r="AK9" s="1992"/>
      <c r="AL9" s="1996"/>
      <c r="AM9" s="445" t="s">
        <v>11086</v>
      </c>
      <c r="AN9" s="1999"/>
      <c r="AO9" s="1999"/>
      <c r="AP9" s="1999"/>
      <c r="AQ9" s="1999"/>
      <c r="AR9" s="1999"/>
      <c r="AS9" s="1999"/>
      <c r="AT9" s="1999"/>
      <c r="AU9" s="1999"/>
      <c r="AV9" s="1999"/>
      <c r="AW9" s="1999"/>
      <c r="AX9" s="1999"/>
      <c r="AY9" s="1999"/>
      <c r="AZ9" s="1999"/>
      <c r="BA9" s="1999"/>
      <c r="BB9" s="1996"/>
      <c r="BC9" s="1996"/>
      <c r="BD9" s="1996"/>
    </row>
    <row r="10" spans="1:56" ht="17.25" thickTop="1" thickBot="1">
      <c r="A10" s="1997"/>
      <c r="B10" s="1956" t="s">
        <v>11086</v>
      </c>
      <c r="C10" s="2590" t="s">
        <v>682</v>
      </c>
      <c r="D10" s="2591">
        <v>3</v>
      </c>
      <c r="E10" s="2615">
        <v>157.73599999999999</v>
      </c>
      <c r="F10" s="2592">
        <f>IFERROR(E10,0)</f>
        <v>157.73599999999999</v>
      </c>
      <c r="G10" s="2615">
        <v>162.90675106939898</v>
      </c>
      <c r="H10" s="2651"/>
      <c r="I10" s="2651"/>
      <c r="J10" s="2651"/>
      <c r="K10" s="2615">
        <v>154.3756673507192</v>
      </c>
      <c r="L10" s="2592">
        <f>IFERROR(K10,0)</f>
        <v>154.3756673507192</v>
      </c>
      <c r="M10" s="2615">
        <v>146.8923107870732</v>
      </c>
      <c r="N10" s="2651"/>
      <c r="O10" s="2651"/>
      <c r="P10" s="2652"/>
      <c r="Q10" s="1996"/>
      <c r="R10" s="2002" t="s">
        <v>6242</v>
      </c>
      <c r="S10" s="1996"/>
      <c r="T10" s="2003"/>
      <c r="U10" s="1996"/>
      <c r="V10" s="392"/>
      <c r="W10" s="1995">
        <f>IF( SUM( Y10:AJ10 ) = 0, 0, $Y$5 )</f>
        <v>0</v>
      </c>
      <c r="X10" s="1992"/>
      <c r="Y10" s="1998">
        <f xml:space="preserve"> IF( ISNUMBER( E10 ), 0, 1 )</f>
        <v>0</v>
      </c>
      <c r="AA10" s="1998">
        <f xml:space="preserve"> IF( ISNUMBER( G10 ), 0, 1 )</f>
        <v>0</v>
      </c>
      <c r="AE10" s="1998">
        <f xml:space="preserve"> IF( ISNUMBER( K10 ), 0, 1 )</f>
        <v>0</v>
      </c>
      <c r="AG10" s="1998">
        <f xml:space="preserve"> IF( ISNUMBER( M10 ), 0, 1 )</f>
        <v>0</v>
      </c>
      <c r="AK10" s="1992"/>
      <c r="AL10" s="1996"/>
      <c r="AM10" s="1956" t="s">
        <v>11086</v>
      </c>
      <c r="AN10" s="2001" t="s">
        <v>11087</v>
      </c>
      <c r="AO10" s="2001">
        <v>2</v>
      </c>
      <c r="AP10" s="2069" t="s">
        <v>1117</v>
      </c>
      <c r="AQ10" s="2083" t="s">
        <v>1122</v>
      </c>
      <c r="AR10" s="2069" t="s">
        <v>1140</v>
      </c>
      <c r="AS10" s="2083" t="s">
        <v>1117</v>
      </c>
      <c r="AT10" s="2083" t="s">
        <v>1122</v>
      </c>
      <c r="AU10" s="2083" t="s">
        <v>1140</v>
      </c>
      <c r="AV10" s="2069" t="s">
        <v>1195</v>
      </c>
      <c r="AW10" s="2083" t="s">
        <v>1200</v>
      </c>
      <c r="AX10" s="2069" t="s">
        <v>1218</v>
      </c>
      <c r="AY10" s="2083" t="s">
        <v>1195</v>
      </c>
      <c r="AZ10" s="2083" t="s">
        <v>1200</v>
      </c>
      <c r="BA10" s="2084" t="s">
        <v>1218</v>
      </c>
      <c r="BB10" s="1996"/>
      <c r="BC10" s="1996"/>
      <c r="BD10" s="1996"/>
    </row>
    <row r="11" spans="1:56" ht="17.25" thickTop="1" thickBot="1">
      <c r="A11" s="1997"/>
      <c r="B11" s="2000"/>
      <c r="C11" s="1999"/>
      <c r="D11" s="1999"/>
      <c r="E11" s="2576"/>
      <c r="F11" s="2576"/>
      <c r="G11" s="2576"/>
      <c r="H11" s="2593"/>
      <c r="I11" s="2593"/>
      <c r="J11" s="2593"/>
      <c r="K11" s="2576"/>
      <c r="L11" s="2576"/>
      <c r="M11" s="2576"/>
      <c r="N11" s="2593"/>
      <c r="O11" s="2593"/>
      <c r="P11" s="2593"/>
      <c r="Q11" s="1996"/>
      <c r="R11" s="1996"/>
      <c r="S11" s="1996"/>
      <c r="T11" s="1996"/>
      <c r="U11" s="1996"/>
      <c r="V11" s="392"/>
      <c r="W11" s="1996"/>
      <c r="X11" s="1992"/>
      <c r="AK11" s="1992"/>
      <c r="AL11" s="1996"/>
      <c r="AM11" s="2000"/>
      <c r="AN11" s="1999"/>
      <c r="AO11" s="1999"/>
      <c r="AP11" s="1999"/>
      <c r="AQ11" s="1999"/>
      <c r="AR11" s="1999"/>
      <c r="AS11" s="1999"/>
      <c r="AT11" s="1999"/>
      <c r="AU11" s="1999"/>
      <c r="AV11" s="1999"/>
      <c r="AW11" s="1999"/>
      <c r="AX11" s="1999"/>
      <c r="AY11" s="1999"/>
      <c r="AZ11" s="1999"/>
      <c r="BA11" s="1999"/>
      <c r="BB11" s="1996"/>
      <c r="BC11" s="1996"/>
      <c r="BD11" s="1996"/>
    </row>
    <row r="12" spans="1:56" ht="17.25" thickTop="1" thickBot="1">
      <c r="A12" s="1997"/>
      <c r="B12" s="445" t="s">
        <v>6241</v>
      </c>
      <c r="C12" s="1999"/>
      <c r="D12" s="1999"/>
      <c r="E12" s="2576"/>
      <c r="F12" s="2576"/>
      <c r="G12" s="2576"/>
      <c r="H12" s="2593"/>
      <c r="I12" s="2593"/>
      <c r="J12" s="2593"/>
      <c r="K12" s="2576"/>
      <c r="L12" s="2576"/>
      <c r="M12" s="2576"/>
      <c r="N12" s="2593"/>
      <c r="O12" s="2596"/>
      <c r="P12" s="2596"/>
      <c r="Q12" s="1996"/>
      <c r="R12" s="1996"/>
      <c r="S12" s="1996"/>
      <c r="T12" s="1996"/>
      <c r="U12" s="1996"/>
      <c r="V12" s="392"/>
      <c r="W12" s="1996"/>
      <c r="X12" s="1992"/>
      <c r="AK12" s="1992"/>
      <c r="AL12" s="1996"/>
      <c r="AM12" s="445" t="s">
        <v>6241</v>
      </c>
      <c r="AN12" s="1999"/>
      <c r="AO12" s="1999"/>
      <c r="AP12" s="1999"/>
      <c r="AQ12" s="1999"/>
      <c r="AR12" s="1999"/>
      <c r="AS12" s="1999"/>
      <c r="AT12" s="1999"/>
      <c r="AU12" s="1999"/>
      <c r="AV12" s="1999"/>
      <c r="AW12" s="1999"/>
      <c r="AX12" s="1999"/>
      <c r="AY12" s="1999"/>
      <c r="AZ12" s="1999"/>
      <c r="BA12" s="1999"/>
      <c r="BB12" s="1996"/>
      <c r="BC12" s="1996"/>
      <c r="BD12" s="1996"/>
    </row>
    <row r="13" spans="1:56" ht="17.25" thickTop="1" thickBot="1">
      <c r="A13" s="1997"/>
      <c r="B13" s="1956" t="s">
        <v>6241</v>
      </c>
      <c r="C13" s="2790" t="s">
        <v>17591</v>
      </c>
      <c r="D13" s="2791"/>
      <c r="E13" s="2210">
        <v>4.1660670353952697E-2</v>
      </c>
      <c r="F13" s="2220">
        <f>IFERROR(+I13/F10,0)</f>
        <v>4.302635070456752E-2</v>
      </c>
      <c r="G13" s="2224">
        <f>IFERROR(E13,0)</f>
        <v>4.1660670353952697E-2</v>
      </c>
      <c r="H13" s="2594">
        <f>IFERROR(+E10*E13,0)</f>
        <v>6.5713874989510819</v>
      </c>
      <c r="I13" s="2595">
        <f>IFERROR(J13,0)</f>
        <v>6.7868044547356616</v>
      </c>
      <c r="J13" s="2594">
        <f>IFERROR(+G10*G13,0)</f>
        <v>6.7868044547356616</v>
      </c>
      <c r="K13" s="2210">
        <v>4.1457538589026441E-2</v>
      </c>
      <c r="L13" s="2220">
        <f>IFERROR(+O13/L10,0)</f>
        <v>3.9447885456269621E-2</v>
      </c>
      <c r="M13" s="2224">
        <f>IFERROR(K13,0)</f>
        <v>4.1457538589026441E-2</v>
      </c>
      <c r="N13" s="2594">
        <f>IFERROR(+K10*K13,0)</f>
        <v>6.4000351863991503</v>
      </c>
      <c r="O13" s="2595">
        <f>IFERROR(P13,0)</f>
        <v>6.0897936428863524</v>
      </c>
      <c r="P13" s="2633">
        <f>IFERROR(+M10*M13,0)</f>
        <v>6.0897936428863524</v>
      </c>
      <c r="Q13" s="1996"/>
      <c r="R13" s="2002" t="s">
        <v>6244</v>
      </c>
      <c r="S13" s="2005"/>
      <c r="T13" s="2002"/>
      <c r="U13" s="1996"/>
      <c r="V13" s="392"/>
      <c r="W13" s="1995">
        <f>IF( SUM( Y13:AJ13 ) = 0, 0, $Y$5 )</f>
        <v>0</v>
      </c>
      <c r="X13" s="1992"/>
      <c r="Y13" s="1998">
        <f xml:space="preserve"> IF( ISNUMBER( E13 ), 0, 1 )</f>
        <v>0</v>
      </c>
      <c r="AE13" s="1998">
        <f xml:space="preserve"> IF( ISNUMBER( K13 ), 0, 1 )</f>
        <v>0</v>
      </c>
      <c r="AK13" s="1992"/>
      <c r="AL13" s="1996"/>
      <c r="AM13" s="1956" t="s">
        <v>6241</v>
      </c>
      <c r="AN13" s="2001" t="s">
        <v>1083</v>
      </c>
      <c r="AO13" s="2001">
        <v>2</v>
      </c>
      <c r="AP13" s="2070" t="s">
        <v>1116</v>
      </c>
      <c r="AQ13" s="2050" t="s">
        <v>1121</v>
      </c>
      <c r="AR13" s="2086" t="s">
        <v>1139</v>
      </c>
      <c r="AS13" s="2051" t="s">
        <v>1157</v>
      </c>
      <c r="AT13" s="2085" t="s">
        <v>1161</v>
      </c>
      <c r="AU13" s="2051" t="s">
        <v>1177</v>
      </c>
      <c r="AV13" s="2070" t="s">
        <v>1194</v>
      </c>
      <c r="AW13" s="2050" t="s">
        <v>1199</v>
      </c>
      <c r="AX13" s="2086" t="s">
        <v>1217</v>
      </c>
      <c r="AY13" s="2051" t="s">
        <v>1235</v>
      </c>
      <c r="AZ13" s="2085" t="s">
        <v>1239</v>
      </c>
      <c r="BA13" s="2056" t="s">
        <v>1256</v>
      </c>
      <c r="BB13" s="1996"/>
      <c r="BC13" s="1996"/>
      <c r="BD13" s="1996"/>
    </row>
    <row r="14" spans="1:56" ht="16.5" thickTop="1">
      <c r="A14" s="1997"/>
      <c r="B14" s="1999"/>
      <c r="C14" s="2006"/>
      <c r="D14" s="2006"/>
      <c r="E14" s="2576"/>
      <c r="F14" s="2576"/>
      <c r="G14" s="2577"/>
      <c r="H14" s="2596"/>
      <c r="I14" s="2596"/>
      <c r="J14" s="2596"/>
      <c r="K14" s="2576"/>
      <c r="L14" s="2576"/>
      <c r="M14" s="2576"/>
      <c r="N14" s="2593"/>
      <c r="O14" s="2593"/>
      <c r="P14" s="2593"/>
      <c r="Q14" s="1996"/>
      <c r="R14" s="1996"/>
      <c r="S14" s="1996"/>
      <c r="T14" s="1996"/>
      <c r="U14" s="1996"/>
      <c r="V14" s="392"/>
      <c r="W14" s="1996"/>
      <c r="X14" s="1992"/>
      <c r="AK14" s="1992"/>
      <c r="AL14" s="1996"/>
      <c r="AM14" s="1999"/>
      <c r="AN14" s="2006"/>
      <c r="AO14" s="2006"/>
      <c r="AP14" s="2007"/>
      <c r="AQ14" s="2007"/>
      <c r="AR14" s="2007"/>
      <c r="AS14" s="2008"/>
      <c r="AT14" s="2008"/>
      <c r="AU14" s="2008"/>
      <c r="AV14" s="2007"/>
      <c r="AW14" s="2007"/>
      <c r="AX14" s="2007"/>
      <c r="AY14" s="2008"/>
      <c r="AZ14" s="2008"/>
      <c r="BA14" s="2008"/>
      <c r="BB14" s="1996"/>
      <c r="BC14" s="1996"/>
      <c r="BD14" s="1996"/>
    </row>
    <row r="15" spans="1:56" ht="16.5" thickBot="1">
      <c r="A15" s="1997"/>
      <c r="B15" s="1999"/>
      <c r="C15" s="2006"/>
      <c r="D15" s="2006"/>
      <c r="E15" s="2576"/>
      <c r="F15" s="2576"/>
      <c r="G15" s="2576"/>
      <c r="H15" s="2593"/>
      <c r="I15" s="2593"/>
      <c r="J15" s="2593"/>
      <c r="K15" s="2576"/>
      <c r="L15" s="2576"/>
      <c r="M15" s="2576"/>
      <c r="N15" s="2593"/>
      <c r="O15" s="2593"/>
      <c r="P15" s="2593"/>
      <c r="Q15" s="1996"/>
      <c r="R15" s="1996"/>
      <c r="S15" s="1996"/>
      <c r="T15" s="1996"/>
      <c r="U15" s="1996"/>
      <c r="V15" s="392"/>
      <c r="W15" s="1996"/>
      <c r="X15" s="1992"/>
      <c r="AK15" s="1992"/>
      <c r="AL15" s="1996"/>
      <c r="AM15" s="1999"/>
      <c r="AN15" s="2006"/>
      <c r="AO15" s="2006"/>
      <c r="AP15" s="2007"/>
      <c r="AQ15" s="2007"/>
      <c r="AR15" s="2007"/>
      <c r="AS15" s="2008"/>
      <c r="AT15" s="2008"/>
      <c r="AU15" s="2008"/>
      <c r="AV15" s="2007"/>
      <c r="AW15" s="2007"/>
      <c r="AX15" s="2007"/>
      <c r="AY15" s="2008"/>
      <c r="AZ15" s="2008"/>
      <c r="BA15" s="2008"/>
      <c r="BB15" s="1996"/>
      <c r="BC15" s="1996"/>
      <c r="BD15" s="1996"/>
    </row>
    <row r="16" spans="1:56" ht="17.25" thickTop="1" thickBot="1">
      <c r="A16" s="1997"/>
      <c r="B16" s="445" t="s">
        <v>6245</v>
      </c>
      <c r="C16" s="2009"/>
      <c r="D16" s="2006"/>
      <c r="E16" s="2576"/>
      <c r="F16" s="2576"/>
      <c r="G16" s="2576"/>
      <c r="H16" s="2593"/>
      <c r="I16" s="2593"/>
      <c r="J16" s="2593"/>
      <c r="K16" s="2576"/>
      <c r="L16" s="2576"/>
      <c r="M16" s="2576"/>
      <c r="N16" s="2593"/>
      <c r="O16" s="2593"/>
      <c r="P16" s="2593"/>
      <c r="Q16" s="1996"/>
      <c r="R16" s="1996"/>
      <c r="S16" s="1996"/>
      <c r="T16" s="1996"/>
      <c r="U16" s="1996"/>
      <c r="V16" s="392"/>
      <c r="W16" s="1996"/>
      <c r="X16" s="1992"/>
      <c r="AK16" s="1992"/>
      <c r="AL16" s="1996"/>
      <c r="AM16" s="445" t="s">
        <v>6245</v>
      </c>
      <c r="AN16" s="2009"/>
      <c r="AO16" s="2006"/>
      <c r="AP16" s="2007"/>
      <c r="AQ16" s="2007"/>
      <c r="AR16" s="2007"/>
      <c r="AS16" s="2008"/>
      <c r="AT16" s="2008"/>
      <c r="AU16" s="2008"/>
      <c r="AV16" s="2007"/>
      <c r="AW16" s="2007"/>
      <c r="AX16" s="2007"/>
      <c r="AY16" s="2008"/>
      <c r="AZ16" s="2008"/>
      <c r="BA16" s="2008"/>
      <c r="BB16" s="1996"/>
      <c r="BC16" s="1996"/>
      <c r="BD16" s="1996"/>
    </row>
    <row r="17" spans="1:56" ht="16.5" thickTop="1">
      <c r="A17" s="1997"/>
      <c r="B17" s="2010" t="s">
        <v>11088</v>
      </c>
      <c r="C17" s="2792" t="s">
        <v>17591</v>
      </c>
      <c r="D17" s="2793"/>
      <c r="E17" s="2573"/>
      <c r="F17" s="2221">
        <f>IFERROR(+E13-F13,0)</f>
        <v>-1.365680350614823E-3</v>
      </c>
      <c r="G17" s="2221">
        <f t="shared" ref="G17:G22" si="0">IFERROR(+J17/$G$10,0)</f>
        <v>-4.4566126839497619E-4</v>
      </c>
      <c r="H17" s="2597"/>
      <c r="I17" s="2598">
        <f>IFERROR(+H13-I13,0)</f>
        <v>-0.21541695578457976</v>
      </c>
      <c r="J17" s="2599">
        <v>-7.2601229311692994E-2</v>
      </c>
      <c r="K17" s="2573"/>
      <c r="L17" s="2221">
        <f>IFERROR(+K13-L13,0)</f>
        <v>2.0096531327568196E-3</v>
      </c>
      <c r="M17" s="2221">
        <f t="shared" ref="M17:M22" si="1">IFERROR(+P17/$M$10,0)</f>
        <v>6.8521632183301824E-4</v>
      </c>
      <c r="N17" s="2597"/>
      <c r="O17" s="2598">
        <f>IFERROR(+N13-O13,0)</f>
        <v>0.31024154351279787</v>
      </c>
      <c r="P17" s="2634">
        <v>0.10065300890307088</v>
      </c>
      <c r="Q17" s="1996"/>
      <c r="R17" s="2013" t="s">
        <v>6246</v>
      </c>
      <c r="S17" s="2005"/>
      <c r="T17" s="2013"/>
      <c r="U17" s="1996"/>
      <c r="V17" s="392"/>
      <c r="W17" s="1995">
        <f t="shared" ref="W17:W22" si="2">IF( SUM( Y17:AJ17 ) = 0, 0, $Y$5 )</f>
        <v>0</v>
      </c>
      <c r="X17" s="1992"/>
      <c r="AD17" s="1998">
        <f xml:space="preserve"> IF( ISNUMBER( J17 ), 0, 1 )</f>
        <v>0</v>
      </c>
      <c r="AJ17" s="1998">
        <f xml:space="preserve"> IF( ISNUMBER( P17 ), 0, 1 )</f>
        <v>0</v>
      </c>
      <c r="AK17" s="1992"/>
      <c r="AL17" s="1996"/>
      <c r="AM17" s="2529" t="s">
        <v>11088</v>
      </c>
      <c r="AN17" s="2011" t="s">
        <v>1083</v>
      </c>
      <c r="AO17" s="2011">
        <v>2</v>
      </c>
      <c r="AP17" s="2012"/>
      <c r="AQ17" s="2052" t="s">
        <v>17546</v>
      </c>
      <c r="AR17" s="2052" t="s">
        <v>17547</v>
      </c>
      <c r="AS17" s="2012"/>
      <c r="AT17" s="2055" t="s">
        <v>17548</v>
      </c>
      <c r="AU17" s="2076" t="s">
        <v>17549</v>
      </c>
      <c r="AV17" s="2012"/>
      <c r="AW17" s="2052" t="s">
        <v>17550</v>
      </c>
      <c r="AX17" s="2052" t="s">
        <v>17551</v>
      </c>
      <c r="AY17" s="2012"/>
      <c r="AZ17" s="2055" t="s">
        <v>17552</v>
      </c>
      <c r="BA17" s="2071" t="s">
        <v>17553</v>
      </c>
      <c r="BB17" s="1996"/>
      <c r="BC17" s="1996"/>
      <c r="BD17" s="1996"/>
    </row>
    <row r="18" spans="1:56" ht="15.75">
      <c r="A18" s="1997"/>
      <c r="B18" s="2014" t="s">
        <v>11089</v>
      </c>
      <c r="C18" s="2786" t="s">
        <v>17591</v>
      </c>
      <c r="D18" s="2787"/>
      <c r="E18" s="2574"/>
      <c r="F18" s="2222">
        <f>IFERROR(+I18/$F$10,0)</f>
        <v>0</v>
      </c>
      <c r="G18" s="2222">
        <f t="shared" si="0"/>
        <v>0</v>
      </c>
      <c r="H18" s="2600"/>
      <c r="I18" s="2601">
        <f>IFERROR(J18,0)</f>
        <v>0</v>
      </c>
      <c r="J18" s="2602">
        <v>0</v>
      </c>
      <c r="K18" s="2574"/>
      <c r="L18" s="2222">
        <f>IFERROR(+O18/$L$10,0)</f>
        <v>0</v>
      </c>
      <c r="M18" s="2222">
        <f t="shared" si="1"/>
        <v>0</v>
      </c>
      <c r="N18" s="2600"/>
      <c r="O18" s="2601">
        <f>IFERROR(P18,0)</f>
        <v>0</v>
      </c>
      <c r="P18" s="2635">
        <v>0</v>
      </c>
      <c r="Q18" s="1996"/>
      <c r="R18" s="2017" t="s">
        <v>6247</v>
      </c>
      <c r="S18" s="2005"/>
      <c r="T18" s="2017"/>
      <c r="U18" s="1996"/>
      <c r="V18" s="392"/>
      <c r="W18" s="1995">
        <f t="shared" si="2"/>
        <v>0</v>
      </c>
      <c r="X18" s="1992"/>
      <c r="AD18" s="1998">
        <f t="shared" ref="AC18:AD22" si="3" xml:space="preserve"> IF( ISNUMBER( J18 ), 0, 1 )</f>
        <v>0</v>
      </c>
      <c r="AJ18" s="1998">
        <f t="shared" ref="AI18:AJ22" si="4" xml:space="preserve"> IF( ISNUMBER( P18 ), 0, 1 )</f>
        <v>0</v>
      </c>
      <c r="AK18" s="1992"/>
      <c r="AL18" s="1996"/>
      <c r="AM18" s="2014" t="s">
        <v>11089</v>
      </c>
      <c r="AN18" s="2015" t="s">
        <v>1083</v>
      </c>
      <c r="AO18" s="2015">
        <v>2</v>
      </c>
      <c r="AP18" s="2016"/>
      <c r="AQ18" s="2053" t="s">
        <v>1123</v>
      </c>
      <c r="AR18" s="2053" t="s">
        <v>1141</v>
      </c>
      <c r="AS18" s="2016"/>
      <c r="AT18" s="2087" t="s">
        <v>1162</v>
      </c>
      <c r="AU18" s="2074" t="s">
        <v>1178</v>
      </c>
      <c r="AV18" s="2016"/>
      <c r="AW18" s="2053" t="s">
        <v>1201</v>
      </c>
      <c r="AX18" s="2053" t="s">
        <v>1219</v>
      </c>
      <c r="AY18" s="2016"/>
      <c r="AZ18" s="2087" t="s">
        <v>1240</v>
      </c>
      <c r="BA18" s="2072" t="s">
        <v>1257</v>
      </c>
      <c r="BB18" s="1996"/>
      <c r="BC18" s="1996"/>
      <c r="BD18" s="1996"/>
    </row>
    <row r="19" spans="1:56" ht="15.75">
      <c r="A19" s="1997"/>
      <c r="B19" s="2014" t="s">
        <v>6248</v>
      </c>
      <c r="C19" s="2786" t="s">
        <v>17591</v>
      </c>
      <c r="D19" s="2787"/>
      <c r="E19" s="2574"/>
      <c r="F19" s="2222">
        <f>IFERROR(+I19/$F$10,0)</f>
        <v>7.6635869943029213E-3</v>
      </c>
      <c r="G19" s="2222">
        <f t="shared" si="0"/>
        <v>7.4203404720679838E-3</v>
      </c>
      <c r="H19" s="2600"/>
      <c r="I19" s="2601">
        <f>IFERROR(J19,0)</f>
        <v>1.2088235581333655</v>
      </c>
      <c r="J19" s="2602">
        <v>1.2088235581333655</v>
      </c>
      <c r="K19" s="2574"/>
      <c r="L19" s="2222">
        <f>IFERROR(+O19/$L$10,0)</f>
        <v>2.4862435435292147E-3</v>
      </c>
      <c r="M19" s="2222">
        <f t="shared" si="1"/>
        <v>2.6129039986653672E-3</v>
      </c>
      <c r="N19" s="2600"/>
      <c r="O19" s="2601">
        <f>IFERROR(P19,0)</f>
        <v>0.38381550622873939</v>
      </c>
      <c r="P19" s="2635">
        <v>0.38381550622873939</v>
      </c>
      <c r="Q19" s="1996"/>
      <c r="R19" s="2017" t="s">
        <v>6249</v>
      </c>
      <c r="S19" s="2005"/>
      <c r="T19" s="2017"/>
      <c r="U19" s="1996"/>
      <c r="V19" s="392"/>
      <c r="W19" s="1995">
        <f t="shared" si="2"/>
        <v>0</v>
      </c>
      <c r="X19" s="1992"/>
      <c r="AD19" s="1998">
        <f t="shared" si="3"/>
        <v>0</v>
      </c>
      <c r="AJ19" s="1998">
        <f t="shared" si="4"/>
        <v>0</v>
      </c>
      <c r="AK19" s="1992"/>
      <c r="AL19" s="1996"/>
      <c r="AM19" s="2014" t="s">
        <v>6248</v>
      </c>
      <c r="AN19" s="2015" t="s">
        <v>1083</v>
      </c>
      <c r="AO19" s="2015">
        <v>2</v>
      </c>
      <c r="AP19" s="2016"/>
      <c r="AQ19" s="2053" t="s">
        <v>1124</v>
      </c>
      <c r="AR19" s="2053" t="s">
        <v>1142</v>
      </c>
      <c r="AS19" s="2016"/>
      <c r="AT19" s="2087" t="s">
        <v>1163</v>
      </c>
      <c r="AU19" s="2074" t="s">
        <v>1179</v>
      </c>
      <c r="AV19" s="2016"/>
      <c r="AW19" s="2053" t="s">
        <v>1202</v>
      </c>
      <c r="AX19" s="2053" t="s">
        <v>1220</v>
      </c>
      <c r="AY19" s="2016"/>
      <c r="AZ19" s="2087" t="s">
        <v>1241</v>
      </c>
      <c r="BA19" s="2072" t="s">
        <v>1258</v>
      </c>
      <c r="BB19" s="1996"/>
      <c r="BC19" s="1996"/>
      <c r="BD19" s="1996"/>
    </row>
    <row r="20" spans="1:56" ht="15.75">
      <c r="A20" s="1997"/>
      <c r="B20" s="2014" t="s">
        <v>6250</v>
      </c>
      <c r="C20" s="2786" t="s">
        <v>17591</v>
      </c>
      <c r="D20" s="2787"/>
      <c r="E20" s="2574"/>
      <c r="F20" s="2222">
        <f>IFERROR(+I20/$F$10,0)</f>
        <v>0</v>
      </c>
      <c r="G20" s="2222">
        <f t="shared" si="0"/>
        <v>0</v>
      </c>
      <c r="H20" s="2600"/>
      <c r="I20" s="2601">
        <f>IFERROR(J20,0)</f>
        <v>0</v>
      </c>
      <c r="J20" s="2602">
        <v>0</v>
      </c>
      <c r="K20" s="2574"/>
      <c r="L20" s="2222">
        <f>IFERROR(+O20/$L$10,0)</f>
        <v>0</v>
      </c>
      <c r="M20" s="2222">
        <f t="shared" si="1"/>
        <v>0</v>
      </c>
      <c r="N20" s="2600"/>
      <c r="O20" s="2601">
        <f>IFERROR(P20,0)</f>
        <v>0</v>
      </c>
      <c r="P20" s="2635">
        <v>0</v>
      </c>
      <c r="Q20" s="1996"/>
      <c r="R20" s="2017" t="s">
        <v>6251</v>
      </c>
      <c r="S20" s="2005"/>
      <c r="T20" s="2017"/>
      <c r="U20" s="1996"/>
      <c r="V20" s="392"/>
      <c r="W20" s="1995">
        <f t="shared" si="2"/>
        <v>0</v>
      </c>
      <c r="X20" s="1992"/>
      <c r="AD20" s="1998">
        <f t="shared" si="3"/>
        <v>0</v>
      </c>
      <c r="AJ20" s="1998">
        <f t="shared" si="4"/>
        <v>0</v>
      </c>
      <c r="AK20" s="1992"/>
      <c r="AL20" s="1996"/>
      <c r="AM20" s="2014" t="s">
        <v>6250</v>
      </c>
      <c r="AN20" s="2015" t="s">
        <v>1083</v>
      </c>
      <c r="AO20" s="2015">
        <v>2</v>
      </c>
      <c r="AP20" s="2016"/>
      <c r="AQ20" s="2053" t="s">
        <v>1125</v>
      </c>
      <c r="AR20" s="2053" t="s">
        <v>1143</v>
      </c>
      <c r="AS20" s="2016"/>
      <c r="AT20" s="2087" t="s">
        <v>1164</v>
      </c>
      <c r="AU20" s="2074" t="s">
        <v>1180</v>
      </c>
      <c r="AV20" s="2016"/>
      <c r="AW20" s="2053" t="s">
        <v>1203</v>
      </c>
      <c r="AX20" s="2053" t="s">
        <v>1221</v>
      </c>
      <c r="AY20" s="2016"/>
      <c r="AZ20" s="2087" t="s">
        <v>1242</v>
      </c>
      <c r="BA20" s="2072" t="s">
        <v>1259</v>
      </c>
      <c r="BB20" s="1996"/>
      <c r="BC20" s="1996"/>
      <c r="BD20" s="1996"/>
    </row>
    <row r="21" spans="1:56" ht="15.75">
      <c r="A21" s="1997"/>
      <c r="B21" s="2014" t="s">
        <v>6252</v>
      </c>
      <c r="C21" s="2786" t="s">
        <v>17591</v>
      </c>
      <c r="D21" s="2787"/>
      <c r="E21" s="2574"/>
      <c r="F21" s="2222">
        <f>IFERROR(+I21/$F$10,0)</f>
        <v>-2.300052852530142E-2</v>
      </c>
      <c r="G21" s="2222">
        <f t="shared" si="0"/>
        <v>-2.1773507411048755E-2</v>
      </c>
      <c r="H21" s="2600"/>
      <c r="I21" s="2602">
        <v>-3.6280113674669443</v>
      </c>
      <c r="J21" s="2602">
        <v>-3.5470513517194333</v>
      </c>
      <c r="K21" s="2574"/>
      <c r="L21" s="2222">
        <f>IFERROR(+O21/$L$10,0)</f>
        <v>-1.8763467929293089E-2</v>
      </c>
      <c r="M21" s="2222">
        <f t="shared" si="1"/>
        <v>-2.026920788699248E-2</v>
      </c>
      <c r="N21" s="2600"/>
      <c r="O21" s="2602">
        <v>-2.8966228833984378</v>
      </c>
      <c r="P21" s="2635">
        <v>-2.9773907843438945</v>
      </c>
      <c r="Q21" s="1996"/>
      <c r="R21" s="2017" t="s">
        <v>6253</v>
      </c>
      <c r="S21" s="2005"/>
      <c r="T21" s="2017"/>
      <c r="U21" s="1996"/>
      <c r="V21" s="392"/>
      <c r="W21" s="1995">
        <f t="shared" si="2"/>
        <v>0</v>
      </c>
      <c r="X21" s="1992"/>
      <c r="AC21" s="1998">
        <f t="shared" si="3"/>
        <v>0</v>
      </c>
      <c r="AD21" s="1998">
        <f t="shared" si="3"/>
        <v>0</v>
      </c>
      <c r="AI21" s="1998">
        <f t="shared" si="4"/>
        <v>0</v>
      </c>
      <c r="AJ21" s="1998">
        <f t="shared" si="4"/>
        <v>0</v>
      </c>
      <c r="AK21" s="1992"/>
      <c r="AL21" s="1996"/>
      <c r="AM21" s="2014" t="s">
        <v>6252</v>
      </c>
      <c r="AN21" s="2015" t="s">
        <v>1083</v>
      </c>
      <c r="AO21" s="2015">
        <v>2</v>
      </c>
      <c r="AP21" s="2016"/>
      <c r="AQ21" s="2053" t="s">
        <v>1126</v>
      </c>
      <c r="AR21" s="2053" t="s">
        <v>1144</v>
      </c>
      <c r="AS21" s="2016"/>
      <c r="AT21" s="2074" t="s">
        <v>1165</v>
      </c>
      <c r="AU21" s="2074" t="s">
        <v>1181</v>
      </c>
      <c r="AV21" s="2016"/>
      <c r="AW21" s="2053" t="s">
        <v>1204</v>
      </c>
      <c r="AX21" s="2053" t="s">
        <v>1222</v>
      </c>
      <c r="AY21" s="2016"/>
      <c r="AZ21" s="2074" t="s">
        <v>1243</v>
      </c>
      <c r="BA21" s="2072" t="s">
        <v>1260</v>
      </c>
      <c r="BB21" s="1996"/>
      <c r="BC21" s="1996"/>
      <c r="BD21" s="1996"/>
    </row>
    <row r="22" spans="1:56" ht="16.5" thickBot="1">
      <c r="A22" s="1997"/>
      <c r="B22" s="2018" t="s">
        <v>6254</v>
      </c>
      <c r="C22" s="2788" t="s">
        <v>17591</v>
      </c>
      <c r="D22" s="2789"/>
      <c r="E22" s="2575"/>
      <c r="F22" s="2223">
        <f>IFERROR(+I22/$F$10,0)</f>
        <v>-3.5162216798373266E-3</v>
      </c>
      <c r="G22" s="2223">
        <f t="shared" si="0"/>
        <v>-3.4046148440744712E-3</v>
      </c>
      <c r="H22" s="2603"/>
      <c r="I22" s="2604">
        <v>-0.55463474289082049</v>
      </c>
      <c r="J22" s="2605">
        <v>-0.55463474289082049</v>
      </c>
      <c r="K22" s="2575"/>
      <c r="L22" s="2223">
        <f>IFERROR(+O22/$L$10,0)</f>
        <v>-3.5876002584989616E-3</v>
      </c>
      <c r="M22" s="2223">
        <f t="shared" si="1"/>
        <v>-3.7703687900737192E-3</v>
      </c>
      <c r="N22" s="2603"/>
      <c r="O22" s="2604">
        <v>-0.55383818409338992</v>
      </c>
      <c r="P22" s="2636">
        <v>-0.55383818409338992</v>
      </c>
      <c r="Q22" s="1996"/>
      <c r="R22" s="2021" t="s">
        <v>6255</v>
      </c>
      <c r="S22" s="2005"/>
      <c r="T22" s="2021"/>
      <c r="U22" s="1996"/>
      <c r="V22" s="392"/>
      <c r="W22" s="1995">
        <f t="shared" si="2"/>
        <v>0</v>
      </c>
      <c r="X22" s="1992"/>
      <c r="AC22" s="1998">
        <f t="shared" si="3"/>
        <v>0</v>
      </c>
      <c r="AD22" s="1998">
        <f t="shared" si="3"/>
        <v>0</v>
      </c>
      <c r="AI22" s="1998">
        <f t="shared" si="4"/>
        <v>0</v>
      </c>
      <c r="AJ22" s="1998">
        <f t="shared" si="4"/>
        <v>0</v>
      </c>
      <c r="AK22" s="1992"/>
      <c r="AL22" s="1996"/>
      <c r="AM22" s="2018" t="s">
        <v>6254</v>
      </c>
      <c r="AN22" s="2019" t="s">
        <v>1083</v>
      </c>
      <c r="AO22" s="2019">
        <v>2</v>
      </c>
      <c r="AP22" s="2020"/>
      <c r="AQ22" s="2054" t="s">
        <v>1127</v>
      </c>
      <c r="AR22" s="2054" t="s">
        <v>1145</v>
      </c>
      <c r="AS22" s="2020"/>
      <c r="AT22" s="2075" t="s">
        <v>1166</v>
      </c>
      <c r="AU22" s="2077" t="s">
        <v>1182</v>
      </c>
      <c r="AV22" s="2020"/>
      <c r="AW22" s="2054" t="s">
        <v>1205</v>
      </c>
      <c r="AX22" s="2054" t="s">
        <v>1223</v>
      </c>
      <c r="AY22" s="2020"/>
      <c r="AZ22" s="2075" t="s">
        <v>1244</v>
      </c>
      <c r="BA22" s="2073" t="s">
        <v>1261</v>
      </c>
      <c r="BB22" s="1996"/>
      <c r="BC22" s="1996"/>
      <c r="BD22" s="1996"/>
    </row>
    <row r="23" spans="1:56" ht="17.25" thickTop="1" thickBot="1">
      <c r="A23" s="1997"/>
      <c r="B23" s="2000"/>
      <c r="C23" s="2006"/>
      <c r="D23" s="2006"/>
      <c r="E23" s="2578"/>
      <c r="F23" s="2578"/>
      <c r="G23" s="2578"/>
      <c r="H23" s="2606"/>
      <c r="I23" s="2606"/>
      <c r="J23" s="2606"/>
      <c r="K23" s="2578"/>
      <c r="L23" s="2578"/>
      <c r="M23" s="2578"/>
      <c r="N23" s="2606"/>
      <c r="O23" s="2606"/>
      <c r="P23" s="2606"/>
      <c r="Q23" s="1996"/>
      <c r="S23" s="1996"/>
      <c r="T23" s="1996"/>
      <c r="U23" s="1996"/>
      <c r="V23" s="392"/>
      <c r="W23" s="1996"/>
      <c r="X23" s="1992"/>
      <c r="AK23" s="1992"/>
      <c r="AL23" s="1996"/>
      <c r="AM23" s="2000"/>
      <c r="AN23" s="2006"/>
      <c r="AO23" s="2006"/>
      <c r="AP23" s="2022"/>
      <c r="AQ23" s="2022"/>
      <c r="AR23" s="2022"/>
      <c r="AS23" s="2023"/>
      <c r="AT23" s="2023"/>
      <c r="AU23" s="2023"/>
      <c r="AV23" s="2022"/>
      <c r="AW23" s="2022"/>
      <c r="AX23" s="2022"/>
      <c r="AY23" s="2023"/>
      <c r="AZ23" s="2023"/>
      <c r="BA23" s="2023"/>
      <c r="BB23" s="1996"/>
      <c r="BC23" s="1996"/>
      <c r="BD23" s="1996"/>
    </row>
    <row r="24" spans="1:56" ht="17.25" thickTop="1" thickBot="1">
      <c r="A24" s="1997"/>
      <c r="B24" s="2004" t="s">
        <v>11090</v>
      </c>
      <c r="C24" s="2790" t="s">
        <v>17591</v>
      </c>
      <c r="D24" s="2791"/>
      <c r="E24" s="2220">
        <f t="shared" ref="E24:P24" si="5">IFERROR(SUM(E17:E22)+E13,0)</f>
        <v>4.1660670353952697E-2</v>
      </c>
      <c r="F24" s="2220">
        <f t="shared" si="5"/>
        <v>2.2807507143116874E-2</v>
      </c>
      <c r="G24" s="2220">
        <f t="shared" si="5"/>
        <v>2.3457227302502479E-2</v>
      </c>
      <c r="H24" s="2607">
        <f t="shared" si="5"/>
        <v>6.5713874989510819</v>
      </c>
      <c r="I24" s="2607">
        <f t="shared" si="5"/>
        <v>3.5975649467266826</v>
      </c>
      <c r="J24" s="2607">
        <f t="shared" si="5"/>
        <v>3.8213406889470805</v>
      </c>
      <c r="K24" s="2220">
        <f t="shared" si="5"/>
        <v>4.1457538589026441E-2</v>
      </c>
      <c r="L24" s="2220">
        <f t="shared" si="5"/>
        <v>2.1592713944763604E-2</v>
      </c>
      <c r="M24" s="2220">
        <f t="shared" si="5"/>
        <v>2.0716082232458629E-2</v>
      </c>
      <c r="N24" s="2607">
        <f t="shared" si="5"/>
        <v>6.4000351863991503</v>
      </c>
      <c r="O24" s="2607">
        <f t="shared" si="5"/>
        <v>3.3333896251360615</v>
      </c>
      <c r="P24" s="2637">
        <f t="shared" si="5"/>
        <v>3.0430331895808784</v>
      </c>
      <c r="Q24" s="1996"/>
      <c r="R24" s="2002" t="s">
        <v>6256</v>
      </c>
      <c r="S24" s="2005"/>
      <c r="T24" s="2002"/>
      <c r="U24" s="1996"/>
      <c r="V24" s="392"/>
      <c r="W24" s="1996"/>
      <c r="X24" s="1992"/>
      <c r="AK24" s="1992"/>
      <c r="AL24" s="1996"/>
      <c r="AM24" s="2004" t="s">
        <v>11090</v>
      </c>
      <c r="AN24" s="2001" t="s">
        <v>1083</v>
      </c>
      <c r="AO24" s="2001">
        <v>2</v>
      </c>
      <c r="AP24" s="2050" t="s">
        <v>1118</v>
      </c>
      <c r="AQ24" s="2050" t="s">
        <v>1128</v>
      </c>
      <c r="AR24" s="2050" t="s">
        <v>1146</v>
      </c>
      <c r="AS24" s="2057" t="s">
        <v>1158</v>
      </c>
      <c r="AT24" s="2057" t="s">
        <v>1167</v>
      </c>
      <c r="AU24" s="2057" t="s">
        <v>1183</v>
      </c>
      <c r="AV24" s="2050" t="s">
        <v>1196</v>
      </c>
      <c r="AW24" s="2050" t="s">
        <v>1206</v>
      </c>
      <c r="AX24" s="2050" t="s">
        <v>1224</v>
      </c>
      <c r="AY24" s="2057" t="s">
        <v>1236</v>
      </c>
      <c r="AZ24" s="2057" t="s">
        <v>1245</v>
      </c>
      <c r="BA24" s="2058" t="s">
        <v>1262</v>
      </c>
      <c r="BB24" s="1996"/>
      <c r="BC24" s="1996"/>
      <c r="BD24" s="1996"/>
    </row>
    <row r="25" spans="1:56" ht="16.5" thickTop="1">
      <c r="A25" s="1997"/>
      <c r="B25" s="1999"/>
      <c r="C25" s="2006"/>
      <c r="D25" s="2006"/>
      <c r="E25" s="2576"/>
      <c r="F25" s="2576"/>
      <c r="G25" s="2576"/>
      <c r="H25" s="2606"/>
      <c r="I25" s="2606"/>
      <c r="J25" s="2606"/>
      <c r="K25" s="2576"/>
      <c r="L25" s="2576"/>
      <c r="M25" s="2576"/>
      <c r="N25" s="2606"/>
      <c r="O25" s="2606"/>
      <c r="P25" s="2606"/>
      <c r="Q25" s="1996"/>
      <c r="R25" s="1996"/>
      <c r="S25" s="1996"/>
      <c r="T25" s="1996"/>
      <c r="U25" s="1996"/>
      <c r="V25" s="392"/>
      <c r="W25" s="1996"/>
      <c r="X25" s="1992"/>
      <c r="AK25" s="1992"/>
      <c r="AL25" s="1996"/>
      <c r="AM25" s="1999"/>
      <c r="AN25" s="2006"/>
      <c r="AO25" s="2006"/>
      <c r="AP25" s="2007"/>
      <c r="AQ25" s="2007"/>
      <c r="AR25" s="2007"/>
      <c r="AS25" s="2023"/>
      <c r="AT25" s="2023"/>
      <c r="AU25" s="2023"/>
      <c r="AV25" s="2007"/>
      <c r="AW25" s="2007"/>
      <c r="AX25" s="2007"/>
      <c r="AY25" s="2023"/>
      <c r="AZ25" s="2023"/>
      <c r="BA25" s="2023"/>
      <c r="BB25" s="1996"/>
      <c r="BC25" s="1996"/>
      <c r="BD25" s="1996"/>
    </row>
    <row r="26" spans="1:56" ht="16.5" thickBot="1">
      <c r="A26" s="1997"/>
      <c r="B26" s="1996"/>
      <c r="C26" s="1996"/>
      <c r="D26" s="1996"/>
      <c r="E26" s="2579"/>
      <c r="F26" s="2579"/>
      <c r="G26" s="2579"/>
      <c r="H26" s="2608"/>
      <c r="I26" s="2608"/>
      <c r="J26" s="2608"/>
      <c r="K26" s="2579"/>
      <c r="L26" s="2579"/>
      <c r="M26" s="2579"/>
      <c r="N26" s="2608"/>
      <c r="O26" s="2608"/>
      <c r="P26" s="2608"/>
      <c r="Q26" s="1996"/>
      <c r="R26" s="1996"/>
      <c r="S26" s="1996"/>
      <c r="T26" s="1996"/>
      <c r="U26" s="1996"/>
      <c r="V26" s="392"/>
      <c r="W26" s="1996"/>
      <c r="X26" s="1992"/>
      <c r="AK26" s="1992"/>
      <c r="AL26" s="1996"/>
      <c r="AM26" s="1996"/>
      <c r="AN26" s="1996"/>
      <c r="AO26" s="1996"/>
      <c r="AP26" s="1996"/>
      <c r="AQ26" s="1996"/>
      <c r="AR26" s="1996"/>
      <c r="AS26" s="2024"/>
      <c r="AT26" s="2024"/>
      <c r="AU26" s="2024"/>
      <c r="AV26" s="1996"/>
      <c r="AW26" s="1996"/>
      <c r="AX26" s="1996"/>
      <c r="AY26" s="2024"/>
      <c r="AZ26" s="2024"/>
      <c r="BA26" s="2024"/>
      <c r="BB26" s="1996"/>
      <c r="BC26" s="1996"/>
      <c r="BD26" s="1996"/>
    </row>
    <row r="27" spans="1:56" ht="17.25" thickTop="1" thickBot="1">
      <c r="A27" s="1997"/>
      <c r="B27" s="445" t="s">
        <v>6257</v>
      </c>
      <c r="C27" s="1999"/>
      <c r="D27" s="1999"/>
      <c r="E27" s="2576"/>
      <c r="F27" s="2576"/>
      <c r="G27" s="2576"/>
      <c r="H27" s="2606"/>
      <c r="I27" s="2606"/>
      <c r="J27" s="2606"/>
      <c r="K27" s="2576"/>
      <c r="L27" s="2576"/>
      <c r="M27" s="2576"/>
      <c r="N27" s="2606"/>
      <c r="O27" s="2606"/>
      <c r="P27" s="2606"/>
      <c r="Q27" s="1996"/>
      <c r="R27" s="1996"/>
      <c r="S27" s="1996"/>
      <c r="T27" s="1996"/>
      <c r="U27" s="1996"/>
      <c r="V27" s="392"/>
      <c r="W27" s="1996"/>
      <c r="X27" s="1992"/>
      <c r="AK27" s="1992"/>
      <c r="AL27" s="1996"/>
      <c r="AM27" s="445" t="s">
        <v>6257</v>
      </c>
      <c r="AN27" s="1999"/>
      <c r="AO27" s="1999"/>
      <c r="AP27" s="1999"/>
      <c r="AQ27" s="1999"/>
      <c r="AR27" s="1999"/>
      <c r="AS27" s="2023"/>
      <c r="AT27" s="2023"/>
      <c r="AU27" s="2023"/>
      <c r="AV27" s="1999"/>
      <c r="AW27" s="1999"/>
      <c r="AX27" s="1999"/>
      <c r="AY27" s="2023"/>
      <c r="AZ27" s="2023"/>
      <c r="BA27" s="2023"/>
      <c r="BB27" s="1996"/>
      <c r="BC27" s="1996"/>
      <c r="BD27" s="1996"/>
    </row>
    <row r="28" spans="1:56" ht="16.5" thickTop="1">
      <c r="A28" s="1997"/>
      <c r="B28" s="2010" t="s">
        <v>6258</v>
      </c>
      <c r="C28" s="2792" t="s">
        <v>17591</v>
      </c>
      <c r="D28" s="2793"/>
      <c r="E28" s="2573"/>
      <c r="F28" s="2221">
        <f t="shared" ref="F28:F33" si="6">IFERROR(+I28/$F$10,0)</f>
        <v>1.2281805714870917E-3</v>
      </c>
      <c r="G28" s="2221">
        <f t="shared" ref="G28:G33" si="7">IFERROR(+J28/$G$10,0)</f>
        <v>1.1891974356640308E-3</v>
      </c>
      <c r="H28" s="2609"/>
      <c r="I28" s="2610">
        <f t="shared" ref="I28:I33" si="8">IFERROR(J28,0)</f>
        <v>0.19372829062408789</v>
      </c>
      <c r="J28" s="2599">
        <v>0.19372829062408789</v>
      </c>
      <c r="K28" s="2573"/>
      <c r="L28" s="2221">
        <f t="shared" ref="L28:L33" si="9">IFERROR(+O28/$L$10,0)</f>
        <v>-3.5473239320779311E-3</v>
      </c>
      <c r="M28" s="2221">
        <f t="shared" ref="M28:M33" si="10">IFERROR(+P28/$M$10,0)</f>
        <v>-3.7280406060022277E-3</v>
      </c>
      <c r="N28" s="2597"/>
      <c r="O28" s="2610">
        <f t="shared" ref="O28:O33" si="11">IFERROR(P28,0)</f>
        <v>-0.54762049932370793</v>
      </c>
      <c r="P28" s="2634">
        <v>-0.54762049932370793</v>
      </c>
      <c r="Q28" s="1996"/>
      <c r="R28" s="2013" t="s">
        <v>6259</v>
      </c>
      <c r="S28" s="2005"/>
      <c r="T28" s="2013"/>
      <c r="U28" s="1996"/>
      <c r="V28" s="392"/>
      <c r="W28" s="1995">
        <f t="shared" ref="W28:W33" si="12">IF( SUM( Y28:AJ28 ) = 0, 0, $Y$5 )</f>
        <v>0</v>
      </c>
      <c r="X28" s="1992"/>
      <c r="AD28" s="1998">
        <f xml:space="preserve"> IF( ISNUMBER( J28 ), 0, 1 )</f>
        <v>0</v>
      </c>
      <c r="AJ28" s="1998">
        <f xml:space="preserve"> IF( ISNUMBER( P28 ), 0, 1 )</f>
        <v>0</v>
      </c>
      <c r="AK28" s="1992"/>
      <c r="AL28" s="1996"/>
      <c r="AM28" s="2010" t="s">
        <v>6258</v>
      </c>
      <c r="AN28" s="2011" t="s">
        <v>1083</v>
      </c>
      <c r="AO28" s="2011">
        <v>2</v>
      </c>
      <c r="AP28" s="2012"/>
      <c r="AQ28" s="2052" t="s">
        <v>1129</v>
      </c>
      <c r="AR28" s="2052" t="s">
        <v>1147</v>
      </c>
      <c r="AS28" s="2012"/>
      <c r="AT28" s="2088" t="s">
        <v>1168</v>
      </c>
      <c r="AU28" s="2076" t="s">
        <v>1184</v>
      </c>
      <c r="AV28" s="2012"/>
      <c r="AW28" s="2052" t="s">
        <v>1207</v>
      </c>
      <c r="AX28" s="2052" t="s">
        <v>1225</v>
      </c>
      <c r="AY28" s="2012"/>
      <c r="AZ28" s="2088" t="s">
        <v>1246</v>
      </c>
      <c r="BA28" s="2071" t="s">
        <v>1263</v>
      </c>
      <c r="BB28" s="1996"/>
      <c r="BC28" s="1996"/>
      <c r="BD28" s="1996"/>
    </row>
    <row r="29" spans="1:56" ht="15.75">
      <c r="A29" s="1997"/>
      <c r="B29" s="2014" t="s">
        <v>6260</v>
      </c>
      <c r="C29" s="2786" t="s">
        <v>17591</v>
      </c>
      <c r="D29" s="2787"/>
      <c r="E29" s="2574"/>
      <c r="F29" s="2222">
        <f t="shared" si="6"/>
        <v>-4.697722777298778E-3</v>
      </c>
      <c r="G29" s="2222">
        <f t="shared" si="7"/>
        <v>-4.5486144382336294E-3</v>
      </c>
      <c r="H29" s="2611"/>
      <c r="I29" s="2601">
        <f t="shared" si="8"/>
        <v>-0.74099999999999999</v>
      </c>
      <c r="J29" s="2602">
        <v>-0.74099999999999999</v>
      </c>
      <c r="K29" s="2574"/>
      <c r="L29" s="2222">
        <f t="shared" si="9"/>
        <v>-3.7700241883183577E-3</v>
      </c>
      <c r="M29" s="2222">
        <f t="shared" si="10"/>
        <v>-3.9620862173217102E-3</v>
      </c>
      <c r="N29" s="2600"/>
      <c r="O29" s="2601">
        <f t="shared" si="11"/>
        <v>-0.58199999999999996</v>
      </c>
      <c r="P29" s="2635">
        <v>-0.58199999999999996</v>
      </c>
      <c r="Q29" s="1996"/>
      <c r="R29" s="2017" t="s">
        <v>6261</v>
      </c>
      <c r="S29" s="2005"/>
      <c r="T29" s="2017"/>
      <c r="U29" s="1996"/>
      <c r="V29" s="392"/>
      <c r="W29" s="1995">
        <f t="shared" si="12"/>
        <v>0</v>
      </c>
      <c r="X29" s="1992"/>
      <c r="AD29" s="1998">
        <f t="shared" ref="AD29:AD33" si="13" xml:space="preserve"> IF( ISNUMBER( J29 ), 0, 1 )</f>
        <v>0</v>
      </c>
      <c r="AJ29" s="1998">
        <f t="shared" ref="AJ29:AJ33" si="14" xml:space="preserve"> IF( ISNUMBER( P29 ), 0, 1 )</f>
        <v>0</v>
      </c>
      <c r="AK29" s="1992"/>
      <c r="AL29" s="1996"/>
      <c r="AM29" s="2014" t="s">
        <v>6260</v>
      </c>
      <c r="AN29" s="2015" t="s">
        <v>1083</v>
      </c>
      <c r="AO29" s="2015">
        <v>2</v>
      </c>
      <c r="AP29" s="2016"/>
      <c r="AQ29" s="2053" t="s">
        <v>1130</v>
      </c>
      <c r="AR29" s="2053" t="s">
        <v>1148</v>
      </c>
      <c r="AS29" s="2016"/>
      <c r="AT29" s="2087" t="s">
        <v>1169</v>
      </c>
      <c r="AU29" s="2074" t="s">
        <v>1185</v>
      </c>
      <c r="AV29" s="2016"/>
      <c r="AW29" s="2053" t="s">
        <v>1208</v>
      </c>
      <c r="AX29" s="2053" t="s">
        <v>1226</v>
      </c>
      <c r="AY29" s="2016"/>
      <c r="AZ29" s="2087" t="s">
        <v>1247</v>
      </c>
      <c r="BA29" s="2072" t="s">
        <v>1264</v>
      </c>
      <c r="BB29" s="1996"/>
      <c r="BC29" s="1996"/>
      <c r="BD29" s="1996"/>
    </row>
    <row r="30" spans="1:56" ht="15.75">
      <c r="A30" s="1997"/>
      <c r="B30" s="2014" t="s">
        <v>11091</v>
      </c>
      <c r="C30" s="2786" t="s">
        <v>17591</v>
      </c>
      <c r="D30" s="2787"/>
      <c r="E30" s="2574"/>
      <c r="F30" s="2222">
        <f t="shared" si="6"/>
        <v>-5.0894174410771431E-4</v>
      </c>
      <c r="G30" s="2222">
        <f t="shared" si="7"/>
        <v>-4.9278764950861655E-4</v>
      </c>
      <c r="H30" s="2611"/>
      <c r="I30" s="2601">
        <f t="shared" si="8"/>
        <v>-8.0278434948574423E-2</v>
      </c>
      <c r="J30" s="2602">
        <v>-8.0278434948574423E-2</v>
      </c>
      <c r="K30" s="2574"/>
      <c r="L30" s="2222">
        <f t="shared" si="9"/>
        <v>-2.6001000133717129E-4</v>
      </c>
      <c r="M30" s="2222">
        <f t="shared" si="10"/>
        <v>-2.7325608303943664E-4</v>
      </c>
      <c r="N30" s="2600"/>
      <c r="O30" s="2601">
        <f t="shared" si="11"/>
        <v>-4.0139217474287212E-2</v>
      </c>
      <c r="P30" s="2635">
        <v>-4.0139217474287212E-2</v>
      </c>
      <c r="Q30" s="1996"/>
      <c r="R30" s="2017" t="s">
        <v>6262</v>
      </c>
      <c r="S30" s="2005"/>
      <c r="T30" s="2017"/>
      <c r="U30" s="1996"/>
      <c r="V30" s="392"/>
      <c r="W30" s="1995">
        <f t="shared" si="12"/>
        <v>0</v>
      </c>
      <c r="X30" s="1992"/>
      <c r="AD30" s="1998">
        <f t="shared" si="13"/>
        <v>0</v>
      </c>
      <c r="AJ30" s="1998">
        <f t="shared" si="14"/>
        <v>0</v>
      </c>
      <c r="AK30" s="1992"/>
      <c r="AL30" s="1996"/>
      <c r="AM30" s="2014" t="s">
        <v>11091</v>
      </c>
      <c r="AN30" s="2015" t="s">
        <v>1083</v>
      </c>
      <c r="AO30" s="2015">
        <v>2</v>
      </c>
      <c r="AP30" s="2016"/>
      <c r="AQ30" s="2053" t="s">
        <v>1131</v>
      </c>
      <c r="AR30" s="2053" t="s">
        <v>1149</v>
      </c>
      <c r="AS30" s="2016"/>
      <c r="AT30" s="2087" t="s">
        <v>1170</v>
      </c>
      <c r="AU30" s="2074" t="s">
        <v>1186</v>
      </c>
      <c r="AV30" s="2016"/>
      <c r="AW30" s="2053" t="s">
        <v>1209</v>
      </c>
      <c r="AX30" s="2053" t="s">
        <v>1227</v>
      </c>
      <c r="AY30" s="2016"/>
      <c r="AZ30" s="2087" t="s">
        <v>1248</v>
      </c>
      <c r="BA30" s="2072" t="s">
        <v>1265</v>
      </c>
      <c r="BB30" s="1996"/>
      <c r="BC30" s="1996"/>
      <c r="BD30" s="1996"/>
    </row>
    <row r="31" spans="1:56" ht="15.75">
      <c r="A31" s="1997"/>
      <c r="B31" s="2014" t="s">
        <v>11092</v>
      </c>
      <c r="C31" s="2786" t="s">
        <v>17591</v>
      </c>
      <c r="D31" s="2787"/>
      <c r="E31" s="2574"/>
      <c r="F31" s="2222">
        <f t="shared" si="6"/>
        <v>-4.6235981617169433E-4</v>
      </c>
      <c r="G31" s="2222">
        <f t="shared" si="7"/>
        <v>-4.4768425792611591E-4</v>
      </c>
      <c r="H31" s="2611"/>
      <c r="I31" s="2601">
        <f t="shared" si="8"/>
        <v>-7.2930787963658372E-2</v>
      </c>
      <c r="J31" s="2602">
        <v>-7.2930787963658372E-2</v>
      </c>
      <c r="K31" s="2574"/>
      <c r="L31" s="2222">
        <f t="shared" si="9"/>
        <v>-2.3621205729906309E-4</v>
      </c>
      <c r="M31" s="2222">
        <f t="shared" si="10"/>
        <v>-2.482457644409132E-4</v>
      </c>
      <c r="N31" s="2600"/>
      <c r="O31" s="2601">
        <f t="shared" si="11"/>
        <v>-3.6465393981829186E-2</v>
      </c>
      <c r="P31" s="2635">
        <v>-3.6465393981829186E-2</v>
      </c>
      <c r="Q31" s="1996"/>
      <c r="R31" s="2017" t="s">
        <v>6263</v>
      </c>
      <c r="S31" s="2005"/>
      <c r="T31" s="2017"/>
      <c r="U31" s="1996"/>
      <c r="V31" s="392"/>
      <c r="W31" s="1995">
        <f t="shared" si="12"/>
        <v>0</v>
      </c>
      <c r="X31" s="1992"/>
      <c r="AD31" s="1998">
        <f t="shared" si="13"/>
        <v>0</v>
      </c>
      <c r="AJ31" s="1998">
        <f t="shared" si="14"/>
        <v>0</v>
      </c>
      <c r="AK31" s="1992"/>
      <c r="AL31" s="1996"/>
      <c r="AM31" s="2014" t="s">
        <v>11092</v>
      </c>
      <c r="AN31" s="2015" t="s">
        <v>1083</v>
      </c>
      <c r="AO31" s="2015">
        <v>2</v>
      </c>
      <c r="AP31" s="2016"/>
      <c r="AQ31" s="2053" t="s">
        <v>1132</v>
      </c>
      <c r="AR31" s="2053" t="s">
        <v>1150</v>
      </c>
      <c r="AS31" s="2016"/>
      <c r="AT31" s="2087" t="s">
        <v>1171</v>
      </c>
      <c r="AU31" s="2074" t="s">
        <v>1187</v>
      </c>
      <c r="AV31" s="2016"/>
      <c r="AW31" s="2053" t="s">
        <v>1210</v>
      </c>
      <c r="AX31" s="2053" t="s">
        <v>1228</v>
      </c>
      <c r="AY31" s="2016"/>
      <c r="AZ31" s="2087" t="s">
        <v>1249</v>
      </c>
      <c r="BA31" s="2072" t="s">
        <v>1266</v>
      </c>
      <c r="BB31" s="1996"/>
      <c r="BC31" s="1996"/>
      <c r="BD31" s="1996"/>
    </row>
    <row r="32" spans="1:56" ht="15.75">
      <c r="A32" s="1997"/>
      <c r="B32" s="2014" t="s">
        <v>6264</v>
      </c>
      <c r="C32" s="2786" t="s">
        <v>17591</v>
      </c>
      <c r="D32" s="2787"/>
      <c r="E32" s="2574"/>
      <c r="F32" s="2222">
        <f t="shared" si="6"/>
        <v>-1.8821515232058203E-2</v>
      </c>
      <c r="G32" s="2222">
        <f t="shared" si="7"/>
        <v>-1.8224109849070639E-2</v>
      </c>
      <c r="H32" s="2611"/>
      <c r="I32" s="2601">
        <f t="shared" si="8"/>
        <v>-2.9688305266439325</v>
      </c>
      <c r="J32" s="2602">
        <v>-2.9688305266439325</v>
      </c>
      <c r="K32" s="2574"/>
      <c r="L32" s="2222">
        <f t="shared" si="9"/>
        <v>-1.1425056160114853E-2</v>
      </c>
      <c r="M32" s="2222">
        <f t="shared" si="10"/>
        <v>-1.2007100029856629E-2</v>
      </c>
      <c r="N32" s="2600"/>
      <c r="O32" s="2601">
        <f t="shared" si="11"/>
        <v>-1.7637506692371758</v>
      </c>
      <c r="P32" s="2635">
        <v>-1.7637506692371758</v>
      </c>
      <c r="Q32" s="1996"/>
      <c r="R32" s="2017" t="s">
        <v>6265</v>
      </c>
      <c r="S32" s="2005"/>
      <c r="T32" s="2017"/>
      <c r="U32" s="1996"/>
      <c r="V32" s="392"/>
      <c r="W32" s="1995">
        <f t="shared" si="12"/>
        <v>0</v>
      </c>
      <c r="X32" s="1992"/>
      <c r="AD32" s="1998">
        <f t="shared" si="13"/>
        <v>0</v>
      </c>
      <c r="AJ32" s="1998">
        <f t="shared" si="14"/>
        <v>0</v>
      </c>
      <c r="AK32" s="1992"/>
      <c r="AL32" s="1996"/>
      <c r="AM32" s="2014" t="s">
        <v>6264</v>
      </c>
      <c r="AN32" s="2015" t="s">
        <v>1083</v>
      </c>
      <c r="AO32" s="2015">
        <v>2</v>
      </c>
      <c r="AP32" s="2016"/>
      <c r="AQ32" s="2053" t="s">
        <v>1133</v>
      </c>
      <c r="AR32" s="2053" t="s">
        <v>1151</v>
      </c>
      <c r="AS32" s="2016"/>
      <c r="AT32" s="2087" t="s">
        <v>1172</v>
      </c>
      <c r="AU32" s="2074" t="s">
        <v>1188</v>
      </c>
      <c r="AV32" s="2016"/>
      <c r="AW32" s="2053" t="s">
        <v>1211</v>
      </c>
      <c r="AX32" s="2053" t="s">
        <v>1229</v>
      </c>
      <c r="AY32" s="2016"/>
      <c r="AZ32" s="2087" t="s">
        <v>1250</v>
      </c>
      <c r="BA32" s="2072" t="s">
        <v>1267</v>
      </c>
      <c r="BB32" s="1996"/>
      <c r="BC32" s="1996"/>
      <c r="BD32" s="1996"/>
    </row>
    <row r="33" spans="1:56" ht="15.75">
      <c r="A33" s="1997"/>
      <c r="B33" s="2014" t="s">
        <v>6266</v>
      </c>
      <c r="C33" s="2786" t="s">
        <v>17591</v>
      </c>
      <c r="D33" s="2787"/>
      <c r="E33" s="2574"/>
      <c r="F33" s="2222">
        <f t="shared" si="6"/>
        <v>0</v>
      </c>
      <c r="G33" s="2222">
        <f t="shared" si="7"/>
        <v>0</v>
      </c>
      <c r="H33" s="2611"/>
      <c r="I33" s="2601">
        <f t="shared" si="8"/>
        <v>0</v>
      </c>
      <c r="J33" s="2602">
        <v>0</v>
      </c>
      <c r="K33" s="2574"/>
      <c r="L33" s="2222">
        <f t="shared" si="9"/>
        <v>0</v>
      </c>
      <c r="M33" s="2222">
        <f t="shared" si="10"/>
        <v>0</v>
      </c>
      <c r="N33" s="2600"/>
      <c r="O33" s="2601">
        <f t="shared" si="11"/>
        <v>0</v>
      </c>
      <c r="P33" s="2635">
        <v>0</v>
      </c>
      <c r="Q33" s="1996"/>
      <c r="R33" s="2017" t="s">
        <v>6267</v>
      </c>
      <c r="S33" s="2005"/>
      <c r="T33" s="2017"/>
      <c r="U33" s="1996"/>
      <c r="V33" s="392"/>
      <c r="W33" s="1995">
        <f t="shared" si="12"/>
        <v>0</v>
      </c>
      <c r="X33" s="1992"/>
      <c r="AD33" s="1998">
        <f t="shared" si="13"/>
        <v>0</v>
      </c>
      <c r="AJ33" s="1998">
        <f t="shared" si="14"/>
        <v>0</v>
      </c>
      <c r="AK33" s="1992"/>
      <c r="AL33" s="1996"/>
      <c r="AM33" s="2014" t="s">
        <v>6266</v>
      </c>
      <c r="AN33" s="2015" t="s">
        <v>1083</v>
      </c>
      <c r="AO33" s="2015">
        <v>2</v>
      </c>
      <c r="AP33" s="2016"/>
      <c r="AQ33" s="2053" t="s">
        <v>1134</v>
      </c>
      <c r="AR33" s="2053" t="s">
        <v>1152</v>
      </c>
      <c r="AS33" s="2016"/>
      <c r="AT33" s="2087" t="s">
        <v>1173</v>
      </c>
      <c r="AU33" s="2074" t="s">
        <v>1189</v>
      </c>
      <c r="AV33" s="2016"/>
      <c r="AW33" s="2053" t="s">
        <v>1212</v>
      </c>
      <c r="AX33" s="2053" t="s">
        <v>1230</v>
      </c>
      <c r="AY33" s="2016"/>
      <c r="AZ33" s="2087" t="s">
        <v>1251</v>
      </c>
      <c r="BA33" s="2072" t="s">
        <v>1268</v>
      </c>
      <c r="BB33" s="1996"/>
      <c r="BC33" s="1996"/>
      <c r="BD33" s="1996"/>
    </row>
    <row r="34" spans="1:56" ht="16.5" thickBot="1">
      <c r="A34" s="1997"/>
      <c r="B34" s="2018" t="s">
        <v>11093</v>
      </c>
      <c r="C34" s="2788" t="s">
        <v>17591</v>
      </c>
      <c r="D34" s="2789"/>
      <c r="E34" s="2575"/>
      <c r="F34" s="2223">
        <f>IFERROR(SUM(F28:F33),0)</f>
        <v>-2.3262358998149296E-2</v>
      </c>
      <c r="G34" s="2223">
        <f>IFERROR(SUM(G28:G33),0)</f>
        <v>-2.2523998759074969E-2</v>
      </c>
      <c r="H34" s="2612"/>
      <c r="I34" s="2613">
        <f>IFERROR(SUM(I28:I33),0)</f>
        <v>-3.6693114589320777</v>
      </c>
      <c r="J34" s="2613">
        <f>IFERROR(SUM(J28:J33),0)</f>
        <v>-3.6693114589320777</v>
      </c>
      <c r="K34" s="2575"/>
      <c r="L34" s="2223">
        <f>IFERROR(SUM(L28:L33),0)</f>
        <v>-1.9238626339147379E-2</v>
      </c>
      <c r="M34" s="2223">
        <f>IFERROR(SUM(M28:M33),0)</f>
        <v>-2.0218728700660916E-2</v>
      </c>
      <c r="N34" s="2603"/>
      <c r="O34" s="2613">
        <f>IFERROR(SUM(O28:O33),0)</f>
        <v>-2.9699757800170001</v>
      </c>
      <c r="P34" s="2638">
        <f>IFERROR(SUM(P28:P33),0)</f>
        <v>-2.9699757800170001</v>
      </c>
      <c r="Q34" s="1996"/>
      <c r="R34" s="2021" t="s">
        <v>6268</v>
      </c>
      <c r="S34" s="2005"/>
      <c r="T34" s="2021"/>
      <c r="U34" s="1996"/>
      <c r="V34" s="392"/>
      <c r="W34" s="1996"/>
      <c r="X34" s="1992"/>
      <c r="AK34" s="1992"/>
      <c r="AL34" s="1996"/>
      <c r="AM34" s="2018" t="s">
        <v>11093</v>
      </c>
      <c r="AN34" s="2019" t="s">
        <v>1083</v>
      </c>
      <c r="AO34" s="2019">
        <v>2</v>
      </c>
      <c r="AP34" s="2020"/>
      <c r="AQ34" s="2054" t="s">
        <v>1135</v>
      </c>
      <c r="AR34" s="2054" t="s">
        <v>1153</v>
      </c>
      <c r="AS34" s="2020"/>
      <c r="AT34" s="2059" t="s">
        <v>1174</v>
      </c>
      <c r="AU34" s="2059" t="s">
        <v>1190</v>
      </c>
      <c r="AV34" s="2020"/>
      <c r="AW34" s="2054" t="s">
        <v>1213</v>
      </c>
      <c r="AX34" s="2054" t="s">
        <v>1231</v>
      </c>
      <c r="AY34" s="2020"/>
      <c r="AZ34" s="2059" t="s">
        <v>1252</v>
      </c>
      <c r="BA34" s="2060" t="s">
        <v>1269</v>
      </c>
      <c r="BB34" s="1996"/>
      <c r="BC34" s="1996"/>
      <c r="BD34" s="1996"/>
    </row>
    <row r="35" spans="1:56" ht="17.25" thickTop="1" thickBot="1">
      <c r="A35" s="1997"/>
      <c r="B35" s="1999"/>
      <c r="C35" s="2006"/>
      <c r="D35" s="2006"/>
      <c r="E35" s="2576"/>
      <c r="F35" s="2576"/>
      <c r="G35" s="2576"/>
      <c r="H35" s="2606"/>
      <c r="I35" s="2606"/>
      <c r="J35" s="2606"/>
      <c r="K35" s="2576"/>
      <c r="L35" s="2576"/>
      <c r="M35" s="2576"/>
      <c r="N35" s="2606"/>
      <c r="O35" s="2606"/>
      <c r="P35" s="2606"/>
      <c r="Q35" s="1996"/>
      <c r="S35" s="1996"/>
      <c r="T35" s="1996"/>
      <c r="U35" s="1996"/>
      <c r="V35" s="392"/>
      <c r="W35" s="1996"/>
      <c r="X35" s="1992"/>
      <c r="AK35" s="1992"/>
      <c r="AL35" s="1996"/>
      <c r="AM35" s="1999"/>
      <c r="AN35" s="2006"/>
      <c r="AO35" s="2006"/>
      <c r="AP35" s="2007"/>
      <c r="AQ35" s="2007"/>
      <c r="AR35" s="2007"/>
      <c r="AS35" s="2023"/>
      <c r="AT35" s="2023"/>
      <c r="AU35" s="2023"/>
      <c r="AV35" s="2007"/>
      <c r="AW35" s="2007"/>
      <c r="AX35" s="2007"/>
      <c r="AY35" s="2023"/>
      <c r="AZ35" s="2023"/>
      <c r="BA35" s="2023"/>
      <c r="BB35" s="1996"/>
      <c r="BC35" s="1996"/>
      <c r="BD35" s="1996"/>
    </row>
    <row r="36" spans="1:56" ht="17.25" thickTop="1" thickBot="1">
      <c r="A36" s="1997"/>
      <c r="B36" s="2004" t="s">
        <v>11210</v>
      </c>
      <c r="C36" s="2790" t="s">
        <v>17591</v>
      </c>
      <c r="D36" s="2791"/>
      <c r="E36" s="2220">
        <f t="shared" ref="E36:P36" si="15">IFERROR(+E24+E34,0)</f>
        <v>4.1660670353952697E-2</v>
      </c>
      <c r="F36" s="2220">
        <f t="shared" si="15"/>
        <v>-4.5485185503242251E-4</v>
      </c>
      <c r="G36" s="2220">
        <f t="shared" si="15"/>
        <v>9.3322854342750908E-4</v>
      </c>
      <c r="H36" s="2607">
        <f t="shared" si="15"/>
        <v>6.5713874989510819</v>
      </c>
      <c r="I36" s="2607">
        <f t="shared" si="15"/>
        <v>-7.1746512205395074E-2</v>
      </c>
      <c r="J36" s="2607">
        <f t="shared" si="15"/>
        <v>0.15202923001500279</v>
      </c>
      <c r="K36" s="2220">
        <f t="shared" si="15"/>
        <v>4.1457538589026441E-2</v>
      </c>
      <c r="L36" s="2220">
        <f t="shared" si="15"/>
        <v>2.3540876056162251E-3</v>
      </c>
      <c r="M36" s="2220">
        <f t="shared" si="15"/>
        <v>4.9735353179771249E-4</v>
      </c>
      <c r="N36" s="2607">
        <f t="shared" si="15"/>
        <v>6.4000351863991503</v>
      </c>
      <c r="O36" s="2607">
        <f t="shared" si="15"/>
        <v>0.36341384511906138</v>
      </c>
      <c r="P36" s="2637">
        <f t="shared" si="15"/>
        <v>7.3057409563878295E-2</v>
      </c>
      <c r="Q36" s="1996"/>
      <c r="R36" s="2002" t="s">
        <v>6270</v>
      </c>
      <c r="S36" s="2005"/>
      <c r="T36" s="2002"/>
      <c r="U36" s="1996"/>
      <c r="V36" s="392"/>
      <c r="W36" s="1996"/>
      <c r="X36" s="1992"/>
      <c r="AK36" s="1992"/>
      <c r="AL36" s="1996"/>
      <c r="AM36" s="2004" t="s">
        <v>6271</v>
      </c>
      <c r="AN36" s="2001" t="s">
        <v>1083</v>
      </c>
      <c r="AO36" s="2001">
        <v>2</v>
      </c>
      <c r="AP36" s="2050" t="s">
        <v>1119</v>
      </c>
      <c r="AQ36" s="2050" t="s">
        <v>1136</v>
      </c>
      <c r="AR36" s="2050" t="s">
        <v>1154</v>
      </c>
      <c r="AS36" s="2057" t="s">
        <v>1159</v>
      </c>
      <c r="AT36" s="2057" t="s">
        <v>1175</v>
      </c>
      <c r="AU36" s="2057" t="s">
        <v>1191</v>
      </c>
      <c r="AV36" s="2050" t="s">
        <v>1197</v>
      </c>
      <c r="AW36" s="2050" t="s">
        <v>1214</v>
      </c>
      <c r="AX36" s="2050" t="s">
        <v>1232</v>
      </c>
      <c r="AY36" s="2057" t="s">
        <v>1237</v>
      </c>
      <c r="AZ36" s="2057" t="s">
        <v>1253</v>
      </c>
      <c r="BA36" s="2058" t="s">
        <v>1270</v>
      </c>
      <c r="BB36" s="1996"/>
      <c r="BC36" s="1996"/>
      <c r="BD36" s="1996"/>
    </row>
    <row r="37" spans="1:56" ht="17.25" thickTop="1" thickBot="1">
      <c r="A37" s="1997"/>
      <c r="B37" s="1999"/>
      <c r="C37" s="2006"/>
      <c r="D37" s="2006"/>
      <c r="E37" s="2576"/>
      <c r="F37" s="2576"/>
      <c r="G37" s="2576"/>
      <c r="H37" s="2606"/>
      <c r="I37" s="2606"/>
      <c r="J37" s="2606"/>
      <c r="K37" s="2576"/>
      <c r="L37" s="2576"/>
      <c r="M37" s="2576"/>
      <c r="N37" s="2606"/>
      <c r="O37" s="2606"/>
      <c r="P37" s="2606"/>
      <c r="Q37" s="1996"/>
      <c r="S37" s="1996"/>
      <c r="U37" s="1996"/>
      <c r="V37" s="392"/>
      <c r="W37" s="1996"/>
      <c r="X37" s="1992"/>
      <c r="AK37" s="1992"/>
      <c r="AL37" s="1996"/>
      <c r="AM37" s="1999"/>
      <c r="AN37" s="2006"/>
      <c r="AO37" s="2006"/>
      <c r="AP37" s="2007"/>
      <c r="AQ37" s="2007"/>
      <c r="AR37" s="2007"/>
      <c r="AS37" s="2023"/>
      <c r="AT37" s="2023"/>
      <c r="AU37" s="2023"/>
      <c r="AV37" s="2007"/>
      <c r="AW37" s="2007"/>
      <c r="AX37" s="2007"/>
      <c r="AY37" s="2023"/>
      <c r="AZ37" s="2023"/>
      <c r="BA37" s="2023"/>
      <c r="BB37" s="1996"/>
      <c r="BC37" s="1996"/>
      <c r="BD37" s="1996"/>
    </row>
    <row r="38" spans="1:56" ht="17.25" thickTop="1" thickBot="1">
      <c r="A38" s="1997"/>
      <c r="B38" s="2004" t="s">
        <v>11094</v>
      </c>
      <c r="C38" s="2790" t="s">
        <v>17591</v>
      </c>
      <c r="D38" s="2791"/>
      <c r="E38" s="2210">
        <v>6.1987237921604432E-2</v>
      </c>
      <c r="F38" s="2224">
        <f>IFERROR(E38,0)</f>
        <v>6.1987237921604432E-2</v>
      </c>
      <c r="G38" s="2224">
        <f>IFERROR(E38,0)</f>
        <v>6.1987237921604432E-2</v>
      </c>
      <c r="H38" s="2607">
        <f>IFERROR(+E10*E38,0)</f>
        <v>9.7776189608021955</v>
      </c>
      <c r="I38" s="2607">
        <f>IFERROR(+F38*F10,0)</f>
        <v>9.7776189608021955</v>
      </c>
      <c r="J38" s="2607">
        <f>IFERROR(+G38*G10,0)</f>
        <v>10.098139537574422</v>
      </c>
      <c r="K38" s="2210">
        <v>3.6058075682717572E-2</v>
      </c>
      <c r="L38" s="2224">
        <f>IFERROR(K38,0)</f>
        <v>3.6058075682717572E-2</v>
      </c>
      <c r="M38" s="2224">
        <f>IFERROR(K38,0)</f>
        <v>3.6058075682717572E-2</v>
      </c>
      <c r="N38" s="2607">
        <f>IFERROR(+K10*K38,0)</f>
        <v>5.5664894969022649</v>
      </c>
      <c r="O38" s="2607">
        <f>IFERROR(+L38*L10,0)</f>
        <v>5.5664894969022649</v>
      </c>
      <c r="P38" s="2637">
        <f>IFERROR(+M38*M10,0)</f>
        <v>5.2966540595695566</v>
      </c>
      <c r="Q38" s="1996"/>
      <c r="R38" s="2002" t="s">
        <v>6272</v>
      </c>
      <c r="S38" s="2005"/>
      <c r="T38" s="2002"/>
      <c r="U38" s="1996"/>
      <c r="V38" s="392"/>
      <c r="W38" s="1995">
        <f t="shared" ref="W38" si="16">IF( SUM( Y38:AJ38 ) = 0, 0, $Y$5 )</f>
        <v>0</v>
      </c>
      <c r="X38" s="1992"/>
      <c r="Y38" s="1998">
        <f t="shared" ref="Y38" si="17" xml:space="preserve"> IF( ISNUMBER( E38 ), 0, 1 )</f>
        <v>0</v>
      </c>
      <c r="AE38" s="1998">
        <f t="shared" ref="AE38" si="18" xml:space="preserve"> IF( ISNUMBER( K38 ), 0, 1 )</f>
        <v>0</v>
      </c>
      <c r="AK38" s="1992"/>
      <c r="AL38" s="1996"/>
      <c r="AM38" s="2530" t="s">
        <v>11094</v>
      </c>
      <c r="AN38" s="2001" t="s">
        <v>1083</v>
      </c>
      <c r="AO38" s="2001">
        <v>2</v>
      </c>
      <c r="AP38" s="2070" t="s">
        <v>17554</v>
      </c>
      <c r="AQ38" s="2086" t="str">
        <f>AP38</f>
        <v>CR12517NNP</v>
      </c>
      <c r="AR38" s="2086" t="str">
        <f>AP38</f>
        <v>CR12517NNP</v>
      </c>
      <c r="AS38" s="2061" t="s">
        <v>17555</v>
      </c>
      <c r="AT38" s="2057" t="s">
        <v>17556</v>
      </c>
      <c r="AU38" s="2061" t="s">
        <v>17557</v>
      </c>
      <c r="AV38" s="2070" t="s">
        <v>17558</v>
      </c>
      <c r="AW38" s="2086" t="str">
        <f>AV38</f>
        <v>CR12517NNPA</v>
      </c>
      <c r="AX38" s="2086" t="str">
        <f>AV38</f>
        <v>CR12517NNPA</v>
      </c>
      <c r="AY38" s="2061" t="s">
        <v>17559</v>
      </c>
      <c r="AZ38" s="2057" t="s">
        <v>17560</v>
      </c>
      <c r="BA38" s="2062" t="s">
        <v>17561</v>
      </c>
      <c r="BB38" s="1996"/>
      <c r="BC38" s="1996"/>
      <c r="BD38" s="1996"/>
    </row>
    <row r="39" spans="1:56" ht="17.25" thickTop="1" thickBot="1">
      <c r="A39" s="1997"/>
      <c r="B39" s="1999"/>
      <c r="C39" s="2006"/>
      <c r="D39" s="2006"/>
      <c r="E39" s="2211"/>
      <c r="F39" s="2212"/>
      <c r="G39" s="2212"/>
      <c r="H39" s="2606"/>
      <c r="I39" s="2606"/>
      <c r="J39" s="2606"/>
      <c r="K39" s="2211"/>
      <c r="L39" s="2212"/>
      <c r="M39" s="2212"/>
      <c r="N39" s="2606"/>
      <c r="O39" s="2606"/>
      <c r="P39" s="2606"/>
      <c r="Q39" s="1996"/>
      <c r="S39" s="1996"/>
      <c r="U39" s="1996"/>
      <c r="V39" s="392"/>
      <c r="W39" s="1996"/>
      <c r="X39" s="1992"/>
      <c r="AK39" s="1992"/>
      <c r="AL39" s="1996"/>
      <c r="AM39" s="1999"/>
      <c r="AN39" s="2006"/>
      <c r="AO39" s="2006"/>
      <c r="AP39" s="2025"/>
      <c r="AQ39" s="2026"/>
      <c r="AR39" s="2026"/>
      <c r="AS39" s="2023"/>
      <c r="AT39" s="2022"/>
      <c r="AU39" s="2023"/>
      <c r="AV39" s="2025"/>
      <c r="AW39" s="2026"/>
      <c r="AX39" s="2026"/>
      <c r="AY39" s="2023"/>
      <c r="AZ39" s="2022"/>
      <c r="BA39" s="2023"/>
      <c r="BB39" s="1996"/>
      <c r="BC39" s="1996"/>
      <c r="BD39" s="1996"/>
    </row>
    <row r="40" spans="1:56" ht="17.25" thickTop="1" thickBot="1">
      <c r="A40" s="1997"/>
      <c r="B40" s="2004" t="s">
        <v>11095</v>
      </c>
      <c r="C40" s="2790" t="s">
        <v>17591</v>
      </c>
      <c r="D40" s="2791"/>
      <c r="E40" s="2213"/>
      <c r="F40" s="2220">
        <f>IFERROR(+I40/F10,0)</f>
        <v>0</v>
      </c>
      <c r="G40" s="2220">
        <f>IFERROR(+J40/G10,0)</f>
        <v>0</v>
      </c>
      <c r="H40" s="2614"/>
      <c r="I40" s="2592">
        <f>IFERROR(J40,0)</f>
        <v>0</v>
      </c>
      <c r="J40" s="2615">
        <v>0</v>
      </c>
      <c r="K40" s="2213"/>
      <c r="L40" s="2220">
        <f>IFERROR(+O40/L10,0)</f>
        <v>0</v>
      </c>
      <c r="M40" s="2220">
        <f>IFERROR(+P40/M10,0)</f>
        <v>0</v>
      </c>
      <c r="N40" s="2614"/>
      <c r="O40" s="2592">
        <f>IFERROR(P40,0)</f>
        <v>0</v>
      </c>
      <c r="P40" s="2639">
        <v>0</v>
      </c>
      <c r="Q40" s="1996"/>
      <c r="R40" s="2002" t="s">
        <v>6273</v>
      </c>
      <c r="S40" s="2005"/>
      <c r="T40" s="2002"/>
      <c r="U40" s="1996"/>
      <c r="V40" s="392"/>
      <c r="W40" s="1996"/>
      <c r="X40" s="1992"/>
      <c r="AK40" s="1992"/>
      <c r="AL40" s="1996"/>
      <c r="AM40" s="2004" t="s">
        <v>11095</v>
      </c>
      <c r="AN40" s="2001" t="s">
        <v>1083</v>
      </c>
      <c r="AO40" s="2001">
        <v>2</v>
      </c>
      <c r="AP40" s="2097"/>
      <c r="AQ40" s="2050" t="s">
        <v>1137</v>
      </c>
      <c r="AR40" s="2050" t="s">
        <v>1155</v>
      </c>
      <c r="AS40" s="2098"/>
      <c r="AT40" s="2106" t="s">
        <v>1192</v>
      </c>
      <c r="AU40" s="2107" t="s">
        <v>1192</v>
      </c>
      <c r="AV40" s="2097"/>
      <c r="AW40" s="2050" t="s">
        <v>1215</v>
      </c>
      <c r="AX40" s="2050" t="s">
        <v>1233</v>
      </c>
      <c r="AY40" s="2098"/>
      <c r="AZ40" s="2106" t="s">
        <v>1254</v>
      </c>
      <c r="BA40" s="2108" t="s">
        <v>1271</v>
      </c>
      <c r="BB40" s="1996"/>
      <c r="BC40" s="1996"/>
      <c r="BD40" s="1996"/>
    </row>
    <row r="41" spans="1:56" ht="17.25" thickTop="1" thickBot="1">
      <c r="A41" s="1997"/>
      <c r="B41" s="1999"/>
      <c r="C41" s="2006"/>
      <c r="D41" s="2006"/>
      <c r="E41" s="2576"/>
      <c r="F41" s="2577"/>
      <c r="G41" s="2577"/>
      <c r="H41" s="2606"/>
      <c r="I41" s="2606"/>
      <c r="J41" s="2606"/>
      <c r="K41" s="2576"/>
      <c r="L41" s="2577"/>
      <c r="M41" s="2577"/>
      <c r="N41" s="2606"/>
      <c r="O41" s="2606"/>
      <c r="P41" s="2606"/>
      <c r="Q41" s="1996"/>
      <c r="S41" s="1996"/>
      <c r="U41" s="1996"/>
      <c r="V41" s="392"/>
      <c r="W41" s="1996"/>
      <c r="X41" s="1992"/>
      <c r="AK41" s="1992"/>
      <c r="AL41" s="1996"/>
      <c r="AM41" s="1999"/>
      <c r="AN41" s="2006"/>
      <c r="AO41" s="2006"/>
      <c r="AP41" s="2007"/>
      <c r="AQ41" s="2007"/>
      <c r="AR41" s="2007"/>
      <c r="AS41" s="2023"/>
      <c r="AT41" s="2023"/>
      <c r="AU41" s="2023"/>
      <c r="AV41" s="2007"/>
      <c r="AW41" s="2007"/>
      <c r="AX41" s="2007"/>
      <c r="AY41" s="2023"/>
      <c r="AZ41" s="2023"/>
      <c r="BA41" s="2023"/>
      <c r="BB41" s="1996"/>
      <c r="BC41" s="1996"/>
      <c r="BD41" s="1996"/>
    </row>
    <row r="42" spans="1:56" ht="17.25" thickTop="1" thickBot="1">
      <c r="A42" s="1997"/>
      <c r="B42" s="2004" t="s">
        <v>6276</v>
      </c>
      <c r="C42" s="2790" t="s">
        <v>17591</v>
      </c>
      <c r="D42" s="2791"/>
      <c r="E42" s="2220">
        <f t="shared" ref="E42:P42" si="19">IFERROR(+E36+E38+E40,0)</f>
        <v>0.10364790827555713</v>
      </c>
      <c r="F42" s="2220">
        <f t="shared" si="19"/>
        <v>6.1532386066572006E-2</v>
      </c>
      <c r="G42" s="2220">
        <f t="shared" si="19"/>
        <v>6.2920466465031938E-2</v>
      </c>
      <c r="H42" s="2607">
        <f t="shared" si="19"/>
        <v>16.349006459753276</v>
      </c>
      <c r="I42" s="2607">
        <f t="shared" si="19"/>
        <v>9.7058724485968</v>
      </c>
      <c r="J42" s="2607">
        <f t="shared" si="19"/>
        <v>10.250168767589425</v>
      </c>
      <c r="K42" s="2220">
        <f t="shared" si="19"/>
        <v>7.7515614271744013E-2</v>
      </c>
      <c r="L42" s="2220">
        <f t="shared" si="19"/>
        <v>3.84121632883338E-2</v>
      </c>
      <c r="M42" s="2220">
        <f t="shared" si="19"/>
        <v>3.6555429214515281E-2</v>
      </c>
      <c r="N42" s="2607">
        <f t="shared" si="19"/>
        <v>11.966524683301415</v>
      </c>
      <c r="O42" s="2607">
        <f t="shared" si="19"/>
        <v>5.9299033420213263</v>
      </c>
      <c r="P42" s="2637">
        <f t="shared" si="19"/>
        <v>5.3697114691334349</v>
      </c>
      <c r="Q42" s="1996"/>
      <c r="R42" s="2002" t="s">
        <v>6274</v>
      </c>
      <c r="S42" s="2005"/>
      <c r="T42" s="2002"/>
      <c r="U42" s="1996"/>
      <c r="V42" s="392"/>
      <c r="W42" s="1996"/>
      <c r="X42" s="392"/>
      <c r="AK42" s="1992"/>
      <c r="AL42" s="1996"/>
      <c r="AM42" s="2004" t="s">
        <v>6276</v>
      </c>
      <c r="AN42" s="2001" t="s">
        <v>1083</v>
      </c>
      <c r="AO42" s="2001">
        <v>2</v>
      </c>
      <c r="AP42" s="2050" t="s">
        <v>1120</v>
      </c>
      <c r="AQ42" s="2050" t="s">
        <v>1138</v>
      </c>
      <c r="AR42" s="2050" t="s">
        <v>1156</v>
      </c>
      <c r="AS42" s="2057" t="s">
        <v>1160</v>
      </c>
      <c r="AT42" s="2057" t="s">
        <v>1176</v>
      </c>
      <c r="AU42" s="2057" t="s">
        <v>1193</v>
      </c>
      <c r="AV42" s="2050" t="s">
        <v>1198</v>
      </c>
      <c r="AW42" s="2050" t="s">
        <v>1216</v>
      </c>
      <c r="AX42" s="2050" t="s">
        <v>1234</v>
      </c>
      <c r="AY42" s="2057" t="s">
        <v>1238</v>
      </c>
      <c r="AZ42" s="2057" t="s">
        <v>1255</v>
      </c>
      <c r="BA42" s="2058" t="s">
        <v>1272</v>
      </c>
      <c r="BB42" s="1996"/>
      <c r="BC42" s="1996"/>
      <c r="BD42" s="1996"/>
    </row>
    <row r="43" spans="1:56" ht="17.25" thickTop="1" thickBot="1">
      <c r="A43" s="1997"/>
      <c r="B43" s="1996"/>
      <c r="C43" s="1996"/>
      <c r="D43" s="1996"/>
      <c r="E43" s="2579"/>
      <c r="F43" s="2579"/>
      <c r="G43" s="2579"/>
      <c r="H43" s="2616"/>
      <c r="I43" s="2616"/>
      <c r="J43" s="2616"/>
      <c r="K43" s="2579"/>
      <c r="L43" s="2579"/>
      <c r="M43" s="2579"/>
      <c r="N43" s="2616"/>
      <c r="O43" s="2616"/>
      <c r="P43" s="2616"/>
      <c r="Q43" s="1996"/>
      <c r="R43" s="1996"/>
      <c r="S43" s="1996"/>
      <c r="T43" s="1996"/>
      <c r="U43" s="1996"/>
      <c r="V43" s="392"/>
      <c r="W43" s="1996"/>
      <c r="X43" s="392"/>
      <c r="Y43" s="1996"/>
      <c r="Z43" s="1996"/>
      <c r="AA43" s="1996"/>
      <c r="AB43" s="1996"/>
      <c r="AC43" s="1996"/>
      <c r="AD43" s="1996"/>
      <c r="AE43" s="1996"/>
      <c r="AF43" s="1996"/>
      <c r="AG43" s="1996"/>
      <c r="AH43" s="1996"/>
      <c r="AI43" s="1996"/>
      <c r="AJ43" s="1996"/>
      <c r="AK43" s="1992"/>
      <c r="AL43" s="1996"/>
      <c r="AM43" s="1996"/>
      <c r="AN43" s="1996"/>
      <c r="AO43" s="1996"/>
      <c r="AP43" s="1996"/>
      <c r="AQ43" s="1996"/>
      <c r="AR43" s="1996"/>
      <c r="AS43" s="1996"/>
      <c r="AT43" s="1996"/>
      <c r="AU43" s="1996"/>
      <c r="AV43" s="1996"/>
      <c r="AW43" s="1996"/>
      <c r="AX43" s="1996"/>
      <c r="AY43" s="1996"/>
      <c r="AZ43" s="1996"/>
      <c r="BA43" s="1996"/>
      <c r="BB43" s="1996"/>
      <c r="BC43" s="1996"/>
      <c r="BD43" s="1996"/>
    </row>
    <row r="44" spans="1:56" ht="17.25" thickTop="1" thickBot="1">
      <c r="A44" s="1997"/>
      <c r="B44" s="1925" t="s">
        <v>11211</v>
      </c>
      <c r="C44" s="1996"/>
      <c r="D44" s="1996"/>
      <c r="E44" s="2579"/>
      <c r="F44" s="2579"/>
      <c r="G44" s="2579"/>
      <c r="H44" s="2616"/>
      <c r="I44" s="2616"/>
      <c r="J44" s="2616"/>
      <c r="K44" s="2579"/>
      <c r="L44" s="2579"/>
      <c r="M44" s="2579"/>
      <c r="N44" s="2616"/>
      <c r="O44" s="2616"/>
      <c r="P44" s="2616"/>
      <c r="Q44" s="1996"/>
      <c r="R44" s="1996"/>
      <c r="S44" s="1996"/>
      <c r="T44" s="1996"/>
      <c r="V44" s="392"/>
      <c r="W44" s="1996"/>
      <c r="X44" s="392"/>
      <c r="Y44" s="1996"/>
      <c r="Z44" s="1996"/>
      <c r="AA44" s="1996"/>
      <c r="AB44" s="1996"/>
      <c r="AC44" s="1996"/>
      <c r="AD44" s="1996"/>
      <c r="AE44" s="1996"/>
      <c r="AF44" s="1996"/>
      <c r="AG44" s="1996"/>
      <c r="AH44" s="1996"/>
      <c r="AI44" s="1996"/>
      <c r="AJ44" s="1996"/>
      <c r="AK44" s="1992"/>
      <c r="AL44" s="1996"/>
      <c r="AM44" s="1925" t="s">
        <v>11211</v>
      </c>
      <c r="AN44" s="1996"/>
      <c r="AO44" s="1996"/>
      <c r="AP44" s="1996"/>
      <c r="AQ44" s="1996"/>
      <c r="AR44" s="1996"/>
      <c r="AS44" s="1996"/>
      <c r="AT44" s="1996"/>
      <c r="AU44" s="1996"/>
      <c r="AV44" s="1996"/>
      <c r="AW44" s="1996"/>
      <c r="AX44" s="1996"/>
      <c r="AY44" s="1996"/>
      <c r="AZ44" s="1996"/>
      <c r="BA44" s="1996"/>
      <c r="BB44" s="1996"/>
      <c r="BC44" s="1996"/>
      <c r="BD44" s="1996"/>
    </row>
    <row r="45" spans="1:56" ht="16.5" thickTop="1">
      <c r="A45" s="1997"/>
      <c r="B45" s="2030" t="s">
        <v>6278</v>
      </c>
      <c r="C45" s="2797" t="s">
        <v>17591</v>
      </c>
      <c r="D45" s="2797"/>
      <c r="E45" s="2214">
        <v>2.1566604546989866E-2</v>
      </c>
      <c r="F45" s="2225">
        <f>IFERROR(+I45/F10,0)</f>
        <v>5.2772529696561869E-2</v>
      </c>
      <c r="G45" s="2225">
        <f>IFERROR(+J45/G10,0)</f>
        <v>5.1097500193044598E-2</v>
      </c>
      <c r="H45" s="2617">
        <f>IFERROR(+E45*E10,0)</f>
        <v>3.4018299348239935</v>
      </c>
      <c r="I45" s="2618">
        <f>IFERROR(J45,0)</f>
        <v>8.3241277442168826</v>
      </c>
      <c r="J45" s="2619">
        <v>8.3241277442168826</v>
      </c>
      <c r="K45" s="2215">
        <v>2.1566604546989866E-2</v>
      </c>
      <c r="L45" s="2225">
        <f>IFERROR(+O45/L10,0)</f>
        <v>4.1305850850271587E-2</v>
      </c>
      <c r="M45" s="2225">
        <f>IFERROR(+P45/M10,0)</f>
        <v>4.3410157116686207E-2</v>
      </c>
      <c r="N45" s="2617">
        <f>IFERROR(+K45*K10,0)</f>
        <v>3.3293589694306158</v>
      </c>
      <c r="O45" s="2618">
        <f>IFERROR(P45,0)</f>
        <v>6.3766182904999482</v>
      </c>
      <c r="P45" s="2640">
        <v>6.3766182904999482</v>
      </c>
      <c r="Q45" s="1996"/>
      <c r="R45" s="2013" t="s">
        <v>6275</v>
      </c>
      <c r="S45" s="1996"/>
      <c r="T45" s="2013"/>
      <c r="U45" s="1996"/>
      <c r="V45" s="392"/>
      <c r="W45" s="1995">
        <f t="shared" ref="W45:W46" si="20">IF( SUM( Y45:AJ45 ) = 0, 0, $Y$5 )</f>
        <v>0</v>
      </c>
      <c r="X45" s="392"/>
      <c r="Y45" s="1998">
        <f t="shared" ref="Y45" si="21" xml:space="preserve"> IF( ISNUMBER( E45 ), 0, 1 )</f>
        <v>0</v>
      </c>
      <c r="Z45" s="1996"/>
      <c r="AA45" s="1996"/>
      <c r="AB45" s="1996"/>
      <c r="AC45" s="1996"/>
      <c r="AD45" s="1998">
        <f t="shared" ref="AD45:AE46" si="22" xml:space="preserve"> IF( ISNUMBER( J45 ), 0, 1 )</f>
        <v>0</v>
      </c>
      <c r="AE45" s="1998">
        <f t="shared" si="22"/>
        <v>0</v>
      </c>
      <c r="AF45" s="1996"/>
      <c r="AG45" s="1996"/>
      <c r="AH45" s="1996"/>
      <c r="AI45" s="1996"/>
      <c r="AJ45" s="1998">
        <f t="shared" ref="AJ45:AJ46" si="23" xml:space="preserve"> IF( ISNUMBER( P45 ), 0, 1 )</f>
        <v>0</v>
      </c>
      <c r="AK45" s="1992"/>
      <c r="AL45" s="1996"/>
      <c r="AM45" s="2531" t="s">
        <v>6278</v>
      </c>
      <c r="AN45" s="2031" t="s">
        <v>1083</v>
      </c>
      <c r="AO45" s="2031">
        <v>2</v>
      </c>
      <c r="AP45" s="2078" t="s">
        <v>17562</v>
      </c>
      <c r="AQ45" s="2063" t="s">
        <v>17563</v>
      </c>
      <c r="AR45" s="2063" t="s">
        <v>17564</v>
      </c>
      <c r="AS45" s="2065" t="s">
        <v>17565</v>
      </c>
      <c r="AT45" s="2089" t="str">
        <f>AU45</f>
        <v>CR12520AAV</v>
      </c>
      <c r="AU45" s="2079" t="s">
        <v>17566</v>
      </c>
      <c r="AV45" s="2078" t="s">
        <v>17567</v>
      </c>
      <c r="AW45" s="2063" t="s">
        <v>17568</v>
      </c>
      <c r="AX45" s="2063" t="s">
        <v>17569</v>
      </c>
      <c r="AY45" s="2065" t="s">
        <v>17570</v>
      </c>
      <c r="AZ45" s="2089" t="str">
        <f>BA45</f>
        <v>CR12520AAVA</v>
      </c>
      <c r="BA45" s="2081" t="s">
        <v>17571</v>
      </c>
      <c r="BB45" s="1996"/>
      <c r="BC45" s="1996"/>
      <c r="BD45" s="1996"/>
    </row>
    <row r="46" spans="1:56" ht="16.5" thickBot="1">
      <c r="A46" s="1997"/>
      <c r="B46" s="2032" t="s">
        <v>11212</v>
      </c>
      <c r="C46" s="2795" t="s">
        <v>17591</v>
      </c>
      <c r="D46" s="2795"/>
      <c r="E46" s="2216"/>
      <c r="F46" s="2226">
        <f>IFERROR(+I46/F10,0)</f>
        <v>-8.621168105381884E-3</v>
      </c>
      <c r="G46" s="2226">
        <f>IFERROR(+J46/G10,0)</f>
        <v>-8.3475274250065113E-3</v>
      </c>
      <c r="H46" s="2620"/>
      <c r="I46" s="2621">
        <f>IFERROR(J46,0)</f>
        <v>-1.3598685722705168</v>
      </c>
      <c r="J46" s="2622">
        <v>-1.3598685722705168</v>
      </c>
      <c r="K46" s="2217"/>
      <c r="L46" s="2226">
        <f>IFERROR(+O46/L10,0)</f>
        <v>-9.8739771424193913E-3</v>
      </c>
      <c r="M46" s="2226">
        <f>IFERROR(+P46/M10,0)</f>
        <v>-1.0377002054084932E-2</v>
      </c>
      <c r="N46" s="2620"/>
      <c r="O46" s="2621">
        <f>IFERROR(P46,0)</f>
        <v>-1.5243018107667408</v>
      </c>
      <c r="P46" s="2641">
        <v>-1.5243018107667408</v>
      </c>
      <c r="Q46" s="1996"/>
      <c r="R46" s="2021" t="s">
        <v>6277</v>
      </c>
      <c r="S46" s="1996"/>
      <c r="T46" s="2021"/>
      <c r="U46" s="1996"/>
      <c r="V46" s="392"/>
      <c r="W46" s="1995">
        <f t="shared" si="20"/>
        <v>0</v>
      </c>
      <c r="X46" s="392"/>
      <c r="Y46" s="1996"/>
      <c r="Z46" s="1996"/>
      <c r="AA46" s="1996"/>
      <c r="AB46" s="1996"/>
      <c r="AC46" s="1996"/>
      <c r="AD46" s="1998">
        <f t="shared" si="22"/>
        <v>0</v>
      </c>
      <c r="AE46" s="1996"/>
      <c r="AF46" s="1996"/>
      <c r="AG46" s="1996"/>
      <c r="AH46" s="1996"/>
      <c r="AI46" s="1996"/>
      <c r="AJ46" s="1998">
        <f t="shared" si="23"/>
        <v>0</v>
      </c>
      <c r="AK46" s="1992"/>
      <c r="AL46" s="1996"/>
      <c r="AM46" s="2532" t="s">
        <v>11212</v>
      </c>
      <c r="AN46" s="2033" t="s">
        <v>1083</v>
      </c>
      <c r="AO46" s="2033">
        <v>2</v>
      </c>
      <c r="AP46" s="2100"/>
      <c r="AQ46" s="2064" t="s">
        <v>17572</v>
      </c>
      <c r="AR46" s="2064" t="s">
        <v>17573</v>
      </c>
      <c r="AS46" s="2099"/>
      <c r="AT46" s="2090" t="str">
        <f>AU46</f>
        <v>CR12521AAV</v>
      </c>
      <c r="AU46" s="2080" t="s">
        <v>17574</v>
      </c>
      <c r="AV46" s="2100"/>
      <c r="AW46" s="2064" t="s">
        <v>17575</v>
      </c>
      <c r="AX46" s="2064" t="s">
        <v>17576</v>
      </c>
      <c r="AY46" s="2099"/>
      <c r="AZ46" s="2090" t="str">
        <f>BA46</f>
        <v>CR12521AAVA</v>
      </c>
      <c r="BA46" s="2082" t="s">
        <v>17577</v>
      </c>
      <c r="BB46" s="1996"/>
      <c r="BC46" s="1996"/>
      <c r="BD46" s="1996"/>
    </row>
    <row r="47" spans="1:56" ht="17.25" thickTop="1" thickBot="1">
      <c r="A47" s="1997"/>
      <c r="B47" s="2000"/>
      <c r="C47" s="2028"/>
      <c r="D47" s="2028"/>
      <c r="E47" s="2580"/>
      <c r="F47" s="2580"/>
      <c r="G47" s="2580"/>
      <c r="H47" s="2623"/>
      <c r="I47" s="2623"/>
      <c r="J47" s="2623"/>
      <c r="K47" s="2580"/>
      <c r="L47" s="2580"/>
      <c r="M47" s="2580"/>
      <c r="N47" s="2623"/>
      <c r="O47" s="2623"/>
      <c r="P47" s="2623"/>
      <c r="Q47" s="1996"/>
      <c r="R47" s="1996"/>
      <c r="S47" s="1996"/>
      <c r="T47" s="1996"/>
      <c r="U47" s="1996"/>
      <c r="V47" s="392"/>
      <c r="W47" s="1996"/>
      <c r="X47" s="392"/>
      <c r="Y47" s="1996"/>
      <c r="Z47" s="1996"/>
      <c r="AA47" s="1996"/>
      <c r="AB47" s="1996"/>
      <c r="AC47" s="1996"/>
      <c r="AD47" s="1996"/>
      <c r="AE47" s="1996"/>
      <c r="AF47" s="1996"/>
      <c r="AG47" s="1996"/>
      <c r="AH47" s="1996"/>
      <c r="AI47" s="1996"/>
      <c r="AJ47" s="1996"/>
      <c r="AK47" s="1992"/>
      <c r="AL47" s="1996"/>
      <c r="AM47" s="2000"/>
      <c r="AN47" s="2028"/>
      <c r="AO47" s="2028"/>
      <c r="AP47" s="2029"/>
      <c r="AQ47" s="2029"/>
      <c r="AR47" s="2029"/>
      <c r="AS47" s="2027"/>
      <c r="AT47" s="2027"/>
      <c r="AU47" s="2027"/>
      <c r="AV47" s="2029"/>
      <c r="AW47" s="2029"/>
      <c r="AX47" s="2029"/>
      <c r="AY47" s="2027"/>
      <c r="AZ47" s="2027"/>
      <c r="BA47" s="2027"/>
      <c r="BB47" s="1996"/>
      <c r="BC47" s="1996"/>
      <c r="BD47" s="1996"/>
    </row>
    <row r="48" spans="1:56" ht="17.25" thickTop="1" thickBot="1">
      <c r="A48" s="1997"/>
      <c r="B48" s="2034" t="s">
        <v>6281</v>
      </c>
      <c r="C48" s="2796" t="s">
        <v>17591</v>
      </c>
      <c r="D48" s="2796"/>
      <c r="E48" s="2227">
        <f t="shared" ref="E48:P48" si="24">IFERROR(+E42-E45-E46,0)</f>
        <v>8.2081303728567256E-2</v>
      </c>
      <c r="F48" s="2227">
        <f t="shared" si="24"/>
        <v>1.7381024475392019E-2</v>
      </c>
      <c r="G48" s="2227">
        <f t="shared" si="24"/>
        <v>2.0170493696993849E-2</v>
      </c>
      <c r="H48" s="2624">
        <f t="shared" si="24"/>
        <v>12.947176524929283</v>
      </c>
      <c r="I48" s="2624">
        <f t="shared" si="24"/>
        <v>2.7416132766504342</v>
      </c>
      <c r="J48" s="2624">
        <f t="shared" si="24"/>
        <v>3.2859095956430595</v>
      </c>
      <c r="K48" s="2227">
        <f t="shared" si="24"/>
        <v>5.5949009724754147E-2</v>
      </c>
      <c r="L48" s="2227">
        <f t="shared" si="24"/>
        <v>6.9802895804816044E-3</v>
      </c>
      <c r="M48" s="2227">
        <f t="shared" si="24"/>
        <v>3.5222741519140063E-3</v>
      </c>
      <c r="N48" s="2624">
        <f t="shared" si="24"/>
        <v>8.6371657138708002</v>
      </c>
      <c r="O48" s="2624">
        <f t="shared" si="24"/>
        <v>1.0775868622881188</v>
      </c>
      <c r="P48" s="2642">
        <f t="shared" si="24"/>
        <v>0.51739498940022743</v>
      </c>
      <c r="Q48" s="1996"/>
      <c r="R48" s="2002" t="s">
        <v>6279</v>
      </c>
      <c r="S48" s="1996"/>
      <c r="T48" s="2002"/>
      <c r="U48" s="1996"/>
      <c r="V48" s="392"/>
      <c r="W48" s="1996"/>
      <c r="X48" s="392"/>
      <c r="Y48" s="1996"/>
      <c r="Z48" s="1996"/>
      <c r="AA48" s="1996"/>
      <c r="AB48" s="1996"/>
      <c r="AC48" s="1996"/>
      <c r="AD48" s="1996"/>
      <c r="AE48" s="1996"/>
      <c r="AF48" s="1996"/>
      <c r="AG48" s="1996"/>
      <c r="AH48" s="1996"/>
      <c r="AI48" s="1996"/>
      <c r="AJ48" s="1996"/>
      <c r="AK48" s="1992"/>
      <c r="AL48" s="1996"/>
      <c r="AM48" s="2533" t="s">
        <v>6281</v>
      </c>
      <c r="AN48" s="2035" t="s">
        <v>1083</v>
      </c>
      <c r="AO48" s="2035">
        <v>2</v>
      </c>
      <c r="AP48" s="2092" t="s">
        <v>17578</v>
      </c>
      <c r="AQ48" s="2092" t="s">
        <v>17579</v>
      </c>
      <c r="AR48" s="2092" t="s">
        <v>17580</v>
      </c>
      <c r="AS48" s="2093" t="s">
        <v>17581</v>
      </c>
      <c r="AT48" s="2093" t="s">
        <v>17582</v>
      </c>
      <c r="AU48" s="2093" t="s">
        <v>17583</v>
      </c>
      <c r="AV48" s="2092" t="s">
        <v>17584</v>
      </c>
      <c r="AW48" s="2092" t="s">
        <v>17585</v>
      </c>
      <c r="AX48" s="2092" t="s">
        <v>17586</v>
      </c>
      <c r="AY48" s="2093" t="s">
        <v>17587</v>
      </c>
      <c r="AZ48" s="2093" t="s">
        <v>17588</v>
      </c>
      <c r="BA48" s="2094" t="s">
        <v>17589</v>
      </c>
      <c r="BB48" s="1996"/>
      <c r="BC48" s="1996"/>
      <c r="BD48" s="1996"/>
    </row>
    <row r="49" spans="1:56" ht="16.5" thickTop="1">
      <c r="A49" s="1996"/>
      <c r="B49" s="1996"/>
      <c r="C49" s="1996"/>
      <c r="D49" s="1996"/>
      <c r="E49" s="2581"/>
      <c r="F49" s="2581"/>
      <c r="G49" s="2581"/>
      <c r="H49" s="2625"/>
      <c r="I49" s="2625"/>
      <c r="J49" s="2625"/>
      <c r="K49" s="2581"/>
      <c r="L49" s="2581"/>
      <c r="M49" s="2581"/>
      <c r="N49" s="2583"/>
      <c r="O49" s="2583"/>
      <c r="P49" s="2583"/>
      <c r="Q49" s="1996"/>
      <c r="R49" s="1996"/>
      <c r="S49" s="1996"/>
      <c r="T49" s="1996"/>
      <c r="U49" s="1996"/>
      <c r="V49" s="392"/>
      <c r="W49" s="1996"/>
      <c r="X49" s="392"/>
      <c r="Y49" s="1996"/>
      <c r="Z49" s="1996"/>
      <c r="AA49" s="1996"/>
      <c r="AB49" s="1996"/>
      <c r="AC49" s="1996"/>
      <c r="AD49" s="1996"/>
      <c r="AE49" s="1996"/>
      <c r="AF49" s="1996"/>
      <c r="AG49" s="1996"/>
      <c r="AH49" s="1996"/>
      <c r="AI49" s="1996"/>
      <c r="AJ49" s="1996"/>
      <c r="AK49" s="1992"/>
      <c r="AL49" s="1996"/>
      <c r="AM49" s="1996"/>
      <c r="AN49" s="1996"/>
      <c r="AO49" s="1996"/>
      <c r="AP49" s="1996"/>
      <c r="AQ49" s="1996"/>
      <c r="AR49" s="1996"/>
      <c r="AS49" s="1996"/>
      <c r="AT49" s="1996"/>
      <c r="AU49" s="1996"/>
      <c r="AV49" s="1996"/>
      <c r="AW49" s="1996"/>
      <c r="AX49" s="1996"/>
      <c r="AY49" s="1996"/>
      <c r="AZ49" s="1996"/>
      <c r="BA49" s="1996"/>
      <c r="BB49" s="1996"/>
      <c r="BC49" s="1996"/>
      <c r="BD49" s="1996"/>
    </row>
    <row r="50" spans="1:56" ht="16.5" thickBot="1">
      <c r="A50" s="1996"/>
      <c r="B50" s="1996"/>
      <c r="C50" s="1996"/>
      <c r="D50" s="1996"/>
      <c r="E50" s="2579"/>
      <c r="F50" s="2579"/>
      <c r="G50" s="2579"/>
      <c r="H50" s="2616"/>
      <c r="I50" s="2616"/>
      <c r="J50" s="2616"/>
      <c r="K50" s="2579"/>
      <c r="L50" s="2579"/>
      <c r="M50" s="2579"/>
      <c r="N50" s="2582"/>
      <c r="O50" s="2582"/>
      <c r="P50" s="2582"/>
      <c r="Q50" s="1996"/>
      <c r="R50" s="1996"/>
      <c r="S50" s="1996"/>
      <c r="T50" s="1996"/>
      <c r="U50" s="1996"/>
      <c r="V50" s="392"/>
      <c r="W50" s="1996"/>
      <c r="X50" s="392"/>
      <c r="Y50" s="1996"/>
      <c r="Z50" s="1996"/>
      <c r="AA50" s="1996"/>
      <c r="AB50" s="1996"/>
      <c r="AC50" s="1996"/>
      <c r="AD50" s="1996"/>
      <c r="AE50" s="1996"/>
      <c r="AF50" s="1996"/>
      <c r="AG50" s="1996"/>
      <c r="AH50" s="1996"/>
      <c r="AI50" s="1996"/>
      <c r="AJ50" s="1996"/>
      <c r="AK50" s="1992"/>
      <c r="AL50" s="1996"/>
      <c r="AM50" s="1996"/>
      <c r="AN50" s="1996"/>
      <c r="AO50" s="1996"/>
      <c r="AP50" s="1996"/>
      <c r="AQ50" s="1996"/>
      <c r="AR50" s="1996"/>
      <c r="AS50" s="1996"/>
      <c r="AT50" s="1996"/>
      <c r="AU50" s="1996"/>
      <c r="AV50" s="1996"/>
      <c r="AW50" s="1996"/>
      <c r="AX50" s="1996"/>
      <c r="AY50" s="1996"/>
      <c r="AZ50" s="1996"/>
      <c r="BA50" s="1996"/>
      <c r="BB50" s="1996"/>
      <c r="BC50" s="1996"/>
      <c r="BD50" s="1996"/>
    </row>
    <row r="51" spans="1:56" ht="17.25" thickTop="1" thickBot="1">
      <c r="A51" s="1996"/>
      <c r="B51" s="445" t="s">
        <v>11213</v>
      </c>
      <c r="C51" s="1996"/>
      <c r="D51" s="1996"/>
      <c r="E51" s="2579"/>
      <c r="F51" s="2579"/>
      <c r="G51" s="2579"/>
      <c r="H51" s="2616"/>
      <c r="I51" s="2616"/>
      <c r="J51" s="2616"/>
      <c r="K51" s="2579"/>
      <c r="L51" s="2579"/>
      <c r="M51" s="2579"/>
      <c r="N51" s="2582"/>
      <c r="O51" s="2583"/>
      <c r="P51" s="2582"/>
      <c r="Q51" s="1996"/>
      <c r="R51" s="1996"/>
      <c r="S51" s="1996"/>
      <c r="T51" s="1996"/>
      <c r="U51" s="1996"/>
      <c r="V51" s="392"/>
      <c r="W51" s="1996"/>
      <c r="X51" s="392"/>
      <c r="Y51" s="1996"/>
      <c r="Z51" s="1996"/>
      <c r="AA51" s="1996"/>
      <c r="AB51" s="1996"/>
      <c r="AC51" s="1996"/>
      <c r="AD51" s="1996"/>
      <c r="AE51" s="1996"/>
      <c r="AF51" s="1996"/>
      <c r="AG51" s="1996"/>
      <c r="AH51" s="1996"/>
      <c r="AI51" s="1996"/>
      <c r="AJ51" s="1996"/>
      <c r="AK51" s="1992"/>
      <c r="AL51" s="1996"/>
      <c r="AM51" s="445" t="s">
        <v>11213</v>
      </c>
      <c r="AN51" s="1996"/>
      <c r="AO51" s="1996"/>
      <c r="AP51" s="1996"/>
      <c r="AQ51" s="1996"/>
      <c r="AR51" s="1996"/>
      <c r="AS51" s="1996"/>
      <c r="AT51" s="1996"/>
      <c r="AU51" s="1996"/>
      <c r="AV51" s="1996"/>
      <c r="AW51" s="1996"/>
      <c r="AX51" s="1996"/>
      <c r="AY51" s="1996"/>
      <c r="AZ51" s="1996"/>
      <c r="BA51" s="1996"/>
      <c r="BB51" s="1996"/>
      <c r="BC51" s="1996"/>
      <c r="BD51" s="1996"/>
    </row>
    <row r="52" spans="1:56" ht="16.5" thickTop="1">
      <c r="A52" s="1996"/>
      <c r="B52" s="2030" t="s">
        <v>11214</v>
      </c>
      <c r="C52" s="2797" t="s">
        <v>17591</v>
      </c>
      <c r="D52" s="2797"/>
      <c r="E52" s="2218"/>
      <c r="F52" s="2225">
        <f>IFERROR(+I52/F10,0)</f>
        <v>7.7879308096184772E-5</v>
      </c>
      <c r="G52" s="2225">
        <f>IFERROR(+J52/G10,0)</f>
        <v>7.5407375453866881E-5</v>
      </c>
      <c r="H52" s="2626"/>
      <c r="I52" s="2618">
        <f>IFERROR(J52,0)</f>
        <v>1.2284370541859799E-2</v>
      </c>
      <c r="J52" s="2627">
        <v>1.2284370541859799E-2</v>
      </c>
      <c r="K52" s="2218"/>
      <c r="L52" s="2228">
        <f>IFERROR(+O52/L10,0)</f>
        <v>7.8374463961247993E-5</v>
      </c>
      <c r="M52" s="2229">
        <f>IFERROR(+P52/M10,0)</f>
        <v>8.2367212500392465E-5</v>
      </c>
      <c r="N52" s="2643"/>
      <c r="O52" s="2644">
        <f>IFERROR(P52,0)</f>
        <v>1.2099110177272551E-2</v>
      </c>
      <c r="P52" s="2640">
        <v>1.2099110177272551E-2</v>
      </c>
      <c r="Q52" s="1996"/>
      <c r="R52" s="2013" t="s">
        <v>6280</v>
      </c>
      <c r="S52" s="1996"/>
      <c r="T52" s="2013"/>
      <c r="U52" s="1996"/>
      <c r="V52" s="392"/>
      <c r="W52" s="1995">
        <f t="shared" ref="W52:W53" si="25">IF( SUM( Y52:AJ52 ) = 0, 0, $Y$5 )</f>
        <v>0</v>
      </c>
      <c r="X52" s="392"/>
      <c r="Y52" s="1996"/>
      <c r="Z52" s="1996"/>
      <c r="AA52" s="1996"/>
      <c r="AB52" s="1996"/>
      <c r="AC52" s="1996"/>
      <c r="AD52" s="1998">
        <f t="shared" ref="AD52:AD53" si="26" xml:space="preserve"> IF( ISNUMBER( J52 ), 0, 1 )</f>
        <v>0</v>
      </c>
      <c r="AE52" s="1996"/>
      <c r="AF52" s="1996"/>
      <c r="AG52" s="1996"/>
      <c r="AH52" s="1996"/>
      <c r="AI52" s="1996"/>
      <c r="AJ52" s="1998">
        <f t="shared" ref="AJ52:AJ53" si="27" xml:space="preserve"> IF( ISNUMBER( P52 ), 0, 1 )</f>
        <v>0</v>
      </c>
      <c r="AK52" s="1992"/>
      <c r="AL52" s="1996"/>
      <c r="AM52" s="2030" t="s">
        <v>11214</v>
      </c>
      <c r="AN52" s="2031" t="s">
        <v>1083</v>
      </c>
      <c r="AO52" s="2031">
        <v>2</v>
      </c>
      <c r="AP52" s="2101"/>
      <c r="AQ52" s="2063" t="s">
        <v>11218</v>
      </c>
      <c r="AR52" s="2063" t="s">
        <v>11219</v>
      </c>
      <c r="AS52" s="2103"/>
      <c r="AT52" s="2089" t="s">
        <v>11220</v>
      </c>
      <c r="AU52" s="2079" t="s">
        <v>11220</v>
      </c>
      <c r="AV52" s="2101"/>
      <c r="AW52" s="2063" t="s">
        <v>11221</v>
      </c>
      <c r="AX52" s="2063" t="s">
        <v>11222</v>
      </c>
      <c r="AY52" s="2103"/>
      <c r="AZ52" s="2089" t="s">
        <v>11223</v>
      </c>
      <c r="BA52" s="2081" t="s">
        <v>11223</v>
      </c>
    </row>
    <row r="53" spans="1:56" ht="15.75">
      <c r="A53" s="1996"/>
      <c r="B53" s="2036" t="s">
        <v>11215</v>
      </c>
      <c r="C53" s="2794" t="s">
        <v>17591</v>
      </c>
      <c r="D53" s="2794"/>
      <c r="E53" s="2219"/>
      <c r="F53" s="2234">
        <f>IFERROR(+I53/F10,0)</f>
        <v>3.3611844775254351E-3</v>
      </c>
      <c r="G53" s="2234">
        <f>IFERROR(+J53/G10,0)</f>
        <v>3.2544986089685941E-3</v>
      </c>
      <c r="H53" s="2628"/>
      <c r="I53" s="2629">
        <f>IFERROR(J53,0)</f>
        <v>0.53017979474695198</v>
      </c>
      <c r="J53" s="2630">
        <v>0.53017979474695198</v>
      </c>
      <c r="K53" s="2219"/>
      <c r="L53" s="2230">
        <f>IFERROR(+O53/L10,0)</f>
        <v>3.3825548549503404E-3</v>
      </c>
      <c r="M53" s="2231">
        <f>IFERROR(+P53/M10,0)</f>
        <v>3.5548774492376437E-3</v>
      </c>
      <c r="N53" s="2645"/>
      <c r="O53" s="2646">
        <f>IFERROR(P53,0)</f>
        <v>0.52218416308337401</v>
      </c>
      <c r="P53" s="2647">
        <v>0.52218416308337401</v>
      </c>
      <c r="Q53" s="1996"/>
      <c r="R53" s="2017" t="s">
        <v>6282</v>
      </c>
      <c r="S53" s="1996"/>
      <c r="T53" s="2017"/>
      <c r="U53" s="1996"/>
      <c r="V53" s="392"/>
      <c r="W53" s="1995">
        <f t="shared" si="25"/>
        <v>0</v>
      </c>
      <c r="X53" s="392"/>
      <c r="Y53" s="1996"/>
      <c r="Z53" s="1996"/>
      <c r="AA53" s="1996"/>
      <c r="AB53" s="1996"/>
      <c r="AC53" s="1996"/>
      <c r="AD53" s="1998">
        <f t="shared" si="26"/>
        <v>0</v>
      </c>
      <c r="AE53" s="1996"/>
      <c r="AF53" s="1996"/>
      <c r="AG53" s="1996"/>
      <c r="AH53" s="1996"/>
      <c r="AI53" s="1996"/>
      <c r="AJ53" s="1998">
        <f t="shared" si="27"/>
        <v>0</v>
      </c>
      <c r="AK53" s="1992"/>
      <c r="AL53" s="1996"/>
      <c r="AM53" s="2036" t="s">
        <v>11215</v>
      </c>
      <c r="AN53" s="2037" t="s">
        <v>1083</v>
      </c>
      <c r="AO53" s="2037">
        <v>2</v>
      </c>
      <c r="AP53" s="2102"/>
      <c r="AQ53" s="2068" t="s">
        <v>11224</v>
      </c>
      <c r="AR53" s="2068" t="s">
        <v>11226</v>
      </c>
      <c r="AS53" s="2104"/>
      <c r="AT53" s="2091" t="s">
        <v>11229</v>
      </c>
      <c r="AU53" s="2095" t="s">
        <v>11229</v>
      </c>
      <c r="AV53" s="2102"/>
      <c r="AW53" s="2068" t="s">
        <v>11231</v>
      </c>
      <c r="AX53" s="2068" t="s">
        <v>11233</v>
      </c>
      <c r="AY53" s="2104"/>
      <c r="AZ53" s="2091" t="s">
        <v>11236</v>
      </c>
      <c r="BA53" s="2096" t="s">
        <v>11236</v>
      </c>
    </row>
    <row r="54" spans="1:56" ht="16.5" thickBot="1">
      <c r="A54" s="1996"/>
      <c r="B54" s="2032" t="s">
        <v>11216</v>
      </c>
      <c r="C54" s="2795" t="s">
        <v>17591</v>
      </c>
      <c r="D54" s="2795"/>
      <c r="E54" s="2216"/>
      <c r="F54" s="2226">
        <f>IFERROR(SUM(F52:F53),0)</f>
        <v>3.4390637856216199E-3</v>
      </c>
      <c r="G54" s="2226">
        <f>IFERROR(SUM(G52:G53),0)</f>
        <v>3.3299059844224608E-3</v>
      </c>
      <c r="H54" s="2631"/>
      <c r="I54" s="2632">
        <f>IFERROR(SUM(I52:I53),0)</f>
        <v>0.54246416528881181</v>
      </c>
      <c r="J54" s="2632">
        <f>IFERROR(SUM(J52:J53),0)</f>
        <v>0.54246416528881181</v>
      </c>
      <c r="K54" s="2216"/>
      <c r="L54" s="2232">
        <f>IFERROR(SUM(L52:L53),0)</f>
        <v>3.4609293189115883E-3</v>
      </c>
      <c r="M54" s="2233">
        <f>IFERROR(SUM(M52:M53),0)</f>
        <v>3.6372446617380363E-3</v>
      </c>
      <c r="N54" s="2648"/>
      <c r="O54" s="2649">
        <f>IFERROR(SUM(O52:O53),0)</f>
        <v>0.53428327326064651</v>
      </c>
      <c r="P54" s="2650">
        <f>IFERROR(SUM(P52:P53),0)</f>
        <v>0.53428327326064651</v>
      </c>
      <c r="Q54" s="1996"/>
      <c r="R54" s="2021" t="s">
        <v>11217</v>
      </c>
      <c r="S54" s="1996"/>
      <c r="T54" s="2021"/>
      <c r="U54" s="1996"/>
      <c r="V54" s="392"/>
      <c r="W54" s="1996"/>
      <c r="X54" s="392"/>
      <c r="Y54" s="1996"/>
      <c r="Z54" s="1996"/>
      <c r="AA54" s="1996"/>
      <c r="AB54" s="1996"/>
      <c r="AC54" s="1996"/>
      <c r="AD54" s="1996"/>
      <c r="AE54" s="1996"/>
      <c r="AF54" s="1996"/>
      <c r="AG54" s="1996"/>
      <c r="AH54" s="1996"/>
      <c r="AI54" s="1996"/>
      <c r="AJ54" s="1996"/>
      <c r="AK54" s="1992"/>
      <c r="AL54" s="1996"/>
      <c r="AM54" s="2032" t="s">
        <v>11216</v>
      </c>
      <c r="AN54" s="2033" t="s">
        <v>1083</v>
      </c>
      <c r="AO54" s="2033">
        <v>2</v>
      </c>
      <c r="AP54" s="2100"/>
      <c r="AQ54" s="2064" t="s">
        <v>11225</v>
      </c>
      <c r="AR54" s="2064" t="s">
        <v>11227</v>
      </c>
      <c r="AS54" s="2105"/>
      <c r="AT54" s="2066" t="s">
        <v>11228</v>
      </c>
      <c r="AU54" s="2066" t="s">
        <v>11230</v>
      </c>
      <c r="AV54" s="2100"/>
      <c r="AW54" s="2064" t="s">
        <v>11232</v>
      </c>
      <c r="AX54" s="2064" t="s">
        <v>11234</v>
      </c>
      <c r="AY54" s="2105"/>
      <c r="AZ54" s="2066" t="s">
        <v>11235</v>
      </c>
      <c r="BA54" s="2067" t="s">
        <v>11237</v>
      </c>
    </row>
    <row r="55" spans="1:56" ht="15.75" thickTop="1">
      <c r="A55" s="1996"/>
      <c r="B55" s="1996"/>
      <c r="C55" s="1996"/>
      <c r="D55" s="1996"/>
      <c r="E55" s="1996"/>
      <c r="F55" s="1996"/>
      <c r="G55" s="1996"/>
      <c r="H55" s="1996"/>
      <c r="I55" s="1996"/>
      <c r="J55" s="1996"/>
      <c r="K55" s="1996"/>
      <c r="L55" s="1996"/>
      <c r="M55" s="1996"/>
      <c r="N55" s="1996"/>
      <c r="O55" s="1996"/>
      <c r="P55" s="1996"/>
      <c r="Q55" s="1996"/>
      <c r="R55" s="1996"/>
      <c r="S55" s="1996"/>
      <c r="T55" s="1996"/>
      <c r="U55" s="1996"/>
      <c r="V55" s="1996"/>
      <c r="W55" s="1996"/>
      <c r="X55" s="1996"/>
      <c r="Y55" s="1996"/>
      <c r="Z55" s="1996"/>
      <c r="AA55" s="1996"/>
      <c r="AB55" s="1996"/>
      <c r="AC55" s="1996"/>
      <c r="AD55" s="1996"/>
      <c r="AE55" s="1996"/>
      <c r="AF55" s="1996"/>
      <c r="AG55" s="1996"/>
      <c r="AH55" s="1996"/>
      <c r="AI55" s="1996"/>
      <c r="AJ55" s="1996"/>
      <c r="AK55" s="1996"/>
      <c r="AL55" s="1996"/>
      <c r="AM55" s="1996"/>
      <c r="AN55" s="1996"/>
      <c r="AO55" s="1996"/>
      <c r="AP55" s="1996"/>
      <c r="AQ55" s="1996"/>
      <c r="AR55" s="1996"/>
      <c r="AS55" s="1996"/>
      <c r="AT55" s="1996"/>
      <c r="AU55" s="1996"/>
      <c r="AV55" s="1996"/>
      <c r="AW55" s="1996"/>
      <c r="AX55" s="1996"/>
      <c r="AY55" s="1996"/>
      <c r="AZ55" s="1996"/>
      <c r="BA55" s="1996"/>
    </row>
    <row r="56" spans="1:56">
      <c r="A56" s="1996"/>
      <c r="B56" s="1996"/>
      <c r="C56" s="1996"/>
      <c r="D56" s="1996"/>
      <c r="E56" s="1996"/>
      <c r="F56" s="1996"/>
      <c r="G56" s="1996"/>
      <c r="H56" s="1996"/>
      <c r="I56" s="1996"/>
      <c r="J56" s="1996"/>
      <c r="K56" s="1996"/>
      <c r="L56" s="1996"/>
      <c r="M56" s="1996"/>
      <c r="N56" s="1996"/>
      <c r="O56" s="1996"/>
      <c r="P56" s="1996"/>
      <c r="Q56" s="1996"/>
      <c r="R56" s="1996"/>
      <c r="S56" s="1996"/>
      <c r="T56" s="1996"/>
      <c r="U56" s="1996"/>
      <c r="V56" s="1996"/>
      <c r="W56" s="1996"/>
      <c r="X56" s="1996"/>
      <c r="Y56" s="1996"/>
      <c r="Z56" s="1996"/>
      <c r="AA56" s="1996"/>
      <c r="AB56" s="1996"/>
      <c r="AC56" s="1996"/>
      <c r="AD56" s="1996"/>
      <c r="AE56" s="1996"/>
      <c r="AF56" s="1996"/>
      <c r="AG56" s="1996"/>
      <c r="AH56" s="1996"/>
      <c r="AI56" s="1996"/>
      <c r="AJ56" s="1996"/>
      <c r="AK56" s="1996"/>
      <c r="AL56" s="1996"/>
      <c r="AM56" s="1996"/>
      <c r="AN56" s="1996"/>
      <c r="AO56" s="1996"/>
      <c r="AP56" s="1996"/>
      <c r="AQ56" s="1996"/>
      <c r="AR56" s="1996"/>
      <c r="AS56" s="1996"/>
      <c r="AT56" s="1996"/>
      <c r="AU56" s="1996"/>
      <c r="AV56" s="1996"/>
      <c r="AW56" s="1996"/>
      <c r="AX56" s="1996"/>
      <c r="AY56" s="1996"/>
      <c r="AZ56" s="1996"/>
      <c r="BA56" s="1996"/>
    </row>
    <row r="57" spans="1:56">
      <c r="A57" s="1996"/>
      <c r="B57" s="1996"/>
      <c r="C57" s="1996"/>
      <c r="D57" s="1996"/>
      <c r="E57" s="1996"/>
      <c r="F57" s="1996"/>
      <c r="G57" s="1996"/>
      <c r="H57" s="1996"/>
      <c r="I57" s="1996"/>
      <c r="J57" s="1996"/>
      <c r="K57" s="1996"/>
      <c r="L57" s="1996"/>
      <c r="M57" s="1996"/>
      <c r="N57" s="1996"/>
      <c r="O57" s="1996"/>
      <c r="P57" s="1996"/>
      <c r="Q57" s="1996"/>
      <c r="R57" s="1996"/>
      <c r="S57" s="1996"/>
      <c r="T57" s="1996"/>
      <c r="U57" s="1996"/>
      <c r="V57" s="1996"/>
      <c r="W57" s="1996"/>
      <c r="X57" s="1996"/>
      <c r="Y57" s="1996"/>
      <c r="Z57" s="1996"/>
      <c r="AA57" s="1996"/>
      <c r="AB57" s="1996"/>
      <c r="AC57" s="1996"/>
      <c r="AD57" s="1996"/>
      <c r="AE57" s="1996"/>
      <c r="AF57" s="1996"/>
      <c r="AG57" s="1996"/>
      <c r="AH57" s="1996"/>
      <c r="AI57" s="1996"/>
      <c r="AJ57" s="1996"/>
      <c r="AK57" s="1996"/>
      <c r="AL57" s="1996"/>
      <c r="AM57" s="1996"/>
      <c r="AN57" s="1996"/>
      <c r="AO57" s="1996"/>
      <c r="AP57" s="1996"/>
      <c r="AQ57" s="1996"/>
      <c r="AR57" s="1996"/>
      <c r="AS57" s="1996"/>
      <c r="AT57" s="1996"/>
      <c r="AU57" s="1996"/>
      <c r="AV57" s="1996"/>
      <c r="AW57" s="1996"/>
      <c r="AX57" s="1996"/>
      <c r="AY57" s="1996"/>
      <c r="AZ57" s="1996"/>
      <c r="BA57" s="1996"/>
    </row>
    <row r="58" spans="1:56">
      <c r="W58" s="1996"/>
    </row>
    <row r="59" spans="1:56">
      <c r="W59" s="1996"/>
    </row>
  </sheetData>
  <sheetProtection formatColumns="0" formatRows="0"/>
  <mergeCells count="75">
    <mergeCell ref="C53:D53"/>
    <mergeCell ref="C54:D54"/>
    <mergeCell ref="C48:D48"/>
    <mergeCell ref="C40:D40"/>
    <mergeCell ref="C42:D42"/>
    <mergeCell ref="C45:D45"/>
    <mergeCell ref="C46:D46"/>
    <mergeCell ref="C52:D52"/>
    <mergeCell ref="C32:D32"/>
    <mergeCell ref="C33:D33"/>
    <mergeCell ref="C34:D34"/>
    <mergeCell ref="C36:D36"/>
    <mergeCell ref="C38:D38"/>
    <mergeCell ref="C24:D24"/>
    <mergeCell ref="C28:D28"/>
    <mergeCell ref="C29:D29"/>
    <mergeCell ref="C30:D30"/>
    <mergeCell ref="C31:D31"/>
    <mergeCell ref="C20:D20"/>
    <mergeCell ref="C21:D21"/>
    <mergeCell ref="C22:D22"/>
    <mergeCell ref="K8:M8"/>
    <mergeCell ref="K9:M9"/>
    <mergeCell ref="H8:J8"/>
    <mergeCell ref="H9:J9"/>
    <mergeCell ref="C13:D13"/>
    <mergeCell ref="C17:D17"/>
    <mergeCell ref="C18:D18"/>
    <mergeCell ref="C19:D19"/>
    <mergeCell ref="N8:P8"/>
    <mergeCell ref="N9:P9"/>
    <mergeCell ref="C8:D8"/>
    <mergeCell ref="C9:D9"/>
    <mergeCell ref="E8:G8"/>
    <mergeCell ref="E9:G9"/>
    <mergeCell ref="B1:I1"/>
    <mergeCell ref="B2:I2"/>
    <mergeCell ref="M6:M7"/>
    <mergeCell ref="E5:J5"/>
    <mergeCell ref="K5:P5"/>
    <mergeCell ref="R5:R7"/>
    <mergeCell ref="B6:B7"/>
    <mergeCell ref="C6:C7"/>
    <mergeCell ref="D6:D7"/>
    <mergeCell ref="E6:E7"/>
    <mergeCell ref="F6:F7"/>
    <mergeCell ref="G6:G7"/>
    <mergeCell ref="H6:H7"/>
    <mergeCell ref="I6:I7"/>
    <mergeCell ref="J6:J7"/>
    <mergeCell ref="K6:K7"/>
    <mergeCell ref="L6:L7"/>
    <mergeCell ref="N6:N7"/>
    <mergeCell ref="AV5:BA5"/>
    <mergeCell ref="AQ6:AQ7"/>
    <mergeCell ref="AR6:AR7"/>
    <mergeCell ref="AS6:AS7"/>
    <mergeCell ref="AZ6:AZ7"/>
    <mergeCell ref="BA6:BA7"/>
    <mergeCell ref="AM3:BA3"/>
    <mergeCell ref="B3:T3"/>
    <mergeCell ref="AT6:AT7"/>
    <mergeCell ref="AU6:AU7"/>
    <mergeCell ref="AV6:AV7"/>
    <mergeCell ref="AW6:AW7"/>
    <mergeCell ref="AX6:AX7"/>
    <mergeCell ref="AY6:AY7"/>
    <mergeCell ref="T5:T7"/>
    <mergeCell ref="AP5:AU5"/>
    <mergeCell ref="AM6:AM7"/>
    <mergeCell ref="AN6:AN7"/>
    <mergeCell ref="AO6:AO7"/>
    <mergeCell ref="AP6:AP7"/>
    <mergeCell ref="O6:O7"/>
    <mergeCell ref="P6:P7"/>
  </mergeCells>
  <conditionalFormatting sqref="W10">
    <cfRule type="cellIs" dxfId="442" priority="10" operator="equal">
      <formula>0</formula>
    </cfRule>
  </conditionalFormatting>
  <conditionalFormatting sqref="W13">
    <cfRule type="cellIs" dxfId="441" priority="8" operator="equal">
      <formula>0</formula>
    </cfRule>
  </conditionalFormatting>
  <conditionalFormatting sqref="W17:W22">
    <cfRule type="cellIs" dxfId="440" priority="7" operator="equal">
      <formula>0</formula>
    </cfRule>
  </conditionalFormatting>
  <conditionalFormatting sqref="W28:W33">
    <cfRule type="cellIs" dxfId="439" priority="6" operator="equal">
      <formula>0</formula>
    </cfRule>
  </conditionalFormatting>
  <conditionalFormatting sqref="W38">
    <cfRule type="cellIs" dxfId="438" priority="5" operator="equal">
      <formula>0</formula>
    </cfRule>
  </conditionalFormatting>
  <conditionalFormatting sqref="W45">
    <cfRule type="cellIs" dxfId="437" priority="4" operator="equal">
      <formula>0</formula>
    </cfRule>
  </conditionalFormatting>
  <conditionalFormatting sqref="W46">
    <cfRule type="cellIs" dxfId="436" priority="3" operator="equal">
      <formula>0</formula>
    </cfRule>
  </conditionalFormatting>
  <conditionalFormatting sqref="W52">
    <cfRule type="cellIs" dxfId="435" priority="2" operator="equal">
      <formula>0</formula>
    </cfRule>
  </conditionalFormatting>
  <conditionalFormatting sqref="W53">
    <cfRule type="cellIs" dxfId="434" priority="1" operator="equal">
      <formula>0</formula>
    </cfRule>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1"/>
    <pageSetUpPr fitToPage="1"/>
  </sheetPr>
  <dimension ref="A1"/>
  <sheetViews>
    <sheetView showGridLines="0" zoomScale="70" zoomScaleNormal="70" zoomScaleSheetLayoutView="80" workbookViewId="0"/>
  </sheetViews>
  <sheetFormatPr defaultColWidth="9" defaultRowHeight="14.25"/>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AM27"/>
  <sheetViews>
    <sheetView showGridLines="0" zoomScale="70" zoomScaleNormal="70" zoomScaleSheetLayoutView="100" workbookViewId="0">
      <selection activeCell="H10" sqref="H10"/>
    </sheetView>
  </sheetViews>
  <sheetFormatPr defaultColWidth="9.125" defaultRowHeight="16.149999999999999" customHeight="1"/>
  <cols>
    <col min="1" max="1" width="1.625" style="244" customWidth="1"/>
    <col min="2" max="2" width="55" style="244" customWidth="1"/>
    <col min="3" max="3" width="5.5" style="244" bestFit="1" customWidth="1"/>
    <col min="4" max="4" width="4.75" style="244" bestFit="1" customWidth="1"/>
    <col min="5" max="5" width="10.75" style="244" bestFit="1" customWidth="1"/>
    <col min="6" max="6" width="9.125" style="244" bestFit="1" customWidth="1"/>
    <col min="7" max="7" width="9.625" style="244" bestFit="1" customWidth="1"/>
    <col min="8" max="8" width="15.75" style="244" bestFit="1" customWidth="1"/>
    <col min="9" max="9" width="11.25" style="244" bestFit="1" customWidth="1"/>
    <col min="10" max="10" width="12.5" style="244" customWidth="1"/>
    <col min="11" max="11" width="9.75" style="244" bestFit="1" customWidth="1"/>
    <col min="12" max="12" width="8.125" style="244" customWidth="1"/>
    <col min="13" max="13" width="1.625" style="244" customWidth="1"/>
    <col min="14" max="14" width="9.25" style="244" bestFit="1" customWidth="1"/>
    <col min="15" max="15" width="1.625" style="244" customWidth="1"/>
    <col min="16" max="16" width="29.5" style="244" bestFit="1" customWidth="1"/>
    <col min="17" max="18" width="1.625" style="244" customWidth="1"/>
    <col min="19" max="19" width="20.625" style="244" bestFit="1" customWidth="1"/>
    <col min="20" max="20" width="1.625" style="315" customWidth="1"/>
    <col min="21" max="21" width="20.625" style="315" hidden="1" customWidth="1"/>
    <col min="22" max="28" width="1.75" style="315" hidden="1" customWidth="1"/>
    <col min="29" max="29" width="1.625" style="315" hidden="1" customWidth="1"/>
    <col min="30" max="30" width="3.25" style="244" customWidth="1"/>
    <col min="31" max="31" width="50.5" style="244" bestFit="1" customWidth="1"/>
    <col min="32" max="32" width="16.625" style="244" bestFit="1" customWidth="1"/>
    <col min="33" max="33" width="19.625" style="244" bestFit="1" customWidth="1"/>
    <col min="34" max="34" width="18.75" style="244" bestFit="1" customWidth="1"/>
    <col min="35" max="35" width="17.125" style="244" bestFit="1" customWidth="1"/>
    <col min="36" max="37" width="18.75" style="244" bestFit="1" customWidth="1"/>
    <col min="38" max="39" width="19.75" style="244" bestFit="1" customWidth="1"/>
    <col min="40" max="40" width="1.625" style="244" customWidth="1"/>
    <col min="41" max="16384" width="9.125" style="244"/>
  </cols>
  <sheetData>
    <row r="1" spans="1:39" s="441" customFormat="1" ht="29.25" customHeight="1">
      <c r="B1" s="2718" t="s">
        <v>615</v>
      </c>
      <c r="C1" s="2718"/>
      <c r="D1" s="2718"/>
      <c r="E1" s="2799"/>
      <c r="F1" s="2799"/>
      <c r="G1" s="2799"/>
      <c r="H1" s="2799"/>
      <c r="I1" s="2799"/>
      <c r="J1" s="497"/>
      <c r="K1" s="311"/>
      <c r="L1" s="311"/>
      <c r="M1" s="2718"/>
      <c r="N1" s="2718"/>
      <c r="R1" s="392"/>
      <c r="S1" s="319"/>
      <c r="T1" s="413"/>
      <c r="U1" s="315"/>
      <c r="V1" s="315"/>
      <c r="W1" s="315"/>
      <c r="X1" s="315"/>
      <c r="Y1" s="315"/>
      <c r="Z1" s="315"/>
      <c r="AA1" s="315"/>
      <c r="AB1" s="315"/>
      <c r="AC1" s="413"/>
      <c r="AE1" s="2718" t="s">
        <v>11001</v>
      </c>
      <c r="AF1" s="2799"/>
      <c r="AG1" s="2799"/>
      <c r="AH1" s="2799"/>
      <c r="AI1" s="2799"/>
      <c r="AJ1" s="2799"/>
      <c r="AK1" s="497"/>
      <c r="AL1" s="497"/>
      <c r="AM1" s="311"/>
    </row>
    <row r="2" spans="1:39" s="441" customFormat="1" ht="31.15" customHeight="1">
      <c r="B2" s="2718" t="str">
        <f>Validation!B4</f>
        <v>South Staffordshire Water</v>
      </c>
      <c r="C2" s="2718"/>
      <c r="D2" s="2718"/>
      <c r="E2" s="2799"/>
      <c r="F2" s="2799"/>
      <c r="G2" s="2799"/>
      <c r="H2" s="2799"/>
      <c r="I2" s="2799"/>
      <c r="J2" s="442"/>
      <c r="K2" s="391"/>
      <c r="L2" s="311"/>
      <c r="M2" s="442"/>
      <c r="N2" s="442"/>
      <c r="R2" s="392"/>
      <c r="S2" s="319"/>
      <c r="T2" s="413"/>
      <c r="U2" s="315"/>
      <c r="V2" s="315"/>
      <c r="W2" s="315"/>
      <c r="X2" s="315"/>
      <c r="Y2" s="315"/>
      <c r="Z2" s="315"/>
      <c r="AA2" s="315"/>
      <c r="AB2" s="315"/>
      <c r="AC2" s="413"/>
      <c r="AE2" s="2718"/>
      <c r="AF2" s="2799"/>
      <c r="AG2" s="2799"/>
      <c r="AH2" s="2799"/>
      <c r="AI2" s="2799"/>
      <c r="AJ2" s="2799"/>
      <c r="AK2" s="497"/>
      <c r="AL2" s="442"/>
      <c r="AM2" s="311"/>
    </row>
    <row r="3" spans="1:39" ht="33" customHeight="1">
      <c r="B3" s="2719" t="s">
        <v>6283</v>
      </c>
      <c r="C3" s="2720"/>
      <c r="D3" s="2720"/>
      <c r="E3" s="2720"/>
      <c r="F3" s="2720"/>
      <c r="G3" s="2720"/>
      <c r="H3" s="2720"/>
      <c r="I3" s="2720"/>
      <c r="J3" s="2720"/>
      <c r="K3" s="2720"/>
      <c r="L3" s="2720"/>
      <c r="M3" s="2720"/>
      <c r="N3" s="2720"/>
      <c r="O3" s="2720"/>
      <c r="P3" s="2720"/>
      <c r="R3" s="394"/>
      <c r="S3" s="317" t="s">
        <v>6027</v>
      </c>
      <c r="T3" s="413"/>
      <c r="AC3" s="413"/>
      <c r="AE3" s="2721" t="s">
        <v>6283</v>
      </c>
      <c r="AF3" s="2722"/>
      <c r="AG3" s="2722"/>
      <c r="AH3" s="2722"/>
      <c r="AI3" s="2722"/>
      <c r="AJ3" s="2722"/>
      <c r="AK3" s="2722"/>
      <c r="AL3" s="2722"/>
      <c r="AM3" s="2722"/>
    </row>
    <row r="4" spans="1:39" ht="16.149999999999999" customHeight="1" thickBot="1">
      <c r="B4" s="318"/>
      <c r="C4" s="318"/>
      <c r="D4" s="318"/>
      <c r="E4" s="2798"/>
      <c r="F4" s="2798"/>
      <c r="G4" s="2798"/>
      <c r="H4" s="2798"/>
      <c r="I4" s="498"/>
      <c r="J4" s="498"/>
      <c r="K4" s="498"/>
      <c r="R4" s="397"/>
      <c r="S4" s="319"/>
      <c r="T4" s="413"/>
      <c r="U4" s="2707" t="s">
        <v>6028</v>
      </c>
      <c r="V4" s="2707"/>
      <c r="W4" s="2707"/>
      <c r="X4" s="2707"/>
      <c r="Y4" s="2707"/>
      <c r="Z4" s="2707"/>
      <c r="AA4" s="2707"/>
      <c r="AB4" s="2707"/>
      <c r="AC4" s="413"/>
      <c r="AE4" s="318"/>
      <c r="AF4" s="2798"/>
      <c r="AG4" s="2798"/>
      <c r="AH4" s="2798"/>
      <c r="AI4" s="2798"/>
      <c r="AJ4" s="498"/>
      <c r="AK4" s="498"/>
      <c r="AL4" s="498"/>
    </row>
    <row r="5" spans="1:39" ht="46.5" thickTop="1" thickBot="1">
      <c r="A5" s="207"/>
      <c r="B5" s="499" t="s">
        <v>6029</v>
      </c>
      <c r="C5" s="500" t="s">
        <v>6030</v>
      </c>
      <c r="D5" s="500" t="s">
        <v>5926</v>
      </c>
      <c r="E5" s="500" t="s">
        <v>592</v>
      </c>
      <c r="F5" s="500" t="s">
        <v>6284</v>
      </c>
      <c r="G5" s="500" t="s">
        <v>6285</v>
      </c>
      <c r="H5" s="500" t="s">
        <v>6286</v>
      </c>
      <c r="I5" s="500" t="s">
        <v>6287</v>
      </c>
      <c r="J5" s="500" t="s">
        <v>601</v>
      </c>
      <c r="K5" s="500" t="s">
        <v>6288</v>
      </c>
      <c r="L5" s="501" t="s">
        <v>6116</v>
      </c>
      <c r="M5" s="207"/>
      <c r="N5" s="502" t="s">
        <v>6034</v>
      </c>
      <c r="O5" s="207"/>
      <c r="P5" s="503" t="s">
        <v>6035</v>
      </c>
      <c r="Q5" s="207"/>
      <c r="R5" s="397"/>
      <c r="S5" s="319"/>
      <c r="T5" s="413"/>
      <c r="U5" s="321" t="s">
        <v>6036</v>
      </c>
      <c r="V5" s="322"/>
      <c r="W5" s="322"/>
      <c r="X5" s="322"/>
      <c r="Y5" s="322"/>
      <c r="Z5" s="322"/>
      <c r="AA5" s="322"/>
      <c r="AB5" s="322"/>
      <c r="AC5" s="413"/>
      <c r="AE5" s="499" t="s">
        <v>6029</v>
      </c>
      <c r="AF5" s="500" t="s">
        <v>6289</v>
      </c>
      <c r="AG5" s="500" t="s">
        <v>6290</v>
      </c>
      <c r="AH5" s="500" t="s">
        <v>6285</v>
      </c>
      <c r="AI5" s="500" t="s">
        <v>6286</v>
      </c>
      <c r="AJ5" s="500" t="s">
        <v>6287</v>
      </c>
      <c r="AK5" s="500" t="s">
        <v>601</v>
      </c>
      <c r="AL5" s="500" t="s">
        <v>6288</v>
      </c>
      <c r="AM5" s="501" t="s">
        <v>6116</v>
      </c>
    </row>
    <row r="6" spans="1:39" ht="16.149999999999999" customHeight="1" thickTop="1" thickBot="1">
      <c r="A6" s="207"/>
      <c r="B6" s="399"/>
      <c r="C6" s="399"/>
      <c r="D6" s="399"/>
      <c r="E6" s="83"/>
      <c r="F6" s="83"/>
      <c r="G6" s="83"/>
      <c r="H6" s="83"/>
      <c r="I6" s="83"/>
      <c r="J6" s="83"/>
      <c r="K6" s="83"/>
      <c r="L6" s="401"/>
      <c r="M6" s="207"/>
      <c r="N6" s="504"/>
      <c r="O6" s="207"/>
      <c r="P6" s="207"/>
      <c r="Q6" s="207"/>
      <c r="R6" s="397"/>
      <c r="S6" s="319"/>
      <c r="T6" s="413"/>
      <c r="U6" s="244"/>
      <c r="V6" s="244"/>
      <c r="W6" s="244"/>
      <c r="X6" s="244"/>
      <c r="Y6" s="244"/>
      <c r="Z6" s="244"/>
      <c r="AA6" s="244"/>
      <c r="AB6" s="244"/>
      <c r="AC6" s="413"/>
      <c r="AE6" s="399"/>
      <c r="AF6" s="83"/>
      <c r="AG6" s="83"/>
      <c r="AH6" s="83"/>
      <c r="AI6" s="83"/>
      <c r="AJ6" s="83"/>
      <c r="AK6" s="83"/>
      <c r="AL6" s="83"/>
      <c r="AM6" s="401"/>
    </row>
    <row r="7" spans="1:39" ht="16.149999999999999" customHeight="1" thickTop="1">
      <c r="A7" s="207"/>
      <c r="B7" s="505" t="s">
        <v>6291</v>
      </c>
      <c r="C7" s="329" t="s">
        <v>682</v>
      </c>
      <c r="D7" s="329">
        <v>3</v>
      </c>
      <c r="E7" s="402">
        <f>IFERROR('2I'!E36,0)</f>
        <v>12.452999999999999</v>
      </c>
      <c r="F7" s="402">
        <f>IFERROR('2I'!F36,0)</f>
        <v>0</v>
      </c>
      <c r="G7" s="402">
        <f>IFERROR('2I'!H11,0)</f>
        <v>10.201000000000001</v>
      </c>
      <c r="H7" s="402">
        <f>IFERROR('2I'!I11,0)</f>
        <v>107.206</v>
      </c>
      <c r="I7" s="402">
        <f>IFERROR('2I'!H23,0)</f>
        <v>0</v>
      </c>
      <c r="J7" s="402">
        <f>IFERROR('2I'!I23,0)</f>
        <v>0</v>
      </c>
      <c r="K7" s="506">
        <f>IFERROR('2I'!G28,0)</f>
        <v>0</v>
      </c>
      <c r="L7" s="332">
        <f>IFERROR(SUM(E7:K7),0)</f>
        <v>129.86000000000001</v>
      </c>
      <c r="M7" s="207"/>
      <c r="N7" s="333" t="s">
        <v>6292</v>
      </c>
      <c r="O7" s="207"/>
      <c r="P7" s="335"/>
      <c r="Q7" s="207"/>
      <c r="R7" s="397"/>
      <c r="S7" s="319"/>
      <c r="T7" s="413"/>
      <c r="U7" s="319"/>
      <c r="V7" s="319"/>
      <c r="W7" s="319"/>
      <c r="X7" s="319"/>
      <c r="Y7" s="319"/>
      <c r="Z7" s="319"/>
      <c r="AA7" s="244"/>
      <c r="AB7" s="319"/>
      <c r="AC7" s="413"/>
      <c r="AE7" s="505" t="s">
        <v>6291</v>
      </c>
      <c r="AF7" s="402" t="s">
        <v>1273</v>
      </c>
      <c r="AG7" s="402" t="s">
        <v>1282</v>
      </c>
      <c r="AH7" s="402" t="s">
        <v>1291</v>
      </c>
      <c r="AI7" s="402" t="s">
        <v>1297</v>
      </c>
      <c r="AJ7" s="402" t="s">
        <v>1303</v>
      </c>
      <c r="AK7" s="402" t="s">
        <v>1315</v>
      </c>
      <c r="AL7" s="506" t="s">
        <v>1309</v>
      </c>
      <c r="AM7" s="332" t="s">
        <v>1321</v>
      </c>
    </row>
    <row r="8" spans="1:39" ht="16.149999999999999" customHeight="1" thickBot="1">
      <c r="A8" s="207"/>
      <c r="B8" s="507" t="s">
        <v>6293</v>
      </c>
      <c r="C8" s="384" t="s">
        <v>682</v>
      </c>
      <c r="D8" s="384">
        <v>3</v>
      </c>
      <c r="E8" s="508">
        <v>0</v>
      </c>
      <c r="F8" s="508">
        <v>0</v>
      </c>
      <c r="G8" s="508">
        <v>3.5999999999999997E-2</v>
      </c>
      <c r="H8" s="508">
        <v>1.69</v>
      </c>
      <c r="I8" s="508">
        <v>0</v>
      </c>
      <c r="J8" s="508">
        <v>0</v>
      </c>
      <c r="K8" s="508">
        <v>0</v>
      </c>
      <c r="L8" s="367">
        <f>IFERROR(SUM(E8:K8),0)</f>
        <v>1.726</v>
      </c>
      <c r="M8" s="207"/>
      <c r="N8" s="408" t="s">
        <v>6294</v>
      </c>
      <c r="O8" s="207"/>
      <c r="P8" s="354"/>
      <c r="Q8" s="207"/>
      <c r="R8" s="397"/>
      <c r="S8" s="336">
        <f>IF( SUM( U8:AB8 ) = 0, 0, $U$5 )</f>
        <v>0</v>
      </c>
      <c r="T8" s="413"/>
      <c r="U8" s="337">
        <f t="shared" ref="U8" si="0" xml:space="preserve"> IF( ISNUMBER( E8 ), 0, 1 )</f>
        <v>0</v>
      </c>
      <c r="V8" s="337">
        <f t="shared" ref="V8" si="1" xml:space="preserve"> IF( ISNUMBER( F8 ), 0, 1 )</f>
        <v>0</v>
      </c>
      <c r="W8" s="337">
        <f t="shared" ref="W8" si="2" xml:space="preserve"> IF( ISNUMBER( G8 ), 0, 1 )</f>
        <v>0</v>
      </c>
      <c r="X8" s="337">
        <f t="shared" ref="X8" si="3" xml:space="preserve"> IF( ISNUMBER( H8 ), 0, 1 )</f>
        <v>0</v>
      </c>
      <c r="Y8" s="337">
        <f t="shared" ref="Y8" si="4" xml:space="preserve"> IF( ISNUMBER( I8 ), 0, 1 )</f>
        <v>0</v>
      </c>
      <c r="Z8" s="337">
        <f t="shared" ref="Z8" si="5" xml:space="preserve"> IF( ISNUMBER( J8 ), 0, 1 )</f>
        <v>0</v>
      </c>
      <c r="AA8" s="337">
        <f t="shared" ref="AA8" si="6" xml:space="preserve"> IF( ISNUMBER( K8 ), 0, 1 )</f>
        <v>0</v>
      </c>
      <c r="AB8" s="319"/>
      <c r="AC8" s="413"/>
      <c r="AE8" s="507" t="s">
        <v>6293</v>
      </c>
      <c r="AF8" s="508" t="s">
        <v>1274</v>
      </c>
      <c r="AG8" s="508" t="s">
        <v>1283</v>
      </c>
      <c r="AH8" s="508" t="s">
        <v>1292</v>
      </c>
      <c r="AI8" s="508" t="s">
        <v>1298</v>
      </c>
      <c r="AJ8" s="508" t="s">
        <v>1304</v>
      </c>
      <c r="AK8" s="508" t="s">
        <v>1316</v>
      </c>
      <c r="AL8" s="508" t="s">
        <v>1310</v>
      </c>
      <c r="AM8" s="367" t="s">
        <v>1322</v>
      </c>
    </row>
    <row r="9" spans="1:39" ht="16.149999999999999" customHeight="1" thickTop="1" thickBot="1">
      <c r="A9" s="207"/>
      <c r="B9" s="509"/>
      <c r="C9" s="509"/>
      <c r="D9" s="509"/>
      <c r="E9" s="419"/>
      <c r="F9" s="418"/>
      <c r="G9" s="418"/>
      <c r="H9" s="418"/>
      <c r="I9" s="418"/>
      <c r="J9" s="418"/>
      <c r="K9" s="419"/>
      <c r="L9" s="419"/>
      <c r="M9" s="207"/>
      <c r="N9" s="334"/>
      <c r="O9" s="207"/>
      <c r="P9" s="207"/>
      <c r="Q9" s="207"/>
      <c r="R9" s="415"/>
      <c r="S9" s="336"/>
      <c r="T9" s="413"/>
      <c r="U9" s="322"/>
      <c r="V9" s="319"/>
      <c r="W9" s="319"/>
      <c r="X9" s="319"/>
      <c r="Y9" s="319"/>
      <c r="Z9" s="319"/>
      <c r="AA9" s="319"/>
      <c r="AB9" s="319"/>
      <c r="AC9" s="413"/>
      <c r="AE9" s="509"/>
      <c r="AF9" s="419"/>
      <c r="AG9" s="418"/>
      <c r="AH9" s="418"/>
      <c r="AI9" s="418"/>
      <c r="AJ9" s="418"/>
      <c r="AK9" s="418"/>
      <c r="AL9" s="419"/>
      <c r="AM9" s="419"/>
    </row>
    <row r="10" spans="1:39" ht="16.149999999999999" customHeight="1" thickTop="1">
      <c r="A10" s="207"/>
      <c r="B10" s="505" t="s">
        <v>6295</v>
      </c>
      <c r="C10" s="329" t="s">
        <v>682</v>
      </c>
      <c r="D10" s="329">
        <v>3</v>
      </c>
      <c r="E10" s="510">
        <f>IFERROR(('2C'!E15 + '2C'!E32+'2C'!E33) * -1,0)</f>
        <v>-14.695467098688702</v>
      </c>
      <c r="F10" s="331">
        <f>IFERROR(('2C'!F15 + '2C'!F32+'2C'!F33) * -1,0)</f>
        <v>0</v>
      </c>
      <c r="G10" s="330">
        <v>-8.3236515192656935</v>
      </c>
      <c r="H10" s="330">
        <v>-59.048873358916339</v>
      </c>
      <c r="I10" s="330">
        <v>0</v>
      </c>
      <c r="J10" s="330">
        <v>0</v>
      </c>
      <c r="K10" s="814">
        <v>0</v>
      </c>
      <c r="L10" s="513">
        <f>IFERROR(SUM(E10:K10),0)</f>
        <v>-82.067991976870729</v>
      </c>
      <c r="M10" s="207"/>
      <c r="N10" s="333" t="s">
        <v>6296</v>
      </c>
      <c r="O10" s="210"/>
      <c r="P10" s="335"/>
      <c r="Q10" s="207"/>
      <c r="R10" s="415"/>
      <c r="S10" s="336">
        <f>IF( SUM( U10:AB10 ) = 0, 0, $U$5 )</f>
        <v>0</v>
      </c>
      <c r="T10" s="413"/>
      <c r="U10" s="322"/>
      <c r="V10" s="319"/>
      <c r="W10" s="337">
        <f t="shared" ref="W10" si="7" xml:space="preserve"> IF( ISNUMBER( G10 ), 0, 1 )</f>
        <v>0</v>
      </c>
      <c r="X10" s="337">
        <f t="shared" ref="X10" si="8" xml:space="preserve"> IF( ISNUMBER( H10 ), 0, 1 )</f>
        <v>0</v>
      </c>
      <c r="Y10" s="337">
        <f t="shared" ref="Y10" si="9" xml:space="preserve"> IF( ISNUMBER( I10 ), 0, 1 )</f>
        <v>0</v>
      </c>
      <c r="Z10" s="337">
        <f t="shared" ref="Z10" si="10" xml:space="preserve"> IF( ISNUMBER( J10 ), 0, 1 )</f>
        <v>0</v>
      </c>
      <c r="AA10" s="337">
        <f t="shared" ref="AA10" si="11" xml:space="preserve"> IF( ISNUMBER( K10 ), 0, 1 )</f>
        <v>0</v>
      </c>
      <c r="AB10" s="319"/>
      <c r="AC10" s="413"/>
      <c r="AE10" s="505" t="s">
        <v>6295</v>
      </c>
      <c r="AF10" s="510" t="s">
        <v>1275</v>
      </c>
      <c r="AG10" s="331" t="s">
        <v>1284</v>
      </c>
      <c r="AH10" s="511" t="s">
        <v>6297</v>
      </c>
      <c r="AI10" s="511" t="s">
        <v>6298</v>
      </c>
      <c r="AJ10" s="511" t="s">
        <v>6299</v>
      </c>
      <c r="AK10" s="511" t="s">
        <v>6300</v>
      </c>
      <c r="AL10" s="512" t="s">
        <v>6301</v>
      </c>
      <c r="AM10" s="513" t="s">
        <v>1323</v>
      </c>
    </row>
    <row r="11" spans="1:39" ht="16.149999999999999" customHeight="1">
      <c r="A11" s="207"/>
      <c r="B11" s="514" t="s">
        <v>6302</v>
      </c>
      <c r="C11" s="338" t="s">
        <v>682</v>
      </c>
      <c r="D11" s="338">
        <v>3</v>
      </c>
      <c r="E11" s="515">
        <f>IFERROR('2C'!E28,0) * -1</f>
        <v>-4.1000000000000002E-2</v>
      </c>
      <c r="F11" s="515">
        <f>IFERROR('2C'!F28,0) * -1</f>
        <v>0</v>
      </c>
      <c r="G11" s="340">
        <f>IFERROR(G12 - G10,0)</f>
        <v>-2.8101198133967387E-4</v>
      </c>
      <c r="H11" s="340">
        <f t="shared" ref="H11:K11" si="12">IFERROR(H12 - H10,0)</f>
        <v>4.0999909110638555E-2</v>
      </c>
      <c r="I11" s="340">
        <f>IFERROR(I12 - I10,0)</f>
        <v>0</v>
      </c>
      <c r="J11" s="340">
        <f t="shared" si="12"/>
        <v>0</v>
      </c>
      <c r="K11" s="364">
        <f t="shared" si="12"/>
        <v>0</v>
      </c>
      <c r="L11" s="516">
        <f>IFERROR(SUM(E11:K11),0)</f>
        <v>-2.8110287070112067E-4</v>
      </c>
      <c r="M11" s="207"/>
      <c r="N11" s="342" t="s">
        <v>6303</v>
      </c>
      <c r="O11" s="210"/>
      <c r="P11" s="343"/>
      <c r="Q11" s="207"/>
      <c r="R11" s="415"/>
      <c r="S11" s="336"/>
      <c r="T11" s="413"/>
      <c r="U11" s="322"/>
      <c r="V11" s="319"/>
      <c r="W11" s="319"/>
      <c r="X11" s="319"/>
      <c r="Y11" s="319"/>
      <c r="Z11" s="319"/>
      <c r="AA11" s="319"/>
      <c r="AB11" s="319"/>
      <c r="AC11" s="413"/>
      <c r="AE11" s="514" t="s">
        <v>6302</v>
      </c>
      <c r="AF11" s="515" t="s">
        <v>1276</v>
      </c>
      <c r="AG11" s="515" t="s">
        <v>1285</v>
      </c>
      <c r="AH11" s="340" t="s">
        <v>6304</v>
      </c>
      <c r="AI11" s="340" t="s">
        <v>6305</v>
      </c>
      <c r="AJ11" s="340" t="s">
        <v>6306</v>
      </c>
      <c r="AK11" s="340" t="s">
        <v>6307</v>
      </c>
      <c r="AL11" s="364" t="s">
        <v>6308</v>
      </c>
      <c r="AM11" s="516" t="s">
        <v>1324</v>
      </c>
    </row>
    <row r="12" spans="1:39" ht="16.149999999999999" customHeight="1" thickBot="1">
      <c r="A12" s="207"/>
      <c r="B12" s="517" t="s">
        <v>6309</v>
      </c>
      <c r="C12" s="407" t="s">
        <v>682</v>
      </c>
      <c r="D12" s="407">
        <v>3</v>
      </c>
      <c r="E12" s="518">
        <f>IFERROR(SUM(E10:E11),0)</f>
        <v>-14.736467098688703</v>
      </c>
      <c r="F12" s="350">
        <f>IFERROR(SUM(F10:F11),0)</f>
        <v>0</v>
      </c>
      <c r="G12" s="350">
        <f>IFERROR('2B'!E23,0) *-1</f>
        <v>-8.3239325312470331</v>
      </c>
      <c r="H12" s="350">
        <f>IFERROR('2B'!F23,0) *-1</f>
        <v>-59.0078734498057</v>
      </c>
      <c r="I12" s="350">
        <f>IFERROR('2B'!G23,0) *-1</f>
        <v>0</v>
      </c>
      <c r="J12" s="350">
        <f>IFERROR('2B'!H23,0) *-1</f>
        <v>0</v>
      </c>
      <c r="K12" s="366">
        <f>IFERROR('2B'!I23,0) *-1</f>
        <v>0</v>
      </c>
      <c r="L12" s="519">
        <f>IFERROR(SUM(E12:K12),0)</f>
        <v>-82.068273079741431</v>
      </c>
      <c r="M12" s="207"/>
      <c r="N12" s="408" t="s">
        <v>6310</v>
      </c>
      <c r="O12" s="207"/>
      <c r="P12" s="354"/>
      <c r="Q12" s="207"/>
      <c r="R12" s="415"/>
      <c r="S12" s="336"/>
      <c r="T12" s="413"/>
      <c r="U12" s="322"/>
      <c r="V12" s="319"/>
      <c r="W12" s="319"/>
      <c r="X12" s="319"/>
      <c r="Y12" s="319"/>
      <c r="Z12" s="319"/>
      <c r="AA12" s="319"/>
      <c r="AB12" s="319"/>
      <c r="AC12" s="413"/>
      <c r="AE12" s="517" t="s">
        <v>6309</v>
      </c>
      <c r="AF12" s="518" t="s">
        <v>1277</v>
      </c>
      <c r="AG12" s="350" t="s">
        <v>1286</v>
      </c>
      <c r="AH12" s="350" t="s">
        <v>6311</v>
      </c>
      <c r="AI12" s="350" t="s">
        <v>6312</v>
      </c>
      <c r="AJ12" s="350" t="s">
        <v>6313</v>
      </c>
      <c r="AK12" s="350" t="s">
        <v>6314</v>
      </c>
      <c r="AL12" s="366" t="s">
        <v>6315</v>
      </c>
      <c r="AM12" s="519" t="s">
        <v>1325</v>
      </c>
    </row>
    <row r="13" spans="1:39" ht="16.149999999999999" customHeight="1" thickTop="1" thickBot="1">
      <c r="A13" s="207"/>
      <c r="B13" s="417"/>
      <c r="C13" s="417"/>
      <c r="D13" s="417"/>
      <c r="E13" s="520"/>
      <c r="F13" s="418"/>
      <c r="G13" s="418"/>
      <c r="H13" s="418"/>
      <c r="I13" s="418"/>
      <c r="J13" s="418"/>
      <c r="K13" s="419"/>
      <c r="L13" s="520"/>
      <c r="M13" s="207"/>
      <c r="N13" s="334"/>
      <c r="O13" s="207"/>
      <c r="P13" s="207"/>
      <c r="Q13" s="207"/>
      <c r="R13" s="415"/>
      <c r="S13" s="336"/>
      <c r="T13" s="413"/>
      <c r="U13" s="322"/>
      <c r="V13" s="319"/>
      <c r="W13" s="319"/>
      <c r="X13" s="319"/>
      <c r="Y13" s="319"/>
      <c r="Z13" s="319"/>
      <c r="AA13" s="319"/>
      <c r="AB13" s="319"/>
      <c r="AC13" s="413"/>
      <c r="AE13" s="417"/>
      <c r="AF13" s="520"/>
      <c r="AG13" s="418"/>
      <c r="AH13" s="418"/>
      <c r="AI13" s="418"/>
      <c r="AJ13" s="418"/>
      <c r="AK13" s="418"/>
      <c r="AL13" s="419"/>
      <c r="AM13" s="520"/>
    </row>
    <row r="14" spans="1:39" ht="16.149999999999999" customHeight="1" thickTop="1">
      <c r="A14" s="207"/>
      <c r="B14" s="505" t="s">
        <v>6316</v>
      </c>
      <c r="C14" s="329" t="s">
        <v>682</v>
      </c>
      <c r="D14" s="329">
        <v>3</v>
      </c>
      <c r="E14" s="402">
        <f>IFERROR('2D'!E19,0)</f>
        <v>-0.83499999999999996</v>
      </c>
      <c r="F14" s="402">
        <f>IFERROR('2D'!F19,0)</f>
        <v>0</v>
      </c>
      <c r="G14" s="402">
        <f>IFERROR('2D'!G19,0)</f>
        <v>-0.76300000000000001</v>
      </c>
      <c r="H14" s="402">
        <f>IFERROR('2D'!H19,0)</f>
        <v>-23.672000000000001</v>
      </c>
      <c r="I14" s="402">
        <f>IFERROR('2D'!I19,0)</f>
        <v>0</v>
      </c>
      <c r="J14" s="402">
        <f>IFERROR('2D'!J19,0)</f>
        <v>0</v>
      </c>
      <c r="K14" s="402">
        <f>IFERROR('2D'!K19,0)</f>
        <v>0</v>
      </c>
      <c r="L14" s="332">
        <f>IFERROR(SUM(E14:K14),0)</f>
        <v>-25.27</v>
      </c>
      <c r="M14" s="207"/>
      <c r="N14" s="333" t="s">
        <v>6317</v>
      </c>
      <c r="O14" s="210"/>
      <c r="P14" s="335"/>
      <c r="Q14" s="207"/>
      <c r="R14" s="415"/>
      <c r="S14" s="336"/>
      <c r="T14" s="413"/>
      <c r="U14" s="322"/>
      <c r="V14" s="319"/>
      <c r="W14" s="319"/>
      <c r="X14" s="319"/>
      <c r="Y14" s="319"/>
      <c r="Z14" s="319"/>
      <c r="AA14" s="319"/>
      <c r="AB14" s="319"/>
      <c r="AC14" s="413"/>
      <c r="AE14" s="505" t="s">
        <v>6316</v>
      </c>
      <c r="AF14" s="402" t="s">
        <v>1278</v>
      </c>
      <c r="AG14" s="402" t="s">
        <v>1287</v>
      </c>
      <c r="AH14" s="402" t="s">
        <v>1293</v>
      </c>
      <c r="AI14" s="402" t="s">
        <v>1299</v>
      </c>
      <c r="AJ14" s="402" t="s">
        <v>1305</v>
      </c>
      <c r="AK14" s="402" t="s">
        <v>1317</v>
      </c>
      <c r="AL14" s="402" t="s">
        <v>1311</v>
      </c>
      <c r="AM14" s="332" t="s">
        <v>1326</v>
      </c>
    </row>
    <row r="15" spans="1:39" ht="16.149999999999999" customHeight="1" thickBot="1">
      <c r="A15" s="207"/>
      <c r="B15" s="517" t="s">
        <v>6318</v>
      </c>
      <c r="C15" s="407" t="s">
        <v>682</v>
      </c>
      <c r="D15" s="407">
        <v>3</v>
      </c>
      <c r="E15" s="522">
        <f>IFERROR('2O'!E19,0)</f>
        <v>0</v>
      </c>
      <c r="F15" s="522">
        <f>IFERROR('2O'!F19,0)</f>
        <v>0</v>
      </c>
      <c r="G15" s="522">
        <f>IFERROR('2O'!G19,0)</f>
        <v>0</v>
      </c>
      <c r="H15" s="522">
        <f>IFERROR('2O'!H19,0)</f>
        <v>0</v>
      </c>
      <c r="I15" s="522">
        <f>IFERROR('2O'!I19,0)</f>
        <v>0</v>
      </c>
      <c r="J15" s="522">
        <f>IFERROR('2O'!J19,0)</f>
        <v>0</v>
      </c>
      <c r="K15" s="522">
        <f>IFERROR('2O'!K19,0)</f>
        <v>0</v>
      </c>
      <c r="L15" s="351">
        <f>IFERROR(SUM(E15:K15),0)</f>
        <v>0</v>
      </c>
      <c r="M15" s="207"/>
      <c r="N15" s="408" t="s">
        <v>6319</v>
      </c>
      <c r="O15" s="210"/>
      <c r="P15" s="354"/>
      <c r="Q15" s="207"/>
      <c r="R15" s="415"/>
      <c r="S15" s="336"/>
      <c r="T15" s="413"/>
      <c r="U15" s="322"/>
      <c r="V15" s="319"/>
      <c r="W15" s="319"/>
      <c r="X15" s="319"/>
      <c r="Y15" s="319"/>
      <c r="Z15" s="319"/>
      <c r="AA15" s="319"/>
      <c r="AB15" s="319"/>
      <c r="AC15" s="413"/>
      <c r="AE15" s="517" t="s">
        <v>6318</v>
      </c>
      <c r="AF15" s="522" t="s">
        <v>1279</v>
      </c>
      <c r="AG15" s="522" t="s">
        <v>1288</v>
      </c>
      <c r="AH15" s="522" t="s">
        <v>1294</v>
      </c>
      <c r="AI15" s="522" t="s">
        <v>1300</v>
      </c>
      <c r="AJ15" s="522" t="s">
        <v>1306</v>
      </c>
      <c r="AK15" s="522" t="s">
        <v>1318</v>
      </c>
      <c r="AL15" s="522" t="s">
        <v>1312</v>
      </c>
      <c r="AM15" s="351" t="s">
        <v>1327</v>
      </c>
    </row>
    <row r="16" spans="1:39" ht="16.149999999999999" customHeight="1" thickTop="1" thickBot="1">
      <c r="A16" s="207"/>
      <c r="B16" s="417"/>
      <c r="C16" s="417"/>
      <c r="D16" s="417"/>
      <c r="E16" s="418"/>
      <c r="F16" s="418"/>
      <c r="G16" s="418"/>
      <c r="H16" s="418"/>
      <c r="I16" s="418"/>
      <c r="J16" s="418"/>
      <c r="K16" s="419"/>
      <c r="L16" s="418"/>
      <c r="M16" s="207"/>
      <c r="N16" s="334"/>
      <c r="O16" s="207"/>
      <c r="P16" s="207"/>
      <c r="Q16" s="207"/>
      <c r="R16" s="415"/>
      <c r="S16" s="336"/>
      <c r="T16" s="413"/>
      <c r="U16" s="322"/>
      <c r="V16" s="319"/>
      <c r="W16" s="319"/>
      <c r="X16" s="319"/>
      <c r="Y16" s="319"/>
      <c r="Z16" s="319"/>
      <c r="AA16" s="319"/>
      <c r="AB16" s="319"/>
      <c r="AC16" s="413"/>
      <c r="AE16" s="417"/>
      <c r="AF16" s="418"/>
      <c r="AG16" s="418"/>
      <c r="AH16" s="418"/>
      <c r="AI16" s="418"/>
      <c r="AJ16" s="418"/>
      <c r="AK16" s="418"/>
      <c r="AL16" s="419"/>
      <c r="AM16" s="418"/>
    </row>
    <row r="17" spans="1:39" ht="16.149999999999999" customHeight="1" thickTop="1" thickBot="1">
      <c r="A17" s="207"/>
      <c r="B17" s="523" t="s">
        <v>6044</v>
      </c>
      <c r="C17" s="423" t="s">
        <v>682</v>
      </c>
      <c r="D17" s="423">
        <v>3</v>
      </c>
      <c r="E17" s="524">
        <v>0</v>
      </c>
      <c r="F17" s="524">
        <v>0</v>
      </c>
      <c r="G17" s="524">
        <v>0</v>
      </c>
      <c r="H17" s="524">
        <v>0.14899999999999999</v>
      </c>
      <c r="I17" s="524">
        <v>0</v>
      </c>
      <c r="J17" s="524">
        <v>0</v>
      </c>
      <c r="K17" s="524">
        <v>0</v>
      </c>
      <c r="L17" s="525">
        <f>IFERROR(SUM(E17:K17),0)</f>
        <v>0.14899999999999999</v>
      </c>
      <c r="M17" s="207"/>
      <c r="N17" s="426" t="s">
        <v>6320</v>
      </c>
      <c r="O17" s="207"/>
      <c r="P17" s="427"/>
      <c r="Q17" s="207"/>
      <c r="R17" s="415"/>
      <c r="S17" s="336">
        <f>IF( SUM( U17:AB17 ) = 0, 0, $U$5 )</f>
        <v>0</v>
      </c>
      <c r="T17" s="413"/>
      <c r="U17" s="337">
        <f t="shared" ref="U17" si="13" xml:space="preserve"> IF( ISNUMBER( E17 ), 0, 1 )</f>
        <v>0</v>
      </c>
      <c r="V17" s="337">
        <f t="shared" ref="V17" si="14" xml:space="preserve"> IF( ISNUMBER( F17 ), 0, 1 )</f>
        <v>0</v>
      </c>
      <c r="W17" s="337">
        <f t="shared" ref="W17" si="15" xml:space="preserve"> IF( ISNUMBER( G17 ), 0, 1 )</f>
        <v>0</v>
      </c>
      <c r="X17" s="337">
        <f t="shared" ref="X17" si="16" xml:space="preserve"> IF( ISNUMBER( H17 ), 0, 1 )</f>
        <v>0</v>
      </c>
      <c r="Y17" s="337">
        <f t="shared" ref="Y17" si="17" xml:space="preserve"> IF( ISNUMBER( I17 ), 0, 1 )</f>
        <v>0</v>
      </c>
      <c r="Z17" s="337">
        <f t="shared" ref="Z17" si="18" xml:space="preserve"> IF( ISNUMBER( J17 ), 0, 1 )</f>
        <v>0</v>
      </c>
      <c r="AA17" s="337">
        <f t="shared" ref="AA17" si="19" xml:space="preserve"> IF( ISNUMBER( K17 ), 0, 1 )</f>
        <v>0</v>
      </c>
      <c r="AB17" s="319"/>
      <c r="AC17" s="413"/>
      <c r="AE17" s="762" t="s">
        <v>6044</v>
      </c>
      <c r="AF17" s="524" t="s">
        <v>1280</v>
      </c>
      <c r="AG17" s="524" t="s">
        <v>1289</v>
      </c>
      <c r="AH17" s="524" t="s">
        <v>1295</v>
      </c>
      <c r="AI17" s="524" t="s">
        <v>1301</v>
      </c>
      <c r="AJ17" s="524" t="s">
        <v>1307</v>
      </c>
      <c r="AK17" s="524" t="s">
        <v>1319</v>
      </c>
      <c r="AL17" s="524" t="s">
        <v>1313</v>
      </c>
      <c r="AM17" s="525" t="s">
        <v>1328</v>
      </c>
    </row>
    <row r="18" spans="1:39" ht="16.149999999999999" customHeight="1" thickTop="1" thickBot="1">
      <c r="A18" s="207"/>
      <c r="B18" s="417"/>
      <c r="C18" s="417"/>
      <c r="D18" s="417"/>
      <c r="E18" s="418"/>
      <c r="F18" s="418"/>
      <c r="G18" s="418"/>
      <c r="H18" s="418"/>
      <c r="I18" s="418"/>
      <c r="J18" s="418"/>
      <c r="K18" s="419"/>
      <c r="L18" s="418"/>
      <c r="M18" s="207"/>
      <c r="N18" s="334"/>
      <c r="O18" s="207"/>
      <c r="P18" s="207"/>
      <c r="Q18" s="207"/>
      <c r="R18" s="415"/>
      <c r="S18" s="336"/>
      <c r="T18" s="413"/>
      <c r="U18" s="322"/>
      <c r="V18" s="319"/>
      <c r="W18" s="319"/>
      <c r="X18" s="319"/>
      <c r="Y18" s="319"/>
      <c r="Z18" s="319"/>
      <c r="AA18" s="319"/>
      <c r="AB18" s="319"/>
      <c r="AC18" s="413"/>
      <c r="AE18" s="417"/>
      <c r="AF18" s="418"/>
      <c r="AG18" s="418"/>
      <c r="AH18" s="418"/>
      <c r="AI18" s="418"/>
      <c r="AJ18" s="418"/>
      <c r="AK18" s="418"/>
      <c r="AL18" s="419"/>
      <c r="AM18" s="418"/>
    </row>
    <row r="19" spans="1:39" ht="16.149999999999999" customHeight="1" thickTop="1" thickBot="1">
      <c r="A19" s="207"/>
      <c r="B19" s="523" t="s">
        <v>6046</v>
      </c>
      <c r="C19" s="423" t="s">
        <v>682</v>
      </c>
      <c r="D19" s="423">
        <v>3</v>
      </c>
      <c r="E19" s="437">
        <f>IFERROR(E7+E8+E12+E14+E15+E17,0)</f>
        <v>-3.1184670986887033</v>
      </c>
      <c r="F19" s="437">
        <f t="shared" ref="F19:K19" si="20">IFERROR(F7+F8+F12+F14+F15+F17,0)</f>
        <v>0</v>
      </c>
      <c r="G19" s="437">
        <f t="shared" si="20"/>
        <v>1.1500674687529671</v>
      </c>
      <c r="H19" s="437">
        <f t="shared" si="20"/>
        <v>26.365126550194301</v>
      </c>
      <c r="I19" s="437">
        <f t="shared" si="20"/>
        <v>0</v>
      </c>
      <c r="J19" s="437">
        <f t="shared" si="20"/>
        <v>0</v>
      </c>
      <c r="K19" s="437">
        <f t="shared" si="20"/>
        <v>0</v>
      </c>
      <c r="L19" s="525">
        <f>IFERROR(SUM(E19:K19),0)</f>
        <v>24.396726920258565</v>
      </c>
      <c r="M19" s="207"/>
      <c r="N19" s="426" t="s">
        <v>6321</v>
      </c>
      <c r="O19" s="207"/>
      <c r="P19" s="427"/>
      <c r="Q19" s="207"/>
      <c r="R19" s="415"/>
      <c r="S19" s="336"/>
      <c r="T19" s="413"/>
      <c r="U19" s="322"/>
      <c r="V19" s="319"/>
      <c r="W19" s="319"/>
      <c r="X19" s="319"/>
      <c r="Y19" s="319"/>
      <c r="Z19" s="319"/>
      <c r="AA19" s="319"/>
      <c r="AB19" s="319"/>
      <c r="AC19" s="413"/>
      <c r="AE19" s="762" t="s">
        <v>6046</v>
      </c>
      <c r="AF19" s="437" t="s">
        <v>1281</v>
      </c>
      <c r="AG19" s="437" t="s">
        <v>1290</v>
      </c>
      <c r="AH19" s="437" t="s">
        <v>1296</v>
      </c>
      <c r="AI19" s="437" t="s">
        <v>1302</v>
      </c>
      <c r="AJ19" s="437" t="s">
        <v>1308</v>
      </c>
      <c r="AK19" s="437" t="s">
        <v>1320</v>
      </c>
      <c r="AL19" s="437" t="s">
        <v>1314</v>
      </c>
      <c r="AM19" s="525" t="s">
        <v>1329</v>
      </c>
    </row>
    <row r="20" spans="1:39" ht="16.149999999999999" customHeight="1" thickTop="1" thickBot="1">
      <c r="A20" s="207"/>
      <c r="B20" s="410"/>
      <c r="C20" s="410"/>
      <c r="D20" s="410"/>
      <c r="E20" s="356"/>
      <c r="F20" s="356"/>
      <c r="G20" s="356"/>
      <c r="H20" s="356"/>
      <c r="I20" s="356"/>
      <c r="J20" s="356"/>
      <c r="K20" s="356"/>
      <c r="L20" s="419"/>
      <c r="M20" s="207"/>
      <c r="N20" s="334"/>
      <c r="O20" s="207"/>
      <c r="P20" s="207"/>
      <c r="Q20" s="207"/>
      <c r="R20" s="415"/>
      <c r="S20" s="336"/>
      <c r="T20" s="413"/>
      <c r="U20" s="322"/>
      <c r="V20" s="319"/>
      <c r="W20" s="319"/>
      <c r="X20" s="319"/>
      <c r="Y20" s="319"/>
      <c r="Z20" s="319"/>
      <c r="AA20" s="319"/>
      <c r="AB20" s="319"/>
      <c r="AC20" s="413"/>
      <c r="AE20" s="410"/>
      <c r="AF20" s="356"/>
      <c r="AG20" s="356"/>
      <c r="AH20" s="356"/>
      <c r="AI20" s="356"/>
      <c r="AJ20" s="356"/>
      <c r="AK20" s="356"/>
      <c r="AL20" s="356"/>
      <c r="AM20" s="419"/>
    </row>
    <row r="21" spans="1:39" ht="16.149999999999999" customHeight="1" thickTop="1" thickBot="1">
      <c r="A21" s="207"/>
      <c r="B21" s="445" t="s">
        <v>6322</v>
      </c>
      <c r="C21" s="446"/>
      <c r="D21" s="446"/>
      <c r="E21" s="527"/>
      <c r="F21" s="527"/>
      <c r="G21" s="527"/>
      <c r="H21" s="527"/>
      <c r="I21" s="527"/>
      <c r="J21" s="527"/>
      <c r="K21" s="527"/>
      <c r="L21" s="489"/>
      <c r="M21" s="207"/>
      <c r="N21" s="334"/>
      <c r="O21" s="207"/>
      <c r="P21" s="207"/>
      <c r="Q21" s="207"/>
      <c r="R21" s="415"/>
      <c r="S21" s="336"/>
      <c r="T21" s="422"/>
      <c r="U21" s="322"/>
      <c r="V21" s="319"/>
      <c r="W21" s="319"/>
      <c r="X21" s="319"/>
      <c r="Y21" s="319"/>
      <c r="Z21" s="319"/>
      <c r="AA21" s="319"/>
      <c r="AB21" s="319"/>
      <c r="AC21" s="422"/>
      <c r="AE21" s="445" t="s">
        <v>6322</v>
      </c>
      <c r="AF21" s="527"/>
      <c r="AG21" s="527"/>
      <c r="AH21" s="527"/>
      <c r="AI21" s="527"/>
      <c r="AJ21" s="527"/>
      <c r="AK21" s="527"/>
      <c r="AL21" s="527"/>
      <c r="AM21" s="489"/>
    </row>
    <row r="22" spans="1:39" ht="16.149999999999999" customHeight="1" thickTop="1" thickBot="1">
      <c r="A22" s="207"/>
      <c r="B22" s="472" t="s">
        <v>6322</v>
      </c>
      <c r="C22" s="423" t="s">
        <v>682</v>
      </c>
      <c r="D22" s="423">
        <v>3</v>
      </c>
      <c r="E22" s="528"/>
      <c r="F22" s="528"/>
      <c r="G22" s="528"/>
      <c r="H22" s="528"/>
      <c r="I22" s="528"/>
      <c r="J22" s="528"/>
      <c r="K22" s="529"/>
      <c r="L22" s="530">
        <v>0</v>
      </c>
      <c r="M22" s="207"/>
      <c r="N22" s="426" t="s">
        <v>6323</v>
      </c>
      <c r="O22" s="207"/>
      <c r="P22" s="531"/>
      <c r="Q22" s="207"/>
      <c r="R22" s="415"/>
      <c r="S22" s="336">
        <f>IF( SUM( U22:AB22 ) = 0, 0, $U$5 )</f>
        <v>0</v>
      </c>
      <c r="T22" s="422"/>
      <c r="U22" s="322"/>
      <c r="V22" s="319"/>
      <c r="W22" s="319"/>
      <c r="X22" s="319"/>
      <c r="Y22" s="319"/>
      <c r="Z22" s="319"/>
      <c r="AA22" s="319"/>
      <c r="AB22" s="337">
        <f t="shared" ref="AB22" si="21" xml:space="preserve"> IF( ISNUMBER( L22 ), 0, 1 )</f>
        <v>0</v>
      </c>
      <c r="AC22" s="422"/>
      <c r="AE22" s="472" t="s">
        <v>6322</v>
      </c>
      <c r="AF22" s="528"/>
      <c r="AG22" s="528"/>
      <c r="AH22" s="528"/>
      <c r="AI22" s="528"/>
      <c r="AJ22" s="528"/>
      <c r="AK22" s="528"/>
      <c r="AL22" s="529"/>
      <c r="AM22" s="530" t="s">
        <v>1330</v>
      </c>
    </row>
    <row r="23" spans="1:39" ht="16.149999999999999" customHeight="1" thickTop="1">
      <c r="A23" s="207"/>
      <c r="B23" s="207"/>
      <c r="C23" s="207"/>
      <c r="D23" s="207"/>
      <c r="E23" s="207"/>
      <c r="F23" s="207"/>
      <c r="G23" s="207"/>
      <c r="H23" s="207"/>
      <c r="I23" s="207"/>
      <c r="J23" s="207"/>
      <c r="K23" s="207"/>
      <c r="L23" s="207"/>
      <c r="M23" s="207"/>
      <c r="N23" s="207"/>
      <c r="O23" s="207"/>
      <c r="P23" s="207"/>
      <c r="Q23" s="207"/>
      <c r="S23" s="336"/>
      <c r="T23" s="411"/>
      <c r="U23" s="359"/>
      <c r="V23" s="319"/>
      <c r="W23" s="319"/>
      <c r="X23" s="319"/>
      <c r="Y23" s="319"/>
      <c r="Z23" s="319"/>
      <c r="AA23" s="319"/>
      <c r="AB23" s="319"/>
      <c r="AC23" s="411"/>
    </row>
    <row r="24" spans="1:39" ht="16.149999999999999" customHeight="1">
      <c r="A24" s="207"/>
      <c r="B24" s="207"/>
      <c r="C24" s="207"/>
      <c r="D24" s="207"/>
      <c r="E24" s="207"/>
      <c r="F24" s="207"/>
      <c r="G24" s="207"/>
      <c r="H24" s="207"/>
      <c r="I24" s="207"/>
      <c r="J24" s="207"/>
      <c r="K24" s="207"/>
      <c r="L24" s="207"/>
      <c r="M24" s="207"/>
      <c r="N24" s="207"/>
      <c r="O24" s="207"/>
      <c r="P24" s="207"/>
      <c r="Q24" s="207"/>
      <c r="S24" s="440"/>
      <c r="U24" s="322"/>
      <c r="V24" s="319"/>
      <c r="W24" s="319"/>
      <c r="X24" s="319"/>
      <c r="Y24" s="319"/>
      <c r="Z24" s="319"/>
      <c r="AA24" s="319"/>
      <c r="AB24" s="319"/>
    </row>
    <row r="25" spans="1:39" ht="16.149999999999999" customHeight="1">
      <c r="A25" s="207"/>
      <c r="B25" s="207"/>
      <c r="C25" s="207"/>
      <c r="D25" s="207"/>
      <c r="E25" s="207"/>
      <c r="F25" s="207"/>
      <c r="G25" s="207"/>
      <c r="H25" s="207"/>
      <c r="I25" s="207"/>
      <c r="J25" s="207"/>
      <c r="K25" s="207"/>
      <c r="L25" s="207"/>
      <c r="M25" s="207"/>
      <c r="N25" s="207"/>
      <c r="O25" s="207"/>
      <c r="P25" s="207"/>
      <c r="Q25" s="207"/>
      <c r="S25" s="440"/>
      <c r="U25" s="322"/>
      <c r="V25" s="322"/>
      <c r="W25" s="322"/>
      <c r="X25" s="322"/>
      <c r="Y25" s="322"/>
      <c r="Z25" s="322"/>
      <c r="AA25" s="322"/>
      <c r="AB25" s="322"/>
    </row>
    <row r="26" spans="1:39" ht="16.149999999999999" customHeight="1">
      <c r="A26" s="207"/>
      <c r="B26" s="207"/>
      <c r="C26" s="207"/>
      <c r="D26" s="207"/>
      <c r="E26" s="207"/>
      <c r="F26" s="207"/>
      <c r="G26" s="207"/>
      <c r="H26" s="207"/>
      <c r="I26" s="207"/>
      <c r="J26" s="207"/>
      <c r="K26" s="207"/>
      <c r="L26" s="207"/>
      <c r="M26" s="207"/>
      <c r="N26" s="207"/>
      <c r="O26" s="207"/>
      <c r="P26" s="207"/>
      <c r="Q26" s="207"/>
      <c r="U26" s="322"/>
      <c r="V26" s="322"/>
      <c r="W26" s="322"/>
      <c r="X26" s="322"/>
      <c r="Y26" s="322"/>
      <c r="Z26" s="322"/>
      <c r="AA26" s="322"/>
      <c r="AB26" s="322"/>
    </row>
    <row r="27" spans="1:39" ht="16.149999999999999" customHeight="1">
      <c r="A27" s="207"/>
      <c r="B27" s="207"/>
      <c r="C27" s="207"/>
      <c r="D27" s="207"/>
      <c r="E27" s="207"/>
      <c r="F27" s="207"/>
      <c r="G27" s="207"/>
      <c r="H27" s="207"/>
      <c r="I27" s="207"/>
      <c r="J27" s="207"/>
      <c r="K27" s="207"/>
      <c r="L27" s="207"/>
      <c r="M27" s="207"/>
      <c r="N27" s="207"/>
      <c r="O27" s="207"/>
      <c r="P27" s="207"/>
      <c r="Q27" s="207"/>
      <c r="U27" s="322"/>
      <c r="V27" s="322"/>
      <c r="W27" s="322"/>
      <c r="X27" s="322"/>
      <c r="Y27" s="322"/>
      <c r="Z27" s="322"/>
      <c r="AA27" s="322"/>
      <c r="AB27" s="322"/>
    </row>
  </sheetData>
  <sheetProtection formatColumns="0" formatRows="0"/>
  <mergeCells count="10">
    <mergeCell ref="E4:H4"/>
    <mergeCell ref="U4:AB4"/>
    <mergeCell ref="AF4:AI4"/>
    <mergeCell ref="B1:I1"/>
    <mergeCell ref="M1:N1"/>
    <mergeCell ref="AE1:AJ1"/>
    <mergeCell ref="B2:I2"/>
    <mergeCell ref="AE2:AJ2"/>
    <mergeCell ref="B3:P3"/>
    <mergeCell ref="AE3:AM3"/>
  </mergeCells>
  <conditionalFormatting sqref="S8:S16">
    <cfRule type="cellIs" dxfId="433" priority="12" operator="equal">
      <formula>0</formula>
    </cfRule>
  </conditionalFormatting>
  <conditionalFormatting sqref="S18">
    <cfRule type="cellIs" dxfId="432" priority="11" operator="equal">
      <formula>0</formula>
    </cfRule>
  </conditionalFormatting>
  <conditionalFormatting sqref="S21">
    <cfRule type="cellIs" dxfId="431" priority="8" operator="equal">
      <formula>0</formula>
    </cfRule>
  </conditionalFormatting>
  <conditionalFormatting sqref="S24:S26">
    <cfRule type="cellIs" dxfId="430" priority="7" operator="equal">
      <formula>0</formula>
    </cfRule>
  </conditionalFormatting>
  <conditionalFormatting sqref="S9:S16 S18:S21 S23">
    <cfRule type="cellIs" dxfId="429" priority="5" operator="equal">
      <formula>0</formula>
    </cfRule>
  </conditionalFormatting>
  <conditionalFormatting sqref="S17">
    <cfRule type="cellIs" dxfId="428" priority="2" operator="equal">
      <formula>0</formula>
    </cfRule>
  </conditionalFormatting>
  <conditionalFormatting sqref="S22">
    <cfRule type="cellIs" dxfId="427" priority="1" operator="equal">
      <formula>0</formula>
    </cfRule>
  </conditionalFormatting>
  <dataValidations count="1">
    <dataValidation type="custom" allowBlank="1" showErrorMessage="1" errorTitle="Input Error" error="Please input a numeric value." sqref="E17:K17 E8:K8 L22">
      <formula1>ISNUMBER(E8)</formula1>
    </dataValidation>
  </dataValidations>
  <pageMargins left="0.7" right="0.7" top="0.75" bottom="0.75" header="0.3" footer="0.3"/>
  <pageSetup paperSize="8" scale="73" fitToHeight="0" orientation="portrait" r:id="rId1"/>
  <headerFooter>
    <oddHeader>&amp;L&amp;F&amp;CSheet: &amp;A&amp;ROFFICIAL</oddHeader>
    <oddFooter>&amp;LPrinted on: &amp;D at &amp;T&amp;CPage &amp;P of &amp;N&amp;ROfwat</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J47"/>
  <sheetViews>
    <sheetView showGridLines="0" topLeftCell="B7" zoomScale="70" zoomScaleNormal="70" zoomScaleSheetLayoutView="145" workbookViewId="0">
      <selection activeCell="J23" sqref="J23"/>
    </sheetView>
  </sheetViews>
  <sheetFormatPr defaultColWidth="8.625" defaultRowHeight="14.25"/>
  <cols>
    <col min="1" max="1" width="9.625" style="244" customWidth="1"/>
    <col min="2" max="2" width="59.25" style="285" customWidth="1"/>
    <col min="3" max="3" width="5.5" style="244" bestFit="1" customWidth="1"/>
    <col min="4" max="4" width="4.75" style="244" bestFit="1" customWidth="1"/>
    <col min="5" max="5" width="15.625" style="244" bestFit="1" customWidth="1"/>
    <col min="6" max="6" width="15.25" style="244" bestFit="1" customWidth="1"/>
    <col min="7" max="7" width="20.625" style="244" bestFit="1" customWidth="1"/>
    <col min="8" max="8" width="12.5" style="244" bestFit="1" customWidth="1"/>
    <col min="9" max="9" width="16.75" style="244" bestFit="1" customWidth="1"/>
    <col min="10" max="10" width="11.75" style="244" customWidth="1"/>
    <col min="11" max="11" width="15.25" style="244" customWidth="1"/>
    <col min="12" max="12" width="15.75" style="582" bestFit="1" customWidth="1"/>
    <col min="13" max="13" width="15.5" style="244" customWidth="1"/>
    <col min="14" max="14" width="26" style="244" customWidth="1"/>
    <col min="15" max="16" width="1.625" style="244" customWidth="1"/>
    <col min="17" max="17" width="25.125" style="319" customWidth="1"/>
    <col min="18" max="18" width="1.625" style="315" customWidth="1"/>
    <col min="19" max="24" width="8.125" style="315" hidden="1" customWidth="1"/>
    <col min="25" max="25" width="1.625" style="315" hidden="1" customWidth="1"/>
    <col min="26" max="26" width="1.625" style="244" customWidth="1"/>
    <col min="27" max="27" width="3.25" style="244" hidden="1" customWidth="1"/>
    <col min="28" max="28" width="1.625" style="244" hidden="1" customWidth="1"/>
    <col min="29" max="29" width="1.625" style="244" customWidth="1"/>
    <col min="30" max="30" width="84.125" style="285" customWidth="1"/>
    <col min="31" max="31" width="14.75" style="244" customWidth="1"/>
    <col min="32" max="33" width="12.125" style="244" customWidth="1"/>
    <col min="34" max="34" width="15.125" style="244" customWidth="1"/>
    <col min="35" max="36" width="12.125" style="244" customWidth="1"/>
    <col min="37" max="37" width="1.625" style="244" customWidth="1"/>
    <col min="38" max="16384" width="8.625" style="244"/>
  </cols>
  <sheetData>
    <row r="1" spans="1:36" s="441" customFormat="1" ht="23.25">
      <c r="B1" s="2718" t="s">
        <v>616</v>
      </c>
      <c r="C1" s="2718"/>
      <c r="D1" s="2718"/>
      <c r="E1" s="2718"/>
      <c r="F1" s="2718"/>
      <c r="G1" s="2718"/>
      <c r="H1" s="2718"/>
      <c r="I1" s="2718"/>
      <c r="J1" s="2718"/>
      <c r="K1" s="391"/>
      <c r="L1" s="311"/>
      <c r="P1" s="392"/>
      <c r="Q1" s="319"/>
      <c r="R1" s="413"/>
      <c r="S1" s="315"/>
      <c r="T1" s="315"/>
      <c r="U1" s="315"/>
      <c r="V1" s="315"/>
      <c r="W1" s="315"/>
      <c r="X1" s="315"/>
      <c r="Y1" s="413"/>
      <c r="AB1" s="392"/>
      <c r="AD1" s="533" t="s">
        <v>11001</v>
      </c>
    </row>
    <row r="2" spans="1:36" s="441" customFormat="1" ht="23.25">
      <c r="B2" s="2718" t="str">
        <f>Validation!B4</f>
        <v>South Staffordshire Water</v>
      </c>
      <c r="C2" s="2718"/>
      <c r="D2" s="2718"/>
      <c r="E2" s="2718"/>
      <c r="F2" s="2718"/>
      <c r="G2" s="2718"/>
      <c r="H2" s="2718"/>
      <c r="I2" s="2718"/>
      <c r="J2" s="2718"/>
      <c r="K2" s="391"/>
      <c r="L2" s="311"/>
      <c r="P2" s="392"/>
      <c r="Q2" s="319"/>
      <c r="R2" s="413"/>
      <c r="S2" s="315"/>
      <c r="T2" s="315"/>
      <c r="U2" s="315"/>
      <c r="V2" s="315"/>
      <c r="W2" s="315"/>
      <c r="X2" s="315"/>
      <c r="Y2" s="413"/>
      <c r="AB2" s="392"/>
      <c r="AD2" s="533"/>
    </row>
    <row r="3" spans="1:36" ht="19.5">
      <c r="B3" s="2719" t="s">
        <v>6324</v>
      </c>
      <c r="C3" s="2720"/>
      <c r="D3" s="2720"/>
      <c r="E3" s="2720"/>
      <c r="F3" s="2720"/>
      <c r="G3" s="2720"/>
      <c r="H3" s="2720"/>
      <c r="I3" s="2720"/>
      <c r="J3" s="2720"/>
      <c r="K3" s="2720"/>
      <c r="L3" s="2720"/>
      <c r="M3" s="2720"/>
      <c r="N3" s="2720"/>
      <c r="P3" s="394"/>
      <c r="Q3" s="317" t="s">
        <v>6027</v>
      </c>
      <c r="R3" s="413"/>
      <c r="Y3" s="413"/>
      <c r="AB3" s="394"/>
      <c r="AD3" s="2735" t="s">
        <v>6324</v>
      </c>
      <c r="AE3" s="2736"/>
      <c r="AF3" s="2736"/>
      <c r="AG3" s="2736"/>
      <c r="AH3" s="2736"/>
      <c r="AI3" s="2736"/>
      <c r="AJ3" s="2736"/>
    </row>
    <row r="4" spans="1:36" ht="19.5" thickBot="1">
      <c r="B4" s="534"/>
      <c r="C4" s="534"/>
      <c r="D4" s="534"/>
      <c r="E4" s="534"/>
      <c r="F4" s="534"/>
      <c r="G4" s="534"/>
      <c r="H4" s="534"/>
      <c r="I4" s="534"/>
      <c r="J4" s="534"/>
      <c r="K4" s="534"/>
      <c r="L4" s="534"/>
      <c r="P4" s="397"/>
      <c r="R4" s="413"/>
      <c r="S4" s="2707" t="s">
        <v>6028</v>
      </c>
      <c r="T4" s="2707"/>
      <c r="U4" s="2707"/>
      <c r="V4" s="2707"/>
      <c r="W4" s="2707"/>
      <c r="X4" s="2707"/>
      <c r="Y4" s="413"/>
      <c r="AB4" s="397"/>
      <c r="AD4" s="534"/>
      <c r="AE4" s="534"/>
      <c r="AF4" s="534"/>
      <c r="AG4" s="534"/>
      <c r="AH4" s="534"/>
      <c r="AI4" s="534"/>
      <c r="AJ4" s="534"/>
    </row>
    <row r="5" spans="1:36" ht="46.5" thickTop="1" thickBot="1">
      <c r="A5" s="207"/>
      <c r="B5" s="499" t="s">
        <v>6029</v>
      </c>
      <c r="C5" s="500" t="s">
        <v>6030</v>
      </c>
      <c r="D5" s="500" t="s">
        <v>5926</v>
      </c>
      <c r="E5" s="500" t="s">
        <v>6285</v>
      </c>
      <c r="F5" s="500" t="s">
        <v>6286</v>
      </c>
      <c r="G5" s="500" t="s">
        <v>6287</v>
      </c>
      <c r="H5" s="500" t="s">
        <v>601</v>
      </c>
      <c r="I5" s="500" t="s">
        <v>6288</v>
      </c>
      <c r="J5" s="501" t="s">
        <v>6106</v>
      </c>
      <c r="K5" s="498"/>
      <c r="L5" s="502" t="s">
        <v>6034</v>
      </c>
      <c r="M5" s="207"/>
      <c r="N5" s="503" t="s">
        <v>6035</v>
      </c>
      <c r="O5" s="207"/>
      <c r="P5" s="397"/>
      <c r="R5" s="413"/>
      <c r="S5" s="321"/>
      <c r="T5" s="322"/>
      <c r="U5" s="322" t="s">
        <v>6036</v>
      </c>
      <c r="V5" s="322"/>
      <c r="W5" s="322"/>
      <c r="X5" s="322"/>
      <c r="Y5" s="413"/>
      <c r="AB5" s="397"/>
      <c r="AD5" s="499" t="s">
        <v>6029</v>
      </c>
      <c r="AE5" s="500" t="s">
        <v>6285</v>
      </c>
      <c r="AF5" s="500" t="s">
        <v>6286</v>
      </c>
      <c r="AG5" s="500" t="s">
        <v>6287</v>
      </c>
      <c r="AH5" s="500" t="s">
        <v>601</v>
      </c>
      <c r="AI5" s="500" t="s">
        <v>6325</v>
      </c>
      <c r="AJ5" s="501" t="s">
        <v>6106</v>
      </c>
    </row>
    <row r="6" spans="1:36" ht="17.25" thickTop="1" thickBot="1">
      <c r="A6" s="207"/>
      <c r="B6" s="318"/>
      <c r="C6" s="318"/>
      <c r="D6" s="318"/>
      <c r="E6" s="535"/>
      <c r="F6" s="535"/>
      <c r="G6" s="535"/>
      <c r="H6" s="535"/>
      <c r="I6" s="535"/>
      <c r="J6" s="498"/>
      <c r="K6" s="498"/>
      <c r="L6" s="207"/>
      <c r="M6" s="207"/>
      <c r="N6" s="207"/>
      <c r="O6" s="207"/>
      <c r="P6" s="397"/>
      <c r="R6" s="413"/>
      <c r="S6" s="244"/>
      <c r="T6" s="244"/>
      <c r="U6" s="244"/>
      <c r="V6" s="244"/>
      <c r="W6" s="244"/>
      <c r="X6" s="244"/>
      <c r="Y6" s="413"/>
      <c r="AB6" s="397"/>
      <c r="AD6" s="318"/>
      <c r="AE6" s="535"/>
      <c r="AF6" s="535"/>
      <c r="AG6" s="535"/>
      <c r="AH6" s="535"/>
      <c r="AI6" s="535"/>
      <c r="AJ6" s="498"/>
    </row>
    <row r="7" spans="1:36" ht="16.5" thickTop="1" thickBot="1">
      <c r="A7" s="207"/>
      <c r="B7" s="445" t="s">
        <v>6326</v>
      </c>
      <c r="C7" s="446"/>
      <c r="D7" s="446"/>
      <c r="E7" s="536"/>
      <c r="F7" s="536"/>
      <c r="G7" s="536"/>
      <c r="H7" s="536"/>
      <c r="I7" s="536"/>
      <c r="J7" s="536"/>
      <c r="K7" s="536"/>
      <c r="L7" s="536"/>
      <c r="M7" s="207"/>
      <c r="N7" s="207"/>
      <c r="O7" s="207"/>
      <c r="P7" s="397"/>
      <c r="R7" s="413"/>
      <c r="S7" s="319"/>
      <c r="T7" s="319"/>
      <c r="U7" s="319"/>
      <c r="V7" s="319"/>
      <c r="W7" s="319"/>
      <c r="X7" s="319"/>
      <c r="Y7" s="413"/>
      <c r="AB7" s="397"/>
      <c r="AD7" s="445" t="s">
        <v>6326</v>
      </c>
      <c r="AE7" s="536"/>
      <c r="AF7" s="536"/>
      <c r="AG7" s="536"/>
      <c r="AH7" s="536"/>
      <c r="AI7" s="536"/>
      <c r="AJ7" s="536"/>
    </row>
    <row r="8" spans="1:36" ht="15.75" thickTop="1">
      <c r="A8" s="207"/>
      <c r="B8" s="537" t="s">
        <v>6327</v>
      </c>
      <c r="C8" s="538" t="s">
        <v>682</v>
      </c>
      <c r="D8" s="539">
        <v>3</v>
      </c>
      <c r="E8" s="2235">
        <f>IFERROR('4J'!E9,0)</f>
        <v>2.5840000000000001</v>
      </c>
      <c r="F8" s="2236">
        <f>IFERROR(SUM('4J'!F9:I9),0)</f>
        <v>10.743</v>
      </c>
      <c r="G8" s="2236">
        <f>IFERROR(SUM('4K'!E10:I10),0)</f>
        <v>0</v>
      </c>
      <c r="H8" s="2236">
        <f>IFERROR(SUM('4K'!J10:L10),0)</f>
        <v>0</v>
      </c>
      <c r="I8" s="542">
        <v>0</v>
      </c>
      <c r="J8" s="2248">
        <f t="shared" ref="J8:J16" si="0">IFERROR(SUM(E8:I8),0)</f>
        <v>13.327</v>
      </c>
      <c r="K8" s="544"/>
      <c r="L8" s="545" t="s">
        <v>6328</v>
      </c>
      <c r="M8" s="207"/>
      <c r="N8" s="335"/>
      <c r="O8" s="207"/>
      <c r="P8" s="397"/>
      <c r="Q8" s="336">
        <f>IF( SUM( S8:X8 ) = 0, 0, $U$5 )</f>
        <v>0</v>
      </c>
      <c r="R8" s="413"/>
      <c r="S8" s="322"/>
      <c r="T8" s="322"/>
      <c r="U8" s="322"/>
      <c r="V8" s="322"/>
      <c r="W8" s="337">
        <f t="shared" ref="W8:W15" si="1" xml:space="preserve"> IF( ISNUMBER( I8 ), 0, 1 )</f>
        <v>0</v>
      </c>
      <c r="X8" s="322"/>
      <c r="Y8" s="413"/>
      <c r="AB8" s="397"/>
      <c r="AD8" s="537" t="s">
        <v>6327</v>
      </c>
      <c r="AE8" s="540" t="s">
        <v>2983</v>
      </c>
      <c r="AF8" s="541" t="s">
        <v>1339</v>
      </c>
      <c r="AG8" s="541" t="s">
        <v>1365</v>
      </c>
      <c r="AH8" s="541" t="s">
        <v>1391</v>
      </c>
      <c r="AI8" s="542" t="s">
        <v>1417</v>
      </c>
      <c r="AJ8" s="543" t="s">
        <v>1443</v>
      </c>
    </row>
    <row r="9" spans="1:36" ht="15">
      <c r="A9" s="207"/>
      <c r="B9" s="546" t="s">
        <v>6329</v>
      </c>
      <c r="C9" s="547" t="s">
        <v>682</v>
      </c>
      <c r="D9" s="547">
        <v>3</v>
      </c>
      <c r="E9" s="2237">
        <f>IFERROR('4J'!E10,0)</f>
        <v>0</v>
      </c>
      <c r="F9" s="2238">
        <f>IFERROR(SUM('4J'!F10:I10),0)</f>
        <v>0</v>
      </c>
      <c r="G9" s="2238">
        <f>IFERROR(SUM('4K'!E11:I11),0)</f>
        <v>0</v>
      </c>
      <c r="H9" s="2238">
        <f>IFERROR(SUM('4K'!J11:L11),0)</f>
        <v>0</v>
      </c>
      <c r="I9" s="550">
        <v>0</v>
      </c>
      <c r="J9" s="2249">
        <f t="shared" si="0"/>
        <v>0</v>
      </c>
      <c r="K9" s="544"/>
      <c r="L9" s="552" t="s">
        <v>6330</v>
      </c>
      <c r="M9" s="207"/>
      <c r="N9" s="343"/>
      <c r="O9" s="207"/>
      <c r="P9" s="415"/>
      <c r="Q9" s="336">
        <f t="shared" ref="Q9:Q15" si="2">IF( SUM( S9:X9 ) = 0, 0, $U$5 )</f>
        <v>0</v>
      </c>
      <c r="R9" s="413"/>
      <c r="S9" s="322"/>
      <c r="T9" s="322"/>
      <c r="U9" s="322"/>
      <c r="V9" s="322"/>
      <c r="W9" s="337">
        <f t="shared" si="1"/>
        <v>0</v>
      </c>
      <c r="X9" s="322"/>
      <c r="Y9" s="413"/>
      <c r="AB9" s="415"/>
      <c r="AD9" s="546" t="s">
        <v>6329</v>
      </c>
      <c r="AE9" s="548" t="s">
        <v>2984</v>
      </c>
      <c r="AF9" s="549" t="s">
        <v>1340</v>
      </c>
      <c r="AG9" s="549" t="s">
        <v>1366</v>
      </c>
      <c r="AH9" s="549" t="s">
        <v>1392</v>
      </c>
      <c r="AI9" s="550" t="s">
        <v>1418</v>
      </c>
      <c r="AJ9" s="551" t="s">
        <v>1444</v>
      </c>
    </row>
    <row r="10" spans="1:36" ht="15">
      <c r="A10" s="207"/>
      <c r="B10" s="546" t="s">
        <v>11242</v>
      </c>
      <c r="C10" s="547" t="s">
        <v>682</v>
      </c>
      <c r="D10" s="547">
        <v>3</v>
      </c>
      <c r="E10" s="2238">
        <f>IFERROR(SUM('4J'!E18:E20),0)</f>
        <v>3.1019999999999999</v>
      </c>
      <c r="F10" s="2238">
        <f>IFERROR(SUM('4J'!F18:I20),0)</f>
        <v>0.11700000000000001</v>
      </c>
      <c r="G10" s="2238">
        <f>IFERROR(SUM('4K'!E19:I21),0)</f>
        <v>0</v>
      </c>
      <c r="H10" s="2238">
        <f>IFERROR(SUM('4K'!J19:L21),0)</f>
        <v>0</v>
      </c>
      <c r="I10" s="550">
        <v>0</v>
      </c>
      <c r="J10" s="2249">
        <f t="shared" si="0"/>
        <v>3.2189999999999999</v>
      </c>
      <c r="K10" s="544"/>
      <c r="L10" s="552" t="s">
        <v>6332</v>
      </c>
      <c r="M10" s="207"/>
      <c r="N10" s="343"/>
      <c r="O10" s="207"/>
      <c r="P10" s="415"/>
      <c r="Q10" s="336">
        <f t="shared" si="2"/>
        <v>0</v>
      </c>
      <c r="R10" s="413"/>
      <c r="S10" s="322"/>
      <c r="T10" s="322"/>
      <c r="U10" s="322"/>
      <c r="V10" s="322"/>
      <c r="W10" s="337">
        <f t="shared" si="1"/>
        <v>0</v>
      </c>
      <c r="X10" s="322"/>
      <c r="Y10" s="413"/>
      <c r="AB10" s="415"/>
      <c r="AD10" s="546" t="s">
        <v>6331</v>
      </c>
      <c r="AE10" s="549" t="s">
        <v>1331</v>
      </c>
      <c r="AF10" s="549" t="s">
        <v>1341</v>
      </c>
      <c r="AG10" s="549" t="s">
        <v>1367</v>
      </c>
      <c r="AH10" s="549" t="s">
        <v>1393</v>
      </c>
      <c r="AI10" s="550" t="s">
        <v>1419</v>
      </c>
      <c r="AJ10" s="551" t="s">
        <v>1445</v>
      </c>
    </row>
    <row r="11" spans="1:36" ht="15">
      <c r="A11" s="207"/>
      <c r="B11" s="546" t="s">
        <v>6333</v>
      </c>
      <c r="C11" s="553" t="s">
        <v>682</v>
      </c>
      <c r="D11" s="553">
        <v>3</v>
      </c>
      <c r="E11" s="2239">
        <f>IFERROR('4J'!E11,0)</f>
        <v>6.0000000000000001E-3</v>
      </c>
      <c r="F11" s="2238">
        <f>IFERROR(SUM('4J'!F11:I11),0)</f>
        <v>4.4999999999999998E-2</v>
      </c>
      <c r="G11" s="2238">
        <f>IFERROR(SUM('4K'!E12:I12),0)</f>
        <v>0</v>
      </c>
      <c r="H11" s="2238">
        <f>IFERROR(SUM('4K'!J12:L12),0)</f>
        <v>0</v>
      </c>
      <c r="I11" s="550">
        <v>0</v>
      </c>
      <c r="J11" s="2249">
        <f t="shared" si="0"/>
        <v>5.0999999999999997E-2</v>
      </c>
      <c r="K11" s="544"/>
      <c r="L11" s="552" t="s">
        <v>6334</v>
      </c>
      <c r="M11" s="207"/>
      <c r="N11" s="343"/>
      <c r="O11" s="207"/>
      <c r="P11" s="415"/>
      <c r="Q11" s="336">
        <f t="shared" si="2"/>
        <v>0</v>
      </c>
      <c r="R11" s="413"/>
      <c r="S11" s="322"/>
      <c r="T11" s="322"/>
      <c r="U11" s="322"/>
      <c r="V11" s="322"/>
      <c r="W11" s="337">
        <f t="shared" si="1"/>
        <v>0</v>
      </c>
      <c r="X11" s="322"/>
      <c r="Y11" s="413"/>
      <c r="AB11" s="415"/>
      <c r="AD11" s="546" t="s">
        <v>6333</v>
      </c>
      <c r="AE11" s="554" t="s">
        <v>2985</v>
      </c>
      <c r="AF11" s="549" t="s">
        <v>1342</v>
      </c>
      <c r="AG11" s="549" t="s">
        <v>1368</v>
      </c>
      <c r="AH11" s="549" t="s">
        <v>1394</v>
      </c>
      <c r="AI11" s="550" t="s">
        <v>1420</v>
      </c>
      <c r="AJ11" s="551" t="s">
        <v>1446</v>
      </c>
    </row>
    <row r="12" spans="1:36" ht="15">
      <c r="A12" s="207"/>
      <c r="B12" s="546" t="s">
        <v>6335</v>
      </c>
      <c r="C12" s="547" t="s">
        <v>682</v>
      </c>
      <c r="D12" s="547">
        <v>3</v>
      </c>
      <c r="E12" s="2239">
        <f>IFERROR('4J'!E12,0)</f>
        <v>0</v>
      </c>
      <c r="F12" s="2238">
        <f>IFERROR(SUM('4J'!F12:I12),0)</f>
        <v>12.622</v>
      </c>
      <c r="G12" s="2238">
        <f>IFERROR(SUM('4K'!E13:I13),0)</f>
        <v>0</v>
      </c>
      <c r="H12" s="2238">
        <f>IFERROR(SUM('4K'!J13:L13),0)</f>
        <v>0</v>
      </c>
      <c r="I12" s="550">
        <v>0</v>
      </c>
      <c r="J12" s="2249">
        <f t="shared" si="0"/>
        <v>12.622</v>
      </c>
      <c r="K12" s="555"/>
      <c r="L12" s="552" t="s">
        <v>6336</v>
      </c>
      <c r="M12" s="207"/>
      <c r="N12" s="343"/>
      <c r="O12" s="207"/>
      <c r="P12" s="415"/>
      <c r="Q12" s="336">
        <f t="shared" si="2"/>
        <v>0</v>
      </c>
      <c r="R12" s="413"/>
      <c r="S12" s="322"/>
      <c r="T12" s="322"/>
      <c r="U12" s="322"/>
      <c r="V12" s="322"/>
      <c r="W12" s="337">
        <f t="shared" si="1"/>
        <v>0</v>
      </c>
      <c r="X12" s="322"/>
      <c r="Y12" s="413"/>
      <c r="AB12" s="415"/>
      <c r="AD12" s="546" t="s">
        <v>6335</v>
      </c>
      <c r="AE12" s="554" t="s">
        <v>2986</v>
      </c>
      <c r="AF12" s="549" t="s">
        <v>1343</v>
      </c>
      <c r="AG12" s="549" t="s">
        <v>1369</v>
      </c>
      <c r="AH12" s="549" t="s">
        <v>1395</v>
      </c>
      <c r="AI12" s="550" t="s">
        <v>1421</v>
      </c>
      <c r="AJ12" s="551" t="s">
        <v>1447</v>
      </c>
    </row>
    <row r="13" spans="1:36" ht="15">
      <c r="A13" s="207"/>
      <c r="B13" s="546" t="s">
        <v>6337</v>
      </c>
      <c r="C13" s="547" t="s">
        <v>682</v>
      </c>
      <c r="D13" s="547">
        <v>3</v>
      </c>
      <c r="E13" s="2239">
        <f>IFERROR('4J'!E13,0)</f>
        <v>0</v>
      </c>
      <c r="F13" s="2238">
        <f>IFERROR(SUM('4J'!F13:I13),0)</f>
        <v>0</v>
      </c>
      <c r="G13" s="2238">
        <f>IFERROR(SUM('4K'!E14:I14),0)</f>
        <v>0</v>
      </c>
      <c r="H13" s="2238">
        <f>IFERROR(SUM('4K'!J14:L14),0)</f>
        <v>0</v>
      </c>
      <c r="I13" s="550">
        <v>0</v>
      </c>
      <c r="J13" s="2249">
        <f t="shared" si="0"/>
        <v>0</v>
      </c>
      <c r="K13" s="555"/>
      <c r="L13" s="552" t="s">
        <v>6338</v>
      </c>
      <c r="M13" s="207"/>
      <c r="N13" s="343"/>
      <c r="O13" s="207"/>
      <c r="P13" s="415"/>
      <c r="Q13" s="336">
        <f t="shared" si="2"/>
        <v>0</v>
      </c>
      <c r="R13" s="413"/>
      <c r="S13" s="322"/>
      <c r="T13" s="322"/>
      <c r="U13" s="322"/>
      <c r="V13" s="322"/>
      <c r="W13" s="337">
        <f t="shared" si="1"/>
        <v>0</v>
      </c>
      <c r="X13" s="322"/>
      <c r="Y13" s="413"/>
      <c r="AB13" s="415"/>
      <c r="AD13" s="546" t="s">
        <v>6337</v>
      </c>
      <c r="AE13" s="554" t="s">
        <v>2987</v>
      </c>
      <c r="AF13" s="549" t="s">
        <v>1344</v>
      </c>
      <c r="AG13" s="549" t="s">
        <v>1370</v>
      </c>
      <c r="AH13" s="549" t="s">
        <v>1396</v>
      </c>
      <c r="AI13" s="550" t="s">
        <v>1422</v>
      </c>
      <c r="AJ13" s="551" t="s">
        <v>1448</v>
      </c>
    </row>
    <row r="14" spans="1:36" ht="30">
      <c r="A14" s="207"/>
      <c r="B14" s="546" t="s">
        <v>6339</v>
      </c>
      <c r="C14" s="547" t="s">
        <v>682</v>
      </c>
      <c r="D14" s="547">
        <v>3</v>
      </c>
      <c r="E14" s="2240">
        <f>IFERROR(SUM('4J'!E14,'4J'!E23,'4J'!E24,'4J'!E25),0)</f>
        <v>2.387</v>
      </c>
      <c r="F14" s="2238">
        <f>IFERROR(SUM('4J'!F14:I14,'4J'!F23:I25),0)</f>
        <v>28.62</v>
      </c>
      <c r="G14" s="2238">
        <f>IFERROR(SUM('4K'!E15:I15,'4K'!E24:I26),0)</f>
        <v>0</v>
      </c>
      <c r="H14" s="2238">
        <f>IFERROR(SUM('4K'!J15:L15,'4K'!J24:L26),0)</f>
        <v>0</v>
      </c>
      <c r="I14" s="550">
        <v>0</v>
      </c>
      <c r="J14" s="2249">
        <f t="shared" si="0"/>
        <v>31.007000000000001</v>
      </c>
      <c r="K14" s="555"/>
      <c r="L14" s="552" t="s">
        <v>6340</v>
      </c>
      <c r="M14" s="207"/>
      <c r="N14" s="343"/>
      <c r="O14" s="207"/>
      <c r="P14" s="415"/>
      <c r="Q14" s="336">
        <f t="shared" si="2"/>
        <v>0</v>
      </c>
      <c r="R14" s="413"/>
      <c r="S14" s="322"/>
      <c r="T14" s="322"/>
      <c r="U14" s="322"/>
      <c r="V14" s="322"/>
      <c r="W14" s="337">
        <f t="shared" si="1"/>
        <v>0</v>
      </c>
      <c r="X14" s="322"/>
      <c r="Y14" s="413"/>
      <c r="AB14" s="415"/>
      <c r="AD14" s="546" t="s">
        <v>6341</v>
      </c>
      <c r="AE14" s="556" t="s">
        <v>10722</v>
      </c>
      <c r="AF14" s="549" t="s">
        <v>1345</v>
      </c>
      <c r="AG14" s="549" t="s">
        <v>1371</v>
      </c>
      <c r="AH14" s="549" t="s">
        <v>1397</v>
      </c>
      <c r="AI14" s="550" t="s">
        <v>1423</v>
      </c>
      <c r="AJ14" s="551" t="s">
        <v>1449</v>
      </c>
    </row>
    <row r="15" spans="1:36" ht="30">
      <c r="A15" s="207"/>
      <c r="B15" s="546" t="s">
        <v>6342</v>
      </c>
      <c r="C15" s="553" t="s">
        <v>682</v>
      </c>
      <c r="D15" s="553">
        <v>3</v>
      </c>
      <c r="E15" s="2239">
        <f>IFERROR('4J'!E15,0)</f>
        <v>0.215</v>
      </c>
      <c r="F15" s="2238">
        <f>IFERROR(SUM('4J'!F15:I15),0)</f>
        <v>4.8930000000000007</v>
      </c>
      <c r="G15" s="2238">
        <f>IFERROR(SUM('4K'!E16:I16),0)</f>
        <v>0</v>
      </c>
      <c r="H15" s="2238">
        <f>IFERROR(SUM('4K'!J16:L16),0)</f>
        <v>0</v>
      </c>
      <c r="I15" s="550">
        <v>0</v>
      </c>
      <c r="J15" s="2249">
        <f t="shared" si="0"/>
        <v>5.1080000000000005</v>
      </c>
      <c r="K15" s="555"/>
      <c r="L15" s="557" t="s">
        <v>6343</v>
      </c>
      <c r="M15" s="207"/>
      <c r="N15" s="343"/>
      <c r="O15" s="207"/>
      <c r="P15" s="415"/>
      <c r="Q15" s="336">
        <f t="shared" si="2"/>
        <v>0</v>
      </c>
      <c r="R15" s="413"/>
      <c r="S15" s="322"/>
      <c r="T15" s="322"/>
      <c r="U15" s="322"/>
      <c r="V15" s="322"/>
      <c r="W15" s="337">
        <f t="shared" si="1"/>
        <v>0</v>
      </c>
      <c r="X15" s="322"/>
      <c r="Y15" s="413"/>
      <c r="AB15" s="415"/>
      <c r="AD15" s="546" t="s">
        <v>6342</v>
      </c>
      <c r="AE15" s="554" t="s">
        <v>2989</v>
      </c>
      <c r="AF15" s="549" t="s">
        <v>1346</v>
      </c>
      <c r="AG15" s="549" t="s">
        <v>1372</v>
      </c>
      <c r="AH15" s="549" t="s">
        <v>1398</v>
      </c>
      <c r="AI15" s="550" t="s">
        <v>1424</v>
      </c>
      <c r="AJ15" s="551" t="s">
        <v>1450</v>
      </c>
    </row>
    <row r="16" spans="1:36" ht="15.75" thickBot="1">
      <c r="A16" s="207"/>
      <c r="B16" s="558" t="s">
        <v>6344</v>
      </c>
      <c r="C16" s="559" t="s">
        <v>682</v>
      </c>
      <c r="D16" s="559">
        <v>3</v>
      </c>
      <c r="E16" s="2241">
        <f>IFERROR(SUM(E8:E15), 0)</f>
        <v>8.2940000000000005</v>
      </c>
      <c r="F16" s="2241">
        <f>IFERROR(SUM(F8:F15), 0)</f>
        <v>57.040000000000006</v>
      </c>
      <c r="G16" s="2241">
        <f>IFERROR(SUM(G8:G15), 0)</f>
        <v>0</v>
      </c>
      <c r="H16" s="2241">
        <f>IFERROR(SUM(H8:H15), 0)</f>
        <v>0</v>
      </c>
      <c r="I16" s="2244">
        <f>IFERROR(SUM(I8:I15),0)</f>
        <v>0</v>
      </c>
      <c r="J16" s="2250">
        <f t="shared" si="0"/>
        <v>65.334000000000003</v>
      </c>
      <c r="K16" s="555"/>
      <c r="L16" s="563" t="s">
        <v>6345</v>
      </c>
      <c r="M16" s="207"/>
      <c r="N16" s="354"/>
      <c r="O16" s="207"/>
      <c r="P16" s="415"/>
      <c r="R16" s="413"/>
      <c r="S16" s="322"/>
      <c r="T16" s="322"/>
      <c r="U16" s="322"/>
      <c r="V16" s="322"/>
      <c r="W16" s="322"/>
      <c r="X16" s="322"/>
      <c r="Y16" s="413"/>
      <c r="AB16" s="415"/>
      <c r="AD16" s="558" t="s">
        <v>6344</v>
      </c>
      <c r="AE16" s="560" t="s">
        <v>1332</v>
      </c>
      <c r="AF16" s="560" t="s">
        <v>1347</v>
      </c>
      <c r="AG16" s="560" t="s">
        <v>1373</v>
      </c>
      <c r="AH16" s="560" t="s">
        <v>1399</v>
      </c>
      <c r="AI16" s="561" t="s">
        <v>1425</v>
      </c>
      <c r="AJ16" s="562" t="s">
        <v>1451</v>
      </c>
    </row>
    <row r="17" spans="1:36" ht="16.5" thickTop="1" thickBot="1">
      <c r="A17" s="207"/>
      <c r="B17" s="417"/>
      <c r="C17" s="417"/>
      <c r="D17" s="417"/>
      <c r="E17" s="2242"/>
      <c r="F17" s="2242"/>
      <c r="G17" s="2242"/>
      <c r="H17" s="2242"/>
      <c r="I17" s="418"/>
      <c r="J17" s="2242"/>
      <c r="K17" s="401"/>
      <c r="L17" s="564"/>
      <c r="M17" s="207"/>
      <c r="N17" s="207"/>
      <c r="O17" s="207"/>
      <c r="P17" s="415"/>
      <c r="R17" s="413"/>
      <c r="S17" s="322"/>
      <c r="T17" s="322"/>
      <c r="U17" s="322"/>
      <c r="V17" s="322"/>
      <c r="W17" s="322"/>
      <c r="X17" s="322"/>
      <c r="Y17" s="413"/>
      <c r="AB17" s="415"/>
      <c r="AD17" s="417"/>
      <c r="AE17" s="418"/>
      <c r="AF17" s="418"/>
      <c r="AG17" s="418"/>
      <c r="AH17" s="418"/>
      <c r="AI17" s="418"/>
      <c r="AJ17" s="418"/>
    </row>
    <row r="18" spans="1:36" ht="17.25" thickTop="1" thickBot="1">
      <c r="A18" s="207"/>
      <c r="B18" s="445" t="s">
        <v>6341</v>
      </c>
      <c r="C18" s="446"/>
      <c r="D18" s="446"/>
      <c r="E18" s="2243"/>
      <c r="F18" s="2243"/>
      <c r="G18" s="2243"/>
      <c r="H18" s="2243"/>
      <c r="I18" s="419"/>
      <c r="J18" s="2243"/>
      <c r="K18" s="110"/>
      <c r="L18" s="565"/>
      <c r="M18" s="207"/>
      <c r="N18" s="207"/>
      <c r="O18" s="207"/>
      <c r="P18" s="415"/>
      <c r="R18" s="413"/>
      <c r="S18" s="322"/>
      <c r="T18" s="322"/>
      <c r="U18" s="322"/>
      <c r="V18" s="322"/>
      <c r="W18" s="322"/>
      <c r="X18" s="322"/>
      <c r="Y18" s="413"/>
      <c r="AB18" s="415"/>
      <c r="AD18" s="445" t="s">
        <v>6341</v>
      </c>
      <c r="AE18" s="419"/>
      <c r="AF18" s="419"/>
      <c r="AG18" s="419"/>
      <c r="AH18" s="419"/>
      <c r="AI18" s="419"/>
      <c r="AJ18" s="419"/>
    </row>
    <row r="19" spans="1:36" ht="16.149999999999999" customHeight="1" thickTop="1">
      <c r="A19" s="207"/>
      <c r="B19" s="537" t="s">
        <v>6346</v>
      </c>
      <c r="C19" s="539" t="s">
        <v>682</v>
      </c>
      <c r="D19" s="539">
        <v>3</v>
      </c>
      <c r="E19" s="2235">
        <f>IFERROR('4D'!E10, 0)</f>
        <v>0</v>
      </c>
      <c r="F19" s="2236">
        <f>IFERROR(SUM('4D'!F10:I10), 0)</f>
        <v>0</v>
      </c>
      <c r="G19" s="2236">
        <f>IFERROR(SUM('4E'!E10:I10), 0)</f>
        <v>0</v>
      </c>
      <c r="H19" s="2236">
        <f>IFERROR(SUM('4E'!J10:L10), 0)</f>
        <v>0</v>
      </c>
      <c r="I19" s="542">
        <v>0</v>
      </c>
      <c r="J19" s="2248">
        <f>IFERROR(SUM(E19:I19), 0)</f>
        <v>0</v>
      </c>
      <c r="K19" s="544"/>
      <c r="L19" s="545" t="s">
        <v>6347</v>
      </c>
      <c r="M19" s="207"/>
      <c r="N19" s="335"/>
      <c r="O19" s="207"/>
      <c r="P19" s="415"/>
      <c r="Q19" s="336">
        <f t="shared" ref="Q19:Q20" si="3">IF( SUM( S19:X19 ) = 0, 0, $U$5 )</f>
        <v>0</v>
      </c>
      <c r="R19" s="413"/>
      <c r="S19" s="322"/>
      <c r="T19" s="322"/>
      <c r="U19" s="322"/>
      <c r="V19" s="322"/>
      <c r="W19" s="337">
        <f t="shared" ref="W19:W20" si="4" xml:space="preserve"> IF( ISNUMBER( I19 ), 0, 1 )</f>
        <v>0</v>
      </c>
      <c r="X19" s="322"/>
      <c r="Y19" s="413"/>
      <c r="AB19" s="415"/>
      <c r="AD19" s="537" t="s">
        <v>6346</v>
      </c>
      <c r="AE19" s="540" t="s">
        <v>3324</v>
      </c>
      <c r="AF19" s="541" t="s">
        <v>1348</v>
      </c>
      <c r="AG19" s="541" t="s">
        <v>1374</v>
      </c>
      <c r="AH19" s="541" t="s">
        <v>1400</v>
      </c>
      <c r="AI19" s="542" t="s">
        <v>1426</v>
      </c>
      <c r="AJ19" s="543" t="s">
        <v>1452</v>
      </c>
    </row>
    <row r="20" spans="1:36" ht="16.149999999999999" customHeight="1">
      <c r="A20" s="207"/>
      <c r="B20" s="546" t="s">
        <v>6348</v>
      </c>
      <c r="C20" s="547" t="s">
        <v>682</v>
      </c>
      <c r="D20" s="547">
        <v>3</v>
      </c>
      <c r="E20" s="2237">
        <f>IFERROR('4D'!E11, 0)</f>
        <v>0</v>
      </c>
      <c r="F20" s="2238">
        <f>IFERROR(SUM('4D'!F11:I11), 0)</f>
        <v>0.224</v>
      </c>
      <c r="G20" s="2238">
        <f>IFERROR(SUM('4E'!E11:I11), 0)</f>
        <v>0</v>
      </c>
      <c r="H20" s="2238">
        <f>IFERROR(SUM('4E'!J11:L11), 0)</f>
        <v>0</v>
      </c>
      <c r="I20" s="550">
        <v>0</v>
      </c>
      <c r="J20" s="2249">
        <f>IFERROR(SUM(E20:I20), 0)</f>
        <v>0.224</v>
      </c>
      <c r="K20" s="544"/>
      <c r="L20" s="552" t="s">
        <v>6349</v>
      </c>
      <c r="M20" s="207"/>
      <c r="N20" s="343"/>
      <c r="O20" s="207"/>
      <c r="P20" s="415"/>
      <c r="Q20" s="336">
        <f t="shared" si="3"/>
        <v>0</v>
      </c>
      <c r="R20" s="413"/>
      <c r="S20" s="322"/>
      <c r="T20" s="322"/>
      <c r="U20" s="322"/>
      <c r="V20" s="322"/>
      <c r="W20" s="337">
        <f t="shared" si="4"/>
        <v>0</v>
      </c>
      <c r="X20" s="322"/>
      <c r="Y20" s="413"/>
      <c r="AB20" s="415"/>
      <c r="AD20" s="546" t="s">
        <v>6350</v>
      </c>
      <c r="AE20" s="548" t="s">
        <v>4810</v>
      </c>
      <c r="AF20" s="549" t="s">
        <v>1349</v>
      </c>
      <c r="AG20" s="549" t="s">
        <v>1375</v>
      </c>
      <c r="AH20" s="549" t="s">
        <v>1401</v>
      </c>
      <c r="AI20" s="550" t="s">
        <v>1427</v>
      </c>
      <c r="AJ20" s="551" t="s">
        <v>1453</v>
      </c>
    </row>
    <row r="21" spans="1:36" ht="16.149999999999999" customHeight="1">
      <c r="A21" s="207"/>
      <c r="B21" s="546" t="s">
        <v>6351</v>
      </c>
      <c r="C21" s="553" t="s">
        <v>682</v>
      </c>
      <c r="D21" s="553">
        <v>3</v>
      </c>
      <c r="E21" s="2240">
        <f>IFERROR(E16+E19+E20,0)</f>
        <v>8.2940000000000005</v>
      </c>
      <c r="F21" s="2238">
        <f>IFERROR(F16+F19+F20,0)</f>
        <v>57.264000000000003</v>
      </c>
      <c r="G21" s="2238">
        <f>IFERROR(G16+G19+G20,0)</f>
        <v>0</v>
      </c>
      <c r="H21" s="2238">
        <f>IFERROR(H16+H19+H20,0)</f>
        <v>0</v>
      </c>
      <c r="I21" s="2238">
        <f>IFERROR(I16+I19+I20,0)</f>
        <v>0</v>
      </c>
      <c r="J21" s="2249">
        <f>IFERROR(SUM(E21:I21),0)</f>
        <v>65.558000000000007</v>
      </c>
      <c r="K21" s="555"/>
      <c r="L21" s="552" t="s">
        <v>6352</v>
      </c>
      <c r="M21" s="207"/>
      <c r="N21" s="343"/>
      <c r="O21" s="207"/>
      <c r="P21" s="415"/>
      <c r="R21" s="413"/>
      <c r="S21" s="322"/>
      <c r="T21" s="322"/>
      <c r="U21" s="322"/>
      <c r="V21" s="322"/>
      <c r="W21" s="322"/>
      <c r="X21" s="322"/>
      <c r="Y21" s="413"/>
      <c r="AB21" s="415"/>
      <c r="AD21" s="546" t="s">
        <v>6351</v>
      </c>
      <c r="AE21" s="556" t="s">
        <v>1333</v>
      </c>
      <c r="AF21" s="549" t="s">
        <v>1350</v>
      </c>
      <c r="AG21" s="549" t="s">
        <v>1376</v>
      </c>
      <c r="AH21" s="549" t="s">
        <v>1402</v>
      </c>
      <c r="AI21" s="549" t="s">
        <v>1428</v>
      </c>
      <c r="AJ21" s="551" t="s">
        <v>1454</v>
      </c>
    </row>
    <row r="22" spans="1:36" ht="16.149999999999999" customHeight="1">
      <c r="A22" s="207"/>
      <c r="B22" s="546" t="s">
        <v>6353</v>
      </c>
      <c r="C22" s="547" t="s">
        <v>682</v>
      </c>
      <c r="D22" s="547">
        <v>3</v>
      </c>
      <c r="E22" s="2237">
        <f>IFERROR('4D'!E13, 0)</f>
        <v>2.993253124703301E-2</v>
      </c>
      <c r="F22" s="2238">
        <f>IFERROR(SUM('4D'!F13:I13), 0)</f>
        <v>1.7438734498056983</v>
      </c>
      <c r="G22" s="2238">
        <f>IFERROR(SUM('4E'!E13:I13), 0)</f>
        <v>0</v>
      </c>
      <c r="H22" s="2238">
        <f>IFERROR(SUM('4E'!J13:L13), 0)</f>
        <v>0</v>
      </c>
      <c r="I22" s="550">
        <v>0</v>
      </c>
      <c r="J22" s="2249">
        <f>IFERROR(SUM(E22:I22),0)</f>
        <v>1.7738059810527314</v>
      </c>
      <c r="K22" s="555"/>
      <c r="L22" s="552" t="s">
        <v>6354</v>
      </c>
      <c r="M22" s="207"/>
      <c r="N22" s="343"/>
      <c r="O22" s="207"/>
      <c r="P22" s="415"/>
      <c r="Q22" s="336">
        <f>IF( SUM( S22:X22 ) = 0, 0, $U$5 )</f>
        <v>0</v>
      </c>
      <c r="R22" s="413"/>
      <c r="S22" s="322"/>
      <c r="T22" s="322"/>
      <c r="U22" s="322"/>
      <c r="V22" s="322"/>
      <c r="W22" s="337">
        <f t="shared" ref="W22" si="5" xml:space="preserve"> IF( ISNUMBER( I22 ), 0, 1 )</f>
        <v>0</v>
      </c>
      <c r="X22" s="322"/>
      <c r="Y22" s="413"/>
      <c r="AB22" s="415"/>
      <c r="AD22" s="546" t="s">
        <v>6353</v>
      </c>
      <c r="AE22" s="566" t="s">
        <v>2502</v>
      </c>
      <c r="AF22" s="567" t="s">
        <v>1351</v>
      </c>
      <c r="AG22" s="567" t="s">
        <v>1377</v>
      </c>
      <c r="AH22" s="567" t="s">
        <v>1403</v>
      </c>
      <c r="AI22" s="550" t="s">
        <v>1429</v>
      </c>
      <c r="AJ22" s="551" t="s">
        <v>1455</v>
      </c>
    </row>
    <row r="23" spans="1:36" ht="16.149999999999999" customHeight="1" thickBot="1">
      <c r="A23" s="207"/>
      <c r="B23" s="558" t="s">
        <v>2762</v>
      </c>
      <c r="C23" s="568" t="s">
        <v>682</v>
      </c>
      <c r="D23" s="568">
        <v>3</v>
      </c>
      <c r="E23" s="2244">
        <f>IFERROR(E21+E22,0)</f>
        <v>8.3239325312470331</v>
      </c>
      <c r="F23" s="2244">
        <f>IFERROR(F21+F22,0)</f>
        <v>59.0078734498057</v>
      </c>
      <c r="G23" s="2244">
        <f>IFERROR(G21+G22,0)</f>
        <v>0</v>
      </c>
      <c r="H23" s="2244">
        <f>IFERROR(H21+H22,0)</f>
        <v>0</v>
      </c>
      <c r="I23" s="2244">
        <f>IFERROR(I21+I22,0)</f>
        <v>0</v>
      </c>
      <c r="J23" s="2250">
        <f>IFERROR(SUM(E23:I23),0)</f>
        <v>67.331805981052739</v>
      </c>
      <c r="K23" s="555"/>
      <c r="L23" s="569" t="s">
        <v>6355</v>
      </c>
      <c r="M23" s="207"/>
      <c r="N23" s="354"/>
      <c r="O23" s="207"/>
      <c r="P23" s="415"/>
      <c r="R23" s="422"/>
      <c r="S23" s="322"/>
      <c r="T23" s="322"/>
      <c r="U23" s="322"/>
      <c r="V23" s="322"/>
      <c r="W23" s="322"/>
      <c r="X23" s="322"/>
      <c r="Y23" s="422"/>
      <c r="AB23" s="415"/>
      <c r="AD23" s="558" t="s">
        <v>2762</v>
      </c>
      <c r="AE23" s="561" t="s">
        <v>1334</v>
      </c>
      <c r="AF23" s="561" t="s">
        <v>1352</v>
      </c>
      <c r="AG23" s="561" t="s">
        <v>1378</v>
      </c>
      <c r="AH23" s="561" t="s">
        <v>1404</v>
      </c>
      <c r="AI23" s="561" t="s">
        <v>1430</v>
      </c>
      <c r="AJ23" s="562" t="s">
        <v>1456</v>
      </c>
    </row>
    <row r="24" spans="1:36" ht="16.149999999999999" customHeight="1" thickTop="1" thickBot="1">
      <c r="A24" s="207"/>
      <c r="B24" s="417"/>
      <c r="C24" s="417"/>
      <c r="D24" s="417"/>
      <c r="E24" s="2242"/>
      <c r="F24" s="2242"/>
      <c r="G24" s="2242"/>
      <c r="H24" s="2242"/>
      <c r="I24" s="418"/>
      <c r="J24" s="2242"/>
      <c r="K24" s="110"/>
      <c r="L24" s="565"/>
      <c r="M24" s="207"/>
      <c r="N24" s="207"/>
      <c r="O24" s="207"/>
      <c r="P24" s="415"/>
      <c r="R24" s="422"/>
      <c r="S24" s="322"/>
      <c r="T24" s="322"/>
      <c r="U24" s="322"/>
      <c r="V24" s="322"/>
      <c r="W24" s="322"/>
      <c r="X24" s="322"/>
      <c r="Y24" s="422"/>
      <c r="AB24" s="415"/>
      <c r="AD24" s="417"/>
      <c r="AE24" s="418"/>
      <c r="AF24" s="418"/>
      <c r="AG24" s="418"/>
      <c r="AH24" s="418"/>
      <c r="AI24" s="418"/>
      <c r="AJ24" s="418"/>
    </row>
    <row r="25" spans="1:36" ht="16.149999999999999" customHeight="1" thickTop="1" thickBot="1">
      <c r="A25" s="207"/>
      <c r="B25" s="445" t="s">
        <v>6356</v>
      </c>
      <c r="C25" s="446"/>
      <c r="D25" s="446"/>
      <c r="E25" s="2245"/>
      <c r="F25" s="2245"/>
      <c r="G25" s="2245"/>
      <c r="H25" s="2245"/>
      <c r="I25" s="361"/>
      <c r="J25" s="2245"/>
      <c r="K25" s="110"/>
      <c r="L25" s="565"/>
      <c r="M25" s="207"/>
      <c r="N25" s="207"/>
      <c r="O25" s="207"/>
      <c r="P25" s="397"/>
      <c r="R25" s="422"/>
      <c r="S25" s="322"/>
      <c r="T25" s="322"/>
      <c r="U25" s="322"/>
      <c r="V25" s="322"/>
      <c r="W25" s="322"/>
      <c r="X25" s="322"/>
      <c r="Y25" s="422"/>
      <c r="AB25" s="415"/>
      <c r="AD25" s="445" t="s">
        <v>6356</v>
      </c>
      <c r="AE25" s="361"/>
      <c r="AF25" s="361"/>
      <c r="AG25" s="361"/>
      <c r="AH25" s="361"/>
      <c r="AI25" s="361"/>
      <c r="AJ25" s="361"/>
    </row>
    <row r="26" spans="1:36" ht="16.149999999999999" customHeight="1" thickTop="1" thickBot="1">
      <c r="A26" s="207"/>
      <c r="B26" s="570" t="s">
        <v>6357</v>
      </c>
      <c r="C26" s="571" t="s">
        <v>682</v>
      </c>
      <c r="D26" s="571">
        <v>3</v>
      </c>
      <c r="E26" s="2246">
        <f>IFERROR('4D'!E17, 0)</f>
        <v>0</v>
      </c>
      <c r="F26" s="2247">
        <f>IFERROR(SUM('4D'!F17:I17), 0)</f>
        <v>3.5179999999999998</v>
      </c>
      <c r="G26" s="2247">
        <f>IFERROR(SUM('4E'!E17:I17), 0)</f>
        <v>0</v>
      </c>
      <c r="H26" s="2247">
        <f>IFERROR(SUM('4E'!J17:L17), 0)</f>
        <v>0</v>
      </c>
      <c r="I26" s="574">
        <v>0</v>
      </c>
      <c r="J26" s="2251">
        <f>IFERROR(SUM(E26:I26),0)</f>
        <v>3.5179999999999998</v>
      </c>
      <c r="K26" s="555"/>
      <c r="L26" s="576" t="s">
        <v>6358</v>
      </c>
      <c r="M26" s="207"/>
      <c r="N26" s="427"/>
      <c r="O26" s="207"/>
      <c r="P26" s="397"/>
      <c r="Q26" s="336">
        <f>IF( SUM( S26:X26 ) = 0, 0, $U$5 )</f>
        <v>0</v>
      </c>
      <c r="R26" s="413"/>
      <c r="S26" s="322"/>
      <c r="T26" s="322"/>
      <c r="U26" s="322"/>
      <c r="V26" s="322"/>
      <c r="W26" s="337">
        <f t="shared" ref="W26" si="6" xml:space="preserve"> IF( ISNUMBER( I26 ), 0, 1 )</f>
        <v>0</v>
      </c>
      <c r="X26" s="322"/>
      <c r="Y26" s="422"/>
      <c r="AB26" s="415"/>
      <c r="AD26" s="570" t="s">
        <v>6357</v>
      </c>
      <c r="AE26" s="572" t="s">
        <v>2504</v>
      </c>
      <c r="AF26" s="573" t="s">
        <v>1353</v>
      </c>
      <c r="AG26" s="573" t="s">
        <v>1379</v>
      </c>
      <c r="AH26" s="573" t="s">
        <v>1405</v>
      </c>
      <c r="AI26" s="574" t="s">
        <v>1431</v>
      </c>
      <c r="AJ26" s="575" t="s">
        <v>1457</v>
      </c>
    </row>
    <row r="27" spans="1:36" ht="16.149999999999999" customHeight="1" thickTop="1" thickBot="1">
      <c r="A27" s="207"/>
      <c r="B27" s="577"/>
      <c r="C27" s="210"/>
      <c r="D27" s="210"/>
      <c r="E27" s="2245"/>
      <c r="F27" s="2245"/>
      <c r="G27" s="2245"/>
      <c r="H27" s="2245"/>
      <c r="I27" s="361"/>
      <c r="J27" s="2245"/>
      <c r="K27" s="110"/>
      <c r="L27" s="565"/>
      <c r="M27" s="207"/>
      <c r="N27" s="207"/>
      <c r="O27" s="207"/>
      <c r="P27" s="397"/>
      <c r="R27" s="422"/>
      <c r="S27" s="322"/>
      <c r="T27" s="322"/>
      <c r="U27" s="322"/>
      <c r="V27" s="322"/>
      <c r="W27" s="322"/>
      <c r="X27" s="322"/>
      <c r="Y27" s="422"/>
      <c r="AB27" s="415"/>
      <c r="AD27" s="577"/>
      <c r="AE27" s="361"/>
      <c r="AF27" s="361"/>
      <c r="AG27" s="361"/>
      <c r="AH27" s="361"/>
      <c r="AI27" s="361"/>
      <c r="AJ27" s="361"/>
    </row>
    <row r="28" spans="1:36" ht="16.149999999999999" customHeight="1" thickTop="1" thickBot="1">
      <c r="A28" s="207"/>
      <c r="B28" s="445" t="s">
        <v>6181</v>
      </c>
      <c r="C28" s="446"/>
      <c r="D28" s="446"/>
      <c r="E28" s="2245"/>
      <c r="F28" s="2245"/>
      <c r="G28" s="2245"/>
      <c r="H28" s="2245"/>
      <c r="I28" s="361"/>
      <c r="J28" s="2245"/>
      <c r="K28" s="110"/>
      <c r="L28" s="565"/>
      <c r="M28" s="207"/>
      <c r="N28" s="207"/>
      <c r="O28" s="207"/>
      <c r="P28" s="397"/>
      <c r="R28" s="422"/>
      <c r="S28" s="322"/>
      <c r="T28" s="322"/>
      <c r="U28" s="322"/>
      <c r="V28" s="322"/>
      <c r="W28" s="322"/>
      <c r="X28" s="322"/>
      <c r="Y28" s="422"/>
      <c r="AB28" s="415"/>
      <c r="AD28" s="445" t="s">
        <v>6181</v>
      </c>
      <c r="AE28" s="361"/>
      <c r="AF28" s="361"/>
      <c r="AG28" s="361"/>
      <c r="AH28" s="361"/>
      <c r="AI28" s="361"/>
      <c r="AJ28" s="361"/>
    </row>
    <row r="29" spans="1:36" ht="16.149999999999999" customHeight="1" thickTop="1">
      <c r="A29" s="207"/>
      <c r="B29" s="537" t="s">
        <v>6359</v>
      </c>
      <c r="C29" s="539" t="s">
        <v>682</v>
      </c>
      <c r="D29" s="539">
        <v>3</v>
      </c>
      <c r="E29" s="2235">
        <f>IFERROR('4D'!E20, 0)</f>
        <v>0.95</v>
      </c>
      <c r="F29" s="2236">
        <f>IFERROR(SUM('4D'!F20:I20), 0)</f>
        <v>20.760999999999999</v>
      </c>
      <c r="G29" s="2236">
        <f>IFERROR(SUM('4E'!E20:I20), 0)</f>
        <v>0</v>
      </c>
      <c r="H29" s="2236">
        <f>IFERROR(SUM('4E'!J20:L20), 0)</f>
        <v>0</v>
      </c>
      <c r="I29" s="542">
        <v>0</v>
      </c>
      <c r="J29" s="2248">
        <f t="shared" ref="J29:J34" si="7">IFERROR(SUM(E29:I29),0)</f>
        <v>21.710999999999999</v>
      </c>
      <c r="K29" s="555"/>
      <c r="L29" s="545" t="s">
        <v>6360</v>
      </c>
      <c r="M29" s="207"/>
      <c r="N29" s="335"/>
      <c r="O29" s="207"/>
      <c r="P29" s="397"/>
      <c r="Q29" s="336">
        <f>IF( SUM( S29:X29 ) = 0, 0, $U$5 )</f>
        <v>0</v>
      </c>
      <c r="R29" s="413"/>
      <c r="S29" s="322"/>
      <c r="T29" s="322"/>
      <c r="U29" s="322"/>
      <c r="V29" s="322"/>
      <c r="W29" s="337">
        <f t="shared" ref="W29:W31" si="8" xml:space="preserve"> IF( ISNUMBER( I29 ), 0, 1 )</f>
        <v>0</v>
      </c>
      <c r="X29" s="322"/>
      <c r="Y29" s="422"/>
      <c r="AB29" s="415"/>
      <c r="AD29" s="537" t="s">
        <v>6359</v>
      </c>
      <c r="AE29" s="540" t="s">
        <v>2999</v>
      </c>
      <c r="AF29" s="541" t="s">
        <v>1354</v>
      </c>
      <c r="AG29" s="541" t="s">
        <v>1380</v>
      </c>
      <c r="AH29" s="541" t="s">
        <v>1406</v>
      </c>
      <c r="AI29" s="542" t="s">
        <v>1432</v>
      </c>
      <c r="AJ29" s="543" t="s">
        <v>1458</v>
      </c>
    </row>
    <row r="30" spans="1:36" ht="16.149999999999999" customHeight="1">
      <c r="A30" s="207"/>
      <c r="B30" s="546" t="s">
        <v>6361</v>
      </c>
      <c r="C30" s="547" t="s">
        <v>682</v>
      </c>
      <c r="D30" s="547">
        <v>3</v>
      </c>
      <c r="E30" s="2237">
        <f>IFERROR('4D'!E21, 0)</f>
        <v>2.3140000000000001</v>
      </c>
      <c r="F30" s="2238">
        <f>IFERROR(SUM('4D'!F21:I21), 0)</f>
        <v>17.498000000000001</v>
      </c>
      <c r="G30" s="2238">
        <f>IFERROR(SUM('4E'!E21:I21), 0)</f>
        <v>0</v>
      </c>
      <c r="H30" s="2238">
        <f>IFERROR(SUM('4E'!J21:L21), 0)</f>
        <v>0</v>
      </c>
      <c r="I30" s="550">
        <v>0</v>
      </c>
      <c r="J30" s="2249">
        <f t="shared" si="7"/>
        <v>19.812000000000001</v>
      </c>
      <c r="K30" s="555"/>
      <c r="L30" s="552" t="s">
        <v>6362</v>
      </c>
      <c r="M30" s="207"/>
      <c r="N30" s="343"/>
      <c r="O30" s="207"/>
      <c r="P30" s="397"/>
      <c r="Q30" s="336">
        <f t="shared" ref="Q30:Q31" si="9">IF( SUM( S30:X30 ) = 0, 0, $U$5 )</f>
        <v>0</v>
      </c>
      <c r="R30" s="413"/>
      <c r="S30" s="322"/>
      <c r="T30" s="322"/>
      <c r="U30" s="322"/>
      <c r="V30" s="322"/>
      <c r="W30" s="337">
        <f t="shared" si="8"/>
        <v>0</v>
      </c>
      <c r="X30" s="322"/>
      <c r="Y30" s="422"/>
      <c r="AB30" s="415"/>
      <c r="AD30" s="546" t="s">
        <v>6361</v>
      </c>
      <c r="AE30" s="548" t="s">
        <v>3323</v>
      </c>
      <c r="AF30" s="549" t="s">
        <v>1355</v>
      </c>
      <c r="AG30" s="549" t="s">
        <v>1381</v>
      </c>
      <c r="AH30" s="549" t="s">
        <v>1407</v>
      </c>
      <c r="AI30" s="550" t="s">
        <v>1433</v>
      </c>
      <c r="AJ30" s="551" t="s">
        <v>1459</v>
      </c>
    </row>
    <row r="31" spans="1:36" ht="16.149999999999999" customHeight="1">
      <c r="A31" s="207"/>
      <c r="B31" s="546" t="s">
        <v>6363</v>
      </c>
      <c r="C31" s="553" t="s">
        <v>682</v>
      </c>
      <c r="D31" s="553">
        <v>3</v>
      </c>
      <c r="E31" s="2237">
        <f>IFERROR('4D'!E22, 0)</f>
        <v>0</v>
      </c>
      <c r="F31" s="2238">
        <f>IFERROR(SUM('4D'!F22:I22), 0)</f>
        <v>12.125999999999999</v>
      </c>
      <c r="G31" s="2238">
        <f>IFERROR(SUM('4E'!E22:I22), 0)</f>
        <v>0</v>
      </c>
      <c r="H31" s="2238">
        <f>IFERROR(SUM('4E'!J22:L22), 0)</f>
        <v>0</v>
      </c>
      <c r="I31" s="550">
        <v>0</v>
      </c>
      <c r="J31" s="2249">
        <f t="shared" si="7"/>
        <v>12.125999999999999</v>
      </c>
      <c r="K31" s="555"/>
      <c r="L31" s="552" t="s">
        <v>6364</v>
      </c>
      <c r="M31" s="207"/>
      <c r="N31" s="343"/>
      <c r="O31" s="207"/>
      <c r="P31" s="397"/>
      <c r="Q31" s="336">
        <f t="shared" si="9"/>
        <v>0</v>
      </c>
      <c r="R31" s="413"/>
      <c r="S31" s="322"/>
      <c r="T31" s="322"/>
      <c r="U31" s="322"/>
      <c r="V31" s="322"/>
      <c r="W31" s="337">
        <f t="shared" si="8"/>
        <v>0</v>
      </c>
      <c r="X31" s="322"/>
      <c r="Y31" s="422"/>
      <c r="AB31" s="415"/>
      <c r="AD31" s="546" t="s">
        <v>6365</v>
      </c>
      <c r="AE31" s="548" t="s">
        <v>4809</v>
      </c>
      <c r="AF31" s="549" t="s">
        <v>1356</v>
      </c>
      <c r="AG31" s="549" t="s">
        <v>1382</v>
      </c>
      <c r="AH31" s="549" t="s">
        <v>1408</v>
      </c>
      <c r="AI31" s="550" t="s">
        <v>1434</v>
      </c>
      <c r="AJ31" s="551" t="s">
        <v>1460</v>
      </c>
    </row>
    <row r="32" spans="1:36" ht="16.149999999999999" customHeight="1">
      <c r="A32" s="207"/>
      <c r="B32" s="546" t="s">
        <v>11277</v>
      </c>
      <c r="C32" s="553" t="s">
        <v>682</v>
      </c>
      <c r="D32" s="553">
        <v>3</v>
      </c>
      <c r="E32" s="2240">
        <f>IFERROR(E29+E30+E31,0)</f>
        <v>3.2640000000000002</v>
      </c>
      <c r="F32" s="2238">
        <f>IFERROR(F29+F30+F31,0)</f>
        <v>50.384999999999998</v>
      </c>
      <c r="G32" s="2238">
        <f>IFERROR(G29+G30+G31,0)</f>
        <v>0</v>
      </c>
      <c r="H32" s="2238">
        <f>IFERROR(H29+H30+H31,0)</f>
        <v>0</v>
      </c>
      <c r="I32" s="2238">
        <f>IFERROR(I29+I30+I31,0)</f>
        <v>0</v>
      </c>
      <c r="J32" s="2249">
        <f t="shared" si="7"/>
        <v>53.649000000000001</v>
      </c>
      <c r="K32" s="555"/>
      <c r="L32" s="552" t="s">
        <v>6367</v>
      </c>
      <c r="M32" s="207"/>
      <c r="N32" s="343"/>
      <c r="O32" s="207"/>
      <c r="P32" s="397"/>
      <c r="R32" s="422"/>
      <c r="S32" s="322"/>
      <c r="T32" s="322"/>
      <c r="U32" s="322"/>
      <c r="V32" s="322"/>
      <c r="W32" s="322"/>
      <c r="X32" s="322"/>
      <c r="Y32" s="422"/>
      <c r="AB32" s="415"/>
      <c r="AD32" s="546" t="s">
        <v>6366</v>
      </c>
      <c r="AE32" s="556" t="s">
        <v>1335</v>
      </c>
      <c r="AF32" s="549" t="s">
        <v>1357</v>
      </c>
      <c r="AG32" s="549" t="s">
        <v>1383</v>
      </c>
      <c r="AH32" s="549" t="s">
        <v>1409</v>
      </c>
      <c r="AI32" s="549" t="s">
        <v>1435</v>
      </c>
      <c r="AJ32" s="551" t="s">
        <v>1461</v>
      </c>
    </row>
    <row r="33" spans="1:36" ht="16.149999999999999" customHeight="1">
      <c r="A33" s="207"/>
      <c r="B33" s="546" t="s">
        <v>6353</v>
      </c>
      <c r="C33" s="547" t="s">
        <v>682</v>
      </c>
      <c r="D33" s="547">
        <v>3</v>
      </c>
      <c r="E33" s="2237">
        <f>IFERROR('4D'!E24, 0)</f>
        <v>0</v>
      </c>
      <c r="F33" s="2238">
        <f>IFERROR(SUM('4D'!F24:I24), 0)</f>
        <v>0</v>
      </c>
      <c r="G33" s="2238">
        <f>IFERROR(SUM('4E'!E24:I24), 0)</f>
        <v>0</v>
      </c>
      <c r="H33" s="2238">
        <f>IFERROR(SUM('4E'!J24:L24), 0)</f>
        <v>0</v>
      </c>
      <c r="I33" s="550">
        <v>0</v>
      </c>
      <c r="J33" s="2249">
        <f t="shared" si="7"/>
        <v>0</v>
      </c>
      <c r="K33" s="555"/>
      <c r="L33" s="552" t="s">
        <v>6368</v>
      </c>
      <c r="M33" s="207"/>
      <c r="N33" s="343"/>
      <c r="O33" s="207"/>
      <c r="P33" s="397"/>
      <c r="Q33" s="336">
        <f>IF( SUM( S33:X33 ) = 0, 0, $U$5 )</f>
        <v>0</v>
      </c>
      <c r="R33" s="413"/>
      <c r="S33" s="322"/>
      <c r="T33" s="322"/>
      <c r="U33" s="322"/>
      <c r="V33" s="322"/>
      <c r="W33" s="337">
        <f t="shared" ref="W33" si="10" xml:space="preserve"> IF( ISNUMBER( I33 ), 0, 1 )</f>
        <v>0</v>
      </c>
      <c r="X33" s="322"/>
      <c r="Y33" s="422"/>
      <c r="AB33" s="415"/>
      <c r="AD33" s="546" t="s">
        <v>6353</v>
      </c>
      <c r="AE33" s="566" t="s">
        <v>2506</v>
      </c>
      <c r="AF33" s="567" t="s">
        <v>1358</v>
      </c>
      <c r="AG33" s="567" t="s">
        <v>1384</v>
      </c>
      <c r="AH33" s="567" t="s">
        <v>1410</v>
      </c>
      <c r="AI33" s="550" t="s">
        <v>1436</v>
      </c>
      <c r="AJ33" s="551" t="s">
        <v>1462</v>
      </c>
    </row>
    <row r="34" spans="1:36" ht="16.149999999999999" customHeight="1" thickBot="1">
      <c r="A34" s="207"/>
      <c r="B34" s="558" t="s">
        <v>6369</v>
      </c>
      <c r="C34" s="568" t="s">
        <v>682</v>
      </c>
      <c r="D34" s="568">
        <v>3</v>
      </c>
      <c r="E34" s="2244">
        <f>IFERROR(E32+E33,0)</f>
        <v>3.2640000000000002</v>
      </c>
      <c r="F34" s="2244">
        <f>IFERROR(F32+F33,0)</f>
        <v>50.384999999999998</v>
      </c>
      <c r="G34" s="2244">
        <f>IFERROR(G32+G33,0)</f>
        <v>0</v>
      </c>
      <c r="H34" s="2244">
        <f>IFERROR(H32+H33,0)</f>
        <v>0</v>
      </c>
      <c r="I34" s="2244">
        <f>IFERROR(I32+I33,0)</f>
        <v>0</v>
      </c>
      <c r="J34" s="2250">
        <f t="shared" si="7"/>
        <v>53.649000000000001</v>
      </c>
      <c r="K34" s="555"/>
      <c r="L34" s="569" t="s">
        <v>6370</v>
      </c>
      <c r="M34" s="207"/>
      <c r="N34" s="354"/>
      <c r="O34" s="207"/>
      <c r="P34" s="397"/>
      <c r="R34" s="422"/>
      <c r="S34" s="322"/>
      <c r="T34" s="322"/>
      <c r="U34" s="322"/>
      <c r="V34" s="322"/>
      <c r="W34" s="322"/>
      <c r="X34" s="322"/>
      <c r="Y34" s="422"/>
      <c r="AB34" s="415"/>
      <c r="AD34" s="558" t="s">
        <v>6369</v>
      </c>
      <c r="AE34" s="561" t="s">
        <v>1336</v>
      </c>
      <c r="AF34" s="561" t="s">
        <v>1359</v>
      </c>
      <c r="AG34" s="561" t="s">
        <v>1385</v>
      </c>
      <c r="AH34" s="561" t="s">
        <v>1411</v>
      </c>
      <c r="AI34" s="561" t="s">
        <v>1437</v>
      </c>
      <c r="AJ34" s="562" t="s">
        <v>1463</v>
      </c>
    </row>
    <row r="35" spans="1:36" ht="16.149999999999999" customHeight="1" thickTop="1" thickBot="1">
      <c r="A35" s="207"/>
      <c r="B35" s="467"/>
      <c r="C35" s="110"/>
      <c r="D35" s="110"/>
      <c r="E35" s="2245"/>
      <c r="F35" s="2245"/>
      <c r="G35" s="2245"/>
      <c r="H35" s="2245"/>
      <c r="I35" s="361"/>
      <c r="J35" s="2245"/>
      <c r="K35" s="110"/>
      <c r="L35" s="565"/>
      <c r="M35" s="207"/>
      <c r="N35" s="207"/>
      <c r="O35" s="207"/>
      <c r="P35" s="397"/>
      <c r="R35" s="422"/>
      <c r="S35" s="322"/>
      <c r="T35" s="322"/>
      <c r="U35" s="322"/>
      <c r="V35" s="322"/>
      <c r="W35" s="322"/>
      <c r="X35" s="322"/>
      <c r="Y35" s="422"/>
      <c r="AB35" s="415"/>
      <c r="AD35" s="467"/>
      <c r="AE35" s="361"/>
      <c r="AF35" s="361"/>
      <c r="AG35" s="361"/>
      <c r="AH35" s="361"/>
      <c r="AI35" s="361"/>
      <c r="AJ35" s="361"/>
    </row>
    <row r="36" spans="1:36" ht="16.149999999999999" customHeight="1" thickTop="1" thickBot="1">
      <c r="A36" s="207"/>
      <c r="B36" s="445" t="s">
        <v>6356</v>
      </c>
      <c r="C36" s="446"/>
      <c r="D36" s="446"/>
      <c r="E36" s="2245"/>
      <c r="F36" s="2245"/>
      <c r="G36" s="2245"/>
      <c r="H36" s="2245"/>
      <c r="I36" s="361"/>
      <c r="J36" s="2245"/>
      <c r="K36" s="110"/>
      <c r="L36" s="565"/>
      <c r="M36" s="207"/>
      <c r="N36" s="207"/>
      <c r="O36" s="207"/>
      <c r="P36" s="397"/>
      <c r="R36" s="422"/>
      <c r="S36" s="322"/>
      <c r="T36" s="322"/>
      <c r="U36" s="322"/>
      <c r="V36" s="322"/>
      <c r="W36" s="322"/>
      <c r="X36" s="322"/>
      <c r="Y36" s="422"/>
      <c r="AB36" s="415"/>
      <c r="AD36" s="445" t="s">
        <v>6356</v>
      </c>
      <c r="AE36" s="361"/>
      <c r="AF36" s="361"/>
      <c r="AG36" s="361"/>
      <c r="AH36" s="361"/>
      <c r="AI36" s="361"/>
      <c r="AJ36" s="361"/>
    </row>
    <row r="37" spans="1:36" ht="16.149999999999999" customHeight="1" thickTop="1" thickBot="1">
      <c r="A37" s="207"/>
      <c r="B37" s="472" t="s">
        <v>6371</v>
      </c>
      <c r="C37" s="423" t="s">
        <v>682</v>
      </c>
      <c r="D37" s="423">
        <v>3</v>
      </c>
      <c r="E37" s="2246">
        <f>IFERROR('4D'!E28, 0)</f>
        <v>0</v>
      </c>
      <c r="F37" s="2247">
        <f>IFERROR(SUM('4D'!F28:I28), 0)</f>
        <v>8.7279999999999998</v>
      </c>
      <c r="G37" s="2247">
        <f>IFERROR(SUM('4E'!E28:I28), 0)</f>
        <v>0</v>
      </c>
      <c r="H37" s="2247">
        <f>IFERROR(SUM('4E'!J28:L28), 0)</f>
        <v>0</v>
      </c>
      <c r="I37" s="574">
        <v>0</v>
      </c>
      <c r="J37" s="2208">
        <f>IFERROR(SUM(E37:I37),0)</f>
        <v>8.7279999999999998</v>
      </c>
      <c r="K37" s="110"/>
      <c r="L37" s="576" t="s">
        <v>6372</v>
      </c>
      <c r="M37" s="207"/>
      <c r="N37" s="427"/>
      <c r="O37" s="207"/>
      <c r="P37" s="397"/>
      <c r="Q37" s="336">
        <f>IF( SUM( S37:X37 ) = 0, 0, $U$5 )</f>
        <v>0</v>
      </c>
      <c r="R37" s="422"/>
      <c r="S37" s="322"/>
      <c r="T37" s="322"/>
      <c r="U37" s="322"/>
      <c r="V37" s="322"/>
      <c r="W37" s="337">
        <f t="shared" ref="W37" si="11" xml:space="preserve"> IF( ISNUMBER( I37 ), 0, 1 )</f>
        <v>0</v>
      </c>
      <c r="X37" s="322"/>
      <c r="Y37" s="422"/>
      <c r="AB37" s="415"/>
      <c r="AD37" s="472" t="s">
        <v>6371</v>
      </c>
      <c r="AE37" s="572" t="s">
        <v>2508</v>
      </c>
      <c r="AF37" s="573" t="s">
        <v>1360</v>
      </c>
      <c r="AG37" s="573" t="s">
        <v>1386</v>
      </c>
      <c r="AH37" s="573" t="s">
        <v>1412</v>
      </c>
      <c r="AI37" s="574" t="s">
        <v>1438</v>
      </c>
      <c r="AJ37" s="525" t="s">
        <v>1464</v>
      </c>
    </row>
    <row r="38" spans="1:36" ht="16.149999999999999" customHeight="1" thickTop="1" thickBot="1">
      <c r="A38" s="207"/>
      <c r="B38" s="467"/>
      <c r="C38" s="467"/>
      <c r="D38" s="467"/>
      <c r="E38" s="2243"/>
      <c r="F38" s="2243"/>
      <c r="G38" s="2243"/>
      <c r="H38" s="2243"/>
      <c r="I38" s="419"/>
      <c r="J38" s="2243"/>
      <c r="K38" s="110"/>
      <c r="L38" s="565"/>
      <c r="M38" s="207"/>
      <c r="N38" s="207"/>
      <c r="O38" s="207"/>
      <c r="P38" s="397"/>
      <c r="R38" s="422"/>
      <c r="S38" s="322"/>
      <c r="T38" s="322"/>
      <c r="U38" s="322"/>
      <c r="V38" s="322"/>
      <c r="W38" s="322"/>
      <c r="X38" s="322"/>
      <c r="Y38" s="422"/>
      <c r="AB38" s="415"/>
      <c r="AD38" s="467"/>
      <c r="AE38" s="419"/>
      <c r="AF38" s="419"/>
      <c r="AG38" s="419"/>
      <c r="AH38" s="419"/>
      <c r="AI38" s="419"/>
      <c r="AJ38" s="419"/>
    </row>
    <row r="39" spans="1:36" ht="16.149999999999999" customHeight="1" thickTop="1" thickBot="1">
      <c r="A39" s="207"/>
      <c r="B39" s="472" t="s">
        <v>6373</v>
      </c>
      <c r="C39" s="423" t="s">
        <v>682</v>
      </c>
      <c r="D39" s="423">
        <v>3</v>
      </c>
      <c r="E39" s="2186">
        <f>IFERROR(E23+E34-E26-E37,0)</f>
        <v>11.587932531247034</v>
      </c>
      <c r="F39" s="2186">
        <f>IFERROR(F23+F34-F26-F37,0)</f>
        <v>97.14687344980571</v>
      </c>
      <c r="G39" s="2186">
        <f>IFERROR(G23+G34-G26-G37,0)</f>
        <v>0</v>
      </c>
      <c r="H39" s="2186">
        <f>IFERROR(H23+H34-H26-H37,0)</f>
        <v>0</v>
      </c>
      <c r="I39" s="2186">
        <f>IFERROR(I23+I34-I26-I37,0)</f>
        <v>0</v>
      </c>
      <c r="J39" s="2208">
        <f>IFERROR(SUM(E39:I39),0)</f>
        <v>108.73480598105274</v>
      </c>
      <c r="K39" s="110"/>
      <c r="L39" s="576" t="s">
        <v>6374</v>
      </c>
      <c r="M39" s="207"/>
      <c r="N39" s="427"/>
      <c r="O39" s="207"/>
      <c r="P39" s="397"/>
      <c r="R39" s="422"/>
      <c r="S39" s="322"/>
      <c r="T39" s="322"/>
      <c r="U39" s="322"/>
      <c r="V39" s="322"/>
      <c r="W39" s="322"/>
      <c r="X39" s="322"/>
      <c r="Y39" s="422"/>
      <c r="AB39" s="415"/>
      <c r="AD39" s="472" t="s">
        <v>6373</v>
      </c>
      <c r="AE39" s="437" t="s">
        <v>1337</v>
      </c>
      <c r="AF39" s="437" t="s">
        <v>1361</v>
      </c>
      <c r="AG39" s="437" t="s">
        <v>1387</v>
      </c>
      <c r="AH39" s="437" t="s">
        <v>1413</v>
      </c>
      <c r="AI39" s="437" t="s">
        <v>1439</v>
      </c>
      <c r="AJ39" s="525" t="s">
        <v>1465</v>
      </c>
    </row>
    <row r="40" spans="1:36" ht="16.149999999999999" customHeight="1" thickTop="1" thickBot="1">
      <c r="A40" s="207"/>
      <c r="B40" s="467"/>
      <c r="C40" s="467"/>
      <c r="D40" s="467"/>
      <c r="E40" s="2243"/>
      <c r="F40" s="2243"/>
      <c r="G40" s="2243"/>
      <c r="H40" s="2243"/>
      <c r="I40" s="419"/>
      <c r="J40" s="2243"/>
      <c r="K40" s="110"/>
      <c r="L40" s="565"/>
      <c r="M40" s="207"/>
      <c r="N40" s="207"/>
      <c r="O40" s="207"/>
      <c r="P40" s="397"/>
      <c r="R40" s="422"/>
      <c r="S40" s="322"/>
      <c r="T40" s="322"/>
      <c r="U40" s="322"/>
      <c r="V40" s="322"/>
      <c r="W40" s="322"/>
      <c r="X40" s="322"/>
      <c r="Y40" s="422"/>
      <c r="AB40" s="415"/>
      <c r="AD40" s="467"/>
      <c r="AE40" s="419"/>
      <c r="AF40" s="419"/>
      <c r="AG40" s="419"/>
      <c r="AH40" s="419"/>
      <c r="AI40" s="419"/>
      <c r="AJ40" s="419"/>
    </row>
    <row r="41" spans="1:36" ht="16.149999999999999" customHeight="1" thickTop="1" thickBot="1">
      <c r="A41" s="207"/>
      <c r="B41" s="445" t="s">
        <v>6375</v>
      </c>
      <c r="C41" s="446"/>
      <c r="D41" s="446"/>
      <c r="E41" s="2243"/>
      <c r="F41" s="2243"/>
      <c r="G41" s="2243"/>
      <c r="H41" s="2243"/>
      <c r="I41" s="419"/>
      <c r="J41" s="2243"/>
      <c r="K41" s="110"/>
      <c r="L41" s="565"/>
      <c r="M41" s="207"/>
      <c r="N41" s="207"/>
      <c r="O41" s="207"/>
      <c r="P41" s="397"/>
      <c r="R41" s="422"/>
      <c r="S41" s="322"/>
      <c r="T41" s="322"/>
      <c r="U41" s="322"/>
      <c r="V41" s="322"/>
      <c r="W41" s="322"/>
      <c r="X41" s="322"/>
      <c r="Y41" s="422"/>
      <c r="AB41" s="415"/>
      <c r="AD41" s="445" t="s">
        <v>6375</v>
      </c>
      <c r="AE41" s="419"/>
      <c r="AF41" s="419"/>
      <c r="AG41" s="419"/>
      <c r="AH41" s="419"/>
      <c r="AI41" s="419"/>
      <c r="AJ41" s="419"/>
    </row>
    <row r="42" spans="1:36" ht="16.149999999999999" customHeight="1" thickTop="1">
      <c r="A42" s="207"/>
      <c r="B42" s="505" t="s">
        <v>6376</v>
      </c>
      <c r="C42" s="329" t="s">
        <v>682</v>
      </c>
      <c r="D42" s="329">
        <v>3</v>
      </c>
      <c r="E42" s="2235">
        <f>IFERROR('4D'!E33, 0)</f>
        <v>0</v>
      </c>
      <c r="F42" s="2236">
        <f>IFERROR(SUM('4D'!F33:I33), 0)</f>
        <v>0</v>
      </c>
      <c r="G42" s="2236">
        <f>IFERROR(SUM('4E'!E33:I33), 0)</f>
        <v>0</v>
      </c>
      <c r="H42" s="2236">
        <f>IFERROR(SUM('4E'!J33:L33), 0)</f>
        <v>0</v>
      </c>
      <c r="I42" s="542">
        <v>0</v>
      </c>
      <c r="J42" s="2133">
        <f>IFERROR(SUM(E42:I42),0)</f>
        <v>0</v>
      </c>
      <c r="K42" s="110"/>
      <c r="L42" s="545" t="s">
        <v>6377</v>
      </c>
      <c r="M42" s="207"/>
      <c r="N42" s="335"/>
      <c r="O42" s="207"/>
      <c r="P42" s="397"/>
      <c r="Q42" s="336">
        <f t="shared" ref="Q42:Q43" si="12">IF( SUM( S42:X42 ) = 0, 0, $U$5 )</f>
        <v>0</v>
      </c>
      <c r="R42" s="422"/>
      <c r="S42" s="322"/>
      <c r="T42" s="322"/>
      <c r="U42" s="322"/>
      <c r="V42" s="322"/>
      <c r="W42" s="337">
        <f t="shared" ref="W42:W43" si="13" xml:space="preserve"> IF( ISNUMBER( I42 ), 0, 1 )</f>
        <v>0</v>
      </c>
      <c r="X42" s="322"/>
      <c r="Y42" s="422"/>
      <c r="AB42" s="415"/>
      <c r="AD42" s="505" t="s">
        <v>6376</v>
      </c>
      <c r="AE42" s="579" t="s">
        <v>2510</v>
      </c>
      <c r="AF42" s="580" t="s">
        <v>1362</v>
      </c>
      <c r="AG42" s="580" t="s">
        <v>1388</v>
      </c>
      <c r="AH42" s="580" t="s">
        <v>1414</v>
      </c>
      <c r="AI42" s="542" t="s">
        <v>1440</v>
      </c>
      <c r="AJ42" s="332" t="s">
        <v>1466</v>
      </c>
    </row>
    <row r="43" spans="1:36" ht="16.149999999999999" customHeight="1">
      <c r="A43" s="207"/>
      <c r="B43" s="514" t="s">
        <v>6378</v>
      </c>
      <c r="C43" s="338" t="s">
        <v>682</v>
      </c>
      <c r="D43" s="338">
        <v>3</v>
      </c>
      <c r="E43" s="2237">
        <f>IFERROR('4D'!E34, 0)</f>
        <v>0</v>
      </c>
      <c r="F43" s="2238">
        <f>IFERROR(SUM('4D'!F34:I34), 0)</f>
        <v>0</v>
      </c>
      <c r="G43" s="2238">
        <f>IFERROR(SUM('4E'!E34:I34), 0)</f>
        <v>0</v>
      </c>
      <c r="H43" s="2238">
        <f>IFERROR(SUM('4E'!J34:L34), 0)</f>
        <v>0</v>
      </c>
      <c r="I43" s="550">
        <v>0</v>
      </c>
      <c r="J43" s="2137">
        <f>IFERROR(SUM(E43:I43),0)</f>
        <v>0</v>
      </c>
      <c r="K43" s="110"/>
      <c r="L43" s="552" t="s">
        <v>6379</v>
      </c>
      <c r="M43" s="207"/>
      <c r="N43" s="343"/>
      <c r="O43" s="207"/>
      <c r="P43" s="397"/>
      <c r="Q43" s="336">
        <f t="shared" si="12"/>
        <v>0</v>
      </c>
      <c r="R43" s="413"/>
      <c r="S43" s="322"/>
      <c r="T43" s="322"/>
      <c r="U43" s="322"/>
      <c r="V43" s="322"/>
      <c r="W43" s="337">
        <f t="shared" si="13"/>
        <v>0</v>
      </c>
      <c r="X43" s="322"/>
      <c r="Y43" s="422"/>
      <c r="AB43" s="415"/>
      <c r="AD43" s="514" t="s">
        <v>6378</v>
      </c>
      <c r="AE43" s="566" t="s">
        <v>2511</v>
      </c>
      <c r="AF43" s="567" t="s">
        <v>1363</v>
      </c>
      <c r="AG43" s="567" t="s">
        <v>1389</v>
      </c>
      <c r="AH43" s="567" t="s">
        <v>1415</v>
      </c>
      <c r="AI43" s="550" t="s">
        <v>1441</v>
      </c>
      <c r="AJ43" s="341" t="s">
        <v>1467</v>
      </c>
    </row>
    <row r="44" spans="1:36" ht="16.149999999999999" customHeight="1" thickBot="1">
      <c r="A44" s="207"/>
      <c r="B44" s="517" t="s">
        <v>6380</v>
      </c>
      <c r="C44" s="407" t="s">
        <v>682</v>
      </c>
      <c r="D44" s="407">
        <v>3</v>
      </c>
      <c r="E44" s="2138">
        <f>IFERROR(E39+E42+E43,0)</f>
        <v>11.587932531247034</v>
      </c>
      <c r="F44" s="2138">
        <f>IFERROR(F39+F42+F43,0)</f>
        <v>97.14687344980571</v>
      </c>
      <c r="G44" s="2138">
        <f>IFERROR(G39+G42+G43,0)</f>
        <v>0</v>
      </c>
      <c r="H44" s="2138">
        <f>IFERROR(H39+H42+H43,0)</f>
        <v>0</v>
      </c>
      <c r="I44" s="2138">
        <f>IFERROR(I39+I42+I43,0)</f>
        <v>0</v>
      </c>
      <c r="J44" s="2139">
        <f>IFERROR(SUM(E44:I44),0)</f>
        <v>108.73480598105274</v>
      </c>
      <c r="K44" s="110"/>
      <c r="L44" s="569" t="s">
        <v>6381</v>
      </c>
      <c r="M44" s="207"/>
      <c r="N44" s="354"/>
      <c r="O44" s="207"/>
      <c r="P44" s="397"/>
      <c r="R44" s="422"/>
      <c r="S44" s="322"/>
      <c r="T44" s="322"/>
      <c r="U44" s="322"/>
      <c r="V44" s="322"/>
      <c r="W44" s="322"/>
      <c r="X44" s="322"/>
      <c r="Y44" s="422"/>
      <c r="AB44" s="415"/>
      <c r="AD44" s="517" t="s">
        <v>6380</v>
      </c>
      <c r="AE44" s="350" t="s">
        <v>1338</v>
      </c>
      <c r="AF44" s="350" t="s">
        <v>1364</v>
      </c>
      <c r="AG44" s="350" t="s">
        <v>1390</v>
      </c>
      <c r="AH44" s="350" t="s">
        <v>1416</v>
      </c>
      <c r="AI44" s="350" t="s">
        <v>1442</v>
      </c>
      <c r="AJ44" s="351" t="s">
        <v>1468</v>
      </c>
    </row>
    <row r="45" spans="1:36" ht="15.75" thickTop="1">
      <c r="A45" s="207"/>
      <c r="B45" s="467"/>
      <c r="C45" s="110"/>
      <c r="D45" s="110"/>
      <c r="E45" s="110"/>
      <c r="F45" s="110"/>
      <c r="G45" s="110"/>
      <c r="H45" s="110"/>
      <c r="I45" s="110"/>
      <c r="J45" s="110"/>
      <c r="K45" s="110"/>
      <c r="L45" s="581"/>
      <c r="M45" s="207"/>
      <c r="N45" s="207"/>
      <c r="O45" s="207"/>
      <c r="S45" s="322"/>
      <c r="T45" s="322"/>
      <c r="U45" s="322"/>
      <c r="V45" s="322"/>
      <c r="W45" s="322"/>
      <c r="X45" s="322"/>
    </row>
    <row r="46" spans="1:36" ht="15">
      <c r="A46" s="207"/>
      <c r="B46" s="205"/>
      <c r="C46" s="207"/>
      <c r="D46" s="207"/>
      <c r="E46" s="207"/>
      <c r="F46" s="207"/>
      <c r="G46" s="207"/>
      <c r="H46" s="207"/>
      <c r="I46" s="207"/>
      <c r="J46" s="207"/>
      <c r="K46" s="207"/>
      <c r="L46" s="581"/>
      <c r="M46" s="207"/>
      <c r="N46" s="207"/>
      <c r="O46" s="207"/>
      <c r="S46" s="322"/>
      <c r="T46" s="322"/>
      <c r="U46" s="322"/>
      <c r="V46" s="322"/>
      <c r="W46" s="322"/>
      <c r="X46" s="322"/>
    </row>
    <row r="47" spans="1:36" ht="15">
      <c r="A47" s="207"/>
      <c r="B47" s="205"/>
      <c r="C47" s="207"/>
      <c r="D47" s="207"/>
      <c r="E47" s="207"/>
      <c r="F47" s="207"/>
      <c r="G47" s="207"/>
      <c r="H47" s="207"/>
      <c r="I47" s="207"/>
      <c r="J47" s="207"/>
      <c r="K47" s="207"/>
      <c r="L47" s="581"/>
      <c r="M47" s="207"/>
      <c r="N47" s="207"/>
      <c r="O47" s="207"/>
    </row>
  </sheetData>
  <sheetProtection formatColumns="0" formatRows="0"/>
  <mergeCells count="5">
    <mergeCell ref="B1:J1"/>
    <mergeCell ref="B2:J2"/>
    <mergeCell ref="B3:N3"/>
    <mergeCell ref="AD3:AJ3"/>
    <mergeCell ref="S4:X4"/>
  </mergeCells>
  <conditionalFormatting sqref="Q8:Q15">
    <cfRule type="cellIs" dxfId="426" priority="34" operator="equal">
      <formula>0</formula>
    </cfRule>
  </conditionalFormatting>
  <conditionalFormatting sqref="Q30:Q31">
    <cfRule type="cellIs" dxfId="425" priority="4" operator="equal">
      <formula>0</formula>
    </cfRule>
  </conditionalFormatting>
  <conditionalFormatting sqref="Q19:Q20">
    <cfRule type="cellIs" dxfId="424" priority="8" operator="equal">
      <formula>0</formula>
    </cfRule>
  </conditionalFormatting>
  <conditionalFormatting sqref="Q22">
    <cfRule type="cellIs" dxfId="423" priority="7" operator="equal">
      <formula>0</formula>
    </cfRule>
  </conditionalFormatting>
  <conditionalFormatting sqref="Q26">
    <cfRule type="cellIs" dxfId="422" priority="6" operator="equal">
      <formula>0</formula>
    </cfRule>
  </conditionalFormatting>
  <conditionalFormatting sqref="Q29">
    <cfRule type="cellIs" dxfId="421" priority="5" operator="equal">
      <formula>0</formula>
    </cfRule>
  </conditionalFormatting>
  <conditionalFormatting sqref="Q33">
    <cfRule type="cellIs" dxfId="420" priority="3" operator="equal">
      <formula>0</formula>
    </cfRule>
  </conditionalFormatting>
  <conditionalFormatting sqref="Q37">
    <cfRule type="cellIs" dxfId="419" priority="2" operator="equal">
      <formula>0</formula>
    </cfRule>
  </conditionalFormatting>
  <conditionalFormatting sqref="Q42:Q43">
    <cfRule type="cellIs" dxfId="418" priority="1" operator="equal">
      <formula>0</formula>
    </cfRule>
  </conditionalFormatting>
  <dataValidations count="1">
    <dataValidation type="custom" allowBlank="1" showErrorMessage="1" errorTitle="Input Error" error="Please enter a numeric value." sqref="I8:I15 I19:I20 E33:I33 I29:I31 E22:I22 E42:I43 E37:I37 E26:I26">
      <formula1>ISNUMBER(E8)</formula1>
    </dataValidation>
  </dataValidations>
  <pageMargins left="0.7" right="0.7" top="0.75" bottom="0.75" header="0.3" footer="0.3"/>
  <pageSetup paperSize="8" scale="88" fitToHeight="0" orientation="portrait" r:id="rId1"/>
  <headerFooter>
    <oddHeader>&amp;L&amp;F&amp;CSheet: &amp;A&amp;ROFFICIAL</oddHeader>
    <oddFooter>&amp;LPrinted on: &amp;D at &amp;T&amp;CPage &amp;P of &amp;N&amp;ROfwat</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W58"/>
  <sheetViews>
    <sheetView showGridLines="0" topLeftCell="A37" zoomScale="70" zoomScaleNormal="70" zoomScaleSheetLayoutView="100" workbookViewId="0">
      <selection activeCell="E46" sqref="E46"/>
    </sheetView>
  </sheetViews>
  <sheetFormatPr defaultColWidth="9" defaultRowHeight="15.75"/>
  <cols>
    <col min="1" max="1" width="1.625" style="244" customWidth="1"/>
    <col min="2" max="2" width="43.75" style="244" customWidth="1"/>
    <col min="3" max="8" width="14.625" style="244" customWidth="1"/>
    <col min="9" max="9" width="14.625" style="312" customWidth="1"/>
    <col min="10" max="10" width="14.625" style="244" customWidth="1"/>
    <col min="11" max="11" width="27.125" style="244" customWidth="1"/>
    <col min="12" max="13" width="1.625" style="244" customWidth="1"/>
    <col min="14" max="14" width="25" style="244" customWidth="1"/>
    <col min="15" max="15" width="1.625" style="315" customWidth="1"/>
    <col min="16" max="17" width="12.625" style="315" hidden="1" customWidth="1"/>
    <col min="18" max="18" width="1.625" style="315" hidden="1" customWidth="1"/>
    <col min="19" max="19" width="1.625" style="244" customWidth="1"/>
    <col min="20" max="20" width="40.125" style="244" customWidth="1"/>
    <col min="21" max="21" width="16.75" style="244" bestFit="1" customWidth="1"/>
    <col min="22" max="22" width="18.125" style="244" bestFit="1" customWidth="1"/>
    <col min="23" max="23" width="12.5" style="244" customWidth="1"/>
    <col min="24" max="24" width="1.625" style="244" customWidth="1"/>
    <col min="25" max="16384" width="9" style="244"/>
  </cols>
  <sheetData>
    <row r="1" spans="1:23" s="441" customFormat="1" ht="23.25">
      <c r="B1" s="476" t="s">
        <v>617</v>
      </c>
      <c r="C1" s="476"/>
      <c r="D1" s="476"/>
      <c r="E1" s="2718"/>
      <c r="F1" s="2718"/>
      <c r="G1" s="2718"/>
      <c r="H1" s="583"/>
      <c r="I1" s="312"/>
      <c r="M1" s="392"/>
      <c r="N1" s="311"/>
      <c r="O1" s="413"/>
      <c r="P1" s="315"/>
      <c r="Q1" s="315"/>
      <c r="R1" s="413"/>
      <c r="T1" s="476" t="s">
        <v>11001</v>
      </c>
    </row>
    <row r="2" spans="1:23" s="441" customFormat="1" ht="23.25">
      <c r="B2" s="476" t="str">
        <f>Validation!B4</f>
        <v>South Staffordshire Water</v>
      </c>
      <c r="C2" s="584"/>
      <c r="D2" s="584"/>
      <c r="E2" s="584"/>
      <c r="F2" s="584"/>
      <c r="G2" s="584"/>
      <c r="H2" s="583"/>
      <c r="I2" s="312"/>
      <c r="M2" s="392"/>
      <c r="N2" s="311"/>
      <c r="O2" s="413"/>
      <c r="P2" s="315"/>
      <c r="Q2" s="315"/>
      <c r="R2" s="413"/>
      <c r="T2" s="476"/>
    </row>
    <row r="3" spans="1:23" ht="19.5">
      <c r="B3" s="2719" t="s">
        <v>6382</v>
      </c>
      <c r="C3" s="2720"/>
      <c r="D3" s="2720"/>
      <c r="E3" s="2720"/>
      <c r="F3" s="2720"/>
      <c r="G3" s="2720"/>
      <c r="H3" s="2720"/>
      <c r="I3" s="2720"/>
      <c r="J3" s="2720"/>
      <c r="K3" s="2720"/>
      <c r="M3" s="394"/>
      <c r="N3" s="317" t="s">
        <v>6027</v>
      </c>
      <c r="O3" s="413"/>
      <c r="R3" s="413"/>
      <c r="T3" s="2721" t="s">
        <v>6382</v>
      </c>
      <c r="U3" s="2722"/>
      <c r="V3" s="2722"/>
      <c r="W3" s="2722"/>
    </row>
    <row r="4" spans="1:23" ht="24" thickBot="1">
      <c r="B4" s="585"/>
      <c r="C4" s="585"/>
      <c r="D4" s="585"/>
      <c r="E4" s="585"/>
      <c r="F4" s="585"/>
      <c r="G4" s="585"/>
      <c r="M4" s="397"/>
      <c r="O4" s="413"/>
      <c r="P4" s="2707" t="s">
        <v>6028</v>
      </c>
      <c r="Q4" s="2707"/>
      <c r="R4" s="413"/>
      <c r="T4" s="585"/>
      <c r="U4" s="585"/>
      <c r="V4" s="585"/>
      <c r="W4" s="585"/>
    </row>
    <row r="5" spans="1:23" ht="46.5" thickTop="1" thickBot="1">
      <c r="A5" s="207"/>
      <c r="B5" s="499" t="s">
        <v>6029</v>
      </c>
      <c r="C5" s="500" t="s">
        <v>6030</v>
      </c>
      <c r="D5" s="500" t="s">
        <v>5926</v>
      </c>
      <c r="E5" s="500" t="s">
        <v>6383</v>
      </c>
      <c r="F5" s="500" t="s">
        <v>6384</v>
      </c>
      <c r="G5" s="501" t="s">
        <v>6106</v>
      </c>
      <c r="H5" s="586"/>
      <c r="I5" s="502" t="s">
        <v>6034</v>
      </c>
      <c r="J5" s="207"/>
      <c r="K5" s="503" t="s">
        <v>6035</v>
      </c>
      <c r="L5" s="207"/>
      <c r="M5" s="397"/>
      <c r="O5" s="413"/>
      <c r="P5" s="321" t="s">
        <v>6036</v>
      </c>
      <c r="Q5" s="322"/>
      <c r="R5" s="413"/>
      <c r="T5" s="499" t="s">
        <v>6029</v>
      </c>
      <c r="U5" s="500" t="s">
        <v>6383</v>
      </c>
      <c r="V5" s="500" t="s">
        <v>6384</v>
      </c>
      <c r="W5" s="501" t="s">
        <v>6106</v>
      </c>
    </row>
    <row r="6" spans="1:23" ht="16.5" thickTop="1" thickBot="1">
      <c r="A6" s="207"/>
      <c r="B6" s="587"/>
      <c r="C6" s="587"/>
      <c r="D6" s="587"/>
      <c r="E6" s="588"/>
      <c r="F6" s="588"/>
      <c r="G6" s="588"/>
      <c r="H6" s="586"/>
      <c r="I6" s="589"/>
      <c r="J6" s="207"/>
      <c r="K6" s="207"/>
      <c r="L6" s="207"/>
      <c r="M6" s="397"/>
      <c r="O6" s="413"/>
      <c r="P6" s="244"/>
      <c r="Q6" s="244"/>
      <c r="R6" s="413"/>
      <c r="T6" s="587"/>
      <c r="U6" s="588"/>
      <c r="V6" s="588"/>
      <c r="W6" s="588"/>
    </row>
    <row r="7" spans="1:23" ht="17.25" thickTop="1" thickBot="1">
      <c r="A7" s="207"/>
      <c r="B7" s="445" t="s">
        <v>6385</v>
      </c>
      <c r="C7" s="446"/>
      <c r="D7" s="446"/>
      <c r="E7" s="207"/>
      <c r="F7" s="207"/>
      <c r="G7" s="207"/>
      <c r="H7" s="207"/>
      <c r="J7" s="207"/>
      <c r="K7" s="207"/>
      <c r="L7" s="207"/>
      <c r="M7" s="397"/>
      <c r="N7" s="319"/>
      <c r="O7" s="413"/>
      <c r="P7" s="319"/>
      <c r="Q7" s="319"/>
      <c r="R7" s="413"/>
      <c r="T7" s="445" t="s">
        <v>6385</v>
      </c>
      <c r="U7" s="207"/>
      <c r="V7" s="207"/>
      <c r="W7" s="207"/>
    </row>
    <row r="8" spans="1:23" thickTop="1">
      <c r="A8" s="207"/>
      <c r="B8" s="505" t="s">
        <v>6386</v>
      </c>
      <c r="C8" s="329" t="s">
        <v>682</v>
      </c>
      <c r="D8" s="329">
        <v>3</v>
      </c>
      <c r="E8" s="542">
        <v>5.2758693533867431</v>
      </c>
      <c r="F8" s="542">
        <v>0</v>
      </c>
      <c r="G8" s="332">
        <f>IFERROR(SUM(E8:F8),0)</f>
        <v>5.2758693533867431</v>
      </c>
      <c r="H8" s="207"/>
      <c r="I8" s="333" t="s">
        <v>6387</v>
      </c>
      <c r="J8" s="207"/>
      <c r="K8" s="335"/>
      <c r="L8" s="207"/>
      <c r="M8" s="397"/>
      <c r="N8" s="336">
        <f>IF( SUM( P8:Q8 ) = 0, 0, $P$5 )</f>
        <v>0</v>
      </c>
      <c r="O8" s="413"/>
      <c r="P8" s="337">
        <f xml:space="preserve"> IF( ISNUMBER( E8 ), 0, 1 )</f>
        <v>0</v>
      </c>
      <c r="Q8" s="337">
        <f t="shared" ref="Q8:Q11" si="0" xml:space="preserve"> IF( ISNUMBER( F8 ), 0, 1 )</f>
        <v>0</v>
      </c>
      <c r="R8" s="413"/>
      <c r="T8" s="505" t="s">
        <v>6386</v>
      </c>
      <c r="U8" s="542" t="s">
        <v>1469</v>
      </c>
      <c r="V8" s="542" t="s">
        <v>1498</v>
      </c>
      <c r="W8" s="332" t="s">
        <v>1516</v>
      </c>
    </row>
    <row r="9" spans="1:23" ht="15">
      <c r="A9" s="207"/>
      <c r="B9" s="514" t="s">
        <v>6388</v>
      </c>
      <c r="C9" s="338" t="s">
        <v>682</v>
      </c>
      <c r="D9" s="338">
        <v>3</v>
      </c>
      <c r="E9" s="550">
        <v>0.87081073492287953</v>
      </c>
      <c r="F9" s="550">
        <v>0</v>
      </c>
      <c r="G9" s="341">
        <f>IFERROR(SUM(E9:F9),0)</f>
        <v>0.87081073492287953</v>
      </c>
      <c r="H9" s="207"/>
      <c r="I9" s="342" t="s">
        <v>6389</v>
      </c>
      <c r="J9" s="207"/>
      <c r="K9" s="343"/>
      <c r="L9" s="207"/>
      <c r="M9" s="415"/>
      <c r="N9" s="336">
        <f t="shared" ref="N9:N14" si="1">IF( SUM( P9:Q9 ) = 0, 0, $P$5 )</f>
        <v>0</v>
      </c>
      <c r="O9" s="413"/>
      <c r="P9" s="337">
        <f t="shared" ref="P9:P11" si="2" xml:space="preserve"> IF( ISNUMBER( E9 ), 0, 1 )</f>
        <v>0</v>
      </c>
      <c r="Q9" s="337">
        <f t="shared" si="0"/>
        <v>0</v>
      </c>
      <c r="R9" s="413"/>
      <c r="T9" s="514" t="s">
        <v>6388</v>
      </c>
      <c r="U9" s="550" t="s">
        <v>1470</v>
      </c>
      <c r="V9" s="550" t="s">
        <v>1499</v>
      </c>
      <c r="W9" s="341" t="s">
        <v>1517</v>
      </c>
    </row>
    <row r="10" spans="1:23" ht="15">
      <c r="A10" s="207"/>
      <c r="B10" s="514" t="s">
        <v>6390</v>
      </c>
      <c r="C10" s="338" t="s">
        <v>682</v>
      </c>
      <c r="D10" s="338">
        <v>3</v>
      </c>
      <c r="E10" s="550">
        <v>3.5882248806072141</v>
      </c>
      <c r="F10" s="550">
        <v>0</v>
      </c>
      <c r="G10" s="341">
        <f>IFERROR(SUM(E10:F10),0)</f>
        <v>3.5882248806072141</v>
      </c>
      <c r="H10" s="207"/>
      <c r="I10" s="342" t="s">
        <v>6391</v>
      </c>
      <c r="J10" s="207"/>
      <c r="K10" s="343"/>
      <c r="L10" s="207"/>
      <c r="M10" s="415"/>
      <c r="N10" s="336">
        <f t="shared" si="1"/>
        <v>0</v>
      </c>
      <c r="O10" s="413"/>
      <c r="P10" s="337">
        <f t="shared" si="2"/>
        <v>0</v>
      </c>
      <c r="Q10" s="337">
        <f t="shared" si="0"/>
        <v>0</v>
      </c>
      <c r="R10" s="413"/>
      <c r="T10" s="514" t="s">
        <v>6390</v>
      </c>
      <c r="U10" s="550" t="s">
        <v>1471</v>
      </c>
      <c r="V10" s="550" t="s">
        <v>1500</v>
      </c>
      <c r="W10" s="341" t="s">
        <v>1518</v>
      </c>
    </row>
    <row r="11" spans="1:23" ht="15">
      <c r="A11" s="207"/>
      <c r="B11" s="514" t="s">
        <v>6392</v>
      </c>
      <c r="C11" s="338" t="s">
        <v>682</v>
      </c>
      <c r="D11" s="338">
        <v>3</v>
      </c>
      <c r="E11" s="550">
        <v>0.79820429756363942</v>
      </c>
      <c r="F11" s="550">
        <v>0</v>
      </c>
      <c r="G11" s="341">
        <f>IFERROR(SUM(E11:F11),0)</f>
        <v>0.79820429756363942</v>
      </c>
      <c r="H11" s="207"/>
      <c r="I11" s="342" t="s">
        <v>6393</v>
      </c>
      <c r="J11" s="207"/>
      <c r="K11" s="343"/>
      <c r="L11" s="207"/>
      <c r="M11" s="415"/>
      <c r="N11" s="336">
        <f t="shared" si="1"/>
        <v>0</v>
      </c>
      <c r="O11" s="413"/>
      <c r="P11" s="337">
        <f t="shared" si="2"/>
        <v>0</v>
      </c>
      <c r="Q11" s="337">
        <f t="shared" si="0"/>
        <v>0</v>
      </c>
      <c r="R11" s="413"/>
      <c r="T11" s="514" t="s">
        <v>6392</v>
      </c>
      <c r="U11" s="550" t="s">
        <v>1472</v>
      </c>
      <c r="V11" s="550" t="s">
        <v>1501</v>
      </c>
      <c r="W11" s="341" t="s">
        <v>1519</v>
      </c>
    </row>
    <row r="12" spans="1:23" ht="15">
      <c r="A12" s="207"/>
      <c r="B12" s="514" t="s">
        <v>6394</v>
      </c>
      <c r="C12" s="338" t="s">
        <v>682</v>
      </c>
      <c r="D12" s="338">
        <v>3</v>
      </c>
      <c r="E12" s="590"/>
      <c r="F12" s="550">
        <v>0</v>
      </c>
      <c r="G12" s="452">
        <f>IFERROR(F12,0)</f>
        <v>0</v>
      </c>
      <c r="H12" s="207"/>
      <c r="I12" s="342" t="s">
        <v>6395</v>
      </c>
      <c r="J12" s="207"/>
      <c r="K12" s="343"/>
      <c r="L12" s="207"/>
      <c r="M12" s="415"/>
      <c r="N12" s="336">
        <f t="shared" si="1"/>
        <v>0</v>
      </c>
      <c r="O12" s="413"/>
      <c r="P12" s="319"/>
      <c r="Q12" s="337">
        <f xml:space="preserve"> IF( ISNUMBER( F12 ), 0, 1 )</f>
        <v>0</v>
      </c>
      <c r="R12" s="413"/>
      <c r="T12" s="514" t="s">
        <v>6394</v>
      </c>
      <c r="U12" s="590"/>
      <c r="V12" s="550" t="s">
        <v>1502</v>
      </c>
      <c r="W12" s="452" t="s">
        <v>1520</v>
      </c>
    </row>
    <row r="13" spans="1:23" ht="15">
      <c r="A13" s="207"/>
      <c r="B13" s="514" t="s">
        <v>6341</v>
      </c>
      <c r="C13" s="338" t="s">
        <v>682</v>
      </c>
      <c r="D13" s="338">
        <v>3</v>
      </c>
      <c r="E13" s="550">
        <v>4.0376876638364312</v>
      </c>
      <c r="F13" s="550">
        <v>0</v>
      </c>
      <c r="G13" s="341">
        <f>IFERROR(SUM(E13:F13),0)</f>
        <v>4.0376876638364312</v>
      </c>
      <c r="H13" s="207"/>
      <c r="I13" s="342" t="s">
        <v>6396</v>
      </c>
      <c r="J13" s="207"/>
      <c r="K13" s="343"/>
      <c r="L13" s="207"/>
      <c r="M13" s="415"/>
      <c r="N13" s="336">
        <f t="shared" si="1"/>
        <v>0</v>
      </c>
      <c r="O13" s="413"/>
      <c r="P13" s="337">
        <f t="shared" ref="P13:P14" si="3" xml:space="preserve"> IF( ISNUMBER( E13 ), 0, 1 )</f>
        <v>0</v>
      </c>
      <c r="Q13" s="337">
        <f t="shared" ref="Q13:Q14" si="4" xml:space="preserve"> IF( ISNUMBER( F13 ), 0, 1 )</f>
        <v>0</v>
      </c>
      <c r="R13" s="413"/>
      <c r="T13" s="514" t="s">
        <v>6341</v>
      </c>
      <c r="U13" s="550" t="s">
        <v>1473</v>
      </c>
      <c r="V13" s="550" t="s">
        <v>1503</v>
      </c>
      <c r="W13" s="341" t="s">
        <v>1521</v>
      </c>
    </row>
    <row r="14" spans="1:23" ht="15">
      <c r="A14" s="207"/>
      <c r="B14" s="514" t="s">
        <v>6342</v>
      </c>
      <c r="C14" s="338" t="s">
        <v>682</v>
      </c>
      <c r="D14" s="338">
        <v>3</v>
      </c>
      <c r="E14" s="550">
        <v>0.12467016837179569</v>
      </c>
      <c r="F14" s="550">
        <v>0</v>
      </c>
      <c r="G14" s="341">
        <f>IFERROR(SUM(E14:F14),0)</f>
        <v>0.12467016837179569</v>
      </c>
      <c r="H14" s="210"/>
      <c r="I14" s="342" t="s">
        <v>6397</v>
      </c>
      <c r="J14" s="207"/>
      <c r="K14" s="343"/>
      <c r="L14" s="207"/>
      <c r="M14" s="415"/>
      <c r="N14" s="336">
        <f t="shared" si="1"/>
        <v>0</v>
      </c>
      <c r="O14" s="413"/>
      <c r="P14" s="337">
        <f t="shared" si="3"/>
        <v>0</v>
      </c>
      <c r="Q14" s="337">
        <f t="shared" si="4"/>
        <v>0</v>
      </c>
      <c r="R14" s="413"/>
      <c r="T14" s="514" t="s">
        <v>6342</v>
      </c>
      <c r="U14" s="550" t="s">
        <v>1474</v>
      </c>
      <c r="V14" s="550" t="s">
        <v>1504</v>
      </c>
      <c r="W14" s="341" t="s">
        <v>1522</v>
      </c>
    </row>
    <row r="15" spans="1:23" ht="30.75" thickBot="1">
      <c r="A15" s="207"/>
      <c r="B15" s="517" t="s">
        <v>6351</v>
      </c>
      <c r="C15" s="407" t="s">
        <v>682</v>
      </c>
      <c r="D15" s="407">
        <v>3</v>
      </c>
      <c r="E15" s="350">
        <f>IFERROR(SUM(E8:E11) + SUM(E13:E14),0)</f>
        <v>14.695467098688702</v>
      </c>
      <c r="F15" s="350">
        <f>IFERROR(SUM(F8:F14),0)</f>
        <v>0</v>
      </c>
      <c r="G15" s="351">
        <f>IFERROR(SUM(E15:F15),0)</f>
        <v>14.695467098688702</v>
      </c>
      <c r="H15" s="207"/>
      <c r="I15" s="408" t="s">
        <v>6398</v>
      </c>
      <c r="J15" s="207"/>
      <c r="K15" s="354"/>
      <c r="L15" s="207"/>
      <c r="M15" s="415"/>
      <c r="O15" s="413"/>
      <c r="P15" s="319"/>
      <c r="Q15" s="319"/>
      <c r="R15" s="413"/>
      <c r="T15" s="517" t="s">
        <v>6351</v>
      </c>
      <c r="U15" s="350" t="s">
        <v>1475</v>
      </c>
      <c r="V15" s="350" t="s">
        <v>1505</v>
      </c>
      <c r="W15" s="351" t="s">
        <v>1523</v>
      </c>
    </row>
    <row r="16" spans="1:23" ht="17.25" thickTop="1" thickBot="1">
      <c r="A16" s="207"/>
      <c r="B16" s="467"/>
      <c r="C16" s="467"/>
      <c r="D16" s="467"/>
      <c r="E16" s="495"/>
      <c r="F16" s="527"/>
      <c r="G16" s="527"/>
      <c r="H16" s="207"/>
      <c r="J16" s="207"/>
      <c r="K16" s="207"/>
      <c r="L16" s="207"/>
      <c r="M16" s="415"/>
      <c r="O16" s="413"/>
      <c r="P16" s="319"/>
      <c r="Q16" s="319"/>
      <c r="R16" s="413"/>
      <c r="T16" s="467"/>
      <c r="U16" s="495"/>
      <c r="V16" s="527"/>
      <c r="W16" s="527"/>
    </row>
    <row r="17" spans="1:23" ht="17.25" thickTop="1" thickBot="1">
      <c r="A17" s="207"/>
      <c r="B17" s="445" t="s">
        <v>6160</v>
      </c>
      <c r="C17" s="446"/>
      <c r="D17" s="446"/>
      <c r="E17" s="495"/>
      <c r="F17" s="527"/>
      <c r="G17" s="527"/>
      <c r="H17" s="207"/>
      <c r="J17" s="207"/>
      <c r="K17" s="207"/>
      <c r="L17" s="207"/>
      <c r="M17" s="415"/>
      <c r="O17" s="413"/>
      <c r="P17" s="319"/>
      <c r="Q17" s="319"/>
      <c r="R17" s="413"/>
      <c r="T17" s="445" t="s">
        <v>6160</v>
      </c>
      <c r="U17" s="495"/>
      <c r="V17" s="527"/>
      <c r="W17" s="527"/>
    </row>
    <row r="18" spans="1:23" ht="30.75" thickTop="1">
      <c r="A18" s="207"/>
      <c r="B18" s="537" t="s">
        <v>11278</v>
      </c>
      <c r="C18" s="539" t="s">
        <v>682</v>
      </c>
      <c r="D18" s="539">
        <v>3</v>
      </c>
      <c r="E18" s="542">
        <v>5.6000000000000001E-2</v>
      </c>
      <c r="F18" s="542">
        <v>0</v>
      </c>
      <c r="G18" s="543">
        <f>IFERROR(SUM(E18:F18),0)</f>
        <v>5.6000000000000001E-2</v>
      </c>
      <c r="H18" s="207"/>
      <c r="I18" s="333" t="s">
        <v>6400</v>
      </c>
      <c r="J18" s="207"/>
      <c r="K18" s="335"/>
      <c r="L18" s="207"/>
      <c r="M18" s="415"/>
      <c r="N18" s="336">
        <f t="shared" ref="N18:N21" si="5">IF( SUM( P18:Q18 ) = 0, 0, $P$5 )</f>
        <v>0</v>
      </c>
      <c r="O18" s="413"/>
      <c r="P18" s="337">
        <f t="shared" ref="P18:P21" si="6" xml:space="preserve"> IF( ISNUMBER( E18 ), 0, 1 )</f>
        <v>0</v>
      </c>
      <c r="Q18" s="337">
        <f t="shared" ref="Q18:Q21" si="7" xml:space="preserve"> IF( ISNUMBER( F18 ), 0, 1 )</f>
        <v>0</v>
      </c>
      <c r="R18" s="413"/>
      <c r="T18" s="537" t="s">
        <v>6399</v>
      </c>
      <c r="U18" s="542" t="s">
        <v>1476</v>
      </c>
      <c r="V18" s="542" t="s">
        <v>1506</v>
      </c>
      <c r="W18" s="543" t="s">
        <v>1524</v>
      </c>
    </row>
    <row r="19" spans="1:23" ht="45">
      <c r="A19" s="207"/>
      <c r="B19" s="546" t="s">
        <v>11279</v>
      </c>
      <c r="C19" s="547" t="s">
        <v>682</v>
      </c>
      <c r="D19" s="547">
        <v>3</v>
      </c>
      <c r="E19" s="550">
        <v>0.77900000000000003</v>
      </c>
      <c r="F19" s="550">
        <v>0</v>
      </c>
      <c r="G19" s="551">
        <f>IFERROR(SUM(E19:F19),0)</f>
        <v>0.77900000000000003</v>
      </c>
      <c r="H19" s="207"/>
      <c r="I19" s="342" t="s">
        <v>6402</v>
      </c>
      <c r="J19" s="207"/>
      <c r="K19" s="343"/>
      <c r="L19" s="207"/>
      <c r="M19" s="415"/>
      <c r="N19" s="336">
        <f t="shared" si="5"/>
        <v>0</v>
      </c>
      <c r="O19" s="413"/>
      <c r="P19" s="337">
        <f t="shared" si="6"/>
        <v>0</v>
      </c>
      <c r="Q19" s="337">
        <f t="shared" si="7"/>
        <v>0</v>
      </c>
      <c r="R19" s="413"/>
      <c r="T19" s="546" t="s">
        <v>6401</v>
      </c>
      <c r="U19" s="550" t="s">
        <v>1477</v>
      </c>
      <c r="V19" s="550" t="s">
        <v>1507</v>
      </c>
      <c r="W19" s="551" t="s">
        <v>1525</v>
      </c>
    </row>
    <row r="20" spans="1:23" ht="30">
      <c r="A20" s="207"/>
      <c r="B20" s="546" t="s">
        <v>11280</v>
      </c>
      <c r="C20" s="547" t="s">
        <v>682</v>
      </c>
      <c r="D20" s="547">
        <v>3</v>
      </c>
      <c r="E20" s="550">
        <v>0</v>
      </c>
      <c r="F20" s="550">
        <v>0</v>
      </c>
      <c r="G20" s="551">
        <f>IFERROR(SUM(E20:F20),0)</f>
        <v>0</v>
      </c>
      <c r="H20" s="207"/>
      <c r="I20" s="342" t="s">
        <v>6404</v>
      </c>
      <c r="J20" s="207"/>
      <c r="K20" s="343"/>
      <c r="L20" s="207"/>
      <c r="M20" s="415"/>
      <c r="N20" s="336">
        <f t="shared" si="5"/>
        <v>0</v>
      </c>
      <c r="O20" s="413"/>
      <c r="P20" s="337">
        <f t="shared" si="6"/>
        <v>0</v>
      </c>
      <c r="Q20" s="337">
        <f t="shared" si="7"/>
        <v>0</v>
      </c>
      <c r="R20" s="413"/>
      <c r="T20" s="546" t="s">
        <v>6403</v>
      </c>
      <c r="U20" s="550" t="s">
        <v>1478</v>
      </c>
      <c r="V20" s="550" t="s">
        <v>1508</v>
      </c>
      <c r="W20" s="551" t="s">
        <v>1526</v>
      </c>
    </row>
    <row r="21" spans="1:23" ht="45.75" thickBot="1">
      <c r="A21" s="207"/>
      <c r="B21" s="558" t="s">
        <v>11281</v>
      </c>
      <c r="C21" s="568" t="s">
        <v>682</v>
      </c>
      <c r="D21" s="568">
        <v>3</v>
      </c>
      <c r="E21" s="591">
        <v>0</v>
      </c>
      <c r="F21" s="591">
        <v>0</v>
      </c>
      <c r="G21" s="562">
        <f>IFERROR(SUM(E21:F21),0)</f>
        <v>0</v>
      </c>
      <c r="H21" s="207"/>
      <c r="I21" s="408" t="s">
        <v>6406</v>
      </c>
      <c r="J21" s="207"/>
      <c r="K21" s="354"/>
      <c r="L21" s="207"/>
      <c r="M21" s="415"/>
      <c r="N21" s="336">
        <f t="shared" si="5"/>
        <v>0</v>
      </c>
      <c r="O21" s="413"/>
      <c r="P21" s="337">
        <f t="shared" si="6"/>
        <v>0</v>
      </c>
      <c r="Q21" s="337">
        <f t="shared" si="7"/>
        <v>0</v>
      </c>
      <c r="R21" s="413"/>
      <c r="T21" s="558" t="s">
        <v>6405</v>
      </c>
      <c r="U21" s="591" t="s">
        <v>1479</v>
      </c>
      <c r="V21" s="591" t="s">
        <v>1509</v>
      </c>
      <c r="W21" s="562" t="s">
        <v>1527</v>
      </c>
    </row>
    <row r="22" spans="1:23" ht="17.25" thickTop="1" thickBot="1">
      <c r="A22" s="207"/>
      <c r="B22" s="467"/>
      <c r="C22" s="467"/>
      <c r="D22" s="467"/>
      <c r="E22" s="495"/>
      <c r="F22" s="527"/>
      <c r="G22" s="527"/>
      <c r="H22" s="207"/>
      <c r="J22" s="207"/>
      <c r="K22" s="207"/>
      <c r="L22" s="207"/>
      <c r="M22" s="415"/>
      <c r="O22" s="413"/>
      <c r="P22" s="319"/>
      <c r="Q22" s="319"/>
      <c r="R22" s="413"/>
      <c r="T22" s="467"/>
      <c r="U22" s="495"/>
      <c r="V22" s="527"/>
      <c r="W22" s="527"/>
    </row>
    <row r="23" spans="1:23" ht="17.25" thickTop="1" thickBot="1">
      <c r="A23" s="207"/>
      <c r="B23" s="445" t="s">
        <v>6407</v>
      </c>
      <c r="C23" s="446"/>
      <c r="D23" s="446"/>
      <c r="E23" s="495"/>
      <c r="F23" s="527"/>
      <c r="G23" s="527"/>
      <c r="H23" s="207"/>
      <c r="J23" s="207"/>
      <c r="K23" s="207"/>
      <c r="L23" s="207"/>
      <c r="M23" s="415"/>
      <c r="O23" s="413"/>
      <c r="P23" s="319"/>
      <c r="Q23" s="319"/>
      <c r="R23" s="413"/>
      <c r="T23" s="445" t="s">
        <v>6407</v>
      </c>
      <c r="U23" s="495"/>
      <c r="V23" s="527"/>
      <c r="W23" s="527"/>
    </row>
    <row r="24" spans="1:23" ht="45.75" thickTop="1">
      <c r="A24" s="207"/>
      <c r="B24" s="537" t="s">
        <v>6408</v>
      </c>
      <c r="C24" s="539" t="s">
        <v>682</v>
      </c>
      <c r="D24" s="539">
        <v>3</v>
      </c>
      <c r="E24" s="542">
        <v>8.9999999999999993E-3</v>
      </c>
      <c r="F24" s="542">
        <v>0</v>
      </c>
      <c r="G24" s="543">
        <f>IFERROR(SUM(E24:F24),0)</f>
        <v>8.9999999999999993E-3</v>
      </c>
      <c r="H24" s="207"/>
      <c r="I24" s="333" t="s">
        <v>6409</v>
      </c>
      <c r="J24" s="207"/>
      <c r="K24" s="335"/>
      <c r="L24" s="207"/>
      <c r="M24" s="415"/>
      <c r="N24" s="336">
        <f t="shared" ref="N24:N27" si="8">IF( SUM( P24:Q24 ) = 0, 0, $P$5 )</f>
        <v>0</v>
      </c>
      <c r="O24" s="413"/>
      <c r="P24" s="337">
        <f t="shared" ref="P24:P27" si="9" xml:space="preserve"> IF( ISNUMBER( E24 ), 0, 1 )</f>
        <v>0</v>
      </c>
      <c r="Q24" s="337">
        <f t="shared" ref="Q24:Q27" si="10" xml:space="preserve"> IF( ISNUMBER( F24 ), 0, 1 )</f>
        <v>0</v>
      </c>
      <c r="R24" s="413"/>
      <c r="T24" s="537" t="s">
        <v>6408</v>
      </c>
      <c r="U24" s="542" t="s">
        <v>1480</v>
      </c>
      <c r="V24" s="542" t="s">
        <v>10696</v>
      </c>
      <c r="W24" s="543" t="s">
        <v>10701</v>
      </c>
    </row>
    <row r="25" spans="1:23" ht="45">
      <c r="A25" s="207"/>
      <c r="B25" s="546" t="s">
        <v>6410</v>
      </c>
      <c r="C25" s="547" t="s">
        <v>682</v>
      </c>
      <c r="D25" s="547">
        <v>3</v>
      </c>
      <c r="E25" s="550">
        <v>0</v>
      </c>
      <c r="F25" s="550">
        <v>0</v>
      </c>
      <c r="G25" s="551">
        <f>IFERROR(SUM(E25:F25),0)</f>
        <v>0</v>
      </c>
      <c r="H25" s="207"/>
      <c r="I25" s="342" t="s">
        <v>6411</v>
      </c>
      <c r="J25" s="207"/>
      <c r="K25" s="343"/>
      <c r="L25" s="207"/>
      <c r="M25" s="415"/>
      <c r="N25" s="336">
        <f t="shared" si="8"/>
        <v>0</v>
      </c>
      <c r="O25" s="413"/>
      <c r="P25" s="337">
        <f t="shared" si="9"/>
        <v>0</v>
      </c>
      <c r="Q25" s="337">
        <f t="shared" si="10"/>
        <v>0</v>
      </c>
      <c r="R25" s="413"/>
      <c r="T25" s="546" t="s">
        <v>6410</v>
      </c>
      <c r="U25" s="550" t="s">
        <v>1481</v>
      </c>
      <c r="V25" s="550" t="s">
        <v>10700</v>
      </c>
      <c r="W25" s="551" t="s">
        <v>10702</v>
      </c>
    </row>
    <row r="26" spans="1:23" ht="45">
      <c r="A26" s="207"/>
      <c r="B26" s="546" t="s">
        <v>6412</v>
      </c>
      <c r="C26" s="547" t="s">
        <v>682</v>
      </c>
      <c r="D26" s="547">
        <v>3</v>
      </c>
      <c r="E26" s="550">
        <v>3.2000000000000001E-2</v>
      </c>
      <c r="F26" s="550">
        <v>0</v>
      </c>
      <c r="G26" s="551">
        <f>IFERROR(SUM(E26:F26),0)</f>
        <v>3.2000000000000001E-2</v>
      </c>
      <c r="H26" s="207"/>
      <c r="I26" s="342" t="s">
        <v>6413</v>
      </c>
      <c r="J26" s="207"/>
      <c r="K26" s="343"/>
      <c r="L26" s="207"/>
      <c r="M26" s="415"/>
      <c r="N26" s="336">
        <f t="shared" si="8"/>
        <v>0</v>
      </c>
      <c r="O26" s="413"/>
      <c r="P26" s="337">
        <f t="shared" si="9"/>
        <v>0</v>
      </c>
      <c r="Q26" s="337">
        <f t="shared" si="10"/>
        <v>0</v>
      </c>
      <c r="R26" s="413"/>
      <c r="T26" s="546" t="s">
        <v>6412</v>
      </c>
      <c r="U26" s="550" t="s">
        <v>1482</v>
      </c>
      <c r="V26" s="550" t="s">
        <v>10697</v>
      </c>
      <c r="W26" s="551" t="s">
        <v>10703</v>
      </c>
    </row>
    <row r="27" spans="1:23" ht="30">
      <c r="A27" s="207"/>
      <c r="B27" s="546" t="s">
        <v>6414</v>
      </c>
      <c r="C27" s="547" t="s">
        <v>682</v>
      </c>
      <c r="D27" s="547">
        <v>3</v>
      </c>
      <c r="E27" s="550">
        <v>0</v>
      </c>
      <c r="F27" s="550">
        <v>0</v>
      </c>
      <c r="G27" s="551">
        <f>IFERROR(SUM(E27:F27),0)</f>
        <v>0</v>
      </c>
      <c r="H27" s="207"/>
      <c r="I27" s="342" t="s">
        <v>6415</v>
      </c>
      <c r="J27" s="207"/>
      <c r="K27" s="343"/>
      <c r="L27" s="207"/>
      <c r="M27" s="415"/>
      <c r="N27" s="336">
        <f t="shared" si="8"/>
        <v>0</v>
      </c>
      <c r="O27" s="413"/>
      <c r="P27" s="337">
        <f t="shared" si="9"/>
        <v>0</v>
      </c>
      <c r="Q27" s="337">
        <f t="shared" si="10"/>
        <v>0</v>
      </c>
      <c r="R27" s="413"/>
      <c r="T27" s="546" t="s">
        <v>6414</v>
      </c>
      <c r="U27" s="550" t="s">
        <v>1483</v>
      </c>
      <c r="V27" s="550" t="s">
        <v>10698</v>
      </c>
      <c r="W27" s="551" t="s">
        <v>10704</v>
      </c>
    </row>
    <row r="28" spans="1:23" thickBot="1">
      <c r="A28" s="207"/>
      <c r="B28" s="592" t="s">
        <v>6416</v>
      </c>
      <c r="C28" s="568" t="s">
        <v>682</v>
      </c>
      <c r="D28" s="568">
        <v>3</v>
      </c>
      <c r="E28" s="561">
        <f>IFERROR(E24 + E26 - E25 - E27, 0)</f>
        <v>4.1000000000000002E-2</v>
      </c>
      <c r="F28" s="561">
        <f>IFERROR(F24 + F26 - F25 - F27, 0)</f>
        <v>0</v>
      </c>
      <c r="G28" s="562">
        <f>IFERROR(G24 + G26 - G25 - G27, 0)</f>
        <v>4.1000000000000002E-2</v>
      </c>
      <c r="H28" s="207"/>
      <c r="I28" s="408" t="s">
        <v>6417</v>
      </c>
      <c r="J28" s="207"/>
      <c r="K28" s="354"/>
      <c r="L28" s="207"/>
      <c r="M28" s="415"/>
      <c r="O28" s="413"/>
      <c r="P28" s="319"/>
      <c r="Q28" s="319"/>
      <c r="R28" s="413"/>
      <c r="T28" s="592" t="s">
        <v>6416</v>
      </c>
      <c r="U28" s="561" t="s">
        <v>1484</v>
      </c>
      <c r="V28" s="561" t="s">
        <v>10699</v>
      </c>
      <c r="W28" s="562" t="s">
        <v>10705</v>
      </c>
    </row>
    <row r="29" spans="1:23" ht="17.25" thickTop="1" thickBot="1">
      <c r="A29" s="207"/>
      <c r="B29" s="593"/>
      <c r="C29" s="594"/>
      <c r="D29" s="594"/>
      <c r="E29" s="595"/>
      <c r="F29" s="595"/>
      <c r="G29" s="595"/>
      <c r="H29" s="207"/>
      <c r="J29" s="207"/>
      <c r="K29" s="207"/>
      <c r="L29" s="207"/>
      <c r="M29" s="413"/>
      <c r="O29" s="413"/>
      <c r="P29" s="319"/>
      <c r="Q29" s="319"/>
      <c r="R29" s="413"/>
      <c r="T29" s="593"/>
      <c r="U29" s="595"/>
      <c r="V29" s="595"/>
      <c r="W29" s="595"/>
    </row>
    <row r="30" spans="1:23" ht="31.5" thickTop="1" thickBot="1">
      <c r="A30" s="207"/>
      <c r="B30" s="570" t="s">
        <v>6418</v>
      </c>
      <c r="C30" s="571" t="s">
        <v>682</v>
      </c>
      <c r="D30" s="571">
        <v>3</v>
      </c>
      <c r="E30" s="596">
        <f>IFERROR(E15+SUM(E18:E21)+E28,0)</f>
        <v>15.571467098688704</v>
      </c>
      <c r="F30" s="596">
        <f>IFERROR(F15+SUM(F18:F21),0)</f>
        <v>0</v>
      </c>
      <c r="G30" s="597">
        <f>IFERROR(SUM(E30:F30),0)</f>
        <v>15.571467098688704</v>
      </c>
      <c r="H30" s="207"/>
      <c r="I30" s="426" t="s">
        <v>6419</v>
      </c>
      <c r="J30" s="207"/>
      <c r="K30" s="427"/>
      <c r="L30" s="207"/>
      <c r="M30" s="413"/>
      <c r="O30" s="413"/>
      <c r="P30" s="319"/>
      <c r="Q30" s="319"/>
      <c r="R30" s="413"/>
      <c r="T30" s="570" t="s">
        <v>6418</v>
      </c>
      <c r="U30" s="596" t="s">
        <v>1485</v>
      </c>
      <c r="V30" s="596" t="s">
        <v>1510</v>
      </c>
      <c r="W30" s="597" t="s">
        <v>1528</v>
      </c>
    </row>
    <row r="31" spans="1:23" ht="17.25" thickTop="1" thickBot="1">
      <c r="A31" s="207"/>
      <c r="B31" s="594"/>
      <c r="C31" s="594"/>
      <c r="D31" s="594"/>
      <c r="E31" s="595"/>
      <c r="F31" s="595"/>
      <c r="G31" s="595"/>
      <c r="H31" s="207"/>
      <c r="J31" s="207"/>
      <c r="K31" s="207"/>
      <c r="L31" s="207"/>
      <c r="M31" s="413"/>
      <c r="O31" s="413"/>
      <c r="P31" s="319"/>
      <c r="Q31" s="319"/>
      <c r="R31" s="413"/>
      <c r="T31" s="594"/>
      <c r="U31" s="595"/>
      <c r="V31" s="595"/>
      <c r="W31" s="595"/>
    </row>
    <row r="32" spans="1:23" thickTop="1">
      <c r="A32" s="207"/>
      <c r="B32" s="537" t="s">
        <v>6420</v>
      </c>
      <c r="C32" s="539" t="s">
        <v>682</v>
      </c>
      <c r="D32" s="539">
        <v>3</v>
      </c>
      <c r="E32" s="542">
        <v>0</v>
      </c>
      <c r="F32" s="542">
        <v>0</v>
      </c>
      <c r="G32" s="543">
        <f>IFERROR(SUM(E32:F32),0)</f>
        <v>0</v>
      </c>
      <c r="H32" s="207"/>
      <c r="I32" s="333" t="s">
        <v>6421</v>
      </c>
      <c r="J32" s="207"/>
      <c r="K32" s="335"/>
      <c r="L32" s="207"/>
      <c r="M32" s="413"/>
      <c r="N32" s="336">
        <f t="shared" ref="N32:N33" si="11">IF( SUM( P32:Q32 ) = 0, 0, $P$5 )</f>
        <v>0</v>
      </c>
      <c r="O32" s="413"/>
      <c r="P32" s="337">
        <f t="shared" ref="P32:P33" si="12" xml:space="preserve"> IF( ISNUMBER( E32 ), 0, 1 )</f>
        <v>0</v>
      </c>
      <c r="Q32" s="337">
        <f t="shared" ref="Q32:Q33" si="13" xml:space="preserve"> IF( ISNUMBER( F32 ), 0, 1 )</f>
        <v>0</v>
      </c>
      <c r="R32" s="413"/>
      <c r="T32" s="537" t="s">
        <v>6420</v>
      </c>
      <c r="U32" s="542" t="s">
        <v>1486</v>
      </c>
      <c r="V32" s="542" t="s">
        <v>1511</v>
      </c>
      <c r="W32" s="543" t="s">
        <v>1529</v>
      </c>
    </row>
    <row r="33" spans="1:23" ht="30.75" thickBot="1">
      <c r="A33" s="207"/>
      <c r="B33" s="558" t="s">
        <v>6422</v>
      </c>
      <c r="C33" s="568" t="s">
        <v>682</v>
      </c>
      <c r="D33" s="568">
        <v>3</v>
      </c>
      <c r="E33" s="591">
        <v>0</v>
      </c>
      <c r="F33" s="591">
        <v>0</v>
      </c>
      <c r="G33" s="562">
        <f>IFERROR(SUM(E33:F33),0)</f>
        <v>0</v>
      </c>
      <c r="H33" s="210"/>
      <c r="I33" s="408" t="s">
        <v>6423</v>
      </c>
      <c r="J33" s="207"/>
      <c r="K33" s="354"/>
      <c r="L33" s="207"/>
      <c r="M33" s="413"/>
      <c r="N33" s="336">
        <f t="shared" si="11"/>
        <v>0</v>
      </c>
      <c r="O33" s="413"/>
      <c r="P33" s="337">
        <f t="shared" si="12"/>
        <v>0</v>
      </c>
      <c r="Q33" s="337">
        <f t="shared" si="13"/>
        <v>0</v>
      </c>
      <c r="R33" s="413"/>
      <c r="T33" s="558" t="s">
        <v>6422</v>
      </c>
      <c r="U33" s="591" t="s">
        <v>1487</v>
      </c>
      <c r="V33" s="591" t="s">
        <v>1512</v>
      </c>
      <c r="W33" s="562" t="s">
        <v>1530</v>
      </c>
    </row>
    <row r="34" spans="1:23" ht="16.5" thickTop="1" thickBot="1">
      <c r="A34" s="207"/>
      <c r="B34" s="598"/>
      <c r="C34" s="544"/>
      <c r="D34" s="544"/>
      <c r="E34" s="599"/>
      <c r="F34" s="599"/>
      <c r="G34" s="599"/>
      <c r="H34" s="207"/>
      <c r="I34" s="334"/>
      <c r="J34" s="207"/>
      <c r="K34" s="207"/>
      <c r="L34" s="207"/>
      <c r="M34" s="413"/>
      <c r="O34" s="413"/>
      <c r="P34" s="319"/>
      <c r="Q34" s="319"/>
      <c r="R34" s="413"/>
      <c r="T34" s="598"/>
      <c r="U34" s="599"/>
      <c r="V34" s="599"/>
      <c r="W34" s="599"/>
    </row>
    <row r="35" spans="1:23" ht="31.5" thickTop="1" thickBot="1">
      <c r="A35" s="207"/>
      <c r="B35" s="600" t="s">
        <v>6424</v>
      </c>
      <c r="C35" s="571" t="s">
        <v>682</v>
      </c>
      <c r="D35" s="571">
        <v>3</v>
      </c>
      <c r="E35" s="601">
        <f>IFERROR(E30+E32+E33,0)</f>
        <v>15.571467098688704</v>
      </c>
      <c r="F35" s="601">
        <f>IFERROR(F30+F32+F33,0)</f>
        <v>0</v>
      </c>
      <c r="G35" s="575">
        <f>IFERROR(SUM(E35:F35),0)</f>
        <v>15.571467098688704</v>
      </c>
      <c r="H35" s="207"/>
      <c r="I35" s="426" t="s">
        <v>6425</v>
      </c>
      <c r="J35" s="207"/>
      <c r="K35" s="427"/>
      <c r="L35" s="207"/>
      <c r="M35" s="413"/>
      <c r="O35" s="413"/>
      <c r="P35" s="319"/>
      <c r="Q35" s="319"/>
      <c r="R35" s="413"/>
      <c r="T35" s="600" t="s">
        <v>6424</v>
      </c>
      <c r="U35" s="601" t="s">
        <v>1488</v>
      </c>
      <c r="V35" s="601" t="s">
        <v>1513</v>
      </c>
      <c r="W35" s="575" t="s">
        <v>1531</v>
      </c>
    </row>
    <row r="36" spans="1:23" ht="17.25" thickTop="1" thickBot="1">
      <c r="A36" s="207"/>
      <c r="B36" s="594"/>
      <c r="C36" s="594"/>
      <c r="D36" s="594"/>
      <c r="E36" s="595"/>
      <c r="F36" s="595"/>
      <c r="G36" s="595"/>
      <c r="H36" s="210"/>
      <c r="J36" s="207"/>
      <c r="K36" s="207"/>
      <c r="L36" s="207"/>
      <c r="M36" s="413"/>
      <c r="O36" s="413"/>
      <c r="P36" s="319"/>
      <c r="Q36" s="319"/>
      <c r="R36" s="413"/>
      <c r="T36" s="594"/>
      <c r="U36" s="595"/>
      <c r="V36" s="595"/>
      <c r="W36" s="595"/>
    </row>
    <row r="37" spans="1:23" ht="17.25" thickTop="1" thickBot="1">
      <c r="A37" s="207"/>
      <c r="B37" s="602" t="s">
        <v>6426</v>
      </c>
      <c r="C37" s="598"/>
      <c r="D37" s="598"/>
      <c r="E37" s="595"/>
      <c r="F37" s="595"/>
      <c r="G37" s="595"/>
      <c r="H37" s="210"/>
      <c r="J37" s="207"/>
      <c r="K37" s="207"/>
      <c r="L37" s="207"/>
      <c r="M37" s="413"/>
      <c r="O37" s="413"/>
      <c r="P37" s="319"/>
      <c r="Q37" s="319"/>
      <c r="R37" s="413"/>
      <c r="T37" s="602" t="s">
        <v>6426</v>
      </c>
      <c r="U37" s="595"/>
      <c r="V37" s="595"/>
      <c r="W37" s="595"/>
    </row>
    <row r="38" spans="1:23" ht="16.5" thickTop="1" thickBot="1">
      <c r="A38" s="207"/>
      <c r="B38" s="570" t="s">
        <v>6426</v>
      </c>
      <c r="C38" s="571" t="s">
        <v>682</v>
      </c>
      <c r="D38" s="571">
        <v>3</v>
      </c>
      <c r="E38" s="574">
        <v>0.10578252999999976</v>
      </c>
      <c r="F38" s="574">
        <v>0</v>
      </c>
      <c r="G38" s="597">
        <f>IFERROR(SUM(E38:F38),0)</f>
        <v>0.10578252999999976</v>
      </c>
      <c r="H38" s="207"/>
      <c r="I38" s="426" t="s">
        <v>6427</v>
      </c>
      <c r="J38" s="207"/>
      <c r="K38" s="427"/>
      <c r="L38" s="207"/>
      <c r="M38" s="413"/>
      <c r="N38" s="336">
        <f>IF( SUM( P38:Q38 ) = 0, 0, $P$5 )</f>
        <v>0</v>
      </c>
      <c r="O38" s="413"/>
      <c r="P38" s="337">
        <f t="shared" ref="P38:Q38" si="14" xml:space="preserve"> IF( ISNUMBER( E38 ), 0, 1 )</f>
        <v>0</v>
      </c>
      <c r="Q38" s="337">
        <f t="shared" si="14"/>
        <v>0</v>
      </c>
      <c r="R38" s="413"/>
      <c r="T38" s="570" t="s">
        <v>6426</v>
      </c>
      <c r="U38" s="574" t="s">
        <v>1489</v>
      </c>
      <c r="V38" s="574" t="s">
        <v>1514</v>
      </c>
      <c r="W38" s="597" t="s">
        <v>1532</v>
      </c>
    </row>
    <row r="39" spans="1:23" ht="17.25" thickTop="1" thickBot="1">
      <c r="A39" s="207"/>
      <c r="B39" s="594"/>
      <c r="C39" s="594"/>
      <c r="D39" s="594"/>
      <c r="E39" s="595"/>
      <c r="F39" s="595"/>
      <c r="G39" s="595"/>
      <c r="H39" s="207"/>
      <c r="J39" s="207"/>
      <c r="K39" s="207"/>
      <c r="L39" s="207"/>
      <c r="M39" s="413"/>
      <c r="O39" s="413"/>
      <c r="P39" s="319"/>
      <c r="Q39" s="319"/>
      <c r="R39" s="413"/>
      <c r="T39" s="594"/>
      <c r="U39" s="595"/>
      <c r="V39" s="595"/>
      <c r="W39" s="595"/>
    </row>
    <row r="40" spans="1:23" ht="17.25" thickTop="1" thickBot="1">
      <c r="A40" s="207"/>
      <c r="B40" s="602" t="s">
        <v>6181</v>
      </c>
      <c r="C40" s="598"/>
      <c r="D40" s="598"/>
      <c r="E40" s="595"/>
      <c r="F40" s="595"/>
      <c r="G40" s="595"/>
      <c r="H40" s="207"/>
      <c r="J40" s="207"/>
      <c r="K40" s="207"/>
      <c r="L40" s="207"/>
      <c r="M40" s="413"/>
      <c r="O40" s="413"/>
      <c r="P40" s="319"/>
      <c r="Q40" s="319"/>
      <c r="R40" s="413"/>
      <c r="T40" s="602" t="s">
        <v>6181</v>
      </c>
      <c r="U40" s="595"/>
      <c r="V40" s="595"/>
      <c r="W40" s="595"/>
    </row>
    <row r="41" spans="1:23" ht="16.5" thickTop="1" thickBot="1">
      <c r="A41" s="207"/>
      <c r="B41" s="570" t="s">
        <v>6181</v>
      </c>
      <c r="C41" s="571" t="s">
        <v>682</v>
      </c>
      <c r="D41" s="571">
        <v>3</v>
      </c>
      <c r="E41" s="574">
        <v>0.497</v>
      </c>
      <c r="F41" s="574">
        <v>0</v>
      </c>
      <c r="G41" s="597">
        <f>IFERROR(SUM(E41:F41),0)</f>
        <v>0.497</v>
      </c>
      <c r="H41" s="207"/>
      <c r="I41" s="426" t="s">
        <v>6428</v>
      </c>
      <c r="J41" s="207"/>
      <c r="K41" s="427"/>
      <c r="L41" s="207"/>
      <c r="M41" s="413"/>
      <c r="N41" s="336">
        <f>IF( SUM( P41:Q41 ) = 0, 0, $P$5 )</f>
        <v>0</v>
      </c>
      <c r="O41" s="413"/>
      <c r="P41" s="337">
        <f t="shared" ref="P41:Q41" si="15" xml:space="preserve"> IF( ISNUMBER( E41 ), 0, 1 )</f>
        <v>0</v>
      </c>
      <c r="Q41" s="337">
        <f t="shared" si="15"/>
        <v>0</v>
      </c>
      <c r="R41" s="413"/>
      <c r="T41" s="570" t="s">
        <v>6181</v>
      </c>
      <c r="U41" s="574" t="s">
        <v>1490</v>
      </c>
      <c r="V41" s="574" t="s">
        <v>1515</v>
      </c>
      <c r="W41" s="597" t="s">
        <v>1533</v>
      </c>
    </row>
    <row r="42" spans="1:23" ht="17.25" thickTop="1" thickBot="1">
      <c r="A42" s="207"/>
      <c r="B42" s="555"/>
      <c r="C42" s="555"/>
      <c r="D42" s="555"/>
      <c r="E42" s="603"/>
      <c r="F42" s="603"/>
      <c r="G42" s="604"/>
      <c r="H42" s="207"/>
      <c r="J42" s="207"/>
      <c r="K42" s="207"/>
      <c r="L42" s="207"/>
      <c r="M42" s="413"/>
      <c r="O42" s="413"/>
      <c r="P42" s="319"/>
      <c r="Q42" s="319"/>
      <c r="R42" s="413"/>
      <c r="T42" s="555"/>
      <c r="U42" s="603"/>
      <c r="V42" s="603"/>
      <c r="W42" s="604"/>
    </row>
    <row r="43" spans="1:23" ht="61.5" thickTop="1" thickBot="1">
      <c r="A43" s="207"/>
      <c r="B43" s="602" t="s">
        <v>6429</v>
      </c>
      <c r="C43" s="598"/>
      <c r="D43" s="598"/>
      <c r="E43" s="605"/>
      <c r="F43" s="605"/>
      <c r="G43" s="604"/>
      <c r="H43" s="207"/>
      <c r="J43" s="207"/>
      <c r="K43" s="207"/>
      <c r="L43" s="207"/>
      <c r="M43" s="413"/>
      <c r="O43" s="413"/>
      <c r="P43" s="319"/>
      <c r="Q43" s="319"/>
      <c r="R43" s="413"/>
      <c r="T43" s="602" t="s">
        <v>6429</v>
      </c>
      <c r="U43" s="605"/>
      <c r="V43" s="605"/>
      <c r="W43" s="604"/>
    </row>
    <row r="44" spans="1:23" ht="30.75" thickTop="1">
      <c r="A44" s="207"/>
      <c r="B44" s="537" t="s">
        <v>6430</v>
      </c>
      <c r="C44" s="539" t="s">
        <v>682</v>
      </c>
      <c r="D44" s="539">
        <v>3</v>
      </c>
      <c r="E44" s="606">
        <v>5.0999999999999997E-2</v>
      </c>
      <c r="F44" s="607"/>
      <c r="G44" s="607"/>
      <c r="H44" s="207"/>
      <c r="I44" s="333" t="s">
        <v>6431</v>
      </c>
      <c r="J44" s="207"/>
      <c r="K44" s="335"/>
      <c r="L44" s="207"/>
      <c r="M44" s="413"/>
      <c r="N44" s="336">
        <f t="shared" ref="N44:N45" si="16">IF( SUM( P44:Q44 ) = 0, 0, $P$5 )</f>
        <v>0</v>
      </c>
      <c r="O44" s="413"/>
      <c r="P44" s="337">
        <f t="shared" ref="P44:P45" si="17" xml:space="preserve"> IF( ISNUMBER( E44 ), 0, 1 )</f>
        <v>0</v>
      </c>
      <c r="Q44" s="319"/>
      <c r="R44" s="413"/>
      <c r="T44" s="537" t="s">
        <v>6430</v>
      </c>
      <c r="U44" s="606" t="s">
        <v>1491</v>
      </c>
      <c r="V44" s="607"/>
      <c r="W44" s="607"/>
    </row>
    <row r="45" spans="1:23" ht="30">
      <c r="A45" s="207"/>
      <c r="B45" s="546" t="s">
        <v>6432</v>
      </c>
      <c r="C45" s="547" t="s">
        <v>682</v>
      </c>
      <c r="D45" s="547">
        <v>3</v>
      </c>
      <c r="E45" s="608">
        <v>3.9E-2</v>
      </c>
      <c r="F45" s="607"/>
      <c r="G45" s="607"/>
      <c r="H45" s="207"/>
      <c r="I45" s="342" t="s">
        <v>6433</v>
      </c>
      <c r="J45" s="207"/>
      <c r="K45" s="343"/>
      <c r="L45" s="207"/>
      <c r="M45" s="413"/>
      <c r="N45" s="336">
        <f t="shared" si="16"/>
        <v>0</v>
      </c>
      <c r="O45" s="413"/>
      <c r="P45" s="337">
        <f t="shared" si="17"/>
        <v>0</v>
      </c>
      <c r="Q45" s="319"/>
      <c r="R45" s="413"/>
      <c r="T45" s="546" t="s">
        <v>6432</v>
      </c>
      <c r="U45" s="608" t="s">
        <v>1492</v>
      </c>
      <c r="V45" s="607"/>
      <c r="W45" s="607"/>
    </row>
    <row r="46" spans="1:23" ht="30.75" thickBot="1">
      <c r="A46" s="207"/>
      <c r="B46" s="558" t="s">
        <v>6434</v>
      </c>
      <c r="C46" s="568" t="s">
        <v>682</v>
      </c>
      <c r="D46" s="568">
        <v>3</v>
      </c>
      <c r="E46" s="609">
        <f>IFERROR(E44-E45,0)</f>
        <v>1.1999999999999997E-2</v>
      </c>
      <c r="F46" s="607"/>
      <c r="G46" s="607"/>
      <c r="H46" s="207"/>
      <c r="I46" s="408" t="s">
        <v>6435</v>
      </c>
      <c r="J46" s="207"/>
      <c r="K46" s="354"/>
      <c r="L46" s="207"/>
      <c r="M46" s="413"/>
      <c r="O46" s="413"/>
      <c r="P46" s="319"/>
      <c r="Q46" s="319"/>
      <c r="R46" s="413"/>
      <c r="T46" s="558" t="s">
        <v>6434</v>
      </c>
      <c r="U46" s="609" t="s">
        <v>1493</v>
      </c>
      <c r="V46" s="607"/>
      <c r="W46" s="607"/>
    </row>
    <row r="47" spans="1:23" ht="17.25" thickTop="1" thickBot="1">
      <c r="A47" s="207"/>
      <c r="B47" s="598"/>
      <c r="C47" s="598"/>
      <c r="D47" s="598"/>
      <c r="E47" s="595"/>
      <c r="F47" s="610"/>
      <c r="G47" s="610"/>
      <c r="H47" s="207"/>
      <c r="J47" s="207"/>
      <c r="K47" s="207"/>
      <c r="L47" s="207"/>
      <c r="M47" s="413"/>
      <c r="O47" s="413"/>
      <c r="P47" s="319"/>
      <c r="Q47" s="319"/>
      <c r="R47" s="413"/>
      <c r="T47" s="598"/>
      <c r="U47" s="595"/>
      <c r="V47" s="610"/>
      <c r="W47" s="610"/>
    </row>
    <row r="48" spans="1:23" ht="16.149999999999999" customHeight="1" thickTop="1">
      <c r="A48" s="207"/>
      <c r="B48" s="537" t="s">
        <v>6436</v>
      </c>
      <c r="C48" s="539" t="s">
        <v>682</v>
      </c>
      <c r="D48" s="539">
        <v>3</v>
      </c>
      <c r="E48" s="606">
        <v>0.49427748586370146</v>
      </c>
      <c r="F48" s="607"/>
      <c r="G48" s="607"/>
      <c r="H48" s="207"/>
      <c r="I48" s="333" t="s">
        <v>6437</v>
      </c>
      <c r="J48" s="207"/>
      <c r="K48" s="335"/>
      <c r="L48" s="207"/>
      <c r="M48" s="413"/>
      <c r="N48" s="336">
        <f t="shared" ref="N48:N49" si="18">IF( SUM( P48:Q48 ) = 0, 0, $P$5 )</f>
        <v>0</v>
      </c>
      <c r="O48" s="413"/>
      <c r="P48" s="337">
        <f t="shared" ref="P48:P49" si="19" xml:space="preserve"> IF( ISNUMBER( E48 ), 0, 1 )</f>
        <v>0</v>
      </c>
      <c r="Q48" s="319"/>
      <c r="R48" s="413"/>
      <c r="T48" s="537" t="s">
        <v>6436</v>
      </c>
      <c r="U48" s="606" t="s">
        <v>1494</v>
      </c>
      <c r="V48" s="607"/>
      <c r="W48" s="607"/>
    </row>
    <row r="49" spans="1:23" ht="30">
      <c r="A49" s="207"/>
      <c r="B49" s="546" t="s">
        <v>6438</v>
      </c>
      <c r="C49" s="547" t="s">
        <v>682</v>
      </c>
      <c r="D49" s="547">
        <v>3</v>
      </c>
      <c r="E49" s="608">
        <v>0.49427748586370146</v>
      </c>
      <c r="F49" s="607"/>
      <c r="G49" s="607"/>
      <c r="H49" s="207"/>
      <c r="I49" s="342" t="s">
        <v>6439</v>
      </c>
      <c r="J49" s="207"/>
      <c r="K49" s="343"/>
      <c r="L49" s="207"/>
      <c r="M49" s="413"/>
      <c r="N49" s="336">
        <f t="shared" si="18"/>
        <v>0</v>
      </c>
      <c r="O49" s="413"/>
      <c r="P49" s="337">
        <f t="shared" si="19"/>
        <v>0</v>
      </c>
      <c r="Q49" s="319"/>
      <c r="R49" s="413"/>
      <c r="T49" s="546" t="s">
        <v>6438</v>
      </c>
      <c r="U49" s="608" t="s">
        <v>1495</v>
      </c>
      <c r="V49" s="607"/>
      <c r="W49" s="607"/>
    </row>
    <row r="50" spans="1:23" ht="30.75" thickBot="1">
      <c r="A50" s="207"/>
      <c r="B50" s="558" t="s">
        <v>1497</v>
      </c>
      <c r="C50" s="568" t="s">
        <v>682</v>
      </c>
      <c r="D50" s="568">
        <v>3</v>
      </c>
      <c r="E50" s="609">
        <f>IFERROR(E48-E49,0)</f>
        <v>0</v>
      </c>
      <c r="F50" s="607"/>
      <c r="G50" s="607"/>
      <c r="H50" s="207"/>
      <c r="I50" s="408" t="s">
        <v>6440</v>
      </c>
      <c r="J50" s="207"/>
      <c r="K50" s="354"/>
      <c r="L50" s="207"/>
      <c r="M50" s="413"/>
      <c r="O50" s="413"/>
      <c r="P50" s="319"/>
      <c r="Q50" s="319"/>
      <c r="R50" s="413"/>
      <c r="T50" s="558" t="s">
        <v>1497</v>
      </c>
      <c r="U50" s="609" t="s">
        <v>1496</v>
      </c>
      <c r="V50" s="607"/>
      <c r="W50" s="607"/>
    </row>
    <row r="51" spans="1:23" ht="17.25" thickTop="1" thickBot="1">
      <c r="A51" s="207"/>
      <c r="B51" s="611"/>
      <c r="C51" s="611"/>
      <c r="D51" s="611"/>
      <c r="E51" s="207"/>
      <c r="F51" s="207"/>
      <c r="G51" s="207"/>
      <c r="H51" s="207"/>
      <c r="J51" s="207"/>
      <c r="K51" s="207"/>
      <c r="L51" s="207"/>
      <c r="M51" s="413"/>
      <c r="O51" s="413"/>
      <c r="P51" s="319"/>
      <c r="Q51" s="319"/>
      <c r="R51" s="413"/>
      <c r="T51" s="611"/>
      <c r="U51" s="207"/>
      <c r="V51" s="207"/>
      <c r="W51" s="207"/>
    </row>
    <row r="52" spans="1:23" ht="31.5" thickTop="1" thickBot="1">
      <c r="A52" s="207"/>
      <c r="B52" s="602" t="s">
        <v>6441</v>
      </c>
      <c r="C52" s="598"/>
      <c r="D52" s="598"/>
      <c r="E52" s="605"/>
      <c r="F52" s="605"/>
      <c r="G52" s="604"/>
      <c r="H52" s="207"/>
      <c r="J52" s="207"/>
      <c r="K52" s="207"/>
      <c r="L52" s="207"/>
      <c r="M52" s="413"/>
      <c r="O52" s="413"/>
      <c r="P52" s="319"/>
      <c r="Q52" s="319"/>
      <c r="R52" s="413"/>
      <c r="T52" s="602" t="s">
        <v>6441</v>
      </c>
      <c r="U52" s="605"/>
      <c r="V52" s="605"/>
      <c r="W52" s="604"/>
    </row>
    <row r="53" spans="1:23" ht="30.75" thickTop="1">
      <c r="A53" s="207"/>
      <c r="B53" s="612" t="s">
        <v>6442</v>
      </c>
      <c r="C53" s="539" t="s">
        <v>682</v>
      </c>
      <c r="D53" s="539">
        <v>3</v>
      </c>
      <c r="E53" s="606">
        <v>28.386467098688705</v>
      </c>
      <c r="F53" s="607"/>
      <c r="G53" s="207"/>
      <c r="H53" s="207"/>
      <c r="I53" s="333" t="s">
        <v>6443</v>
      </c>
      <c r="J53" s="207"/>
      <c r="K53" s="613"/>
      <c r="L53" s="207"/>
      <c r="M53" s="413"/>
      <c r="N53" s="336">
        <f t="shared" ref="N53:N55" si="20">IF( SUM( P53:Q53 ) = 0, 0, $P$5 )</f>
        <v>0</v>
      </c>
      <c r="O53" s="413"/>
      <c r="P53" s="337">
        <f t="shared" ref="P53:P55" si="21" xml:space="preserve"> IF( ISNUMBER( E53 ), 0, 1 )</f>
        <v>0</v>
      </c>
      <c r="Q53" s="319"/>
      <c r="R53" s="413"/>
      <c r="T53" s="612" t="s">
        <v>6442</v>
      </c>
      <c r="U53" s="606" t="s">
        <v>6444</v>
      </c>
      <c r="V53" s="607"/>
      <c r="W53" s="207"/>
    </row>
    <row r="54" spans="1:23" ht="30">
      <c r="A54" s="207"/>
      <c r="B54" s="614" t="s">
        <v>6446</v>
      </c>
      <c r="C54" s="547" t="s">
        <v>682</v>
      </c>
      <c r="D54" s="547">
        <v>3</v>
      </c>
      <c r="E54" s="608">
        <v>23.433832559117199</v>
      </c>
      <c r="F54" s="607"/>
      <c r="G54" s="207"/>
      <c r="H54" s="207"/>
      <c r="I54" s="342" t="s">
        <v>6445</v>
      </c>
      <c r="J54" s="207"/>
      <c r="K54" s="615"/>
      <c r="L54" s="207"/>
      <c r="M54" s="413"/>
      <c r="N54" s="336">
        <f t="shared" si="20"/>
        <v>0</v>
      </c>
      <c r="O54" s="413"/>
      <c r="P54" s="337">
        <f t="shared" si="21"/>
        <v>0</v>
      </c>
      <c r="Q54" s="319"/>
      <c r="R54" s="413"/>
      <c r="T54" s="614" t="s">
        <v>6446</v>
      </c>
      <c r="U54" s="608" t="s">
        <v>6447</v>
      </c>
      <c r="V54" s="607"/>
      <c r="W54" s="207"/>
    </row>
    <row r="55" spans="1:23" thickBot="1">
      <c r="A55" s="207"/>
      <c r="B55" s="616" t="s">
        <v>6449</v>
      </c>
      <c r="C55" s="568" t="s">
        <v>682</v>
      </c>
      <c r="D55" s="568">
        <v>3</v>
      </c>
      <c r="E55" s="617">
        <v>61.49621596975544</v>
      </c>
      <c r="F55" s="607"/>
      <c r="G55" s="207"/>
      <c r="H55" s="207"/>
      <c r="I55" s="408" t="s">
        <v>6448</v>
      </c>
      <c r="J55" s="207"/>
      <c r="K55" s="618"/>
      <c r="L55" s="207"/>
      <c r="M55" s="413"/>
      <c r="N55" s="336">
        <f t="shared" si="20"/>
        <v>0</v>
      </c>
      <c r="O55" s="413"/>
      <c r="P55" s="337">
        <f t="shared" si="21"/>
        <v>0</v>
      </c>
      <c r="Q55" s="319"/>
      <c r="R55" s="413"/>
      <c r="T55" s="616" t="s">
        <v>6449</v>
      </c>
      <c r="U55" s="617" t="s">
        <v>6450</v>
      </c>
      <c r="V55" s="607"/>
      <c r="W55" s="207"/>
    </row>
    <row r="56" spans="1:23" ht="16.5" thickTop="1">
      <c r="A56" s="207"/>
      <c r="B56" s="207"/>
      <c r="C56" s="207"/>
      <c r="D56" s="207"/>
      <c r="E56" s="207"/>
      <c r="F56" s="207"/>
      <c r="G56" s="207"/>
      <c r="H56" s="207"/>
      <c r="J56" s="207"/>
      <c r="K56" s="207"/>
      <c r="L56" s="207"/>
      <c r="P56" s="319"/>
      <c r="Q56" s="319"/>
    </row>
    <row r="57" spans="1:23">
      <c r="A57" s="207"/>
      <c r="B57" s="207"/>
      <c r="C57" s="207"/>
      <c r="D57" s="207"/>
      <c r="E57" s="207"/>
      <c r="F57" s="207"/>
      <c r="G57" s="207"/>
      <c r="H57" s="207"/>
      <c r="J57" s="207"/>
      <c r="K57" s="207"/>
      <c r="L57" s="207"/>
      <c r="P57" s="319"/>
      <c r="Q57" s="319"/>
    </row>
    <row r="58" spans="1:23">
      <c r="A58" s="207"/>
      <c r="B58" s="207"/>
      <c r="C58" s="207"/>
      <c r="D58" s="207"/>
      <c r="E58" s="207"/>
      <c r="F58" s="207"/>
      <c r="G58" s="207"/>
      <c r="H58" s="207"/>
      <c r="J58" s="207"/>
      <c r="K58" s="207"/>
      <c r="L58" s="207"/>
      <c r="P58" s="319"/>
      <c r="Q58" s="319"/>
    </row>
  </sheetData>
  <sheetProtection formatColumns="0" formatRows="0"/>
  <mergeCells count="4">
    <mergeCell ref="E1:G1"/>
    <mergeCell ref="B3:K3"/>
    <mergeCell ref="T3:W3"/>
    <mergeCell ref="P4:Q4"/>
  </mergeCells>
  <conditionalFormatting sqref="N15">
    <cfRule type="cellIs" dxfId="417" priority="23" operator="equal">
      <formula>0</formula>
    </cfRule>
  </conditionalFormatting>
  <conditionalFormatting sqref="N17">
    <cfRule type="cellIs" dxfId="416" priority="22" operator="equal">
      <formula>0</formula>
    </cfRule>
  </conditionalFormatting>
  <conditionalFormatting sqref="N16">
    <cfRule type="cellIs" dxfId="415" priority="19" operator="equal">
      <formula>0</formula>
    </cfRule>
  </conditionalFormatting>
  <conditionalFormatting sqref="N29">
    <cfRule type="cellIs" dxfId="414" priority="17" operator="equal">
      <formula>0</formula>
    </cfRule>
  </conditionalFormatting>
  <conditionalFormatting sqref="N30:N31 N34:N37 N39:N40 N42:N43 N46:N47 N50:N51">
    <cfRule type="cellIs" dxfId="413" priority="21" operator="equal">
      <formula>0</formula>
    </cfRule>
  </conditionalFormatting>
  <conditionalFormatting sqref="N8:N14">
    <cfRule type="cellIs" dxfId="412" priority="20" operator="equal">
      <formula>0</formula>
    </cfRule>
  </conditionalFormatting>
  <conditionalFormatting sqref="N22:N23">
    <cfRule type="cellIs" dxfId="411" priority="18" operator="equal">
      <formula>0</formula>
    </cfRule>
  </conditionalFormatting>
  <conditionalFormatting sqref="N28">
    <cfRule type="cellIs" dxfId="410" priority="15" operator="equal">
      <formula>0</formula>
    </cfRule>
  </conditionalFormatting>
  <conditionalFormatting sqref="N18:N21">
    <cfRule type="cellIs" dxfId="409" priority="8" operator="equal">
      <formula>0</formula>
    </cfRule>
  </conditionalFormatting>
  <conditionalFormatting sqref="N24:N27">
    <cfRule type="cellIs" dxfId="408" priority="7" operator="equal">
      <formula>0</formula>
    </cfRule>
  </conditionalFormatting>
  <conditionalFormatting sqref="N32:N33">
    <cfRule type="cellIs" dxfId="407" priority="6" operator="equal">
      <formula>0</formula>
    </cfRule>
  </conditionalFormatting>
  <conditionalFormatting sqref="N38">
    <cfRule type="cellIs" dxfId="406" priority="5" operator="equal">
      <formula>0</formula>
    </cfRule>
  </conditionalFormatting>
  <conditionalFormatting sqref="N41">
    <cfRule type="cellIs" dxfId="405" priority="4" operator="equal">
      <formula>0</formula>
    </cfRule>
  </conditionalFormatting>
  <conditionalFormatting sqref="N44:N45">
    <cfRule type="cellIs" dxfId="404" priority="3" operator="equal">
      <formula>0</formula>
    </cfRule>
  </conditionalFormatting>
  <conditionalFormatting sqref="N48:N49">
    <cfRule type="cellIs" dxfId="403" priority="2" operator="equal">
      <formula>0</formula>
    </cfRule>
  </conditionalFormatting>
  <conditionalFormatting sqref="N53:N55">
    <cfRule type="cellIs" dxfId="402" priority="1" operator="equal">
      <formula>0</formula>
    </cfRule>
  </conditionalFormatting>
  <dataValidations count="1">
    <dataValidation type="custom" allowBlank="1" showErrorMessage="1" errorTitle="Input Error" error="Please input a numeric value." sqref="E41:F41 E38:F38 E32:F33 E24:F27 E18:F21 F12:F14 E13:E14 E8:F11 E44:E45 E48:E49 E53:E55">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AL33"/>
  <sheetViews>
    <sheetView showGridLines="0" zoomScale="70" zoomScaleNormal="70" zoomScaleSheetLayoutView="100" workbookViewId="0">
      <selection activeCell="H8" sqref="H8"/>
    </sheetView>
  </sheetViews>
  <sheetFormatPr defaultColWidth="8.625" defaultRowHeight="15.75"/>
  <cols>
    <col min="1" max="1" width="1.625" style="244" customWidth="1"/>
    <col min="2" max="2" width="32" style="244" customWidth="1"/>
    <col min="3" max="3" width="7" style="244" customWidth="1"/>
    <col min="4" max="4" width="5.5" style="244" customWidth="1"/>
    <col min="5" max="5" width="13" style="244" customWidth="1"/>
    <col min="6" max="6" width="12.125" style="244" customWidth="1"/>
    <col min="7" max="12" width="12.5" style="642" customWidth="1"/>
    <col min="13" max="13" width="1.625" style="312" customWidth="1"/>
    <col min="14" max="14" width="12.5" style="643" customWidth="1"/>
    <col min="15" max="15" width="1.625" style="244" customWidth="1"/>
    <col min="16" max="16" width="33.625" style="244" customWidth="1"/>
    <col min="17" max="18" width="1.625" style="244" customWidth="1"/>
    <col min="19" max="19" width="20.125" style="244" customWidth="1"/>
    <col min="20" max="20" width="1.625" style="315" customWidth="1"/>
    <col min="21" max="27" width="7.5" style="315" hidden="1" customWidth="1"/>
    <col min="28" max="28" width="1.625" style="315" hidden="1" customWidth="1"/>
    <col min="29" max="29" width="1.625" style="244" customWidth="1"/>
    <col min="30" max="30" width="22.75" style="244" customWidth="1"/>
    <col min="31" max="31" width="13.75" style="244" bestFit="1" customWidth="1"/>
    <col min="32" max="32" width="13" style="244" bestFit="1" customWidth="1"/>
    <col min="33" max="38" width="12.5" style="244" customWidth="1"/>
    <col min="39" max="39" width="1.625" style="244" customWidth="1"/>
    <col min="40" max="16384" width="8.625" style="244"/>
  </cols>
  <sheetData>
    <row r="1" spans="1:38" s="441" customFormat="1" ht="46.5">
      <c r="B1" s="619" t="s">
        <v>618</v>
      </c>
      <c r="C1" s="619"/>
      <c r="D1" s="619"/>
      <c r="E1" s="619"/>
      <c r="F1" s="619"/>
      <c r="G1" s="620"/>
      <c r="H1" s="620"/>
      <c r="I1" s="620"/>
      <c r="J1" s="620"/>
      <c r="K1" s="619"/>
      <c r="L1" s="619"/>
      <c r="M1" s="619"/>
      <c r="N1" s="619"/>
      <c r="R1" s="392"/>
      <c r="S1" s="311"/>
      <c r="T1" s="413"/>
      <c r="U1" s="315"/>
      <c r="V1" s="315"/>
      <c r="W1" s="315"/>
      <c r="X1" s="315"/>
      <c r="Y1" s="315"/>
      <c r="Z1" s="315"/>
      <c r="AA1" s="315"/>
      <c r="AB1" s="413"/>
      <c r="AD1" s="619" t="s">
        <v>11001</v>
      </c>
      <c r="AE1" s="619"/>
      <c r="AF1" s="619"/>
    </row>
    <row r="2" spans="1:38" s="441" customFormat="1" ht="23.25">
      <c r="B2" s="2718" t="str">
        <f>Validation!B4</f>
        <v>South Staffordshire Water</v>
      </c>
      <c r="C2" s="2718"/>
      <c r="D2" s="2718"/>
      <c r="E2" s="2718"/>
      <c r="F2" s="2718"/>
      <c r="G2" s="2718"/>
      <c r="H2" s="2718"/>
      <c r="I2" s="2718"/>
      <c r="J2" s="2718"/>
      <c r="K2" s="621"/>
      <c r="L2" s="621"/>
      <c r="M2" s="584"/>
      <c r="N2" s="584"/>
      <c r="R2" s="392"/>
      <c r="S2" s="311"/>
      <c r="T2" s="413"/>
      <c r="U2" s="315"/>
      <c r="V2" s="315"/>
      <c r="W2" s="315"/>
      <c r="X2" s="315"/>
      <c r="Y2" s="315"/>
      <c r="Z2" s="315"/>
      <c r="AA2" s="315"/>
      <c r="AB2" s="413"/>
      <c r="AD2" s="619"/>
      <c r="AE2" s="619"/>
      <c r="AF2" s="619"/>
    </row>
    <row r="3" spans="1:38" s="207" customFormat="1" ht="19.5">
      <c r="B3" s="2719" t="s">
        <v>6451</v>
      </c>
      <c r="C3" s="2720"/>
      <c r="D3" s="2720"/>
      <c r="E3" s="2720"/>
      <c r="F3" s="2720"/>
      <c r="G3" s="2720"/>
      <c r="H3" s="2720"/>
      <c r="I3" s="2720"/>
      <c r="J3" s="2720"/>
      <c r="K3" s="2720"/>
      <c r="L3" s="2720"/>
      <c r="M3" s="2720"/>
      <c r="N3" s="2720"/>
      <c r="O3" s="2720"/>
      <c r="P3" s="2720"/>
      <c r="R3" s="394"/>
      <c r="S3" s="317" t="s">
        <v>6027</v>
      </c>
      <c r="T3" s="413"/>
      <c r="U3" s="315"/>
      <c r="V3" s="315"/>
      <c r="W3" s="315"/>
      <c r="X3" s="315"/>
      <c r="Y3" s="315"/>
      <c r="Z3" s="315"/>
      <c r="AA3" s="315"/>
      <c r="AB3" s="413"/>
      <c r="AD3" s="2721" t="s">
        <v>6451</v>
      </c>
      <c r="AE3" s="2722"/>
      <c r="AF3" s="2722"/>
      <c r="AG3" s="2722"/>
      <c r="AH3" s="2722"/>
      <c r="AI3" s="2722"/>
      <c r="AJ3" s="2722"/>
      <c r="AK3" s="2722"/>
      <c r="AL3" s="2722"/>
    </row>
    <row r="4" spans="1:38" s="207" customFormat="1" ht="24" thickBot="1">
      <c r="B4" s="585"/>
      <c r="C4" s="585"/>
      <c r="D4" s="585"/>
      <c r="E4" s="585"/>
      <c r="F4" s="585"/>
      <c r="G4" s="622"/>
      <c r="H4" s="622"/>
      <c r="I4" s="622"/>
      <c r="J4" s="622"/>
      <c r="K4" s="622"/>
      <c r="L4" s="622"/>
      <c r="M4" s="110"/>
      <c r="N4" s="623"/>
      <c r="R4" s="397"/>
      <c r="S4" s="244"/>
      <c r="T4" s="413"/>
      <c r="U4" s="2707" t="s">
        <v>6028</v>
      </c>
      <c r="V4" s="2707"/>
      <c r="W4" s="2707"/>
      <c r="X4" s="2707"/>
      <c r="Y4" s="2707"/>
      <c r="Z4" s="2707"/>
      <c r="AA4" s="2707"/>
      <c r="AB4" s="413"/>
      <c r="AD4" s="585"/>
      <c r="AE4" s="585"/>
      <c r="AF4" s="585"/>
      <c r="AG4" s="585"/>
      <c r="AH4" s="585"/>
      <c r="AI4" s="585"/>
      <c r="AJ4" s="585"/>
      <c r="AK4" s="585"/>
      <c r="AL4" s="585"/>
    </row>
    <row r="5" spans="1:38" ht="46.5" thickTop="1" thickBot="1">
      <c r="A5" s="207"/>
      <c r="B5" s="499" t="s">
        <v>6029</v>
      </c>
      <c r="C5" s="500" t="s">
        <v>6030</v>
      </c>
      <c r="D5" s="500" t="s">
        <v>5926</v>
      </c>
      <c r="E5" s="624" t="s">
        <v>6452</v>
      </c>
      <c r="F5" s="625" t="s">
        <v>6015</v>
      </c>
      <c r="G5" s="625" t="s">
        <v>6285</v>
      </c>
      <c r="H5" s="625" t="s">
        <v>6286</v>
      </c>
      <c r="I5" s="625" t="s">
        <v>6287</v>
      </c>
      <c r="J5" s="625" t="s">
        <v>601</v>
      </c>
      <c r="K5" s="625" t="s">
        <v>6288</v>
      </c>
      <c r="L5" s="626" t="s">
        <v>6106</v>
      </c>
      <c r="M5" s="110"/>
      <c r="N5" s="627" t="s">
        <v>6034</v>
      </c>
      <c r="O5" s="207"/>
      <c r="P5" s="503" t="s">
        <v>6035</v>
      </c>
      <c r="Q5" s="207"/>
      <c r="R5" s="397"/>
      <c r="T5" s="413"/>
      <c r="U5" s="321" t="s">
        <v>6036</v>
      </c>
      <c r="V5" s="322"/>
      <c r="W5" s="322"/>
      <c r="X5" s="322"/>
      <c r="Y5" s="322"/>
      <c r="Z5" s="322"/>
      <c r="AA5" s="322"/>
      <c r="AB5" s="413"/>
      <c r="AD5" s="499" t="s">
        <v>6029</v>
      </c>
      <c r="AE5" s="624" t="s">
        <v>6452</v>
      </c>
      <c r="AF5" s="625" t="s">
        <v>6015</v>
      </c>
      <c r="AG5" s="625" t="s">
        <v>6453</v>
      </c>
      <c r="AH5" s="625" t="s">
        <v>6286</v>
      </c>
      <c r="AI5" s="625" t="s">
        <v>6287</v>
      </c>
      <c r="AJ5" s="625" t="s">
        <v>601</v>
      </c>
      <c r="AK5" s="625" t="s">
        <v>6288</v>
      </c>
      <c r="AL5" s="626" t="s">
        <v>6106</v>
      </c>
    </row>
    <row r="6" spans="1:38" ht="16.5" thickTop="1" thickBot="1">
      <c r="A6" s="207"/>
      <c r="B6" s="110"/>
      <c r="C6" s="110"/>
      <c r="D6" s="110"/>
      <c r="E6" s="110"/>
      <c r="F6" s="110"/>
      <c r="G6" s="628"/>
      <c r="H6" s="628"/>
      <c r="I6" s="628"/>
      <c r="J6" s="628"/>
      <c r="K6" s="628"/>
      <c r="L6" s="628"/>
      <c r="M6" s="110"/>
      <c r="N6" s="589"/>
      <c r="O6" s="207"/>
      <c r="P6" s="207"/>
      <c r="Q6" s="207"/>
      <c r="R6" s="397"/>
      <c r="T6" s="413"/>
      <c r="U6" s="244"/>
      <c r="V6" s="244"/>
      <c r="W6" s="244"/>
      <c r="X6" s="244"/>
      <c r="Y6" s="244"/>
      <c r="Z6" s="244"/>
      <c r="AA6" s="244"/>
      <c r="AB6" s="413"/>
      <c r="AD6" s="110"/>
      <c r="AE6" s="110"/>
      <c r="AF6" s="110"/>
      <c r="AG6" s="628"/>
      <c r="AH6" s="628"/>
      <c r="AI6" s="628"/>
      <c r="AJ6" s="628"/>
      <c r="AK6" s="628"/>
      <c r="AL6" s="628"/>
    </row>
    <row r="7" spans="1:38" ht="22.15" customHeight="1" thickTop="1" thickBot="1">
      <c r="A7" s="207"/>
      <c r="B7" s="445" t="s">
        <v>6454</v>
      </c>
      <c r="C7" s="446"/>
      <c r="D7" s="446"/>
      <c r="E7" s="446"/>
      <c r="F7" s="446"/>
      <c r="G7" s="629"/>
      <c r="H7" s="629"/>
      <c r="I7" s="629"/>
      <c r="J7" s="629"/>
      <c r="K7" s="629"/>
      <c r="L7" s="629"/>
      <c r="M7" s="110"/>
      <c r="N7" s="110"/>
      <c r="O7" s="207"/>
      <c r="P7" s="207"/>
      <c r="Q7" s="207"/>
      <c r="R7" s="397"/>
      <c r="S7" s="319"/>
      <c r="T7" s="413"/>
      <c r="U7" s="319"/>
      <c r="V7" s="319"/>
      <c r="W7" s="319"/>
      <c r="X7" s="319"/>
      <c r="Y7" s="319"/>
      <c r="Z7" s="319"/>
      <c r="AA7" s="319"/>
      <c r="AB7" s="413"/>
      <c r="AD7" s="445" t="s">
        <v>6454</v>
      </c>
      <c r="AE7" s="446"/>
      <c r="AF7" s="446"/>
      <c r="AG7" s="629"/>
      <c r="AH7" s="629"/>
      <c r="AI7" s="629"/>
      <c r="AJ7" s="629"/>
      <c r="AK7" s="629"/>
      <c r="AL7" s="629"/>
    </row>
    <row r="8" spans="1:38" ht="22.15" customHeight="1" thickTop="1">
      <c r="A8" s="207"/>
      <c r="B8" s="505" t="s">
        <v>6455</v>
      </c>
      <c r="C8" s="329" t="s">
        <v>682</v>
      </c>
      <c r="D8" s="329">
        <v>3</v>
      </c>
      <c r="E8" s="330">
        <v>13.922000000000001</v>
      </c>
      <c r="F8" s="330">
        <v>0</v>
      </c>
      <c r="G8" s="330">
        <v>24.108000000000001</v>
      </c>
      <c r="H8" s="330">
        <v>1005.678</v>
      </c>
      <c r="I8" s="330">
        <v>0</v>
      </c>
      <c r="J8" s="330">
        <v>0</v>
      </c>
      <c r="K8" s="330">
        <v>0</v>
      </c>
      <c r="L8" s="332">
        <f t="shared" ref="L8:L13" si="0">IFERROR(SUM(E8:K8),0)</f>
        <v>1043.7080000000001</v>
      </c>
      <c r="M8" s="361"/>
      <c r="N8" s="630" t="s">
        <v>6456</v>
      </c>
      <c r="O8" s="207"/>
      <c r="P8" s="335"/>
      <c r="Q8" s="207"/>
      <c r="R8" s="397"/>
      <c r="S8" s="336">
        <f>IF( SUM( U8:AA8 ) = 0, 0, $U$5 )</f>
        <v>0</v>
      </c>
      <c r="T8" s="413"/>
      <c r="U8" s="337">
        <f xml:space="preserve"> IF( ISNUMBER( E8 ), 0, 1 )</f>
        <v>0</v>
      </c>
      <c r="V8" s="337">
        <f t="shared" ref="V8:V12" si="1" xml:space="preserve"> IF( ISNUMBER( F8 ), 0, 1 )</f>
        <v>0</v>
      </c>
      <c r="W8" s="337">
        <f t="shared" ref="W8:W12" si="2" xml:space="preserve"> IF( ISNUMBER( G8 ), 0, 1 )</f>
        <v>0</v>
      </c>
      <c r="X8" s="337">
        <f t="shared" ref="X8:X12" si="3" xml:space="preserve"> IF( ISNUMBER( H8 ), 0, 1 )</f>
        <v>0</v>
      </c>
      <c r="Y8" s="337">
        <f t="shared" ref="Y8:Y12" si="4" xml:space="preserve"> IF( ISNUMBER( I8 ), 0, 1 )</f>
        <v>0</v>
      </c>
      <c r="Z8" s="337">
        <f t="shared" ref="Z8:AA12" si="5" xml:space="preserve"> IF( ISNUMBER( J8 ), 0, 1 )</f>
        <v>0</v>
      </c>
      <c r="AA8" s="337">
        <f t="shared" si="5"/>
        <v>0</v>
      </c>
      <c r="AB8" s="413"/>
      <c r="AD8" s="505" t="s">
        <v>6455</v>
      </c>
      <c r="AE8" s="330" t="s">
        <v>1614</v>
      </c>
      <c r="AF8" s="330" t="s">
        <v>1630</v>
      </c>
      <c r="AG8" s="330" t="s">
        <v>1534</v>
      </c>
      <c r="AH8" s="330" t="s">
        <v>1550</v>
      </c>
      <c r="AI8" s="330" t="s">
        <v>1566</v>
      </c>
      <c r="AJ8" s="330" t="s">
        <v>1582</v>
      </c>
      <c r="AK8" s="330" t="s">
        <v>1598</v>
      </c>
      <c r="AL8" s="332" t="s">
        <v>1646</v>
      </c>
    </row>
    <row r="9" spans="1:38" ht="22.15" customHeight="1">
      <c r="A9" s="207"/>
      <c r="B9" s="514" t="s">
        <v>6457</v>
      </c>
      <c r="C9" s="338" t="s">
        <v>682</v>
      </c>
      <c r="D9" s="338">
        <v>3</v>
      </c>
      <c r="E9" s="339">
        <v>-5.7759999999999998</v>
      </c>
      <c r="F9" s="339">
        <v>0</v>
      </c>
      <c r="G9" s="339">
        <v>0</v>
      </c>
      <c r="H9" s="339">
        <v>-2.3069999999999999</v>
      </c>
      <c r="I9" s="339">
        <v>0</v>
      </c>
      <c r="J9" s="339">
        <v>0</v>
      </c>
      <c r="K9" s="339">
        <v>0</v>
      </c>
      <c r="L9" s="341">
        <f t="shared" si="0"/>
        <v>-8.0830000000000002</v>
      </c>
      <c r="M9" s="361"/>
      <c r="N9" s="631" t="s">
        <v>6458</v>
      </c>
      <c r="O9" s="207"/>
      <c r="P9" s="343"/>
      <c r="Q9" s="207"/>
      <c r="R9" s="415"/>
      <c r="S9" s="336">
        <f t="shared" ref="S9:S12" si="6">IF( SUM( U9:AA9 ) = 0, 0, $U$5 )</f>
        <v>0</v>
      </c>
      <c r="T9" s="413"/>
      <c r="U9" s="337">
        <f t="shared" ref="U9:U12" si="7" xml:space="preserve"> IF( ISNUMBER( E9 ), 0, 1 )</f>
        <v>0</v>
      </c>
      <c r="V9" s="337">
        <f t="shared" si="1"/>
        <v>0</v>
      </c>
      <c r="W9" s="337">
        <f t="shared" si="2"/>
        <v>0</v>
      </c>
      <c r="X9" s="337">
        <f t="shared" si="3"/>
        <v>0</v>
      </c>
      <c r="Y9" s="337">
        <f t="shared" si="4"/>
        <v>0</v>
      </c>
      <c r="Z9" s="337">
        <f t="shared" si="5"/>
        <v>0</v>
      </c>
      <c r="AA9" s="337">
        <f t="shared" si="5"/>
        <v>0</v>
      </c>
      <c r="AB9" s="413"/>
      <c r="AD9" s="514" t="s">
        <v>6457</v>
      </c>
      <c r="AE9" s="339" t="s">
        <v>1615</v>
      </c>
      <c r="AF9" s="339" t="s">
        <v>1631</v>
      </c>
      <c r="AG9" s="339" t="s">
        <v>1535</v>
      </c>
      <c r="AH9" s="339" t="s">
        <v>1551</v>
      </c>
      <c r="AI9" s="339" t="s">
        <v>1567</v>
      </c>
      <c r="AJ9" s="339" t="s">
        <v>1583</v>
      </c>
      <c r="AK9" s="339" t="s">
        <v>1599</v>
      </c>
      <c r="AL9" s="341" t="s">
        <v>1647</v>
      </c>
    </row>
    <row r="10" spans="1:38" ht="22.15" customHeight="1">
      <c r="A10" s="207"/>
      <c r="B10" s="514" t="s">
        <v>6459</v>
      </c>
      <c r="C10" s="338" t="s">
        <v>682</v>
      </c>
      <c r="D10" s="338">
        <v>3</v>
      </c>
      <c r="E10" s="339">
        <v>0.497</v>
      </c>
      <c r="F10" s="339">
        <v>0</v>
      </c>
      <c r="G10" s="339">
        <f>'4D'!E25</f>
        <v>3.2640000000000002</v>
      </c>
      <c r="H10" s="339">
        <f>SUM('4D'!F25:I25)</f>
        <v>50.384999999999998</v>
      </c>
      <c r="I10" s="339">
        <v>0</v>
      </c>
      <c r="J10" s="339">
        <v>0</v>
      </c>
      <c r="K10" s="339">
        <v>0</v>
      </c>
      <c r="L10" s="341">
        <f t="shared" si="0"/>
        <v>54.146000000000001</v>
      </c>
      <c r="M10" s="361"/>
      <c r="N10" s="632" t="s">
        <v>6460</v>
      </c>
      <c r="O10" s="207"/>
      <c r="P10" s="343"/>
      <c r="Q10" s="207"/>
      <c r="R10" s="415"/>
      <c r="S10" s="336">
        <f t="shared" si="6"/>
        <v>0</v>
      </c>
      <c r="T10" s="413"/>
      <c r="U10" s="337">
        <f t="shared" si="7"/>
        <v>0</v>
      </c>
      <c r="V10" s="337">
        <f t="shared" si="1"/>
        <v>0</v>
      </c>
      <c r="W10" s="337">
        <f t="shared" si="2"/>
        <v>0</v>
      </c>
      <c r="X10" s="337">
        <f t="shared" si="3"/>
        <v>0</v>
      </c>
      <c r="Y10" s="337">
        <f t="shared" si="4"/>
        <v>0</v>
      </c>
      <c r="Z10" s="337">
        <f t="shared" si="5"/>
        <v>0</v>
      </c>
      <c r="AA10" s="337">
        <f t="shared" si="5"/>
        <v>0</v>
      </c>
      <c r="AB10" s="413"/>
      <c r="AD10" s="514" t="s">
        <v>6459</v>
      </c>
      <c r="AE10" s="339" t="s">
        <v>1616</v>
      </c>
      <c r="AF10" s="339" t="s">
        <v>1632</v>
      </c>
      <c r="AG10" s="339" t="s">
        <v>1536</v>
      </c>
      <c r="AH10" s="339" t="s">
        <v>1552</v>
      </c>
      <c r="AI10" s="339" t="s">
        <v>1568</v>
      </c>
      <c r="AJ10" s="339" t="s">
        <v>1584</v>
      </c>
      <c r="AK10" s="339" t="s">
        <v>1600</v>
      </c>
      <c r="AL10" s="341" t="s">
        <v>1648</v>
      </c>
    </row>
    <row r="11" spans="1:38" ht="22.15" customHeight="1">
      <c r="A11" s="207"/>
      <c r="B11" s="514" t="s">
        <v>6032</v>
      </c>
      <c r="C11" s="338" t="s">
        <v>682</v>
      </c>
      <c r="D11" s="338">
        <v>3</v>
      </c>
      <c r="E11" s="339">
        <v>0</v>
      </c>
      <c r="F11" s="339">
        <v>0</v>
      </c>
      <c r="G11" s="339">
        <v>0</v>
      </c>
      <c r="H11" s="339">
        <v>0</v>
      </c>
      <c r="I11" s="339">
        <v>0</v>
      </c>
      <c r="J11" s="339">
        <v>0</v>
      </c>
      <c r="K11" s="339">
        <v>0</v>
      </c>
      <c r="L11" s="341">
        <f t="shared" si="0"/>
        <v>0</v>
      </c>
      <c r="M11" s="361"/>
      <c r="N11" s="633" t="s">
        <v>6461</v>
      </c>
      <c r="O11" s="207"/>
      <c r="P11" s="343"/>
      <c r="Q11" s="207"/>
      <c r="R11" s="415"/>
      <c r="S11" s="336">
        <f t="shared" si="6"/>
        <v>0</v>
      </c>
      <c r="T11" s="413"/>
      <c r="U11" s="337">
        <f t="shared" si="7"/>
        <v>0</v>
      </c>
      <c r="V11" s="337">
        <f t="shared" si="1"/>
        <v>0</v>
      </c>
      <c r="W11" s="337">
        <f t="shared" si="2"/>
        <v>0</v>
      </c>
      <c r="X11" s="337">
        <f t="shared" si="3"/>
        <v>0</v>
      </c>
      <c r="Y11" s="337">
        <f t="shared" si="4"/>
        <v>0</v>
      </c>
      <c r="Z11" s="337">
        <f t="shared" si="5"/>
        <v>0</v>
      </c>
      <c r="AA11" s="337">
        <f t="shared" si="5"/>
        <v>0</v>
      </c>
      <c r="AB11" s="413"/>
      <c r="AD11" s="514" t="s">
        <v>6032</v>
      </c>
      <c r="AE11" s="339" t="s">
        <v>1617</v>
      </c>
      <c r="AF11" s="339" t="s">
        <v>1633</v>
      </c>
      <c r="AG11" s="339" t="s">
        <v>1537</v>
      </c>
      <c r="AH11" s="339" t="s">
        <v>1553</v>
      </c>
      <c r="AI11" s="339" t="s">
        <v>1569</v>
      </c>
      <c r="AJ11" s="339" t="s">
        <v>1585</v>
      </c>
      <c r="AK11" s="339" t="s">
        <v>1601</v>
      </c>
      <c r="AL11" s="341" t="s">
        <v>1649</v>
      </c>
    </row>
    <row r="12" spans="1:38" ht="22.15" customHeight="1">
      <c r="A12" s="207"/>
      <c r="B12" s="514" t="s">
        <v>6462</v>
      </c>
      <c r="C12" s="338" t="s">
        <v>682</v>
      </c>
      <c r="D12" s="338">
        <v>3</v>
      </c>
      <c r="E12" s="339">
        <v>0</v>
      </c>
      <c r="F12" s="339">
        <v>0</v>
      </c>
      <c r="G12" s="339">
        <v>0</v>
      </c>
      <c r="H12" s="339">
        <v>0</v>
      </c>
      <c r="I12" s="339">
        <v>0</v>
      </c>
      <c r="J12" s="339">
        <v>0</v>
      </c>
      <c r="K12" s="339">
        <v>0</v>
      </c>
      <c r="L12" s="341">
        <f t="shared" si="0"/>
        <v>0</v>
      </c>
      <c r="M12" s="361"/>
      <c r="N12" s="631" t="s">
        <v>6463</v>
      </c>
      <c r="O12" s="207"/>
      <c r="P12" s="343"/>
      <c r="Q12" s="207"/>
      <c r="R12" s="415"/>
      <c r="S12" s="336">
        <f t="shared" si="6"/>
        <v>0</v>
      </c>
      <c r="T12" s="413"/>
      <c r="U12" s="337">
        <f t="shared" si="7"/>
        <v>0</v>
      </c>
      <c r="V12" s="337">
        <f t="shared" si="1"/>
        <v>0</v>
      </c>
      <c r="W12" s="337">
        <f t="shared" si="2"/>
        <v>0</v>
      </c>
      <c r="X12" s="337">
        <f t="shared" si="3"/>
        <v>0</v>
      </c>
      <c r="Y12" s="337">
        <f t="shared" si="4"/>
        <v>0</v>
      </c>
      <c r="Z12" s="337">
        <f t="shared" si="5"/>
        <v>0</v>
      </c>
      <c r="AA12" s="337">
        <f t="shared" si="5"/>
        <v>0</v>
      </c>
      <c r="AB12" s="413"/>
      <c r="AD12" s="514" t="s">
        <v>6462</v>
      </c>
      <c r="AE12" s="339" t="s">
        <v>1618</v>
      </c>
      <c r="AF12" s="339" t="s">
        <v>1634</v>
      </c>
      <c r="AG12" s="339" t="s">
        <v>1538</v>
      </c>
      <c r="AH12" s="339" t="s">
        <v>1554</v>
      </c>
      <c r="AI12" s="339" t="s">
        <v>1570</v>
      </c>
      <c r="AJ12" s="339" t="s">
        <v>1586</v>
      </c>
      <c r="AK12" s="339" t="s">
        <v>1602</v>
      </c>
      <c r="AL12" s="341" t="s">
        <v>1650</v>
      </c>
    </row>
    <row r="13" spans="1:38" ht="22.15" customHeight="1" thickBot="1">
      <c r="A13" s="207"/>
      <c r="B13" s="517" t="s">
        <v>6464</v>
      </c>
      <c r="C13" s="407" t="s">
        <v>682</v>
      </c>
      <c r="D13" s="407">
        <v>3</v>
      </c>
      <c r="E13" s="350">
        <f t="shared" ref="E13:K13" si="8">IFERROR(SUM(E8:E12),0)</f>
        <v>8.6430000000000007</v>
      </c>
      <c r="F13" s="350">
        <f t="shared" si="8"/>
        <v>0</v>
      </c>
      <c r="G13" s="350">
        <f t="shared" si="8"/>
        <v>27.372</v>
      </c>
      <c r="H13" s="350">
        <f t="shared" si="8"/>
        <v>1053.7560000000001</v>
      </c>
      <c r="I13" s="350">
        <f t="shared" si="8"/>
        <v>0</v>
      </c>
      <c r="J13" s="350">
        <f t="shared" si="8"/>
        <v>0</v>
      </c>
      <c r="K13" s="350">
        <f t="shared" si="8"/>
        <v>0</v>
      </c>
      <c r="L13" s="351">
        <f t="shared" si="0"/>
        <v>1089.7710000000002</v>
      </c>
      <c r="M13" s="361"/>
      <c r="N13" s="634" t="s">
        <v>6465</v>
      </c>
      <c r="O13" s="207"/>
      <c r="P13" s="354"/>
      <c r="Q13" s="207"/>
      <c r="R13" s="415"/>
      <c r="S13" s="336"/>
      <c r="T13" s="413"/>
      <c r="U13" s="319"/>
      <c r="V13" s="319"/>
      <c r="W13" s="319"/>
      <c r="X13" s="319"/>
      <c r="Y13" s="319"/>
      <c r="Z13" s="319"/>
      <c r="AA13" s="319"/>
      <c r="AB13" s="413"/>
      <c r="AD13" s="517" t="s">
        <v>6464</v>
      </c>
      <c r="AE13" s="350" t="s">
        <v>1619</v>
      </c>
      <c r="AF13" s="350" t="s">
        <v>1635</v>
      </c>
      <c r="AG13" s="350" t="s">
        <v>1539</v>
      </c>
      <c r="AH13" s="350" t="s">
        <v>1555</v>
      </c>
      <c r="AI13" s="350" t="s">
        <v>1571</v>
      </c>
      <c r="AJ13" s="350" t="s">
        <v>1587</v>
      </c>
      <c r="AK13" s="350" t="s">
        <v>1603</v>
      </c>
      <c r="AL13" s="351" t="s">
        <v>1651</v>
      </c>
    </row>
    <row r="14" spans="1:38" ht="22.15" customHeight="1" thickTop="1" thickBot="1">
      <c r="A14" s="207"/>
      <c r="B14" s="635"/>
      <c r="C14" s="635"/>
      <c r="D14" s="635"/>
      <c r="E14" s="636"/>
      <c r="F14" s="636"/>
      <c r="G14" s="636"/>
      <c r="H14" s="636"/>
      <c r="I14" s="636"/>
      <c r="J14" s="636"/>
      <c r="K14" s="636"/>
      <c r="L14" s="361"/>
      <c r="M14" s="361"/>
      <c r="N14" s="623"/>
      <c r="O14" s="207"/>
      <c r="P14" s="207"/>
      <c r="Q14" s="207"/>
      <c r="R14" s="415"/>
      <c r="S14" s="336"/>
      <c r="T14" s="413"/>
      <c r="U14" s="319"/>
      <c r="V14" s="319"/>
      <c r="W14" s="319"/>
      <c r="X14" s="319"/>
      <c r="Y14" s="319"/>
      <c r="Z14" s="319"/>
      <c r="AA14" s="319"/>
      <c r="AB14" s="413"/>
      <c r="AD14" s="635"/>
      <c r="AE14" s="636"/>
      <c r="AF14" s="636"/>
      <c r="AG14" s="636"/>
      <c r="AH14" s="636"/>
      <c r="AI14" s="636"/>
      <c r="AJ14" s="636"/>
      <c r="AK14" s="636"/>
      <c r="AL14" s="361"/>
    </row>
    <row r="15" spans="1:38" ht="22.15" customHeight="1" thickTop="1" thickBot="1">
      <c r="A15" s="207"/>
      <c r="B15" s="445" t="s">
        <v>6160</v>
      </c>
      <c r="C15" s="446"/>
      <c r="D15" s="446"/>
      <c r="E15" s="636"/>
      <c r="F15" s="636"/>
      <c r="G15" s="636"/>
      <c r="H15" s="636"/>
      <c r="I15" s="636"/>
      <c r="J15" s="636"/>
      <c r="K15" s="636"/>
      <c r="L15" s="361"/>
      <c r="M15" s="361"/>
      <c r="N15" s="623"/>
      <c r="O15" s="207"/>
      <c r="P15" s="207"/>
      <c r="Q15" s="207"/>
      <c r="R15" s="415"/>
      <c r="S15" s="336"/>
      <c r="T15" s="413"/>
      <c r="U15" s="319"/>
      <c r="V15" s="319"/>
      <c r="W15" s="319"/>
      <c r="X15" s="319"/>
      <c r="Y15" s="319"/>
      <c r="Z15" s="319"/>
      <c r="AA15" s="319"/>
      <c r="AB15" s="413"/>
      <c r="AD15" s="445" t="s">
        <v>6160</v>
      </c>
      <c r="AE15" s="636"/>
      <c r="AF15" s="636"/>
      <c r="AG15" s="636"/>
      <c r="AH15" s="636"/>
      <c r="AI15" s="636"/>
      <c r="AJ15" s="636"/>
      <c r="AK15" s="636"/>
      <c r="AL15" s="361"/>
    </row>
    <row r="16" spans="1:38" ht="22.15" customHeight="1" thickTop="1">
      <c r="A16" s="207"/>
      <c r="B16" s="505" t="s">
        <v>6455</v>
      </c>
      <c r="C16" s="329" t="s">
        <v>682</v>
      </c>
      <c r="D16" s="329">
        <v>3</v>
      </c>
      <c r="E16" s="330">
        <v>-11.336</v>
      </c>
      <c r="F16" s="330">
        <v>0</v>
      </c>
      <c r="G16" s="330">
        <v>-4.048</v>
      </c>
      <c r="H16" s="330">
        <v>-460.84199999999998</v>
      </c>
      <c r="I16" s="330">
        <v>0</v>
      </c>
      <c r="J16" s="330">
        <v>0</v>
      </c>
      <c r="K16" s="330">
        <v>0</v>
      </c>
      <c r="L16" s="332">
        <f>IFERROR(SUM(E16:K16),0)</f>
        <v>-476.226</v>
      </c>
      <c r="M16" s="361"/>
      <c r="N16" s="333" t="s">
        <v>6466</v>
      </c>
      <c r="O16" s="207"/>
      <c r="P16" s="335"/>
      <c r="Q16" s="207"/>
      <c r="R16" s="415"/>
      <c r="S16" s="336">
        <f t="shared" ref="S16:S19" si="9">IF( SUM( U16:AA16 ) = 0, 0, $U$5 )</f>
        <v>0</v>
      </c>
      <c r="T16" s="413"/>
      <c r="U16" s="337">
        <f t="shared" ref="U16:U19" si="10" xml:space="preserve"> IF( ISNUMBER( E16 ), 0, 1 )</f>
        <v>0</v>
      </c>
      <c r="V16" s="337">
        <f t="shared" ref="V16:V19" si="11" xml:space="preserve"> IF( ISNUMBER( F16 ), 0, 1 )</f>
        <v>0</v>
      </c>
      <c r="W16" s="337">
        <f t="shared" ref="W16:W19" si="12" xml:space="preserve"> IF( ISNUMBER( G16 ), 0, 1 )</f>
        <v>0</v>
      </c>
      <c r="X16" s="337">
        <f t="shared" ref="X16:X19" si="13" xml:space="preserve"> IF( ISNUMBER( H16 ), 0, 1 )</f>
        <v>0</v>
      </c>
      <c r="Y16" s="337">
        <f t="shared" ref="Y16:Y19" si="14" xml:space="preserve"> IF( ISNUMBER( I16 ), 0, 1 )</f>
        <v>0</v>
      </c>
      <c r="Z16" s="337">
        <f t="shared" ref="Z16:Z19" si="15" xml:space="preserve"> IF( ISNUMBER( J16 ), 0, 1 )</f>
        <v>0</v>
      </c>
      <c r="AA16" s="337">
        <f t="shared" ref="AA16:AA19" si="16" xml:space="preserve"> IF( ISNUMBER( K16 ), 0, 1 )</f>
        <v>0</v>
      </c>
      <c r="AB16" s="413"/>
      <c r="AD16" s="505" t="s">
        <v>6455</v>
      </c>
      <c r="AE16" s="330" t="s">
        <v>1620</v>
      </c>
      <c r="AF16" s="330" t="s">
        <v>1636</v>
      </c>
      <c r="AG16" s="330" t="s">
        <v>1540</v>
      </c>
      <c r="AH16" s="330" t="s">
        <v>1556</v>
      </c>
      <c r="AI16" s="330" t="s">
        <v>1572</v>
      </c>
      <c r="AJ16" s="330" t="s">
        <v>1588</v>
      </c>
      <c r="AK16" s="330" t="s">
        <v>1604</v>
      </c>
      <c r="AL16" s="332" t="s">
        <v>1652</v>
      </c>
    </row>
    <row r="17" spans="1:38" ht="22.15" customHeight="1">
      <c r="A17" s="207"/>
      <c r="B17" s="514" t="s">
        <v>6457</v>
      </c>
      <c r="C17" s="338" t="s">
        <v>682</v>
      </c>
      <c r="D17" s="338">
        <v>3</v>
      </c>
      <c r="E17" s="339">
        <v>5.7759999999999998</v>
      </c>
      <c r="F17" s="339">
        <v>0</v>
      </c>
      <c r="G17" s="339">
        <v>0</v>
      </c>
      <c r="H17" s="339">
        <v>2.2309999999999999</v>
      </c>
      <c r="I17" s="339">
        <v>0</v>
      </c>
      <c r="J17" s="339">
        <v>0</v>
      </c>
      <c r="K17" s="339">
        <v>0</v>
      </c>
      <c r="L17" s="341">
        <f>IFERROR(SUM(E17:K17),0)</f>
        <v>8.0069999999999997</v>
      </c>
      <c r="M17" s="361"/>
      <c r="N17" s="342" t="s">
        <v>6467</v>
      </c>
      <c r="O17" s="207"/>
      <c r="P17" s="343"/>
      <c r="Q17" s="207"/>
      <c r="R17" s="415"/>
      <c r="S17" s="336">
        <f t="shared" si="9"/>
        <v>0</v>
      </c>
      <c r="T17" s="413"/>
      <c r="U17" s="337">
        <f t="shared" si="10"/>
        <v>0</v>
      </c>
      <c r="V17" s="337">
        <f t="shared" si="11"/>
        <v>0</v>
      </c>
      <c r="W17" s="337">
        <f t="shared" si="12"/>
        <v>0</v>
      </c>
      <c r="X17" s="337">
        <f t="shared" si="13"/>
        <v>0</v>
      </c>
      <c r="Y17" s="337">
        <f t="shared" si="14"/>
        <v>0</v>
      </c>
      <c r="Z17" s="337">
        <f t="shared" si="15"/>
        <v>0</v>
      </c>
      <c r="AA17" s="337">
        <f t="shared" si="16"/>
        <v>0</v>
      </c>
      <c r="AB17" s="413"/>
      <c r="AD17" s="514" t="s">
        <v>6457</v>
      </c>
      <c r="AE17" s="339" t="s">
        <v>1621</v>
      </c>
      <c r="AF17" s="339" t="s">
        <v>1637</v>
      </c>
      <c r="AG17" s="339" t="s">
        <v>1541</v>
      </c>
      <c r="AH17" s="339" t="s">
        <v>1557</v>
      </c>
      <c r="AI17" s="339" t="s">
        <v>1573</v>
      </c>
      <c r="AJ17" s="339" t="s">
        <v>1589</v>
      </c>
      <c r="AK17" s="339" t="s">
        <v>1605</v>
      </c>
      <c r="AL17" s="341" t="s">
        <v>1653</v>
      </c>
    </row>
    <row r="18" spans="1:38" ht="22.15" customHeight="1">
      <c r="A18" s="207"/>
      <c r="B18" s="514" t="s">
        <v>6032</v>
      </c>
      <c r="C18" s="338" t="s">
        <v>682</v>
      </c>
      <c r="D18" s="338">
        <v>3</v>
      </c>
      <c r="E18" s="339">
        <v>0</v>
      </c>
      <c r="F18" s="339">
        <v>0</v>
      </c>
      <c r="G18" s="339">
        <v>0</v>
      </c>
      <c r="H18" s="339">
        <v>0</v>
      </c>
      <c r="I18" s="339">
        <v>0</v>
      </c>
      <c r="J18" s="339">
        <v>0</v>
      </c>
      <c r="K18" s="339">
        <v>0</v>
      </c>
      <c r="L18" s="341">
        <f>IFERROR(SUM(E18:K18),0)</f>
        <v>0</v>
      </c>
      <c r="M18" s="361"/>
      <c r="N18" s="342" t="s">
        <v>6468</v>
      </c>
      <c r="O18" s="207"/>
      <c r="P18" s="343"/>
      <c r="Q18" s="207"/>
      <c r="R18" s="415"/>
      <c r="S18" s="336">
        <f t="shared" si="9"/>
        <v>0</v>
      </c>
      <c r="T18" s="413"/>
      <c r="U18" s="337">
        <f t="shared" si="10"/>
        <v>0</v>
      </c>
      <c r="V18" s="337">
        <f t="shared" si="11"/>
        <v>0</v>
      </c>
      <c r="W18" s="337">
        <f t="shared" si="12"/>
        <v>0</v>
      </c>
      <c r="X18" s="337">
        <f t="shared" si="13"/>
        <v>0</v>
      </c>
      <c r="Y18" s="337">
        <f t="shared" si="14"/>
        <v>0</v>
      </c>
      <c r="Z18" s="337">
        <f t="shared" si="15"/>
        <v>0</v>
      </c>
      <c r="AA18" s="337">
        <f t="shared" si="16"/>
        <v>0</v>
      </c>
      <c r="AB18" s="413"/>
      <c r="AD18" s="514" t="s">
        <v>6032</v>
      </c>
      <c r="AE18" s="339" t="s">
        <v>1622</v>
      </c>
      <c r="AF18" s="339" t="s">
        <v>1638</v>
      </c>
      <c r="AG18" s="339" t="s">
        <v>1542</v>
      </c>
      <c r="AH18" s="339" t="s">
        <v>1558</v>
      </c>
      <c r="AI18" s="339" t="s">
        <v>1574</v>
      </c>
      <c r="AJ18" s="339" t="s">
        <v>1590</v>
      </c>
      <c r="AK18" s="339" t="s">
        <v>1606</v>
      </c>
      <c r="AL18" s="341" t="s">
        <v>1654</v>
      </c>
    </row>
    <row r="19" spans="1:38" ht="22.15" customHeight="1">
      <c r="A19" s="207"/>
      <c r="B19" s="514" t="s">
        <v>6469</v>
      </c>
      <c r="C19" s="338" t="s">
        <v>682</v>
      </c>
      <c r="D19" s="338">
        <v>3</v>
      </c>
      <c r="E19" s="339">
        <v>-0.83499999999999996</v>
      </c>
      <c r="F19" s="339">
        <v>0</v>
      </c>
      <c r="G19" s="339">
        <v>-0.76300000000000001</v>
      </c>
      <c r="H19" s="339">
        <v>-23.672000000000001</v>
      </c>
      <c r="I19" s="339">
        <v>0</v>
      </c>
      <c r="J19" s="339">
        <v>0</v>
      </c>
      <c r="K19" s="339">
        <v>0</v>
      </c>
      <c r="L19" s="341">
        <f>IFERROR(SUM(E19:K19),0)</f>
        <v>-25.27</v>
      </c>
      <c r="M19" s="361"/>
      <c r="N19" s="342" t="s">
        <v>6470</v>
      </c>
      <c r="O19" s="207"/>
      <c r="P19" s="343"/>
      <c r="Q19" s="207"/>
      <c r="R19" s="415"/>
      <c r="S19" s="336">
        <f t="shared" si="9"/>
        <v>0</v>
      </c>
      <c r="T19" s="413"/>
      <c r="U19" s="337">
        <f t="shared" si="10"/>
        <v>0</v>
      </c>
      <c r="V19" s="337">
        <f t="shared" si="11"/>
        <v>0</v>
      </c>
      <c r="W19" s="337">
        <f t="shared" si="12"/>
        <v>0</v>
      </c>
      <c r="X19" s="337">
        <f t="shared" si="13"/>
        <v>0</v>
      </c>
      <c r="Y19" s="337">
        <f t="shared" si="14"/>
        <v>0</v>
      </c>
      <c r="Z19" s="337">
        <f t="shared" si="15"/>
        <v>0</v>
      </c>
      <c r="AA19" s="337">
        <f t="shared" si="16"/>
        <v>0</v>
      </c>
      <c r="AB19" s="413"/>
      <c r="AD19" s="514" t="s">
        <v>6469</v>
      </c>
      <c r="AE19" s="339" t="s">
        <v>1623</v>
      </c>
      <c r="AF19" s="339" t="s">
        <v>1639</v>
      </c>
      <c r="AG19" s="339" t="s">
        <v>1543</v>
      </c>
      <c r="AH19" s="339" t="s">
        <v>1559</v>
      </c>
      <c r="AI19" s="339" t="s">
        <v>1575</v>
      </c>
      <c r="AJ19" s="339" t="s">
        <v>1591</v>
      </c>
      <c r="AK19" s="339" t="s">
        <v>1607</v>
      </c>
      <c r="AL19" s="341" t="s">
        <v>1655</v>
      </c>
    </row>
    <row r="20" spans="1:38" ht="22.15" customHeight="1" thickBot="1">
      <c r="A20" s="207"/>
      <c r="B20" s="517" t="s">
        <v>6464</v>
      </c>
      <c r="C20" s="407" t="s">
        <v>682</v>
      </c>
      <c r="D20" s="407">
        <v>3</v>
      </c>
      <c r="E20" s="350">
        <f t="shared" ref="E20:K20" si="17">IFERROR(SUM(E16:E19),0)</f>
        <v>-6.3950000000000005</v>
      </c>
      <c r="F20" s="350">
        <f t="shared" si="17"/>
        <v>0</v>
      </c>
      <c r="G20" s="350">
        <f t="shared" si="17"/>
        <v>-4.8109999999999999</v>
      </c>
      <c r="H20" s="350">
        <f t="shared" si="17"/>
        <v>-482.28300000000002</v>
      </c>
      <c r="I20" s="350">
        <f t="shared" si="17"/>
        <v>0</v>
      </c>
      <c r="J20" s="350">
        <f t="shared" si="17"/>
        <v>0</v>
      </c>
      <c r="K20" s="350">
        <f t="shared" si="17"/>
        <v>0</v>
      </c>
      <c r="L20" s="351">
        <f>IFERROR(SUM(E20:K20),0)</f>
        <v>-493.48900000000003</v>
      </c>
      <c r="M20" s="361"/>
      <c r="N20" s="408" t="s">
        <v>6471</v>
      </c>
      <c r="O20" s="207"/>
      <c r="P20" s="354"/>
      <c r="Q20" s="207"/>
      <c r="R20" s="415"/>
      <c r="S20" s="336"/>
      <c r="T20" s="413"/>
      <c r="U20" s="319"/>
      <c r="V20" s="319"/>
      <c r="W20" s="319"/>
      <c r="X20" s="319"/>
      <c r="Y20" s="319"/>
      <c r="Z20" s="319"/>
      <c r="AA20" s="319"/>
      <c r="AB20" s="413"/>
      <c r="AD20" s="517" t="s">
        <v>6464</v>
      </c>
      <c r="AE20" s="350" t="s">
        <v>1624</v>
      </c>
      <c r="AF20" s="350" t="s">
        <v>1640</v>
      </c>
      <c r="AG20" s="350" t="s">
        <v>1544</v>
      </c>
      <c r="AH20" s="350" t="s">
        <v>1560</v>
      </c>
      <c r="AI20" s="350" t="s">
        <v>1576</v>
      </c>
      <c r="AJ20" s="350" t="s">
        <v>1592</v>
      </c>
      <c r="AK20" s="350" t="s">
        <v>1608</v>
      </c>
      <c r="AL20" s="351" t="s">
        <v>1656</v>
      </c>
    </row>
    <row r="21" spans="1:38" ht="22.15" customHeight="1" thickTop="1" thickBot="1">
      <c r="A21" s="207"/>
      <c r="B21" s="110"/>
      <c r="C21" s="110"/>
      <c r="D21" s="110"/>
      <c r="E21" s="361"/>
      <c r="F21" s="361"/>
      <c r="G21" s="361"/>
      <c r="H21" s="361"/>
      <c r="I21" s="361"/>
      <c r="J21" s="361"/>
      <c r="K21" s="361"/>
      <c r="L21" s="361"/>
      <c r="M21" s="361"/>
      <c r="N21" s="623"/>
      <c r="O21" s="207"/>
      <c r="P21" s="207"/>
      <c r="Q21" s="207"/>
      <c r="R21" s="415"/>
      <c r="S21" s="336"/>
      <c r="T21" s="413"/>
      <c r="U21" s="319"/>
      <c r="V21" s="319"/>
      <c r="W21" s="319"/>
      <c r="X21" s="319"/>
      <c r="Y21" s="319"/>
      <c r="Z21" s="319"/>
      <c r="AA21" s="319"/>
      <c r="AB21" s="413"/>
      <c r="AD21" s="110"/>
      <c r="AE21" s="361"/>
      <c r="AF21" s="361"/>
      <c r="AG21" s="361"/>
      <c r="AH21" s="361"/>
      <c r="AI21" s="361"/>
      <c r="AJ21" s="361"/>
      <c r="AK21" s="361"/>
      <c r="AL21" s="361"/>
    </row>
    <row r="22" spans="1:38" ht="22.15" customHeight="1" thickTop="1" thickBot="1">
      <c r="A22" s="207"/>
      <c r="B22" s="637" t="s">
        <v>6472</v>
      </c>
      <c r="C22" s="436" t="s">
        <v>682</v>
      </c>
      <c r="D22" s="436">
        <v>3</v>
      </c>
      <c r="E22" s="492">
        <f t="shared" ref="E22:K22" si="18">IFERROR(E13+E20,0)</f>
        <v>2.2480000000000002</v>
      </c>
      <c r="F22" s="492">
        <f t="shared" si="18"/>
        <v>0</v>
      </c>
      <c r="G22" s="492">
        <f t="shared" si="18"/>
        <v>22.561</v>
      </c>
      <c r="H22" s="492">
        <f t="shared" si="18"/>
        <v>571.47300000000007</v>
      </c>
      <c r="I22" s="492">
        <f t="shared" si="18"/>
        <v>0</v>
      </c>
      <c r="J22" s="492">
        <f t="shared" si="18"/>
        <v>0</v>
      </c>
      <c r="K22" s="492">
        <f t="shared" si="18"/>
        <v>0</v>
      </c>
      <c r="L22" s="493">
        <f>IFERROR(SUM(E22:K22),0)</f>
        <v>596.28200000000004</v>
      </c>
      <c r="M22" s="361"/>
      <c r="N22" s="426" t="s">
        <v>6473</v>
      </c>
      <c r="O22" s="207"/>
      <c r="P22" s="427"/>
      <c r="Q22" s="207"/>
      <c r="R22" s="415"/>
      <c r="S22" s="336"/>
      <c r="T22" s="413"/>
      <c r="U22" s="319"/>
      <c r="V22" s="319"/>
      <c r="W22" s="319"/>
      <c r="X22" s="319"/>
      <c r="Y22" s="319"/>
      <c r="Z22" s="319"/>
      <c r="AA22" s="319"/>
      <c r="AB22" s="413"/>
      <c r="AD22" s="637" t="s">
        <v>6472</v>
      </c>
      <c r="AE22" s="492" t="s">
        <v>1625</v>
      </c>
      <c r="AF22" s="492" t="s">
        <v>1641</v>
      </c>
      <c r="AG22" s="492" t="s">
        <v>1545</v>
      </c>
      <c r="AH22" s="492" t="s">
        <v>1561</v>
      </c>
      <c r="AI22" s="492" t="s">
        <v>1577</v>
      </c>
      <c r="AJ22" s="492" t="s">
        <v>1593</v>
      </c>
      <c r="AK22" s="492" t="s">
        <v>1609</v>
      </c>
      <c r="AL22" s="493" t="s">
        <v>1657</v>
      </c>
    </row>
    <row r="23" spans="1:38" ht="22.15" customHeight="1" thickTop="1" thickBot="1">
      <c r="A23" s="207"/>
      <c r="B23" s="638"/>
      <c r="C23" s="638"/>
      <c r="D23" s="638"/>
      <c r="E23" s="361"/>
      <c r="F23" s="361"/>
      <c r="G23" s="361"/>
      <c r="H23" s="361"/>
      <c r="I23" s="361"/>
      <c r="J23" s="361"/>
      <c r="K23" s="361"/>
      <c r="L23" s="361"/>
      <c r="M23" s="361"/>
      <c r="N23" s="623"/>
      <c r="O23" s="207"/>
      <c r="P23" s="207"/>
      <c r="Q23" s="207"/>
      <c r="R23" s="415"/>
      <c r="S23" s="336"/>
      <c r="T23" s="422"/>
      <c r="U23" s="319"/>
      <c r="V23" s="319"/>
      <c r="W23" s="319"/>
      <c r="X23" s="319"/>
      <c r="Y23" s="319"/>
      <c r="Z23" s="319"/>
      <c r="AA23" s="319"/>
      <c r="AB23" s="422"/>
      <c r="AD23" s="638"/>
      <c r="AE23" s="361"/>
      <c r="AF23" s="361"/>
      <c r="AG23" s="361"/>
      <c r="AH23" s="361"/>
      <c r="AI23" s="361"/>
      <c r="AJ23" s="361"/>
      <c r="AK23" s="361"/>
      <c r="AL23" s="361"/>
    </row>
    <row r="24" spans="1:38" ht="22.15" customHeight="1" thickTop="1" thickBot="1">
      <c r="A24" s="207"/>
      <c r="B24" s="637" t="s">
        <v>6474</v>
      </c>
      <c r="C24" s="436" t="s">
        <v>682</v>
      </c>
      <c r="D24" s="436">
        <v>3</v>
      </c>
      <c r="E24" s="492">
        <f t="shared" ref="E24:K24" si="19">IFERROR(E8+E16,0)</f>
        <v>2.5860000000000003</v>
      </c>
      <c r="F24" s="492">
        <f t="shared" si="19"/>
        <v>0</v>
      </c>
      <c r="G24" s="492">
        <f t="shared" si="19"/>
        <v>20.060000000000002</v>
      </c>
      <c r="H24" s="492">
        <f t="shared" si="19"/>
        <v>544.83600000000001</v>
      </c>
      <c r="I24" s="492">
        <f t="shared" si="19"/>
        <v>0</v>
      </c>
      <c r="J24" s="492">
        <f t="shared" si="19"/>
        <v>0</v>
      </c>
      <c r="K24" s="492">
        <f t="shared" si="19"/>
        <v>0</v>
      </c>
      <c r="L24" s="493">
        <f>IFERROR(SUM(E24:K24),0)</f>
        <v>567.48199999999997</v>
      </c>
      <c r="M24" s="361"/>
      <c r="N24" s="426" t="s">
        <v>6475</v>
      </c>
      <c r="O24" s="207"/>
      <c r="P24" s="427"/>
      <c r="Q24" s="207"/>
      <c r="R24" s="415"/>
      <c r="S24" s="336"/>
      <c r="T24" s="422"/>
      <c r="U24" s="319"/>
      <c r="V24" s="319"/>
      <c r="W24" s="319"/>
      <c r="X24" s="319"/>
      <c r="Y24" s="319"/>
      <c r="Z24" s="319"/>
      <c r="AA24" s="319"/>
      <c r="AB24" s="422"/>
      <c r="AD24" s="637" t="s">
        <v>6474</v>
      </c>
      <c r="AE24" s="492" t="s">
        <v>1626</v>
      </c>
      <c r="AF24" s="492" t="s">
        <v>1642</v>
      </c>
      <c r="AG24" s="492" t="s">
        <v>1546</v>
      </c>
      <c r="AH24" s="492" t="s">
        <v>1562</v>
      </c>
      <c r="AI24" s="492" t="s">
        <v>1578</v>
      </c>
      <c r="AJ24" s="492" t="s">
        <v>1594</v>
      </c>
      <c r="AK24" s="492" t="s">
        <v>1610</v>
      </c>
      <c r="AL24" s="493" t="s">
        <v>1658</v>
      </c>
    </row>
    <row r="25" spans="1:38" ht="22.15" customHeight="1" thickTop="1" thickBot="1">
      <c r="A25" s="207"/>
      <c r="B25" s="110"/>
      <c r="C25" s="110"/>
      <c r="D25" s="110"/>
      <c r="E25" s="361"/>
      <c r="F25" s="361"/>
      <c r="G25" s="361"/>
      <c r="H25" s="361"/>
      <c r="I25" s="361"/>
      <c r="J25" s="361"/>
      <c r="K25" s="361"/>
      <c r="L25" s="361"/>
      <c r="M25" s="361"/>
      <c r="N25" s="639"/>
      <c r="O25" s="312"/>
      <c r="P25" s="312"/>
      <c r="Q25" s="207"/>
      <c r="R25" s="415"/>
      <c r="S25" s="336"/>
      <c r="T25" s="422"/>
      <c r="U25" s="319"/>
      <c r="V25" s="319"/>
      <c r="W25" s="319"/>
      <c r="X25" s="319"/>
      <c r="Y25" s="319"/>
      <c r="Z25" s="319"/>
      <c r="AA25" s="319"/>
      <c r="AB25" s="422"/>
      <c r="AD25" s="110"/>
      <c r="AE25" s="361"/>
      <c r="AF25" s="361"/>
      <c r="AG25" s="361"/>
      <c r="AH25" s="361"/>
      <c r="AI25" s="361"/>
      <c r="AJ25" s="361"/>
      <c r="AK25" s="361"/>
      <c r="AL25" s="361"/>
    </row>
    <row r="26" spans="1:38" ht="22.15" customHeight="1" thickTop="1" thickBot="1">
      <c r="A26" s="207"/>
      <c r="B26" s="445" t="s">
        <v>6476</v>
      </c>
      <c r="C26" s="446"/>
      <c r="D26" s="446"/>
      <c r="E26" s="361"/>
      <c r="F26" s="361"/>
      <c r="G26" s="361"/>
      <c r="H26" s="361"/>
      <c r="I26" s="361"/>
      <c r="J26" s="361"/>
      <c r="K26" s="361"/>
      <c r="L26" s="361"/>
      <c r="M26" s="361"/>
      <c r="N26" s="639"/>
      <c r="O26" s="312"/>
      <c r="P26" s="312"/>
      <c r="Q26" s="207"/>
      <c r="R26" s="415"/>
      <c r="S26" s="336"/>
      <c r="T26" s="422"/>
      <c r="U26" s="319"/>
      <c r="V26" s="319"/>
      <c r="W26" s="319"/>
      <c r="X26" s="319"/>
      <c r="Y26" s="319"/>
      <c r="Z26" s="319"/>
      <c r="AA26" s="319"/>
      <c r="AB26" s="422"/>
      <c r="AD26" s="445" t="s">
        <v>6476</v>
      </c>
      <c r="AE26" s="361"/>
      <c r="AF26" s="361"/>
      <c r="AG26" s="361"/>
      <c r="AH26" s="361"/>
      <c r="AI26" s="361"/>
      <c r="AJ26" s="361"/>
      <c r="AK26" s="361"/>
      <c r="AL26" s="361"/>
    </row>
    <row r="27" spans="1:38" ht="22.15" customHeight="1" thickTop="1">
      <c r="A27" s="207"/>
      <c r="B27" s="505" t="s">
        <v>6477</v>
      </c>
      <c r="C27" s="329" t="s">
        <v>682</v>
      </c>
      <c r="D27" s="329">
        <v>3</v>
      </c>
      <c r="E27" s="330">
        <f>E19</f>
        <v>-0.83499999999999996</v>
      </c>
      <c r="F27" s="330">
        <f t="shared" ref="F27:K27" si="20">F19</f>
        <v>0</v>
      </c>
      <c r="G27" s="330">
        <f t="shared" si="20"/>
        <v>-0.76300000000000001</v>
      </c>
      <c r="H27" s="330">
        <f t="shared" si="20"/>
        <v>-23.672000000000001</v>
      </c>
      <c r="I27" s="330">
        <f t="shared" si="20"/>
        <v>0</v>
      </c>
      <c r="J27" s="330">
        <f t="shared" si="20"/>
        <v>0</v>
      </c>
      <c r="K27" s="330">
        <f t="shared" si="20"/>
        <v>0</v>
      </c>
      <c r="L27" s="332">
        <f>IFERROR(SUM(E27:K27),0)</f>
        <v>-25.27</v>
      </c>
      <c r="M27" s="361"/>
      <c r="N27" s="333" t="s">
        <v>6478</v>
      </c>
      <c r="O27" s="312"/>
      <c r="P27" s="335"/>
      <c r="Q27" s="207"/>
      <c r="R27" s="415"/>
      <c r="S27" s="336">
        <f t="shared" ref="S27:S28" si="21">IF( SUM( U27:AA27 ) = 0, 0, $U$5 )</f>
        <v>0</v>
      </c>
      <c r="T27" s="413"/>
      <c r="U27" s="337">
        <f t="shared" ref="U27:U28" si="22" xml:space="preserve"> IF( ISNUMBER( E27 ), 0, 1 )</f>
        <v>0</v>
      </c>
      <c r="V27" s="337">
        <f t="shared" ref="V27:V28" si="23" xml:space="preserve"> IF( ISNUMBER( F27 ), 0, 1 )</f>
        <v>0</v>
      </c>
      <c r="W27" s="337">
        <f t="shared" ref="W27:W28" si="24" xml:space="preserve"> IF( ISNUMBER( G27 ), 0, 1 )</f>
        <v>0</v>
      </c>
      <c r="X27" s="337">
        <f t="shared" ref="X27:X28" si="25" xml:space="preserve"> IF( ISNUMBER( H27 ), 0, 1 )</f>
        <v>0</v>
      </c>
      <c r="Y27" s="337">
        <f t="shared" ref="Y27:Y28" si="26" xml:space="preserve"> IF( ISNUMBER( I27 ), 0, 1 )</f>
        <v>0</v>
      </c>
      <c r="Z27" s="337">
        <f t="shared" ref="Z27:Z28" si="27" xml:space="preserve"> IF( ISNUMBER( J27 ), 0, 1 )</f>
        <v>0</v>
      </c>
      <c r="AA27" s="337">
        <f t="shared" ref="AA27:AA28" si="28" xml:space="preserve"> IF( ISNUMBER( K27 ), 0, 1 )</f>
        <v>0</v>
      </c>
      <c r="AB27" s="422"/>
      <c r="AD27" s="505" t="s">
        <v>6477</v>
      </c>
      <c r="AE27" s="330" t="s">
        <v>1627</v>
      </c>
      <c r="AF27" s="330" t="s">
        <v>1643</v>
      </c>
      <c r="AG27" s="330" t="s">
        <v>1547</v>
      </c>
      <c r="AH27" s="330" t="s">
        <v>1563</v>
      </c>
      <c r="AI27" s="330" t="s">
        <v>1579</v>
      </c>
      <c r="AJ27" s="330" t="s">
        <v>1595</v>
      </c>
      <c r="AK27" s="330" t="s">
        <v>1611</v>
      </c>
      <c r="AL27" s="332" t="s">
        <v>1659</v>
      </c>
    </row>
    <row r="28" spans="1:38" ht="22.15" customHeight="1">
      <c r="A28" s="207"/>
      <c r="B28" s="514" t="s">
        <v>6353</v>
      </c>
      <c r="C28" s="338" t="s">
        <v>682</v>
      </c>
      <c r="D28" s="338">
        <v>3</v>
      </c>
      <c r="E28" s="339">
        <v>4.2000000000000003E-2</v>
      </c>
      <c r="F28" s="339">
        <v>0</v>
      </c>
      <c r="G28" s="339">
        <v>0</v>
      </c>
      <c r="H28" s="339">
        <f>-E28</f>
        <v>-4.2000000000000003E-2</v>
      </c>
      <c r="I28" s="339">
        <v>0</v>
      </c>
      <c r="J28" s="339">
        <v>0</v>
      </c>
      <c r="K28" s="339">
        <v>0</v>
      </c>
      <c r="L28" s="341">
        <f>IFERROR(SUM(E28:K28),0)</f>
        <v>0</v>
      </c>
      <c r="M28" s="361"/>
      <c r="N28" s="342" t="s">
        <v>6479</v>
      </c>
      <c r="O28" s="312"/>
      <c r="P28" s="343"/>
      <c r="Q28" s="207"/>
      <c r="R28" s="415"/>
      <c r="S28" s="336">
        <f t="shared" si="21"/>
        <v>0</v>
      </c>
      <c r="T28" s="413"/>
      <c r="U28" s="337">
        <f t="shared" si="22"/>
        <v>0</v>
      </c>
      <c r="V28" s="337">
        <f t="shared" si="23"/>
        <v>0</v>
      </c>
      <c r="W28" s="337">
        <f t="shared" si="24"/>
        <v>0</v>
      </c>
      <c r="X28" s="337">
        <f t="shared" si="25"/>
        <v>0</v>
      </c>
      <c r="Y28" s="337">
        <f t="shared" si="26"/>
        <v>0</v>
      </c>
      <c r="Z28" s="337">
        <f t="shared" si="27"/>
        <v>0</v>
      </c>
      <c r="AA28" s="337">
        <f t="shared" si="28"/>
        <v>0</v>
      </c>
      <c r="AB28" s="422"/>
      <c r="AD28" s="514" t="s">
        <v>6353</v>
      </c>
      <c r="AE28" s="339" t="s">
        <v>1628</v>
      </c>
      <c r="AF28" s="339" t="s">
        <v>1644</v>
      </c>
      <c r="AG28" s="339" t="s">
        <v>1548</v>
      </c>
      <c r="AH28" s="339" t="s">
        <v>1564</v>
      </c>
      <c r="AI28" s="339" t="s">
        <v>1580</v>
      </c>
      <c r="AJ28" s="339" t="s">
        <v>1596</v>
      </c>
      <c r="AK28" s="339" t="s">
        <v>1612</v>
      </c>
      <c r="AL28" s="341" t="s">
        <v>1660</v>
      </c>
    </row>
    <row r="29" spans="1:38" ht="22.15" customHeight="1" thickBot="1">
      <c r="A29" s="207"/>
      <c r="B29" s="517" t="s">
        <v>6106</v>
      </c>
      <c r="C29" s="407" t="s">
        <v>682</v>
      </c>
      <c r="D29" s="407">
        <v>3</v>
      </c>
      <c r="E29" s="350">
        <f t="shared" ref="E29:K29" si="29">IFERROR(E27+E28,0)</f>
        <v>-0.79299999999999993</v>
      </c>
      <c r="F29" s="350">
        <f t="shared" si="29"/>
        <v>0</v>
      </c>
      <c r="G29" s="350">
        <f t="shared" si="29"/>
        <v>-0.76300000000000001</v>
      </c>
      <c r="H29" s="350">
        <f t="shared" si="29"/>
        <v>-23.714000000000002</v>
      </c>
      <c r="I29" s="350">
        <f t="shared" si="29"/>
        <v>0</v>
      </c>
      <c r="J29" s="350">
        <f t="shared" si="29"/>
        <v>0</v>
      </c>
      <c r="K29" s="350">
        <f t="shared" si="29"/>
        <v>0</v>
      </c>
      <c r="L29" s="351">
        <f>IFERROR(SUM(E29:K29),0)</f>
        <v>-25.270000000000003</v>
      </c>
      <c r="M29" s="361"/>
      <c r="N29" s="408" t="s">
        <v>6480</v>
      </c>
      <c r="O29" s="312"/>
      <c r="P29" s="354"/>
      <c r="Q29" s="207"/>
      <c r="R29" s="415"/>
      <c r="S29" s="336"/>
      <c r="T29" s="422"/>
      <c r="U29" s="319"/>
      <c r="V29" s="319"/>
      <c r="W29" s="319"/>
      <c r="X29" s="319"/>
      <c r="Y29" s="319"/>
      <c r="Z29" s="319"/>
      <c r="AA29" s="319"/>
      <c r="AB29" s="422"/>
      <c r="AD29" s="517" t="s">
        <v>6106</v>
      </c>
      <c r="AE29" s="350" t="s">
        <v>1629</v>
      </c>
      <c r="AF29" s="350" t="s">
        <v>1645</v>
      </c>
      <c r="AG29" s="350" t="s">
        <v>1549</v>
      </c>
      <c r="AH29" s="350" t="s">
        <v>1565</v>
      </c>
      <c r="AI29" s="350" t="s">
        <v>1581</v>
      </c>
      <c r="AJ29" s="350" t="s">
        <v>1597</v>
      </c>
      <c r="AK29" s="350" t="s">
        <v>1613</v>
      </c>
      <c r="AL29" s="351" t="s">
        <v>1661</v>
      </c>
    </row>
    <row r="30" spans="1:38" ht="16.5" thickTop="1">
      <c r="A30" s="207"/>
      <c r="B30" s="110"/>
      <c r="C30" s="110"/>
      <c r="D30" s="110"/>
      <c r="E30" s="110"/>
      <c r="F30" s="110"/>
      <c r="G30" s="629"/>
      <c r="H30" s="629"/>
      <c r="I30" s="629"/>
      <c r="J30" s="629"/>
      <c r="K30" s="629"/>
      <c r="L30" s="629"/>
      <c r="M30" s="640"/>
      <c r="N30" s="639"/>
      <c r="O30" s="207"/>
      <c r="P30" s="207"/>
      <c r="Q30" s="207"/>
      <c r="U30" s="322"/>
      <c r="V30" s="322"/>
      <c r="W30" s="322"/>
      <c r="X30" s="322"/>
      <c r="Y30" s="322"/>
      <c r="Z30" s="322"/>
      <c r="AA30" s="322"/>
    </row>
    <row r="31" spans="1:38">
      <c r="A31" s="207"/>
      <c r="B31" s="2800"/>
      <c r="C31" s="2800"/>
      <c r="D31" s="2800"/>
      <c r="E31" s="2800"/>
      <c r="F31" s="2800"/>
      <c r="G31" s="2800"/>
      <c r="H31" s="2800"/>
      <c r="I31" s="2800"/>
      <c r="J31" s="2800"/>
      <c r="K31" s="2800"/>
      <c r="L31" s="641"/>
      <c r="N31" s="639"/>
      <c r="O31" s="207"/>
      <c r="P31" s="207"/>
      <c r="Q31" s="207"/>
      <c r="T31" s="389"/>
      <c r="U31" s="322"/>
      <c r="V31" s="322"/>
      <c r="W31" s="322"/>
      <c r="X31" s="322"/>
      <c r="Y31" s="322"/>
      <c r="Z31" s="322"/>
      <c r="AA31" s="322"/>
      <c r="AB31" s="389"/>
    </row>
    <row r="32" spans="1:38">
      <c r="A32" s="207"/>
      <c r="B32" s="207"/>
      <c r="C32" s="207"/>
      <c r="D32" s="207"/>
      <c r="E32" s="207"/>
      <c r="F32" s="207"/>
      <c r="G32" s="641"/>
      <c r="H32" s="641"/>
      <c r="I32" s="641"/>
      <c r="J32" s="641"/>
      <c r="K32" s="641"/>
      <c r="L32" s="641"/>
      <c r="N32" s="639"/>
      <c r="O32" s="207"/>
      <c r="P32" s="207"/>
      <c r="Q32" s="207"/>
      <c r="U32" s="322"/>
      <c r="V32" s="322"/>
      <c r="W32" s="322"/>
      <c r="X32" s="322"/>
      <c r="Y32" s="322"/>
      <c r="Z32" s="322"/>
      <c r="AA32" s="322"/>
    </row>
    <row r="33" spans="1:27">
      <c r="A33" s="207"/>
      <c r="B33" s="207"/>
      <c r="C33" s="207"/>
      <c r="D33" s="207"/>
      <c r="E33" s="207"/>
      <c r="F33" s="207"/>
      <c r="G33" s="641"/>
      <c r="H33" s="641"/>
      <c r="I33" s="641"/>
      <c r="J33" s="641"/>
      <c r="K33" s="641"/>
      <c r="L33" s="641"/>
      <c r="N33" s="639"/>
      <c r="O33" s="207"/>
      <c r="P33" s="207"/>
      <c r="Q33" s="207"/>
      <c r="U33" s="322"/>
      <c r="V33" s="322"/>
      <c r="W33" s="322"/>
      <c r="X33" s="322"/>
      <c r="Y33" s="322"/>
      <c r="Z33" s="322"/>
      <c r="AA33" s="322"/>
    </row>
  </sheetData>
  <sheetProtection formatColumns="0" formatRows="0"/>
  <mergeCells count="5">
    <mergeCell ref="B31:K31"/>
    <mergeCell ref="B2:J2"/>
    <mergeCell ref="B3:P3"/>
    <mergeCell ref="AD3:AL3"/>
    <mergeCell ref="U4:AA4"/>
  </mergeCells>
  <conditionalFormatting sqref="S8:S19">
    <cfRule type="cellIs" dxfId="401" priority="12" operator="equal">
      <formula>0</formula>
    </cfRule>
  </conditionalFormatting>
  <conditionalFormatting sqref="S20">
    <cfRule type="cellIs" dxfId="400" priority="11" operator="equal">
      <formula>0</formula>
    </cfRule>
  </conditionalFormatting>
  <conditionalFormatting sqref="S23:S26">
    <cfRule type="cellIs" dxfId="399" priority="8" operator="equal">
      <formula>0</formula>
    </cfRule>
  </conditionalFormatting>
  <conditionalFormatting sqref="S21:S22">
    <cfRule type="cellIs" dxfId="398" priority="7" operator="equal">
      <formula>0</formula>
    </cfRule>
  </conditionalFormatting>
  <conditionalFormatting sqref="S9:S26 S29">
    <cfRule type="cellIs" dxfId="397" priority="2" operator="equal">
      <formula>0</formula>
    </cfRule>
  </conditionalFormatting>
  <conditionalFormatting sqref="S27:S28">
    <cfRule type="cellIs" dxfId="396" priority="1" operator="equal">
      <formula>0</formula>
    </cfRule>
  </conditionalFormatting>
  <dataValidations count="1">
    <dataValidation type="custom" allowBlank="1" showErrorMessage="1" errorTitle="Input Error" error="Please input a numeric value." sqref="E8:K12 E27:K28 E16:K19">
      <formula1>ISNUMBER(E8)</formula1>
    </dataValidation>
  </dataValidations>
  <pageMargins left="0.7" right="0.7" top="0.75" bottom="0.75" header="0.3" footer="0.3"/>
  <pageSetup paperSize="8" scale="75" fitToHeight="0" orientation="portrait" r:id="rId1"/>
  <headerFooter>
    <oddHeader>&amp;L&amp;F&amp;CSheet: &amp;A&amp;ROFFICIAL</oddHeader>
    <oddFooter>&amp;LPrinted on: &amp;D at &amp;T&amp;CPage &amp;P of &amp;N&amp;ROfwat</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A61"/>
  <sheetViews>
    <sheetView showGridLines="0" topLeftCell="A37" zoomScale="70" zoomScaleNormal="70" zoomScaleSheetLayoutView="100" workbookViewId="0">
      <selection activeCell="F53" sqref="F53"/>
    </sheetView>
  </sheetViews>
  <sheetFormatPr defaultColWidth="8.625" defaultRowHeight="14.25"/>
  <cols>
    <col min="1" max="1" width="1.625" style="642" customWidth="1"/>
    <col min="2" max="2" width="47" style="642" bestFit="1" customWidth="1"/>
    <col min="3" max="3" width="7" style="642" customWidth="1"/>
    <col min="4" max="4" width="6" style="642" bestFit="1" customWidth="1"/>
    <col min="5" max="5" width="17.125" style="526" customWidth="1"/>
    <col min="6" max="6" width="17.25" style="526" customWidth="1"/>
    <col min="7" max="7" width="17.5" style="526" customWidth="1"/>
    <col min="8" max="8" width="12.5" style="526" customWidth="1"/>
    <col min="9" max="9" width="1.625" style="642" customWidth="1"/>
    <col min="10" max="10" width="12.5" style="706" customWidth="1"/>
    <col min="11" max="11" width="1.625" style="642" customWidth="1"/>
    <col min="12" max="12" width="33.625" style="642" customWidth="1"/>
    <col min="13" max="14" width="1.625" style="642" customWidth="1"/>
    <col min="15" max="15" width="25" style="642" customWidth="1"/>
    <col min="16" max="16" width="1.625" style="642" customWidth="1"/>
    <col min="17" max="19" width="8.125" style="669" hidden="1" customWidth="1"/>
    <col min="20" max="20" width="1.625" style="642" hidden="1" customWidth="1"/>
    <col min="21" max="21" width="1.625" style="642" customWidth="1"/>
    <col min="22" max="22" width="46" style="642" bestFit="1" customWidth="1"/>
    <col min="23" max="23" width="15" style="642" customWidth="1"/>
    <col min="24" max="24" width="17.5" style="642" bestFit="1" customWidth="1"/>
    <col min="25" max="26" width="15" style="642" customWidth="1"/>
    <col min="27" max="27" width="1.625" style="642" customWidth="1"/>
    <col min="28" max="16384" width="8.625" style="642"/>
  </cols>
  <sheetData>
    <row r="1" spans="1:26" s="644" customFormat="1" ht="23.25">
      <c r="B1" s="620" t="s">
        <v>619</v>
      </c>
      <c r="C1" s="620"/>
      <c r="D1" s="620"/>
      <c r="E1" s="645"/>
      <c r="F1" s="645"/>
      <c r="G1" s="645"/>
      <c r="H1" s="645"/>
      <c r="J1" s="646"/>
      <c r="N1" s="647"/>
      <c r="O1" s="648"/>
      <c r="P1" s="649"/>
      <c r="Q1" s="642"/>
      <c r="R1" s="642"/>
      <c r="S1" s="642"/>
      <c r="T1" s="649"/>
      <c r="V1" s="620" t="s">
        <v>11001</v>
      </c>
    </row>
    <row r="2" spans="1:26" s="644" customFormat="1" ht="23.25">
      <c r="B2" s="620" t="str">
        <f>Validation!B4</f>
        <v>South Staffordshire Water</v>
      </c>
      <c r="C2" s="621"/>
      <c r="D2" s="621"/>
      <c r="E2" s="650"/>
      <c r="F2" s="650"/>
      <c r="G2" s="650"/>
      <c r="H2" s="650"/>
      <c r="J2" s="646"/>
      <c r="N2" s="647"/>
      <c r="O2" s="648"/>
      <c r="P2" s="649"/>
      <c r="Q2" s="642"/>
      <c r="R2" s="642"/>
      <c r="S2" s="642"/>
      <c r="T2" s="649"/>
      <c r="V2" s="620"/>
    </row>
    <row r="3" spans="1:26" ht="19.5">
      <c r="B3" s="2801" t="s">
        <v>6481</v>
      </c>
      <c r="C3" s="2802"/>
      <c r="D3" s="2802"/>
      <c r="E3" s="2802"/>
      <c r="F3" s="2802"/>
      <c r="G3" s="2802"/>
      <c r="H3" s="2802"/>
      <c r="I3" s="2802"/>
      <c r="J3" s="2802"/>
      <c r="K3" s="2802"/>
      <c r="L3" s="2802"/>
      <c r="N3" s="651"/>
      <c r="O3" s="652" t="s">
        <v>6027</v>
      </c>
      <c r="P3" s="649"/>
      <c r="Q3" s="642"/>
      <c r="R3" s="642"/>
      <c r="S3" s="642"/>
      <c r="T3" s="649"/>
      <c r="V3" s="2803" t="s">
        <v>6481</v>
      </c>
      <c r="W3" s="2804"/>
      <c r="X3" s="2804"/>
      <c r="Y3" s="2804"/>
      <c r="Z3" s="2804"/>
    </row>
    <row r="4" spans="1:26" ht="19.5" thickBot="1">
      <c r="B4" s="653"/>
      <c r="C4" s="653"/>
      <c r="D4" s="653"/>
      <c r="E4" s="654"/>
      <c r="F4" s="654"/>
      <c r="G4" s="654"/>
      <c r="H4" s="654"/>
      <c r="I4" s="655"/>
      <c r="J4" s="656"/>
      <c r="N4" s="657"/>
      <c r="P4" s="649"/>
      <c r="Q4" s="2805" t="s">
        <v>6028</v>
      </c>
      <c r="R4" s="2805"/>
      <c r="S4" s="2805"/>
      <c r="T4" s="649"/>
      <c r="V4" s="653"/>
      <c r="W4" s="653"/>
      <c r="X4" s="653"/>
      <c r="Y4" s="653"/>
      <c r="Z4" s="653"/>
    </row>
    <row r="5" spans="1:26" s="641" customFormat="1" ht="53.65" customHeight="1" thickTop="1" thickBot="1">
      <c r="B5" s="658" t="s">
        <v>6029</v>
      </c>
      <c r="C5" s="659" t="s">
        <v>6030</v>
      </c>
      <c r="D5" s="659" t="s">
        <v>5926</v>
      </c>
      <c r="E5" s="660" t="s">
        <v>6482</v>
      </c>
      <c r="F5" s="660" t="s">
        <v>6483</v>
      </c>
      <c r="G5" s="660" t="s">
        <v>6484</v>
      </c>
      <c r="H5" s="661" t="s">
        <v>6106</v>
      </c>
      <c r="I5" s="629"/>
      <c r="J5" s="662" t="s">
        <v>6034</v>
      </c>
      <c r="L5" s="662" t="s">
        <v>6035</v>
      </c>
      <c r="N5" s="657"/>
      <c r="O5" s="642"/>
      <c r="P5" s="649"/>
      <c r="Q5" s="663" t="s">
        <v>6036</v>
      </c>
      <c r="R5" s="664"/>
      <c r="S5" s="664"/>
      <c r="T5" s="649"/>
      <c r="V5" s="658" t="s">
        <v>6029</v>
      </c>
      <c r="W5" s="660" t="s">
        <v>6482</v>
      </c>
      <c r="X5" s="660" t="s">
        <v>6483</v>
      </c>
      <c r="Y5" s="660" t="s">
        <v>6484</v>
      </c>
      <c r="Z5" s="661" t="s">
        <v>6106</v>
      </c>
    </row>
    <row r="6" spans="1:26" s="641" customFormat="1" ht="16.5" thickTop="1" thickBot="1">
      <c r="B6" s="665"/>
      <c r="C6" s="665"/>
      <c r="D6" s="665"/>
      <c r="E6" s="368"/>
      <c r="F6" s="368"/>
      <c r="G6" s="368"/>
      <c r="H6" s="368"/>
      <c r="I6" s="629"/>
      <c r="J6" s="665"/>
      <c r="N6" s="657"/>
      <c r="O6" s="642"/>
      <c r="P6" s="649"/>
      <c r="Q6" s="642"/>
      <c r="R6" s="642"/>
      <c r="S6" s="642"/>
      <c r="T6" s="649"/>
      <c r="V6" s="665"/>
      <c r="W6" s="368"/>
      <c r="X6" s="368"/>
      <c r="Y6" s="368"/>
      <c r="Z6" s="368"/>
    </row>
    <row r="7" spans="1:26" s="670" customFormat="1" ht="15.75" customHeight="1" thickTop="1" thickBot="1">
      <c r="A7" s="666"/>
      <c r="B7" s="667" t="s">
        <v>6485</v>
      </c>
      <c r="C7" s="668"/>
      <c r="D7" s="668"/>
      <c r="E7" s="368"/>
      <c r="F7" s="368"/>
      <c r="G7" s="368"/>
      <c r="H7" s="368"/>
      <c r="I7" s="666"/>
      <c r="J7" s="629"/>
      <c r="K7" s="666"/>
      <c r="L7" s="666"/>
      <c r="M7" s="666"/>
      <c r="N7" s="657"/>
      <c r="O7" s="669"/>
      <c r="P7" s="649"/>
      <c r="Q7" s="669"/>
      <c r="R7" s="669"/>
      <c r="S7" s="669"/>
      <c r="T7" s="649"/>
      <c r="V7" s="667" t="s">
        <v>6485</v>
      </c>
      <c r="W7" s="368"/>
      <c r="X7" s="368"/>
      <c r="Y7" s="368"/>
      <c r="Z7" s="368"/>
    </row>
    <row r="8" spans="1:26" s="670" customFormat="1" ht="15.75" customHeight="1" thickTop="1">
      <c r="A8" s="666"/>
      <c r="B8" s="671" t="s">
        <v>6486</v>
      </c>
      <c r="C8" s="672" t="s">
        <v>682</v>
      </c>
      <c r="D8" s="673">
        <v>3</v>
      </c>
      <c r="E8" s="330">
        <v>0</v>
      </c>
      <c r="F8" s="330">
        <v>0</v>
      </c>
      <c r="G8" s="330">
        <v>0</v>
      </c>
      <c r="H8" s="332">
        <f t="shared" ref="H8:H14" si="0">IFERROR(SUM(E8:G8),0)</f>
        <v>0</v>
      </c>
      <c r="I8" s="666"/>
      <c r="J8" s="674" t="s">
        <v>6487</v>
      </c>
      <c r="K8" s="666"/>
      <c r="L8" s="675"/>
      <c r="M8" s="666"/>
      <c r="N8" s="657"/>
      <c r="O8" s="676">
        <f>IF( SUM( Q8:S8 ) = 0, 0, $Q$5 )</f>
        <v>0</v>
      </c>
      <c r="P8" s="649"/>
      <c r="Q8" s="677">
        <f xml:space="preserve"> IF( ISNUMBER( E8 ), 0, 1 )</f>
        <v>0</v>
      </c>
      <c r="R8" s="677">
        <f t="shared" ref="R8:R9" si="1" xml:space="preserve"> IF( ISNUMBER( F8 ), 0, 1 )</f>
        <v>0</v>
      </c>
      <c r="S8" s="677">
        <f t="shared" ref="S8:S9" si="2" xml:space="preserve"> IF( ISNUMBER( G8 ), 0, 1 )</f>
        <v>0</v>
      </c>
      <c r="T8" s="649"/>
      <c r="V8" s="671" t="s">
        <v>6486</v>
      </c>
      <c r="W8" s="330" t="s">
        <v>1662</v>
      </c>
      <c r="X8" s="330" t="s">
        <v>1697</v>
      </c>
      <c r="Y8" s="330" t="s">
        <v>1732</v>
      </c>
      <c r="Z8" s="332" t="s">
        <v>1765</v>
      </c>
    </row>
    <row r="9" spans="1:26" s="670" customFormat="1" ht="15.75" customHeight="1">
      <c r="A9" s="666"/>
      <c r="B9" s="678" t="s">
        <v>6488</v>
      </c>
      <c r="C9" s="679" t="s">
        <v>682</v>
      </c>
      <c r="D9" s="680">
        <v>3</v>
      </c>
      <c r="E9" s="339">
        <v>0</v>
      </c>
      <c r="F9" s="339">
        <v>0</v>
      </c>
      <c r="G9" s="339">
        <v>0</v>
      </c>
      <c r="H9" s="341">
        <f t="shared" si="0"/>
        <v>0</v>
      </c>
      <c r="I9" s="666"/>
      <c r="J9" s="681" t="s">
        <v>6489</v>
      </c>
      <c r="K9" s="666"/>
      <c r="L9" s="682"/>
      <c r="M9" s="666"/>
      <c r="N9" s="649"/>
      <c r="O9" s="676">
        <f>IF( SUM( Q9:S9 ) = 0, 0, $Q$5 )</f>
        <v>0</v>
      </c>
      <c r="P9" s="649"/>
      <c r="Q9" s="677">
        <f t="shared" ref="Q9" si="3" xml:space="preserve"> IF( ISNUMBER( E9 ), 0, 1 )</f>
        <v>0</v>
      </c>
      <c r="R9" s="677">
        <f t="shared" si="1"/>
        <v>0</v>
      </c>
      <c r="S9" s="677">
        <f t="shared" si="2"/>
        <v>0</v>
      </c>
      <c r="T9" s="649"/>
      <c r="V9" s="678" t="s">
        <v>6488</v>
      </c>
      <c r="W9" s="339" t="s">
        <v>1663</v>
      </c>
      <c r="X9" s="339" t="s">
        <v>1698</v>
      </c>
      <c r="Y9" s="339" t="s">
        <v>1733</v>
      </c>
      <c r="Z9" s="341" t="s">
        <v>1766</v>
      </c>
    </row>
    <row r="10" spans="1:26" s="670" customFormat="1" ht="15.75" customHeight="1">
      <c r="A10" s="666"/>
      <c r="B10" s="678" t="s">
        <v>6490</v>
      </c>
      <c r="C10" s="679" t="s">
        <v>682</v>
      </c>
      <c r="D10" s="680">
        <v>3</v>
      </c>
      <c r="E10" s="340">
        <f>IFERROR(SUM(E8:E9),0)</f>
        <v>0</v>
      </c>
      <c r="F10" s="340">
        <f>IFERROR(SUM(F8:F9),0)</f>
        <v>0</v>
      </c>
      <c r="G10" s="340">
        <f>IFERROR(SUM(G8:G9),0)</f>
        <v>0</v>
      </c>
      <c r="H10" s="683">
        <f t="shared" si="0"/>
        <v>0</v>
      </c>
      <c r="I10" s="666"/>
      <c r="J10" s="681" t="s">
        <v>6491</v>
      </c>
      <c r="K10" s="666"/>
      <c r="L10" s="682"/>
      <c r="M10" s="666"/>
      <c r="N10" s="649"/>
      <c r="O10" s="676"/>
      <c r="P10" s="649"/>
      <c r="Q10" s="669"/>
      <c r="R10" s="669"/>
      <c r="S10" s="669"/>
      <c r="T10" s="649"/>
      <c r="V10" s="678" t="s">
        <v>6490</v>
      </c>
      <c r="W10" s="340" t="s">
        <v>1664</v>
      </c>
      <c r="X10" s="340" t="s">
        <v>1699</v>
      </c>
      <c r="Y10" s="340" t="s">
        <v>1734</v>
      </c>
      <c r="Z10" s="683" t="s">
        <v>1767</v>
      </c>
    </row>
    <row r="11" spans="1:26" s="670" customFormat="1" ht="15.75" customHeight="1">
      <c r="A11" s="666"/>
      <c r="B11" s="678" t="s">
        <v>6492</v>
      </c>
      <c r="C11" s="679" t="s">
        <v>682</v>
      </c>
      <c r="D11" s="680">
        <v>3</v>
      </c>
      <c r="E11" s="339">
        <v>0</v>
      </c>
      <c r="F11" s="339">
        <v>0</v>
      </c>
      <c r="G11" s="339">
        <v>0</v>
      </c>
      <c r="H11" s="341">
        <f t="shared" si="0"/>
        <v>0</v>
      </c>
      <c r="I11" s="666"/>
      <c r="J11" s="681" t="s">
        <v>6493</v>
      </c>
      <c r="K11" s="666"/>
      <c r="L11" s="682"/>
      <c r="M11" s="666"/>
      <c r="N11" s="649"/>
      <c r="O11" s="676">
        <f t="shared" ref="O11:O13" si="4">IF( SUM( Q11:S11 ) = 0, 0, $Q$5 )</f>
        <v>0</v>
      </c>
      <c r="P11" s="649"/>
      <c r="Q11" s="677">
        <f t="shared" ref="Q11:Q13" si="5" xml:space="preserve"> IF( ISNUMBER( E11 ), 0, 1 )</f>
        <v>0</v>
      </c>
      <c r="R11" s="677">
        <f t="shared" ref="R11:R13" si="6" xml:space="preserve"> IF( ISNUMBER( F11 ), 0, 1 )</f>
        <v>0</v>
      </c>
      <c r="S11" s="677">
        <f t="shared" ref="S11:S13" si="7" xml:space="preserve"> IF( ISNUMBER( G11 ), 0, 1 )</f>
        <v>0</v>
      </c>
      <c r="T11" s="649"/>
      <c r="V11" s="678" t="s">
        <v>6492</v>
      </c>
      <c r="W11" s="339" t="s">
        <v>1665</v>
      </c>
      <c r="X11" s="339" t="s">
        <v>1700</v>
      </c>
      <c r="Y11" s="339" t="s">
        <v>1735</v>
      </c>
      <c r="Z11" s="341" t="s">
        <v>1768</v>
      </c>
    </row>
    <row r="12" spans="1:26" s="670" customFormat="1" ht="15.75" customHeight="1">
      <c r="A12" s="666"/>
      <c r="B12" s="678" t="s">
        <v>6494</v>
      </c>
      <c r="C12" s="679" t="s">
        <v>682</v>
      </c>
      <c r="D12" s="680">
        <v>3</v>
      </c>
      <c r="E12" s="339">
        <v>0</v>
      </c>
      <c r="F12" s="339">
        <v>0</v>
      </c>
      <c r="G12" s="339">
        <v>0</v>
      </c>
      <c r="H12" s="341">
        <f t="shared" si="0"/>
        <v>0</v>
      </c>
      <c r="I12" s="666"/>
      <c r="J12" s="681" t="s">
        <v>6495</v>
      </c>
      <c r="K12" s="666"/>
      <c r="L12" s="682"/>
      <c r="M12" s="666"/>
      <c r="N12" s="649"/>
      <c r="O12" s="676">
        <f t="shared" si="4"/>
        <v>0</v>
      </c>
      <c r="P12" s="649"/>
      <c r="Q12" s="677">
        <f t="shared" si="5"/>
        <v>0</v>
      </c>
      <c r="R12" s="677">
        <f t="shared" si="6"/>
        <v>0</v>
      </c>
      <c r="S12" s="677">
        <f t="shared" si="7"/>
        <v>0</v>
      </c>
      <c r="T12" s="649"/>
      <c r="V12" s="678" t="s">
        <v>6494</v>
      </c>
      <c r="W12" s="339" t="s">
        <v>1666</v>
      </c>
      <c r="X12" s="339" t="s">
        <v>1701</v>
      </c>
      <c r="Y12" s="339" t="s">
        <v>1736</v>
      </c>
      <c r="Z12" s="341" t="s">
        <v>1769</v>
      </c>
    </row>
    <row r="13" spans="1:26" s="670" customFormat="1" ht="15.75" customHeight="1">
      <c r="A13" s="666"/>
      <c r="B13" s="678" t="s">
        <v>6496</v>
      </c>
      <c r="C13" s="679" t="s">
        <v>682</v>
      </c>
      <c r="D13" s="680">
        <v>3</v>
      </c>
      <c r="E13" s="339">
        <v>0</v>
      </c>
      <c r="F13" s="339">
        <v>0</v>
      </c>
      <c r="G13" s="339">
        <v>0</v>
      </c>
      <c r="H13" s="341">
        <f t="shared" si="0"/>
        <v>0</v>
      </c>
      <c r="I13" s="666"/>
      <c r="J13" s="681" t="s">
        <v>6497</v>
      </c>
      <c r="K13" s="666"/>
      <c r="L13" s="682"/>
      <c r="M13" s="666"/>
      <c r="N13" s="649"/>
      <c r="O13" s="676">
        <f t="shared" si="4"/>
        <v>0</v>
      </c>
      <c r="P13" s="649"/>
      <c r="Q13" s="677">
        <f t="shared" si="5"/>
        <v>0</v>
      </c>
      <c r="R13" s="677">
        <f t="shared" si="6"/>
        <v>0</v>
      </c>
      <c r="S13" s="677">
        <f t="shared" si="7"/>
        <v>0</v>
      </c>
      <c r="T13" s="649"/>
      <c r="V13" s="678" t="s">
        <v>6496</v>
      </c>
      <c r="W13" s="339" t="s">
        <v>1667</v>
      </c>
      <c r="X13" s="339" t="s">
        <v>1702</v>
      </c>
      <c r="Y13" s="339" t="s">
        <v>1737</v>
      </c>
      <c r="Z13" s="341" t="s">
        <v>1770</v>
      </c>
    </row>
    <row r="14" spans="1:26" s="670" customFormat="1" ht="15.75" customHeight="1" thickBot="1">
      <c r="A14" s="666"/>
      <c r="B14" s="684" t="s">
        <v>11282</v>
      </c>
      <c r="C14" s="685" t="s">
        <v>682</v>
      </c>
      <c r="D14" s="686">
        <v>3</v>
      </c>
      <c r="E14" s="350">
        <f>IFERROR(SUM(E10:E13),0)</f>
        <v>0</v>
      </c>
      <c r="F14" s="350">
        <f>IFERROR(SUM(F10:F13),0)</f>
        <v>0</v>
      </c>
      <c r="G14" s="350">
        <f>IFERROR(SUM(G10:G13),0)</f>
        <v>0</v>
      </c>
      <c r="H14" s="351">
        <f t="shared" si="0"/>
        <v>0</v>
      </c>
      <c r="I14" s="666"/>
      <c r="J14" s="687" t="s">
        <v>6498</v>
      </c>
      <c r="K14" s="666"/>
      <c r="L14" s="688"/>
      <c r="M14" s="666"/>
      <c r="N14" s="649"/>
      <c r="O14" s="676"/>
      <c r="P14" s="649"/>
      <c r="Q14" s="669"/>
      <c r="R14" s="669"/>
      <c r="S14" s="669"/>
      <c r="T14" s="649"/>
      <c r="V14" s="684" t="s">
        <v>6106</v>
      </c>
      <c r="W14" s="350" t="s">
        <v>1668</v>
      </c>
      <c r="X14" s="350" t="s">
        <v>1703</v>
      </c>
      <c r="Y14" s="350" t="s">
        <v>1738</v>
      </c>
      <c r="Z14" s="351" t="s">
        <v>1771</v>
      </c>
    </row>
    <row r="15" spans="1:26" s="670" customFormat="1" ht="15.75" customHeight="1" thickTop="1" thickBot="1">
      <c r="A15" s="666"/>
      <c r="B15" s="689"/>
      <c r="C15" s="689"/>
      <c r="D15" s="689"/>
      <c r="E15" s="489"/>
      <c r="F15" s="489"/>
      <c r="G15" s="489"/>
      <c r="H15" s="489"/>
      <c r="I15" s="666"/>
      <c r="J15" s="690"/>
      <c r="K15" s="666"/>
      <c r="L15" s="666"/>
      <c r="M15" s="666"/>
      <c r="N15" s="649"/>
      <c r="O15" s="676"/>
      <c r="P15" s="649"/>
      <c r="Q15" s="669"/>
      <c r="R15" s="669"/>
      <c r="S15" s="669"/>
      <c r="T15" s="649"/>
      <c r="V15" s="689"/>
      <c r="W15" s="489"/>
      <c r="X15" s="489"/>
      <c r="Y15" s="489"/>
      <c r="Z15" s="489"/>
    </row>
    <row r="16" spans="1:26" s="670" customFormat="1" ht="15.75" customHeight="1" thickTop="1" thickBot="1">
      <c r="A16" s="666"/>
      <c r="B16" s="691" t="s">
        <v>6499</v>
      </c>
      <c r="C16" s="692" t="s">
        <v>682</v>
      </c>
      <c r="D16" s="693">
        <v>3</v>
      </c>
      <c r="E16" s="473">
        <v>0</v>
      </c>
      <c r="F16" s="473">
        <v>0</v>
      </c>
      <c r="G16" s="694"/>
      <c r="H16" s="525">
        <f>IFERROR(SUM(E16:F16),0)</f>
        <v>0</v>
      </c>
      <c r="I16" s="666"/>
      <c r="J16" s="695" t="s">
        <v>6500</v>
      </c>
      <c r="K16" s="666"/>
      <c r="L16" s="696"/>
      <c r="M16" s="666"/>
      <c r="N16" s="649"/>
      <c r="O16" s="676">
        <f>IF( SUM( Q16:S16 ) = 0, 0, $Q$5 )</f>
        <v>0</v>
      </c>
      <c r="P16" s="649"/>
      <c r="Q16" s="677">
        <f t="shared" ref="Q16:R16" si="8" xml:space="preserve"> IF( ISNUMBER( E16 ), 0, 1 )</f>
        <v>0</v>
      </c>
      <c r="R16" s="677">
        <f t="shared" si="8"/>
        <v>0</v>
      </c>
      <c r="S16" s="669"/>
      <c r="T16" s="649"/>
      <c r="V16" s="691" t="s">
        <v>6499</v>
      </c>
      <c r="W16" s="473" t="s">
        <v>1669</v>
      </c>
      <c r="X16" s="473" t="s">
        <v>1704</v>
      </c>
      <c r="Y16" s="694"/>
      <c r="Z16" s="525" t="s">
        <v>1772</v>
      </c>
    </row>
    <row r="17" spans="1:26" s="670" customFormat="1" ht="15.75" customHeight="1" thickTop="1" thickBot="1">
      <c r="A17" s="666"/>
      <c r="B17" s="697"/>
      <c r="C17" s="697"/>
      <c r="D17" s="697"/>
      <c r="E17" s="489"/>
      <c r="F17" s="489"/>
      <c r="G17" s="489"/>
      <c r="H17" s="489"/>
      <c r="I17" s="666"/>
      <c r="J17" s="690"/>
      <c r="K17" s="666"/>
      <c r="L17" s="666"/>
      <c r="M17" s="666"/>
      <c r="N17" s="649"/>
      <c r="O17" s="676"/>
      <c r="P17" s="649"/>
      <c r="Q17" s="669"/>
      <c r="R17" s="669"/>
      <c r="S17" s="669"/>
      <c r="T17" s="649"/>
      <c r="V17" s="697"/>
      <c r="W17" s="489"/>
      <c r="X17" s="489"/>
      <c r="Y17" s="489"/>
      <c r="Z17" s="489"/>
    </row>
    <row r="18" spans="1:26" ht="15.75" customHeight="1" thickTop="1" thickBot="1">
      <c r="A18" s="641"/>
      <c r="B18" s="667" t="s">
        <v>6501</v>
      </c>
      <c r="C18" s="668"/>
      <c r="D18" s="668"/>
      <c r="E18" s="368"/>
      <c r="F18" s="368"/>
      <c r="G18" s="368"/>
      <c r="H18" s="368"/>
      <c r="I18" s="666"/>
      <c r="J18" s="629"/>
      <c r="K18" s="641"/>
      <c r="L18" s="641"/>
      <c r="M18" s="641"/>
      <c r="N18" s="649"/>
      <c r="O18" s="676"/>
      <c r="P18" s="649"/>
      <c r="T18" s="649"/>
      <c r="V18" s="667" t="s">
        <v>6501</v>
      </c>
      <c r="W18" s="368"/>
      <c r="X18" s="368"/>
      <c r="Y18" s="368"/>
      <c r="Z18" s="368"/>
    </row>
    <row r="19" spans="1:26" ht="15.75" customHeight="1" thickTop="1">
      <c r="A19" s="641"/>
      <c r="B19" s="671" t="s">
        <v>6502</v>
      </c>
      <c r="C19" s="672" t="s">
        <v>682</v>
      </c>
      <c r="D19" s="673">
        <v>3</v>
      </c>
      <c r="E19" s="330">
        <v>0</v>
      </c>
      <c r="F19" s="330">
        <v>3.3450000000000002</v>
      </c>
      <c r="G19" s="330">
        <v>0</v>
      </c>
      <c r="H19" s="332">
        <f t="shared" ref="H19:H30" si="9">IFERROR(SUM(E19:G19),0)</f>
        <v>3.3450000000000002</v>
      </c>
      <c r="I19" s="666"/>
      <c r="J19" s="674" t="s">
        <v>6503</v>
      </c>
      <c r="K19" s="641"/>
      <c r="L19" s="675"/>
      <c r="M19" s="641"/>
      <c r="N19" s="649"/>
      <c r="O19" s="676">
        <f t="shared" ref="O19:O23" si="10">IF( SUM( Q19:S19 ) = 0, 0, $Q$5 )</f>
        <v>0</v>
      </c>
      <c r="P19" s="649"/>
      <c r="Q19" s="677">
        <f t="shared" ref="Q19:Q23" si="11" xml:space="preserve"> IF( ISNUMBER( E19 ), 0, 1 )</f>
        <v>0</v>
      </c>
      <c r="R19" s="677">
        <f t="shared" ref="R19:R23" si="12" xml:space="preserve"> IF( ISNUMBER( F19 ), 0, 1 )</f>
        <v>0</v>
      </c>
      <c r="S19" s="677">
        <f t="shared" ref="S19:S23" si="13" xml:space="preserve"> IF( ISNUMBER( G19 ), 0, 1 )</f>
        <v>0</v>
      </c>
      <c r="T19" s="649"/>
      <c r="V19" s="671" t="s">
        <v>6502</v>
      </c>
      <c r="W19" s="330" t="s">
        <v>1670</v>
      </c>
      <c r="X19" s="330" t="s">
        <v>1705</v>
      </c>
      <c r="Y19" s="330" t="s">
        <v>1739</v>
      </c>
      <c r="Z19" s="332" t="s">
        <v>1773</v>
      </c>
    </row>
    <row r="20" spans="1:26" ht="15.75" customHeight="1">
      <c r="A20" s="641"/>
      <c r="B20" s="678" t="s">
        <v>11283</v>
      </c>
      <c r="C20" s="679" t="s">
        <v>682</v>
      </c>
      <c r="D20" s="680">
        <v>3</v>
      </c>
      <c r="E20" s="339">
        <v>0</v>
      </c>
      <c r="F20" s="339">
        <v>1.506</v>
      </c>
      <c r="G20" s="339">
        <v>0</v>
      </c>
      <c r="H20" s="341">
        <f t="shared" si="9"/>
        <v>1.506</v>
      </c>
      <c r="I20" s="666"/>
      <c r="J20" s="681" t="s">
        <v>6505</v>
      </c>
      <c r="K20" s="641"/>
      <c r="L20" s="682"/>
      <c r="M20" s="641"/>
      <c r="N20" s="649"/>
      <c r="O20" s="676">
        <f t="shared" si="10"/>
        <v>0</v>
      </c>
      <c r="P20" s="649"/>
      <c r="Q20" s="677">
        <f t="shared" si="11"/>
        <v>0</v>
      </c>
      <c r="R20" s="677">
        <f t="shared" si="12"/>
        <v>0</v>
      </c>
      <c r="S20" s="677">
        <f t="shared" si="13"/>
        <v>0</v>
      </c>
      <c r="T20" s="649"/>
      <c r="V20" s="678" t="s">
        <v>6504</v>
      </c>
      <c r="W20" s="339" t="s">
        <v>1671</v>
      </c>
      <c r="X20" s="339" t="s">
        <v>1706</v>
      </c>
      <c r="Y20" s="339" t="s">
        <v>1740</v>
      </c>
      <c r="Z20" s="341" t="s">
        <v>1774</v>
      </c>
    </row>
    <row r="21" spans="1:26" ht="15.75" customHeight="1">
      <c r="A21" s="641"/>
      <c r="B21" s="678" t="s">
        <v>6506</v>
      </c>
      <c r="C21" s="679" t="s">
        <v>682</v>
      </c>
      <c r="D21" s="680">
        <v>3</v>
      </c>
      <c r="E21" s="339">
        <v>0</v>
      </c>
      <c r="F21" s="339">
        <v>2.5590000000000002</v>
      </c>
      <c r="G21" s="339">
        <v>0</v>
      </c>
      <c r="H21" s="341">
        <f t="shared" si="9"/>
        <v>2.5590000000000002</v>
      </c>
      <c r="I21" s="666"/>
      <c r="J21" s="681" t="s">
        <v>6507</v>
      </c>
      <c r="K21" s="641"/>
      <c r="L21" s="682"/>
      <c r="M21" s="641"/>
      <c r="N21" s="649"/>
      <c r="O21" s="676">
        <f t="shared" si="10"/>
        <v>0</v>
      </c>
      <c r="P21" s="649"/>
      <c r="Q21" s="677">
        <f t="shared" si="11"/>
        <v>0</v>
      </c>
      <c r="R21" s="677">
        <f t="shared" si="12"/>
        <v>0</v>
      </c>
      <c r="S21" s="677">
        <f t="shared" si="13"/>
        <v>0</v>
      </c>
      <c r="T21" s="649"/>
      <c r="V21" s="678" t="s">
        <v>6506</v>
      </c>
      <c r="W21" s="339" t="s">
        <v>1672</v>
      </c>
      <c r="X21" s="339" t="s">
        <v>1707</v>
      </c>
      <c r="Y21" s="339" t="s">
        <v>1741</v>
      </c>
      <c r="Z21" s="341" t="s">
        <v>1775</v>
      </c>
    </row>
    <row r="22" spans="1:26" ht="15.75" customHeight="1">
      <c r="A22" s="641"/>
      <c r="B22" s="678" t="s">
        <v>6486</v>
      </c>
      <c r="C22" s="679" t="s">
        <v>682</v>
      </c>
      <c r="D22" s="680">
        <v>3</v>
      </c>
      <c r="E22" s="339">
        <v>0.33600000000000002</v>
      </c>
      <c r="F22" s="339">
        <v>0</v>
      </c>
      <c r="G22" s="339">
        <v>0</v>
      </c>
      <c r="H22" s="341">
        <f t="shared" si="9"/>
        <v>0.33600000000000002</v>
      </c>
      <c r="I22" s="666"/>
      <c r="J22" s="681" t="s">
        <v>6508</v>
      </c>
      <c r="K22" s="641"/>
      <c r="L22" s="682"/>
      <c r="M22" s="641"/>
      <c r="N22" s="649"/>
      <c r="O22" s="676">
        <f t="shared" si="10"/>
        <v>0</v>
      </c>
      <c r="P22" s="649"/>
      <c r="Q22" s="677">
        <f t="shared" si="11"/>
        <v>0</v>
      </c>
      <c r="R22" s="677">
        <f t="shared" si="12"/>
        <v>0</v>
      </c>
      <c r="S22" s="677">
        <f t="shared" si="13"/>
        <v>0</v>
      </c>
      <c r="T22" s="649"/>
      <c r="V22" s="678" t="s">
        <v>6486</v>
      </c>
      <c r="W22" s="339" t="s">
        <v>1673</v>
      </c>
      <c r="X22" s="339" t="s">
        <v>1708</v>
      </c>
      <c r="Y22" s="339" t="s">
        <v>1742</v>
      </c>
      <c r="Z22" s="341" t="s">
        <v>1776</v>
      </c>
    </row>
    <row r="23" spans="1:26" ht="15.75" customHeight="1">
      <c r="A23" s="641"/>
      <c r="B23" s="678" t="s">
        <v>6488</v>
      </c>
      <c r="C23" s="679" t="s">
        <v>682</v>
      </c>
      <c r="D23" s="680">
        <v>3</v>
      </c>
      <c r="E23" s="339">
        <v>0</v>
      </c>
      <c r="F23" s="339">
        <v>1.236</v>
      </c>
      <c r="G23" s="339">
        <v>0</v>
      </c>
      <c r="H23" s="341">
        <f t="shared" si="9"/>
        <v>1.236</v>
      </c>
      <c r="I23" s="666"/>
      <c r="J23" s="681" t="s">
        <v>6509</v>
      </c>
      <c r="K23" s="641"/>
      <c r="L23" s="682"/>
      <c r="M23" s="641"/>
      <c r="N23" s="649"/>
      <c r="O23" s="676">
        <f t="shared" si="10"/>
        <v>0</v>
      </c>
      <c r="P23" s="649"/>
      <c r="Q23" s="677">
        <f t="shared" si="11"/>
        <v>0</v>
      </c>
      <c r="R23" s="677">
        <f t="shared" si="12"/>
        <v>0</v>
      </c>
      <c r="S23" s="677">
        <f t="shared" si="13"/>
        <v>0</v>
      </c>
      <c r="T23" s="698"/>
      <c r="V23" s="678" t="s">
        <v>6488</v>
      </c>
      <c r="W23" s="339" t="s">
        <v>1674</v>
      </c>
      <c r="X23" s="339" t="s">
        <v>1709</v>
      </c>
      <c r="Y23" s="339" t="s">
        <v>1743</v>
      </c>
      <c r="Z23" s="341" t="s">
        <v>1777</v>
      </c>
    </row>
    <row r="24" spans="1:26" ht="31.15" customHeight="1">
      <c r="A24" s="641"/>
      <c r="B24" s="678" t="s">
        <v>6510</v>
      </c>
      <c r="C24" s="679" t="s">
        <v>682</v>
      </c>
      <c r="D24" s="680">
        <v>3</v>
      </c>
      <c r="E24" s="340">
        <f>IFERROR(SUM(E19:E23),0)</f>
        <v>0.33600000000000002</v>
      </c>
      <c r="F24" s="340">
        <f>IFERROR(SUM(F19:F23),0)</f>
        <v>8.6460000000000008</v>
      </c>
      <c r="G24" s="340">
        <f>IFERROR(SUM(G19:G23),0)</f>
        <v>0</v>
      </c>
      <c r="H24" s="341">
        <f t="shared" si="9"/>
        <v>8.9820000000000011</v>
      </c>
      <c r="I24" s="629"/>
      <c r="J24" s="681" t="s">
        <v>6511</v>
      </c>
      <c r="K24" s="641"/>
      <c r="L24" s="682"/>
      <c r="M24" s="641"/>
      <c r="N24" s="649"/>
      <c r="O24" s="676"/>
      <c r="P24" s="698"/>
      <c r="T24" s="698"/>
      <c r="V24" s="678" t="s">
        <v>6510</v>
      </c>
      <c r="W24" s="340" t="s">
        <v>1675</v>
      </c>
      <c r="X24" s="340" t="s">
        <v>1710</v>
      </c>
      <c r="Y24" s="340" t="s">
        <v>1744</v>
      </c>
      <c r="Z24" s="341" t="s">
        <v>1778</v>
      </c>
    </row>
    <row r="25" spans="1:26" ht="15">
      <c r="A25" s="641"/>
      <c r="B25" s="678" t="s">
        <v>6512</v>
      </c>
      <c r="C25" s="679" t="s">
        <v>682</v>
      </c>
      <c r="D25" s="680">
        <v>3</v>
      </c>
      <c r="E25" s="339">
        <v>0</v>
      </c>
      <c r="F25" s="339">
        <v>1.1160000000000001</v>
      </c>
      <c r="G25" s="339">
        <v>0</v>
      </c>
      <c r="H25" s="341">
        <f t="shared" si="9"/>
        <v>1.1160000000000001</v>
      </c>
      <c r="I25" s="629"/>
      <c r="J25" s="681" t="s">
        <v>6513</v>
      </c>
      <c r="K25" s="641"/>
      <c r="L25" s="682"/>
      <c r="M25" s="641"/>
      <c r="N25" s="649"/>
      <c r="O25" s="676">
        <f>IF( SUM( Q25:S25 ) = 0, 0, $Q$5 )</f>
        <v>0</v>
      </c>
      <c r="P25" s="649"/>
      <c r="Q25" s="677">
        <f t="shared" ref="Q25:S25" si="14" xml:space="preserve"> IF( ISNUMBER( E25 ), 0, 1 )</f>
        <v>0</v>
      </c>
      <c r="R25" s="677">
        <f t="shared" si="14"/>
        <v>0</v>
      </c>
      <c r="S25" s="677">
        <f t="shared" si="14"/>
        <v>0</v>
      </c>
      <c r="T25" s="698"/>
      <c r="V25" s="678" t="s">
        <v>6512</v>
      </c>
      <c r="W25" s="339" t="s">
        <v>1676</v>
      </c>
      <c r="X25" s="339" t="s">
        <v>1711</v>
      </c>
      <c r="Y25" s="339" t="s">
        <v>1745</v>
      </c>
      <c r="Z25" s="341" t="s">
        <v>1779</v>
      </c>
    </row>
    <row r="26" spans="1:26" ht="31.15" customHeight="1">
      <c r="A26" s="641"/>
      <c r="B26" s="678" t="s">
        <v>6514</v>
      </c>
      <c r="C26" s="679" t="s">
        <v>682</v>
      </c>
      <c r="D26" s="680">
        <v>3</v>
      </c>
      <c r="E26" s="340">
        <f>IFERROR(E24-E25,0)</f>
        <v>0.33600000000000002</v>
      </c>
      <c r="F26" s="340">
        <f>IFERROR(F24-F25,0)</f>
        <v>7.5300000000000011</v>
      </c>
      <c r="G26" s="340">
        <f>IFERROR(G24-G25,0)</f>
        <v>0</v>
      </c>
      <c r="H26" s="341">
        <f t="shared" si="9"/>
        <v>7.8660000000000014</v>
      </c>
      <c r="I26" s="629"/>
      <c r="J26" s="681" t="s">
        <v>6515</v>
      </c>
      <c r="K26" s="641"/>
      <c r="L26" s="682"/>
      <c r="M26" s="641"/>
      <c r="N26" s="649"/>
      <c r="O26" s="676"/>
      <c r="P26" s="649"/>
      <c r="T26" s="649"/>
      <c r="V26" s="678" t="s">
        <v>6514</v>
      </c>
      <c r="W26" s="340" t="s">
        <v>1677</v>
      </c>
      <c r="X26" s="340" t="s">
        <v>1712</v>
      </c>
      <c r="Y26" s="340" t="s">
        <v>1746</v>
      </c>
      <c r="Z26" s="341" t="s">
        <v>1780</v>
      </c>
    </row>
    <row r="27" spans="1:26" ht="15">
      <c r="A27" s="641"/>
      <c r="B27" s="678" t="s">
        <v>6492</v>
      </c>
      <c r="C27" s="679" t="s">
        <v>682</v>
      </c>
      <c r="D27" s="680">
        <v>3</v>
      </c>
      <c r="E27" s="339">
        <v>0.60499999999999998</v>
      </c>
      <c r="F27" s="339">
        <v>0</v>
      </c>
      <c r="G27" s="339">
        <v>0</v>
      </c>
      <c r="H27" s="341">
        <f t="shared" si="9"/>
        <v>0.60499999999999998</v>
      </c>
      <c r="I27" s="629"/>
      <c r="J27" s="681" t="s">
        <v>6516</v>
      </c>
      <c r="K27" s="641"/>
      <c r="L27" s="682"/>
      <c r="M27" s="641"/>
      <c r="N27" s="649"/>
      <c r="O27" s="676">
        <f t="shared" ref="O27:O29" si="15">IF( SUM( Q27:S27 ) = 0, 0, $Q$5 )</f>
        <v>0</v>
      </c>
      <c r="P27" s="649"/>
      <c r="Q27" s="677">
        <f t="shared" ref="Q27:Q29" si="16" xml:space="preserve"> IF( ISNUMBER( E27 ), 0, 1 )</f>
        <v>0</v>
      </c>
      <c r="R27" s="677">
        <f t="shared" ref="R27:R29" si="17" xml:space="preserve"> IF( ISNUMBER( F27 ), 0, 1 )</f>
        <v>0</v>
      </c>
      <c r="S27" s="677">
        <f t="shared" ref="S27:S29" si="18" xml:space="preserve"> IF( ISNUMBER( G27 ), 0, 1 )</f>
        <v>0</v>
      </c>
      <c r="T27" s="649"/>
      <c r="V27" s="678" t="s">
        <v>6492</v>
      </c>
      <c r="W27" s="339" t="s">
        <v>1678</v>
      </c>
      <c r="X27" s="339" t="s">
        <v>1713</v>
      </c>
      <c r="Y27" s="339" t="s">
        <v>1747</v>
      </c>
      <c r="Z27" s="341" t="s">
        <v>1781</v>
      </c>
    </row>
    <row r="28" spans="1:26" ht="15">
      <c r="A28" s="641"/>
      <c r="B28" s="678" t="s">
        <v>6494</v>
      </c>
      <c r="C28" s="679" t="s">
        <v>682</v>
      </c>
      <c r="D28" s="680">
        <v>3</v>
      </c>
      <c r="E28" s="339">
        <v>2.577</v>
      </c>
      <c r="F28" s="339">
        <v>0</v>
      </c>
      <c r="G28" s="339">
        <v>0</v>
      </c>
      <c r="H28" s="341">
        <f t="shared" si="9"/>
        <v>2.577</v>
      </c>
      <c r="I28" s="629"/>
      <c r="J28" s="681" t="s">
        <v>6517</v>
      </c>
      <c r="K28" s="641"/>
      <c r="L28" s="682"/>
      <c r="M28" s="641"/>
      <c r="N28" s="649"/>
      <c r="O28" s="676">
        <f t="shared" si="15"/>
        <v>0</v>
      </c>
      <c r="P28" s="649"/>
      <c r="Q28" s="677">
        <f t="shared" si="16"/>
        <v>0</v>
      </c>
      <c r="R28" s="677">
        <f t="shared" si="17"/>
        <v>0</v>
      </c>
      <c r="S28" s="677">
        <f t="shared" si="18"/>
        <v>0</v>
      </c>
      <c r="T28" s="649"/>
      <c r="V28" s="678" t="s">
        <v>6494</v>
      </c>
      <c r="W28" s="339" t="s">
        <v>1679</v>
      </c>
      <c r="X28" s="339" t="s">
        <v>1714</v>
      </c>
      <c r="Y28" s="339" t="s">
        <v>1748</v>
      </c>
      <c r="Z28" s="341" t="s">
        <v>1782</v>
      </c>
    </row>
    <row r="29" spans="1:26" ht="15.75" customHeight="1">
      <c r="A29" s="641"/>
      <c r="B29" s="678" t="s">
        <v>6496</v>
      </c>
      <c r="C29" s="679" t="s">
        <v>682</v>
      </c>
      <c r="D29" s="680">
        <v>3</v>
      </c>
      <c r="E29" s="339">
        <v>0</v>
      </c>
      <c r="F29" s="339">
        <v>1.1984999999999999</v>
      </c>
      <c r="G29" s="339">
        <v>0</v>
      </c>
      <c r="H29" s="341">
        <f t="shared" si="9"/>
        <v>1.1984999999999999</v>
      </c>
      <c r="I29" s="629"/>
      <c r="J29" s="681" t="s">
        <v>6518</v>
      </c>
      <c r="K29" s="641"/>
      <c r="L29" s="682"/>
      <c r="M29" s="641"/>
      <c r="N29" s="649"/>
      <c r="O29" s="676">
        <f t="shared" si="15"/>
        <v>0</v>
      </c>
      <c r="P29" s="649"/>
      <c r="Q29" s="677">
        <f t="shared" si="16"/>
        <v>0</v>
      </c>
      <c r="R29" s="677">
        <f t="shared" si="17"/>
        <v>0</v>
      </c>
      <c r="S29" s="677">
        <f t="shared" si="18"/>
        <v>0</v>
      </c>
      <c r="T29" s="649"/>
      <c r="V29" s="678" t="s">
        <v>6496</v>
      </c>
      <c r="W29" s="339" t="s">
        <v>1680</v>
      </c>
      <c r="X29" s="339" t="s">
        <v>1715</v>
      </c>
      <c r="Y29" s="339" t="s">
        <v>1749</v>
      </c>
      <c r="Z29" s="341" t="s">
        <v>1783</v>
      </c>
    </row>
    <row r="30" spans="1:26" ht="15.75" thickBot="1">
      <c r="A30" s="641"/>
      <c r="B30" s="684" t="s">
        <v>11282</v>
      </c>
      <c r="C30" s="685" t="s">
        <v>682</v>
      </c>
      <c r="D30" s="686">
        <v>3</v>
      </c>
      <c r="E30" s="350">
        <f>IFERROR(SUM(E26:E29),0)</f>
        <v>3.5179999999999998</v>
      </c>
      <c r="F30" s="350">
        <f>IFERROR(SUM(F26:F29),0)</f>
        <v>8.7285000000000004</v>
      </c>
      <c r="G30" s="350">
        <f>IFERROR(SUM(G26:G29),0)</f>
        <v>0</v>
      </c>
      <c r="H30" s="351">
        <f t="shared" si="9"/>
        <v>12.246500000000001</v>
      </c>
      <c r="I30" s="666"/>
      <c r="J30" s="687" t="s">
        <v>6519</v>
      </c>
      <c r="K30" s="641"/>
      <c r="L30" s="688"/>
      <c r="M30" s="641"/>
      <c r="N30" s="649"/>
      <c r="O30" s="676"/>
      <c r="P30" s="649"/>
      <c r="T30" s="649"/>
      <c r="V30" s="684" t="s">
        <v>6106</v>
      </c>
      <c r="W30" s="350" t="s">
        <v>1681</v>
      </c>
      <c r="X30" s="350" t="s">
        <v>1716</v>
      </c>
      <c r="Y30" s="350" t="s">
        <v>1750</v>
      </c>
      <c r="Z30" s="351" t="s">
        <v>1784</v>
      </c>
    </row>
    <row r="31" spans="1:26" ht="17.25" thickTop="1" thickBot="1">
      <c r="A31" s="641"/>
      <c r="B31" s="689"/>
      <c r="C31" s="689"/>
      <c r="D31" s="689"/>
      <c r="E31" s="489"/>
      <c r="F31" s="489"/>
      <c r="G31" s="489"/>
      <c r="H31" s="489"/>
      <c r="I31" s="629"/>
      <c r="J31" s="690"/>
      <c r="K31" s="641"/>
      <c r="L31" s="641"/>
      <c r="M31" s="641"/>
      <c r="N31" s="649"/>
      <c r="O31" s="676"/>
      <c r="P31" s="649"/>
      <c r="T31" s="649"/>
      <c r="V31" s="689"/>
      <c r="W31" s="489"/>
      <c r="X31" s="489"/>
      <c r="Y31" s="489"/>
      <c r="Z31" s="489"/>
    </row>
    <row r="32" spans="1:26" ht="16.5" thickTop="1" thickBot="1">
      <c r="A32" s="641"/>
      <c r="B32" s="691" t="s">
        <v>6499</v>
      </c>
      <c r="C32" s="692" t="s">
        <v>682</v>
      </c>
      <c r="D32" s="693">
        <v>3</v>
      </c>
      <c r="E32" s="473">
        <v>0</v>
      </c>
      <c r="F32" s="473">
        <v>0</v>
      </c>
      <c r="G32" s="694"/>
      <c r="H32" s="525">
        <f>IFERROR(SUM(E32:F32),0)</f>
        <v>0</v>
      </c>
      <c r="I32" s="641"/>
      <c r="J32" s="695" t="s">
        <v>6520</v>
      </c>
      <c r="K32" s="641"/>
      <c r="L32" s="696"/>
      <c r="M32" s="641"/>
      <c r="N32" s="649"/>
      <c r="O32" s="676">
        <f>IF( SUM( Q32:S32 ) = 0, 0, $Q$5 )</f>
        <v>0</v>
      </c>
      <c r="P32" s="649"/>
      <c r="Q32" s="677">
        <f t="shared" ref="Q32:R32" si="19" xml:space="preserve"> IF( ISNUMBER( E32 ), 0, 1 )</f>
        <v>0</v>
      </c>
      <c r="R32" s="677">
        <f t="shared" si="19"/>
        <v>0</v>
      </c>
      <c r="T32" s="649"/>
      <c r="V32" s="691" t="s">
        <v>6499</v>
      </c>
      <c r="W32" s="473" t="s">
        <v>10706</v>
      </c>
      <c r="X32" s="473" t="s">
        <v>10707</v>
      </c>
      <c r="Y32" s="694"/>
      <c r="Z32" s="525" t="s">
        <v>10708</v>
      </c>
    </row>
    <row r="33" spans="1:26" ht="16.5" thickTop="1" thickBot="1">
      <c r="A33" s="641"/>
      <c r="B33" s="641"/>
      <c r="C33" s="641"/>
      <c r="D33" s="641"/>
      <c r="E33" s="356"/>
      <c r="F33" s="356"/>
      <c r="G33" s="356"/>
      <c r="H33" s="356"/>
      <c r="I33" s="641"/>
      <c r="J33" s="641"/>
      <c r="K33" s="641"/>
      <c r="L33" s="641"/>
      <c r="M33" s="641"/>
      <c r="N33" s="649"/>
      <c r="O33" s="676"/>
      <c r="P33" s="649"/>
      <c r="T33" s="649"/>
      <c r="V33" s="641"/>
      <c r="W33" s="356"/>
      <c r="X33" s="356"/>
      <c r="Y33" s="356"/>
      <c r="Z33" s="356"/>
    </row>
    <row r="34" spans="1:26" ht="15.75" customHeight="1" thickTop="1" thickBot="1">
      <c r="A34" s="641"/>
      <c r="B34" s="667" t="s">
        <v>6521</v>
      </c>
      <c r="C34" s="668"/>
      <c r="D34" s="668"/>
      <c r="E34" s="368"/>
      <c r="F34" s="368"/>
      <c r="G34" s="368"/>
      <c r="H34" s="368"/>
      <c r="I34" s="666"/>
      <c r="J34" s="629"/>
      <c r="K34" s="641"/>
      <c r="L34" s="641"/>
      <c r="M34" s="641"/>
      <c r="N34" s="649"/>
      <c r="O34" s="676"/>
      <c r="P34" s="649"/>
      <c r="T34" s="649"/>
      <c r="V34" s="667" t="s">
        <v>6521</v>
      </c>
      <c r="W34" s="368"/>
      <c r="X34" s="368"/>
      <c r="Y34" s="368"/>
      <c r="Z34" s="368"/>
    </row>
    <row r="35" spans="1:26" ht="15.75" thickTop="1">
      <c r="A35" s="641"/>
      <c r="B35" s="671" t="s">
        <v>6522</v>
      </c>
      <c r="C35" s="672" t="s">
        <v>682</v>
      </c>
      <c r="D35" s="673">
        <v>3</v>
      </c>
      <c r="E35" s="330">
        <v>0</v>
      </c>
      <c r="F35" s="330">
        <v>0</v>
      </c>
      <c r="G35" s="330">
        <v>0</v>
      </c>
      <c r="H35" s="332">
        <f t="shared" ref="H35:H45" si="20">IFERROR(SUM(E35:G35),0)</f>
        <v>0</v>
      </c>
      <c r="I35" s="666"/>
      <c r="J35" s="674" t="s">
        <v>6523</v>
      </c>
      <c r="K35" s="641"/>
      <c r="L35" s="675"/>
      <c r="M35" s="641"/>
      <c r="N35" s="649"/>
      <c r="O35" s="676">
        <f t="shared" ref="O35:O38" si="21">IF( SUM( Q35:S35 ) = 0, 0, $Q$5 )</f>
        <v>0</v>
      </c>
      <c r="P35" s="649"/>
      <c r="Q35" s="677">
        <f t="shared" ref="Q35:Q38" si="22" xml:space="preserve"> IF( ISNUMBER( E35 ), 0, 1 )</f>
        <v>0</v>
      </c>
      <c r="R35" s="677">
        <f t="shared" ref="R35:R38" si="23" xml:space="preserve"> IF( ISNUMBER( F35 ), 0, 1 )</f>
        <v>0</v>
      </c>
      <c r="S35" s="677">
        <f t="shared" ref="S35:S38" si="24" xml:space="preserve"> IF( ISNUMBER( G35 ), 0, 1 )</f>
        <v>0</v>
      </c>
      <c r="T35" s="649"/>
      <c r="V35" s="671" t="s">
        <v>6522</v>
      </c>
      <c r="W35" s="330" t="s">
        <v>1682</v>
      </c>
      <c r="X35" s="330" t="s">
        <v>1717</v>
      </c>
      <c r="Y35" s="330" t="s">
        <v>1751</v>
      </c>
      <c r="Z35" s="332" t="s">
        <v>1785</v>
      </c>
    </row>
    <row r="36" spans="1:26" ht="15">
      <c r="A36" s="641"/>
      <c r="B36" s="678" t="s">
        <v>11283</v>
      </c>
      <c r="C36" s="679" t="s">
        <v>682</v>
      </c>
      <c r="D36" s="680">
        <v>3</v>
      </c>
      <c r="E36" s="339">
        <v>0</v>
      </c>
      <c r="F36" s="339">
        <v>0</v>
      </c>
      <c r="G36" s="339">
        <v>0</v>
      </c>
      <c r="H36" s="341">
        <f t="shared" si="20"/>
        <v>0</v>
      </c>
      <c r="I36" s="666"/>
      <c r="J36" s="681" t="s">
        <v>6524</v>
      </c>
      <c r="K36" s="641"/>
      <c r="L36" s="682"/>
      <c r="M36" s="641"/>
      <c r="N36" s="649"/>
      <c r="O36" s="676">
        <f t="shared" si="21"/>
        <v>0</v>
      </c>
      <c r="P36" s="649"/>
      <c r="Q36" s="677">
        <f t="shared" si="22"/>
        <v>0</v>
      </c>
      <c r="R36" s="677">
        <f t="shared" si="23"/>
        <v>0</v>
      </c>
      <c r="S36" s="677">
        <f t="shared" si="24"/>
        <v>0</v>
      </c>
      <c r="T36" s="649"/>
      <c r="V36" s="678" t="s">
        <v>6504</v>
      </c>
      <c r="W36" s="339" t="s">
        <v>1683</v>
      </c>
      <c r="X36" s="339" t="s">
        <v>1718</v>
      </c>
      <c r="Y36" s="339" t="s">
        <v>1752</v>
      </c>
      <c r="Z36" s="341" t="s">
        <v>1786</v>
      </c>
    </row>
    <row r="37" spans="1:26" ht="15">
      <c r="A37" s="641"/>
      <c r="B37" s="678" t="s">
        <v>6486</v>
      </c>
      <c r="C37" s="679" t="s">
        <v>682</v>
      </c>
      <c r="D37" s="680">
        <v>3</v>
      </c>
      <c r="E37" s="339">
        <v>0</v>
      </c>
      <c r="F37" s="339">
        <v>0</v>
      </c>
      <c r="G37" s="339">
        <v>0</v>
      </c>
      <c r="H37" s="341">
        <f t="shared" si="20"/>
        <v>0</v>
      </c>
      <c r="I37" s="666"/>
      <c r="J37" s="681" t="s">
        <v>6525</v>
      </c>
      <c r="K37" s="641"/>
      <c r="L37" s="682"/>
      <c r="M37" s="641"/>
      <c r="N37" s="649"/>
      <c r="O37" s="676">
        <f t="shared" si="21"/>
        <v>0</v>
      </c>
      <c r="P37" s="649"/>
      <c r="Q37" s="677">
        <f t="shared" si="22"/>
        <v>0</v>
      </c>
      <c r="R37" s="677">
        <f t="shared" si="23"/>
        <v>0</v>
      </c>
      <c r="S37" s="677">
        <f t="shared" si="24"/>
        <v>0</v>
      </c>
      <c r="T37" s="649"/>
      <c r="V37" s="678" t="s">
        <v>6486</v>
      </c>
      <c r="W37" s="339" t="s">
        <v>1684</v>
      </c>
      <c r="X37" s="339" t="s">
        <v>1719</v>
      </c>
      <c r="Y37" s="339" t="s">
        <v>1753</v>
      </c>
      <c r="Z37" s="341" t="s">
        <v>1787</v>
      </c>
    </row>
    <row r="38" spans="1:26" ht="15">
      <c r="A38" s="641"/>
      <c r="B38" s="678" t="s">
        <v>6488</v>
      </c>
      <c r="C38" s="679" t="s">
        <v>682</v>
      </c>
      <c r="D38" s="680">
        <v>3</v>
      </c>
      <c r="E38" s="339">
        <v>0</v>
      </c>
      <c r="F38" s="339">
        <v>0</v>
      </c>
      <c r="G38" s="339">
        <v>0</v>
      </c>
      <c r="H38" s="341">
        <f t="shared" si="20"/>
        <v>0</v>
      </c>
      <c r="I38" s="666"/>
      <c r="J38" s="681" t="s">
        <v>6526</v>
      </c>
      <c r="K38" s="641"/>
      <c r="L38" s="682"/>
      <c r="M38" s="641"/>
      <c r="N38" s="649"/>
      <c r="O38" s="676">
        <f t="shared" si="21"/>
        <v>0</v>
      </c>
      <c r="P38" s="649"/>
      <c r="Q38" s="677">
        <f t="shared" si="22"/>
        <v>0</v>
      </c>
      <c r="R38" s="677">
        <f t="shared" si="23"/>
        <v>0</v>
      </c>
      <c r="S38" s="677">
        <f t="shared" si="24"/>
        <v>0</v>
      </c>
      <c r="T38" s="649"/>
      <c r="V38" s="678" t="s">
        <v>6488</v>
      </c>
      <c r="W38" s="339" t="s">
        <v>1685</v>
      </c>
      <c r="X38" s="339" t="s">
        <v>1720</v>
      </c>
      <c r="Y38" s="339" t="s">
        <v>1754</v>
      </c>
      <c r="Z38" s="341" t="s">
        <v>1788</v>
      </c>
    </row>
    <row r="39" spans="1:26" ht="31.15" customHeight="1">
      <c r="A39" s="641"/>
      <c r="B39" s="678" t="s">
        <v>6510</v>
      </c>
      <c r="C39" s="679" t="s">
        <v>682</v>
      </c>
      <c r="D39" s="680">
        <v>3</v>
      </c>
      <c r="E39" s="340">
        <f>IFERROR(SUM(E35:E38),0)</f>
        <v>0</v>
      </c>
      <c r="F39" s="340">
        <f>IFERROR(SUM(F35:F38),0)</f>
        <v>0</v>
      </c>
      <c r="G39" s="340">
        <f>IFERROR(SUM(G35:G38),0)</f>
        <v>0</v>
      </c>
      <c r="H39" s="341">
        <f t="shared" si="20"/>
        <v>0</v>
      </c>
      <c r="I39" s="666"/>
      <c r="J39" s="681" t="s">
        <v>6527</v>
      </c>
      <c r="K39" s="641"/>
      <c r="L39" s="682"/>
      <c r="M39" s="641"/>
      <c r="N39" s="649"/>
      <c r="O39" s="676"/>
      <c r="P39" s="649"/>
      <c r="T39" s="649"/>
      <c r="V39" s="678" t="s">
        <v>6510</v>
      </c>
      <c r="W39" s="340" t="s">
        <v>1686</v>
      </c>
      <c r="X39" s="340" t="s">
        <v>1721</v>
      </c>
      <c r="Y39" s="340" t="s">
        <v>1755</v>
      </c>
      <c r="Z39" s="341" t="s">
        <v>1789</v>
      </c>
    </row>
    <row r="40" spans="1:26" ht="15">
      <c r="A40" s="641"/>
      <c r="B40" s="678" t="s">
        <v>6512</v>
      </c>
      <c r="C40" s="679" t="s">
        <v>682</v>
      </c>
      <c r="D40" s="680">
        <v>3</v>
      </c>
      <c r="E40" s="339">
        <v>0</v>
      </c>
      <c r="F40" s="339">
        <v>0</v>
      </c>
      <c r="G40" s="339">
        <v>0</v>
      </c>
      <c r="H40" s="341">
        <f t="shared" si="20"/>
        <v>0</v>
      </c>
      <c r="I40" s="666"/>
      <c r="J40" s="681" t="s">
        <v>6528</v>
      </c>
      <c r="K40" s="641"/>
      <c r="L40" s="682"/>
      <c r="M40" s="641"/>
      <c r="N40" s="649"/>
      <c r="O40" s="676">
        <f>IF( SUM( Q40:S40 ) = 0, 0, $Q$5 )</f>
        <v>0</v>
      </c>
      <c r="P40" s="649"/>
      <c r="Q40" s="677">
        <f t="shared" ref="Q40:S40" si="25" xml:space="preserve"> IF( ISNUMBER( E40 ), 0, 1 )</f>
        <v>0</v>
      </c>
      <c r="R40" s="677">
        <f t="shared" si="25"/>
        <v>0</v>
      </c>
      <c r="S40" s="677">
        <f t="shared" si="25"/>
        <v>0</v>
      </c>
      <c r="T40" s="649"/>
      <c r="V40" s="678" t="s">
        <v>6512</v>
      </c>
      <c r="W40" s="339" t="s">
        <v>1687</v>
      </c>
      <c r="X40" s="339" t="s">
        <v>1722</v>
      </c>
      <c r="Y40" s="339" t="s">
        <v>1756</v>
      </c>
      <c r="Z40" s="341" t="s">
        <v>1790</v>
      </c>
    </row>
    <row r="41" spans="1:26" ht="31.15" customHeight="1">
      <c r="A41" s="641"/>
      <c r="B41" s="678" t="s">
        <v>6514</v>
      </c>
      <c r="C41" s="679" t="s">
        <v>682</v>
      </c>
      <c r="D41" s="680">
        <v>3</v>
      </c>
      <c r="E41" s="340">
        <f>IFERROR(E39-E40,0)</f>
        <v>0</v>
      </c>
      <c r="F41" s="340">
        <f>IFERROR(F39-F40,0)</f>
        <v>0</v>
      </c>
      <c r="G41" s="340">
        <f>IFERROR(G39-G40,0)</f>
        <v>0</v>
      </c>
      <c r="H41" s="341">
        <f t="shared" si="20"/>
        <v>0</v>
      </c>
      <c r="I41" s="666"/>
      <c r="J41" s="681" t="s">
        <v>6529</v>
      </c>
      <c r="K41" s="641"/>
      <c r="L41" s="682"/>
      <c r="M41" s="641"/>
      <c r="N41" s="649"/>
      <c r="O41" s="676"/>
      <c r="P41" s="649"/>
      <c r="T41" s="649"/>
      <c r="V41" s="678" t="s">
        <v>6514</v>
      </c>
      <c r="W41" s="340" t="s">
        <v>1688</v>
      </c>
      <c r="X41" s="340" t="s">
        <v>1723</v>
      </c>
      <c r="Y41" s="340" t="s">
        <v>1757</v>
      </c>
      <c r="Z41" s="341" t="s">
        <v>1791</v>
      </c>
    </row>
    <row r="42" spans="1:26" ht="15">
      <c r="A42" s="641"/>
      <c r="B42" s="678" t="s">
        <v>6492</v>
      </c>
      <c r="C42" s="679" t="s">
        <v>682</v>
      </c>
      <c r="D42" s="680">
        <v>3</v>
      </c>
      <c r="E42" s="339">
        <v>0</v>
      </c>
      <c r="F42" s="339">
        <v>0</v>
      </c>
      <c r="G42" s="339">
        <v>0</v>
      </c>
      <c r="H42" s="341">
        <f t="shared" si="20"/>
        <v>0</v>
      </c>
      <c r="I42" s="666"/>
      <c r="J42" s="681" t="s">
        <v>6530</v>
      </c>
      <c r="K42" s="641"/>
      <c r="L42" s="682"/>
      <c r="M42" s="641"/>
      <c r="N42" s="649"/>
      <c r="O42" s="676">
        <f t="shared" ref="O42:O44" si="26">IF( SUM( Q42:S42 ) = 0, 0, $Q$5 )</f>
        <v>0</v>
      </c>
      <c r="P42" s="649"/>
      <c r="Q42" s="677">
        <f t="shared" ref="Q42:Q44" si="27" xml:space="preserve"> IF( ISNUMBER( E42 ), 0, 1 )</f>
        <v>0</v>
      </c>
      <c r="R42" s="677">
        <f t="shared" ref="R42:R44" si="28" xml:space="preserve"> IF( ISNUMBER( F42 ), 0, 1 )</f>
        <v>0</v>
      </c>
      <c r="S42" s="677">
        <f t="shared" ref="S42:S44" si="29" xml:space="preserve"> IF( ISNUMBER( G42 ), 0, 1 )</f>
        <v>0</v>
      </c>
      <c r="T42" s="649"/>
      <c r="V42" s="678" t="s">
        <v>6492</v>
      </c>
      <c r="W42" s="339" t="s">
        <v>1689</v>
      </c>
      <c r="X42" s="339" t="s">
        <v>1724</v>
      </c>
      <c r="Y42" s="339" t="s">
        <v>1758</v>
      </c>
      <c r="Z42" s="341" t="s">
        <v>1792</v>
      </c>
    </row>
    <row r="43" spans="1:26" ht="15">
      <c r="A43" s="641"/>
      <c r="B43" s="678" t="s">
        <v>6494</v>
      </c>
      <c r="C43" s="679" t="s">
        <v>682</v>
      </c>
      <c r="D43" s="680">
        <v>3</v>
      </c>
      <c r="E43" s="339">
        <v>0</v>
      </c>
      <c r="F43" s="339">
        <v>0</v>
      </c>
      <c r="G43" s="339">
        <v>0</v>
      </c>
      <c r="H43" s="341">
        <f t="shared" si="20"/>
        <v>0</v>
      </c>
      <c r="I43" s="666"/>
      <c r="J43" s="681" t="s">
        <v>6531</v>
      </c>
      <c r="K43" s="641"/>
      <c r="L43" s="682"/>
      <c r="M43" s="641"/>
      <c r="N43" s="649"/>
      <c r="O43" s="676">
        <f t="shared" si="26"/>
        <v>0</v>
      </c>
      <c r="P43" s="649"/>
      <c r="Q43" s="677">
        <f t="shared" si="27"/>
        <v>0</v>
      </c>
      <c r="R43" s="677">
        <f t="shared" si="28"/>
        <v>0</v>
      </c>
      <c r="S43" s="677">
        <f t="shared" si="29"/>
        <v>0</v>
      </c>
      <c r="T43" s="649"/>
      <c r="V43" s="678" t="s">
        <v>6494</v>
      </c>
      <c r="W43" s="339" t="s">
        <v>1690</v>
      </c>
      <c r="X43" s="339" t="s">
        <v>1725</v>
      </c>
      <c r="Y43" s="339" t="s">
        <v>1759</v>
      </c>
      <c r="Z43" s="341" t="s">
        <v>1793</v>
      </c>
    </row>
    <row r="44" spans="1:26" ht="15.75" customHeight="1">
      <c r="A44" s="641"/>
      <c r="B44" s="678" t="s">
        <v>6532</v>
      </c>
      <c r="C44" s="679" t="s">
        <v>682</v>
      </c>
      <c r="D44" s="680">
        <v>3</v>
      </c>
      <c r="E44" s="339">
        <v>0</v>
      </c>
      <c r="F44" s="339">
        <v>0</v>
      </c>
      <c r="G44" s="339">
        <v>0</v>
      </c>
      <c r="H44" s="341">
        <f t="shared" si="20"/>
        <v>0</v>
      </c>
      <c r="I44" s="666"/>
      <c r="J44" s="681" t="s">
        <v>6533</v>
      </c>
      <c r="K44" s="641"/>
      <c r="L44" s="682"/>
      <c r="M44" s="641"/>
      <c r="N44" s="649"/>
      <c r="O44" s="676">
        <f t="shared" si="26"/>
        <v>0</v>
      </c>
      <c r="P44" s="649"/>
      <c r="Q44" s="677">
        <f t="shared" si="27"/>
        <v>0</v>
      </c>
      <c r="R44" s="677">
        <f t="shared" si="28"/>
        <v>0</v>
      </c>
      <c r="S44" s="677">
        <f t="shared" si="29"/>
        <v>0</v>
      </c>
      <c r="T44" s="649"/>
      <c r="V44" s="678" t="s">
        <v>6532</v>
      </c>
      <c r="W44" s="339" t="s">
        <v>1691</v>
      </c>
      <c r="X44" s="339" t="s">
        <v>1726</v>
      </c>
      <c r="Y44" s="339" t="s">
        <v>1760</v>
      </c>
      <c r="Z44" s="341" t="s">
        <v>1794</v>
      </c>
    </row>
    <row r="45" spans="1:26" ht="15.75" thickBot="1">
      <c r="A45" s="641"/>
      <c r="B45" s="684" t="s">
        <v>11282</v>
      </c>
      <c r="C45" s="685" t="s">
        <v>682</v>
      </c>
      <c r="D45" s="686">
        <v>3</v>
      </c>
      <c r="E45" s="350">
        <f>IFERROR(SUM(E41:E44),0)</f>
        <v>0</v>
      </c>
      <c r="F45" s="350">
        <f>IFERROR(SUM(F41:F44),0)</f>
        <v>0</v>
      </c>
      <c r="G45" s="350">
        <f>IFERROR(SUM(G41:G44),0)</f>
        <v>0</v>
      </c>
      <c r="H45" s="351">
        <f t="shared" si="20"/>
        <v>0</v>
      </c>
      <c r="I45" s="666"/>
      <c r="J45" s="687" t="s">
        <v>6534</v>
      </c>
      <c r="K45" s="641"/>
      <c r="L45" s="688"/>
      <c r="M45" s="641"/>
      <c r="N45" s="649"/>
      <c r="O45" s="676"/>
      <c r="P45" s="649"/>
      <c r="T45" s="649"/>
      <c r="V45" s="684" t="s">
        <v>6106</v>
      </c>
      <c r="W45" s="350" t="s">
        <v>1692</v>
      </c>
      <c r="X45" s="350" t="s">
        <v>1727</v>
      </c>
      <c r="Y45" s="350" t="s">
        <v>1761</v>
      </c>
      <c r="Z45" s="351" t="s">
        <v>1795</v>
      </c>
    </row>
    <row r="46" spans="1:26" ht="17.25" thickTop="1" thickBot="1">
      <c r="A46" s="641"/>
      <c r="B46" s="689"/>
      <c r="C46" s="689"/>
      <c r="D46" s="689"/>
      <c r="E46" s="356"/>
      <c r="F46" s="356"/>
      <c r="G46" s="356"/>
      <c r="H46" s="356"/>
      <c r="I46" s="629"/>
      <c r="J46" s="690"/>
      <c r="K46" s="641"/>
      <c r="L46" s="641"/>
      <c r="M46" s="641"/>
      <c r="N46" s="649"/>
      <c r="O46" s="676"/>
      <c r="P46" s="649"/>
      <c r="T46" s="649"/>
      <c r="V46" s="689"/>
      <c r="W46" s="356"/>
      <c r="X46" s="356"/>
      <c r="Y46" s="356"/>
      <c r="Z46" s="356"/>
    </row>
    <row r="47" spans="1:26" ht="15.75" customHeight="1" thickTop="1" thickBot="1">
      <c r="A47" s="641"/>
      <c r="B47" s="691" t="s">
        <v>6499</v>
      </c>
      <c r="C47" s="692" t="s">
        <v>682</v>
      </c>
      <c r="D47" s="693">
        <v>3</v>
      </c>
      <c r="E47" s="473">
        <v>0</v>
      </c>
      <c r="F47" s="473">
        <v>0</v>
      </c>
      <c r="G47" s="694"/>
      <c r="H47" s="525">
        <f>IFERROR(SUM(E47:F47),0)</f>
        <v>0</v>
      </c>
      <c r="I47" s="666"/>
      <c r="J47" s="695" t="s">
        <v>6535</v>
      </c>
      <c r="K47" s="641"/>
      <c r="L47" s="696"/>
      <c r="M47" s="641"/>
      <c r="N47" s="649"/>
      <c r="O47" s="676">
        <f>IF( SUM( Q47:S47 ) = 0, 0, $Q$5 )</f>
        <v>0</v>
      </c>
      <c r="P47" s="649"/>
      <c r="Q47" s="677">
        <f t="shared" ref="Q47:R47" si="30" xml:space="preserve"> IF( ISNUMBER( E47 ), 0, 1 )</f>
        <v>0</v>
      </c>
      <c r="R47" s="677">
        <f t="shared" si="30"/>
        <v>0</v>
      </c>
      <c r="T47" s="649"/>
      <c r="V47" s="691" t="s">
        <v>6499</v>
      </c>
      <c r="W47" s="473" t="s">
        <v>1693</v>
      </c>
      <c r="X47" s="473" t="s">
        <v>1728</v>
      </c>
      <c r="Y47" s="694"/>
      <c r="Z47" s="525" t="s">
        <v>1796</v>
      </c>
    </row>
    <row r="48" spans="1:26" ht="17.25" thickTop="1" thickBot="1">
      <c r="A48" s="641"/>
      <c r="B48" s="689"/>
      <c r="C48" s="689"/>
      <c r="D48" s="689"/>
      <c r="E48" s="361"/>
      <c r="F48" s="361"/>
      <c r="G48" s="361"/>
      <c r="H48" s="361"/>
      <c r="I48" s="629"/>
      <c r="J48" s="690"/>
      <c r="K48" s="641"/>
      <c r="L48" s="641"/>
      <c r="M48" s="641"/>
      <c r="N48" s="649"/>
      <c r="O48" s="676"/>
      <c r="P48" s="649"/>
      <c r="T48" s="649"/>
      <c r="V48" s="689"/>
      <c r="W48" s="361"/>
      <c r="X48" s="361"/>
      <c r="Y48" s="361"/>
      <c r="Z48" s="361"/>
    </row>
    <row r="49" spans="1:27" ht="31.5" thickTop="1" thickBot="1">
      <c r="A49" s="641"/>
      <c r="B49" s="658" t="s">
        <v>6029</v>
      </c>
      <c r="C49" s="659" t="s">
        <v>6030</v>
      </c>
      <c r="D49" s="659" t="s">
        <v>5926</v>
      </c>
      <c r="E49" s="660" t="s">
        <v>17510</v>
      </c>
      <c r="F49" s="660" t="s">
        <v>17511</v>
      </c>
      <c r="G49" s="660" t="s">
        <v>6538</v>
      </c>
      <c r="H49" s="661" t="s">
        <v>6106</v>
      </c>
      <c r="I49" s="665"/>
      <c r="J49" s="629"/>
      <c r="K49" s="641"/>
      <c r="L49" s="641"/>
      <c r="M49" s="641"/>
      <c r="N49" s="649"/>
      <c r="O49" s="676"/>
      <c r="P49" s="649"/>
      <c r="T49" s="649"/>
      <c r="V49" s="658"/>
      <c r="W49" s="660" t="s">
        <v>6536</v>
      </c>
      <c r="X49" s="660" t="s">
        <v>6537</v>
      </c>
      <c r="Y49" s="660" t="s">
        <v>6538</v>
      </c>
      <c r="Z49" s="661" t="s">
        <v>6106</v>
      </c>
    </row>
    <row r="50" spans="1:27" ht="15.75" customHeight="1" thickTop="1" thickBot="1">
      <c r="A50" s="641"/>
      <c r="B50" s="665"/>
      <c r="C50" s="665"/>
      <c r="D50" s="665"/>
      <c r="E50" s="368"/>
      <c r="F50" s="368"/>
      <c r="G50" s="368"/>
      <c r="H50" s="368"/>
      <c r="I50" s="665"/>
      <c r="J50" s="629"/>
      <c r="K50" s="641"/>
      <c r="L50" s="641"/>
      <c r="M50" s="641"/>
      <c r="N50" s="649"/>
      <c r="O50" s="676"/>
      <c r="P50" s="649"/>
      <c r="T50" s="649"/>
      <c r="V50" s="665"/>
      <c r="W50" s="368"/>
      <c r="X50" s="368"/>
      <c r="Y50" s="368"/>
      <c r="Z50" s="368"/>
    </row>
    <row r="51" spans="1:27" ht="15.75" customHeight="1" thickTop="1" thickBot="1">
      <c r="A51" s="641"/>
      <c r="B51" s="699" t="s">
        <v>6539</v>
      </c>
      <c r="C51" s="665"/>
      <c r="D51" s="665"/>
      <c r="E51" s="368"/>
      <c r="F51" s="368"/>
      <c r="G51" s="368"/>
      <c r="H51" s="368"/>
      <c r="I51" s="665"/>
      <c r="J51" s="629"/>
      <c r="K51" s="641"/>
      <c r="L51" s="641"/>
      <c r="M51" s="641"/>
      <c r="N51" s="649"/>
      <c r="O51" s="676"/>
      <c r="P51" s="649"/>
      <c r="T51" s="649"/>
      <c r="V51" s="699" t="s">
        <v>6539</v>
      </c>
      <c r="W51" s="368"/>
      <c r="X51" s="368"/>
      <c r="Y51" s="368"/>
      <c r="Z51" s="368"/>
    </row>
    <row r="52" spans="1:27" ht="15.75" customHeight="1" thickTop="1">
      <c r="A52" s="641"/>
      <c r="B52" s="671" t="s">
        <v>6540</v>
      </c>
      <c r="C52" s="672" t="s">
        <v>682</v>
      </c>
      <c r="D52" s="673">
        <v>3</v>
      </c>
      <c r="E52" s="330">
        <v>0</v>
      </c>
      <c r="F52" s="330">
        <v>163.32499999999999</v>
      </c>
      <c r="G52" s="330">
        <v>0</v>
      </c>
      <c r="H52" s="332">
        <f>IFERROR(SUM(E52:G52),0)</f>
        <v>163.32499999999999</v>
      </c>
      <c r="I52" s="700"/>
      <c r="J52" s="674" t="s">
        <v>6541</v>
      </c>
      <c r="K52" s="641"/>
      <c r="L52" s="701"/>
      <c r="M52" s="641"/>
      <c r="N52" s="649"/>
      <c r="O52" s="676">
        <f>IF( SUM( Q52:S52 ) = 0, 0, $Q$5 )</f>
        <v>0</v>
      </c>
      <c r="P52" s="649"/>
      <c r="Q52" s="677">
        <f t="shared" ref="Q52:S52" si="31" xml:space="preserve"> IF( ISNUMBER( E52 ), 0, 1 )</f>
        <v>0</v>
      </c>
      <c r="R52" s="677">
        <f t="shared" si="31"/>
        <v>0</v>
      </c>
      <c r="S52" s="677">
        <f t="shared" si="31"/>
        <v>0</v>
      </c>
      <c r="T52" s="649"/>
      <c r="V52" s="671" t="s">
        <v>6540</v>
      </c>
      <c r="W52" s="330" t="s">
        <v>1694</v>
      </c>
      <c r="X52" s="330" t="s">
        <v>1729</v>
      </c>
      <c r="Y52" s="330" t="s">
        <v>1762</v>
      </c>
      <c r="Z52" s="332" t="s">
        <v>1797</v>
      </c>
    </row>
    <row r="53" spans="1:27" ht="15.75" customHeight="1">
      <c r="A53" s="641"/>
      <c r="B53" s="678" t="s">
        <v>6542</v>
      </c>
      <c r="C53" s="679" t="s">
        <v>682</v>
      </c>
      <c r="D53" s="680">
        <v>3</v>
      </c>
      <c r="E53" s="433">
        <f>IFERROR(F14,0)</f>
        <v>0</v>
      </c>
      <c r="F53" s="433">
        <f>IFERROR(F30,0)</f>
        <v>8.7285000000000004</v>
      </c>
      <c r="G53" s="433">
        <f>IFERROR(F45,0)</f>
        <v>0</v>
      </c>
      <c r="H53" s="341">
        <f>IFERROR(SUM(E53:G53),0)</f>
        <v>8.7285000000000004</v>
      </c>
      <c r="I53" s="700"/>
      <c r="J53" s="681" t="s">
        <v>6543</v>
      </c>
      <c r="K53" s="641"/>
      <c r="L53" s="702"/>
      <c r="M53" s="641"/>
      <c r="N53" s="649"/>
      <c r="O53" s="676"/>
      <c r="P53" s="649"/>
      <c r="T53" s="649"/>
      <c r="V53" s="678" t="s">
        <v>6542</v>
      </c>
      <c r="W53" s="433" t="s">
        <v>6544</v>
      </c>
      <c r="X53" s="433" t="s">
        <v>1727</v>
      </c>
      <c r="Y53" s="433" t="s">
        <v>6545</v>
      </c>
      <c r="Z53" s="341" t="s">
        <v>1798</v>
      </c>
    </row>
    <row r="54" spans="1:27" ht="15.75" customHeight="1">
      <c r="A54" s="641"/>
      <c r="B54" s="678" t="s">
        <v>6546</v>
      </c>
      <c r="C54" s="679" t="s">
        <v>682</v>
      </c>
      <c r="D54" s="680">
        <v>3</v>
      </c>
      <c r="E54" s="339">
        <v>0</v>
      </c>
      <c r="F54" s="339">
        <v>-3.3559999999999999</v>
      </c>
      <c r="G54" s="339">
        <v>0</v>
      </c>
      <c r="H54" s="341">
        <f>IFERROR(SUM(E54:G54),0)</f>
        <v>-3.3559999999999999</v>
      </c>
      <c r="I54" s="700"/>
      <c r="J54" s="681" t="s">
        <v>6547</v>
      </c>
      <c r="K54" s="641"/>
      <c r="L54" s="702"/>
      <c r="M54" s="641"/>
      <c r="N54" s="649"/>
      <c r="O54" s="676">
        <f>IF( SUM( Q54:S54 ) = 0, 0, $Q$5 )</f>
        <v>0</v>
      </c>
      <c r="P54" s="649"/>
      <c r="Q54" s="677">
        <f t="shared" ref="Q54:S54" si="32" xml:space="preserve"> IF( ISNUMBER( E54 ), 0, 1 )</f>
        <v>0</v>
      </c>
      <c r="R54" s="677">
        <f t="shared" si="32"/>
        <v>0</v>
      </c>
      <c r="S54" s="677">
        <f t="shared" si="32"/>
        <v>0</v>
      </c>
      <c r="T54" s="649"/>
      <c r="V54" s="678" t="s">
        <v>6546</v>
      </c>
      <c r="W54" s="339" t="s">
        <v>1695</v>
      </c>
      <c r="X54" s="339" t="s">
        <v>1730</v>
      </c>
      <c r="Y54" s="339" t="s">
        <v>1763</v>
      </c>
      <c r="Z54" s="341" t="s">
        <v>1799</v>
      </c>
    </row>
    <row r="55" spans="1:27" ht="15.75" customHeight="1" thickBot="1">
      <c r="A55" s="641"/>
      <c r="B55" s="684" t="s">
        <v>6548</v>
      </c>
      <c r="C55" s="685" t="s">
        <v>682</v>
      </c>
      <c r="D55" s="686">
        <v>3</v>
      </c>
      <c r="E55" s="350">
        <f>IFERROR(SUM(E52:E54),0)</f>
        <v>0</v>
      </c>
      <c r="F55" s="350">
        <f>IFERROR(SUM(F52:F54),0)</f>
        <v>168.69749999999999</v>
      </c>
      <c r="G55" s="350">
        <f>IFERROR(SUM(G52:G54),0)</f>
        <v>0</v>
      </c>
      <c r="H55" s="351">
        <f>IFERROR(SUM(E55:G55),0)</f>
        <v>168.69749999999999</v>
      </c>
      <c r="I55" s="700"/>
      <c r="J55" s="687" t="s">
        <v>6549</v>
      </c>
      <c r="K55" s="641"/>
      <c r="L55" s="703"/>
      <c r="M55" s="641"/>
      <c r="N55" s="649"/>
      <c r="O55" s="676"/>
      <c r="P55" s="649"/>
      <c r="T55" s="649"/>
      <c r="V55" s="684" t="s">
        <v>6548</v>
      </c>
      <c r="W55" s="350" t="s">
        <v>1696</v>
      </c>
      <c r="X55" s="350" t="s">
        <v>1731</v>
      </c>
      <c r="Y55" s="350" t="s">
        <v>1764</v>
      </c>
      <c r="Z55" s="351" t="s">
        <v>1800</v>
      </c>
    </row>
    <row r="56" spans="1:27" ht="15.75" customHeight="1" thickTop="1">
      <c r="A56" s="641"/>
      <c r="B56" s="641"/>
      <c r="C56" s="641"/>
      <c r="D56" s="641"/>
      <c r="E56" s="356"/>
      <c r="F56" s="356"/>
      <c r="G56" s="356"/>
      <c r="H56" s="356"/>
      <c r="I56" s="641"/>
      <c r="J56" s="641"/>
      <c r="K56" s="641"/>
      <c r="L56" s="641"/>
      <c r="M56" s="641"/>
      <c r="N56" s="704"/>
      <c r="O56" s="676"/>
      <c r="T56" s="676"/>
      <c r="Z56" s="704"/>
      <c r="AA56" s="704"/>
    </row>
    <row r="57" spans="1:27" ht="15">
      <c r="A57" s="641"/>
      <c r="B57" s="641"/>
      <c r="C57" s="641"/>
      <c r="D57" s="641"/>
      <c r="E57" s="356"/>
      <c r="F57" s="356"/>
      <c r="G57" s="356"/>
      <c r="H57" s="356"/>
      <c r="I57" s="641"/>
      <c r="J57" s="705"/>
      <c r="K57" s="641"/>
      <c r="L57" s="641"/>
      <c r="M57" s="641"/>
    </row>
    <row r="58" spans="1:27" ht="15">
      <c r="A58" s="641"/>
      <c r="B58" s="641"/>
      <c r="C58" s="641"/>
      <c r="D58" s="641"/>
      <c r="E58" s="356"/>
      <c r="F58" s="356"/>
      <c r="G58" s="356"/>
      <c r="H58" s="356"/>
      <c r="I58" s="641"/>
      <c r="J58" s="705"/>
      <c r="K58" s="641"/>
      <c r="L58" s="641"/>
      <c r="M58" s="641"/>
    </row>
    <row r="59" spans="1:27" ht="15">
      <c r="A59" s="641"/>
      <c r="B59" s="641"/>
      <c r="C59" s="641"/>
      <c r="D59" s="641"/>
      <c r="E59" s="356"/>
      <c r="F59" s="356"/>
      <c r="G59" s="356"/>
      <c r="H59" s="356"/>
      <c r="I59" s="641"/>
      <c r="J59" s="705"/>
      <c r="K59" s="641"/>
      <c r="L59" s="641"/>
      <c r="M59" s="641"/>
    </row>
    <row r="60" spans="1:27" ht="15">
      <c r="A60" s="641"/>
      <c r="B60" s="641"/>
      <c r="C60" s="641"/>
      <c r="D60" s="641"/>
      <c r="E60" s="356"/>
      <c r="F60" s="356"/>
      <c r="G60" s="356"/>
      <c r="H60" s="356"/>
      <c r="I60" s="641"/>
      <c r="J60" s="705"/>
      <c r="K60" s="641"/>
      <c r="L60" s="641"/>
      <c r="M60" s="641"/>
    </row>
    <row r="61" spans="1:27" ht="15">
      <c r="A61" s="641"/>
      <c r="B61" s="641"/>
      <c r="C61" s="641"/>
      <c r="D61" s="641"/>
      <c r="E61" s="356"/>
      <c r="F61" s="356"/>
      <c r="G61" s="356"/>
      <c r="H61" s="356"/>
      <c r="I61" s="641"/>
      <c r="J61" s="705"/>
      <c r="K61" s="641"/>
      <c r="L61" s="641"/>
      <c r="M61" s="641"/>
    </row>
  </sheetData>
  <sheetProtection formatColumns="0" formatRows="0"/>
  <mergeCells count="3">
    <mergeCell ref="B3:L3"/>
    <mergeCell ref="V3:Z3"/>
    <mergeCell ref="Q4:S4"/>
  </mergeCells>
  <conditionalFormatting sqref="O10 O14:O15">
    <cfRule type="cellIs" dxfId="395" priority="44" operator="equal">
      <formula>0</formula>
    </cfRule>
  </conditionalFormatting>
  <conditionalFormatting sqref="O17">
    <cfRule type="cellIs" dxfId="394" priority="43" operator="equal">
      <formula>0</formula>
    </cfRule>
  </conditionalFormatting>
  <conditionalFormatting sqref="O18">
    <cfRule type="cellIs" dxfId="393" priority="42" operator="equal">
      <formula>0</formula>
    </cfRule>
  </conditionalFormatting>
  <conditionalFormatting sqref="O26 O30:O31">
    <cfRule type="cellIs" dxfId="392" priority="41" operator="equal">
      <formula>0</formula>
    </cfRule>
  </conditionalFormatting>
  <conditionalFormatting sqref="O8:O9">
    <cfRule type="cellIs" dxfId="391" priority="40" operator="equal">
      <formula>0</formula>
    </cfRule>
  </conditionalFormatting>
  <conditionalFormatting sqref="O39">
    <cfRule type="cellIs" dxfId="390" priority="34" operator="equal">
      <formula>0</formula>
    </cfRule>
  </conditionalFormatting>
  <conditionalFormatting sqref="O48">
    <cfRule type="cellIs" dxfId="389" priority="30" operator="equal">
      <formula>0</formula>
    </cfRule>
  </conditionalFormatting>
  <conditionalFormatting sqref="O46">
    <cfRule type="cellIs" dxfId="388" priority="33" operator="equal">
      <formula>0</formula>
    </cfRule>
  </conditionalFormatting>
  <conditionalFormatting sqref="O41">
    <cfRule type="cellIs" dxfId="387" priority="32" operator="equal">
      <formula>0</formula>
    </cfRule>
  </conditionalFormatting>
  <conditionalFormatting sqref="O45">
    <cfRule type="cellIs" dxfId="386" priority="31" operator="equal">
      <formula>0</formula>
    </cfRule>
  </conditionalFormatting>
  <conditionalFormatting sqref="O34">
    <cfRule type="cellIs" dxfId="385" priority="21" operator="equal">
      <formula>0</formula>
    </cfRule>
  </conditionalFormatting>
  <conditionalFormatting sqref="O53">
    <cfRule type="cellIs" dxfId="384" priority="17" operator="equal">
      <formula>0</formula>
    </cfRule>
  </conditionalFormatting>
  <conditionalFormatting sqref="O33">
    <cfRule type="cellIs" dxfId="383" priority="20" operator="equal">
      <formula>0</formula>
    </cfRule>
  </conditionalFormatting>
  <conditionalFormatting sqref="O24">
    <cfRule type="cellIs" dxfId="382" priority="22" operator="equal">
      <formula>0</formula>
    </cfRule>
  </conditionalFormatting>
  <conditionalFormatting sqref="O49">
    <cfRule type="cellIs" dxfId="381" priority="19" operator="equal">
      <formula>0</formula>
    </cfRule>
  </conditionalFormatting>
  <conditionalFormatting sqref="O50">
    <cfRule type="cellIs" dxfId="380" priority="18" operator="equal">
      <formula>0</formula>
    </cfRule>
  </conditionalFormatting>
  <conditionalFormatting sqref="O9:O10 O14:O15 O17:O18 O24 O26 O30:O31 O33:O34 O39 O41 O45:O46 O48:O51 O53 O55">
    <cfRule type="cellIs" dxfId="379" priority="16" operator="equal">
      <formula>0</formula>
    </cfRule>
  </conditionalFormatting>
  <conditionalFormatting sqref="O56">
    <cfRule type="cellIs" dxfId="378" priority="15" operator="equal">
      <formula>0</formula>
    </cfRule>
  </conditionalFormatting>
  <conditionalFormatting sqref="O51">
    <cfRule type="cellIs" dxfId="377" priority="14" operator="equal">
      <formula>0</formula>
    </cfRule>
  </conditionalFormatting>
  <conditionalFormatting sqref="O11:O13">
    <cfRule type="cellIs" dxfId="376" priority="13" operator="equal">
      <formula>0</formula>
    </cfRule>
  </conditionalFormatting>
  <conditionalFormatting sqref="O16">
    <cfRule type="cellIs" dxfId="375" priority="12" operator="equal">
      <formula>0</formula>
    </cfRule>
  </conditionalFormatting>
  <conditionalFormatting sqref="O19:O23">
    <cfRule type="cellIs" dxfId="374" priority="11" operator="equal">
      <formula>0</formula>
    </cfRule>
  </conditionalFormatting>
  <conditionalFormatting sqref="O25">
    <cfRule type="cellIs" dxfId="373" priority="10" operator="equal">
      <formula>0</formula>
    </cfRule>
  </conditionalFormatting>
  <conditionalFormatting sqref="O27:O29">
    <cfRule type="cellIs" dxfId="372" priority="9" operator="equal">
      <formula>0</formula>
    </cfRule>
  </conditionalFormatting>
  <conditionalFormatting sqref="O32">
    <cfRule type="cellIs" dxfId="371" priority="8" operator="equal">
      <formula>0</formula>
    </cfRule>
  </conditionalFormatting>
  <conditionalFormatting sqref="O35:O38">
    <cfRule type="cellIs" dxfId="370" priority="7" operator="equal">
      <formula>0</formula>
    </cfRule>
  </conditionalFormatting>
  <conditionalFormatting sqref="O40">
    <cfRule type="cellIs" dxfId="369" priority="6" operator="equal">
      <formula>0</formula>
    </cfRule>
  </conditionalFormatting>
  <conditionalFormatting sqref="O42:O44">
    <cfRule type="cellIs" dxfId="368" priority="5" operator="equal">
      <formula>0</formula>
    </cfRule>
  </conditionalFormatting>
  <conditionalFormatting sqref="O47">
    <cfRule type="cellIs" dxfId="367" priority="4" operator="equal">
      <formula>0</formula>
    </cfRule>
  </conditionalFormatting>
  <conditionalFormatting sqref="O52">
    <cfRule type="cellIs" dxfId="366" priority="3" operator="equal">
      <formula>0</formula>
    </cfRule>
  </conditionalFormatting>
  <conditionalFormatting sqref="O54">
    <cfRule type="cellIs" dxfId="365" priority="2" operator="equal">
      <formula>0</formula>
    </cfRule>
  </conditionalFormatting>
  <conditionalFormatting sqref="T56">
    <cfRule type="cellIs" dxfId="364" priority="1" operator="equal">
      <formula>0</formula>
    </cfRule>
  </conditionalFormatting>
  <dataValidations count="1">
    <dataValidation type="custom" allowBlank="1" showErrorMessage="1" errorTitle="Input Error" error="Please input a numeric value." sqref="E54:G54 E52:G52 E47:F47 E42:G44 E40:G40 E35:G38 E32:F32 E27:G29 E25:G25 E19:G23 E16:F16 E11:G13 E8:G9">
      <formula1>ISNUMBER(E8)</formula1>
    </dataValidation>
  </dataValidations>
  <pageMargins left="0.7" right="0.7" top="0.75" bottom="0.75" header="0.3" footer="0.3"/>
  <pageSetup paperSize="8" scale="67" orientation="portrait" r:id="rId1"/>
  <headerFooter>
    <oddHeader>&amp;L&amp;F&amp;CSheet: &amp;A&amp;ROFFICIAL</oddHeader>
    <oddFooter>&amp;LPrinted on: &amp;D at &amp;T&amp;CPage &amp;P of &amp;N&amp;ROfwat</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U33"/>
  <sheetViews>
    <sheetView showGridLines="0" zoomScale="70" zoomScaleNormal="70" zoomScaleSheetLayoutView="100" workbookViewId="0">
      <selection activeCell="D21" sqref="D21"/>
    </sheetView>
  </sheetViews>
  <sheetFormatPr defaultColWidth="8.625" defaultRowHeight="14.25"/>
  <cols>
    <col min="1" max="1" width="1.625" style="244" customWidth="1"/>
    <col min="2" max="2" width="47.25" style="244" customWidth="1"/>
    <col min="3" max="3" width="11.75" style="526" bestFit="1" customWidth="1"/>
    <col min="4" max="4" width="15.625" style="526" customWidth="1"/>
    <col min="5" max="5" width="19.625" style="526" customWidth="1"/>
    <col min="6" max="6" width="1.625" style="244" customWidth="1"/>
    <col min="7" max="7" width="9.5" style="244" bestFit="1" customWidth="1"/>
    <col min="8" max="8" width="1.625" style="244" customWidth="1"/>
    <col min="9" max="9" width="29.5" style="244" bestFit="1" customWidth="1"/>
    <col min="10" max="11" width="1.625" style="244" customWidth="1"/>
    <col min="12" max="12" width="20.25" style="244" bestFit="1" customWidth="1"/>
    <col min="13" max="13" width="1.625" style="315" customWidth="1"/>
    <col min="14" max="14" width="20.25" style="315" hidden="1" customWidth="1"/>
    <col min="15" max="16" width="1.625" style="315" hidden="1" customWidth="1"/>
    <col min="17" max="17" width="1.625" style="244" customWidth="1"/>
    <col min="18" max="18" width="34.625" style="244" bestFit="1" customWidth="1"/>
    <col min="19" max="19" width="11.25" style="244" bestFit="1" customWidth="1"/>
    <col min="20" max="20" width="10.25" style="244" bestFit="1" customWidth="1"/>
    <col min="21" max="21" width="10.625" style="244" bestFit="1" customWidth="1"/>
    <col min="22" max="22" width="1.625" style="244" customWidth="1"/>
    <col min="23" max="16384" width="8.625" style="244"/>
  </cols>
  <sheetData>
    <row r="1" spans="1:21" s="441" customFormat="1" ht="23.25">
      <c r="B1" s="2718" t="s">
        <v>620</v>
      </c>
      <c r="C1" s="2718"/>
      <c r="D1" s="2811"/>
      <c r="E1" s="2811"/>
      <c r="K1" s="392"/>
      <c r="L1" s="336"/>
      <c r="M1" s="314"/>
      <c r="N1" s="315"/>
      <c r="O1" s="315"/>
      <c r="P1" s="314"/>
      <c r="Q1" s="707"/>
      <c r="R1" s="2718" t="s">
        <v>11001</v>
      </c>
      <c r="S1" s="2718"/>
      <c r="T1" s="2718"/>
      <c r="U1" s="2718"/>
    </row>
    <row r="2" spans="1:21" s="441" customFormat="1" ht="23.25">
      <c r="B2" s="2718" t="str">
        <f>Validation!B4</f>
        <v>South Staffordshire Water</v>
      </c>
      <c r="C2" s="2718"/>
      <c r="D2" s="650"/>
      <c r="E2" s="650"/>
      <c r="K2" s="392"/>
      <c r="L2" s="336"/>
      <c r="M2" s="314"/>
      <c r="N2" s="315"/>
      <c r="O2" s="315"/>
      <c r="P2" s="314"/>
      <c r="Q2" s="707"/>
      <c r="R2" s="2718"/>
      <c r="S2" s="2718"/>
      <c r="T2" s="584"/>
      <c r="U2" s="584"/>
    </row>
    <row r="3" spans="1:21" ht="19.5">
      <c r="B3" s="2733" t="s">
        <v>6550</v>
      </c>
      <c r="C3" s="2734"/>
      <c r="D3" s="2734"/>
      <c r="E3" s="2734"/>
      <c r="F3" s="2734"/>
      <c r="G3" s="2734"/>
      <c r="H3" s="2734"/>
      <c r="I3" s="2734"/>
      <c r="K3" s="394"/>
      <c r="L3" s="708" t="s">
        <v>6027</v>
      </c>
      <c r="M3" s="314"/>
      <c r="P3" s="314"/>
      <c r="Q3" s="709"/>
      <c r="R3" s="2806" t="s">
        <v>6550</v>
      </c>
      <c r="S3" s="2807"/>
      <c r="T3" s="2807"/>
      <c r="U3" s="2807"/>
    </row>
    <row r="4" spans="1:21" ht="19.5" thickBot="1">
      <c r="B4" s="534"/>
      <c r="C4" s="654"/>
      <c r="D4" s="654"/>
      <c r="E4" s="654"/>
      <c r="G4" s="313"/>
      <c r="K4" s="397"/>
      <c r="L4" s="336"/>
      <c r="M4" s="314"/>
      <c r="N4" s="2707" t="s">
        <v>6028</v>
      </c>
      <c r="O4" s="2707"/>
      <c r="P4" s="314"/>
      <c r="R4" s="534"/>
      <c r="S4" s="534"/>
      <c r="T4" s="534"/>
      <c r="U4" s="534"/>
    </row>
    <row r="5" spans="1:21" ht="45.75" thickTop="1">
      <c r="A5" s="207"/>
      <c r="B5" s="710" t="s">
        <v>6029</v>
      </c>
      <c r="C5" s="711" t="s">
        <v>6040</v>
      </c>
      <c r="D5" s="711" t="s">
        <v>6551</v>
      </c>
      <c r="E5" s="712" t="s">
        <v>6552</v>
      </c>
      <c r="F5" s="207"/>
      <c r="G5" s="2808" t="s">
        <v>6034</v>
      </c>
      <c r="H5" s="207"/>
      <c r="I5" s="2808" t="s">
        <v>6035</v>
      </c>
      <c r="J5" s="207"/>
      <c r="K5" s="397"/>
      <c r="L5" s="336"/>
      <c r="M5" s="314"/>
      <c r="N5" s="321" t="s">
        <v>6036</v>
      </c>
      <c r="O5" s="322"/>
      <c r="P5" s="314"/>
      <c r="R5" s="710" t="s">
        <v>6029</v>
      </c>
      <c r="S5" s="711" t="s">
        <v>6040</v>
      </c>
      <c r="T5" s="711" t="s">
        <v>6551</v>
      </c>
      <c r="U5" s="712" t="s">
        <v>6552</v>
      </c>
    </row>
    <row r="6" spans="1:21" ht="15">
      <c r="A6" s="207"/>
      <c r="B6" s="481" t="s">
        <v>6030</v>
      </c>
      <c r="C6" s="713" t="s">
        <v>682</v>
      </c>
      <c r="D6" s="713" t="s">
        <v>1806</v>
      </c>
      <c r="E6" s="714" t="s">
        <v>1837</v>
      </c>
      <c r="F6" s="207"/>
      <c r="G6" s="2809"/>
      <c r="H6" s="207"/>
      <c r="I6" s="2809"/>
      <c r="J6" s="207"/>
      <c r="K6" s="397"/>
      <c r="L6" s="336"/>
      <c r="M6" s="314"/>
      <c r="N6" s="321"/>
      <c r="O6" s="322"/>
      <c r="P6" s="314"/>
      <c r="R6" s="481" t="s">
        <v>6030</v>
      </c>
      <c r="S6" s="713" t="s">
        <v>682</v>
      </c>
      <c r="T6" s="713" t="s">
        <v>1806</v>
      </c>
      <c r="U6" s="714" t="s">
        <v>1837</v>
      </c>
    </row>
    <row r="7" spans="1:21" ht="15.75" thickBot="1">
      <c r="A7" s="207"/>
      <c r="B7" s="484" t="s">
        <v>5926</v>
      </c>
      <c r="C7" s="715">
        <v>3</v>
      </c>
      <c r="D7" s="715">
        <v>3</v>
      </c>
      <c r="E7" s="716">
        <v>3</v>
      </c>
      <c r="F7" s="207"/>
      <c r="G7" s="2810"/>
      <c r="H7" s="207"/>
      <c r="I7" s="2810"/>
      <c r="J7" s="207"/>
      <c r="K7" s="397"/>
      <c r="L7" s="336"/>
      <c r="M7" s="314"/>
      <c r="N7" s="244"/>
      <c r="O7" s="244"/>
      <c r="P7" s="314"/>
      <c r="R7" s="484" t="s">
        <v>5926</v>
      </c>
      <c r="S7" s="715" t="s">
        <v>682</v>
      </c>
      <c r="T7" s="715" t="s">
        <v>1806</v>
      </c>
      <c r="U7" s="716" t="s">
        <v>1837</v>
      </c>
    </row>
    <row r="8" spans="1:21" ht="17.25" thickTop="1" thickBot="1">
      <c r="A8" s="207"/>
      <c r="B8" s="717"/>
      <c r="C8" s="356"/>
      <c r="D8" s="361"/>
      <c r="E8" s="356"/>
      <c r="F8" s="207"/>
      <c r="G8" s="312"/>
      <c r="H8" s="207"/>
      <c r="I8" s="207"/>
      <c r="J8" s="207"/>
      <c r="K8" s="397"/>
      <c r="L8" s="336"/>
      <c r="M8" s="314"/>
      <c r="N8" s="244"/>
      <c r="O8" s="244"/>
      <c r="P8" s="314"/>
      <c r="R8" s="717"/>
      <c r="S8" s="356"/>
      <c r="T8" s="361"/>
      <c r="U8" s="356"/>
    </row>
    <row r="9" spans="1:21" ht="15.75" customHeight="1" thickTop="1" thickBot="1">
      <c r="A9" s="207"/>
      <c r="B9" s="445" t="s">
        <v>6553</v>
      </c>
      <c r="C9" s="361"/>
      <c r="D9" s="718"/>
      <c r="E9" s="718"/>
      <c r="F9" s="207"/>
      <c r="G9" s="312"/>
      <c r="H9" s="207"/>
      <c r="I9" s="207"/>
      <c r="J9" s="207"/>
      <c r="K9" s="397"/>
      <c r="L9" s="336"/>
      <c r="M9" s="314"/>
      <c r="N9" s="322"/>
      <c r="O9" s="322"/>
      <c r="P9" s="314"/>
      <c r="R9" s="445" t="s">
        <v>6553</v>
      </c>
      <c r="S9" s="361"/>
      <c r="T9" s="718"/>
      <c r="U9" s="718"/>
    </row>
    <row r="10" spans="1:21" ht="15.75" customHeight="1" thickTop="1">
      <c r="A10" s="207"/>
      <c r="B10" s="505" t="s">
        <v>11243</v>
      </c>
      <c r="C10" s="2179">
        <f>IFERROR('2I'!E30,0)</f>
        <v>91.841999999999999</v>
      </c>
      <c r="D10" s="720"/>
      <c r="E10" s="721"/>
      <c r="F10" s="207"/>
      <c r="G10" s="333" t="s">
        <v>6555</v>
      </c>
      <c r="H10" s="207"/>
      <c r="I10" s="335"/>
      <c r="J10" s="207"/>
      <c r="K10" s="415"/>
      <c r="L10" s="336"/>
      <c r="M10" s="314"/>
      <c r="N10" s="322"/>
      <c r="O10" s="322"/>
      <c r="P10" s="314"/>
      <c r="R10" s="505" t="s">
        <v>6554</v>
      </c>
      <c r="S10" s="402" t="s">
        <v>6556</v>
      </c>
      <c r="T10" s="720"/>
      <c r="U10" s="721"/>
    </row>
    <row r="11" spans="1:21" ht="15.75" customHeight="1">
      <c r="A11" s="207"/>
      <c r="B11" s="514" t="s">
        <v>6557</v>
      </c>
      <c r="C11" s="2185">
        <f>IFERROR('2I'!E36,0)</f>
        <v>12.452999999999999</v>
      </c>
      <c r="D11" s="722"/>
      <c r="E11" s="723"/>
      <c r="F11" s="207"/>
      <c r="G11" s="342" t="s">
        <v>6558</v>
      </c>
      <c r="H11" s="207"/>
      <c r="I11" s="343"/>
      <c r="J11" s="207"/>
      <c r="K11" s="415"/>
      <c r="L11" s="336"/>
      <c r="M11" s="314"/>
      <c r="N11" s="322"/>
      <c r="O11" s="322"/>
      <c r="P11" s="314"/>
      <c r="R11" s="514" t="s">
        <v>6557</v>
      </c>
      <c r="S11" s="433" t="s">
        <v>6559</v>
      </c>
      <c r="T11" s="722"/>
      <c r="U11" s="723"/>
    </row>
    <row r="12" spans="1:21" ht="15.75" customHeight="1" thickBot="1">
      <c r="A12" s="207"/>
      <c r="B12" s="517" t="s">
        <v>6560</v>
      </c>
      <c r="C12" s="2138">
        <f>IFERROR(C10 + C11,0)</f>
        <v>104.295</v>
      </c>
      <c r="D12" s="460"/>
      <c r="E12" s="724"/>
      <c r="F12" s="207"/>
      <c r="G12" s="408" t="s">
        <v>6561</v>
      </c>
      <c r="H12" s="207"/>
      <c r="I12" s="354"/>
      <c r="J12" s="207"/>
      <c r="K12" s="415"/>
      <c r="L12" s="336"/>
      <c r="M12" s="314"/>
      <c r="N12" s="322"/>
      <c r="O12" s="322"/>
      <c r="P12" s="314"/>
      <c r="R12" s="517" t="s">
        <v>6560</v>
      </c>
      <c r="S12" s="350" t="s">
        <v>1801</v>
      </c>
      <c r="T12" s="460"/>
      <c r="U12" s="724"/>
    </row>
    <row r="13" spans="1:21" ht="15.75" customHeight="1" thickTop="1" thickBot="1">
      <c r="A13" s="207"/>
      <c r="B13" s="717"/>
      <c r="C13" s="356"/>
      <c r="D13" s="356"/>
      <c r="E13" s="356"/>
      <c r="F13" s="207"/>
      <c r="G13" s="312"/>
      <c r="H13" s="207"/>
      <c r="I13" s="207"/>
      <c r="J13" s="207"/>
      <c r="K13" s="415"/>
      <c r="L13" s="336"/>
      <c r="M13" s="314"/>
      <c r="N13" s="322"/>
      <c r="O13" s="322"/>
      <c r="P13" s="314"/>
      <c r="R13" s="717"/>
      <c r="S13" s="356"/>
      <c r="T13" s="356"/>
      <c r="U13" s="356"/>
    </row>
    <row r="14" spans="1:21" ht="15.75" customHeight="1" thickTop="1" thickBot="1">
      <c r="A14" s="207"/>
      <c r="B14" s="445" t="s">
        <v>6557</v>
      </c>
      <c r="C14" s="361"/>
      <c r="D14" s="361"/>
      <c r="E14" s="718"/>
      <c r="F14" s="207"/>
      <c r="G14" s="312"/>
      <c r="H14" s="207"/>
      <c r="I14" s="207"/>
      <c r="J14" s="207"/>
      <c r="K14" s="415"/>
      <c r="L14" s="336"/>
      <c r="M14" s="314"/>
      <c r="N14" s="322"/>
      <c r="O14" s="322"/>
      <c r="P14" s="314"/>
      <c r="R14" s="445" t="s">
        <v>6557</v>
      </c>
      <c r="S14" s="361"/>
      <c r="T14" s="361"/>
      <c r="U14" s="718"/>
    </row>
    <row r="15" spans="1:21" ht="15.75" customHeight="1" thickTop="1">
      <c r="A15" s="207"/>
      <c r="B15" s="505" t="s">
        <v>6562</v>
      </c>
      <c r="C15" s="330">
        <f>C11</f>
        <v>12.452999999999999</v>
      </c>
      <c r="D15" s="720"/>
      <c r="E15" s="721"/>
      <c r="F15" s="207"/>
      <c r="G15" s="333" t="s">
        <v>6563</v>
      </c>
      <c r="H15" s="207"/>
      <c r="I15" s="335"/>
      <c r="J15" s="207"/>
      <c r="K15" s="415"/>
      <c r="L15" s="336">
        <f>IF( SUM( N15:O15 ) = 0, 0, $N$5 )</f>
        <v>0</v>
      </c>
      <c r="M15" s="314"/>
      <c r="N15" s="337">
        <f t="shared" ref="N15:N16" si="0" xml:space="preserve"> IF( ISNUMBER(C15 ), 0, 1 )</f>
        <v>0</v>
      </c>
      <c r="O15" s="322"/>
      <c r="P15" s="314"/>
      <c r="R15" s="505" t="s">
        <v>6562</v>
      </c>
      <c r="S15" s="330" t="s">
        <v>1802</v>
      </c>
      <c r="T15" s="720"/>
      <c r="U15" s="721"/>
    </row>
    <row r="16" spans="1:21" ht="15.75" customHeight="1">
      <c r="A16" s="207"/>
      <c r="B16" s="514" t="s">
        <v>6564</v>
      </c>
      <c r="C16" s="339">
        <v>0</v>
      </c>
      <c r="D16" s="722"/>
      <c r="E16" s="723"/>
      <c r="F16" s="207"/>
      <c r="G16" s="342" t="s">
        <v>6565</v>
      </c>
      <c r="H16" s="207"/>
      <c r="I16" s="343"/>
      <c r="J16" s="207"/>
      <c r="K16" s="415"/>
      <c r="L16" s="336">
        <f>IF( SUM( N16:O16 ) = 0, 0, $N$5 )</f>
        <v>0</v>
      </c>
      <c r="M16" s="314"/>
      <c r="N16" s="337">
        <f t="shared" si="0"/>
        <v>0</v>
      </c>
      <c r="O16" s="322"/>
      <c r="P16" s="314"/>
      <c r="R16" s="514" t="s">
        <v>6564</v>
      </c>
      <c r="S16" s="339" t="s">
        <v>1803</v>
      </c>
      <c r="T16" s="722"/>
      <c r="U16" s="723"/>
    </row>
    <row r="17" spans="1:21" ht="15.75" customHeight="1" thickBot="1">
      <c r="A17" s="207"/>
      <c r="B17" s="517" t="s">
        <v>6566</v>
      </c>
      <c r="C17" s="2138">
        <f>IFERROR(C15+C16,0)</f>
        <v>12.452999999999999</v>
      </c>
      <c r="D17" s="460"/>
      <c r="E17" s="724"/>
      <c r="F17" s="207"/>
      <c r="G17" s="408" t="s">
        <v>6567</v>
      </c>
      <c r="H17" s="207"/>
      <c r="I17" s="354"/>
      <c r="J17" s="207"/>
      <c r="K17" s="415"/>
      <c r="L17" s="336"/>
      <c r="M17" s="314"/>
      <c r="N17" s="322"/>
      <c r="O17" s="322"/>
      <c r="P17" s="314"/>
      <c r="R17" s="517" t="s">
        <v>6566</v>
      </c>
      <c r="S17" s="350" t="s">
        <v>1804</v>
      </c>
      <c r="T17" s="460"/>
      <c r="U17" s="724"/>
    </row>
    <row r="18" spans="1:21" ht="15.75" customHeight="1" thickTop="1" thickBot="1">
      <c r="A18" s="207"/>
      <c r="B18" s="417"/>
      <c r="C18" s="418"/>
      <c r="D18" s="418"/>
      <c r="E18" s="418"/>
      <c r="F18" s="207"/>
      <c r="G18" s="334"/>
      <c r="H18" s="207"/>
      <c r="I18" s="207"/>
      <c r="J18" s="207"/>
      <c r="K18" s="415"/>
      <c r="L18" s="336"/>
      <c r="M18" s="314"/>
      <c r="N18" s="322"/>
      <c r="O18" s="322"/>
      <c r="P18" s="314"/>
      <c r="R18" s="417"/>
      <c r="S18" s="418"/>
      <c r="T18" s="418"/>
      <c r="U18" s="418"/>
    </row>
    <row r="19" spans="1:21" ht="15.75" customHeight="1" thickTop="1" thickBot="1">
      <c r="A19" s="207"/>
      <c r="B19" s="445" t="s">
        <v>6568</v>
      </c>
      <c r="C19" s="418"/>
      <c r="D19" s="418"/>
      <c r="E19" s="418"/>
      <c r="F19" s="207"/>
      <c r="G19" s="334"/>
      <c r="H19" s="207"/>
      <c r="I19" s="207"/>
      <c r="J19" s="207"/>
      <c r="K19" s="415"/>
      <c r="L19" s="336"/>
      <c r="M19" s="314"/>
      <c r="N19" s="322"/>
      <c r="O19" s="322"/>
      <c r="P19" s="314"/>
      <c r="R19" s="445" t="s">
        <v>6568</v>
      </c>
      <c r="S19" s="418"/>
      <c r="T19" s="418"/>
      <c r="U19" s="418"/>
    </row>
    <row r="20" spans="1:21" ht="15.75" customHeight="1" thickTop="1">
      <c r="A20" s="207"/>
      <c r="B20" s="505" t="s">
        <v>6569</v>
      </c>
      <c r="C20" s="725"/>
      <c r="D20" s="330">
        <f>'4R'!G11</f>
        <v>672.9354166666667</v>
      </c>
      <c r="E20" s="721"/>
      <c r="F20" s="207"/>
      <c r="G20" s="333" t="s">
        <v>6570</v>
      </c>
      <c r="H20" s="207"/>
      <c r="I20" s="335"/>
      <c r="J20" s="207"/>
      <c r="K20" s="415"/>
      <c r="L20" s="336">
        <f t="shared" ref="L20:L21" si="1">IF( SUM( N20:O20 ) = 0, 0, $N$5 )</f>
        <v>0</v>
      </c>
      <c r="M20" s="314"/>
      <c r="N20" s="322"/>
      <c r="O20" s="337">
        <f t="shared" ref="O20:O21" si="2" xml:space="preserve"> IF( ISNUMBER(D20 ), 0, 1 )</f>
        <v>0</v>
      </c>
      <c r="P20" s="314"/>
      <c r="R20" s="505" t="s">
        <v>6569</v>
      </c>
      <c r="S20" s="725"/>
      <c r="T20" s="330" t="s">
        <v>1805</v>
      </c>
      <c r="U20" s="721"/>
    </row>
    <row r="21" spans="1:21" ht="15.75" customHeight="1" thickBot="1">
      <c r="A21" s="207"/>
      <c r="B21" s="517" t="s">
        <v>6571</v>
      </c>
      <c r="C21" s="726"/>
      <c r="D21" s="349">
        <v>676.64499999999998</v>
      </c>
      <c r="E21" s="724"/>
      <c r="F21" s="207"/>
      <c r="G21" s="408" t="s">
        <v>6572</v>
      </c>
      <c r="H21" s="207"/>
      <c r="I21" s="354"/>
      <c r="J21" s="207"/>
      <c r="K21" s="415"/>
      <c r="L21" s="336">
        <f t="shared" si="1"/>
        <v>0</v>
      </c>
      <c r="M21" s="314"/>
      <c r="N21" s="322"/>
      <c r="O21" s="337">
        <f t="shared" si="2"/>
        <v>0</v>
      </c>
      <c r="P21" s="314"/>
      <c r="R21" s="517" t="s">
        <v>6571</v>
      </c>
      <c r="S21" s="726"/>
      <c r="T21" s="349" t="s">
        <v>1807</v>
      </c>
      <c r="U21" s="724"/>
    </row>
    <row r="22" spans="1:21" ht="15.75" customHeight="1" thickTop="1" thickBot="1">
      <c r="A22" s="207"/>
      <c r="B22" s="207"/>
      <c r="C22" s="356"/>
      <c r="D22" s="356"/>
      <c r="E22" s="356"/>
      <c r="F22" s="207"/>
      <c r="G22" s="207"/>
      <c r="H22" s="207"/>
      <c r="I22" s="207"/>
      <c r="J22" s="207"/>
      <c r="K22" s="415"/>
      <c r="L22" s="336"/>
      <c r="M22" s="314"/>
      <c r="N22" s="322"/>
      <c r="O22" s="322"/>
      <c r="P22" s="314"/>
      <c r="R22" s="207"/>
      <c r="S22" s="356"/>
      <c r="T22" s="356"/>
      <c r="U22" s="356"/>
    </row>
    <row r="23" spans="1:21" ht="15.75" customHeight="1" thickTop="1" thickBot="1">
      <c r="A23" s="207"/>
      <c r="B23" s="445" t="s">
        <v>6573</v>
      </c>
      <c r="C23" s="361"/>
      <c r="D23" s="361"/>
      <c r="E23" s="718"/>
      <c r="F23" s="207"/>
      <c r="G23" s="312"/>
      <c r="H23" s="207"/>
      <c r="I23" s="207"/>
      <c r="J23" s="207"/>
      <c r="K23" s="415"/>
      <c r="L23" s="336"/>
      <c r="M23" s="314"/>
      <c r="N23" s="322"/>
      <c r="O23" s="322"/>
      <c r="P23" s="314"/>
      <c r="R23" s="445" t="s">
        <v>6573</v>
      </c>
      <c r="S23" s="361"/>
      <c r="T23" s="361"/>
      <c r="U23" s="718"/>
    </row>
    <row r="24" spans="1:21" ht="15.75" customHeight="1" thickTop="1">
      <c r="A24" s="207"/>
      <c r="B24" s="505" t="s">
        <v>6574</v>
      </c>
      <c r="C24" s="330">
        <v>13.334071088811772</v>
      </c>
      <c r="D24" s="720"/>
      <c r="E24" s="721"/>
      <c r="F24" s="207"/>
      <c r="G24" s="333" t="s">
        <v>6575</v>
      </c>
      <c r="H24" s="207"/>
      <c r="I24" s="335"/>
      <c r="J24" s="207"/>
      <c r="K24" s="415"/>
      <c r="L24" s="336">
        <f>IF( SUM( N24:O24 ) = 0, 0, $N$5 )</f>
        <v>0</v>
      </c>
      <c r="M24" s="314"/>
      <c r="N24" s="337">
        <f t="shared" ref="N24" si="3" xml:space="preserve"> IF( ISNUMBER(C24 ), 0, 1 )</f>
        <v>0</v>
      </c>
      <c r="O24" s="322"/>
      <c r="P24" s="314"/>
      <c r="R24" s="505" t="s">
        <v>6574</v>
      </c>
      <c r="S24" s="330" t="s">
        <v>1808</v>
      </c>
      <c r="T24" s="720"/>
      <c r="U24" s="721"/>
    </row>
    <row r="25" spans="1:21" ht="15.75" customHeight="1" thickBot="1">
      <c r="A25" s="207"/>
      <c r="B25" s="517" t="s">
        <v>6576</v>
      </c>
      <c r="C25" s="2138">
        <f>IFERROR(C24 - C17,0)</f>
        <v>0.88107108881177254</v>
      </c>
      <c r="D25" s="460"/>
      <c r="E25" s="724"/>
      <c r="F25" s="207"/>
      <c r="G25" s="408" t="s">
        <v>6577</v>
      </c>
      <c r="H25" s="207"/>
      <c r="I25" s="354"/>
      <c r="J25" s="207"/>
      <c r="K25" s="415"/>
      <c r="L25" s="336"/>
      <c r="M25" s="314"/>
      <c r="N25" s="322"/>
      <c r="O25" s="322"/>
      <c r="P25" s="314"/>
      <c r="R25" s="517" t="s">
        <v>6576</v>
      </c>
      <c r="S25" s="727" t="s">
        <v>1809</v>
      </c>
      <c r="T25" s="460"/>
      <c r="U25" s="724"/>
    </row>
    <row r="26" spans="1:21" ht="15.75" customHeight="1" thickTop="1" thickBot="1">
      <c r="A26" s="207"/>
      <c r="B26" s="417"/>
      <c r="C26" s="418"/>
      <c r="D26" s="418"/>
      <c r="E26" s="418"/>
      <c r="F26" s="207"/>
      <c r="G26" s="334"/>
      <c r="H26" s="207"/>
      <c r="I26" s="207"/>
      <c r="J26" s="207"/>
      <c r="K26" s="415"/>
      <c r="L26" s="336"/>
      <c r="M26" s="314"/>
      <c r="N26" s="322"/>
      <c r="O26" s="322"/>
      <c r="P26" s="314"/>
      <c r="R26" s="417"/>
      <c r="S26" s="418"/>
      <c r="T26" s="418"/>
      <c r="U26" s="418"/>
    </row>
    <row r="27" spans="1:21" ht="15.75" customHeight="1" thickTop="1" thickBot="1">
      <c r="A27" s="207"/>
      <c r="B27" s="445" t="s">
        <v>6578</v>
      </c>
      <c r="C27" s="361"/>
      <c r="D27" s="361"/>
      <c r="E27" s="718"/>
      <c r="F27" s="207"/>
      <c r="G27" s="312"/>
      <c r="H27" s="207"/>
      <c r="I27" s="207"/>
      <c r="J27" s="207"/>
      <c r="K27" s="415"/>
      <c r="L27" s="336"/>
      <c r="M27" s="314"/>
      <c r="N27" s="322"/>
      <c r="O27" s="322"/>
      <c r="P27" s="314"/>
      <c r="R27" s="445" t="s">
        <v>6578</v>
      </c>
      <c r="S27" s="361"/>
      <c r="T27" s="361"/>
      <c r="U27" s="718"/>
    </row>
    <row r="28" spans="1:21" ht="15.75" customHeight="1" thickTop="1" thickBot="1">
      <c r="A28" s="207"/>
      <c r="B28" s="523" t="s">
        <v>11244</v>
      </c>
      <c r="C28" s="528"/>
      <c r="D28" s="528"/>
      <c r="E28" s="2208">
        <f>IFERROR(IF(OR(C17=0, D20=0), 0, C17/(D20/1000)),0)</f>
        <v>18.505490559086589</v>
      </c>
      <c r="F28" s="207"/>
      <c r="G28" s="426" t="s">
        <v>6580</v>
      </c>
      <c r="H28" s="207"/>
      <c r="I28" s="427"/>
      <c r="J28" s="207"/>
      <c r="K28" s="415"/>
      <c r="L28" s="336"/>
      <c r="M28" s="314"/>
      <c r="N28" s="322"/>
      <c r="O28" s="322"/>
      <c r="P28" s="314"/>
      <c r="R28" s="762" t="s">
        <v>6579</v>
      </c>
      <c r="S28" s="528"/>
      <c r="T28" s="528"/>
      <c r="U28" s="525" t="s">
        <v>1810</v>
      </c>
    </row>
    <row r="29" spans="1:21" ht="15.75" thickTop="1">
      <c r="A29" s="207"/>
      <c r="B29" s="417"/>
      <c r="C29" s="418"/>
      <c r="D29" s="418"/>
      <c r="E29" s="418"/>
      <c r="F29" s="207"/>
      <c r="G29" s="334"/>
      <c r="H29" s="207"/>
      <c r="I29" s="207"/>
      <c r="J29" s="207"/>
      <c r="L29" s="336"/>
      <c r="N29" s="322"/>
      <c r="O29" s="322"/>
    </row>
    <row r="30" spans="1:21" ht="15">
      <c r="A30" s="207"/>
      <c r="B30" s="207"/>
      <c r="C30" s="356"/>
      <c r="D30" s="356"/>
      <c r="E30" s="356"/>
      <c r="F30" s="207"/>
      <c r="G30" s="207"/>
      <c r="H30" s="207"/>
      <c r="I30" s="207"/>
      <c r="J30" s="207"/>
      <c r="K30" s="315"/>
      <c r="N30" s="322"/>
      <c r="O30" s="322"/>
      <c r="Q30" s="315"/>
    </row>
    <row r="31" spans="1:21" ht="15">
      <c r="A31" s="207"/>
      <c r="B31" s="207"/>
      <c r="C31" s="356"/>
      <c r="D31" s="356"/>
      <c r="E31" s="356"/>
      <c r="F31" s="207"/>
      <c r="G31" s="207"/>
      <c r="H31" s="207"/>
      <c r="I31" s="207"/>
      <c r="J31" s="207"/>
      <c r="K31" s="315"/>
      <c r="M31" s="411"/>
      <c r="N31" s="359"/>
      <c r="O31" s="360"/>
      <c r="P31" s="411"/>
      <c r="Q31" s="315"/>
    </row>
    <row r="32" spans="1:21" ht="15">
      <c r="A32" s="207"/>
      <c r="B32" s="207"/>
      <c r="C32" s="356"/>
      <c r="D32" s="356"/>
      <c r="E32" s="356"/>
      <c r="F32" s="207"/>
      <c r="G32" s="207"/>
      <c r="H32" s="207"/>
      <c r="I32" s="207"/>
      <c r="J32" s="207"/>
      <c r="K32" s="315"/>
      <c r="M32" s="411"/>
      <c r="N32" s="359"/>
      <c r="O32" s="360"/>
      <c r="P32" s="411"/>
      <c r="Q32" s="315"/>
    </row>
    <row r="33" spans="1:14" ht="15">
      <c r="A33" s="207"/>
      <c r="B33" s="207"/>
      <c r="C33" s="356"/>
      <c r="D33" s="356"/>
      <c r="E33" s="356"/>
      <c r="F33" s="207"/>
      <c r="G33" s="207"/>
      <c r="H33" s="207"/>
      <c r="I33" s="207"/>
      <c r="J33" s="207"/>
      <c r="N33" s="322"/>
    </row>
  </sheetData>
  <sheetProtection formatColumns="0" formatRows="0"/>
  <mergeCells count="11">
    <mergeCell ref="B1:C1"/>
    <mergeCell ref="D1:E1"/>
    <mergeCell ref="R1:S1"/>
    <mergeCell ref="T1:U1"/>
    <mergeCell ref="B2:C2"/>
    <mergeCell ref="R2:S2"/>
    <mergeCell ref="B3:I3"/>
    <mergeCell ref="R3:U3"/>
    <mergeCell ref="N4:O4"/>
    <mergeCell ref="G5:G7"/>
    <mergeCell ref="I5:I7"/>
  </mergeCells>
  <conditionalFormatting sqref="L19 L4:L14">
    <cfRule type="cellIs" dxfId="363" priority="17" operator="equal">
      <formula>0</formula>
    </cfRule>
  </conditionalFormatting>
  <conditionalFormatting sqref="L23">
    <cfRule type="cellIs" dxfId="362" priority="16" operator="equal">
      <formula>0</formula>
    </cfRule>
  </conditionalFormatting>
  <conditionalFormatting sqref="L16:L19 L22:L23 L25:L29">
    <cfRule type="cellIs" dxfId="361" priority="15" operator="equal">
      <formula>0</formula>
    </cfRule>
  </conditionalFormatting>
  <conditionalFormatting sqref="L33">
    <cfRule type="cellIs" dxfId="360" priority="14" operator="equal">
      <formula>0</formula>
    </cfRule>
  </conditionalFormatting>
  <conditionalFormatting sqref="L17:L18">
    <cfRule type="cellIs" dxfId="359" priority="11" operator="equal">
      <formula>0</formula>
    </cfRule>
  </conditionalFormatting>
  <conditionalFormatting sqref="L15:L16">
    <cfRule type="cellIs" dxfId="358" priority="10" operator="equal">
      <formula>0</formula>
    </cfRule>
  </conditionalFormatting>
  <conditionalFormatting sqref="L22">
    <cfRule type="cellIs" dxfId="357" priority="7" operator="equal">
      <formula>0</formula>
    </cfRule>
  </conditionalFormatting>
  <conditionalFormatting sqref="L27:L28">
    <cfRule type="cellIs" dxfId="356" priority="6" operator="equal">
      <formula>0</formula>
    </cfRule>
  </conditionalFormatting>
  <conditionalFormatting sqref="L2">
    <cfRule type="cellIs" dxfId="355" priority="5" operator="equal">
      <formula>0</formula>
    </cfRule>
  </conditionalFormatting>
  <conditionalFormatting sqref="L1">
    <cfRule type="cellIs" dxfId="354" priority="4" operator="equal">
      <formula>0</formula>
    </cfRule>
  </conditionalFormatting>
  <conditionalFormatting sqref="L25">
    <cfRule type="cellIs" dxfId="353" priority="3" operator="equal">
      <formula>0</formula>
    </cfRule>
  </conditionalFormatting>
  <conditionalFormatting sqref="L20:L21">
    <cfRule type="cellIs" dxfId="352" priority="2" operator="equal">
      <formula>0</formula>
    </cfRule>
  </conditionalFormatting>
  <conditionalFormatting sqref="L24">
    <cfRule type="cellIs" dxfId="351" priority="1" operator="equal">
      <formula>0</formula>
    </cfRule>
  </conditionalFormatting>
  <dataValidations count="1">
    <dataValidation type="custom" allowBlank="1" showErrorMessage="1" errorTitle="Input Error" error="Please enter a numeric value." sqref="C15:C16 D20:D21 C24:C25">
      <formula1>ISNUMBER(C15)</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AR41"/>
  <sheetViews>
    <sheetView showGridLines="0" zoomScale="70" zoomScaleNormal="70" zoomScaleSheetLayoutView="100" workbookViewId="0"/>
  </sheetViews>
  <sheetFormatPr defaultColWidth="8.625" defaultRowHeight="14.25"/>
  <cols>
    <col min="1" max="1" width="1.625" style="244" customWidth="1"/>
    <col min="2" max="2" width="34.25" style="244" bestFit="1" customWidth="1"/>
    <col min="3" max="3" width="10.25" style="244" bestFit="1" customWidth="1"/>
    <col min="4" max="4" width="13.125" style="244" bestFit="1" customWidth="1"/>
    <col min="5" max="5" width="12.5" style="244" customWidth="1"/>
    <col min="6" max="6" width="11.625" style="244" bestFit="1" customWidth="1"/>
    <col min="7" max="7" width="21.75" style="244" customWidth="1"/>
    <col min="8" max="8" width="18" style="244" customWidth="1"/>
    <col min="9" max="9" width="19.625" style="244" customWidth="1"/>
    <col min="10" max="10" width="20.75" style="244" customWidth="1"/>
    <col min="11" max="11" width="9" style="244" customWidth="1"/>
    <col min="12" max="12" width="22.5" style="244" customWidth="1"/>
    <col min="13" max="13" width="1.625" style="244" customWidth="1"/>
    <col min="14" max="14" width="9.25" style="244" bestFit="1" customWidth="1"/>
    <col min="15" max="15" width="1.625" style="244" customWidth="1"/>
    <col min="16" max="16" width="28.75" style="244" customWidth="1"/>
    <col min="17" max="18" width="1.625" style="244" customWidth="1"/>
    <col min="19" max="19" width="20.625" style="244" bestFit="1" customWidth="1"/>
    <col min="20" max="20" width="1.625" style="315" customWidth="1"/>
    <col min="21" max="21" width="20.625" style="315" hidden="1" customWidth="1"/>
    <col min="22" max="22" width="1.75" style="315" hidden="1" customWidth="1"/>
    <col min="23" max="23" width="5.75" style="315" hidden="1" customWidth="1"/>
    <col min="24" max="24" width="1.75" style="315" hidden="1" customWidth="1"/>
    <col min="25" max="25" width="5.75" style="315" hidden="1" customWidth="1"/>
    <col min="26" max="27" width="1.75" style="315" hidden="1" customWidth="1"/>
    <col min="28" max="28" width="5.75" style="315" hidden="1" customWidth="1"/>
    <col min="29" max="30" width="1.75" style="315" hidden="1" customWidth="1"/>
    <col min="31" max="31" width="1.625" style="315" hidden="1" customWidth="1"/>
    <col min="32" max="32" width="1.625" style="244" customWidth="1"/>
    <col min="33" max="33" width="34.25" style="244" bestFit="1" customWidth="1"/>
    <col min="34" max="34" width="12.5" style="244" customWidth="1"/>
    <col min="35" max="35" width="14.25" style="244" bestFit="1" customWidth="1"/>
    <col min="36" max="37" width="12.5" style="244" customWidth="1"/>
    <col min="38" max="38" width="14.25" style="244" bestFit="1" customWidth="1"/>
    <col min="39" max="39" width="12.25" style="244" bestFit="1" customWidth="1"/>
    <col min="40" max="40" width="14.125" style="244" bestFit="1" customWidth="1"/>
    <col min="41" max="41" width="15.625" style="244" bestFit="1" customWidth="1"/>
    <col min="42" max="42" width="12.5" style="244" customWidth="1"/>
    <col min="43" max="43" width="15.625" style="244" bestFit="1" customWidth="1"/>
    <col min="44" max="44" width="1.625" style="244" customWidth="1"/>
    <col min="45" max="16384" width="8.625" style="244"/>
  </cols>
  <sheetData>
    <row r="1" spans="1:44" s="441" customFormat="1" ht="23.25">
      <c r="A1" s="441" t="s">
        <v>6581</v>
      </c>
      <c r="B1" s="2718" t="s">
        <v>17526</v>
      </c>
      <c r="C1" s="2718"/>
      <c r="D1" s="2718"/>
      <c r="E1" s="2718"/>
      <c r="F1" s="2718"/>
      <c r="G1" s="2718"/>
      <c r="H1" s="2718"/>
      <c r="I1" s="2718"/>
      <c r="J1" s="619"/>
      <c r="K1" s="619"/>
      <c r="L1" s="619"/>
      <c r="M1" s="619"/>
      <c r="R1" s="392"/>
      <c r="S1" s="336"/>
      <c r="T1" s="413"/>
      <c r="U1" s="315"/>
      <c r="V1" s="315"/>
      <c r="W1" s="315"/>
      <c r="X1" s="315"/>
      <c r="Y1" s="315"/>
      <c r="Z1" s="315"/>
      <c r="AA1" s="315"/>
      <c r="AB1" s="315"/>
      <c r="AC1" s="315"/>
      <c r="AD1" s="315"/>
      <c r="AE1" s="413"/>
      <c r="AG1" s="2718" t="s">
        <v>11001</v>
      </c>
      <c r="AH1" s="2718"/>
      <c r="AI1" s="2718"/>
      <c r="AJ1" s="2718"/>
      <c r="AK1" s="2718"/>
      <c r="AL1" s="2718"/>
      <c r="AM1" s="2718"/>
      <c r="AN1" s="2718"/>
      <c r="AO1" s="2718"/>
      <c r="AP1" s="2718"/>
      <c r="AQ1" s="2718"/>
    </row>
    <row r="2" spans="1:44" s="441" customFormat="1" ht="23.25">
      <c r="B2" s="2718" t="str">
        <f>Validation!B4</f>
        <v>South Staffordshire Water</v>
      </c>
      <c r="C2" s="2718"/>
      <c r="D2" s="2718"/>
      <c r="E2" s="2718"/>
      <c r="F2" s="2718"/>
      <c r="G2" s="584"/>
      <c r="H2" s="584"/>
      <c r="I2" s="584"/>
      <c r="J2" s="584"/>
      <c r="K2" s="584"/>
      <c r="L2" s="584"/>
      <c r="M2" s="584"/>
      <c r="R2" s="392"/>
      <c r="S2" s="336"/>
      <c r="T2" s="413"/>
      <c r="U2" s="315"/>
      <c r="V2" s="315"/>
      <c r="W2" s="315"/>
      <c r="X2" s="315"/>
      <c r="Y2" s="315"/>
      <c r="Z2" s="315"/>
      <c r="AA2" s="315"/>
      <c r="AB2" s="315"/>
      <c r="AC2" s="315"/>
      <c r="AD2" s="315"/>
      <c r="AE2" s="413"/>
      <c r="AG2" s="2718"/>
      <c r="AH2" s="2718"/>
      <c r="AI2" s="2718"/>
      <c r="AJ2" s="2718"/>
      <c r="AK2" s="2718"/>
      <c r="AL2" s="584"/>
      <c r="AM2" s="584"/>
      <c r="AN2" s="584"/>
      <c r="AO2" s="584"/>
      <c r="AP2" s="584"/>
      <c r="AQ2" s="584"/>
    </row>
    <row r="3" spans="1:44" ht="19.5">
      <c r="B3" s="2733" t="s">
        <v>593</v>
      </c>
      <c r="C3" s="2734"/>
      <c r="D3" s="2734"/>
      <c r="E3" s="2734"/>
      <c r="F3" s="2734"/>
      <c r="G3" s="2734"/>
      <c r="H3" s="2734"/>
      <c r="I3" s="2734"/>
      <c r="J3" s="2734"/>
      <c r="K3" s="2734"/>
      <c r="L3" s="2734"/>
      <c r="M3" s="2734"/>
      <c r="N3" s="2734"/>
      <c r="O3" s="2734"/>
      <c r="P3" s="2734"/>
      <c r="R3" s="394"/>
      <c r="S3" s="477" t="s">
        <v>6027</v>
      </c>
      <c r="T3" s="413"/>
      <c r="U3" s="2707" t="s">
        <v>6028</v>
      </c>
      <c r="V3" s="2707"/>
      <c r="W3" s="2707"/>
      <c r="X3" s="2707"/>
      <c r="Y3" s="2707"/>
      <c r="Z3" s="2707"/>
      <c r="AA3" s="2707"/>
      <c r="AB3" s="2707"/>
      <c r="AC3" s="2707"/>
      <c r="AD3" s="2707"/>
      <c r="AE3" s="413"/>
      <c r="AG3" s="2735" t="s">
        <v>593</v>
      </c>
      <c r="AH3" s="2736"/>
      <c r="AI3" s="2736"/>
      <c r="AJ3" s="2736"/>
      <c r="AK3" s="2736"/>
      <c r="AL3" s="2736"/>
      <c r="AM3" s="2736"/>
      <c r="AN3" s="2736"/>
      <c r="AO3" s="2736"/>
      <c r="AP3" s="2736"/>
      <c r="AQ3" s="2736"/>
      <c r="AR3" s="312"/>
    </row>
    <row r="4" spans="1:44" ht="16.5" thickBot="1">
      <c r="B4" s="441"/>
      <c r="C4" s="441"/>
      <c r="D4" s="441"/>
      <c r="E4" s="441"/>
      <c r="F4" s="441"/>
      <c r="G4" s="441"/>
      <c r="H4" s="441"/>
      <c r="I4" s="441"/>
      <c r="J4" s="441"/>
      <c r="K4" s="441"/>
      <c r="L4" s="441"/>
      <c r="M4" s="441"/>
      <c r="N4" s="441"/>
      <c r="R4" s="397"/>
      <c r="S4" s="336"/>
      <c r="T4" s="413"/>
      <c r="U4" s="321" t="s">
        <v>6036</v>
      </c>
      <c r="Z4" s="244"/>
      <c r="AA4" s="321"/>
      <c r="AB4" s="321"/>
      <c r="AC4" s="322"/>
      <c r="AD4" s="322"/>
      <c r="AE4" s="413"/>
      <c r="AG4" s="441"/>
      <c r="AH4" s="441"/>
      <c r="AI4" s="441"/>
      <c r="AJ4" s="441"/>
      <c r="AK4" s="441"/>
      <c r="AL4" s="441"/>
      <c r="AM4" s="441"/>
      <c r="AN4" s="441"/>
      <c r="AO4" s="441"/>
      <c r="AP4" s="441"/>
      <c r="AQ4" s="441"/>
      <c r="AR4" s="312"/>
    </row>
    <row r="5" spans="1:44" ht="75.75" thickTop="1">
      <c r="A5" s="207"/>
      <c r="B5" s="710" t="s">
        <v>6029</v>
      </c>
      <c r="C5" s="728" t="s">
        <v>6582</v>
      </c>
      <c r="D5" s="728" t="s">
        <v>6557</v>
      </c>
      <c r="E5" s="728" t="s">
        <v>6583</v>
      </c>
      <c r="F5" s="728" t="s">
        <v>6584</v>
      </c>
      <c r="G5" s="728" t="s">
        <v>6585</v>
      </c>
      <c r="H5" s="728" t="s">
        <v>6586</v>
      </c>
      <c r="I5" s="728" t="s">
        <v>6587</v>
      </c>
      <c r="J5" s="728" t="s">
        <v>6588</v>
      </c>
      <c r="K5" s="728" t="s">
        <v>6589</v>
      </c>
      <c r="L5" s="729" t="s">
        <v>6590</v>
      </c>
      <c r="M5" s="207"/>
      <c r="N5" s="2808" t="s">
        <v>6034</v>
      </c>
      <c r="O5" s="207"/>
      <c r="P5" s="2808" t="s">
        <v>6035</v>
      </c>
      <c r="Q5" s="207"/>
      <c r="R5" s="397"/>
      <c r="S5" s="336"/>
      <c r="T5" s="413"/>
      <c r="Z5" s="244"/>
      <c r="AA5" s="244"/>
      <c r="AB5" s="244"/>
      <c r="AC5" s="244"/>
      <c r="AD5" s="244"/>
      <c r="AE5" s="413"/>
      <c r="AG5" s="710" t="s">
        <v>6029</v>
      </c>
      <c r="AH5" s="728" t="s">
        <v>6582</v>
      </c>
      <c r="AI5" s="728" t="s">
        <v>6557</v>
      </c>
      <c r="AJ5" s="728" t="s">
        <v>6583</v>
      </c>
      <c r="AK5" s="728" t="s">
        <v>6584</v>
      </c>
      <c r="AL5" s="728" t="s">
        <v>6585</v>
      </c>
      <c r="AM5" s="728" t="s">
        <v>6586</v>
      </c>
      <c r="AN5" s="728" t="s">
        <v>6587</v>
      </c>
      <c r="AO5" s="728" t="s">
        <v>6588</v>
      </c>
      <c r="AP5" s="728" t="s">
        <v>6589</v>
      </c>
      <c r="AQ5" s="729" t="s">
        <v>6590</v>
      </c>
    </row>
    <row r="6" spans="1:44" ht="15">
      <c r="A6" s="207"/>
      <c r="B6" s="481" t="s">
        <v>6030</v>
      </c>
      <c r="C6" s="479" t="s">
        <v>682</v>
      </c>
      <c r="D6" s="479" t="s">
        <v>682</v>
      </c>
      <c r="E6" s="479" t="s">
        <v>682</v>
      </c>
      <c r="F6" s="479" t="s">
        <v>1806</v>
      </c>
      <c r="G6" s="479" t="s">
        <v>1837</v>
      </c>
      <c r="H6" s="479" t="s">
        <v>1837</v>
      </c>
      <c r="I6" s="479" t="s">
        <v>1837</v>
      </c>
      <c r="J6" s="479" t="s">
        <v>1837</v>
      </c>
      <c r="K6" s="479" t="s">
        <v>1083</v>
      </c>
      <c r="L6" s="480" t="s">
        <v>1837</v>
      </c>
      <c r="M6" s="207"/>
      <c r="N6" s="2809"/>
      <c r="O6" s="207"/>
      <c r="P6" s="2809"/>
      <c r="Q6" s="207"/>
      <c r="R6" s="397"/>
      <c r="S6" s="336"/>
      <c r="T6" s="413"/>
      <c r="Z6" s="244"/>
      <c r="AA6" s="244"/>
      <c r="AB6" s="244"/>
      <c r="AC6" s="244"/>
      <c r="AD6" s="244"/>
      <c r="AE6" s="413"/>
      <c r="AG6" s="481" t="s">
        <v>6030</v>
      </c>
      <c r="AH6" s="482" t="s">
        <v>682</v>
      </c>
      <c r="AI6" s="482" t="s">
        <v>682</v>
      </c>
      <c r="AJ6" s="482" t="s">
        <v>682</v>
      </c>
      <c r="AK6" s="482" t="s">
        <v>1806</v>
      </c>
      <c r="AL6" s="482" t="s">
        <v>1837</v>
      </c>
      <c r="AM6" s="482" t="s">
        <v>1837</v>
      </c>
      <c r="AN6" s="482" t="s">
        <v>1837</v>
      </c>
      <c r="AO6" s="482" t="s">
        <v>1837</v>
      </c>
      <c r="AP6" s="482" t="s">
        <v>1083</v>
      </c>
      <c r="AQ6" s="483" t="s">
        <v>1837</v>
      </c>
    </row>
    <row r="7" spans="1:44" ht="15.75" thickBot="1">
      <c r="A7" s="207"/>
      <c r="B7" s="484" t="s">
        <v>5926</v>
      </c>
      <c r="C7" s="323">
        <v>3</v>
      </c>
      <c r="D7" s="323">
        <v>3</v>
      </c>
      <c r="E7" s="323">
        <v>3</v>
      </c>
      <c r="F7" s="323">
        <v>3</v>
      </c>
      <c r="G7" s="323">
        <v>3</v>
      </c>
      <c r="H7" s="323">
        <v>3</v>
      </c>
      <c r="I7" s="323">
        <v>3</v>
      </c>
      <c r="J7" s="323">
        <v>3</v>
      </c>
      <c r="K7" s="323">
        <v>3</v>
      </c>
      <c r="L7" s="730">
        <v>3</v>
      </c>
      <c r="M7" s="207"/>
      <c r="N7" s="2810"/>
      <c r="O7" s="207"/>
      <c r="P7" s="2810"/>
      <c r="Q7" s="207"/>
      <c r="R7" s="397"/>
      <c r="S7" s="336"/>
      <c r="T7" s="413"/>
      <c r="Z7" s="319"/>
      <c r="AA7" s="319"/>
      <c r="AB7" s="319"/>
      <c r="AC7" s="319"/>
      <c r="AD7" s="319"/>
      <c r="AE7" s="413"/>
      <c r="AG7" s="484" t="s">
        <v>5926</v>
      </c>
      <c r="AH7" s="323">
        <v>3</v>
      </c>
      <c r="AI7" s="323">
        <v>3</v>
      </c>
      <c r="AJ7" s="323">
        <v>3</v>
      </c>
      <c r="AK7" s="323">
        <v>3</v>
      </c>
      <c r="AL7" s="323">
        <v>3</v>
      </c>
      <c r="AM7" s="323">
        <v>3</v>
      </c>
      <c r="AN7" s="323">
        <v>3</v>
      </c>
      <c r="AO7" s="323">
        <v>3</v>
      </c>
      <c r="AP7" s="323">
        <v>3</v>
      </c>
      <c r="AQ7" s="730">
        <v>3</v>
      </c>
    </row>
    <row r="8" spans="1:44" ht="16.5" thickTop="1" thickBot="1">
      <c r="A8" s="207"/>
      <c r="B8" s="207"/>
      <c r="C8" s="207"/>
      <c r="D8" s="207"/>
      <c r="E8" s="207"/>
      <c r="F8" s="207"/>
      <c r="G8" s="207"/>
      <c r="H8" s="207"/>
      <c r="I8" s="207"/>
      <c r="J8" s="207"/>
      <c r="K8" s="207"/>
      <c r="L8" s="207"/>
      <c r="M8" s="207"/>
      <c r="N8" s="207"/>
      <c r="O8" s="207"/>
      <c r="P8" s="207"/>
      <c r="Q8" s="207"/>
      <c r="R8" s="397"/>
      <c r="S8" s="336"/>
      <c r="T8" s="413"/>
      <c r="Z8" s="322"/>
      <c r="AA8" s="322"/>
      <c r="AB8" s="322"/>
      <c r="AC8" s="322"/>
      <c r="AD8" s="322"/>
      <c r="AE8" s="413"/>
      <c r="AG8" s="207"/>
      <c r="AH8" s="207"/>
      <c r="AI8" s="207"/>
      <c r="AJ8" s="207"/>
      <c r="AK8" s="207"/>
      <c r="AL8" s="207"/>
      <c r="AM8" s="207"/>
      <c r="AN8" s="207"/>
      <c r="AO8" s="207"/>
      <c r="AP8" s="207"/>
      <c r="AQ8" s="207"/>
    </row>
    <row r="9" spans="1:44" ht="15.75" customHeight="1" thickTop="1" thickBot="1">
      <c r="A9" s="207"/>
      <c r="B9" s="445" t="s">
        <v>6591</v>
      </c>
      <c r="C9" s="536"/>
      <c r="D9" s="536"/>
      <c r="E9" s="731"/>
      <c r="F9" s="110"/>
      <c r="G9" s="110"/>
      <c r="H9" s="732"/>
      <c r="I9" s="732"/>
      <c r="J9" s="732"/>
      <c r="K9" s="732"/>
      <c r="L9" s="732"/>
      <c r="M9" s="207"/>
      <c r="N9" s="312"/>
      <c r="O9" s="207"/>
      <c r="P9" s="207"/>
      <c r="Q9" s="207"/>
      <c r="R9" s="415"/>
      <c r="S9" s="336"/>
      <c r="T9" s="413"/>
      <c r="Z9" s="322"/>
      <c r="AA9" s="322"/>
      <c r="AB9" s="322"/>
      <c r="AC9" s="322"/>
      <c r="AD9" s="322"/>
      <c r="AE9" s="413"/>
      <c r="AG9" s="445" t="s">
        <v>6591</v>
      </c>
      <c r="AH9" s="536"/>
      <c r="AI9" s="536"/>
      <c r="AJ9" s="731"/>
      <c r="AK9" s="110"/>
      <c r="AL9" s="110"/>
      <c r="AM9" s="732"/>
      <c r="AN9" s="732"/>
      <c r="AO9" s="732"/>
      <c r="AP9" s="732"/>
      <c r="AQ9" s="732"/>
    </row>
    <row r="10" spans="1:44" ht="15.75" customHeight="1" thickTop="1">
      <c r="A10" s="207"/>
      <c r="B10" s="505" t="s">
        <v>6592</v>
      </c>
      <c r="C10" s="330"/>
      <c r="D10" s="330"/>
      <c r="E10" s="2557">
        <f>IFERROR(SUM(C10:D10),0)</f>
        <v>0</v>
      </c>
      <c r="F10" s="330"/>
      <c r="G10" s="2557">
        <f>IFERROR(IF(OR(D10=0,F10=0),0,D10/(F10/1000)),0)</f>
        <v>0</v>
      </c>
      <c r="H10" s="330"/>
      <c r="I10" s="330"/>
      <c r="J10" s="2557">
        <f>IFERROR(H10 + I10,0)</f>
        <v>0</v>
      </c>
      <c r="K10" s="330"/>
      <c r="L10" s="1365"/>
      <c r="M10" s="207"/>
      <c r="N10" s="333" t="s">
        <v>6593</v>
      </c>
      <c r="O10" s="207"/>
      <c r="P10" s="335"/>
      <c r="Q10" s="207"/>
      <c r="R10" s="415"/>
      <c r="S10" s="336" t="str">
        <f xml:space="preserve"> IF( SUM( U10:AD10 ) = 0, 0,$U$4 )</f>
        <v>Please complete all cells in row</v>
      </c>
      <c r="T10" s="413"/>
      <c r="U10" s="337">
        <f xml:space="preserve"> IF( ISNUMBER( C10 ), 0, 1 )</f>
        <v>1</v>
      </c>
      <c r="V10" s="337">
        <f t="shared" ref="V10:V11" si="0" xml:space="preserve"> IF( ISNUMBER( D10 ), 0, 1 )</f>
        <v>1</v>
      </c>
      <c r="W10" s="322"/>
      <c r="X10" s="337">
        <f t="shared" ref="X10:X11" si="1" xml:space="preserve"> IF( ISNUMBER( F10 ), 0, 1 )</f>
        <v>1</v>
      </c>
      <c r="Y10" s="322"/>
      <c r="Z10" s="337">
        <f t="shared" ref="Z10:Z11" si="2" xml:space="preserve"> IF( ISNUMBER( H10 ), 0, 1 )</f>
        <v>1</v>
      </c>
      <c r="AA10" s="337">
        <f t="shared" ref="AA10:AA11" si="3" xml:space="preserve"> IF( ISNUMBER( I10 ), 0, 1 )</f>
        <v>1</v>
      </c>
      <c r="AB10" s="322"/>
      <c r="AC10" s="337">
        <f t="shared" ref="AC10:AC11" si="4" xml:space="preserve"> IF( ISNUMBER( K10 ), 0, 1 )</f>
        <v>1</v>
      </c>
      <c r="AD10" s="337">
        <f t="shared" ref="AD10:AD11" si="5" xml:space="preserve"> IF( ISNUMBER( L10 ), 0, 1 )</f>
        <v>1</v>
      </c>
      <c r="AE10" s="413"/>
      <c r="AG10" s="505" t="s">
        <v>6592</v>
      </c>
      <c r="AH10" s="330" t="s">
        <v>2220</v>
      </c>
      <c r="AI10" s="330" t="s">
        <v>2228</v>
      </c>
      <c r="AJ10" s="733" t="s">
        <v>2236</v>
      </c>
      <c r="AK10" s="330" t="s">
        <v>2243</v>
      </c>
      <c r="AL10" s="733" t="s">
        <v>2250</v>
      </c>
      <c r="AM10" s="330" t="s">
        <v>2257</v>
      </c>
      <c r="AN10" s="330" t="s">
        <v>2262</v>
      </c>
      <c r="AO10" s="733" t="s">
        <v>2267</v>
      </c>
      <c r="AP10" s="330" t="s">
        <v>2272</v>
      </c>
      <c r="AQ10" s="734" t="s">
        <v>2277</v>
      </c>
    </row>
    <row r="11" spans="1:44" ht="15.75" customHeight="1">
      <c r="A11" s="207"/>
      <c r="B11" s="514" t="s">
        <v>6594</v>
      </c>
      <c r="C11" s="339"/>
      <c r="D11" s="339"/>
      <c r="E11" s="2558">
        <f>IFERROR(SUM(C11:D11),0)</f>
        <v>0</v>
      </c>
      <c r="F11" s="339"/>
      <c r="G11" s="2558">
        <f>IFERROR(IF(OR(D11=0,F11=0),0,D11/(F11/1100)),0)</f>
        <v>0</v>
      </c>
      <c r="H11" s="339"/>
      <c r="I11" s="339"/>
      <c r="J11" s="2558">
        <f>IFERROR(H11 + I11,0)</f>
        <v>0</v>
      </c>
      <c r="K11" s="339"/>
      <c r="L11" s="1353"/>
      <c r="M11" s="207"/>
      <c r="N11" s="342" t="s">
        <v>6595</v>
      </c>
      <c r="O11" s="207"/>
      <c r="P11" s="343"/>
      <c r="Q11" s="207"/>
      <c r="R11" s="415"/>
      <c r="S11" s="336" t="str">
        <f xml:space="preserve"> IF( SUM( U11:AD11 ) = 0, 0,$U$4 )</f>
        <v>Please complete all cells in row</v>
      </c>
      <c r="T11" s="413"/>
      <c r="U11" s="337">
        <f t="shared" ref="U11" si="6" xml:space="preserve"> IF( ISNUMBER( C11 ), 0, 1 )</f>
        <v>1</v>
      </c>
      <c r="V11" s="337">
        <f t="shared" si="0"/>
        <v>1</v>
      </c>
      <c r="W11" s="322"/>
      <c r="X11" s="337">
        <f t="shared" si="1"/>
        <v>1</v>
      </c>
      <c r="Y11" s="322"/>
      <c r="Z11" s="337">
        <f t="shared" si="2"/>
        <v>1</v>
      </c>
      <c r="AA11" s="337">
        <f t="shared" si="3"/>
        <v>1</v>
      </c>
      <c r="AB11" s="322"/>
      <c r="AC11" s="337">
        <f t="shared" si="4"/>
        <v>1</v>
      </c>
      <c r="AD11" s="337">
        <f t="shared" si="5"/>
        <v>1</v>
      </c>
      <c r="AE11" s="413"/>
      <c r="AG11" s="514" t="s">
        <v>6594</v>
      </c>
      <c r="AH11" s="339" t="s">
        <v>2221</v>
      </c>
      <c r="AI11" s="339" t="s">
        <v>2229</v>
      </c>
      <c r="AJ11" s="735" t="s">
        <v>2237</v>
      </c>
      <c r="AK11" s="339" t="s">
        <v>2244</v>
      </c>
      <c r="AL11" s="735" t="s">
        <v>2251</v>
      </c>
      <c r="AM11" s="339" t="s">
        <v>2258</v>
      </c>
      <c r="AN11" s="339" t="s">
        <v>2263</v>
      </c>
      <c r="AO11" s="735" t="s">
        <v>2268</v>
      </c>
      <c r="AP11" s="339" t="s">
        <v>2273</v>
      </c>
      <c r="AQ11" s="736" t="s">
        <v>2278</v>
      </c>
    </row>
    <row r="12" spans="1:44" ht="15.75" customHeight="1" thickBot="1">
      <c r="A12" s="207"/>
      <c r="B12" s="517" t="s">
        <v>6596</v>
      </c>
      <c r="C12" s="2559">
        <f t="shared" ref="C12:L12" si="7">IFERROR(SUM(C10:C11),0)</f>
        <v>0</v>
      </c>
      <c r="D12" s="2559">
        <f t="shared" si="7"/>
        <v>0</v>
      </c>
      <c r="E12" s="2559">
        <f t="shared" si="7"/>
        <v>0</v>
      </c>
      <c r="F12" s="2559">
        <f t="shared" si="7"/>
        <v>0</v>
      </c>
      <c r="G12" s="2559">
        <f t="shared" si="7"/>
        <v>0</v>
      </c>
      <c r="H12" s="2559">
        <f t="shared" si="7"/>
        <v>0</v>
      </c>
      <c r="I12" s="2559">
        <f t="shared" si="7"/>
        <v>0</v>
      </c>
      <c r="J12" s="2559">
        <f t="shared" si="7"/>
        <v>0</v>
      </c>
      <c r="K12" s="2560">
        <f t="shared" si="7"/>
        <v>0</v>
      </c>
      <c r="L12" s="2561">
        <f t="shared" si="7"/>
        <v>0</v>
      </c>
      <c r="M12" s="207"/>
      <c r="N12" s="408" t="s">
        <v>6597</v>
      </c>
      <c r="O12" s="207"/>
      <c r="P12" s="354"/>
      <c r="Q12" s="207"/>
      <c r="R12" s="415"/>
      <c r="S12" s="336"/>
      <c r="T12" s="413"/>
      <c r="U12" s="322"/>
      <c r="V12" s="322"/>
      <c r="W12" s="322"/>
      <c r="X12" s="322"/>
      <c r="Y12" s="322"/>
      <c r="Z12" s="322"/>
      <c r="AA12" s="322"/>
      <c r="AB12" s="322"/>
      <c r="AC12" s="322"/>
      <c r="AD12" s="322"/>
      <c r="AE12" s="413"/>
      <c r="AG12" s="517" t="s">
        <v>6596</v>
      </c>
      <c r="AH12" s="737" t="s">
        <v>2222</v>
      </c>
      <c r="AI12" s="737" t="s">
        <v>2230</v>
      </c>
      <c r="AJ12" s="737" t="s">
        <v>2238</v>
      </c>
      <c r="AK12" s="737" t="s">
        <v>2245</v>
      </c>
      <c r="AL12" s="737" t="s">
        <v>2252</v>
      </c>
      <c r="AM12" s="737" t="s">
        <v>2259</v>
      </c>
      <c r="AN12" s="737" t="s">
        <v>2264</v>
      </c>
      <c r="AO12" s="737" t="s">
        <v>2269</v>
      </c>
      <c r="AP12" s="738" t="s">
        <v>2274</v>
      </c>
      <c r="AQ12" s="469" t="s">
        <v>2279</v>
      </c>
    </row>
    <row r="13" spans="1:44" ht="15.75" customHeight="1" thickTop="1" thickBot="1">
      <c r="A13" s="207"/>
      <c r="B13" s="638"/>
      <c r="C13" s="2381"/>
      <c r="D13" s="2381"/>
      <c r="E13" s="2381"/>
      <c r="F13" s="2381"/>
      <c r="G13" s="2381"/>
      <c r="H13" s="2562"/>
      <c r="I13" s="2562"/>
      <c r="J13" s="2562"/>
      <c r="K13" s="2562"/>
      <c r="L13" s="2562"/>
      <c r="M13" s="207"/>
      <c r="N13" s="312"/>
      <c r="O13" s="207"/>
      <c r="P13" s="207"/>
      <c r="Q13" s="207"/>
      <c r="R13" s="415"/>
      <c r="S13" s="336"/>
      <c r="T13" s="413"/>
      <c r="U13" s="322"/>
      <c r="V13" s="322"/>
      <c r="W13" s="322"/>
      <c r="X13" s="322"/>
      <c r="Y13" s="322"/>
      <c r="Z13" s="322"/>
      <c r="AA13" s="322"/>
      <c r="AB13" s="322"/>
      <c r="AC13" s="322"/>
      <c r="AD13" s="322"/>
      <c r="AE13" s="413"/>
      <c r="AG13" s="638"/>
      <c r="AH13" s="86"/>
      <c r="AI13" s="86"/>
      <c r="AJ13" s="86"/>
      <c r="AK13" s="86"/>
      <c r="AL13" s="86"/>
      <c r="AM13" s="638"/>
      <c r="AN13" s="638"/>
      <c r="AO13" s="638"/>
      <c r="AP13" s="638"/>
      <c r="AQ13" s="638"/>
    </row>
    <row r="14" spans="1:44" ht="15.75" customHeight="1" thickTop="1" thickBot="1">
      <c r="A14" s="207"/>
      <c r="B14" s="445" t="s">
        <v>6598</v>
      </c>
      <c r="C14" s="2202"/>
      <c r="D14" s="2202"/>
      <c r="E14" s="2202"/>
      <c r="F14" s="2202"/>
      <c r="G14" s="2202"/>
      <c r="H14" s="2202"/>
      <c r="I14" s="2202"/>
      <c r="J14" s="2202"/>
      <c r="K14" s="2202"/>
      <c r="L14" s="2202"/>
      <c r="M14" s="207"/>
      <c r="N14" s="312"/>
      <c r="O14" s="207"/>
      <c r="P14" s="207"/>
      <c r="Q14" s="207"/>
      <c r="R14" s="415"/>
      <c r="S14" s="336"/>
      <c r="T14" s="413"/>
      <c r="U14" s="322"/>
      <c r="V14" s="322"/>
      <c r="W14" s="322"/>
      <c r="X14" s="322"/>
      <c r="Y14" s="322"/>
      <c r="Z14" s="322"/>
      <c r="AA14" s="322"/>
      <c r="AB14" s="322"/>
      <c r="AC14" s="322"/>
      <c r="AD14" s="322"/>
      <c r="AE14" s="413"/>
      <c r="AG14" s="445" t="s">
        <v>6598</v>
      </c>
      <c r="AH14" s="110"/>
      <c r="AI14" s="110"/>
      <c r="AJ14" s="110"/>
      <c r="AK14" s="110"/>
      <c r="AL14" s="110"/>
      <c r="AM14" s="110"/>
      <c r="AN14" s="110"/>
      <c r="AO14" s="110"/>
      <c r="AP14" s="110"/>
      <c r="AQ14" s="110"/>
    </row>
    <row r="15" spans="1:44" ht="15.75" customHeight="1" thickTop="1" thickBot="1">
      <c r="A15" s="207"/>
      <c r="B15" s="472" t="s">
        <v>6592</v>
      </c>
      <c r="C15" s="473"/>
      <c r="D15" s="473"/>
      <c r="E15" s="1214">
        <f>IFERROR(SUM(C15:D15),0)</f>
        <v>0</v>
      </c>
      <c r="F15" s="473"/>
      <c r="G15" s="1214">
        <f>IFERROR(IF(OR(E15=0,F15=0),0,E15/(F15/1000)),0)</f>
        <v>0</v>
      </c>
      <c r="H15" s="473"/>
      <c r="I15" s="473"/>
      <c r="J15" s="2313"/>
      <c r="K15" s="473"/>
      <c r="L15" s="474">
        <f>IFERROR( J15 / F15,0)</f>
        <v>0</v>
      </c>
      <c r="M15" s="207"/>
      <c r="N15" s="426" t="s">
        <v>6599</v>
      </c>
      <c r="O15" s="207"/>
      <c r="P15" s="427"/>
      <c r="Q15" s="207"/>
      <c r="R15" s="415"/>
      <c r="S15" s="336" t="str">
        <f xml:space="preserve"> IF( SUM( U15:AD15 ) = 0, 0,$U$4 )</f>
        <v>Please complete all cells in row</v>
      </c>
      <c r="T15" s="413"/>
      <c r="U15" s="337">
        <f t="shared" ref="U15" si="8" xml:space="preserve"> IF( ISNUMBER( C15 ), 0, 1 )</f>
        <v>1</v>
      </c>
      <c r="V15" s="337">
        <f t="shared" ref="V15" si="9" xml:space="preserve"> IF( ISNUMBER( D15 ), 0, 1 )</f>
        <v>1</v>
      </c>
      <c r="W15" s="322"/>
      <c r="X15" s="337">
        <f t="shared" ref="X15" si="10" xml:space="preserve"> IF( ISNUMBER( F15 ), 0, 1 )</f>
        <v>1</v>
      </c>
      <c r="Y15" s="322"/>
      <c r="Z15" s="337">
        <f t="shared" ref="Z15" si="11" xml:space="preserve"> IF( ISNUMBER( H15 ), 0, 1 )</f>
        <v>1</v>
      </c>
      <c r="AA15" s="337">
        <f t="shared" ref="AA15" si="12" xml:space="preserve"> IF( ISNUMBER( I15 ), 0, 1 )</f>
        <v>1</v>
      </c>
      <c r="AB15" s="322"/>
      <c r="AC15" s="337">
        <f t="shared" ref="AC15" si="13" xml:space="preserve"> IF( ISNUMBER( K15 ), 0, 1 )</f>
        <v>1</v>
      </c>
      <c r="AD15" s="322"/>
      <c r="AE15" s="413"/>
      <c r="AG15" s="472" t="s">
        <v>6592</v>
      </c>
      <c r="AH15" s="473" t="s">
        <v>2223</v>
      </c>
      <c r="AI15" s="473" t="s">
        <v>2231</v>
      </c>
      <c r="AJ15" s="424" t="s">
        <v>2239</v>
      </c>
      <c r="AK15" s="473" t="s">
        <v>2246</v>
      </c>
      <c r="AL15" s="424" t="s">
        <v>2253</v>
      </c>
      <c r="AM15" s="473" t="s">
        <v>2260</v>
      </c>
      <c r="AN15" s="473" t="s">
        <v>2265</v>
      </c>
      <c r="AO15" s="1547" t="s">
        <v>2270</v>
      </c>
      <c r="AP15" s="473" t="s">
        <v>2275</v>
      </c>
      <c r="AQ15" s="474" t="s">
        <v>2280</v>
      </c>
    </row>
    <row r="16" spans="1:44" ht="15.75" customHeight="1" thickTop="1" thickBot="1">
      <c r="A16" s="207"/>
      <c r="B16" s="638"/>
      <c r="C16" s="2381"/>
      <c r="D16" s="2381"/>
      <c r="E16" s="2381"/>
      <c r="F16" s="2381"/>
      <c r="G16" s="2381"/>
      <c r="H16" s="2381"/>
      <c r="I16" s="2381"/>
      <c r="J16" s="2381"/>
      <c r="K16" s="2381"/>
      <c r="L16" s="2381"/>
      <c r="M16" s="207"/>
      <c r="N16" s="312"/>
      <c r="O16" s="207"/>
      <c r="P16" s="207"/>
      <c r="Q16" s="207"/>
      <c r="R16" s="415"/>
      <c r="S16" s="336"/>
      <c r="T16" s="413"/>
      <c r="U16" s="322"/>
      <c r="V16" s="322"/>
      <c r="W16" s="322"/>
      <c r="X16" s="322"/>
      <c r="Y16" s="322"/>
      <c r="Z16" s="322"/>
      <c r="AA16" s="322"/>
      <c r="AB16" s="322"/>
      <c r="AC16" s="322"/>
      <c r="AD16" s="322"/>
      <c r="AE16" s="413"/>
      <c r="AG16" s="638"/>
      <c r="AH16" s="86"/>
      <c r="AI16" s="86"/>
      <c r="AJ16" s="86"/>
      <c r="AK16" s="86"/>
      <c r="AL16" s="86"/>
      <c r="AM16" s="86"/>
      <c r="AN16" s="86"/>
      <c r="AO16" s="86"/>
      <c r="AP16" s="86"/>
      <c r="AQ16" s="86"/>
    </row>
    <row r="17" spans="1:43" ht="15.75" customHeight="1" thickTop="1" thickBot="1">
      <c r="A17" s="207"/>
      <c r="B17" s="472" t="s">
        <v>6600</v>
      </c>
      <c r="C17" s="1214">
        <f>IFERROR(C12+C15,0)</f>
        <v>0</v>
      </c>
      <c r="D17" s="1214">
        <f>IFERROR(D12+D15,0)</f>
        <v>0</v>
      </c>
      <c r="E17" s="1214">
        <f>IFERROR(E12+E15,0)</f>
        <v>0</v>
      </c>
      <c r="F17" s="1214">
        <f>IFERROR(F12+F15,0)</f>
        <v>0</v>
      </c>
      <c r="G17" s="1214">
        <f>IFERROR(IF(OR(E17=0,F17=0),0,E17/(F17/1000)),0)</f>
        <v>0</v>
      </c>
      <c r="H17" s="1214">
        <f>IFERROR(H12+H15,0)</f>
        <v>0</v>
      </c>
      <c r="I17" s="1214">
        <f>IFERROR(I12+I15,0)</f>
        <v>0</v>
      </c>
      <c r="J17" s="1214">
        <f>IFERROR(H17-I17,0)</f>
        <v>0</v>
      </c>
      <c r="K17" s="2563">
        <f>IFERROR(K12+K15,0)</f>
        <v>0</v>
      </c>
      <c r="L17" s="740">
        <f>IFERROR(L12 + L15,0)</f>
        <v>0</v>
      </c>
      <c r="M17" s="207"/>
      <c r="N17" s="426" t="s">
        <v>6601</v>
      </c>
      <c r="O17" s="207"/>
      <c r="P17" s="427"/>
      <c r="Q17" s="207"/>
      <c r="R17" s="415"/>
      <c r="S17" s="336"/>
      <c r="T17" s="413"/>
      <c r="U17" s="322"/>
      <c r="V17" s="322"/>
      <c r="W17" s="322"/>
      <c r="X17" s="322"/>
      <c r="Y17" s="322"/>
      <c r="Z17" s="322"/>
      <c r="AA17" s="322"/>
      <c r="AB17" s="322"/>
      <c r="AC17" s="322"/>
      <c r="AD17" s="322"/>
      <c r="AE17" s="413"/>
      <c r="AG17" s="472" t="s">
        <v>6600</v>
      </c>
      <c r="AH17" s="424" t="s">
        <v>2224</v>
      </c>
      <c r="AI17" s="424" t="s">
        <v>2232</v>
      </c>
      <c r="AJ17" s="424" t="s">
        <v>2240</v>
      </c>
      <c r="AK17" s="424" t="s">
        <v>2247</v>
      </c>
      <c r="AL17" s="424" t="s">
        <v>2254</v>
      </c>
      <c r="AM17" s="424" t="s">
        <v>2261</v>
      </c>
      <c r="AN17" s="424" t="s">
        <v>2266</v>
      </c>
      <c r="AO17" s="424" t="s">
        <v>2271</v>
      </c>
      <c r="AP17" s="739" t="s">
        <v>2276</v>
      </c>
      <c r="AQ17" s="740" t="s">
        <v>2281</v>
      </c>
    </row>
    <row r="18" spans="1:43" ht="15.75" customHeight="1" thickTop="1" thickBot="1">
      <c r="A18" s="207"/>
      <c r="B18" s="741"/>
      <c r="C18" s="2564"/>
      <c r="D18" s="2564"/>
      <c r="E18" s="2564"/>
      <c r="F18" s="2564"/>
      <c r="G18" s="2564"/>
      <c r="H18" s="2565"/>
      <c r="I18" s="2565"/>
      <c r="J18" s="2565"/>
      <c r="K18" s="2565"/>
      <c r="L18" s="2565"/>
      <c r="M18" s="207"/>
      <c r="N18" s="312"/>
      <c r="O18" s="207"/>
      <c r="P18" s="207"/>
      <c r="Q18" s="207"/>
      <c r="R18" s="415"/>
      <c r="S18" s="336"/>
      <c r="T18" s="413"/>
      <c r="U18" s="322"/>
      <c r="V18" s="322"/>
      <c r="W18" s="322"/>
      <c r="X18" s="322"/>
      <c r="Y18" s="322"/>
      <c r="Z18" s="322"/>
      <c r="AA18" s="322"/>
      <c r="AB18" s="322"/>
      <c r="AC18" s="322"/>
      <c r="AD18" s="322"/>
      <c r="AE18" s="413"/>
      <c r="AG18" s="741"/>
      <c r="AH18" s="188"/>
      <c r="AI18" s="188"/>
      <c r="AJ18" s="188"/>
      <c r="AK18" s="188"/>
      <c r="AL18" s="188"/>
      <c r="AM18" s="741"/>
      <c r="AN18" s="741"/>
      <c r="AO18" s="741"/>
      <c r="AP18" s="741"/>
      <c r="AQ18" s="741"/>
    </row>
    <row r="19" spans="1:43" ht="15.75" customHeight="1" thickTop="1" thickBot="1">
      <c r="A19" s="207"/>
      <c r="B19" s="445" t="s">
        <v>6602</v>
      </c>
      <c r="C19" s="2202"/>
      <c r="D19" s="2202"/>
      <c r="E19" s="2202"/>
      <c r="F19" s="2202"/>
      <c r="G19" s="2202"/>
      <c r="H19" s="2202"/>
      <c r="I19" s="2202"/>
      <c r="J19" s="2202"/>
      <c r="K19" s="2202"/>
      <c r="L19" s="2202"/>
      <c r="M19" s="207"/>
      <c r="N19" s="312"/>
      <c r="O19" s="207"/>
      <c r="P19" s="207"/>
      <c r="Q19" s="207"/>
      <c r="R19" s="415"/>
      <c r="S19" s="336"/>
      <c r="T19" s="413"/>
      <c r="U19" s="322"/>
      <c r="V19" s="322"/>
      <c r="W19" s="322"/>
      <c r="X19" s="322"/>
      <c r="Y19" s="322"/>
      <c r="Z19" s="322"/>
      <c r="AA19" s="322"/>
      <c r="AB19" s="322"/>
      <c r="AC19" s="322"/>
      <c r="AD19" s="322"/>
      <c r="AE19" s="413"/>
      <c r="AG19" s="445" t="s">
        <v>6602</v>
      </c>
      <c r="AH19" s="110"/>
      <c r="AI19" s="110"/>
      <c r="AJ19" s="110"/>
      <c r="AK19" s="110"/>
      <c r="AL19" s="110"/>
      <c r="AM19" s="110"/>
      <c r="AN19" s="110"/>
      <c r="AO19" s="110"/>
      <c r="AP19" s="110"/>
      <c r="AQ19" s="110"/>
    </row>
    <row r="20" spans="1:43" ht="15.75" customHeight="1" thickTop="1" thickBot="1">
      <c r="A20" s="207"/>
      <c r="B20" s="472" t="s">
        <v>6603</v>
      </c>
      <c r="C20" s="473"/>
      <c r="D20" s="473"/>
      <c r="E20" s="1214">
        <f>IFERROR(SUM(C20:D20),0)</f>
        <v>0</v>
      </c>
      <c r="F20" s="473"/>
      <c r="G20" s="1214">
        <f>IFERROR(IF(OR(E20=0,F20=0),0,E20/(F20/1000)),0)</f>
        <v>0</v>
      </c>
      <c r="H20" s="742"/>
      <c r="I20" s="742"/>
      <c r="J20" s="742"/>
      <c r="K20" s="742"/>
      <c r="L20" s="743"/>
      <c r="M20" s="207"/>
      <c r="N20" s="426" t="s">
        <v>6604</v>
      </c>
      <c r="O20" s="207"/>
      <c r="P20" s="427"/>
      <c r="Q20" s="207"/>
      <c r="R20" s="415"/>
      <c r="S20" s="336" t="str">
        <f xml:space="preserve"> IF( SUM( U20:AD20 ) = 0, 0,$U$4 )</f>
        <v>Please complete all cells in row</v>
      </c>
      <c r="T20" s="413"/>
      <c r="U20" s="337">
        <f t="shared" ref="U20" si="14" xml:space="preserve"> IF( ISNUMBER( C20 ), 0, 1 )</f>
        <v>1</v>
      </c>
      <c r="V20" s="337">
        <f t="shared" ref="V20" si="15" xml:space="preserve"> IF( ISNUMBER( D20 ), 0, 1 )</f>
        <v>1</v>
      </c>
      <c r="W20" s="322"/>
      <c r="X20" s="337">
        <f t="shared" ref="X20" si="16" xml:space="preserve"> IF( ISNUMBER( F20 ), 0, 1 )</f>
        <v>1</v>
      </c>
      <c r="Y20" s="322"/>
      <c r="Z20" s="322"/>
      <c r="AA20" s="322"/>
      <c r="AB20" s="322"/>
      <c r="AC20" s="322"/>
      <c r="AD20" s="322"/>
      <c r="AE20" s="413"/>
      <c r="AG20" s="472" t="s">
        <v>6603</v>
      </c>
      <c r="AH20" s="473" t="s">
        <v>2225</v>
      </c>
      <c r="AI20" s="473" t="s">
        <v>2233</v>
      </c>
      <c r="AJ20" s="424" t="s">
        <v>2241</v>
      </c>
      <c r="AK20" s="473" t="s">
        <v>2248</v>
      </c>
      <c r="AL20" s="424" t="s">
        <v>2255</v>
      </c>
      <c r="AM20" s="742"/>
      <c r="AN20" s="742"/>
      <c r="AO20" s="742"/>
      <c r="AP20" s="742"/>
      <c r="AQ20" s="743"/>
    </row>
    <row r="21" spans="1:43" ht="15.75" customHeight="1" thickTop="1" thickBot="1">
      <c r="A21" s="207"/>
      <c r="B21" s="741"/>
      <c r="C21" s="1014"/>
      <c r="D21" s="1014"/>
      <c r="E21" s="1014"/>
      <c r="F21" s="1014"/>
      <c r="G21" s="1014"/>
      <c r="H21" s="2565"/>
      <c r="I21" s="2565"/>
      <c r="J21" s="2565"/>
      <c r="K21" s="2565"/>
      <c r="L21" s="2565"/>
      <c r="M21" s="207"/>
      <c r="N21" s="312"/>
      <c r="O21" s="207"/>
      <c r="P21" s="207"/>
      <c r="Q21" s="207"/>
      <c r="R21" s="415"/>
      <c r="S21" s="336"/>
      <c r="T21" s="413"/>
      <c r="U21" s="322"/>
      <c r="V21" s="322"/>
      <c r="W21" s="322"/>
      <c r="X21" s="322"/>
      <c r="Y21" s="322"/>
      <c r="Z21" s="322"/>
      <c r="AA21" s="322"/>
      <c r="AB21" s="322"/>
      <c r="AC21" s="322"/>
      <c r="AD21" s="322"/>
      <c r="AE21" s="413"/>
      <c r="AG21" s="741"/>
      <c r="AH21" s="207"/>
      <c r="AI21" s="207"/>
      <c r="AJ21" s="207"/>
      <c r="AK21" s="207"/>
      <c r="AL21" s="207"/>
      <c r="AM21" s="741"/>
      <c r="AN21" s="741"/>
      <c r="AO21" s="741"/>
      <c r="AP21" s="741"/>
      <c r="AQ21" s="741"/>
    </row>
    <row r="22" spans="1:43" ht="15.75" customHeight="1" thickTop="1" thickBot="1">
      <c r="A22" s="207"/>
      <c r="B22" s="472" t="s">
        <v>6106</v>
      </c>
      <c r="C22" s="1214">
        <f>IFERROR(C17+C20,0)</f>
        <v>0</v>
      </c>
      <c r="D22" s="1214">
        <f>IFERROR(D17+D20,0)</f>
        <v>0</v>
      </c>
      <c r="E22" s="1214">
        <f>IFERROR(E17+E20,0)</f>
        <v>0</v>
      </c>
      <c r="F22" s="1214">
        <f>IFERROR(F17+F20,0)</f>
        <v>0</v>
      </c>
      <c r="G22" s="1214">
        <f>IFERROR(IF(OR(D22=0,F22=0),0,D22/(F22/1000)),0)</f>
        <v>0</v>
      </c>
      <c r="H22" s="742"/>
      <c r="I22" s="742"/>
      <c r="J22" s="742"/>
      <c r="K22" s="742"/>
      <c r="L22" s="743"/>
      <c r="M22" s="207"/>
      <c r="N22" s="426" t="s">
        <v>6605</v>
      </c>
      <c r="O22" s="207"/>
      <c r="P22" s="427"/>
      <c r="Q22" s="207"/>
      <c r="R22" s="415"/>
      <c r="S22" s="336"/>
      <c r="T22" s="413"/>
      <c r="U22" s="322"/>
      <c r="V22" s="322"/>
      <c r="W22" s="322"/>
      <c r="X22" s="322"/>
      <c r="Y22" s="322"/>
      <c r="Z22" s="322"/>
      <c r="AA22" s="322"/>
      <c r="AB22" s="322"/>
      <c r="AC22" s="322"/>
      <c r="AD22" s="322"/>
      <c r="AE22" s="413"/>
      <c r="AG22" s="472" t="s">
        <v>6106</v>
      </c>
      <c r="AH22" s="424" t="s">
        <v>2226</v>
      </c>
      <c r="AI22" s="424" t="s">
        <v>2234</v>
      </c>
      <c r="AJ22" s="424" t="s">
        <v>2242</v>
      </c>
      <c r="AK22" s="424" t="s">
        <v>2249</v>
      </c>
      <c r="AL22" s="424" t="s">
        <v>2256</v>
      </c>
      <c r="AM22" s="742"/>
      <c r="AN22" s="742"/>
      <c r="AO22" s="742"/>
      <c r="AP22" s="742"/>
      <c r="AQ22" s="743"/>
    </row>
    <row r="23" spans="1:43" ht="17.25" thickTop="1" thickBot="1">
      <c r="A23" s="207"/>
      <c r="B23" s="207"/>
      <c r="C23" s="207"/>
      <c r="D23" s="207"/>
      <c r="E23" s="207"/>
      <c r="F23" s="207"/>
      <c r="G23" s="207"/>
      <c r="H23" s="207"/>
      <c r="I23" s="207"/>
      <c r="J23" s="207"/>
      <c r="K23" s="207"/>
      <c r="L23" s="207"/>
      <c r="M23" s="207"/>
      <c r="N23" s="312"/>
      <c r="O23" s="207"/>
      <c r="P23" s="207"/>
      <c r="Q23" s="207"/>
      <c r="R23" s="415"/>
      <c r="S23" s="336"/>
      <c r="T23" s="413"/>
      <c r="U23" s="322"/>
      <c r="V23" s="322"/>
      <c r="W23" s="322"/>
      <c r="X23" s="322"/>
      <c r="Y23" s="322"/>
      <c r="Z23" s="322"/>
      <c r="AA23" s="322"/>
      <c r="AB23" s="322"/>
      <c r="AC23" s="322"/>
      <c r="AD23" s="322"/>
      <c r="AE23" s="413"/>
      <c r="AG23" s="207"/>
      <c r="AH23" s="207"/>
      <c r="AI23" s="207"/>
      <c r="AJ23" s="207"/>
      <c r="AK23" s="207"/>
      <c r="AL23" s="207"/>
      <c r="AM23" s="207"/>
      <c r="AN23" s="207"/>
      <c r="AO23" s="207"/>
      <c r="AP23" s="207"/>
      <c r="AQ23" s="207"/>
    </row>
    <row r="24" spans="1:43" ht="60.75" thickTop="1">
      <c r="A24" s="207"/>
      <c r="B24" s="710" t="s">
        <v>6029</v>
      </c>
      <c r="C24" s="2457" t="s">
        <v>6551</v>
      </c>
      <c r="D24" s="2459" t="s">
        <v>6606</v>
      </c>
      <c r="E24" s="536"/>
      <c r="F24" s="536"/>
      <c r="G24" s="536"/>
      <c r="H24" s="207"/>
      <c r="I24" s="207"/>
      <c r="J24" s="207"/>
      <c r="K24" s="207"/>
      <c r="L24" s="207"/>
      <c r="M24" s="207"/>
      <c r="N24" s="312"/>
      <c r="O24" s="207"/>
      <c r="P24" s="207"/>
      <c r="Q24" s="207"/>
      <c r="R24" s="415"/>
      <c r="S24" s="336"/>
      <c r="T24" s="422"/>
      <c r="U24" s="322"/>
      <c r="V24" s="322"/>
      <c r="W24" s="322"/>
      <c r="X24" s="322"/>
      <c r="Y24" s="322"/>
      <c r="Z24" s="322"/>
      <c r="AA24" s="322"/>
      <c r="AB24" s="322"/>
      <c r="AC24" s="322"/>
      <c r="AD24" s="322"/>
      <c r="AE24" s="422"/>
      <c r="AG24" s="710" t="s">
        <v>6029</v>
      </c>
      <c r="AH24" s="728" t="s">
        <v>6551</v>
      </c>
      <c r="AI24" s="729" t="s">
        <v>6606</v>
      </c>
      <c r="AJ24" s="536"/>
      <c r="AK24" s="536"/>
      <c r="AL24" s="536"/>
      <c r="AM24" s="207"/>
      <c r="AN24" s="207"/>
      <c r="AO24" s="207"/>
      <c r="AP24" s="207"/>
      <c r="AQ24" s="207"/>
    </row>
    <row r="25" spans="1:43" ht="15.75" customHeight="1">
      <c r="A25" s="207"/>
      <c r="B25" s="481" t="s">
        <v>6030</v>
      </c>
      <c r="C25" s="2461" t="s">
        <v>1806</v>
      </c>
      <c r="D25" s="2464" t="s">
        <v>1837</v>
      </c>
      <c r="E25" s="536"/>
      <c r="F25" s="536"/>
      <c r="G25" s="536"/>
      <c r="H25" s="207"/>
      <c r="I25" s="207"/>
      <c r="J25" s="207"/>
      <c r="K25" s="207"/>
      <c r="L25" s="207"/>
      <c r="M25" s="207"/>
      <c r="N25" s="312"/>
      <c r="O25" s="207"/>
      <c r="P25" s="207"/>
      <c r="Q25" s="207"/>
      <c r="R25" s="415"/>
      <c r="S25" s="336"/>
      <c r="T25" s="422"/>
      <c r="U25" s="322"/>
      <c r="V25" s="322"/>
      <c r="W25" s="322"/>
      <c r="X25" s="322"/>
      <c r="Y25" s="322"/>
      <c r="Z25" s="322"/>
      <c r="AA25" s="322"/>
      <c r="AB25" s="322"/>
      <c r="AC25" s="322"/>
      <c r="AD25" s="322"/>
      <c r="AE25" s="422"/>
      <c r="AG25" s="481" t="s">
        <v>6030</v>
      </c>
      <c r="AH25" s="482" t="s">
        <v>1806</v>
      </c>
      <c r="AI25" s="483" t="s">
        <v>1837</v>
      </c>
      <c r="AJ25" s="536"/>
      <c r="AK25" s="536"/>
      <c r="AL25" s="536"/>
      <c r="AM25" s="207"/>
      <c r="AN25" s="207"/>
      <c r="AO25" s="207"/>
      <c r="AP25" s="207"/>
      <c r="AQ25" s="207"/>
    </row>
    <row r="26" spans="1:43" ht="15.75" customHeight="1" thickBot="1">
      <c r="A26" s="207"/>
      <c r="B26" s="484" t="s">
        <v>5926</v>
      </c>
      <c r="C26" s="2458">
        <v>3</v>
      </c>
      <c r="D26" s="2460">
        <v>3</v>
      </c>
      <c r="E26" s="536"/>
      <c r="F26" s="536"/>
      <c r="G26" s="536"/>
      <c r="H26" s="207"/>
      <c r="I26" s="207"/>
      <c r="J26" s="207"/>
      <c r="K26" s="207"/>
      <c r="L26" s="207"/>
      <c r="M26" s="207"/>
      <c r="N26" s="312"/>
      <c r="O26" s="207"/>
      <c r="P26" s="207"/>
      <c r="Q26" s="207"/>
      <c r="R26" s="415"/>
      <c r="S26" s="336"/>
      <c r="T26" s="413"/>
      <c r="U26" s="322"/>
      <c r="V26" s="322"/>
      <c r="W26" s="322"/>
      <c r="X26" s="322"/>
      <c r="Y26" s="322"/>
      <c r="Z26" s="322"/>
      <c r="AA26" s="322"/>
      <c r="AB26" s="322"/>
      <c r="AC26" s="322"/>
      <c r="AD26" s="322"/>
      <c r="AE26" s="413"/>
      <c r="AG26" s="484" t="s">
        <v>5926</v>
      </c>
      <c r="AH26" s="323">
        <v>3</v>
      </c>
      <c r="AI26" s="730">
        <v>3</v>
      </c>
      <c r="AJ26" s="536"/>
      <c r="AK26" s="536"/>
      <c r="AL26" s="536"/>
      <c r="AM26" s="207"/>
      <c r="AN26" s="207"/>
      <c r="AO26" s="207"/>
      <c r="AP26" s="207"/>
      <c r="AQ26" s="207"/>
    </row>
    <row r="27" spans="1:43" ht="15.75" customHeight="1" thickTop="1" thickBot="1">
      <c r="A27" s="207"/>
      <c r="B27" s="207"/>
      <c r="C27" s="207"/>
      <c r="D27" s="207"/>
      <c r="E27" s="207"/>
      <c r="F27" s="207"/>
      <c r="G27" s="207"/>
      <c r="H27" s="207"/>
      <c r="I27" s="207"/>
      <c r="J27" s="207"/>
      <c r="K27" s="207"/>
      <c r="L27" s="207"/>
      <c r="M27" s="207"/>
      <c r="N27" s="312"/>
      <c r="O27" s="207"/>
      <c r="P27" s="207"/>
      <c r="Q27" s="207"/>
      <c r="R27" s="415"/>
      <c r="S27" s="336"/>
      <c r="T27" s="413"/>
      <c r="U27" s="322"/>
      <c r="V27" s="322"/>
      <c r="W27" s="322"/>
      <c r="X27" s="322"/>
      <c r="Y27" s="322"/>
      <c r="Z27" s="322"/>
      <c r="AA27" s="322"/>
      <c r="AB27" s="322"/>
      <c r="AC27" s="322"/>
      <c r="AD27" s="322"/>
      <c r="AE27" s="413"/>
      <c r="AG27" s="207"/>
      <c r="AH27" s="207"/>
      <c r="AI27" s="207"/>
      <c r="AJ27" s="207"/>
      <c r="AK27" s="207"/>
      <c r="AL27" s="207"/>
      <c r="AM27" s="207"/>
      <c r="AN27" s="207"/>
      <c r="AO27" s="207"/>
      <c r="AP27" s="207"/>
      <c r="AQ27" s="207"/>
    </row>
    <row r="28" spans="1:43" ht="15.75" customHeight="1" thickTop="1" thickBot="1">
      <c r="A28" s="207"/>
      <c r="B28" s="445" t="s">
        <v>6607</v>
      </c>
      <c r="C28" s="110"/>
      <c r="D28" s="110"/>
      <c r="E28" s="110"/>
      <c r="F28" s="110"/>
      <c r="G28" s="110"/>
      <c r="H28" s="744"/>
      <c r="I28" s="744"/>
      <c r="J28" s="744"/>
      <c r="K28" s="744"/>
      <c r="L28" s="744"/>
      <c r="M28" s="207"/>
      <c r="N28" s="312"/>
      <c r="O28" s="207"/>
      <c r="P28" s="207"/>
      <c r="Q28" s="207"/>
      <c r="R28" s="415"/>
      <c r="S28" s="336"/>
      <c r="T28" s="413"/>
      <c r="U28" s="322"/>
      <c r="V28" s="322"/>
      <c r="W28" s="322"/>
      <c r="X28" s="322"/>
      <c r="Y28" s="322"/>
      <c r="Z28" s="322"/>
      <c r="AA28" s="322"/>
      <c r="AB28" s="322"/>
      <c r="AC28" s="322"/>
      <c r="AD28" s="322"/>
      <c r="AE28" s="413"/>
      <c r="AG28" s="445" t="s">
        <v>6607</v>
      </c>
      <c r="AH28" s="110"/>
      <c r="AI28" s="110"/>
      <c r="AJ28" s="110"/>
      <c r="AK28" s="110"/>
      <c r="AL28" s="110"/>
      <c r="AM28" s="744"/>
      <c r="AN28" s="744"/>
      <c r="AO28" s="744"/>
      <c r="AP28" s="744"/>
      <c r="AQ28" s="744"/>
    </row>
    <row r="29" spans="1:43" ht="15.75" customHeight="1" thickTop="1" thickBot="1">
      <c r="A29" s="207"/>
      <c r="B29" s="472" t="s">
        <v>6106</v>
      </c>
      <c r="C29" s="473"/>
      <c r="D29" s="740">
        <f>IFERROR(IF(OR(D22=0,C29=0),0,D22/(C29/1000)),0)</f>
        <v>0</v>
      </c>
      <c r="E29" s="410"/>
      <c r="F29" s="83"/>
      <c r="G29" s="83"/>
      <c r="H29" s="746"/>
      <c r="I29" s="746"/>
      <c r="J29" s="746"/>
      <c r="K29" s="746"/>
      <c r="L29" s="746"/>
      <c r="M29" s="207"/>
      <c r="N29" s="426" t="s">
        <v>6608</v>
      </c>
      <c r="O29" s="207"/>
      <c r="P29" s="427"/>
      <c r="Q29" s="207"/>
      <c r="R29" s="415"/>
      <c r="S29" s="336" t="str">
        <f xml:space="preserve"> IF( SUM( U29:AD29 ) = 0, 0,$U$4 )</f>
        <v>Please complete all cells in row</v>
      </c>
      <c r="T29" s="413"/>
      <c r="U29" s="337">
        <f t="shared" ref="U29" si="17" xml:space="preserve"> IF( ISNUMBER( C29 ), 0, 1 )</f>
        <v>1</v>
      </c>
      <c r="V29" s="322"/>
      <c r="W29" s="322"/>
      <c r="X29" s="322"/>
      <c r="Y29" s="322"/>
      <c r="Z29" s="322"/>
      <c r="AA29" s="322"/>
      <c r="AB29" s="322"/>
      <c r="AC29" s="322"/>
      <c r="AD29" s="322"/>
      <c r="AE29" s="413"/>
      <c r="AG29" s="472" t="s">
        <v>6106</v>
      </c>
      <c r="AH29" s="473" t="s">
        <v>2227</v>
      </c>
      <c r="AI29" s="745" t="s">
        <v>2235</v>
      </c>
      <c r="AJ29" s="410"/>
      <c r="AK29" s="83"/>
      <c r="AL29" s="83"/>
      <c r="AM29" s="746"/>
      <c r="AN29" s="746"/>
      <c r="AO29" s="746"/>
      <c r="AP29" s="746"/>
      <c r="AQ29" s="746"/>
    </row>
    <row r="30" spans="1:43" ht="15.75" thickTop="1">
      <c r="A30" s="207"/>
      <c r="B30" s="207"/>
      <c r="C30" s="207"/>
      <c r="D30" s="207"/>
      <c r="E30" s="207"/>
      <c r="F30" s="207"/>
      <c r="G30" s="207"/>
      <c r="H30" s="207"/>
      <c r="I30" s="207"/>
      <c r="J30" s="207"/>
      <c r="K30" s="207"/>
      <c r="L30" s="207"/>
      <c r="M30" s="207"/>
      <c r="N30" s="207"/>
      <c r="O30" s="207"/>
      <c r="P30" s="207"/>
      <c r="Q30" s="207"/>
      <c r="S30" s="336"/>
      <c r="U30" s="322"/>
      <c r="V30" s="322"/>
      <c r="W30" s="322"/>
      <c r="X30" s="322"/>
      <c r="Y30" s="322"/>
      <c r="Z30" s="322"/>
      <c r="AA30" s="322"/>
      <c r="AB30" s="322"/>
      <c r="AC30" s="322"/>
      <c r="AD30" s="322"/>
    </row>
    <row r="31" spans="1:43" ht="15">
      <c r="A31" s="207"/>
      <c r="B31" s="207"/>
      <c r="C31" s="207"/>
      <c r="D31" s="207"/>
      <c r="E31" s="207"/>
      <c r="F31" s="207"/>
      <c r="G31" s="207"/>
      <c r="H31" s="207"/>
      <c r="I31" s="207"/>
      <c r="J31" s="207"/>
      <c r="K31" s="207"/>
      <c r="L31" s="207"/>
      <c r="M31" s="207"/>
      <c r="N31" s="207"/>
      <c r="O31" s="207"/>
      <c r="P31" s="207"/>
      <c r="Q31" s="207"/>
      <c r="S31" s="336"/>
      <c r="U31" s="322"/>
      <c r="V31" s="322"/>
      <c r="W31" s="322"/>
      <c r="X31" s="322"/>
      <c r="Y31" s="322"/>
      <c r="Z31" s="322"/>
      <c r="AA31" s="322"/>
      <c r="AB31" s="322"/>
      <c r="AC31" s="322"/>
      <c r="AD31" s="322"/>
    </row>
    <row r="32" spans="1:43" ht="15">
      <c r="A32" s="207"/>
      <c r="B32" s="207"/>
      <c r="C32" s="207"/>
      <c r="D32" s="207"/>
      <c r="E32" s="207"/>
      <c r="F32" s="207"/>
      <c r="G32" s="207"/>
      <c r="H32" s="207"/>
      <c r="I32" s="207"/>
      <c r="J32" s="207"/>
      <c r="K32" s="207"/>
      <c r="L32" s="207"/>
      <c r="M32" s="207"/>
      <c r="N32" s="207"/>
      <c r="O32" s="207"/>
      <c r="P32" s="207"/>
      <c r="Q32" s="207"/>
      <c r="S32" s="336"/>
      <c r="Z32" s="359"/>
      <c r="AA32" s="359"/>
      <c r="AB32" s="359"/>
      <c r="AC32" s="360"/>
      <c r="AD32" s="360"/>
    </row>
    <row r="33" spans="1:30" ht="15">
      <c r="A33" s="207"/>
      <c r="B33" s="207"/>
      <c r="C33" s="207"/>
      <c r="D33" s="207"/>
      <c r="E33" s="207"/>
      <c r="F33" s="207"/>
      <c r="G33" s="207"/>
      <c r="H33" s="207"/>
      <c r="I33" s="207"/>
      <c r="J33" s="207"/>
      <c r="K33" s="207"/>
      <c r="L33" s="207"/>
      <c r="M33" s="207"/>
      <c r="N33" s="207"/>
      <c r="O33" s="207"/>
      <c r="P33" s="207"/>
      <c r="Q33" s="207"/>
      <c r="S33" s="336"/>
      <c r="U33" s="244"/>
      <c r="V33" s="244"/>
      <c r="W33" s="244"/>
      <c r="X33" s="244"/>
      <c r="Y33" s="244"/>
      <c r="Z33" s="244"/>
      <c r="AA33" s="244"/>
      <c r="AB33" s="244"/>
      <c r="AC33" s="244"/>
      <c r="AD33" s="244"/>
    </row>
    <row r="34" spans="1:30" ht="15">
      <c r="A34" s="207"/>
      <c r="B34" s="207"/>
      <c r="C34" s="207"/>
      <c r="D34" s="207"/>
      <c r="E34" s="207"/>
      <c r="F34" s="207"/>
      <c r="G34" s="207"/>
      <c r="H34" s="207"/>
      <c r="I34" s="207"/>
      <c r="J34" s="207"/>
      <c r="K34" s="207"/>
      <c r="L34" s="207"/>
      <c r="M34" s="207"/>
      <c r="N34" s="207"/>
      <c r="O34" s="207"/>
      <c r="P34" s="207"/>
      <c r="Q34" s="207"/>
      <c r="S34" s="336"/>
      <c r="U34" s="244"/>
      <c r="V34" s="244"/>
      <c r="W34" s="244"/>
      <c r="X34" s="244"/>
      <c r="Y34" s="244"/>
      <c r="Z34" s="244"/>
      <c r="AA34" s="244"/>
      <c r="AB34" s="244"/>
      <c r="AC34" s="244"/>
      <c r="AD34" s="244"/>
    </row>
    <row r="35" spans="1:30" ht="15">
      <c r="A35" s="207"/>
      <c r="B35" s="207"/>
      <c r="C35" s="207"/>
      <c r="D35" s="207"/>
      <c r="E35" s="207"/>
      <c r="F35" s="207"/>
      <c r="G35" s="207"/>
      <c r="H35" s="207"/>
      <c r="I35" s="207"/>
      <c r="J35" s="207"/>
      <c r="K35" s="207"/>
      <c r="L35" s="207"/>
      <c r="M35" s="207"/>
      <c r="N35" s="207"/>
      <c r="O35" s="207"/>
      <c r="P35" s="207"/>
      <c r="Q35" s="207"/>
      <c r="S35" s="336"/>
      <c r="Z35" s="244"/>
      <c r="AA35" s="244"/>
      <c r="AB35" s="244"/>
      <c r="AC35" s="244"/>
      <c r="AD35" s="244"/>
    </row>
    <row r="36" spans="1:30" ht="15">
      <c r="A36" s="207"/>
      <c r="B36" s="207"/>
      <c r="C36" s="207"/>
      <c r="D36" s="207"/>
      <c r="E36" s="207"/>
      <c r="F36" s="207"/>
      <c r="G36" s="207"/>
      <c r="H36" s="207"/>
      <c r="I36" s="207"/>
      <c r="J36" s="207"/>
      <c r="K36" s="207"/>
      <c r="L36" s="207"/>
      <c r="M36" s="207"/>
      <c r="N36" s="207"/>
      <c r="O36" s="207"/>
      <c r="P36" s="207"/>
      <c r="Q36" s="207"/>
      <c r="S36" s="336"/>
      <c r="Z36" s="322"/>
      <c r="AA36" s="322"/>
      <c r="AB36" s="322"/>
      <c r="AC36" s="322"/>
      <c r="AD36" s="322"/>
    </row>
    <row r="37" spans="1:30" ht="15">
      <c r="A37" s="207"/>
      <c r="B37" s="207"/>
      <c r="C37" s="207"/>
      <c r="D37" s="207"/>
      <c r="E37" s="207"/>
      <c r="F37" s="207"/>
      <c r="G37" s="207"/>
      <c r="H37" s="207"/>
      <c r="I37" s="207"/>
      <c r="J37" s="207"/>
      <c r="K37" s="207"/>
      <c r="L37" s="207"/>
      <c r="M37" s="207"/>
      <c r="N37" s="207"/>
      <c r="O37" s="207"/>
      <c r="P37" s="207"/>
      <c r="Q37" s="207"/>
      <c r="S37" s="336"/>
      <c r="Z37" s="322"/>
      <c r="AA37" s="322"/>
      <c r="AB37" s="322"/>
      <c r="AC37" s="322"/>
      <c r="AD37" s="322"/>
    </row>
    <row r="38" spans="1:30" ht="15">
      <c r="A38" s="207"/>
      <c r="B38" s="207"/>
      <c r="C38" s="207"/>
      <c r="D38" s="207"/>
      <c r="E38" s="207"/>
      <c r="F38" s="207"/>
      <c r="G38" s="207"/>
      <c r="H38" s="207"/>
      <c r="I38" s="207"/>
      <c r="J38" s="207"/>
      <c r="K38" s="207"/>
      <c r="L38" s="207"/>
      <c r="M38" s="207"/>
      <c r="N38" s="207"/>
      <c r="O38" s="207"/>
      <c r="P38" s="207"/>
      <c r="Q38" s="207"/>
      <c r="S38" s="440"/>
      <c r="Z38" s="322"/>
      <c r="AA38" s="322"/>
      <c r="AB38" s="322"/>
      <c r="AC38" s="322"/>
      <c r="AD38" s="322"/>
    </row>
    <row r="39" spans="1:30" ht="15">
      <c r="A39" s="207"/>
      <c r="B39" s="207"/>
      <c r="C39" s="207"/>
      <c r="D39" s="207"/>
      <c r="E39" s="207"/>
      <c r="F39" s="207"/>
      <c r="G39" s="207"/>
      <c r="H39" s="207"/>
      <c r="I39" s="207"/>
      <c r="J39" s="207"/>
      <c r="K39" s="207"/>
      <c r="L39" s="207"/>
      <c r="M39" s="207"/>
      <c r="N39" s="207"/>
      <c r="O39" s="207"/>
      <c r="P39" s="207"/>
      <c r="Q39" s="207"/>
      <c r="S39" s="440"/>
      <c r="Z39" s="322"/>
      <c r="AA39" s="322"/>
      <c r="AB39" s="322"/>
      <c r="AC39" s="322"/>
      <c r="AD39" s="322"/>
    </row>
    <row r="40" spans="1:30" ht="15">
      <c r="A40" s="207"/>
      <c r="B40" s="207"/>
      <c r="C40" s="207"/>
      <c r="D40" s="207"/>
      <c r="E40" s="207"/>
      <c r="F40" s="207"/>
      <c r="G40" s="207"/>
      <c r="H40" s="207"/>
      <c r="I40" s="207"/>
      <c r="J40" s="207"/>
      <c r="K40" s="207"/>
      <c r="L40" s="207"/>
      <c r="M40" s="207"/>
      <c r="N40" s="207"/>
      <c r="O40" s="207"/>
      <c r="P40" s="207"/>
      <c r="Q40" s="207"/>
      <c r="S40" s="440"/>
      <c r="Z40" s="322"/>
      <c r="AA40" s="322"/>
      <c r="AB40" s="322"/>
      <c r="AC40" s="322"/>
      <c r="AD40" s="322"/>
    </row>
    <row r="41" spans="1:30" ht="15">
      <c r="A41" s="207"/>
      <c r="B41" s="207"/>
      <c r="C41" s="207"/>
      <c r="D41" s="207"/>
      <c r="E41" s="207"/>
      <c r="F41" s="207"/>
      <c r="G41" s="207"/>
      <c r="H41" s="207"/>
      <c r="I41" s="207"/>
      <c r="J41" s="207"/>
      <c r="K41" s="207"/>
      <c r="L41" s="207"/>
      <c r="M41" s="207"/>
      <c r="N41" s="207"/>
      <c r="O41" s="207"/>
      <c r="P41" s="207"/>
      <c r="Q41" s="207"/>
      <c r="R41" s="315"/>
      <c r="S41" s="440"/>
      <c r="Z41" s="322"/>
      <c r="AA41" s="322"/>
      <c r="AB41" s="322"/>
      <c r="AC41" s="322"/>
      <c r="AD41" s="322"/>
    </row>
  </sheetData>
  <sheetProtection formatColumns="0" formatRows="0"/>
  <mergeCells count="12">
    <mergeCell ref="N5:N7"/>
    <mergeCell ref="P5:P7"/>
    <mergeCell ref="AO1:AQ1"/>
    <mergeCell ref="B1:F1"/>
    <mergeCell ref="G1:I1"/>
    <mergeCell ref="AG1:AK1"/>
    <mergeCell ref="AL1:AN1"/>
    <mergeCell ref="B2:F2"/>
    <mergeCell ref="AG2:AK2"/>
    <mergeCell ref="B3:P3"/>
    <mergeCell ref="U3:AD3"/>
    <mergeCell ref="AG3:AQ3"/>
  </mergeCells>
  <conditionalFormatting sqref="S11:S14 S16:S19 S21:S28 S30:S37">
    <cfRule type="cellIs" dxfId="350" priority="37" operator="equal">
      <formula>0</formula>
    </cfRule>
  </conditionalFormatting>
  <conditionalFormatting sqref="S27 S31">
    <cfRule type="cellIs" dxfId="349" priority="35" operator="equal">
      <formula>0</formula>
    </cfRule>
  </conditionalFormatting>
  <conditionalFormatting sqref="S16">
    <cfRule type="cellIs" dxfId="348" priority="32" operator="equal">
      <formula>0</formula>
    </cfRule>
  </conditionalFormatting>
  <conditionalFormatting sqref="S18">
    <cfRule type="cellIs" dxfId="347" priority="36" operator="equal">
      <formula>0</formula>
    </cfRule>
  </conditionalFormatting>
  <conditionalFormatting sqref="S5:S9">
    <cfRule type="cellIs" dxfId="346" priority="34" operator="equal">
      <formula>0</formula>
    </cfRule>
  </conditionalFormatting>
  <conditionalFormatting sqref="S13">
    <cfRule type="cellIs" dxfId="345" priority="33" operator="equal">
      <formula>0</formula>
    </cfRule>
  </conditionalFormatting>
  <conditionalFormatting sqref="S19 S21:S23">
    <cfRule type="cellIs" dxfId="344" priority="31" operator="equal">
      <formula>0</formula>
    </cfRule>
  </conditionalFormatting>
  <conditionalFormatting sqref="S26">
    <cfRule type="cellIs" dxfId="343" priority="30" operator="equal">
      <formula>0</formula>
    </cfRule>
  </conditionalFormatting>
  <conditionalFormatting sqref="S28 S30">
    <cfRule type="cellIs" dxfId="342" priority="29" operator="equal">
      <formula>0</formula>
    </cfRule>
  </conditionalFormatting>
  <conditionalFormatting sqref="S37:S40">
    <cfRule type="cellIs" dxfId="341" priority="28" operator="equal">
      <formula>0</formula>
    </cfRule>
  </conditionalFormatting>
  <conditionalFormatting sqref="S36">
    <cfRule type="cellIs" dxfId="340" priority="21" operator="equal">
      <formula>0</formula>
    </cfRule>
  </conditionalFormatting>
  <conditionalFormatting sqref="S41">
    <cfRule type="cellIs" dxfId="339" priority="20" operator="equal">
      <formula>0</formula>
    </cfRule>
  </conditionalFormatting>
  <conditionalFormatting sqref="S10:S11">
    <cfRule type="cellIs" dxfId="338" priority="18" operator="equal">
      <formula>0</formula>
    </cfRule>
  </conditionalFormatting>
  <conditionalFormatting sqref="S1">
    <cfRule type="cellIs" dxfId="337" priority="11" operator="equal">
      <formula>0</formula>
    </cfRule>
  </conditionalFormatting>
  <conditionalFormatting sqref="S12">
    <cfRule type="cellIs" dxfId="336" priority="15" operator="equal">
      <formula>0</formula>
    </cfRule>
  </conditionalFormatting>
  <conditionalFormatting sqref="S24">
    <cfRule type="cellIs" dxfId="335" priority="9" operator="equal">
      <formula>0</formula>
    </cfRule>
  </conditionalFormatting>
  <conditionalFormatting sqref="S4">
    <cfRule type="cellIs" dxfId="334" priority="12" operator="equal">
      <formula>0</formula>
    </cfRule>
  </conditionalFormatting>
  <conditionalFormatting sqref="S2">
    <cfRule type="cellIs" dxfId="333" priority="10" operator="equal">
      <formula>0</formula>
    </cfRule>
  </conditionalFormatting>
  <conditionalFormatting sqref="S25">
    <cfRule type="cellIs" dxfId="332" priority="8" operator="equal">
      <formula>0</formula>
    </cfRule>
  </conditionalFormatting>
  <conditionalFormatting sqref="S17">
    <cfRule type="cellIs" dxfId="331" priority="7" operator="equal">
      <formula>0</formula>
    </cfRule>
  </conditionalFormatting>
  <conditionalFormatting sqref="S15">
    <cfRule type="cellIs" dxfId="330" priority="3" operator="equal">
      <formula>0</formula>
    </cfRule>
  </conditionalFormatting>
  <conditionalFormatting sqref="S20">
    <cfRule type="cellIs" dxfId="329" priority="2" operator="equal">
      <formula>0</formula>
    </cfRule>
  </conditionalFormatting>
  <conditionalFormatting sqref="S29">
    <cfRule type="cellIs" dxfId="328" priority="1" operator="equal">
      <formula>0</formula>
    </cfRule>
  </conditionalFormatting>
  <dataValidations disablePrompts="1" count="1">
    <dataValidation type="custom" allowBlank="1" showErrorMessage="1" errorTitle="Input Error" error="Please enter a numeric value." sqref="C20:D20 C10:D11 F10:F11 H10:I11 F20 H15:I15 F15 C15:D15 K10:L11 L17 K15:L15 C29">
      <formula1>ISNUMBER(C10)</formula1>
    </dataValidation>
  </dataValidations>
  <pageMargins left="0.7" right="0.7" top="0.75" bottom="0.75" header="0.3" footer="0.3"/>
  <pageSetup paperSize="8" scale="74" fitToHeight="0" orientation="portrait" r:id="rId1"/>
  <headerFooter>
    <oddHeader>&amp;L&amp;F&amp;CSheet: &amp;A&amp;ROFFICIAL</oddHeader>
    <oddFooter>&amp;LPrinted on: &amp;D at &amp;T&amp;CPage &amp;P of &amp;N&amp;ROfwat</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AU37"/>
  <sheetViews>
    <sheetView showGridLines="0" zoomScale="70" zoomScaleNormal="70" zoomScaleSheetLayoutView="100" workbookViewId="0"/>
  </sheetViews>
  <sheetFormatPr defaultColWidth="8.625" defaultRowHeight="14.25"/>
  <cols>
    <col min="1" max="1" width="1.625" style="244" customWidth="1"/>
    <col min="2" max="2" width="30.75" style="244" bestFit="1" customWidth="1"/>
    <col min="3" max="3" width="10.25" style="244" bestFit="1" customWidth="1"/>
    <col min="4" max="5" width="8.125" style="244" bestFit="1" customWidth="1"/>
    <col min="6" max="6" width="11.625" style="244" bestFit="1" customWidth="1"/>
    <col min="7" max="7" width="21.25" style="244" customWidth="1"/>
    <col min="8" max="8" width="15.25" style="244" customWidth="1"/>
    <col min="9" max="9" width="19.625" style="244" customWidth="1"/>
    <col min="10" max="10" width="18.75" style="244" customWidth="1"/>
    <col min="11" max="11" width="8.75" style="244" customWidth="1"/>
    <col min="12" max="12" width="23.25" style="244" customWidth="1"/>
    <col min="13" max="13" width="1.25" style="244" customWidth="1"/>
    <col min="14" max="14" width="9.5" style="244" bestFit="1" customWidth="1"/>
    <col min="15" max="15" width="1.625" style="244" customWidth="1"/>
    <col min="16" max="16" width="25.625" style="244" customWidth="1"/>
    <col min="17" max="18" width="1.625" style="244" customWidth="1"/>
    <col min="19" max="19" width="20.25" style="244" bestFit="1" customWidth="1"/>
    <col min="20" max="20" width="1.625" style="315" customWidth="1"/>
    <col min="21" max="21" width="20.25" style="315" hidden="1" customWidth="1"/>
    <col min="22" max="22" width="1.625" style="315" hidden="1" customWidth="1"/>
    <col min="23" max="23" width="5.75" style="315" hidden="1" customWidth="1"/>
    <col min="24" max="24" width="1.625" style="315" hidden="1" customWidth="1"/>
    <col min="25" max="25" width="5.75" style="315" hidden="1" customWidth="1"/>
    <col min="26" max="27" width="1.625" style="315" hidden="1" customWidth="1"/>
    <col min="28" max="28" width="5.75" style="315" hidden="1" customWidth="1"/>
    <col min="29" max="31" width="1.625" style="315" hidden="1" customWidth="1"/>
    <col min="32" max="32" width="1.625" style="244" customWidth="1"/>
    <col min="33" max="33" width="30.75" style="244" bestFit="1" customWidth="1"/>
    <col min="34" max="34" width="14.25" style="244" bestFit="1" customWidth="1"/>
    <col min="35" max="35" width="13.75" style="244" bestFit="1" customWidth="1"/>
    <col min="36" max="36" width="13.125" style="244" bestFit="1" customWidth="1"/>
    <col min="37" max="37" width="12.625" style="244" bestFit="1" customWidth="1"/>
    <col min="38" max="39" width="15.125" style="244" customWidth="1"/>
    <col min="40" max="40" width="14.25" style="244" bestFit="1" customWidth="1"/>
    <col min="41" max="41" width="15.625" style="244" bestFit="1" customWidth="1"/>
    <col min="42" max="42" width="14.75" style="244" bestFit="1" customWidth="1"/>
    <col min="43" max="43" width="15.625" style="244" bestFit="1" customWidth="1"/>
    <col min="44" max="44" width="1.625" style="244" customWidth="1"/>
    <col min="45" max="16384" width="8.625" style="244"/>
  </cols>
  <sheetData>
    <row r="1" spans="1:47" s="441" customFormat="1" ht="30" customHeight="1">
      <c r="B1" s="2718" t="s">
        <v>17527</v>
      </c>
      <c r="C1" s="2718"/>
      <c r="D1" s="2718"/>
      <c r="E1" s="2718"/>
      <c r="F1" s="2718"/>
      <c r="G1" s="2718"/>
      <c r="H1" s="2718"/>
      <c r="I1" s="2718"/>
      <c r="J1" s="619"/>
      <c r="K1" s="619"/>
      <c r="L1" s="619"/>
      <c r="M1" s="619"/>
      <c r="N1" s="584"/>
      <c r="R1" s="392"/>
      <c r="S1" s="311"/>
      <c r="T1" s="413"/>
      <c r="U1" s="315"/>
      <c r="V1" s="315"/>
      <c r="W1" s="315"/>
      <c r="X1" s="315"/>
      <c r="Y1" s="315"/>
      <c r="Z1" s="315"/>
      <c r="AA1" s="315"/>
      <c r="AB1" s="315"/>
      <c r="AC1" s="315"/>
      <c r="AD1" s="315"/>
      <c r="AE1" s="413"/>
      <c r="AG1" s="2718" t="s">
        <v>11001</v>
      </c>
      <c r="AH1" s="2718"/>
      <c r="AI1" s="2718"/>
      <c r="AJ1" s="2718"/>
      <c r="AK1" s="2718"/>
      <c r="AL1" s="2718"/>
      <c r="AM1" s="2718"/>
      <c r="AN1" s="2718"/>
      <c r="AS1" s="244"/>
    </row>
    <row r="2" spans="1:47" s="441" customFormat="1" ht="30" customHeight="1">
      <c r="B2" s="476" t="str">
        <f>Validation!B4</f>
        <v>South Staffordshire Water</v>
      </c>
      <c r="C2" s="476"/>
      <c r="D2" s="476"/>
      <c r="E2" s="476"/>
      <c r="F2" s="476"/>
      <c r="G2" s="584"/>
      <c r="H2" s="584"/>
      <c r="I2" s="584"/>
      <c r="J2" s="584"/>
      <c r="K2" s="584"/>
      <c r="L2" s="584"/>
      <c r="M2" s="584"/>
      <c r="N2" s="584"/>
      <c r="R2" s="392"/>
      <c r="S2" s="311"/>
      <c r="T2" s="413"/>
      <c r="U2" s="315"/>
      <c r="V2" s="315"/>
      <c r="W2" s="315"/>
      <c r="X2" s="315"/>
      <c r="Y2" s="315"/>
      <c r="Z2" s="315"/>
      <c r="AA2" s="315"/>
      <c r="AB2" s="315"/>
      <c r="AC2" s="315"/>
      <c r="AD2" s="315"/>
      <c r="AE2" s="413"/>
      <c r="AG2" s="2718"/>
      <c r="AH2" s="2718"/>
      <c r="AI2" s="2718"/>
      <c r="AJ2" s="2718"/>
      <c r="AK2" s="2718"/>
      <c r="AL2" s="584"/>
      <c r="AM2" s="584"/>
      <c r="AN2" s="584"/>
      <c r="AO2" s="584"/>
      <c r="AP2" s="584"/>
      <c r="AQ2" s="584"/>
    </row>
    <row r="3" spans="1:47" ht="38.25" customHeight="1">
      <c r="B3" s="2733" t="s">
        <v>594</v>
      </c>
      <c r="C3" s="2734"/>
      <c r="D3" s="2734"/>
      <c r="E3" s="2734"/>
      <c r="F3" s="2734"/>
      <c r="G3" s="2734"/>
      <c r="H3" s="2734"/>
      <c r="I3" s="2734"/>
      <c r="J3" s="2734"/>
      <c r="K3" s="2734"/>
      <c r="L3" s="2734"/>
      <c r="M3" s="2734"/>
      <c r="N3" s="2734"/>
      <c r="O3" s="2734"/>
      <c r="P3" s="2734"/>
      <c r="Q3" s="312"/>
      <c r="R3" s="394"/>
      <c r="S3" s="477" t="s">
        <v>6027</v>
      </c>
      <c r="T3" s="413"/>
      <c r="U3" s="2707" t="s">
        <v>6028</v>
      </c>
      <c r="V3" s="2707"/>
      <c r="W3" s="2707"/>
      <c r="X3" s="2707"/>
      <c r="Y3" s="2707"/>
      <c r="Z3" s="2707"/>
      <c r="AA3" s="2707"/>
      <c r="AB3" s="2707"/>
      <c r="AC3" s="2707"/>
      <c r="AD3" s="2707"/>
      <c r="AE3" s="413"/>
      <c r="AG3" s="2733" t="s">
        <v>594</v>
      </c>
      <c r="AH3" s="2734"/>
      <c r="AI3" s="2734"/>
      <c r="AJ3" s="2734"/>
      <c r="AK3" s="2734"/>
      <c r="AL3" s="2734"/>
      <c r="AM3" s="2734"/>
      <c r="AN3" s="2734"/>
      <c r="AO3" s="2734"/>
      <c r="AP3" s="2734"/>
      <c r="AQ3" s="2734"/>
      <c r="AR3" s="747"/>
      <c r="AS3" s="747"/>
      <c r="AT3" s="747"/>
      <c r="AU3" s="747"/>
    </row>
    <row r="4" spans="1:47" ht="18.75" customHeight="1" thickBot="1">
      <c r="B4" s="748"/>
      <c r="C4" s="749"/>
      <c r="D4" s="749"/>
      <c r="E4" s="749"/>
      <c r="F4" s="749"/>
      <c r="G4" s="749"/>
      <c r="H4" s="749"/>
      <c r="I4" s="749"/>
      <c r="J4" s="749"/>
      <c r="K4" s="749"/>
      <c r="L4" s="749"/>
      <c r="M4" s="748"/>
      <c r="N4" s="441"/>
      <c r="O4" s="312"/>
      <c r="P4" s="312"/>
      <c r="Q4" s="312"/>
      <c r="R4" s="397"/>
      <c r="S4" s="336"/>
      <c r="T4" s="413"/>
      <c r="U4" s="321" t="s">
        <v>6036</v>
      </c>
      <c r="Z4" s="244"/>
      <c r="AA4" s="321"/>
      <c r="AB4" s="321"/>
      <c r="AC4" s="322"/>
      <c r="AD4" s="322"/>
      <c r="AE4" s="413"/>
      <c r="AG4" s="748"/>
      <c r="AH4" s="749"/>
      <c r="AI4" s="749"/>
      <c r="AJ4" s="749"/>
      <c r="AK4" s="749"/>
      <c r="AL4" s="749"/>
      <c r="AM4" s="749"/>
      <c r="AN4" s="749"/>
      <c r="AO4" s="749"/>
      <c r="AP4" s="749"/>
      <c r="AQ4" s="749"/>
    </row>
    <row r="5" spans="1:47" ht="58.15" customHeight="1" thickTop="1">
      <c r="A5" s="207"/>
      <c r="B5" s="710" t="s">
        <v>6029</v>
      </c>
      <c r="C5" s="728" t="s">
        <v>6582</v>
      </c>
      <c r="D5" s="728" t="s">
        <v>6557</v>
      </c>
      <c r="E5" s="728" t="s">
        <v>6583</v>
      </c>
      <c r="F5" s="728" t="s">
        <v>6584</v>
      </c>
      <c r="G5" s="728" t="s">
        <v>6585</v>
      </c>
      <c r="H5" s="728" t="s">
        <v>6586</v>
      </c>
      <c r="I5" s="728" t="s">
        <v>6587</v>
      </c>
      <c r="J5" s="728" t="s">
        <v>6588</v>
      </c>
      <c r="K5" s="728" t="s">
        <v>6589</v>
      </c>
      <c r="L5" s="729" t="s">
        <v>6590</v>
      </c>
      <c r="M5" s="750"/>
      <c r="N5" s="2808" t="s">
        <v>6034</v>
      </c>
      <c r="O5" s="207"/>
      <c r="P5" s="2808" t="s">
        <v>6035</v>
      </c>
      <c r="Q5" s="207"/>
      <c r="R5" s="397"/>
      <c r="S5" s="336"/>
      <c r="T5" s="413"/>
      <c r="Z5" s="244"/>
      <c r="AA5" s="244"/>
      <c r="AB5" s="244"/>
      <c r="AC5" s="244"/>
      <c r="AD5" s="244"/>
      <c r="AE5" s="413"/>
      <c r="AG5" s="710" t="s">
        <v>6029</v>
      </c>
      <c r="AH5" s="728" t="s">
        <v>6582</v>
      </c>
      <c r="AI5" s="728" t="s">
        <v>6557</v>
      </c>
      <c r="AJ5" s="728" t="s">
        <v>6583</v>
      </c>
      <c r="AK5" s="728" t="s">
        <v>6584</v>
      </c>
      <c r="AL5" s="728" t="s">
        <v>6585</v>
      </c>
      <c r="AM5" s="728" t="s">
        <v>6586</v>
      </c>
      <c r="AN5" s="728" t="s">
        <v>6587</v>
      </c>
      <c r="AO5" s="728" t="s">
        <v>6588</v>
      </c>
      <c r="AP5" s="728" t="s">
        <v>6589</v>
      </c>
      <c r="AQ5" s="729" t="s">
        <v>6590</v>
      </c>
    </row>
    <row r="6" spans="1:47" ht="15" customHeight="1">
      <c r="A6" s="207"/>
      <c r="B6" s="481" t="s">
        <v>6030</v>
      </c>
      <c r="C6" s="479" t="s">
        <v>682</v>
      </c>
      <c r="D6" s="479" t="s">
        <v>682</v>
      </c>
      <c r="E6" s="479" t="s">
        <v>682</v>
      </c>
      <c r="F6" s="479" t="s">
        <v>1806</v>
      </c>
      <c r="G6" s="479" t="s">
        <v>1837</v>
      </c>
      <c r="H6" s="479" t="s">
        <v>1837</v>
      </c>
      <c r="I6" s="479" t="s">
        <v>1837</v>
      </c>
      <c r="J6" s="479" t="s">
        <v>1837</v>
      </c>
      <c r="K6" s="479" t="s">
        <v>1083</v>
      </c>
      <c r="L6" s="480" t="s">
        <v>1837</v>
      </c>
      <c r="M6" s="750"/>
      <c r="N6" s="2809"/>
      <c r="O6" s="207"/>
      <c r="P6" s="2809"/>
      <c r="Q6" s="207"/>
      <c r="R6" s="397"/>
      <c r="S6" s="336"/>
      <c r="T6" s="413"/>
      <c r="Z6" s="244"/>
      <c r="AA6" s="244"/>
      <c r="AB6" s="244"/>
      <c r="AC6" s="244"/>
      <c r="AD6" s="244"/>
      <c r="AE6" s="413"/>
      <c r="AG6" s="481" t="s">
        <v>6030</v>
      </c>
      <c r="AH6" s="482" t="s">
        <v>682</v>
      </c>
      <c r="AI6" s="482" t="s">
        <v>682</v>
      </c>
      <c r="AJ6" s="482" t="s">
        <v>682</v>
      </c>
      <c r="AK6" s="482" t="s">
        <v>1806</v>
      </c>
      <c r="AL6" s="482" t="s">
        <v>1837</v>
      </c>
      <c r="AM6" s="482" t="s">
        <v>1837</v>
      </c>
      <c r="AN6" s="482" t="s">
        <v>1837</v>
      </c>
      <c r="AO6" s="482" t="s">
        <v>1837</v>
      </c>
      <c r="AP6" s="482" t="s">
        <v>1083</v>
      </c>
      <c r="AQ6" s="483" t="s">
        <v>1837</v>
      </c>
    </row>
    <row r="7" spans="1:47" ht="15" customHeight="1" thickBot="1">
      <c r="A7" s="207"/>
      <c r="B7" s="484" t="s">
        <v>5926</v>
      </c>
      <c r="C7" s="323">
        <v>3</v>
      </c>
      <c r="D7" s="323">
        <v>3</v>
      </c>
      <c r="E7" s="323">
        <v>3</v>
      </c>
      <c r="F7" s="323">
        <v>3</v>
      </c>
      <c r="G7" s="323">
        <v>3</v>
      </c>
      <c r="H7" s="323">
        <v>3</v>
      </c>
      <c r="I7" s="323">
        <v>3</v>
      </c>
      <c r="J7" s="323">
        <v>3</v>
      </c>
      <c r="K7" s="323">
        <v>3</v>
      </c>
      <c r="L7" s="730">
        <v>3</v>
      </c>
      <c r="M7" s="751"/>
      <c r="N7" s="2810"/>
      <c r="O7" s="207"/>
      <c r="P7" s="2810"/>
      <c r="Q7" s="207"/>
      <c r="R7" s="397"/>
      <c r="S7" s="336"/>
      <c r="T7" s="413"/>
      <c r="Z7" s="319"/>
      <c r="AA7" s="319"/>
      <c r="AB7" s="319"/>
      <c r="AC7" s="319"/>
      <c r="AD7" s="319"/>
      <c r="AE7" s="413"/>
      <c r="AG7" s="484" t="s">
        <v>5926</v>
      </c>
      <c r="AH7" s="323">
        <v>3</v>
      </c>
      <c r="AI7" s="323">
        <v>3</v>
      </c>
      <c r="AJ7" s="323">
        <v>3</v>
      </c>
      <c r="AK7" s="323">
        <v>3</v>
      </c>
      <c r="AL7" s="323">
        <v>3</v>
      </c>
      <c r="AM7" s="323">
        <v>3</v>
      </c>
      <c r="AN7" s="323">
        <v>3</v>
      </c>
      <c r="AO7" s="323">
        <v>3</v>
      </c>
      <c r="AP7" s="323">
        <v>3</v>
      </c>
      <c r="AQ7" s="730">
        <v>3</v>
      </c>
    </row>
    <row r="8" spans="1:47" ht="15.75" customHeight="1" thickTop="1" thickBot="1">
      <c r="A8" s="207"/>
      <c r="B8" s="731"/>
      <c r="C8" s="635"/>
      <c r="D8" s="635"/>
      <c r="E8" s="635"/>
      <c r="F8" s="86"/>
      <c r="G8" s="86"/>
      <c r="H8" s="635"/>
      <c r="I8" s="635"/>
      <c r="J8" s="635"/>
      <c r="K8" s="635"/>
      <c r="L8" s="731"/>
      <c r="M8" s="717"/>
      <c r="N8" s="312"/>
      <c r="O8" s="207"/>
      <c r="P8" s="207"/>
      <c r="Q8" s="207"/>
      <c r="R8" s="397"/>
      <c r="S8" s="336"/>
      <c r="T8" s="413"/>
      <c r="Z8" s="322"/>
      <c r="AA8" s="322"/>
      <c r="AB8" s="322"/>
      <c r="AC8" s="322"/>
      <c r="AD8" s="322"/>
      <c r="AE8" s="413"/>
      <c r="AG8" s="731"/>
      <c r="AH8" s="635"/>
      <c r="AI8" s="635"/>
      <c r="AJ8" s="635"/>
      <c r="AK8" s="86"/>
      <c r="AL8" s="86"/>
      <c r="AM8" s="635"/>
      <c r="AN8" s="635"/>
      <c r="AO8" s="635"/>
      <c r="AP8" s="635"/>
      <c r="AQ8" s="731"/>
    </row>
    <row r="9" spans="1:47" ht="15.75" customHeight="1" thickTop="1" thickBot="1">
      <c r="A9" s="207"/>
      <c r="B9" s="445" t="s">
        <v>6591</v>
      </c>
      <c r="C9" s="536"/>
      <c r="D9" s="536"/>
      <c r="E9" s="731"/>
      <c r="F9" s="110"/>
      <c r="G9" s="110"/>
      <c r="H9" s="732"/>
      <c r="I9" s="732"/>
      <c r="J9" s="732"/>
      <c r="K9" s="732"/>
      <c r="L9" s="207"/>
      <c r="M9" s="312"/>
      <c r="N9" s="207"/>
      <c r="O9" s="207"/>
      <c r="P9" s="207"/>
      <c r="Q9" s="207"/>
      <c r="R9" s="415"/>
      <c r="S9" s="336"/>
      <c r="T9" s="413"/>
      <c r="Z9" s="322"/>
      <c r="AA9" s="322"/>
      <c r="AB9" s="322"/>
      <c r="AC9" s="322"/>
      <c r="AD9" s="322"/>
      <c r="AE9" s="413"/>
      <c r="AG9" s="445" t="s">
        <v>6591</v>
      </c>
      <c r="AH9" s="536"/>
      <c r="AI9" s="536"/>
      <c r="AJ9" s="731"/>
      <c r="AK9" s="110"/>
      <c r="AL9" s="110"/>
      <c r="AM9" s="732"/>
      <c r="AN9" s="732"/>
      <c r="AO9" s="732"/>
      <c r="AP9" s="732"/>
      <c r="AQ9" s="207"/>
    </row>
    <row r="10" spans="1:47" ht="15.75" customHeight="1" thickTop="1">
      <c r="A10" s="207"/>
      <c r="B10" s="505" t="s">
        <v>6592</v>
      </c>
      <c r="C10" s="330"/>
      <c r="D10" s="752"/>
      <c r="E10" s="2557">
        <f>IFERROR(SUM(C10:D10),0)</f>
        <v>0</v>
      </c>
      <c r="F10" s="752"/>
      <c r="G10" s="2557">
        <f>IFERROR(IF(OR(D10=0,F10=0),0,D10/(F10/1000)),0)</f>
        <v>0</v>
      </c>
      <c r="H10" s="752"/>
      <c r="I10" s="752"/>
      <c r="J10" s="2557">
        <f>IFERROR(H10 + I10,0)</f>
        <v>0</v>
      </c>
      <c r="K10" s="752"/>
      <c r="L10" s="753"/>
      <c r="M10" s="334"/>
      <c r="N10" s="754" t="s">
        <v>6609</v>
      </c>
      <c r="O10" s="207"/>
      <c r="P10" s="335"/>
      <c r="Q10" s="207"/>
      <c r="R10" s="415"/>
      <c r="S10" s="336" t="str">
        <f>IF( SUM( U10:AD10 ) = 0, 0, $U$4 )</f>
        <v>Please complete all cells in row</v>
      </c>
      <c r="T10" s="413"/>
      <c r="U10" s="337">
        <f t="shared" ref="U10:X12" si="0" xml:space="preserve"> IF( ISNUMBER( C10 ), 0, 1 )</f>
        <v>1</v>
      </c>
      <c r="V10" s="337">
        <f t="shared" ref="V10:V12" si="1" xml:space="preserve"> IF( ISNUMBER( D10 ), 0, 1 )</f>
        <v>1</v>
      </c>
      <c r="W10" s="322"/>
      <c r="X10" s="337">
        <f t="shared" si="0"/>
        <v>1</v>
      </c>
      <c r="Y10" s="322"/>
      <c r="Z10" s="337">
        <f t="shared" ref="Z10:Z12" si="2" xml:space="preserve"> IF( ISNUMBER( H10 ), 0, 1 )</f>
        <v>1</v>
      </c>
      <c r="AA10" s="337">
        <f t="shared" ref="AA10:AA12" si="3" xml:space="preserve"> IF( ISNUMBER( I10 ), 0, 1 )</f>
        <v>1</v>
      </c>
      <c r="AB10" s="322"/>
      <c r="AC10" s="337">
        <f t="shared" ref="AC10:AC12" si="4" xml:space="preserve"> IF( ISNUMBER( K10 ), 0, 1 )</f>
        <v>1</v>
      </c>
      <c r="AD10" s="337">
        <f t="shared" ref="AD10:AD12" si="5" xml:space="preserve"> IF( ISNUMBER( L10 ), 0, 1 )</f>
        <v>1</v>
      </c>
      <c r="AE10" s="413"/>
      <c r="AG10" s="505" t="s">
        <v>6592</v>
      </c>
      <c r="AH10" s="330" t="s">
        <v>1811</v>
      </c>
      <c r="AI10" s="752" t="s">
        <v>1817</v>
      </c>
      <c r="AJ10" s="733" t="s">
        <v>1823</v>
      </c>
      <c r="AK10" s="752" t="s">
        <v>1829</v>
      </c>
      <c r="AL10" s="733" t="s">
        <v>1836</v>
      </c>
      <c r="AM10" s="752" t="s">
        <v>1844</v>
      </c>
      <c r="AN10" s="752" t="s">
        <v>1849</v>
      </c>
      <c r="AO10" s="733" t="s">
        <v>1854</v>
      </c>
      <c r="AP10" s="752" t="s">
        <v>1859</v>
      </c>
      <c r="AQ10" s="753" t="s">
        <v>1864</v>
      </c>
    </row>
    <row r="11" spans="1:47" ht="15.75" customHeight="1">
      <c r="A11" s="207"/>
      <c r="B11" s="514" t="s">
        <v>6594</v>
      </c>
      <c r="C11" s="755"/>
      <c r="D11" s="755"/>
      <c r="E11" s="2558">
        <f>IFERROR(SUM(C11:D11),0)</f>
        <v>0</v>
      </c>
      <c r="F11" s="755"/>
      <c r="G11" s="2558">
        <f>IFERROR(IF(OR(D11=0,F11=0),0,D11/(F11/1100)),0)</f>
        <v>0</v>
      </c>
      <c r="H11" s="755"/>
      <c r="I11" s="755"/>
      <c r="J11" s="2558">
        <f>IFERROR(H11 + I11,0)</f>
        <v>0</v>
      </c>
      <c r="K11" s="755"/>
      <c r="L11" s="756"/>
      <c r="M11" s="334"/>
      <c r="N11" s="757" t="s">
        <v>6610</v>
      </c>
      <c r="O11" s="207"/>
      <c r="P11" s="343"/>
      <c r="Q11" s="207"/>
      <c r="R11" s="415"/>
      <c r="S11" s="336" t="str">
        <f t="shared" ref="S11:S12" si="6">IF( SUM( U11:AD11 ) = 0, 0, $U$4 )</f>
        <v>Please complete all cells in row</v>
      </c>
      <c r="T11" s="413"/>
      <c r="U11" s="337">
        <f t="shared" ref="U11:U12" si="7" xml:space="preserve"> IF( ISNUMBER( C11 ), 0, 1 )</f>
        <v>1</v>
      </c>
      <c r="V11" s="337">
        <f t="shared" si="1"/>
        <v>1</v>
      </c>
      <c r="W11" s="322"/>
      <c r="X11" s="337">
        <f t="shared" si="0"/>
        <v>1</v>
      </c>
      <c r="Y11" s="322"/>
      <c r="Z11" s="337">
        <f t="shared" si="2"/>
        <v>1</v>
      </c>
      <c r="AA11" s="337">
        <f t="shared" si="3"/>
        <v>1</v>
      </c>
      <c r="AB11" s="322"/>
      <c r="AC11" s="337">
        <f t="shared" si="4"/>
        <v>1</v>
      </c>
      <c r="AD11" s="337">
        <f t="shared" si="5"/>
        <v>1</v>
      </c>
      <c r="AE11" s="413"/>
      <c r="AG11" s="514" t="s">
        <v>6594</v>
      </c>
      <c r="AH11" s="755" t="s">
        <v>1812</v>
      </c>
      <c r="AI11" s="755" t="s">
        <v>1818</v>
      </c>
      <c r="AJ11" s="735" t="s">
        <v>1824</v>
      </c>
      <c r="AK11" s="755" t="s">
        <v>1830</v>
      </c>
      <c r="AL11" s="735" t="s">
        <v>1838</v>
      </c>
      <c r="AM11" s="755" t="s">
        <v>1845</v>
      </c>
      <c r="AN11" s="755" t="s">
        <v>1850</v>
      </c>
      <c r="AO11" s="735" t="s">
        <v>1855</v>
      </c>
      <c r="AP11" s="755" t="s">
        <v>1860</v>
      </c>
      <c r="AQ11" s="756" t="s">
        <v>1865</v>
      </c>
    </row>
    <row r="12" spans="1:47" ht="15.75" customHeight="1">
      <c r="A12" s="207"/>
      <c r="B12" s="514" t="s">
        <v>6611</v>
      </c>
      <c r="C12" s="755"/>
      <c r="D12" s="755"/>
      <c r="E12" s="2558">
        <f>IFERROR(SUM(C12:D12),0)</f>
        <v>0</v>
      </c>
      <c r="F12" s="755"/>
      <c r="G12" s="2558">
        <f>IFERROR(IF(OR(D12=0,F12=0),0,D12/(F12/1200)),0)</f>
        <v>0</v>
      </c>
      <c r="H12" s="755"/>
      <c r="I12" s="755"/>
      <c r="J12" s="2558">
        <f>IFERROR(H12 + I12,0)</f>
        <v>0</v>
      </c>
      <c r="K12" s="755"/>
      <c r="L12" s="756"/>
      <c r="M12" s="312"/>
      <c r="N12" s="757" t="s">
        <v>6612</v>
      </c>
      <c r="O12" s="207"/>
      <c r="P12" s="343"/>
      <c r="Q12" s="207"/>
      <c r="R12" s="415"/>
      <c r="S12" s="336" t="str">
        <f t="shared" si="6"/>
        <v>Please complete all cells in row</v>
      </c>
      <c r="T12" s="413"/>
      <c r="U12" s="337">
        <f t="shared" si="7"/>
        <v>1</v>
      </c>
      <c r="V12" s="337">
        <f t="shared" si="1"/>
        <v>1</v>
      </c>
      <c r="W12" s="322"/>
      <c r="X12" s="337">
        <f t="shared" si="0"/>
        <v>1</v>
      </c>
      <c r="Y12" s="322"/>
      <c r="Z12" s="337">
        <f t="shared" si="2"/>
        <v>1</v>
      </c>
      <c r="AA12" s="337">
        <f t="shared" si="3"/>
        <v>1</v>
      </c>
      <c r="AB12" s="322"/>
      <c r="AC12" s="337">
        <f t="shared" si="4"/>
        <v>1</v>
      </c>
      <c r="AD12" s="337">
        <f t="shared" si="5"/>
        <v>1</v>
      </c>
      <c r="AE12" s="413"/>
      <c r="AG12" s="514" t="s">
        <v>6611</v>
      </c>
      <c r="AH12" s="755" t="s">
        <v>1813</v>
      </c>
      <c r="AI12" s="755" t="s">
        <v>1819</v>
      </c>
      <c r="AJ12" s="735" t="s">
        <v>1825</v>
      </c>
      <c r="AK12" s="755" t="s">
        <v>1831</v>
      </c>
      <c r="AL12" s="735" t="s">
        <v>1839</v>
      </c>
      <c r="AM12" s="755" t="s">
        <v>1846</v>
      </c>
      <c r="AN12" s="755" t="s">
        <v>1851</v>
      </c>
      <c r="AO12" s="735" t="s">
        <v>1856</v>
      </c>
      <c r="AP12" s="755" t="s">
        <v>1861</v>
      </c>
      <c r="AQ12" s="756" t="s">
        <v>1866</v>
      </c>
    </row>
    <row r="13" spans="1:47" ht="15.75" customHeight="1" thickBot="1">
      <c r="A13" s="207"/>
      <c r="B13" s="517" t="s">
        <v>6600</v>
      </c>
      <c r="C13" s="2559">
        <f t="shared" ref="C13:L13" si="8">IFERROR(SUM(C10:C12),0)</f>
        <v>0</v>
      </c>
      <c r="D13" s="2559">
        <f t="shared" si="8"/>
        <v>0</v>
      </c>
      <c r="E13" s="2559">
        <f t="shared" si="8"/>
        <v>0</v>
      </c>
      <c r="F13" s="2559">
        <f t="shared" si="8"/>
        <v>0</v>
      </c>
      <c r="G13" s="2559">
        <f t="shared" si="8"/>
        <v>0</v>
      </c>
      <c r="H13" s="2559">
        <f t="shared" si="8"/>
        <v>0</v>
      </c>
      <c r="I13" s="2559">
        <f t="shared" si="8"/>
        <v>0</v>
      </c>
      <c r="J13" s="2559">
        <f t="shared" si="8"/>
        <v>0</v>
      </c>
      <c r="K13" s="2560">
        <f t="shared" si="8"/>
        <v>0</v>
      </c>
      <c r="L13" s="2561">
        <f t="shared" si="8"/>
        <v>0</v>
      </c>
      <c r="M13" s="751"/>
      <c r="N13" s="758" t="s">
        <v>6613</v>
      </c>
      <c r="O13" s="207"/>
      <c r="P13" s="354"/>
      <c r="Q13" s="207"/>
      <c r="R13" s="415"/>
      <c r="S13" s="336"/>
      <c r="T13" s="413"/>
      <c r="U13" s="322"/>
      <c r="V13" s="322"/>
      <c r="W13" s="322"/>
      <c r="X13" s="322"/>
      <c r="Y13" s="322"/>
      <c r="Z13" s="322"/>
      <c r="AA13" s="322"/>
      <c r="AB13" s="322"/>
      <c r="AC13" s="322"/>
      <c r="AD13" s="322"/>
      <c r="AE13" s="413"/>
      <c r="AG13" s="517" t="s">
        <v>6600</v>
      </c>
      <c r="AH13" s="737" t="s">
        <v>1814</v>
      </c>
      <c r="AI13" s="737" t="s">
        <v>1820</v>
      </c>
      <c r="AJ13" s="737" t="s">
        <v>1826</v>
      </c>
      <c r="AK13" s="737" t="s">
        <v>1832</v>
      </c>
      <c r="AL13" s="737" t="s">
        <v>1840</v>
      </c>
      <c r="AM13" s="737" t="s">
        <v>1847</v>
      </c>
      <c r="AN13" s="737" t="s">
        <v>1852</v>
      </c>
      <c r="AO13" s="737" t="s">
        <v>1857</v>
      </c>
      <c r="AP13" s="738" t="s">
        <v>1862</v>
      </c>
      <c r="AQ13" s="469" t="s">
        <v>1867</v>
      </c>
    </row>
    <row r="14" spans="1:47" ht="15.75" customHeight="1" thickTop="1" thickBot="1">
      <c r="A14" s="207"/>
      <c r="B14" s="638"/>
      <c r="C14" s="2381"/>
      <c r="D14" s="2381"/>
      <c r="E14" s="2381"/>
      <c r="F14" s="2381"/>
      <c r="G14" s="2381"/>
      <c r="H14" s="2562"/>
      <c r="I14" s="2562"/>
      <c r="J14" s="2562"/>
      <c r="K14" s="2562"/>
      <c r="L14" s="2562"/>
      <c r="M14" s="741"/>
      <c r="N14" s="312"/>
      <c r="O14" s="207"/>
      <c r="P14" s="207"/>
      <c r="Q14" s="207"/>
      <c r="R14" s="415"/>
      <c r="S14" s="336"/>
      <c r="T14" s="413"/>
      <c r="U14" s="322"/>
      <c r="V14" s="322"/>
      <c r="W14" s="322"/>
      <c r="X14" s="322"/>
      <c r="Y14" s="322"/>
      <c r="Z14" s="322"/>
      <c r="AA14" s="322"/>
      <c r="AB14" s="322"/>
      <c r="AC14" s="322"/>
      <c r="AD14" s="322"/>
      <c r="AE14" s="413"/>
      <c r="AG14" s="638"/>
      <c r="AH14" s="86"/>
      <c r="AI14" s="86"/>
      <c r="AJ14" s="86"/>
      <c r="AK14" s="86"/>
      <c r="AL14" s="86"/>
      <c r="AM14" s="638"/>
      <c r="AN14" s="638"/>
      <c r="AO14" s="638"/>
      <c r="AP14" s="638"/>
      <c r="AQ14" s="638"/>
    </row>
    <row r="15" spans="1:47" ht="15.75" customHeight="1" thickTop="1" thickBot="1">
      <c r="A15" s="207"/>
      <c r="B15" s="445" t="s">
        <v>6602</v>
      </c>
      <c r="C15" s="2566"/>
      <c r="D15" s="2566"/>
      <c r="E15" s="2567"/>
      <c r="F15" s="2202"/>
      <c r="G15" s="2202"/>
      <c r="H15" s="2568"/>
      <c r="I15" s="2568"/>
      <c r="J15" s="2568"/>
      <c r="K15" s="2568"/>
      <c r="L15" s="2568"/>
      <c r="M15" s="732"/>
      <c r="N15" s="312"/>
      <c r="O15" s="207"/>
      <c r="P15" s="207"/>
      <c r="Q15" s="207"/>
      <c r="R15" s="415"/>
      <c r="S15" s="336"/>
      <c r="T15" s="413"/>
      <c r="U15" s="322"/>
      <c r="V15" s="322"/>
      <c r="W15" s="322"/>
      <c r="X15" s="322"/>
      <c r="Y15" s="322"/>
      <c r="Z15" s="322"/>
      <c r="AA15" s="322"/>
      <c r="AB15" s="322"/>
      <c r="AC15" s="322"/>
      <c r="AD15" s="322"/>
      <c r="AE15" s="413"/>
      <c r="AG15" s="445" t="s">
        <v>6602</v>
      </c>
      <c r="AH15" s="536"/>
      <c r="AI15" s="536"/>
      <c r="AJ15" s="731"/>
      <c r="AK15" s="110"/>
      <c r="AL15" s="110"/>
      <c r="AM15" s="732"/>
      <c r="AN15" s="732"/>
      <c r="AO15" s="732"/>
      <c r="AP15" s="732"/>
      <c r="AQ15" s="732"/>
    </row>
    <row r="16" spans="1:47" ht="15.75" customHeight="1" thickTop="1" thickBot="1">
      <c r="A16" s="207"/>
      <c r="B16" s="523" t="s">
        <v>6603</v>
      </c>
      <c r="C16" s="759"/>
      <c r="D16" s="759"/>
      <c r="E16" s="1214">
        <f>IFERROR(SUM(C16:D16),0)</f>
        <v>0</v>
      </c>
      <c r="F16" s="759"/>
      <c r="G16" s="740">
        <f>IFERROR(IF(OR(E16=0,F16=0),0,E16/(F16/1000)),0)</f>
        <v>0</v>
      </c>
      <c r="H16" s="2569"/>
      <c r="I16" s="2569"/>
      <c r="J16" s="2570"/>
      <c r="K16" s="2569"/>
      <c r="L16" s="2570"/>
      <c r="M16" s="732"/>
      <c r="N16" s="426" t="s">
        <v>6614</v>
      </c>
      <c r="O16" s="207"/>
      <c r="P16" s="427"/>
      <c r="Q16" s="207"/>
      <c r="R16" s="415"/>
      <c r="S16" s="336" t="str">
        <f>IF( SUM( U16:AD16 ) = 0, 0, $U$4 )</f>
        <v>Please complete all cells in row</v>
      </c>
      <c r="T16" s="413"/>
      <c r="U16" s="337">
        <f t="shared" ref="U16" si="9" xml:space="preserve"> IF( ISNUMBER( C16 ), 0, 1 )</f>
        <v>1</v>
      </c>
      <c r="V16" s="337">
        <f t="shared" ref="V16" si="10" xml:space="preserve"> IF( ISNUMBER( D16 ), 0, 1 )</f>
        <v>1</v>
      </c>
      <c r="W16" s="322"/>
      <c r="X16" s="337">
        <f t="shared" ref="X16" si="11" xml:space="preserve"> IF( ISNUMBER( F16 ), 0, 1 )</f>
        <v>1</v>
      </c>
      <c r="Y16" s="322"/>
      <c r="Z16" s="322"/>
      <c r="AA16" s="322"/>
      <c r="AB16" s="322"/>
      <c r="AC16" s="322"/>
      <c r="AD16" s="322"/>
      <c r="AE16" s="413"/>
      <c r="AG16" s="762" t="s">
        <v>6603</v>
      </c>
      <c r="AH16" s="759" t="s">
        <v>1815</v>
      </c>
      <c r="AI16" s="759" t="s">
        <v>1821</v>
      </c>
      <c r="AJ16" s="424" t="s">
        <v>1827</v>
      </c>
      <c r="AK16" s="759" t="s">
        <v>1833</v>
      </c>
      <c r="AL16" s="745" t="s">
        <v>1841</v>
      </c>
      <c r="AM16" s="760"/>
      <c r="AN16" s="760"/>
      <c r="AO16" s="761"/>
      <c r="AP16" s="760"/>
      <c r="AQ16" s="761"/>
    </row>
    <row r="17" spans="1:43" ht="15.75" customHeight="1" thickTop="1" thickBot="1">
      <c r="A17" s="207"/>
      <c r="B17" s="638"/>
      <c r="C17" s="2202"/>
      <c r="D17" s="2202"/>
      <c r="E17" s="2202"/>
      <c r="F17" s="2202"/>
      <c r="G17" s="2202"/>
      <c r="H17" s="2202"/>
      <c r="I17" s="2202"/>
      <c r="J17" s="2202"/>
      <c r="K17" s="2202"/>
      <c r="L17" s="2202"/>
      <c r="M17" s="732"/>
      <c r="N17" s="312"/>
      <c r="O17" s="207"/>
      <c r="P17" s="207"/>
      <c r="Q17" s="207"/>
      <c r="R17" s="415"/>
      <c r="S17" s="336"/>
      <c r="T17" s="413"/>
      <c r="U17" s="322"/>
      <c r="V17" s="322"/>
      <c r="W17" s="322"/>
      <c r="X17" s="322"/>
      <c r="Y17" s="322"/>
      <c r="Z17" s="322"/>
      <c r="AA17" s="322"/>
      <c r="AB17" s="322"/>
      <c r="AC17" s="322"/>
      <c r="AD17" s="322"/>
      <c r="AE17" s="413"/>
      <c r="AG17" s="638"/>
      <c r="AH17" s="110"/>
      <c r="AI17" s="110"/>
      <c r="AJ17" s="110"/>
      <c r="AK17" s="110"/>
      <c r="AL17" s="110"/>
      <c r="AM17" s="110"/>
      <c r="AN17" s="110"/>
      <c r="AO17" s="110"/>
      <c r="AP17" s="110"/>
      <c r="AQ17" s="110"/>
    </row>
    <row r="18" spans="1:43" ht="15.75" customHeight="1" thickTop="1" thickBot="1">
      <c r="A18" s="207"/>
      <c r="B18" s="523" t="s">
        <v>6116</v>
      </c>
      <c r="C18" s="1214">
        <f>IFERROR(C13+C16,0)</f>
        <v>0</v>
      </c>
      <c r="D18" s="1214">
        <f>IFERROR(D13+D16,0)</f>
        <v>0</v>
      </c>
      <c r="E18" s="1214">
        <f>IFERROR(SUM(C18:D18),0)</f>
        <v>0</v>
      </c>
      <c r="F18" s="1214">
        <f>IFERROR(F13+F16,0)</f>
        <v>0</v>
      </c>
      <c r="G18" s="1214">
        <f>IFERROR(IF(OR(D18=0,F18=0),0,D18/(F18/1000)),0)</f>
        <v>0</v>
      </c>
      <c r="H18" s="1214"/>
      <c r="I18" s="1214"/>
      <c r="J18" s="1214"/>
      <c r="K18" s="1214"/>
      <c r="L18" s="740"/>
      <c r="M18" s="732"/>
      <c r="N18" s="426" t="s">
        <v>6615</v>
      </c>
      <c r="O18" s="207"/>
      <c r="P18" s="427"/>
      <c r="Q18" s="207"/>
      <c r="R18" s="415"/>
      <c r="S18" s="336"/>
      <c r="T18" s="413"/>
      <c r="U18" s="322"/>
      <c r="V18" s="322"/>
      <c r="W18" s="322"/>
      <c r="X18" s="322"/>
      <c r="Y18" s="322"/>
      <c r="Z18" s="322"/>
      <c r="AA18" s="322"/>
      <c r="AB18" s="322"/>
      <c r="AC18" s="322"/>
      <c r="AD18" s="322"/>
      <c r="AE18" s="413"/>
      <c r="AG18" s="762" t="s">
        <v>6116</v>
      </c>
      <c r="AH18" s="424" t="s">
        <v>1816</v>
      </c>
      <c r="AI18" s="424" t="s">
        <v>1822</v>
      </c>
      <c r="AJ18" s="424" t="s">
        <v>1828</v>
      </c>
      <c r="AK18" s="424" t="s">
        <v>1834</v>
      </c>
      <c r="AL18" s="424" t="s">
        <v>1842</v>
      </c>
      <c r="AM18" s="424" t="s">
        <v>1848</v>
      </c>
      <c r="AN18" s="424" t="s">
        <v>1853</v>
      </c>
      <c r="AO18" s="424" t="s">
        <v>1858</v>
      </c>
      <c r="AP18" s="424" t="s">
        <v>1863</v>
      </c>
      <c r="AQ18" s="745" t="s">
        <v>1868</v>
      </c>
    </row>
    <row r="19" spans="1:43" ht="15.75" customHeight="1" thickTop="1" thickBot="1">
      <c r="A19" s="207"/>
      <c r="B19" s="207"/>
      <c r="C19" s="207"/>
      <c r="D19" s="207"/>
      <c r="E19" s="207"/>
      <c r="F19" s="207"/>
      <c r="G19" s="207"/>
      <c r="H19" s="732"/>
      <c r="I19" s="732"/>
      <c r="J19" s="732"/>
      <c r="K19" s="732"/>
      <c r="L19" s="732"/>
      <c r="M19" s="732"/>
      <c r="N19" s="312"/>
      <c r="O19" s="207"/>
      <c r="P19" s="207"/>
      <c r="Q19" s="207"/>
      <c r="R19" s="415"/>
      <c r="S19" s="336"/>
      <c r="T19" s="413"/>
      <c r="U19" s="322"/>
      <c r="V19" s="322"/>
      <c r="W19" s="322"/>
      <c r="X19" s="322"/>
      <c r="Y19" s="322"/>
      <c r="Z19" s="322"/>
      <c r="AA19" s="322"/>
      <c r="AB19" s="322"/>
      <c r="AC19" s="322"/>
      <c r="AD19" s="322"/>
      <c r="AE19" s="413"/>
      <c r="AG19" s="207"/>
      <c r="AH19" s="207"/>
      <c r="AI19" s="207"/>
      <c r="AJ19" s="207"/>
      <c r="AK19" s="207"/>
      <c r="AL19" s="207"/>
      <c r="AM19" s="732"/>
      <c r="AN19" s="732"/>
      <c r="AO19" s="732"/>
      <c r="AP19" s="732"/>
      <c r="AQ19" s="732"/>
    </row>
    <row r="20" spans="1:43" ht="75.75" customHeight="1" thickTop="1">
      <c r="A20" s="207"/>
      <c r="B20" s="2731" t="s">
        <v>6029</v>
      </c>
      <c r="C20" s="2712"/>
      <c r="D20" s="2712"/>
      <c r="E20" s="2712"/>
      <c r="F20" s="728" t="s">
        <v>6551</v>
      </c>
      <c r="G20" s="729" t="s">
        <v>6606</v>
      </c>
      <c r="H20" s="207"/>
      <c r="I20" s="207"/>
      <c r="J20" s="207"/>
      <c r="K20" s="207"/>
      <c r="L20" s="207"/>
      <c r="M20" s="207"/>
      <c r="N20" s="312"/>
      <c r="O20" s="207"/>
      <c r="P20" s="207"/>
      <c r="Q20" s="207"/>
      <c r="R20" s="415"/>
      <c r="S20" s="336"/>
      <c r="T20" s="413"/>
      <c r="U20" s="322"/>
      <c r="V20" s="322"/>
      <c r="W20" s="322"/>
      <c r="X20" s="322"/>
      <c r="Y20" s="322"/>
      <c r="Z20" s="322"/>
      <c r="AA20" s="322"/>
      <c r="AB20" s="322"/>
      <c r="AC20" s="322"/>
      <c r="AD20" s="322"/>
      <c r="AE20" s="413"/>
      <c r="AG20" s="2731" t="s">
        <v>6029</v>
      </c>
      <c r="AH20" s="2712"/>
      <c r="AI20" s="2712"/>
      <c r="AJ20" s="2712"/>
      <c r="AK20" s="728" t="s">
        <v>6551</v>
      </c>
      <c r="AL20" s="729" t="s">
        <v>6606</v>
      </c>
      <c r="AM20" s="207"/>
      <c r="AN20" s="207"/>
      <c r="AO20" s="207"/>
      <c r="AP20" s="207"/>
      <c r="AQ20" s="207"/>
    </row>
    <row r="21" spans="1:43" ht="15.75" customHeight="1">
      <c r="A21" s="207"/>
      <c r="B21" s="2814" t="s">
        <v>6030</v>
      </c>
      <c r="C21" s="2815"/>
      <c r="D21" s="2815"/>
      <c r="E21" s="2815"/>
      <c r="F21" s="479" t="s">
        <v>1806</v>
      </c>
      <c r="G21" s="480" t="s">
        <v>1837</v>
      </c>
      <c r="H21" s="207"/>
      <c r="I21" s="207"/>
      <c r="J21" s="207"/>
      <c r="K21" s="207"/>
      <c r="L21" s="207"/>
      <c r="M21" s="207"/>
      <c r="N21" s="312"/>
      <c r="O21" s="207"/>
      <c r="P21" s="207"/>
      <c r="Q21" s="207"/>
      <c r="R21" s="415"/>
      <c r="S21" s="336"/>
      <c r="T21" s="413"/>
      <c r="U21" s="322"/>
      <c r="V21" s="322"/>
      <c r="W21" s="322"/>
      <c r="X21" s="322"/>
      <c r="Y21" s="322"/>
      <c r="Z21" s="322"/>
      <c r="AA21" s="322"/>
      <c r="AB21" s="322"/>
      <c r="AC21" s="322"/>
      <c r="AD21" s="322"/>
      <c r="AE21" s="413"/>
      <c r="AG21" s="2814" t="s">
        <v>6030</v>
      </c>
      <c r="AH21" s="2815"/>
      <c r="AI21" s="2815"/>
      <c r="AJ21" s="2815"/>
      <c r="AK21" s="482" t="s">
        <v>1806</v>
      </c>
      <c r="AL21" s="483" t="s">
        <v>1837</v>
      </c>
      <c r="AM21" s="207"/>
      <c r="AN21" s="207"/>
      <c r="AO21" s="207"/>
      <c r="AP21" s="207"/>
      <c r="AQ21" s="207"/>
    </row>
    <row r="22" spans="1:43" ht="15.75" customHeight="1" thickBot="1">
      <c r="A22" s="207"/>
      <c r="B22" s="2732" t="s">
        <v>5926</v>
      </c>
      <c r="C22" s="2713"/>
      <c r="D22" s="2713"/>
      <c r="E22" s="2713"/>
      <c r="F22" s="323">
        <v>3</v>
      </c>
      <c r="G22" s="730">
        <v>3</v>
      </c>
      <c r="H22" s="207"/>
      <c r="I22" s="207"/>
      <c r="J22" s="207"/>
      <c r="K22" s="207"/>
      <c r="L22" s="207"/>
      <c r="M22" s="207"/>
      <c r="N22" s="312"/>
      <c r="O22" s="207"/>
      <c r="P22" s="207"/>
      <c r="Q22" s="207"/>
      <c r="R22" s="415"/>
      <c r="S22" s="336"/>
      <c r="T22" s="413"/>
      <c r="U22" s="322"/>
      <c r="V22" s="322"/>
      <c r="W22" s="322"/>
      <c r="X22" s="322"/>
      <c r="Y22" s="322"/>
      <c r="Z22" s="322"/>
      <c r="AA22" s="322"/>
      <c r="AB22" s="322"/>
      <c r="AC22" s="322"/>
      <c r="AD22" s="322"/>
      <c r="AE22" s="413"/>
      <c r="AG22" s="2732" t="s">
        <v>5926</v>
      </c>
      <c r="AH22" s="2713"/>
      <c r="AI22" s="2713"/>
      <c r="AJ22" s="2713"/>
      <c r="AK22" s="323">
        <v>3</v>
      </c>
      <c r="AL22" s="730">
        <v>3</v>
      </c>
      <c r="AM22" s="207"/>
      <c r="AN22" s="207"/>
      <c r="AO22" s="207"/>
      <c r="AP22" s="207"/>
      <c r="AQ22" s="207"/>
    </row>
    <row r="23" spans="1:43" ht="15.75" customHeight="1" thickTop="1" thickBot="1">
      <c r="A23" s="207"/>
      <c r="B23" s="207"/>
      <c r="C23" s="207"/>
      <c r="D23" s="207"/>
      <c r="E23" s="207"/>
      <c r="F23" s="207"/>
      <c r="G23" s="207"/>
      <c r="H23" s="207"/>
      <c r="I23" s="207"/>
      <c r="J23" s="207"/>
      <c r="K23" s="207"/>
      <c r="L23" s="207"/>
      <c r="M23" s="207"/>
      <c r="N23" s="312"/>
      <c r="O23" s="207"/>
      <c r="P23" s="207"/>
      <c r="Q23" s="207"/>
      <c r="R23" s="415"/>
      <c r="S23" s="336"/>
      <c r="T23" s="413"/>
      <c r="U23" s="322"/>
      <c r="V23" s="322"/>
      <c r="W23" s="322"/>
      <c r="X23" s="322"/>
      <c r="Y23" s="322"/>
      <c r="Z23" s="322"/>
      <c r="AA23" s="322"/>
      <c r="AB23" s="322"/>
      <c r="AC23" s="322"/>
      <c r="AD23" s="322"/>
      <c r="AE23" s="413"/>
      <c r="AG23" s="207"/>
      <c r="AH23" s="207"/>
      <c r="AI23" s="207"/>
      <c r="AJ23" s="207"/>
      <c r="AK23" s="207"/>
      <c r="AL23" s="207"/>
      <c r="AM23" s="207"/>
      <c r="AN23" s="207"/>
      <c r="AO23" s="207"/>
      <c r="AP23" s="207"/>
      <c r="AQ23" s="207"/>
    </row>
    <row r="24" spans="1:43" ht="15.75" customHeight="1" thickTop="1" thickBot="1">
      <c r="A24" s="207"/>
      <c r="B24" s="445" t="s">
        <v>6607</v>
      </c>
      <c r="C24" s="110"/>
      <c r="D24" s="110"/>
      <c r="E24" s="110"/>
      <c r="F24" s="110"/>
      <c r="G24" s="110"/>
      <c r="H24" s="744"/>
      <c r="I24" s="744"/>
      <c r="J24" s="744"/>
      <c r="K24" s="744"/>
      <c r="L24" s="744"/>
      <c r="M24" s="207"/>
      <c r="N24" s="312"/>
      <c r="O24" s="207"/>
      <c r="P24" s="207"/>
      <c r="Q24" s="207"/>
      <c r="R24" s="415"/>
      <c r="S24" s="336"/>
      <c r="T24" s="413"/>
      <c r="U24" s="322"/>
      <c r="V24" s="322"/>
      <c r="W24" s="322"/>
      <c r="X24" s="322"/>
      <c r="Y24" s="322"/>
      <c r="Z24" s="322"/>
      <c r="AA24" s="322"/>
      <c r="AB24" s="322"/>
      <c r="AC24" s="322"/>
      <c r="AD24" s="322"/>
      <c r="AE24" s="413"/>
      <c r="AG24" s="445" t="s">
        <v>6607</v>
      </c>
      <c r="AH24" s="110"/>
      <c r="AI24" s="110"/>
      <c r="AJ24" s="110"/>
      <c r="AK24" s="110"/>
      <c r="AL24" s="110"/>
      <c r="AM24" s="744"/>
      <c r="AN24" s="744"/>
      <c r="AO24" s="744"/>
      <c r="AP24" s="744"/>
      <c r="AQ24" s="744"/>
    </row>
    <row r="25" spans="1:43" ht="15.75" customHeight="1" thickTop="1" thickBot="1">
      <c r="A25" s="207"/>
      <c r="B25" s="2812" t="s">
        <v>6116</v>
      </c>
      <c r="C25" s="2813"/>
      <c r="D25" s="2813"/>
      <c r="E25" s="2813"/>
      <c r="F25" s="763"/>
      <c r="G25" s="740">
        <f>IFERROR(IF(OR(D18=0,F25=0),0,D18/(F25/1000)),0)</f>
        <v>0</v>
      </c>
      <c r="H25" s="86"/>
      <c r="I25" s="86"/>
      <c r="J25" s="764"/>
      <c r="K25" s="86"/>
      <c r="L25" s="764"/>
      <c r="M25" s="207"/>
      <c r="N25" s="426" t="s">
        <v>6616</v>
      </c>
      <c r="O25" s="207"/>
      <c r="P25" s="427"/>
      <c r="Q25" s="207"/>
      <c r="R25" s="415"/>
      <c r="S25" s="336" t="str">
        <f>IF( SUM( U25:AD25 ) = 0, 0, $U$4 )</f>
        <v>Please complete all cells in row</v>
      </c>
      <c r="T25" s="422"/>
      <c r="U25" s="322"/>
      <c r="V25" s="322"/>
      <c r="W25" s="322"/>
      <c r="X25" s="337">
        <f t="shared" ref="X25" si="12" xml:space="preserve"> IF( ISNUMBER( F25 ), 0, 1 )</f>
        <v>1</v>
      </c>
      <c r="Y25" s="322"/>
      <c r="Z25" s="322"/>
      <c r="AA25" s="322"/>
      <c r="AB25" s="322"/>
      <c r="AC25" s="322"/>
      <c r="AD25" s="322"/>
      <c r="AE25" s="422"/>
      <c r="AG25" s="2812" t="s">
        <v>6106</v>
      </c>
      <c r="AH25" s="2813"/>
      <c r="AI25" s="2813"/>
      <c r="AJ25" s="2813"/>
      <c r="AK25" s="763" t="s">
        <v>1835</v>
      </c>
      <c r="AL25" s="745" t="s">
        <v>1843</v>
      </c>
      <c r="AM25" s="86"/>
      <c r="AN25" s="86"/>
      <c r="AO25" s="764"/>
      <c r="AP25" s="86"/>
      <c r="AQ25" s="764"/>
    </row>
    <row r="26" spans="1:43" ht="16.5" thickTop="1">
      <c r="A26" s="207"/>
      <c r="B26" s="207"/>
      <c r="C26" s="207"/>
      <c r="D26" s="207"/>
      <c r="E26" s="207"/>
      <c r="F26" s="207"/>
      <c r="G26" s="207"/>
      <c r="H26" s="741"/>
      <c r="I26" s="741"/>
      <c r="J26" s="741"/>
      <c r="K26" s="741"/>
      <c r="L26" s="741"/>
      <c r="M26" s="744"/>
      <c r="N26" s="207"/>
      <c r="O26" s="207"/>
      <c r="P26" s="207"/>
      <c r="Q26" s="207"/>
      <c r="S26" s="336"/>
      <c r="U26" s="322"/>
      <c r="V26" s="322"/>
      <c r="W26" s="322"/>
      <c r="X26" s="322"/>
      <c r="Y26" s="322"/>
      <c r="Z26" s="322"/>
      <c r="AA26" s="322"/>
      <c r="AB26" s="322"/>
      <c r="AC26" s="322"/>
      <c r="AD26" s="322"/>
      <c r="AM26" s="741"/>
      <c r="AN26" s="741"/>
      <c r="AO26" s="741"/>
      <c r="AP26" s="741"/>
      <c r="AQ26" s="741"/>
    </row>
    <row r="27" spans="1:43" ht="15">
      <c r="A27" s="207"/>
      <c r="B27" s="207"/>
      <c r="C27" s="207"/>
      <c r="D27" s="207"/>
      <c r="E27" s="207"/>
      <c r="F27" s="207"/>
      <c r="G27" s="207"/>
      <c r="H27" s="741"/>
      <c r="I27" s="741"/>
      <c r="J27" s="741"/>
      <c r="K27" s="741"/>
      <c r="L27" s="741"/>
      <c r="M27" s="83"/>
      <c r="N27" s="207"/>
      <c r="O27" s="207"/>
      <c r="P27" s="207"/>
      <c r="Q27" s="207"/>
      <c r="S27" s="336"/>
      <c r="U27" s="322"/>
      <c r="V27" s="322"/>
      <c r="W27" s="322"/>
      <c r="X27" s="322"/>
      <c r="Y27" s="322"/>
      <c r="Z27" s="322"/>
      <c r="AA27" s="322"/>
      <c r="AB27" s="322"/>
      <c r="AC27" s="322"/>
      <c r="AD27" s="322"/>
      <c r="AM27" s="741"/>
      <c r="AN27" s="741"/>
      <c r="AO27" s="741"/>
      <c r="AP27" s="741"/>
      <c r="AQ27" s="741"/>
    </row>
    <row r="28" spans="1:43" ht="15">
      <c r="A28" s="207"/>
      <c r="B28" s="207"/>
      <c r="C28" s="207"/>
      <c r="D28" s="207"/>
      <c r="E28" s="207"/>
      <c r="F28" s="207"/>
      <c r="G28" s="207"/>
      <c r="H28" s="207"/>
      <c r="I28" s="207"/>
      <c r="J28" s="207"/>
      <c r="K28" s="207"/>
      <c r="L28" s="207"/>
      <c r="M28" s="207"/>
      <c r="N28" s="207"/>
      <c r="O28" s="207"/>
      <c r="P28" s="207"/>
      <c r="Q28" s="207"/>
      <c r="S28" s="336"/>
    </row>
    <row r="29" spans="1:43" ht="15">
      <c r="A29" s="207"/>
      <c r="B29" s="207"/>
      <c r="C29" s="207"/>
      <c r="D29" s="207"/>
      <c r="E29" s="207"/>
      <c r="F29" s="207"/>
      <c r="G29" s="207"/>
      <c r="H29" s="207"/>
      <c r="I29" s="207"/>
      <c r="J29" s="207"/>
      <c r="K29" s="207"/>
      <c r="L29" s="207"/>
      <c r="M29" s="207"/>
      <c r="N29" s="207"/>
      <c r="O29" s="207"/>
      <c r="P29" s="207"/>
      <c r="Q29" s="207"/>
    </row>
    <row r="30" spans="1:43" ht="15">
      <c r="A30" s="207"/>
      <c r="B30" s="207"/>
      <c r="C30" s="207"/>
      <c r="D30" s="207"/>
      <c r="E30" s="207"/>
      <c r="F30" s="207"/>
      <c r="G30" s="207"/>
      <c r="H30" s="207"/>
      <c r="I30" s="207"/>
      <c r="J30" s="207"/>
      <c r="K30" s="207"/>
      <c r="L30" s="207"/>
      <c r="M30" s="207"/>
      <c r="N30" s="207"/>
      <c r="O30" s="207"/>
      <c r="P30" s="207"/>
      <c r="Q30" s="207"/>
    </row>
    <row r="31" spans="1:43" ht="15">
      <c r="A31" s="207"/>
      <c r="B31" s="207"/>
      <c r="C31" s="207"/>
      <c r="D31" s="207"/>
      <c r="E31" s="207"/>
      <c r="F31" s="207"/>
      <c r="G31" s="207"/>
      <c r="H31" s="207"/>
      <c r="I31" s="207"/>
      <c r="J31" s="207"/>
      <c r="K31" s="207"/>
      <c r="L31" s="207"/>
      <c r="M31" s="207"/>
      <c r="N31" s="207"/>
      <c r="O31" s="207"/>
      <c r="P31" s="207"/>
      <c r="Q31" s="207"/>
    </row>
    <row r="32" spans="1:43" ht="15">
      <c r="A32" s="207"/>
      <c r="B32" s="207"/>
      <c r="C32" s="207"/>
      <c r="D32" s="207"/>
      <c r="E32" s="207"/>
      <c r="F32" s="207"/>
      <c r="G32" s="207"/>
      <c r="H32" s="207"/>
      <c r="I32" s="207"/>
      <c r="J32" s="207"/>
      <c r="K32" s="207"/>
      <c r="L32" s="207"/>
      <c r="M32" s="207"/>
      <c r="N32" s="207"/>
      <c r="O32" s="207"/>
      <c r="P32" s="207"/>
      <c r="Q32" s="207"/>
      <c r="S32" s="440"/>
      <c r="Z32" s="322"/>
      <c r="AA32" s="322"/>
      <c r="AB32" s="322"/>
      <c r="AC32" s="322"/>
      <c r="AD32" s="322"/>
    </row>
    <row r="33" spans="1:30" ht="15">
      <c r="A33" s="207"/>
      <c r="B33" s="207"/>
      <c r="C33" s="207"/>
      <c r="D33" s="207"/>
      <c r="E33" s="207"/>
      <c r="F33" s="207"/>
      <c r="G33" s="207"/>
      <c r="H33" s="207"/>
      <c r="I33" s="207"/>
      <c r="J33" s="207"/>
      <c r="K33" s="207"/>
      <c r="L33" s="207"/>
      <c r="M33" s="207"/>
      <c r="N33" s="207"/>
      <c r="O33" s="207"/>
      <c r="P33" s="207"/>
      <c r="Q33" s="207"/>
      <c r="S33" s="440"/>
      <c r="Z33" s="322"/>
      <c r="AA33" s="322"/>
      <c r="AB33" s="322"/>
      <c r="AC33" s="322"/>
      <c r="AD33" s="322"/>
    </row>
    <row r="34" spans="1:30" ht="15">
      <c r="A34" s="207"/>
      <c r="B34" s="207"/>
      <c r="C34" s="207"/>
      <c r="D34" s="207"/>
      <c r="E34" s="207"/>
      <c r="F34" s="207"/>
      <c r="G34" s="207"/>
      <c r="H34" s="207"/>
      <c r="I34" s="207"/>
      <c r="J34" s="207"/>
      <c r="K34" s="207"/>
      <c r="L34" s="207"/>
      <c r="M34" s="207"/>
      <c r="N34" s="207"/>
      <c r="O34" s="207"/>
      <c r="P34" s="207"/>
      <c r="Q34" s="207"/>
      <c r="S34" s="440"/>
      <c r="U34" s="322"/>
      <c r="V34" s="322"/>
      <c r="W34" s="322"/>
      <c r="X34" s="322"/>
      <c r="Z34" s="322"/>
      <c r="AA34" s="322"/>
      <c r="AB34" s="322"/>
      <c r="AC34" s="322"/>
      <c r="AD34" s="322"/>
    </row>
    <row r="35" spans="1:30" ht="15">
      <c r="A35" s="207"/>
      <c r="B35" s="207"/>
      <c r="C35" s="207"/>
      <c r="D35" s="207"/>
      <c r="E35" s="207"/>
      <c r="F35" s="207"/>
      <c r="G35" s="207"/>
      <c r="H35" s="207"/>
      <c r="I35" s="207"/>
      <c r="J35" s="207"/>
      <c r="K35" s="207"/>
      <c r="L35" s="207"/>
      <c r="M35" s="207"/>
      <c r="N35" s="207"/>
      <c r="O35" s="207"/>
      <c r="P35" s="207"/>
      <c r="Q35" s="207"/>
      <c r="S35" s="440"/>
      <c r="Z35" s="322"/>
      <c r="AA35" s="322"/>
      <c r="AB35" s="322"/>
      <c r="AC35" s="322"/>
      <c r="AD35" s="322"/>
    </row>
    <row r="36" spans="1:30" ht="15">
      <c r="A36" s="207"/>
      <c r="B36" s="207"/>
      <c r="C36" s="207"/>
      <c r="D36" s="207"/>
      <c r="E36" s="207"/>
      <c r="F36" s="207"/>
      <c r="G36" s="207"/>
      <c r="H36" s="207"/>
      <c r="I36" s="207"/>
      <c r="J36" s="207"/>
      <c r="K36" s="207"/>
      <c r="L36" s="207"/>
      <c r="M36" s="207"/>
      <c r="N36" s="207"/>
      <c r="O36" s="207"/>
      <c r="P36" s="207"/>
      <c r="Q36" s="207"/>
      <c r="S36" s="440"/>
      <c r="Z36" s="322"/>
      <c r="AA36" s="322"/>
      <c r="AB36" s="322"/>
      <c r="AC36" s="322"/>
      <c r="AD36" s="322"/>
    </row>
    <row r="37" spans="1:30" ht="15">
      <c r="A37" s="207"/>
      <c r="B37" s="207"/>
      <c r="C37" s="207"/>
      <c r="D37" s="207"/>
      <c r="E37" s="207"/>
      <c r="F37" s="207"/>
      <c r="G37" s="207"/>
      <c r="H37" s="207"/>
      <c r="I37" s="207"/>
      <c r="J37" s="207"/>
      <c r="K37" s="207"/>
      <c r="L37" s="207"/>
      <c r="M37" s="207"/>
      <c r="N37" s="207"/>
      <c r="O37" s="207"/>
      <c r="P37" s="207"/>
      <c r="Q37" s="207"/>
      <c r="S37" s="440"/>
      <c r="Z37" s="322"/>
      <c r="AA37" s="322"/>
      <c r="AB37" s="322"/>
      <c r="AC37" s="322"/>
      <c r="AD37" s="322"/>
    </row>
  </sheetData>
  <sheetProtection formatColumns="0" formatRows="0"/>
  <mergeCells count="18">
    <mergeCell ref="N5:N7"/>
    <mergeCell ref="P5:P7"/>
    <mergeCell ref="B1:F1"/>
    <mergeCell ref="G1:I1"/>
    <mergeCell ref="AG1:AK1"/>
    <mergeCell ref="B3:P3"/>
    <mergeCell ref="U3:AD3"/>
    <mergeCell ref="AG3:AQ3"/>
    <mergeCell ref="AL1:AN1"/>
    <mergeCell ref="AG2:AK2"/>
    <mergeCell ref="B25:E25"/>
    <mergeCell ref="B20:E20"/>
    <mergeCell ref="B21:E21"/>
    <mergeCell ref="B22:E22"/>
    <mergeCell ref="AG20:AJ20"/>
    <mergeCell ref="AG21:AJ21"/>
    <mergeCell ref="AG22:AJ22"/>
    <mergeCell ref="AG25:AJ25"/>
  </mergeCells>
  <conditionalFormatting sqref="S11:S15 S17:S24 S26:S28">
    <cfRule type="cellIs" dxfId="327" priority="27" operator="equal">
      <formula>0</formula>
    </cfRule>
  </conditionalFormatting>
  <conditionalFormatting sqref="S17">
    <cfRule type="cellIs" dxfId="326" priority="26" operator="equal">
      <formula>0</formula>
    </cfRule>
  </conditionalFormatting>
  <conditionalFormatting sqref="S26">
    <cfRule type="cellIs" dxfId="325" priority="20" operator="equal">
      <formula>0</formula>
    </cfRule>
  </conditionalFormatting>
  <conditionalFormatting sqref="S18">
    <cfRule type="cellIs" dxfId="324" priority="25" operator="equal">
      <formula>0</formula>
    </cfRule>
  </conditionalFormatting>
  <conditionalFormatting sqref="S32 S36">
    <cfRule type="cellIs" dxfId="323" priority="24" operator="equal">
      <formula>0</formula>
    </cfRule>
  </conditionalFormatting>
  <conditionalFormatting sqref="S4:S9">
    <cfRule type="cellIs" dxfId="322" priority="23" operator="equal">
      <formula>0</formula>
    </cfRule>
  </conditionalFormatting>
  <conditionalFormatting sqref="S13">
    <cfRule type="cellIs" dxfId="321" priority="22" operator="equal">
      <formula>0</formula>
    </cfRule>
  </conditionalFormatting>
  <conditionalFormatting sqref="S19 S22:S24">
    <cfRule type="cellIs" dxfId="320" priority="21" operator="equal">
      <formula>0</formula>
    </cfRule>
  </conditionalFormatting>
  <conditionalFormatting sqref="S33:S36">
    <cfRule type="cellIs" dxfId="319" priority="19" operator="equal">
      <formula>0</formula>
    </cfRule>
  </conditionalFormatting>
  <conditionalFormatting sqref="S37">
    <cfRule type="cellIs" dxfId="318" priority="18" operator="equal">
      <formula>0</formula>
    </cfRule>
  </conditionalFormatting>
  <conditionalFormatting sqref="S10:S12">
    <cfRule type="cellIs" dxfId="317" priority="9" operator="equal">
      <formula>0</formula>
    </cfRule>
  </conditionalFormatting>
  <conditionalFormatting sqref="S34">
    <cfRule type="cellIs" dxfId="316" priority="8" operator="equal">
      <formula>0</formula>
    </cfRule>
  </conditionalFormatting>
  <conditionalFormatting sqref="S15">
    <cfRule type="cellIs" dxfId="315" priority="7" operator="equal">
      <formula>0</formula>
    </cfRule>
  </conditionalFormatting>
  <conditionalFormatting sqref="S20:S21">
    <cfRule type="cellIs" dxfId="314" priority="6" operator="equal">
      <formula>0</formula>
    </cfRule>
  </conditionalFormatting>
  <conditionalFormatting sqref="S12">
    <cfRule type="cellIs" dxfId="313" priority="5" operator="equal">
      <formula>0</formula>
    </cfRule>
  </conditionalFormatting>
  <conditionalFormatting sqref="S16">
    <cfRule type="cellIs" dxfId="312" priority="2" operator="equal">
      <formula>0</formula>
    </cfRule>
  </conditionalFormatting>
  <conditionalFormatting sqref="S25">
    <cfRule type="cellIs" dxfId="311" priority="1" operator="equal">
      <formula>0</formula>
    </cfRule>
  </conditionalFormatting>
  <dataValidations count="1">
    <dataValidation type="custom" allowBlank="1" showErrorMessage="1" errorTitle="Input Error" error="Please enter a numeric value." sqref="C10:D12 F10:F12 H10:I12 K10:L12 F25 C16:D16 F16">
      <formula1>ISNUMBER(C10)</formula1>
    </dataValidation>
  </dataValidations>
  <pageMargins left="0.7" right="0.7" top="0.75" bottom="0.75" header="0.3" footer="0.3"/>
  <pageSetup paperSize="8" scale="68" fitToHeight="0" orientation="portrait" r:id="rId1"/>
  <headerFooter>
    <oddHeader>&amp;L&amp;F&amp;CSheet: &amp;A&amp;ROFFICIAL</oddHeader>
    <oddFooter>&amp;LPrinted on: &amp;D at &amp;T&amp;CPage &amp;P of &amp;N&amp;ROfwat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F92"/>
  <sheetViews>
    <sheetView showGridLines="0" zoomScale="80" zoomScaleNormal="80" workbookViewId="0">
      <selection activeCell="D81" sqref="D81"/>
    </sheetView>
  </sheetViews>
  <sheetFormatPr defaultColWidth="9" defaultRowHeight="14.25"/>
  <cols>
    <col min="1" max="1" width="1.625" style="239" customWidth="1"/>
    <col min="2" max="2" width="36.75" style="297" bestFit="1" customWidth="1"/>
    <col min="3" max="3" width="126" style="297" customWidth="1"/>
    <col min="4" max="4" width="33.75" style="297" bestFit="1" customWidth="1"/>
    <col min="5" max="5" width="40.125" style="297" customWidth="1"/>
    <col min="6" max="6" width="31.125" style="297" customWidth="1"/>
    <col min="7" max="16384" width="9" style="239"/>
  </cols>
  <sheetData>
    <row r="1" spans="1:6" ht="30" customHeight="1">
      <c r="B1" s="239"/>
      <c r="C1" s="239"/>
      <c r="D1" s="239"/>
      <c r="E1" s="239"/>
      <c r="F1" s="2163"/>
    </row>
    <row r="2" spans="1:6" ht="45" customHeight="1">
      <c r="B2" s="2662" t="s">
        <v>673</v>
      </c>
      <c r="C2" s="2662"/>
      <c r="D2" s="2662"/>
      <c r="E2" s="2662"/>
      <c r="F2" s="2662"/>
    </row>
    <row r="3" spans="1:6" ht="15" thickBot="1">
      <c r="B3" s="269"/>
      <c r="C3" s="269"/>
      <c r="D3" s="239"/>
      <c r="E3" s="239"/>
      <c r="F3" s="2163"/>
    </row>
    <row r="4" spans="1:6" ht="15" thickBot="1">
      <c r="A4" s="244"/>
      <c r="B4" s="270" t="s">
        <v>17057</v>
      </c>
      <c r="C4" s="271" t="s">
        <v>674</v>
      </c>
      <c r="D4" s="271"/>
      <c r="E4" s="271"/>
    </row>
    <row r="5" spans="1:6">
      <c r="B5" s="239"/>
      <c r="C5" s="239"/>
      <c r="D5" s="239"/>
      <c r="E5" s="239"/>
      <c r="F5" s="2163"/>
    </row>
    <row r="6" spans="1:6">
      <c r="B6" s="2679" t="s">
        <v>17049</v>
      </c>
      <c r="C6" s="2679"/>
      <c r="D6" s="2679"/>
      <c r="E6" s="2679"/>
      <c r="F6" s="2679"/>
    </row>
    <row r="7" spans="1:6" ht="15" thickBot="1">
      <c r="B7" s="239"/>
      <c r="C7" s="239"/>
      <c r="D7" s="239"/>
      <c r="E7" s="239"/>
      <c r="F7" s="2163"/>
    </row>
    <row r="8" spans="1:6" s="272" customFormat="1" ht="30" customHeight="1" thickBot="1">
      <c r="B8" s="273" t="s">
        <v>607</v>
      </c>
      <c r="C8" s="2151" t="s">
        <v>17095</v>
      </c>
      <c r="D8" s="274" t="s">
        <v>675</v>
      </c>
      <c r="E8" s="2465" t="s">
        <v>17498</v>
      </c>
      <c r="F8" s="275" t="s">
        <v>17097</v>
      </c>
    </row>
    <row r="9" spans="1:6" ht="14.25" customHeight="1">
      <c r="A9" s="276"/>
      <c r="B9" s="277" t="s">
        <v>608</v>
      </c>
      <c r="C9" s="2152" t="s">
        <v>6026</v>
      </c>
      <c r="D9" s="278" t="str">
        <f>IF($B$4="Select company","",IF((SUM('1A'!S8:U33))&gt;0,"Review validation checks on sheet","No issues identified"))</f>
        <v>No issues identified</v>
      </c>
      <c r="E9" s="2466" t="s">
        <v>17499</v>
      </c>
      <c r="F9" s="2164" t="s">
        <v>591</v>
      </c>
    </row>
    <row r="10" spans="1:6" ht="14.25" customHeight="1">
      <c r="A10" s="276"/>
      <c r="B10" s="279" t="s">
        <v>609</v>
      </c>
      <c r="C10" s="2152" t="s">
        <v>6084</v>
      </c>
      <c r="D10" s="280" t="str">
        <f>IF($B$4="Select company","",IF((SUM('1B'!S9:U10))&gt;0,"Review validation checks on sheet","No issues identified"))</f>
        <v>No issues identified</v>
      </c>
      <c r="E10" s="2467" t="s">
        <v>17499</v>
      </c>
      <c r="F10" s="2165" t="s">
        <v>591</v>
      </c>
    </row>
    <row r="11" spans="1:6" ht="14.25" customHeight="1">
      <c r="A11" s="276"/>
      <c r="B11" s="279" t="s">
        <v>610</v>
      </c>
      <c r="C11" s="2152" t="s">
        <v>6092</v>
      </c>
      <c r="D11" s="280" t="str">
        <f>IF($B$4="Select company","",IF((SUM('1C'!S9:U51))&gt;0,"Review validation checks on sheet","No issues identified"))</f>
        <v>No issues identified</v>
      </c>
      <c r="E11" s="2467" t="s">
        <v>17499</v>
      </c>
      <c r="F11" s="2165" t="s">
        <v>591</v>
      </c>
    </row>
    <row r="12" spans="1:6" ht="14.25" customHeight="1">
      <c r="A12" s="276"/>
      <c r="B12" s="279" t="s">
        <v>611</v>
      </c>
      <c r="C12" s="2152" t="s">
        <v>6156</v>
      </c>
      <c r="D12" s="280" t="str">
        <f>IF($B$4="Select company","",IF((SUM('1D'!S11:U34))&gt;0,"Review validation checks on sheet","No issues identified"))</f>
        <v>No issues identified</v>
      </c>
      <c r="E12" s="2467" t="s">
        <v>17499</v>
      </c>
      <c r="F12" s="2165" t="s">
        <v>591</v>
      </c>
    </row>
    <row r="13" spans="1:6" ht="14.25" customHeight="1">
      <c r="A13" s="276"/>
      <c r="B13" s="279" t="s">
        <v>612</v>
      </c>
      <c r="C13" s="2152" t="s">
        <v>6204</v>
      </c>
      <c r="D13" s="280" t="str">
        <f>IF($B$4="Select company","",IF((SUM('1E'!R9:V29))&gt;0,"Review validation checks on sheet","No issues identified"))</f>
        <v>No issues identified</v>
      </c>
      <c r="E13" s="2467" t="s">
        <v>17499</v>
      </c>
      <c r="F13" s="2165" t="s">
        <v>591</v>
      </c>
    </row>
    <row r="14" spans="1:6" ht="14.25" customHeight="1" thickBot="1">
      <c r="A14" s="276"/>
      <c r="B14" s="281" t="s">
        <v>613</v>
      </c>
      <c r="C14" s="2153" t="s">
        <v>11084</v>
      </c>
      <c r="D14" s="282" t="str">
        <f>IF($B$4="Select company","",IF((SUM('1F'!Y10:AJ54))&gt;0,"Review validation checks on sheet","No issues identified"))</f>
        <v>No issues identified</v>
      </c>
      <c r="E14" s="2468" t="s">
        <v>17499</v>
      </c>
      <c r="F14" s="2166" t="s">
        <v>591</v>
      </c>
    </row>
    <row r="15" spans="1:6" ht="15" thickBot="1">
      <c r="A15" s="276"/>
      <c r="B15" s="283"/>
      <c r="C15" s="283"/>
      <c r="D15" s="284"/>
      <c r="E15" s="284"/>
      <c r="F15" s="284"/>
    </row>
    <row r="16" spans="1:6" s="272" customFormat="1" ht="30" customHeight="1" thickBot="1">
      <c r="A16" s="285"/>
      <c r="B16" s="273" t="s">
        <v>614</v>
      </c>
      <c r="C16" s="2151" t="s">
        <v>17095</v>
      </c>
      <c r="D16" s="274" t="s">
        <v>675</v>
      </c>
      <c r="E16" s="2465" t="s">
        <v>17498</v>
      </c>
      <c r="F16" s="275" t="s">
        <v>17097</v>
      </c>
    </row>
    <row r="17" spans="1:6" ht="14.25" customHeight="1">
      <c r="A17" s="276"/>
      <c r="B17" s="286" t="s">
        <v>615</v>
      </c>
      <c r="C17" s="2154" t="s">
        <v>6283</v>
      </c>
      <c r="D17" s="278" t="str">
        <f>IF($B$4="Select company","",IF((SUM('2A'!U8:AB22))&gt;0,"Review validation checks on sheet","No issues identified"))</f>
        <v>No issues identified</v>
      </c>
      <c r="E17" s="2466" t="s">
        <v>17499</v>
      </c>
      <c r="F17" s="2167" t="s">
        <v>591</v>
      </c>
    </row>
    <row r="18" spans="1:6" ht="14.25" customHeight="1">
      <c r="A18" s="276"/>
      <c r="B18" s="287" t="s">
        <v>616</v>
      </c>
      <c r="C18" s="2155" t="s">
        <v>6324</v>
      </c>
      <c r="D18" s="280" t="str">
        <f>IF($B$4="Select company","",IF((SUM('2B'!S8:X43))&gt;0,"Review validation checks on sheet","No issues identified"))</f>
        <v>No issues identified</v>
      </c>
      <c r="E18" s="2467" t="s">
        <v>17499</v>
      </c>
      <c r="F18" s="2168" t="s">
        <v>591</v>
      </c>
    </row>
    <row r="19" spans="1:6" ht="14.25" customHeight="1">
      <c r="A19" s="276"/>
      <c r="B19" s="287" t="s">
        <v>617</v>
      </c>
      <c r="C19" s="2155" t="s">
        <v>6382</v>
      </c>
      <c r="D19" s="280" t="str">
        <f>IF($B$4="Select company","",IF((SUM('2C'!P8:Q55))&gt;0,"Review validation checks on sheet","No issues identified"))</f>
        <v>No issues identified</v>
      </c>
      <c r="E19" s="2467" t="s">
        <v>17499</v>
      </c>
      <c r="F19" s="2168" t="s">
        <v>591</v>
      </c>
    </row>
    <row r="20" spans="1:6" ht="14.25" customHeight="1">
      <c r="A20" s="276"/>
      <c r="B20" s="287" t="s">
        <v>618</v>
      </c>
      <c r="C20" s="2155" t="s">
        <v>6451</v>
      </c>
      <c r="D20" s="280" t="str">
        <f>IF($B$4="Select company","",IF((SUM('2D'!U8:AA28))&gt;0,"Review validation checks on sheet","No issues identified"))</f>
        <v>No issues identified</v>
      </c>
      <c r="E20" s="2467" t="s">
        <v>17499</v>
      </c>
      <c r="F20" s="2168" t="s">
        <v>591</v>
      </c>
    </row>
    <row r="21" spans="1:6" ht="14.25" customHeight="1">
      <c r="A21" s="276"/>
      <c r="B21" s="287" t="s">
        <v>619</v>
      </c>
      <c r="C21" s="2155" t="s">
        <v>6481</v>
      </c>
      <c r="D21" s="280" t="str">
        <f>IF($B$4="Select company","",IF((SUM('2E'!Q8:S54))&gt;0,"Review validation checks on sheet","No issues identified"))</f>
        <v>No issues identified</v>
      </c>
      <c r="E21" s="2467" t="s">
        <v>17499</v>
      </c>
      <c r="F21" s="2168" t="s">
        <v>591</v>
      </c>
    </row>
    <row r="22" spans="1:6" ht="14.25" customHeight="1">
      <c r="A22" s="276"/>
      <c r="B22" s="287" t="s">
        <v>620</v>
      </c>
      <c r="C22" s="2155" t="s">
        <v>6550</v>
      </c>
      <c r="D22" s="280" t="str">
        <f>IF($B$4="Select company","",IF((SUM('2F'!N15:O24))&gt;0,"Review validation checks on sheet","No issues identified"))</f>
        <v>No issues identified</v>
      </c>
      <c r="E22" s="2467" t="s">
        <v>17499</v>
      </c>
      <c r="F22" s="2168" t="s">
        <v>591</v>
      </c>
    </row>
    <row r="23" spans="1:6" ht="14.25" customHeight="1">
      <c r="A23" s="276"/>
      <c r="B23" s="287" t="s">
        <v>621</v>
      </c>
      <c r="C23" s="2155" t="s">
        <v>17500</v>
      </c>
      <c r="D23" s="280" t="str">
        <f>IF($B$4="Select company","",IF((SUM('2G'!U10:AD29))&gt;0,"Review validation checks on sheet","No issues identified"))</f>
        <v>Review validation checks on sheet</v>
      </c>
      <c r="E23" s="2467" t="s">
        <v>17514</v>
      </c>
      <c r="F23" s="2168" t="s">
        <v>591</v>
      </c>
    </row>
    <row r="24" spans="1:6" ht="14.25" customHeight="1">
      <c r="A24" s="276"/>
      <c r="B24" s="287" t="s">
        <v>622</v>
      </c>
      <c r="C24" s="2155" t="s">
        <v>17501</v>
      </c>
      <c r="D24" s="280" t="str">
        <f>IF($B$4="Select company","",IF((SUM('2H'!U10:AD25))&gt;0,"Review validation checks on sheet","No issues identified"))</f>
        <v>Review validation checks on sheet</v>
      </c>
      <c r="E24" s="2467" t="s">
        <v>17514</v>
      </c>
      <c r="F24" s="2168" t="s">
        <v>591</v>
      </c>
    </row>
    <row r="25" spans="1:6" ht="14.25" customHeight="1">
      <c r="A25" s="276"/>
      <c r="B25" s="287" t="s">
        <v>623</v>
      </c>
      <c r="C25" s="2155" t="s">
        <v>6617</v>
      </c>
      <c r="D25" s="280" t="str">
        <f>IF($B$4="Select company","",IF((SUM('2I'!S8:W46))&gt;0,"Review validation checks on sheet","No issues identified"))</f>
        <v>No issues identified</v>
      </c>
      <c r="E25" s="2467" t="s">
        <v>17499</v>
      </c>
      <c r="F25" s="2168" t="s">
        <v>591</v>
      </c>
    </row>
    <row r="26" spans="1:6" ht="14.25" customHeight="1">
      <c r="A26" s="276"/>
      <c r="B26" s="288" t="s">
        <v>624</v>
      </c>
      <c r="C26" s="2156" t="s">
        <v>6670</v>
      </c>
      <c r="D26" s="280" t="str">
        <f>IF($B$4="Select company","",IF((SUM('2J'!O8:P18))&gt;0,"Review validation checks on sheet","No issues identified"))</f>
        <v>No issues identified</v>
      </c>
      <c r="E26" s="2467" t="s">
        <v>17499</v>
      </c>
      <c r="F26" s="2169" t="s">
        <v>591</v>
      </c>
    </row>
    <row r="27" spans="1:6" ht="14.25" customHeight="1">
      <c r="A27" s="276"/>
      <c r="B27" s="288" t="s">
        <v>625</v>
      </c>
      <c r="C27" s="2156" t="s">
        <v>6690</v>
      </c>
      <c r="D27" s="280" t="str">
        <f>IF($B$4="Select company","",IF((SUM('2K'!P8:Q16))&gt;0,"Review validation checks on sheet","No issues identified"))</f>
        <v>No issues identified</v>
      </c>
      <c r="E27" s="2467" t="s">
        <v>17499</v>
      </c>
      <c r="F27" s="2169" t="s">
        <v>591</v>
      </c>
    </row>
    <row r="28" spans="1:6" ht="14.25" customHeight="1">
      <c r="A28" s="276"/>
      <c r="B28" s="288" t="s">
        <v>626</v>
      </c>
      <c r="C28" s="2156" t="s">
        <v>6710</v>
      </c>
      <c r="D28" s="280" t="str">
        <f>IF($B$4="Select company","",IF((SUM('2L'!R7:U7))&gt;0,"Review validation checks on sheet","No issues identified"))</f>
        <v>No issues identified</v>
      </c>
      <c r="E28" s="2467" t="s">
        <v>17499</v>
      </c>
      <c r="F28" s="2169" t="s">
        <v>591</v>
      </c>
    </row>
    <row r="29" spans="1:6" ht="14.25" customHeight="1">
      <c r="A29" s="276"/>
      <c r="B29" s="288" t="s">
        <v>627</v>
      </c>
      <c r="C29" s="2156" t="s">
        <v>6716</v>
      </c>
      <c r="D29" s="280" t="str">
        <f>IF($B$4="Select company","",IF((SUM('2M'!S8:W22))&gt;0,"Review validation checks on sheet","No issues identified"))</f>
        <v>No issues identified</v>
      </c>
      <c r="E29" s="2467" t="s">
        <v>17499</v>
      </c>
      <c r="F29" s="2169" t="s">
        <v>591</v>
      </c>
    </row>
    <row r="30" spans="1:6" ht="14.25" customHeight="1">
      <c r="A30" s="276"/>
      <c r="B30" s="288" t="s">
        <v>628</v>
      </c>
      <c r="C30" s="2156" t="s">
        <v>629</v>
      </c>
      <c r="D30" s="280" t="str">
        <f>IF($B$4="Select company","",IF((SUM('2N'!O10:Q42))&gt;0,"Review validation checks on sheet","No issues identified"))</f>
        <v>No issues identified</v>
      </c>
      <c r="E30" s="2467" t="s">
        <v>17499</v>
      </c>
      <c r="F30" s="2169" t="s">
        <v>591</v>
      </c>
    </row>
    <row r="31" spans="1:6" ht="14.25" customHeight="1" thickBot="1">
      <c r="A31" s="276"/>
      <c r="B31" s="289" t="s">
        <v>630</v>
      </c>
      <c r="C31" s="2157" t="s">
        <v>595</v>
      </c>
      <c r="D31" s="282" t="str">
        <f>IF($B$4="Select company","",IF((SUM('2O'!U8:AA29))&gt;0,"Review validation checks on sheet","No issues identified"))</f>
        <v>No issues identified</v>
      </c>
      <c r="E31" s="2468" t="s">
        <v>17499</v>
      </c>
      <c r="F31" s="2170" t="s">
        <v>591</v>
      </c>
    </row>
    <row r="32" spans="1:6" ht="14.25" customHeight="1" thickBot="1">
      <c r="A32" s="276"/>
      <c r="B32" s="290"/>
      <c r="C32" s="290"/>
      <c r="D32" s="291"/>
      <c r="E32" s="291"/>
      <c r="F32" s="291"/>
    </row>
    <row r="33" spans="1:6" s="272" customFormat="1" ht="30" customHeight="1" thickBot="1">
      <c r="A33" s="285"/>
      <c r="B33" s="292" t="s">
        <v>631</v>
      </c>
      <c r="C33" s="2151" t="s">
        <v>17095</v>
      </c>
      <c r="D33" s="293" t="s">
        <v>675</v>
      </c>
      <c r="E33" s="2465" t="s">
        <v>17498</v>
      </c>
      <c r="F33" s="294" t="s">
        <v>17097</v>
      </c>
    </row>
    <row r="34" spans="1:6" ht="14.25" customHeight="1">
      <c r="A34" s="276"/>
      <c r="B34" s="1921" t="s">
        <v>632</v>
      </c>
      <c r="C34" s="2158" t="s">
        <v>6814</v>
      </c>
      <c r="D34" s="1922" t="str">
        <f>IF($B$4="Select company","",IF((SUM('4A'!N10:P67))&gt;0,"Review validation checks on sheet","No issues identified"))</f>
        <v>No issues identified</v>
      </c>
      <c r="E34" s="2469" t="s">
        <v>17499</v>
      </c>
      <c r="F34" s="2171" t="s">
        <v>590</v>
      </c>
    </row>
    <row r="35" spans="1:6" ht="14.25" customHeight="1">
      <c r="A35" s="276"/>
      <c r="B35" s="295" t="s">
        <v>633</v>
      </c>
      <c r="C35" s="2159" t="s">
        <v>596</v>
      </c>
      <c r="D35" s="296" t="str">
        <f>IF($B$4="Select company","",IF((SUM('4B'!AL9:BN640))&gt;0,"Review validation checks on sheet","No issues identified"))</f>
        <v>Review validation checks on sheet</v>
      </c>
      <c r="E35" s="2470" t="s">
        <v>17499</v>
      </c>
      <c r="F35" s="2172" t="s">
        <v>590</v>
      </c>
    </row>
    <row r="36" spans="1:6" ht="14.25" customHeight="1">
      <c r="A36" s="276"/>
      <c r="B36" s="295" t="s">
        <v>634</v>
      </c>
      <c r="C36" s="2159" t="s">
        <v>597</v>
      </c>
      <c r="D36" s="296" t="str">
        <f>IF($B$4="Select company","",IF((SUM('4C'!W9:AF47))&gt;0,"Review validation checks on sheet","No issues identified"))</f>
        <v>No issues identified</v>
      </c>
      <c r="E36" s="2470" t="s">
        <v>17499</v>
      </c>
      <c r="F36" s="2172" t="s">
        <v>591</v>
      </c>
    </row>
    <row r="37" spans="1:6" ht="14.25" customHeight="1">
      <c r="A37" s="276"/>
      <c r="B37" s="295" t="s">
        <v>635</v>
      </c>
      <c r="C37" s="2159" t="s">
        <v>7724</v>
      </c>
      <c r="D37" s="296" t="str">
        <f>IF($B$4="Select company","",IF((SUM('4D'!S9:W46))&gt;0,"Review validation checks on sheet","No issues identified"))</f>
        <v>No issues identified</v>
      </c>
      <c r="E37" s="2470" t="s">
        <v>17499</v>
      </c>
      <c r="F37" s="2172" t="s">
        <v>591</v>
      </c>
    </row>
    <row r="38" spans="1:6" ht="14.25" customHeight="1">
      <c r="A38" s="276"/>
      <c r="B38" s="295" t="s">
        <v>636</v>
      </c>
      <c r="C38" s="2159" t="s">
        <v>7763</v>
      </c>
      <c r="D38" s="296" t="str">
        <f>IF($B$4="Select company","",IF((SUM('4E'!V9:AC46))&gt;0,"Review validation checks on sheet","No issues identified"))</f>
        <v>Review validation checks on sheet</v>
      </c>
      <c r="E38" s="2470" t="s">
        <v>17499</v>
      </c>
      <c r="F38" s="2172" t="s">
        <v>591</v>
      </c>
    </row>
    <row r="39" spans="1:6" ht="14.25" customHeight="1">
      <c r="A39" s="276"/>
      <c r="B39" s="295" t="s">
        <v>637</v>
      </c>
      <c r="C39" s="2159" t="s">
        <v>7798</v>
      </c>
      <c r="D39" s="296" t="str">
        <f>IF($B$4="Select company","",IF((SUM('4F'!Y10:AI33))&gt;0,"Review validation checks on sheet","No issues identified"))</f>
        <v>Review validation checks on sheet</v>
      </c>
      <c r="E39" s="2470" t="s">
        <v>17499</v>
      </c>
      <c r="F39" s="2172" t="s">
        <v>590</v>
      </c>
    </row>
    <row r="40" spans="1:6" ht="14.25" customHeight="1">
      <c r="A40" s="276"/>
      <c r="B40" s="295" t="s">
        <v>638</v>
      </c>
      <c r="C40" s="2159" t="s">
        <v>7848</v>
      </c>
      <c r="D40" s="296" t="str">
        <f>IF($B$4="Select company","",IF((SUM('4G'!AE11:AU34))&gt;0,"Review validation checks on sheet","No issues identified"))</f>
        <v>Review validation checks on sheet</v>
      </c>
      <c r="E40" s="2470" t="s">
        <v>17499</v>
      </c>
      <c r="F40" s="2172" t="s">
        <v>590</v>
      </c>
    </row>
    <row r="41" spans="1:6" ht="14.25" customHeight="1">
      <c r="A41" s="276"/>
      <c r="B41" s="295" t="s">
        <v>639</v>
      </c>
      <c r="C41" s="2159" t="s">
        <v>7894</v>
      </c>
      <c r="D41" s="296" t="str">
        <f>IF($B$4="Select company","",IF((SUM('4H'!O8:P37))&gt;0,"Review validation checks on sheet","No issues identified"))</f>
        <v>No issues identified</v>
      </c>
      <c r="E41" s="2470" t="s">
        <v>17499</v>
      </c>
      <c r="F41" s="2172" t="s">
        <v>591</v>
      </c>
    </row>
    <row r="42" spans="1:6" ht="14.25" customHeight="1">
      <c r="A42" s="276"/>
      <c r="B42" s="295" t="s">
        <v>640</v>
      </c>
      <c r="C42" s="2159" t="s">
        <v>598</v>
      </c>
      <c r="D42" s="296" t="str">
        <f>IF($B$4="Select company","",IF((SUM('4I'!T11:AB47))&gt;0,"Review validation checks on sheet","No issues identified"))</f>
        <v>No issues identified</v>
      </c>
      <c r="E42" s="2470" t="s">
        <v>17499</v>
      </c>
      <c r="F42" s="2172" t="s">
        <v>591</v>
      </c>
    </row>
    <row r="43" spans="1:6" ht="14.25" customHeight="1">
      <c r="B43" s="295" t="s">
        <v>641</v>
      </c>
      <c r="C43" s="2159" t="s">
        <v>8060</v>
      </c>
      <c r="D43" s="296" t="str">
        <f>IF($B$4="Select company","",IF((SUM('4J'!S9:W35))&gt;0,"Review validation checks on sheet","No issues identified"))</f>
        <v>No issues identified</v>
      </c>
      <c r="E43" s="2470" t="s">
        <v>17499</v>
      </c>
      <c r="F43" s="2172" t="s">
        <v>591</v>
      </c>
    </row>
    <row r="44" spans="1:6" ht="14.25" customHeight="1">
      <c r="B44" s="295" t="s">
        <v>642</v>
      </c>
      <c r="C44" s="2159" t="s">
        <v>8097</v>
      </c>
      <c r="D44" s="296" t="str">
        <f>IF($B$4="Select company","",IF((SUM('4K'!V10:AC40))&gt;0,"Review validation checks on sheet","No issues identified"))</f>
        <v>Review validation checks on sheet</v>
      </c>
      <c r="E44" s="2470" t="s">
        <v>17499</v>
      </c>
      <c r="F44" s="2172" t="s">
        <v>591</v>
      </c>
    </row>
    <row r="45" spans="1:6" ht="14.25" customHeight="1">
      <c r="B45" s="295" t="s">
        <v>643</v>
      </c>
      <c r="C45" s="2159" t="s">
        <v>17472</v>
      </c>
      <c r="D45" s="296" t="str">
        <f>IF($B$4="Select company","",IF((SUM('4L'!AC10:AQ106))&gt;0,"Review validation checks on sheet","No issues identified"))</f>
        <v>No issues identified</v>
      </c>
      <c r="E45" s="2470" t="s">
        <v>17499</v>
      </c>
      <c r="F45" s="2172" t="s">
        <v>591</v>
      </c>
    </row>
    <row r="46" spans="1:6" ht="14.25" customHeight="1">
      <c r="B46" s="295" t="s">
        <v>644</v>
      </c>
      <c r="C46" s="2159" t="s">
        <v>17473</v>
      </c>
      <c r="D46" s="296" t="str">
        <f>IF($B$4="Select company","",IF((SUM('4M'!AI10:BC94))&gt;0,"Review validation checks on sheet","No issues identified"))</f>
        <v>Review validation checks on sheet</v>
      </c>
      <c r="E46" s="2470" t="s">
        <v>17499</v>
      </c>
      <c r="F46" s="2172" t="s">
        <v>591</v>
      </c>
    </row>
    <row r="47" spans="1:6" ht="14.25" customHeight="1">
      <c r="B47" s="295" t="s">
        <v>645</v>
      </c>
      <c r="C47" s="2159" t="s">
        <v>17474</v>
      </c>
      <c r="D47" s="296" t="str">
        <f>IF($B$4="Select company","",IF((SUM('4N'!P9:T14))&gt;0,"Review validation checks on sheet","No issues identified"))</f>
        <v>No issues identified</v>
      </c>
      <c r="E47" s="2470" t="s">
        <v>17499</v>
      </c>
      <c r="F47" s="2172" t="s">
        <v>591</v>
      </c>
    </row>
    <row r="48" spans="1:6" ht="14.25" customHeight="1">
      <c r="B48" s="295" t="s">
        <v>646</v>
      </c>
      <c r="C48" s="2159" t="s">
        <v>17475</v>
      </c>
      <c r="D48" s="296" t="str">
        <f>IF($B$4="Select company","",IF((SUM('4O'!S10:Z26))&gt;0,"Review validation checks on sheet","No issues identified"))</f>
        <v>Review validation checks on sheet</v>
      </c>
      <c r="E48" s="2470" t="s">
        <v>17499</v>
      </c>
      <c r="F48" s="2172" t="s">
        <v>591</v>
      </c>
    </row>
    <row r="49" spans="1:6" ht="14.25" customHeight="1">
      <c r="B49" s="295" t="s">
        <v>647</v>
      </c>
      <c r="C49" s="2159" t="s">
        <v>8650</v>
      </c>
      <c r="D49" s="296" t="str">
        <f>IF($B$4="Select company","",IF((SUM('4P'!Q8:T11))&gt;0,"Review validation checks on sheet","No issues identified"))</f>
        <v>No issues identified</v>
      </c>
      <c r="E49" s="2470" t="s">
        <v>17499</v>
      </c>
      <c r="F49" s="2172" t="s">
        <v>591</v>
      </c>
    </row>
    <row r="50" spans="1:6" ht="14.25" customHeight="1">
      <c r="B50" s="295" t="s">
        <v>648</v>
      </c>
      <c r="C50" s="2159" t="s">
        <v>649</v>
      </c>
      <c r="D50" s="296" t="str">
        <f>IF($B$4="Select company","",IF((SUM('4Q'!P8:Q27))&gt;0,"Review validation checks on sheet","No issues identified"))</f>
        <v>No issues identified</v>
      </c>
      <c r="E50" s="2470" t="s">
        <v>17499</v>
      </c>
      <c r="F50" s="2172" t="s">
        <v>591</v>
      </c>
    </row>
    <row r="51" spans="1:6" ht="14.25" customHeight="1">
      <c r="B51" s="295" t="s">
        <v>650</v>
      </c>
      <c r="C51" s="2159" t="s">
        <v>651</v>
      </c>
      <c r="D51" s="1920" t="str">
        <f>IF($B$4="Select company","",IF((SUM('4R'!AC8:AR57))&gt;0,"Review validation checks on sheet","No issues identified"))</f>
        <v>No issues identified</v>
      </c>
      <c r="E51" s="2470" t="s">
        <v>17499</v>
      </c>
      <c r="F51" s="2172" t="s">
        <v>591</v>
      </c>
    </row>
    <row r="52" spans="1:6" ht="14.25" customHeight="1">
      <c r="B52" s="288" t="s">
        <v>6016</v>
      </c>
      <c r="C52" s="2159" t="s">
        <v>17502</v>
      </c>
      <c r="D52" s="1920" t="str">
        <f>IF($B$4="Select company","",IF((SUM('4S'!Z10:AJ24))&gt;0,"Review validation checks on sheet","No issues identified"))</f>
        <v>No issues identified</v>
      </c>
      <c r="E52" s="2470" t="s">
        <v>17515</v>
      </c>
      <c r="F52" s="2169" t="s">
        <v>591</v>
      </c>
    </row>
    <row r="53" spans="1:6" ht="14.25" customHeight="1">
      <c r="B53" s="288" t="s">
        <v>6017</v>
      </c>
      <c r="C53" s="2159" t="s">
        <v>17503</v>
      </c>
      <c r="D53" s="1920" t="str">
        <f>IF($B$4="Select company","",IF((SUM('4T'!AF10:AV24))&gt;0,"Review validation checks on sheet","No issues identified"))</f>
        <v>Review validation checks on sheet</v>
      </c>
      <c r="E53" s="2470" t="s">
        <v>17515</v>
      </c>
      <c r="F53" s="2169" t="s">
        <v>591</v>
      </c>
    </row>
    <row r="54" spans="1:6" ht="14.25" customHeight="1" thickBot="1">
      <c r="B54" s="289" t="s">
        <v>6018</v>
      </c>
      <c r="C54" s="2157" t="s">
        <v>17504</v>
      </c>
      <c r="D54" s="282" t="str">
        <f>IF($B$4="Select company","",IF((SUM('4U'!W9:AF23))&gt;0,"Review validation checks on sheet","No issues identified"))</f>
        <v>No issues identified</v>
      </c>
      <c r="E54" s="2468" t="s">
        <v>17515</v>
      </c>
      <c r="F54" s="2170" t="s">
        <v>591</v>
      </c>
    </row>
    <row r="55" spans="1:6" ht="15" thickBot="1"/>
    <row r="56" spans="1:6" s="272" customFormat="1" ht="30" customHeight="1" thickBot="1">
      <c r="A56" s="285"/>
      <c r="B56" s="292" t="s">
        <v>652</v>
      </c>
      <c r="C56" s="2151" t="s">
        <v>17095</v>
      </c>
      <c r="D56" s="293" t="s">
        <v>675</v>
      </c>
      <c r="E56" s="2465" t="s">
        <v>17498</v>
      </c>
      <c r="F56" s="294" t="s">
        <v>17097</v>
      </c>
    </row>
    <row r="57" spans="1:6" ht="14.25" customHeight="1">
      <c r="A57" s="276"/>
      <c r="B57" s="286" t="s">
        <v>653</v>
      </c>
      <c r="C57" s="2154" t="s">
        <v>17478</v>
      </c>
      <c r="D57" s="278" t="str">
        <f>IF($B$4="Select company","",IF((SUM('5A'!N8:N36))&gt;0,"Review validation checks on sheet","No issues identified"))</f>
        <v>No issues identified</v>
      </c>
      <c r="E57" s="2466" t="s">
        <v>17499</v>
      </c>
      <c r="F57" s="2167" t="s">
        <v>591</v>
      </c>
    </row>
    <row r="58" spans="1:6" ht="15" thickBot="1">
      <c r="B58" s="298" t="s">
        <v>654</v>
      </c>
      <c r="C58" s="2160" t="s">
        <v>17479</v>
      </c>
      <c r="D58" s="282" t="str">
        <f>IF($B$4="Select company","",IF((SUM('5B'!U8:AA18))&gt;0,"Review validation checks on sheet","No issues identified"))</f>
        <v>No issues identified</v>
      </c>
      <c r="E58" s="2468" t="s">
        <v>17499</v>
      </c>
      <c r="F58" s="2173" t="s">
        <v>591</v>
      </c>
    </row>
    <row r="59" spans="1:6" ht="15" thickBot="1"/>
    <row r="60" spans="1:6" ht="29.25" thickBot="1">
      <c r="B60" s="292" t="s">
        <v>655</v>
      </c>
      <c r="C60" s="2151" t="s">
        <v>17095</v>
      </c>
      <c r="D60" s="293" t="s">
        <v>675</v>
      </c>
      <c r="E60" s="2465" t="s">
        <v>17498</v>
      </c>
      <c r="F60" s="294" t="s">
        <v>17097</v>
      </c>
    </row>
    <row r="61" spans="1:6">
      <c r="B61" s="286" t="s">
        <v>656</v>
      </c>
      <c r="C61" s="2154" t="s">
        <v>17480</v>
      </c>
      <c r="D61" s="278" t="str">
        <f>IF($B$4="Select company","",IF((SUM('6A'!O8:R54))&gt;0,"Review validation checks on sheet","No issues identified"))</f>
        <v>No issues identified</v>
      </c>
      <c r="E61" s="2466" t="s">
        <v>17499</v>
      </c>
      <c r="F61" s="2167" t="s">
        <v>591</v>
      </c>
    </row>
    <row r="62" spans="1:6">
      <c r="B62" s="287" t="s">
        <v>657</v>
      </c>
      <c r="C62" s="2155" t="s">
        <v>17481</v>
      </c>
      <c r="D62" s="280" t="str">
        <f>IF($B$4="Select company","",IF((SUM('6B'!N8:N39))&gt;0,"Review validation checks on sheet","No issues identified"))</f>
        <v>No issues identified</v>
      </c>
      <c r="E62" s="2467" t="s">
        <v>17499</v>
      </c>
      <c r="F62" s="2168" t="s">
        <v>591</v>
      </c>
    </row>
    <row r="63" spans="1:6">
      <c r="B63" s="287" t="s">
        <v>658</v>
      </c>
      <c r="C63" s="2155" t="s">
        <v>17482</v>
      </c>
      <c r="D63" s="280" t="str">
        <f>IF($B$4="Select company","",IF((SUM('6C'!N8:N36))&gt;0,"Review validation checks on sheet","No issues identified"))</f>
        <v>No issues identified</v>
      </c>
      <c r="E63" s="2467" t="s">
        <v>17499</v>
      </c>
      <c r="F63" s="2168" t="s">
        <v>591</v>
      </c>
    </row>
    <row r="64" spans="1:6">
      <c r="B64" s="288" t="s">
        <v>659</v>
      </c>
      <c r="C64" s="2161" t="s">
        <v>9752</v>
      </c>
      <c r="D64" s="1920" t="str">
        <f>IF($B$4="Select company","",IF((SUM('6D'!Q8:S32))&gt;0,"Review validation checks on sheet","No issues identified"))</f>
        <v>No issues identified</v>
      </c>
      <c r="E64" s="2471" t="s">
        <v>17499</v>
      </c>
      <c r="F64" s="2169" t="s">
        <v>591</v>
      </c>
    </row>
    <row r="65" spans="2:6" ht="15" thickBot="1">
      <c r="B65" s="298" t="s">
        <v>6019</v>
      </c>
      <c r="C65" s="2160" t="s">
        <v>599</v>
      </c>
      <c r="D65" s="282" t="str">
        <f>IF($B$4="Select company","",IF((SUM('6F'!AN12:BO61))&gt;0,"Review validation checks on sheet","No issues identified"))</f>
        <v>Review validation checks on sheet</v>
      </c>
      <c r="E65" s="2468" t="s">
        <v>17499</v>
      </c>
      <c r="F65" s="2173" t="s">
        <v>590</v>
      </c>
    </row>
    <row r="66" spans="2:6" ht="15" thickBot="1"/>
    <row r="67" spans="2:6" ht="29.25" thickBot="1">
      <c r="B67" s="292" t="s">
        <v>660</v>
      </c>
      <c r="C67" s="2151" t="s">
        <v>17095</v>
      </c>
      <c r="D67" s="293" t="s">
        <v>675</v>
      </c>
      <c r="E67" s="2465" t="s">
        <v>17498</v>
      </c>
      <c r="F67" s="294" t="s">
        <v>17097</v>
      </c>
    </row>
    <row r="68" spans="2:6">
      <c r="B68" s="286" t="s">
        <v>661</v>
      </c>
      <c r="C68" s="2154" t="s">
        <v>17483</v>
      </c>
      <c r="D68" s="278" t="str">
        <f>IF($B$4="Select company","",IF((SUM('7A'!N8:N25))&gt;0,"Review validation checks on sheet","No issues identified"))</f>
        <v>Review validation checks on sheet</v>
      </c>
      <c r="E68" s="2466" t="s">
        <v>17499</v>
      </c>
      <c r="F68" s="2167" t="s">
        <v>591</v>
      </c>
    </row>
    <row r="69" spans="2:6">
      <c r="B69" s="287" t="s">
        <v>662</v>
      </c>
      <c r="C69" s="2155" t="s">
        <v>9925</v>
      </c>
      <c r="D69" s="280" t="str">
        <f>IF($B$4="Select company","",IF((SUM('7B'!CP8:FR26))&gt;0,"Review validation checks on sheet","No issues identified"))</f>
        <v>No issues identified</v>
      </c>
      <c r="E69" s="2467" t="s">
        <v>17499</v>
      </c>
      <c r="F69" s="2168" t="s">
        <v>590</v>
      </c>
    </row>
    <row r="70" spans="2:6">
      <c r="B70" s="287" t="s">
        <v>663</v>
      </c>
      <c r="C70" s="2155" t="s">
        <v>17484</v>
      </c>
      <c r="D70" s="280" t="str">
        <f>IF($B$4="Select company","",IF((SUM('7C'!N8:N29))&gt;0,"Review validation checks on sheet","No issues identified"))</f>
        <v>Review validation checks on sheet</v>
      </c>
      <c r="E70" s="2467" t="s">
        <v>17499</v>
      </c>
      <c r="F70" s="2168" t="s">
        <v>591</v>
      </c>
    </row>
    <row r="71" spans="2:6">
      <c r="B71" s="287" t="s">
        <v>664</v>
      </c>
      <c r="C71" s="2155" t="s">
        <v>17485</v>
      </c>
      <c r="D71" s="280" t="str">
        <f>IF($B$4="Select company","",IF((SUM('7D'!AM10:BK38))&gt;0,"Review validation checks on sheet","No issues identified"))</f>
        <v>Review validation checks on sheet</v>
      </c>
      <c r="E71" s="2467" t="s">
        <v>17499</v>
      </c>
      <c r="F71" s="2168" t="s">
        <v>591</v>
      </c>
    </row>
    <row r="72" spans="2:6">
      <c r="B72" s="288" t="s">
        <v>665</v>
      </c>
      <c r="C72" s="2161" t="s">
        <v>17486</v>
      </c>
      <c r="D72" s="1920" t="str">
        <f>IF($B$4="Select company","",IF((SUM('7E'!N8:N17))&gt;0,"Review validation checks on sheet","No issues identified"))</f>
        <v>Review validation checks on sheet</v>
      </c>
      <c r="E72" s="2471" t="s">
        <v>17499</v>
      </c>
      <c r="F72" s="2169" t="s">
        <v>591</v>
      </c>
    </row>
    <row r="73" spans="2:6" ht="15" thickBot="1">
      <c r="B73" s="298" t="s">
        <v>6020</v>
      </c>
      <c r="C73" s="2160" t="s">
        <v>600</v>
      </c>
      <c r="D73" s="282" t="str">
        <f>IF($B$4="Select company","",IF((SUM('7F'!AF9:AZ208))&gt;0,"Review validation checks on sheet","No issues identified"))</f>
        <v>No issues identified</v>
      </c>
      <c r="E73" s="2468" t="s">
        <v>17499</v>
      </c>
      <c r="F73" s="2173" t="s">
        <v>590</v>
      </c>
    </row>
    <row r="74" spans="2:6" ht="15" thickBot="1"/>
    <row r="75" spans="2:6" ht="29.25" thickBot="1">
      <c r="B75" s="292" t="s">
        <v>666</v>
      </c>
      <c r="C75" s="2151" t="s">
        <v>17095</v>
      </c>
      <c r="D75" s="293" t="s">
        <v>675</v>
      </c>
      <c r="E75" s="2465" t="s">
        <v>17498</v>
      </c>
      <c r="F75" s="2049" t="s">
        <v>17097</v>
      </c>
    </row>
    <row r="76" spans="2:6">
      <c r="B76" s="286" t="s">
        <v>667</v>
      </c>
      <c r="C76" s="2154" t="s">
        <v>17487</v>
      </c>
      <c r="D76" s="278" t="str">
        <f>IF($B$4="Select company","",IF((SUM('8A'!N7:N31))&gt;0,"Review validation checks on sheet","No issues identified"))</f>
        <v>Review validation checks on sheet</v>
      </c>
      <c r="E76" s="2472" t="s">
        <v>17499</v>
      </c>
      <c r="F76" s="2174" t="s">
        <v>591</v>
      </c>
    </row>
    <row r="77" spans="2:6">
      <c r="B77" s="287" t="s">
        <v>668</v>
      </c>
      <c r="C77" s="2155" t="s">
        <v>17488</v>
      </c>
      <c r="D77" s="280" t="str">
        <f>IF($B$4="Select company","",IF((SUM('8B'!V8:AC51))&gt;0,"Review validation checks on sheet","No issues identified"))</f>
        <v>Review validation checks on sheet</v>
      </c>
      <c r="E77" s="2473" t="s">
        <v>17499</v>
      </c>
      <c r="F77" s="2175" t="s">
        <v>591</v>
      </c>
    </row>
    <row r="78" spans="2:6">
      <c r="B78" s="287" t="s">
        <v>669</v>
      </c>
      <c r="C78" s="2155" t="s">
        <v>17489</v>
      </c>
      <c r="D78" s="280" t="str">
        <f>IF($B$4="Select company","",IF((SUM('8C'!U9:AB46))&gt;0,"Review validation checks on sheet","No issues identified"))</f>
        <v>Review validation checks on sheet</v>
      </c>
      <c r="E78" s="2473" t="s">
        <v>17499</v>
      </c>
      <c r="F78" s="2175" t="s">
        <v>591</v>
      </c>
    </row>
    <row r="79" spans="2:6" ht="15" thickBot="1">
      <c r="B79" s="298" t="s">
        <v>670</v>
      </c>
      <c r="C79" s="2160" t="s">
        <v>17490</v>
      </c>
      <c r="D79" s="282" t="str">
        <f>IF($B$4="Select company","",IF((SUM('8D'!O8:P22))&gt;0,"Review validation checks on sheet","No issues identified"))</f>
        <v>Review validation checks on sheet</v>
      </c>
      <c r="E79" s="2474" t="s">
        <v>17499</v>
      </c>
      <c r="F79" s="2176" t="s">
        <v>591</v>
      </c>
    </row>
    <row r="80" spans="2:6" ht="15" thickBot="1"/>
    <row r="81" spans="2:6" ht="29.25" customHeight="1" thickBot="1">
      <c r="B81" s="292" t="s">
        <v>671</v>
      </c>
      <c r="C81" s="2151" t="s">
        <v>17095</v>
      </c>
      <c r="D81" s="293" t="s">
        <v>675</v>
      </c>
      <c r="E81" s="2465" t="s">
        <v>17498</v>
      </c>
      <c r="F81" s="294" t="s">
        <v>17097</v>
      </c>
    </row>
    <row r="82" spans="2:6" ht="15" thickBot="1">
      <c r="B82" s="299" t="s">
        <v>672</v>
      </c>
      <c r="C82" s="2162" t="s">
        <v>602</v>
      </c>
      <c r="D82" s="300" t="str">
        <f>IF($B$4="Select company","",IF((SUM('9A'!T8:AC39))&gt;0,"Review validation checks on sheet","No issues identified"))</f>
        <v>No issues identified</v>
      </c>
      <c r="E82" s="2475" t="s">
        <v>17499</v>
      </c>
      <c r="F82" s="2177" t="s">
        <v>17331</v>
      </c>
    </row>
    <row r="83" spans="2:6" ht="15" thickBot="1"/>
    <row r="84" spans="2:6" ht="29.25" thickBot="1">
      <c r="B84" s="292" t="s">
        <v>17330</v>
      </c>
      <c r="C84" s="2151" t="s">
        <v>17095</v>
      </c>
      <c r="D84" s="293" t="s">
        <v>675</v>
      </c>
      <c r="E84" s="2465" t="s">
        <v>17498</v>
      </c>
      <c r="F84" s="294" t="s">
        <v>17097</v>
      </c>
    </row>
    <row r="85" spans="2:6">
      <c r="B85" s="286" t="s">
        <v>6021</v>
      </c>
      <c r="C85" s="2154" t="s">
        <v>17505</v>
      </c>
      <c r="D85" s="278" t="str">
        <f>IF($B$4="Select company","",IF((SUM('10A'!P9:R38))&gt;0,"Review validation checks on sheet","No issues identified"))</f>
        <v>Review validation checks on sheet</v>
      </c>
      <c r="E85" s="2466" t="s">
        <v>17524</v>
      </c>
      <c r="F85" s="2167" t="s">
        <v>591</v>
      </c>
    </row>
    <row r="86" spans="2:6">
      <c r="B86" s="287" t="s">
        <v>6022</v>
      </c>
      <c r="C86" s="2155" t="s">
        <v>17506</v>
      </c>
      <c r="D86" s="280" t="str">
        <f>IF($B$4="Select company","",IF((SUM('10B'!X10:AH17))&gt;0,"Review validation checks on sheet","No issues identified"))</f>
        <v>Review validation checks on sheet</v>
      </c>
      <c r="E86" s="2467" t="s">
        <v>17524</v>
      </c>
      <c r="F86" s="2168" t="s">
        <v>591</v>
      </c>
    </row>
    <row r="87" spans="2:6">
      <c r="B87" s="287" t="s">
        <v>6023</v>
      </c>
      <c r="C87" s="2155" t="s">
        <v>17507</v>
      </c>
      <c r="D87" s="280" t="str">
        <f>IF($B$4="Select company","",IF((SUM('10C'!V10:AF24))&gt;0,"Review validation checks on sheet","No issues identified"))</f>
        <v>Review validation checks on sheet</v>
      </c>
      <c r="E87" s="2467" t="s">
        <v>17524</v>
      </c>
      <c r="F87" s="2168" t="s">
        <v>591</v>
      </c>
    </row>
    <row r="88" spans="2:6">
      <c r="B88" s="287" t="s">
        <v>6024</v>
      </c>
      <c r="C88" s="2155" t="s">
        <v>17508</v>
      </c>
      <c r="D88" s="280" t="str">
        <f>IF($B$4="Select company","",IF((SUM('10D'!P10:S17))&gt;0,"Review validation checks on sheet","No issues identified"))</f>
        <v>Review validation checks on sheet</v>
      </c>
      <c r="E88" s="2467" t="s">
        <v>17524</v>
      </c>
      <c r="F88" s="2168" t="s">
        <v>590</v>
      </c>
    </row>
    <row r="89" spans="2:6" ht="15" thickBot="1">
      <c r="B89" s="298" t="s">
        <v>6025</v>
      </c>
      <c r="C89" s="2160" t="s">
        <v>17509</v>
      </c>
      <c r="D89" s="282"/>
      <c r="E89" s="2468" t="s">
        <v>17524</v>
      </c>
      <c r="F89" s="2173" t="s">
        <v>590</v>
      </c>
    </row>
    <row r="90" spans="2:6" ht="15" thickBot="1"/>
    <row r="91" spans="2:6" ht="29.25" thickBot="1">
      <c r="B91" s="292" t="s">
        <v>11083</v>
      </c>
      <c r="C91" s="2151" t="s">
        <v>17095</v>
      </c>
      <c r="D91" s="293" t="s">
        <v>675</v>
      </c>
      <c r="E91" s="2465" t="s">
        <v>17498</v>
      </c>
      <c r="F91" s="294" t="s">
        <v>17097</v>
      </c>
    </row>
    <row r="92" spans="2:6" ht="15" thickBot="1">
      <c r="B92" s="299" t="s">
        <v>11003</v>
      </c>
      <c r="C92" s="2162" t="s">
        <v>17096</v>
      </c>
      <c r="D92" s="300" t="str">
        <f>IF($B$4="Select company","",IF((SUM('11A'!O9:Q59))&gt;0,"Review validation checks on sheet","No issues identified"))</f>
        <v>No issues identified</v>
      </c>
      <c r="E92" s="2475" t="s">
        <v>17499</v>
      </c>
      <c r="F92" s="2177" t="s">
        <v>591</v>
      </c>
    </row>
  </sheetData>
  <sheetProtection formatColumns="0" formatRows="0"/>
  <mergeCells count="2">
    <mergeCell ref="B6:F6"/>
    <mergeCell ref="B2:F2"/>
  </mergeCells>
  <conditionalFormatting sqref="D34:D41 D17:D26 D9:D13">
    <cfRule type="cellIs" dxfId="627" priority="176" operator="equal">
      <formula>"Review validation checks on sheet"</formula>
    </cfRule>
  </conditionalFormatting>
  <conditionalFormatting sqref="D34:D41 D17:D26 D9:D13">
    <cfRule type="containsBlanks" dxfId="626" priority="171">
      <formula>LEN(TRIM(D9))=0</formula>
    </cfRule>
  </conditionalFormatting>
  <conditionalFormatting sqref="D26">
    <cfRule type="cellIs" dxfId="625" priority="161" operator="equal">
      <formula>"Review validation checks on sheet"</formula>
    </cfRule>
  </conditionalFormatting>
  <conditionalFormatting sqref="D26">
    <cfRule type="containsBlanks" dxfId="624" priority="160">
      <formula>LEN(TRIM(D26))=0</formula>
    </cfRule>
  </conditionalFormatting>
  <conditionalFormatting sqref="D42">
    <cfRule type="cellIs" dxfId="623" priority="146" operator="equal">
      <formula>"Review validation checks on sheet"</formula>
    </cfRule>
  </conditionalFormatting>
  <conditionalFormatting sqref="D42">
    <cfRule type="containsBlanks" dxfId="622" priority="145">
      <formula>LEN(TRIM(D42))=0</formula>
    </cfRule>
  </conditionalFormatting>
  <conditionalFormatting sqref="D25">
    <cfRule type="cellIs" dxfId="621" priority="142" operator="equal">
      <formula>"Review validation checks on sheet"</formula>
    </cfRule>
  </conditionalFormatting>
  <conditionalFormatting sqref="D25">
    <cfRule type="containsBlanks" dxfId="620" priority="141">
      <formula>LEN(TRIM(D25))=0</formula>
    </cfRule>
  </conditionalFormatting>
  <conditionalFormatting sqref="D43">
    <cfRule type="cellIs" dxfId="619" priority="136" operator="equal">
      <formula>"Review validation checks on sheet"</formula>
    </cfRule>
  </conditionalFormatting>
  <conditionalFormatting sqref="D43">
    <cfRule type="containsBlanks" dxfId="618" priority="135">
      <formula>LEN(TRIM(D43))=0</formula>
    </cfRule>
  </conditionalFormatting>
  <conditionalFormatting sqref="D44">
    <cfRule type="cellIs" dxfId="617" priority="134" operator="equal">
      <formula>"Review validation checks on sheet"</formula>
    </cfRule>
  </conditionalFormatting>
  <conditionalFormatting sqref="D44">
    <cfRule type="containsBlanks" dxfId="616" priority="133">
      <formula>LEN(TRIM(D44))=0</formula>
    </cfRule>
  </conditionalFormatting>
  <conditionalFormatting sqref="D45">
    <cfRule type="cellIs" dxfId="615" priority="132" operator="equal">
      <formula>"Review validation checks on sheet"</formula>
    </cfRule>
  </conditionalFormatting>
  <conditionalFormatting sqref="D45">
    <cfRule type="containsBlanks" dxfId="614" priority="131">
      <formula>LEN(TRIM(D45))=0</formula>
    </cfRule>
  </conditionalFormatting>
  <conditionalFormatting sqref="D46">
    <cfRule type="cellIs" dxfId="613" priority="130" operator="equal">
      <formula>"Review validation checks on sheet"</formula>
    </cfRule>
  </conditionalFormatting>
  <conditionalFormatting sqref="D46">
    <cfRule type="containsBlanks" dxfId="612" priority="129">
      <formula>LEN(TRIM(D46))=0</formula>
    </cfRule>
  </conditionalFormatting>
  <conditionalFormatting sqref="D47">
    <cfRule type="cellIs" dxfId="611" priority="128" operator="equal">
      <formula>"Review validation checks on sheet"</formula>
    </cfRule>
  </conditionalFormatting>
  <conditionalFormatting sqref="D47">
    <cfRule type="containsBlanks" dxfId="610" priority="127">
      <formula>LEN(TRIM(D47))=0</formula>
    </cfRule>
  </conditionalFormatting>
  <conditionalFormatting sqref="D49">
    <cfRule type="cellIs" dxfId="609" priority="126" operator="equal">
      <formula>"Review validation checks on sheet"</formula>
    </cfRule>
  </conditionalFormatting>
  <conditionalFormatting sqref="D49">
    <cfRule type="containsBlanks" dxfId="608" priority="125">
      <formula>LEN(TRIM(D49))=0</formula>
    </cfRule>
  </conditionalFormatting>
  <conditionalFormatting sqref="D50:D53">
    <cfRule type="cellIs" dxfId="607" priority="124" operator="equal">
      <formula>"Review validation checks on sheet"</formula>
    </cfRule>
  </conditionalFormatting>
  <conditionalFormatting sqref="D50:D53">
    <cfRule type="containsBlanks" dxfId="606" priority="123">
      <formula>LEN(TRIM(D50))=0</formula>
    </cfRule>
  </conditionalFormatting>
  <conditionalFormatting sqref="D57">
    <cfRule type="cellIs" dxfId="605" priority="110" operator="equal">
      <formula>"Review validation checks on sheet"</formula>
    </cfRule>
  </conditionalFormatting>
  <conditionalFormatting sqref="D57">
    <cfRule type="containsBlanks" dxfId="604" priority="109">
      <formula>LEN(TRIM(D57))=0</formula>
    </cfRule>
  </conditionalFormatting>
  <conditionalFormatting sqref="D27:D31">
    <cfRule type="cellIs" dxfId="603" priority="75" operator="equal">
      <formula>"Review validation checks on sheet"</formula>
    </cfRule>
  </conditionalFormatting>
  <conditionalFormatting sqref="D27:D31">
    <cfRule type="containsBlanks" dxfId="602" priority="74">
      <formula>LEN(TRIM(D27))=0</formula>
    </cfRule>
  </conditionalFormatting>
  <conditionalFormatting sqref="D27:D31">
    <cfRule type="cellIs" dxfId="601" priority="73" operator="equal">
      <formula>"Review validation checks on sheet"</formula>
    </cfRule>
  </conditionalFormatting>
  <conditionalFormatting sqref="D27:D31">
    <cfRule type="containsBlanks" dxfId="600" priority="72">
      <formula>LEN(TRIM(D27))=0</formula>
    </cfRule>
  </conditionalFormatting>
  <conditionalFormatting sqref="D61:D63">
    <cfRule type="cellIs" dxfId="599" priority="59" operator="equal">
      <formula>"Review validation checks on sheet"</formula>
    </cfRule>
  </conditionalFormatting>
  <conditionalFormatting sqref="D14">
    <cfRule type="cellIs" dxfId="598" priority="78" operator="equal">
      <formula>"Review validation checks on sheet"</formula>
    </cfRule>
  </conditionalFormatting>
  <conditionalFormatting sqref="D14">
    <cfRule type="containsBlanks" dxfId="597" priority="77">
      <formula>LEN(TRIM(D14))=0</formula>
    </cfRule>
  </conditionalFormatting>
  <conditionalFormatting sqref="D61:D63">
    <cfRule type="containsBlanks" dxfId="596" priority="58">
      <formula>LEN(TRIM(D61))=0</formula>
    </cfRule>
  </conditionalFormatting>
  <conditionalFormatting sqref="D58">
    <cfRule type="cellIs" dxfId="595" priority="62" operator="equal">
      <formula>"Review validation checks on sheet"</formula>
    </cfRule>
  </conditionalFormatting>
  <conditionalFormatting sqref="D58">
    <cfRule type="containsBlanks" dxfId="594" priority="61">
      <formula>LEN(TRIM(D58))=0</formula>
    </cfRule>
  </conditionalFormatting>
  <conditionalFormatting sqref="D68:D71">
    <cfRule type="cellIs" dxfId="593" priority="53" operator="equal">
      <formula>"Review validation checks on sheet"</formula>
    </cfRule>
  </conditionalFormatting>
  <conditionalFormatting sqref="D68:D71">
    <cfRule type="containsBlanks" dxfId="592" priority="52">
      <formula>LEN(TRIM(D68))=0</formula>
    </cfRule>
  </conditionalFormatting>
  <conditionalFormatting sqref="D76:D78">
    <cfRule type="cellIs" dxfId="591" priority="47" operator="equal">
      <formula>"Review validation checks on sheet"</formula>
    </cfRule>
  </conditionalFormatting>
  <conditionalFormatting sqref="D76:D78">
    <cfRule type="containsBlanks" dxfId="590" priority="46">
      <formula>LEN(TRIM(D76))=0</formula>
    </cfRule>
  </conditionalFormatting>
  <conditionalFormatting sqref="D79">
    <cfRule type="cellIs" dxfId="589" priority="44" operator="equal">
      <formula>"Review validation checks on sheet"</formula>
    </cfRule>
  </conditionalFormatting>
  <conditionalFormatting sqref="D79">
    <cfRule type="containsBlanks" dxfId="588" priority="43">
      <formula>LEN(TRIM(D79))=0</formula>
    </cfRule>
  </conditionalFormatting>
  <conditionalFormatting sqref="D82">
    <cfRule type="cellIs" dxfId="587" priority="38" operator="equal">
      <formula>"Review validation checks on sheet"</formula>
    </cfRule>
  </conditionalFormatting>
  <conditionalFormatting sqref="D82">
    <cfRule type="containsBlanks" dxfId="586" priority="37">
      <formula>LEN(TRIM(D82))=0</formula>
    </cfRule>
  </conditionalFormatting>
  <conditionalFormatting sqref="D48">
    <cfRule type="cellIs" dxfId="585" priority="30" operator="equal">
      <formula>"Review validation checks on sheet"</formula>
    </cfRule>
  </conditionalFormatting>
  <conditionalFormatting sqref="D48">
    <cfRule type="containsBlanks" dxfId="584" priority="29">
      <formula>LEN(TRIM(D48))=0</formula>
    </cfRule>
  </conditionalFormatting>
  <conditionalFormatting sqref="D54">
    <cfRule type="cellIs" dxfId="583" priority="27" operator="equal">
      <formula>"Review validation checks on sheet"</formula>
    </cfRule>
  </conditionalFormatting>
  <conditionalFormatting sqref="D54">
    <cfRule type="containsBlanks" dxfId="582" priority="26">
      <formula>LEN(TRIM(D54))=0</formula>
    </cfRule>
  </conditionalFormatting>
  <conditionalFormatting sqref="D65">
    <cfRule type="cellIs" dxfId="581" priority="19" operator="equal">
      <formula>"Review validation checks on sheet"</formula>
    </cfRule>
  </conditionalFormatting>
  <conditionalFormatting sqref="D65">
    <cfRule type="containsBlanks" dxfId="580" priority="18">
      <formula>LEN(TRIM(D65))=0</formula>
    </cfRule>
  </conditionalFormatting>
  <conditionalFormatting sqref="D64">
    <cfRule type="cellIs" dxfId="579" priority="22" operator="equal">
      <formula>"Review validation checks on sheet"</formula>
    </cfRule>
  </conditionalFormatting>
  <conditionalFormatting sqref="D64">
    <cfRule type="containsBlanks" dxfId="578" priority="21">
      <formula>LEN(TRIM(D64))=0</formula>
    </cfRule>
  </conditionalFormatting>
  <conditionalFormatting sqref="D89">
    <cfRule type="cellIs" dxfId="577" priority="8" operator="equal">
      <formula>"Review validation checks on sheet"</formula>
    </cfRule>
  </conditionalFormatting>
  <conditionalFormatting sqref="D89">
    <cfRule type="containsBlanks" dxfId="576" priority="7">
      <formula>LEN(TRIM(D89))=0</formula>
    </cfRule>
  </conditionalFormatting>
  <conditionalFormatting sqref="D73">
    <cfRule type="cellIs" dxfId="575" priority="14" operator="equal">
      <formula>"Review validation checks on sheet"</formula>
    </cfRule>
  </conditionalFormatting>
  <conditionalFormatting sqref="D73">
    <cfRule type="containsBlanks" dxfId="574" priority="13">
      <formula>LEN(TRIM(D73))=0</formula>
    </cfRule>
  </conditionalFormatting>
  <conditionalFormatting sqref="D72">
    <cfRule type="cellIs" dxfId="573" priority="17" operator="equal">
      <formula>"Review validation checks on sheet"</formula>
    </cfRule>
  </conditionalFormatting>
  <conditionalFormatting sqref="D72">
    <cfRule type="containsBlanks" dxfId="572" priority="16">
      <formula>LEN(TRIM(D72))=0</formula>
    </cfRule>
  </conditionalFormatting>
  <conditionalFormatting sqref="D85:D86 D88">
    <cfRule type="cellIs" dxfId="571" priority="11" operator="equal">
      <formula>"Review validation checks on sheet"</formula>
    </cfRule>
  </conditionalFormatting>
  <conditionalFormatting sqref="D85:D86 D88">
    <cfRule type="containsBlanks" dxfId="570" priority="10">
      <formula>LEN(TRIM(D85))=0</formula>
    </cfRule>
  </conditionalFormatting>
  <conditionalFormatting sqref="D87">
    <cfRule type="cellIs" dxfId="569" priority="5" operator="equal">
      <formula>"Review validation checks on sheet"</formula>
    </cfRule>
  </conditionalFormatting>
  <conditionalFormatting sqref="D87">
    <cfRule type="containsBlanks" dxfId="568" priority="4">
      <formula>LEN(TRIM(D87))=0</formula>
    </cfRule>
  </conditionalFormatting>
  <conditionalFormatting sqref="D92">
    <cfRule type="cellIs" dxfId="567" priority="2" operator="equal">
      <formula>"Review validation checks on sheet"</formula>
    </cfRule>
  </conditionalFormatting>
  <conditionalFormatting sqref="D92">
    <cfRule type="containsBlanks" dxfId="566" priority="1">
      <formula>LEN(TRIM(D92))=0</formula>
    </cfRule>
  </conditionalFormatting>
  <conditionalFormatting sqref="D24 D38 D57:D58 D61:D63 D68:D71 D76:D79 D82 D54 D65 D73 D85:D89 D92">
    <cfRule type="expression" dxfId="565" priority="227">
      <formula>#REF!=1</formula>
    </cfRule>
  </conditionalFormatting>
  <hyperlinks>
    <hyperlink ref="B9" location="'1A'!A1" display="Pro forma 1A"/>
    <hyperlink ref="B10" location="'1B'!A1" display="Pro forma 1B"/>
    <hyperlink ref="B64" location="'6D'!A1" display="Pro forma 6D"/>
    <hyperlink ref="B63" location="'6C'!A1" display="Pro forma 6C"/>
    <hyperlink ref="B62" location="'6B'!A1" display="Pro forma 6B"/>
    <hyperlink ref="B61" location="'6A'!A1" display="Pro forma 6A"/>
    <hyperlink ref="B58" location="'5B'!A1" display="Pro forma 5B"/>
    <hyperlink ref="B57" location="'5A'!A1" display="Pro forma 5A "/>
    <hyperlink ref="B50" location="'4Q'!A1" display="Pro forma 4Q"/>
    <hyperlink ref="B49" location="'4P'!A1" display="Pro forma 4P  "/>
    <hyperlink ref="B48" location="'4O'!A1" display="Pro forma 4O  "/>
    <hyperlink ref="B47" location="'4N'!A1" display="Pro forma 4N  "/>
    <hyperlink ref="B46" location="'4M'!A1" display="Pro forma 4M  "/>
    <hyperlink ref="B45" location="'4L'!A1" display="Pro forma 4L  "/>
    <hyperlink ref="B44" location="'4K'!A1" display="Pro forma 4K  "/>
    <hyperlink ref="B43" location="'4J'!A1" display="Pro forma 4J  "/>
    <hyperlink ref="B42" location="'4I'!A1" display="Pro forma 4I"/>
    <hyperlink ref="B41" location="'4H'!A1" display="Pro forma 4H"/>
    <hyperlink ref="B40" location="'4G'!A1" display="Pro forma 4G"/>
    <hyperlink ref="B39" location="'4F'!A1" display="Pro forma 4F"/>
    <hyperlink ref="B38" location="'4E'!A1" display="Pro forma 4E"/>
    <hyperlink ref="B37" location="'4D'!A1" display="Pro forma 4D"/>
    <hyperlink ref="B36" location="'4C'!A1" display="Pro forma 4C"/>
    <hyperlink ref="B35" location="'4B'!A1" display="Pro forma 4B"/>
    <hyperlink ref="B34" location="'4A'!A1" display="Pro forma 4A"/>
    <hyperlink ref="B31" location="'2O'!A1" display="Pro forma 2O"/>
    <hyperlink ref="B30" location="'2N'!A1" display="Pro forma 2N"/>
    <hyperlink ref="B29" location="'2M'!A1" display="Pro forma 2M"/>
    <hyperlink ref="B28" location="'2L'!A1" display="Pro forma 2L"/>
    <hyperlink ref="B27" location="'2K'!A1" display="Pro forma 2K"/>
    <hyperlink ref="B26" location="'2J'!A1" display="Pro forma 2J"/>
    <hyperlink ref="B25" location="'2I'!A1" display="Pro forma 2I"/>
    <hyperlink ref="B24" location="'2H'!A1" display="Pro forma 2H"/>
    <hyperlink ref="B23" location="'2G'!A1" display="Pro forma 2G"/>
    <hyperlink ref="B22" location="'2F'!A1" display="Pro forma 2F"/>
    <hyperlink ref="B21" location="'2E'!A1" display="Pro forma 2E"/>
    <hyperlink ref="B20" location="'2D'!A1" display="Pro forma 2D"/>
    <hyperlink ref="B19" location="'2C'!A1" display="Pro forma 2C"/>
    <hyperlink ref="B18" location="'2B'!A1" display="Pro forma 2B"/>
    <hyperlink ref="B17" location="'2A'!A1" display="Pro forma 2A"/>
    <hyperlink ref="B14" location="'1F'!A1" display="Pro forma 1F"/>
    <hyperlink ref="B13" location="'1E'!A1" display="Pro forma 1E"/>
    <hyperlink ref="B12" location="'1D'!A1" display="Pro forma 1D"/>
    <hyperlink ref="B11" location="'1C'!A1" display="Pro forma 1C"/>
    <hyperlink ref="B68" location="'7A'!A1" display="Pro forma 7A"/>
    <hyperlink ref="B69" location="'7B'!A1" display="Pro forma 7B"/>
    <hyperlink ref="B70" location="'7C'!A1" display="Pro forma 7C"/>
    <hyperlink ref="B71" location="'7D'!A1" display="Pro forma 7D"/>
    <hyperlink ref="B72" location="'7E'!A1" display="Pro forma 7E"/>
    <hyperlink ref="B76" location="'8A'!A1" display="Pro forma 8A"/>
    <hyperlink ref="B77" location="'8B'!A1" display="Pro forma 8B"/>
    <hyperlink ref="B78" location="'8C'!A1" display="Pro forma 8C"/>
    <hyperlink ref="B79" location="'8D'!A1" display="Pro forma 8D"/>
    <hyperlink ref="B82" location="'9A'!A1" display="Pro forma 9A"/>
    <hyperlink ref="B51" location="'4R'!A1" display="Pro forma 4R"/>
    <hyperlink ref="B52" location="'4S'!A1" display="Pro forma 4S"/>
    <hyperlink ref="B53" location="'4T'!A1" display="Pro forma 4T"/>
    <hyperlink ref="B54" location="'4U'!A1" display="Pro forma 4U"/>
    <hyperlink ref="B65" location="'6F'!A1" display="Pro forma 6F"/>
    <hyperlink ref="B73" location="'7F'!A1" display="Pro forma 7F"/>
    <hyperlink ref="B85" location="'10A'!A1" display="Pro forma 10A"/>
    <hyperlink ref="B86" location="'10B'!A1" display="Pro forma 10B"/>
    <hyperlink ref="B88" location="'10D'!A1" display="Pro forma 10D"/>
    <hyperlink ref="B89" location="'10E'!A1" display="Pro forma 10E"/>
    <hyperlink ref="B87" location="'10C'!A1" display="Pro forma 10C"/>
    <hyperlink ref="B92" location="'11A'!A1" display="Pro forma 11A"/>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Lists!$C$5:$C$23</xm:f>
          </x14:formula1>
          <xm:sqref>B4</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AH57"/>
  <sheetViews>
    <sheetView showGridLines="0" topLeftCell="A4" zoomScale="70" zoomScaleNormal="70" zoomScaleSheetLayoutView="100" workbookViewId="0">
      <selection activeCell="J40" sqref="J40"/>
    </sheetView>
  </sheetViews>
  <sheetFormatPr defaultColWidth="9" defaultRowHeight="15.75"/>
  <cols>
    <col min="1" max="1" width="1.625" style="244" customWidth="1"/>
    <col min="2" max="2" width="42.75" style="244" customWidth="1"/>
    <col min="3" max="3" width="5.5" style="244" bestFit="1" customWidth="1"/>
    <col min="4" max="4" width="4.75" style="244" bestFit="1" customWidth="1"/>
    <col min="5" max="5" width="10.625" style="244" bestFit="1" customWidth="1"/>
    <col min="6" max="6" width="15" style="244" customWidth="1"/>
    <col min="7" max="7" width="12.25" style="244" customWidth="1"/>
    <col min="8" max="8" width="20.25" style="244" customWidth="1"/>
    <col min="9" max="9" width="16.125" style="244" customWidth="1"/>
    <col min="10" max="10" width="12.25" style="244" customWidth="1"/>
    <col min="11" max="11" width="1.625" style="244" customWidth="1"/>
    <col min="12" max="12" width="9.25" style="244" bestFit="1" customWidth="1"/>
    <col min="13" max="13" width="1.625" style="312" customWidth="1"/>
    <col min="14" max="14" width="25.75" style="244" customWidth="1"/>
    <col min="15" max="16" width="1.625" style="244" customWidth="1"/>
    <col min="17" max="17" width="20.625" style="244" bestFit="1" customWidth="1"/>
    <col min="18" max="18" width="1.625" style="315" customWidth="1"/>
    <col min="19" max="19" width="20.625" style="315" hidden="1" customWidth="1"/>
    <col min="20" max="23" width="1.75" style="315" hidden="1" customWidth="1"/>
    <col min="24" max="24" width="1.625" style="315" hidden="1" customWidth="1"/>
    <col min="25" max="25" width="1.625" style="244" customWidth="1"/>
    <col min="26" max="26" width="35.75" style="244" bestFit="1" customWidth="1"/>
    <col min="27" max="27" width="12.5" style="244" bestFit="1" customWidth="1"/>
    <col min="28" max="28" width="14.75" style="244" bestFit="1" customWidth="1"/>
    <col min="29" max="29" width="13.625" style="244" bestFit="1" customWidth="1"/>
    <col min="30" max="30" width="13.75" style="244" bestFit="1" customWidth="1"/>
    <col min="31" max="31" width="14.5" style="244" bestFit="1" customWidth="1"/>
    <col min="32" max="32" width="14.75" style="244" bestFit="1" customWidth="1"/>
    <col min="33" max="33" width="1.625" style="244" customWidth="1"/>
    <col min="34" max="16384" width="9" style="244"/>
  </cols>
  <sheetData>
    <row r="1" spans="1:34" s="441" customFormat="1" ht="23.25">
      <c r="B1" s="2816" t="s">
        <v>623</v>
      </c>
      <c r="C1" s="2816"/>
      <c r="D1" s="2816"/>
      <c r="E1" s="2816"/>
      <c r="F1" s="2816"/>
      <c r="G1" s="2816"/>
      <c r="H1" s="584"/>
      <c r="I1" s="583"/>
      <c r="J1" s="583"/>
      <c r="K1" s="583"/>
      <c r="L1" s="583"/>
      <c r="M1" s="312"/>
      <c r="P1" s="392"/>
      <c r="Q1" s="319"/>
      <c r="R1" s="413"/>
      <c r="S1" s="315"/>
      <c r="T1" s="315"/>
      <c r="U1" s="315"/>
      <c r="V1" s="315"/>
      <c r="W1" s="315"/>
      <c r="X1" s="413"/>
      <c r="Z1" s="2816" t="s">
        <v>11001</v>
      </c>
      <c r="AA1" s="2816"/>
      <c r="AB1" s="2816"/>
      <c r="AC1" s="2816"/>
      <c r="AD1" s="2816"/>
      <c r="AE1" s="2816"/>
    </row>
    <row r="2" spans="1:34" s="441" customFormat="1" ht="23.25">
      <c r="B2" s="2816" t="str">
        <f>Validation!B4</f>
        <v>South Staffordshire Water</v>
      </c>
      <c r="C2" s="2816"/>
      <c r="D2" s="2816"/>
      <c r="E2" s="2816"/>
      <c r="F2" s="2816"/>
      <c r="G2" s="2816"/>
      <c r="H2" s="584"/>
      <c r="I2" s="583"/>
      <c r="J2" s="583"/>
      <c r="K2" s="583"/>
      <c r="L2" s="583"/>
      <c r="M2" s="312"/>
      <c r="P2" s="392"/>
      <c r="Q2" s="319"/>
      <c r="R2" s="413"/>
      <c r="S2" s="315"/>
      <c r="T2" s="315"/>
      <c r="U2" s="315"/>
      <c r="V2" s="315"/>
      <c r="W2" s="315"/>
      <c r="X2" s="413"/>
      <c r="Z2" s="2816"/>
      <c r="AA2" s="2816"/>
      <c r="AB2" s="2816"/>
      <c r="AC2" s="2816"/>
      <c r="AD2" s="2816"/>
      <c r="AE2" s="2816"/>
    </row>
    <row r="3" spans="1:34" s="765" customFormat="1" ht="19.5">
      <c r="B3" s="2734" t="s">
        <v>6617</v>
      </c>
      <c r="C3" s="2734"/>
      <c r="D3" s="2734"/>
      <c r="E3" s="2734"/>
      <c r="F3" s="2734"/>
      <c r="G3" s="2734"/>
      <c r="H3" s="2734"/>
      <c r="I3" s="2734"/>
      <c r="J3" s="2734"/>
      <c r="K3" s="2734"/>
      <c r="L3" s="2734"/>
      <c r="M3" s="2734"/>
      <c r="N3" s="2734"/>
      <c r="P3" s="394"/>
      <c r="Q3" s="317" t="s">
        <v>6027</v>
      </c>
      <c r="R3" s="413"/>
      <c r="S3" s="315"/>
      <c r="T3" s="315"/>
      <c r="U3" s="315"/>
      <c r="V3" s="315"/>
      <c r="W3" s="315"/>
      <c r="X3" s="413"/>
      <c r="Z3" s="2735" t="s">
        <v>6617</v>
      </c>
      <c r="AA3" s="2736"/>
      <c r="AB3" s="2736"/>
      <c r="AC3" s="2736"/>
      <c r="AD3" s="2736"/>
      <c r="AE3" s="2736"/>
      <c r="AF3" s="2736"/>
    </row>
    <row r="4" spans="1:34" ht="16.5" thickBot="1">
      <c r="B4" s="444"/>
      <c r="C4" s="444"/>
      <c r="D4" s="444"/>
      <c r="E4" s="83"/>
      <c r="F4" s="83"/>
      <c r="G4" s="83"/>
      <c r="H4" s="83"/>
      <c r="I4" s="766"/>
      <c r="J4" s="766"/>
      <c r="K4" s="766"/>
      <c r="P4" s="397"/>
      <c r="Q4" s="319"/>
      <c r="R4" s="413"/>
      <c r="S4" s="2707" t="s">
        <v>6028</v>
      </c>
      <c r="T4" s="2707"/>
      <c r="U4" s="2707"/>
      <c r="V4" s="2707"/>
      <c r="W4" s="2707"/>
      <c r="X4" s="413"/>
      <c r="Z4" s="444"/>
      <c r="AA4" s="444"/>
      <c r="AB4" s="444"/>
      <c r="AC4" s="83"/>
      <c r="AD4" s="83"/>
      <c r="AE4" s="83"/>
      <c r="AF4" s="83"/>
      <c r="AG4" s="766"/>
      <c r="AH4" s="766"/>
    </row>
    <row r="5" spans="1:34" ht="46.5" thickTop="1" thickBot="1">
      <c r="A5" s="207"/>
      <c r="B5" s="499" t="s">
        <v>6029</v>
      </c>
      <c r="C5" s="500" t="s">
        <v>6030</v>
      </c>
      <c r="D5" s="500" t="s">
        <v>5926</v>
      </c>
      <c r="E5" s="624" t="s">
        <v>6618</v>
      </c>
      <c r="F5" s="624" t="s">
        <v>6619</v>
      </c>
      <c r="G5" s="624" t="s">
        <v>6106</v>
      </c>
      <c r="H5" s="624" t="s">
        <v>6285</v>
      </c>
      <c r="I5" s="624" t="s">
        <v>6620</v>
      </c>
      <c r="J5" s="767" t="s">
        <v>6106</v>
      </c>
      <c r="K5" s="207"/>
      <c r="L5" s="503" t="s">
        <v>6034</v>
      </c>
      <c r="M5" s="207"/>
      <c r="N5" s="503" t="s">
        <v>6035</v>
      </c>
      <c r="O5" s="207"/>
      <c r="P5" s="397"/>
      <c r="Q5" s="319"/>
      <c r="R5" s="413"/>
      <c r="S5" s="321" t="s">
        <v>6036</v>
      </c>
      <c r="T5" s="322"/>
      <c r="U5" s="322"/>
      <c r="V5" s="322"/>
      <c r="W5" s="322"/>
      <c r="X5" s="413"/>
      <c r="Z5" s="499" t="s">
        <v>6029</v>
      </c>
      <c r="AA5" s="624" t="s">
        <v>6618</v>
      </c>
      <c r="AB5" s="624" t="s">
        <v>6619</v>
      </c>
      <c r="AC5" s="624" t="s">
        <v>6106</v>
      </c>
      <c r="AD5" s="624" t="s">
        <v>6285</v>
      </c>
      <c r="AE5" s="624" t="s">
        <v>6620</v>
      </c>
      <c r="AF5" s="767" t="s">
        <v>6106</v>
      </c>
    </row>
    <row r="6" spans="1:34" ht="15.75" customHeight="1" thickTop="1" thickBot="1">
      <c r="A6" s="207"/>
      <c r="B6" s="110"/>
      <c r="C6" s="110"/>
      <c r="D6" s="110"/>
      <c r="E6" s="768"/>
      <c r="F6" s="768"/>
      <c r="G6" s="719"/>
      <c r="H6" s="719"/>
      <c r="I6" s="719"/>
      <c r="J6" s="719"/>
      <c r="K6" s="207"/>
      <c r="L6" s="207"/>
      <c r="M6" s="207"/>
      <c r="N6" s="207"/>
      <c r="O6" s="207"/>
      <c r="P6" s="397"/>
      <c r="Q6" s="319"/>
      <c r="R6" s="413"/>
      <c r="S6" s="244"/>
      <c r="T6" s="244"/>
      <c r="U6" s="244"/>
      <c r="V6" s="244"/>
      <c r="W6" s="244"/>
      <c r="X6" s="413"/>
      <c r="Z6" s="110"/>
      <c r="AA6" s="768"/>
      <c r="AB6" s="768"/>
      <c r="AC6" s="719"/>
      <c r="AD6" s="719"/>
      <c r="AE6" s="719"/>
      <c r="AF6" s="719"/>
    </row>
    <row r="7" spans="1:34" ht="15.75" customHeight="1" thickTop="1" thickBot="1">
      <c r="A7" s="207"/>
      <c r="B7" s="445" t="s">
        <v>6621</v>
      </c>
      <c r="C7" s="446"/>
      <c r="D7" s="446"/>
      <c r="E7" s="110"/>
      <c r="F7" s="110"/>
      <c r="G7" s="719"/>
      <c r="H7" s="719"/>
      <c r="I7" s="719"/>
      <c r="J7" s="719"/>
      <c r="K7" s="207"/>
      <c r="L7" s="312"/>
      <c r="M7" s="207"/>
      <c r="N7" s="207"/>
      <c r="O7" s="207"/>
      <c r="P7" s="397"/>
      <c r="Q7" s="319"/>
      <c r="R7" s="413"/>
      <c r="S7" s="319"/>
      <c r="T7" s="319"/>
      <c r="U7" s="319"/>
      <c r="V7" s="319"/>
      <c r="W7" s="319"/>
      <c r="X7" s="413"/>
      <c r="Z7" s="445" t="s">
        <v>6621</v>
      </c>
      <c r="AA7" s="110"/>
      <c r="AB7" s="110"/>
      <c r="AC7" s="719"/>
      <c r="AD7" s="719"/>
      <c r="AE7" s="719"/>
      <c r="AF7" s="719"/>
    </row>
    <row r="8" spans="1:34" ht="15.75" customHeight="1" thickTop="1">
      <c r="A8" s="207"/>
      <c r="B8" s="505" t="s">
        <v>6622</v>
      </c>
      <c r="C8" s="329" t="s">
        <v>682</v>
      </c>
      <c r="D8" s="329">
        <v>3</v>
      </c>
      <c r="E8" s="330">
        <v>46.726999999999997</v>
      </c>
      <c r="F8" s="330">
        <v>0.998</v>
      </c>
      <c r="G8" s="331">
        <f>IFERROR(SUM(E8:F8),0)</f>
        <v>47.724999999999994</v>
      </c>
      <c r="H8" s="330">
        <v>4.2460000000000004</v>
      </c>
      <c r="I8" s="330">
        <v>43.478999999999999</v>
      </c>
      <c r="J8" s="332">
        <f>IFERROR(SUM(H8:I8),0)</f>
        <v>47.725000000000001</v>
      </c>
      <c r="K8" s="207"/>
      <c r="L8" s="754" t="s">
        <v>6623</v>
      </c>
      <c r="M8" s="207"/>
      <c r="N8" s="335"/>
      <c r="O8" s="207"/>
      <c r="P8" s="397"/>
      <c r="Q8" s="336">
        <f>IF( SUM( S8:W8 ) = 0, 0, $S$5 )</f>
        <v>0</v>
      </c>
      <c r="R8" s="413"/>
      <c r="S8" s="337">
        <f xml:space="preserve"> IF( ISNUMBER(E8), 0, 1 )</f>
        <v>0</v>
      </c>
      <c r="T8" s="337">
        <f t="shared" ref="T8:T10" si="0" xml:space="preserve"> IF( ISNUMBER(F8), 0, 1 )</f>
        <v>0</v>
      </c>
      <c r="U8" s="322"/>
      <c r="V8" s="337">
        <f t="shared" ref="V8:V10" si="1" xml:space="preserve"> IF( ISNUMBER(H8), 0, 1 )</f>
        <v>0</v>
      </c>
      <c r="W8" s="337">
        <f t="shared" ref="W8:W10" si="2" xml:space="preserve"> IF( ISNUMBER(I8), 0, 1 )</f>
        <v>0</v>
      </c>
      <c r="X8" s="413"/>
      <c r="Z8" s="505" t="s">
        <v>6622</v>
      </c>
      <c r="AA8" s="330" t="s">
        <v>1869</v>
      </c>
      <c r="AB8" s="330" t="s">
        <v>1889</v>
      </c>
      <c r="AC8" s="331" t="s">
        <v>1909</v>
      </c>
      <c r="AD8" s="330" t="s">
        <v>1934</v>
      </c>
      <c r="AE8" s="330" t="s">
        <v>1946</v>
      </c>
      <c r="AF8" s="332" t="s">
        <v>1958</v>
      </c>
    </row>
    <row r="9" spans="1:34" ht="15.75" customHeight="1">
      <c r="A9" s="207"/>
      <c r="B9" s="514" t="s">
        <v>6624</v>
      </c>
      <c r="C9" s="338" t="s">
        <v>682</v>
      </c>
      <c r="D9" s="338">
        <v>3</v>
      </c>
      <c r="E9" s="339">
        <v>45.115000000000002</v>
      </c>
      <c r="F9" s="339">
        <v>23.564</v>
      </c>
      <c r="G9" s="340">
        <f>IFERROR(SUM(E9:F9),0)</f>
        <v>68.679000000000002</v>
      </c>
      <c r="H9" s="339">
        <v>5.9550000000000001</v>
      </c>
      <c r="I9" s="339">
        <v>62.723999999999997</v>
      </c>
      <c r="J9" s="341">
        <f>IFERROR(SUM(H9:I9),0)</f>
        <v>68.679000000000002</v>
      </c>
      <c r="K9" s="207"/>
      <c r="L9" s="757" t="s">
        <v>6625</v>
      </c>
      <c r="M9" s="207"/>
      <c r="N9" s="343"/>
      <c r="O9" s="207"/>
      <c r="P9" s="415"/>
      <c r="Q9" s="336">
        <f t="shared" ref="Q9:Q10" si="3">IF( SUM( S9:W9 ) = 0, 0, $S$5 )</f>
        <v>0</v>
      </c>
      <c r="R9" s="413"/>
      <c r="S9" s="337">
        <f t="shared" ref="S9:S10" si="4" xml:space="preserve"> IF( ISNUMBER(E9), 0, 1 )</f>
        <v>0</v>
      </c>
      <c r="T9" s="337">
        <f t="shared" si="0"/>
        <v>0</v>
      </c>
      <c r="U9" s="322"/>
      <c r="V9" s="337">
        <f t="shared" si="1"/>
        <v>0</v>
      </c>
      <c r="W9" s="337">
        <f t="shared" si="2"/>
        <v>0</v>
      </c>
      <c r="X9" s="413"/>
      <c r="Z9" s="514" t="s">
        <v>6624</v>
      </c>
      <c r="AA9" s="339" t="s">
        <v>1870</v>
      </c>
      <c r="AB9" s="339" t="s">
        <v>1890</v>
      </c>
      <c r="AC9" s="340" t="s">
        <v>1910</v>
      </c>
      <c r="AD9" s="339" t="s">
        <v>1935</v>
      </c>
      <c r="AE9" s="339" t="s">
        <v>1947</v>
      </c>
      <c r="AF9" s="341" t="s">
        <v>1959</v>
      </c>
    </row>
    <row r="10" spans="1:34" ht="15.75" customHeight="1">
      <c r="A10" s="207"/>
      <c r="B10" s="514" t="s">
        <v>6626</v>
      </c>
      <c r="C10" s="338" t="s">
        <v>682</v>
      </c>
      <c r="D10" s="338">
        <v>3</v>
      </c>
      <c r="E10" s="339">
        <v>0</v>
      </c>
      <c r="F10" s="339">
        <v>1.0029999999999999</v>
      </c>
      <c r="G10" s="340">
        <f>IFERROR(SUM(E10:F10),0)</f>
        <v>1.0029999999999999</v>
      </c>
      <c r="H10" s="339">
        <v>0</v>
      </c>
      <c r="I10" s="339">
        <v>1.0029999999999999</v>
      </c>
      <c r="J10" s="341">
        <f>IFERROR(SUM(H10:I10),0)</f>
        <v>1.0029999999999999</v>
      </c>
      <c r="K10" s="207"/>
      <c r="L10" s="757" t="s">
        <v>6627</v>
      </c>
      <c r="M10" s="207"/>
      <c r="N10" s="343"/>
      <c r="O10" s="207"/>
      <c r="P10" s="415"/>
      <c r="Q10" s="336">
        <f t="shared" si="3"/>
        <v>0</v>
      </c>
      <c r="R10" s="413"/>
      <c r="S10" s="337">
        <f t="shared" si="4"/>
        <v>0</v>
      </c>
      <c r="T10" s="337">
        <f t="shared" si="0"/>
        <v>0</v>
      </c>
      <c r="U10" s="322"/>
      <c r="V10" s="337">
        <f t="shared" si="1"/>
        <v>0</v>
      </c>
      <c r="W10" s="337">
        <f t="shared" si="2"/>
        <v>0</v>
      </c>
      <c r="X10" s="413"/>
      <c r="Z10" s="514" t="s">
        <v>6626</v>
      </c>
      <c r="AA10" s="339" t="s">
        <v>1871</v>
      </c>
      <c r="AB10" s="339" t="s">
        <v>1891</v>
      </c>
      <c r="AC10" s="340" t="s">
        <v>1911</v>
      </c>
      <c r="AD10" s="339" t="s">
        <v>1936</v>
      </c>
      <c r="AE10" s="339" t="s">
        <v>1948</v>
      </c>
      <c r="AF10" s="341" t="s">
        <v>1960</v>
      </c>
    </row>
    <row r="11" spans="1:34" ht="15.75" customHeight="1" thickBot="1">
      <c r="A11" s="207"/>
      <c r="B11" s="517" t="s">
        <v>6628</v>
      </c>
      <c r="C11" s="407" t="s">
        <v>682</v>
      </c>
      <c r="D11" s="407">
        <v>3</v>
      </c>
      <c r="E11" s="350">
        <f t="shared" ref="E11:J11" si="5">IFERROR(SUM(E8:E10),0)</f>
        <v>91.841999999999999</v>
      </c>
      <c r="F11" s="350">
        <f t="shared" si="5"/>
        <v>25.565000000000001</v>
      </c>
      <c r="G11" s="350">
        <f t="shared" si="5"/>
        <v>117.407</v>
      </c>
      <c r="H11" s="769">
        <f t="shared" si="5"/>
        <v>10.201000000000001</v>
      </c>
      <c r="I11" s="769">
        <f t="shared" si="5"/>
        <v>107.206</v>
      </c>
      <c r="J11" s="351">
        <f t="shared" si="5"/>
        <v>117.407</v>
      </c>
      <c r="K11" s="207"/>
      <c r="L11" s="758" t="s">
        <v>6629</v>
      </c>
      <c r="M11" s="207"/>
      <c r="N11" s="354"/>
      <c r="O11" s="207"/>
      <c r="P11" s="415"/>
      <c r="Q11" s="336"/>
      <c r="R11" s="413"/>
      <c r="S11" s="322"/>
      <c r="T11" s="322"/>
      <c r="U11" s="322"/>
      <c r="V11" s="322"/>
      <c r="W11" s="322"/>
      <c r="X11" s="413"/>
      <c r="Z11" s="517" t="s">
        <v>6628</v>
      </c>
      <c r="AA11" s="350" t="s">
        <v>1872</v>
      </c>
      <c r="AB11" s="350" t="s">
        <v>1892</v>
      </c>
      <c r="AC11" s="350" t="s">
        <v>1912</v>
      </c>
      <c r="AD11" s="769" t="s">
        <v>1937</v>
      </c>
      <c r="AE11" s="769" t="s">
        <v>1949</v>
      </c>
      <c r="AF11" s="351" t="s">
        <v>1961</v>
      </c>
    </row>
    <row r="12" spans="1:34" ht="15.75" customHeight="1" thickTop="1" thickBot="1">
      <c r="A12" s="207"/>
      <c r="B12" s="467"/>
      <c r="C12" s="467"/>
      <c r="D12" s="467"/>
      <c r="E12" s="419"/>
      <c r="F12" s="419"/>
      <c r="G12" s="419"/>
      <c r="H12" s="419"/>
      <c r="I12" s="419"/>
      <c r="J12" s="419"/>
      <c r="K12" s="207"/>
      <c r="L12" s="312"/>
      <c r="M12" s="207"/>
      <c r="N12" s="207"/>
      <c r="O12" s="207"/>
      <c r="P12" s="415"/>
      <c r="Q12" s="336"/>
      <c r="R12" s="413"/>
      <c r="S12" s="322"/>
      <c r="T12" s="322"/>
      <c r="U12" s="322"/>
      <c r="V12" s="322"/>
      <c r="W12" s="322"/>
      <c r="X12" s="413"/>
      <c r="Z12" s="467"/>
      <c r="AA12" s="419"/>
      <c r="AB12" s="419"/>
      <c r="AC12" s="419"/>
      <c r="AD12" s="419"/>
      <c r="AE12" s="419"/>
      <c r="AF12" s="419"/>
    </row>
    <row r="13" spans="1:34" ht="33.6" customHeight="1" thickTop="1" thickBot="1">
      <c r="A13" s="207"/>
      <c r="B13" s="499" t="s">
        <v>6029</v>
      </c>
      <c r="C13" s="500" t="s">
        <v>6030</v>
      </c>
      <c r="D13" s="500" t="s">
        <v>5926</v>
      </c>
      <c r="E13" s="770" t="s">
        <v>6618</v>
      </c>
      <c r="F13" s="770" t="s">
        <v>6619</v>
      </c>
      <c r="G13" s="770" t="s">
        <v>6106</v>
      </c>
      <c r="H13" s="770" t="s">
        <v>6538</v>
      </c>
      <c r="I13" s="770" t="s">
        <v>601</v>
      </c>
      <c r="J13" s="771" t="s">
        <v>6106</v>
      </c>
      <c r="K13" s="207"/>
      <c r="L13" s="312"/>
      <c r="M13" s="207"/>
      <c r="N13" s="207"/>
      <c r="O13" s="207"/>
      <c r="P13" s="415"/>
      <c r="Q13" s="336"/>
      <c r="R13" s="413"/>
      <c r="S13" s="322"/>
      <c r="T13" s="322"/>
      <c r="U13" s="322"/>
      <c r="V13" s="322"/>
      <c r="W13" s="322"/>
      <c r="X13" s="413"/>
      <c r="Z13" s="499" t="s">
        <v>6029</v>
      </c>
      <c r="AA13" s="770" t="s">
        <v>6618</v>
      </c>
      <c r="AB13" s="770" t="s">
        <v>6619</v>
      </c>
      <c r="AC13" s="770" t="s">
        <v>6106</v>
      </c>
      <c r="AD13" s="770" t="s">
        <v>6538</v>
      </c>
      <c r="AE13" s="770" t="s">
        <v>601</v>
      </c>
      <c r="AF13" s="771" t="s">
        <v>6106</v>
      </c>
    </row>
    <row r="14" spans="1:34" ht="15.75" customHeight="1" thickTop="1" thickBot="1">
      <c r="A14" s="207"/>
      <c r="B14" s="772"/>
      <c r="C14" s="772"/>
      <c r="D14" s="772"/>
      <c r="E14" s="718"/>
      <c r="F14" s="718"/>
      <c r="G14" s="718"/>
      <c r="H14" s="718"/>
      <c r="I14" s="718"/>
      <c r="J14" s="718"/>
      <c r="K14" s="207"/>
      <c r="L14" s="312"/>
      <c r="M14" s="207"/>
      <c r="N14" s="207"/>
      <c r="O14" s="207"/>
      <c r="P14" s="415"/>
      <c r="Q14" s="336"/>
      <c r="R14" s="413"/>
      <c r="S14" s="322"/>
      <c r="T14" s="322"/>
      <c r="U14" s="322"/>
      <c r="V14" s="322"/>
      <c r="W14" s="322"/>
      <c r="X14" s="413"/>
      <c r="Z14" s="772"/>
      <c r="AA14" s="718"/>
      <c r="AB14" s="718"/>
      <c r="AC14" s="718"/>
      <c r="AD14" s="718"/>
      <c r="AE14" s="718"/>
      <c r="AF14" s="718"/>
    </row>
    <row r="15" spans="1:34" ht="15.75" customHeight="1" thickTop="1" thickBot="1">
      <c r="A15" s="207"/>
      <c r="B15" s="445" t="s">
        <v>6630</v>
      </c>
      <c r="C15" s="446"/>
      <c r="D15" s="446"/>
      <c r="E15" s="361"/>
      <c r="F15" s="361"/>
      <c r="G15" s="718"/>
      <c r="H15" s="718"/>
      <c r="I15" s="718"/>
      <c r="J15" s="718"/>
      <c r="K15" s="207"/>
      <c r="L15" s="312"/>
      <c r="M15" s="207"/>
      <c r="N15" s="207"/>
      <c r="O15" s="207"/>
      <c r="P15" s="415"/>
      <c r="Q15" s="336"/>
      <c r="R15" s="413"/>
      <c r="S15" s="322"/>
      <c r="T15" s="322"/>
      <c r="U15" s="322"/>
      <c r="V15" s="322"/>
      <c r="W15" s="322"/>
      <c r="X15" s="413"/>
      <c r="Z15" s="445" t="s">
        <v>6630</v>
      </c>
      <c r="AA15" s="361"/>
      <c r="AB15" s="361"/>
      <c r="AC15" s="718"/>
      <c r="AD15" s="718"/>
      <c r="AE15" s="718"/>
      <c r="AF15" s="718"/>
    </row>
    <row r="16" spans="1:34" ht="15.75" customHeight="1" thickTop="1">
      <c r="A16" s="207"/>
      <c r="B16" s="505" t="s">
        <v>6631</v>
      </c>
      <c r="C16" s="329" t="s">
        <v>682</v>
      </c>
      <c r="D16" s="329">
        <v>3</v>
      </c>
      <c r="E16" s="330">
        <v>0</v>
      </c>
      <c r="F16" s="330">
        <v>0</v>
      </c>
      <c r="G16" s="331">
        <f t="shared" ref="G16:G22" si="6">IFERROR(SUM(E16:F16),0)</f>
        <v>0</v>
      </c>
      <c r="H16" s="330">
        <v>0</v>
      </c>
      <c r="I16" s="330">
        <v>0</v>
      </c>
      <c r="J16" s="332">
        <f t="shared" ref="J16:J22" si="7">IFERROR(SUM(H16:I16),0)</f>
        <v>0</v>
      </c>
      <c r="K16" s="207"/>
      <c r="L16" s="754" t="s">
        <v>6632</v>
      </c>
      <c r="M16" s="207"/>
      <c r="N16" s="335"/>
      <c r="O16" s="207"/>
      <c r="P16" s="415"/>
      <c r="Q16" s="336">
        <f t="shared" ref="Q16:Q22" si="8">IF( SUM( S16:W16 ) = 0, 0, $S$5 )</f>
        <v>0</v>
      </c>
      <c r="R16" s="413"/>
      <c r="S16" s="337">
        <f t="shared" ref="S16:S22" si="9" xml:space="preserve"> IF( ISNUMBER(E16), 0, 1 )</f>
        <v>0</v>
      </c>
      <c r="T16" s="337">
        <f t="shared" ref="T16:T22" si="10" xml:space="preserve"> IF( ISNUMBER(F16), 0, 1 )</f>
        <v>0</v>
      </c>
      <c r="U16" s="322"/>
      <c r="V16" s="337">
        <f t="shared" ref="V16:V22" si="11" xml:space="preserve"> IF( ISNUMBER(H16), 0, 1 )</f>
        <v>0</v>
      </c>
      <c r="W16" s="337">
        <f t="shared" ref="W16:W22" si="12" xml:space="preserve"> IF( ISNUMBER(I16), 0, 1 )</f>
        <v>0</v>
      </c>
      <c r="X16" s="413"/>
      <c r="Z16" s="505" t="s">
        <v>6631</v>
      </c>
      <c r="AA16" s="330" t="s">
        <v>1873</v>
      </c>
      <c r="AB16" s="330" t="s">
        <v>1893</v>
      </c>
      <c r="AC16" s="331" t="s">
        <v>1913</v>
      </c>
      <c r="AD16" s="330" t="s">
        <v>1938</v>
      </c>
      <c r="AE16" s="330" t="s">
        <v>1950</v>
      </c>
      <c r="AF16" s="332" t="s">
        <v>1962</v>
      </c>
    </row>
    <row r="17" spans="1:32" ht="15.75" customHeight="1">
      <c r="A17" s="207"/>
      <c r="B17" s="514" t="s">
        <v>6633</v>
      </c>
      <c r="C17" s="338" t="s">
        <v>682</v>
      </c>
      <c r="D17" s="338">
        <v>3</v>
      </c>
      <c r="E17" s="339">
        <v>0</v>
      </c>
      <c r="F17" s="339">
        <v>0</v>
      </c>
      <c r="G17" s="340">
        <f t="shared" si="6"/>
        <v>0</v>
      </c>
      <c r="H17" s="339">
        <v>0</v>
      </c>
      <c r="I17" s="339">
        <v>0</v>
      </c>
      <c r="J17" s="341">
        <f t="shared" si="7"/>
        <v>0</v>
      </c>
      <c r="K17" s="207"/>
      <c r="L17" s="757" t="s">
        <v>6634</v>
      </c>
      <c r="M17" s="207"/>
      <c r="N17" s="343"/>
      <c r="O17" s="207"/>
      <c r="P17" s="415"/>
      <c r="Q17" s="336">
        <f t="shared" si="8"/>
        <v>0</v>
      </c>
      <c r="R17" s="413"/>
      <c r="S17" s="337">
        <f t="shared" si="9"/>
        <v>0</v>
      </c>
      <c r="T17" s="337">
        <f t="shared" si="10"/>
        <v>0</v>
      </c>
      <c r="U17" s="322"/>
      <c r="V17" s="337">
        <f t="shared" si="11"/>
        <v>0</v>
      </c>
      <c r="W17" s="337">
        <f t="shared" si="12"/>
        <v>0</v>
      </c>
      <c r="X17" s="413"/>
      <c r="Z17" s="514" t="s">
        <v>6633</v>
      </c>
      <c r="AA17" s="339" t="s">
        <v>1874</v>
      </c>
      <c r="AB17" s="339" t="s">
        <v>1894</v>
      </c>
      <c r="AC17" s="340" t="s">
        <v>1914</v>
      </c>
      <c r="AD17" s="339" t="s">
        <v>1939</v>
      </c>
      <c r="AE17" s="339" t="s">
        <v>1951</v>
      </c>
      <c r="AF17" s="341" t="s">
        <v>1963</v>
      </c>
    </row>
    <row r="18" spans="1:32" ht="15.75" customHeight="1">
      <c r="A18" s="207"/>
      <c r="B18" s="514" t="s">
        <v>6635</v>
      </c>
      <c r="C18" s="338" t="s">
        <v>682</v>
      </c>
      <c r="D18" s="338">
        <v>3</v>
      </c>
      <c r="E18" s="339">
        <v>0</v>
      </c>
      <c r="F18" s="339">
        <v>0</v>
      </c>
      <c r="G18" s="340">
        <f t="shared" si="6"/>
        <v>0</v>
      </c>
      <c r="H18" s="339">
        <v>0</v>
      </c>
      <c r="I18" s="339">
        <v>0</v>
      </c>
      <c r="J18" s="341">
        <f t="shared" si="7"/>
        <v>0</v>
      </c>
      <c r="K18" s="207"/>
      <c r="L18" s="757" t="s">
        <v>6636</v>
      </c>
      <c r="M18" s="207"/>
      <c r="N18" s="343"/>
      <c r="O18" s="207"/>
      <c r="P18" s="415"/>
      <c r="Q18" s="336">
        <f t="shared" si="8"/>
        <v>0</v>
      </c>
      <c r="R18" s="413"/>
      <c r="S18" s="337">
        <f t="shared" si="9"/>
        <v>0</v>
      </c>
      <c r="T18" s="337">
        <f t="shared" si="10"/>
        <v>0</v>
      </c>
      <c r="U18" s="322"/>
      <c r="V18" s="337">
        <f t="shared" si="11"/>
        <v>0</v>
      </c>
      <c r="W18" s="337">
        <f t="shared" si="12"/>
        <v>0</v>
      </c>
      <c r="X18" s="413"/>
      <c r="Z18" s="514" t="s">
        <v>6635</v>
      </c>
      <c r="AA18" s="339" t="s">
        <v>1875</v>
      </c>
      <c r="AB18" s="339" t="s">
        <v>1895</v>
      </c>
      <c r="AC18" s="340" t="s">
        <v>1915</v>
      </c>
      <c r="AD18" s="339" t="s">
        <v>1940</v>
      </c>
      <c r="AE18" s="339" t="s">
        <v>1952</v>
      </c>
      <c r="AF18" s="341" t="s">
        <v>1964</v>
      </c>
    </row>
    <row r="19" spans="1:32" ht="15.75" customHeight="1">
      <c r="A19" s="207"/>
      <c r="B19" s="514" t="s">
        <v>6637</v>
      </c>
      <c r="C19" s="338" t="s">
        <v>682</v>
      </c>
      <c r="D19" s="338">
        <v>3</v>
      </c>
      <c r="E19" s="339">
        <v>0</v>
      </c>
      <c r="F19" s="339">
        <v>0</v>
      </c>
      <c r="G19" s="340">
        <f t="shared" si="6"/>
        <v>0</v>
      </c>
      <c r="H19" s="339">
        <v>0</v>
      </c>
      <c r="I19" s="339">
        <v>0</v>
      </c>
      <c r="J19" s="341">
        <f t="shared" si="7"/>
        <v>0</v>
      </c>
      <c r="K19" s="207"/>
      <c r="L19" s="757" t="s">
        <v>6638</v>
      </c>
      <c r="M19" s="207"/>
      <c r="N19" s="343"/>
      <c r="O19" s="207"/>
      <c r="P19" s="415"/>
      <c r="Q19" s="336">
        <f t="shared" si="8"/>
        <v>0</v>
      </c>
      <c r="R19" s="413"/>
      <c r="S19" s="337">
        <f t="shared" si="9"/>
        <v>0</v>
      </c>
      <c r="T19" s="337">
        <f t="shared" si="10"/>
        <v>0</v>
      </c>
      <c r="U19" s="322"/>
      <c r="V19" s="337">
        <f t="shared" si="11"/>
        <v>0</v>
      </c>
      <c r="W19" s="337">
        <f t="shared" si="12"/>
        <v>0</v>
      </c>
      <c r="X19" s="413"/>
      <c r="Z19" s="514" t="s">
        <v>6637</v>
      </c>
      <c r="AA19" s="339" t="s">
        <v>1876</v>
      </c>
      <c r="AB19" s="339" t="s">
        <v>1896</v>
      </c>
      <c r="AC19" s="340" t="s">
        <v>1916</v>
      </c>
      <c r="AD19" s="339" t="s">
        <v>1941</v>
      </c>
      <c r="AE19" s="339" t="s">
        <v>1953</v>
      </c>
      <c r="AF19" s="341" t="s">
        <v>1965</v>
      </c>
    </row>
    <row r="20" spans="1:32" ht="15.75" customHeight="1">
      <c r="A20" s="207"/>
      <c r="B20" s="514" t="s">
        <v>6639</v>
      </c>
      <c r="C20" s="338" t="s">
        <v>682</v>
      </c>
      <c r="D20" s="338">
        <v>3</v>
      </c>
      <c r="E20" s="339">
        <v>0</v>
      </c>
      <c r="F20" s="339">
        <v>0</v>
      </c>
      <c r="G20" s="340">
        <f t="shared" si="6"/>
        <v>0</v>
      </c>
      <c r="H20" s="339">
        <v>0</v>
      </c>
      <c r="I20" s="339">
        <v>0</v>
      </c>
      <c r="J20" s="341">
        <f t="shared" si="7"/>
        <v>0</v>
      </c>
      <c r="K20" s="207"/>
      <c r="L20" s="757" t="s">
        <v>6640</v>
      </c>
      <c r="M20" s="207"/>
      <c r="N20" s="343"/>
      <c r="O20" s="207"/>
      <c r="P20" s="415"/>
      <c r="Q20" s="336">
        <f t="shared" si="8"/>
        <v>0</v>
      </c>
      <c r="R20" s="413"/>
      <c r="S20" s="337">
        <f t="shared" si="9"/>
        <v>0</v>
      </c>
      <c r="T20" s="337">
        <f t="shared" si="10"/>
        <v>0</v>
      </c>
      <c r="U20" s="322"/>
      <c r="V20" s="337">
        <f t="shared" si="11"/>
        <v>0</v>
      </c>
      <c r="W20" s="337">
        <f t="shared" si="12"/>
        <v>0</v>
      </c>
      <c r="X20" s="413"/>
      <c r="Z20" s="514" t="s">
        <v>6639</v>
      </c>
      <c r="AA20" s="339" t="s">
        <v>1877</v>
      </c>
      <c r="AB20" s="339" t="s">
        <v>1897</v>
      </c>
      <c r="AC20" s="340" t="s">
        <v>1917</v>
      </c>
      <c r="AD20" s="339" t="s">
        <v>1942</v>
      </c>
      <c r="AE20" s="339" t="s">
        <v>1954</v>
      </c>
      <c r="AF20" s="341" t="s">
        <v>1966</v>
      </c>
    </row>
    <row r="21" spans="1:32" ht="15.75" customHeight="1">
      <c r="A21" s="207"/>
      <c r="B21" s="514" t="s">
        <v>6641</v>
      </c>
      <c r="C21" s="338" t="s">
        <v>682</v>
      </c>
      <c r="D21" s="338">
        <v>3</v>
      </c>
      <c r="E21" s="339">
        <v>0</v>
      </c>
      <c r="F21" s="339">
        <v>0</v>
      </c>
      <c r="G21" s="340">
        <f t="shared" si="6"/>
        <v>0</v>
      </c>
      <c r="H21" s="339">
        <v>0</v>
      </c>
      <c r="I21" s="339">
        <v>0</v>
      </c>
      <c r="J21" s="341">
        <f t="shared" si="7"/>
        <v>0</v>
      </c>
      <c r="K21" s="207"/>
      <c r="L21" s="757" t="s">
        <v>6642</v>
      </c>
      <c r="M21" s="207"/>
      <c r="N21" s="343"/>
      <c r="O21" s="207"/>
      <c r="P21" s="415"/>
      <c r="Q21" s="336">
        <f t="shared" si="8"/>
        <v>0</v>
      </c>
      <c r="R21" s="413"/>
      <c r="S21" s="337">
        <f t="shared" si="9"/>
        <v>0</v>
      </c>
      <c r="T21" s="337">
        <f t="shared" si="10"/>
        <v>0</v>
      </c>
      <c r="U21" s="322"/>
      <c r="V21" s="337">
        <f t="shared" si="11"/>
        <v>0</v>
      </c>
      <c r="W21" s="337">
        <f t="shared" si="12"/>
        <v>0</v>
      </c>
      <c r="X21" s="413"/>
      <c r="Z21" s="514" t="s">
        <v>6641</v>
      </c>
      <c r="AA21" s="339" t="s">
        <v>1878</v>
      </c>
      <c r="AB21" s="339" t="s">
        <v>1898</v>
      </c>
      <c r="AC21" s="340" t="s">
        <v>1918</v>
      </c>
      <c r="AD21" s="339" t="s">
        <v>1943</v>
      </c>
      <c r="AE21" s="339" t="s">
        <v>1955</v>
      </c>
      <c r="AF21" s="341" t="s">
        <v>1967</v>
      </c>
    </row>
    <row r="22" spans="1:32" ht="15.75" customHeight="1">
      <c r="A22" s="207"/>
      <c r="B22" s="514" t="s">
        <v>6626</v>
      </c>
      <c r="C22" s="338" t="s">
        <v>682</v>
      </c>
      <c r="D22" s="338">
        <v>3</v>
      </c>
      <c r="E22" s="339">
        <v>0</v>
      </c>
      <c r="F22" s="339">
        <v>0</v>
      </c>
      <c r="G22" s="340">
        <f t="shared" si="6"/>
        <v>0</v>
      </c>
      <c r="H22" s="339">
        <v>0</v>
      </c>
      <c r="I22" s="339">
        <v>0</v>
      </c>
      <c r="J22" s="341">
        <f t="shared" si="7"/>
        <v>0</v>
      </c>
      <c r="K22" s="207"/>
      <c r="L22" s="757" t="s">
        <v>6643</v>
      </c>
      <c r="M22" s="207"/>
      <c r="N22" s="343"/>
      <c r="O22" s="207"/>
      <c r="P22" s="415"/>
      <c r="Q22" s="336">
        <f t="shared" si="8"/>
        <v>0</v>
      </c>
      <c r="R22" s="413"/>
      <c r="S22" s="337">
        <f t="shared" si="9"/>
        <v>0</v>
      </c>
      <c r="T22" s="337">
        <f t="shared" si="10"/>
        <v>0</v>
      </c>
      <c r="U22" s="322"/>
      <c r="V22" s="337">
        <f t="shared" si="11"/>
        <v>0</v>
      </c>
      <c r="W22" s="337">
        <f t="shared" si="12"/>
        <v>0</v>
      </c>
      <c r="X22" s="413"/>
      <c r="Z22" s="514" t="s">
        <v>6626</v>
      </c>
      <c r="AA22" s="339" t="s">
        <v>1879</v>
      </c>
      <c r="AB22" s="339" t="s">
        <v>1899</v>
      </c>
      <c r="AC22" s="340" t="s">
        <v>1919</v>
      </c>
      <c r="AD22" s="339" t="s">
        <v>1944</v>
      </c>
      <c r="AE22" s="339" t="s">
        <v>1956</v>
      </c>
      <c r="AF22" s="341" t="s">
        <v>1968</v>
      </c>
    </row>
    <row r="23" spans="1:32" ht="15.75" customHeight="1" thickBot="1">
      <c r="A23" s="207"/>
      <c r="B23" s="517" t="s">
        <v>6644</v>
      </c>
      <c r="C23" s="407" t="s">
        <v>682</v>
      </c>
      <c r="D23" s="407">
        <v>3</v>
      </c>
      <c r="E23" s="350">
        <f t="shared" ref="E23:J23" si="13">IFERROR(SUM(E16:E22),0)</f>
        <v>0</v>
      </c>
      <c r="F23" s="350">
        <f t="shared" si="13"/>
        <v>0</v>
      </c>
      <c r="G23" s="350">
        <f t="shared" si="13"/>
        <v>0</v>
      </c>
      <c r="H23" s="769">
        <f t="shared" si="13"/>
        <v>0</v>
      </c>
      <c r="I23" s="350">
        <f t="shared" si="13"/>
        <v>0</v>
      </c>
      <c r="J23" s="351">
        <f t="shared" si="13"/>
        <v>0</v>
      </c>
      <c r="K23" s="207"/>
      <c r="L23" s="758" t="s">
        <v>6645</v>
      </c>
      <c r="M23" s="207"/>
      <c r="N23" s="354"/>
      <c r="O23" s="207"/>
      <c r="P23" s="415"/>
      <c r="Q23" s="336"/>
      <c r="R23" s="413"/>
      <c r="S23" s="322"/>
      <c r="T23" s="322"/>
      <c r="U23" s="322"/>
      <c r="V23" s="322"/>
      <c r="W23" s="322"/>
      <c r="X23" s="413"/>
      <c r="Z23" s="517" t="s">
        <v>6644</v>
      </c>
      <c r="AA23" s="350" t="s">
        <v>1880</v>
      </c>
      <c r="AB23" s="350" t="s">
        <v>1900</v>
      </c>
      <c r="AC23" s="350" t="s">
        <v>1920</v>
      </c>
      <c r="AD23" s="769" t="s">
        <v>1945</v>
      </c>
      <c r="AE23" s="350" t="s">
        <v>1957</v>
      </c>
      <c r="AF23" s="351" t="s">
        <v>1969</v>
      </c>
    </row>
    <row r="24" spans="1:32" ht="15.75" customHeight="1" thickTop="1" thickBot="1">
      <c r="A24" s="207"/>
      <c r="B24" s="207"/>
      <c r="C24" s="207"/>
      <c r="D24" s="207"/>
      <c r="E24" s="356"/>
      <c r="F24" s="356"/>
      <c r="G24" s="356"/>
      <c r="H24" s="356"/>
      <c r="I24" s="356"/>
      <c r="J24" s="356"/>
      <c r="K24" s="207"/>
      <c r="L24" s="207"/>
      <c r="M24" s="207"/>
      <c r="N24" s="207"/>
      <c r="O24" s="207"/>
      <c r="P24" s="415"/>
      <c r="Q24" s="336"/>
      <c r="R24" s="413"/>
      <c r="S24" s="322"/>
      <c r="T24" s="322"/>
      <c r="U24" s="322"/>
      <c r="V24" s="322"/>
      <c r="W24" s="322"/>
      <c r="X24" s="413"/>
      <c r="Z24" s="207"/>
      <c r="AA24" s="356"/>
      <c r="AB24" s="356"/>
      <c r="AC24" s="356"/>
      <c r="AD24" s="356"/>
      <c r="AE24" s="356"/>
      <c r="AF24" s="356"/>
    </row>
    <row r="25" spans="1:32" ht="15.75" customHeight="1" thickTop="1" thickBot="1">
      <c r="A25" s="207"/>
      <c r="B25" s="445" t="s">
        <v>6646</v>
      </c>
      <c r="C25" s="446"/>
      <c r="D25" s="446"/>
      <c r="E25" s="361"/>
      <c r="F25" s="361"/>
      <c r="G25" s="718"/>
      <c r="H25" s="361"/>
      <c r="I25" s="361"/>
      <c r="J25" s="361"/>
      <c r="K25" s="207"/>
      <c r="L25" s="312"/>
      <c r="M25" s="207"/>
      <c r="N25" s="207"/>
      <c r="O25" s="207"/>
      <c r="P25" s="415"/>
      <c r="Q25" s="336"/>
      <c r="R25" s="413"/>
      <c r="S25" s="322"/>
      <c r="T25" s="322"/>
      <c r="U25" s="322"/>
      <c r="V25" s="322"/>
      <c r="W25" s="322"/>
      <c r="X25" s="413"/>
      <c r="Z25" s="445" t="s">
        <v>6325</v>
      </c>
      <c r="AA25" s="361"/>
      <c r="AB25" s="361"/>
      <c r="AC25" s="718"/>
      <c r="AD25" s="361"/>
      <c r="AE25" s="361"/>
      <c r="AF25" s="361"/>
    </row>
    <row r="26" spans="1:32" ht="15.75" customHeight="1" thickTop="1">
      <c r="A26" s="207"/>
      <c r="B26" s="505" t="s">
        <v>6622</v>
      </c>
      <c r="C26" s="329" t="s">
        <v>682</v>
      </c>
      <c r="D26" s="329">
        <v>3</v>
      </c>
      <c r="E26" s="330">
        <v>0</v>
      </c>
      <c r="F26" s="330">
        <v>0</v>
      </c>
      <c r="G26" s="332">
        <f>IFERROR(SUM(E26:F26),0)</f>
        <v>0</v>
      </c>
      <c r="H26" s="773"/>
      <c r="I26" s="773"/>
      <c r="J26" s="773"/>
      <c r="K26" s="207"/>
      <c r="L26" s="754" t="s">
        <v>6647</v>
      </c>
      <c r="M26" s="207"/>
      <c r="N26" s="335"/>
      <c r="O26" s="207"/>
      <c r="P26" s="415"/>
      <c r="Q26" s="336">
        <f t="shared" ref="Q26:Q27" si="14">IF( SUM( S26:W26 ) = 0, 0, $S$5 )</f>
        <v>0</v>
      </c>
      <c r="R26" s="413"/>
      <c r="S26" s="337">
        <f t="shared" ref="S26:S27" si="15" xml:space="preserve"> IF( ISNUMBER(E26), 0, 1 )</f>
        <v>0</v>
      </c>
      <c r="T26" s="337">
        <f t="shared" ref="T26:T27" si="16" xml:space="preserve"> IF( ISNUMBER(F26), 0, 1 )</f>
        <v>0</v>
      </c>
      <c r="U26" s="322"/>
      <c r="V26" s="322"/>
      <c r="W26" s="322"/>
      <c r="X26" s="413"/>
      <c r="Z26" s="505" t="s">
        <v>6622</v>
      </c>
      <c r="AA26" s="330" t="s">
        <v>1881</v>
      </c>
      <c r="AB26" s="330" t="s">
        <v>1901</v>
      </c>
      <c r="AC26" s="332" t="s">
        <v>1921</v>
      </c>
      <c r="AD26" s="773"/>
      <c r="AE26" s="773"/>
      <c r="AF26" s="773"/>
    </row>
    <row r="27" spans="1:32" ht="15.75" customHeight="1">
      <c r="A27" s="207"/>
      <c r="B27" s="514" t="s">
        <v>6624</v>
      </c>
      <c r="C27" s="338" t="s">
        <v>682</v>
      </c>
      <c r="D27" s="338">
        <v>3</v>
      </c>
      <c r="E27" s="339">
        <v>0</v>
      </c>
      <c r="F27" s="339">
        <v>0</v>
      </c>
      <c r="G27" s="341">
        <f>IFERROR(SUM(E27:F27),0)</f>
        <v>0</v>
      </c>
      <c r="H27" s="774"/>
      <c r="I27" s="774"/>
      <c r="J27" s="774"/>
      <c r="K27" s="207"/>
      <c r="L27" s="757" t="s">
        <v>6648</v>
      </c>
      <c r="M27" s="207"/>
      <c r="N27" s="343"/>
      <c r="O27" s="207"/>
      <c r="P27" s="415"/>
      <c r="Q27" s="336">
        <f t="shared" si="14"/>
        <v>0</v>
      </c>
      <c r="R27" s="413"/>
      <c r="S27" s="337">
        <f t="shared" si="15"/>
        <v>0</v>
      </c>
      <c r="T27" s="337">
        <f t="shared" si="16"/>
        <v>0</v>
      </c>
      <c r="U27" s="322"/>
      <c r="V27" s="322"/>
      <c r="W27" s="322"/>
      <c r="X27" s="413"/>
      <c r="Z27" s="514" t="s">
        <v>6649</v>
      </c>
      <c r="AA27" s="339" t="s">
        <v>1882</v>
      </c>
      <c r="AB27" s="339" t="s">
        <v>1902</v>
      </c>
      <c r="AC27" s="341" t="s">
        <v>1922</v>
      </c>
      <c r="AD27" s="774"/>
      <c r="AE27" s="774"/>
      <c r="AF27" s="774"/>
    </row>
    <row r="28" spans="1:32" ht="15.75" customHeight="1" thickBot="1">
      <c r="A28" s="207"/>
      <c r="B28" s="517" t="s">
        <v>6650</v>
      </c>
      <c r="C28" s="407" t="s">
        <v>682</v>
      </c>
      <c r="D28" s="407">
        <v>3</v>
      </c>
      <c r="E28" s="350">
        <f>IFERROR(SUM(E26:E27),0)</f>
        <v>0</v>
      </c>
      <c r="F28" s="350">
        <f>IFERROR(SUM(F26:F27),0)</f>
        <v>0</v>
      </c>
      <c r="G28" s="775">
        <f>IFERROR(SUM(G26:G27),0)</f>
        <v>0</v>
      </c>
      <c r="H28" s="774"/>
      <c r="I28" s="774"/>
      <c r="J28" s="774"/>
      <c r="K28" s="207"/>
      <c r="L28" s="758" t="s">
        <v>6651</v>
      </c>
      <c r="M28" s="207"/>
      <c r="N28" s="354"/>
      <c r="O28" s="207"/>
      <c r="P28" s="415"/>
      <c r="Q28" s="336"/>
      <c r="R28" s="413"/>
      <c r="S28" s="322"/>
      <c r="T28" s="322"/>
      <c r="U28" s="322"/>
      <c r="V28" s="322"/>
      <c r="W28" s="322"/>
      <c r="X28" s="413"/>
      <c r="Z28" s="517" t="s">
        <v>6106</v>
      </c>
      <c r="AA28" s="350" t="s">
        <v>1883</v>
      </c>
      <c r="AB28" s="350" t="s">
        <v>1903</v>
      </c>
      <c r="AC28" s="775" t="s">
        <v>1923</v>
      </c>
      <c r="AD28" s="774"/>
      <c r="AE28" s="774"/>
      <c r="AF28" s="774"/>
    </row>
    <row r="29" spans="1:32" ht="15.75" customHeight="1" thickTop="1" thickBot="1">
      <c r="A29" s="207"/>
      <c r="B29" s="417"/>
      <c r="C29" s="417"/>
      <c r="D29" s="417"/>
      <c r="E29" s="418"/>
      <c r="F29" s="418"/>
      <c r="G29" s="418"/>
      <c r="H29" s="607"/>
      <c r="I29" s="607"/>
      <c r="J29" s="607"/>
      <c r="K29" s="207"/>
      <c r="L29" s="776"/>
      <c r="M29" s="207"/>
      <c r="N29" s="207"/>
      <c r="O29" s="207"/>
      <c r="P29" s="415"/>
      <c r="Q29" s="336"/>
      <c r="R29" s="413"/>
      <c r="S29" s="322"/>
      <c r="T29" s="322"/>
      <c r="U29" s="322"/>
      <c r="V29" s="322"/>
      <c r="W29" s="322"/>
      <c r="X29" s="413"/>
      <c r="Z29" s="417"/>
      <c r="AA29" s="418"/>
      <c r="AB29" s="418"/>
      <c r="AC29" s="418"/>
      <c r="AD29" s="607"/>
      <c r="AE29" s="607"/>
      <c r="AF29" s="607"/>
    </row>
    <row r="30" spans="1:32" ht="15.75" customHeight="1" thickTop="1" thickBot="1">
      <c r="A30" s="207"/>
      <c r="B30" s="523" t="s">
        <v>6652</v>
      </c>
      <c r="C30" s="423" t="s">
        <v>682</v>
      </c>
      <c r="D30" s="423">
        <v>3</v>
      </c>
      <c r="E30" s="437">
        <f>IFERROR(E11+E23+E28,0)</f>
        <v>91.841999999999999</v>
      </c>
      <c r="F30" s="437">
        <f>IFERROR(F11+F23+F28,0)</f>
        <v>25.565000000000001</v>
      </c>
      <c r="G30" s="525">
        <f>IFERROR(G11+G23+G28,0)</f>
        <v>117.407</v>
      </c>
      <c r="H30" s="607"/>
      <c r="I30" s="607"/>
      <c r="J30" s="607"/>
      <c r="K30" s="207"/>
      <c r="L30" s="777" t="s">
        <v>6653</v>
      </c>
      <c r="M30" s="207"/>
      <c r="N30" s="427"/>
      <c r="O30" s="207"/>
      <c r="P30" s="415"/>
      <c r="Q30" s="336"/>
      <c r="R30" s="413"/>
      <c r="S30" s="322"/>
      <c r="T30" s="322"/>
      <c r="U30" s="322"/>
      <c r="V30" s="322"/>
      <c r="W30" s="322"/>
      <c r="X30" s="413"/>
      <c r="Z30" s="762" t="s">
        <v>6652</v>
      </c>
      <c r="AA30" s="437" t="s">
        <v>1884</v>
      </c>
      <c r="AB30" s="437" t="s">
        <v>1904</v>
      </c>
      <c r="AC30" s="525" t="s">
        <v>1924</v>
      </c>
      <c r="AD30" s="607"/>
      <c r="AE30" s="607"/>
      <c r="AF30" s="607"/>
    </row>
    <row r="31" spans="1:32" ht="15.75" customHeight="1" thickTop="1" thickBot="1">
      <c r="A31" s="207"/>
      <c r="B31" s="207"/>
      <c r="C31" s="207"/>
      <c r="D31" s="207"/>
      <c r="E31" s="356"/>
      <c r="F31" s="356"/>
      <c r="G31" s="356"/>
      <c r="H31" s="774"/>
      <c r="I31" s="774"/>
      <c r="J31" s="774"/>
      <c r="K31" s="207"/>
      <c r="L31" s="207"/>
      <c r="M31" s="207"/>
      <c r="N31" s="207"/>
      <c r="O31" s="207"/>
      <c r="P31" s="415"/>
      <c r="Q31" s="336"/>
      <c r="R31" s="413"/>
      <c r="S31" s="322"/>
      <c r="T31" s="322"/>
      <c r="U31" s="322"/>
      <c r="V31" s="322"/>
      <c r="W31" s="322"/>
      <c r="X31" s="413"/>
      <c r="Z31" s="207"/>
      <c r="AA31" s="356"/>
      <c r="AB31" s="356"/>
      <c r="AC31" s="356"/>
      <c r="AD31" s="774"/>
      <c r="AE31" s="774"/>
      <c r="AF31" s="774"/>
    </row>
    <row r="32" spans="1:32" ht="15.75" customHeight="1" thickTop="1" thickBot="1">
      <c r="A32" s="207"/>
      <c r="B32" s="445" t="s">
        <v>6557</v>
      </c>
      <c r="C32" s="446"/>
      <c r="D32" s="446"/>
      <c r="E32" s="361"/>
      <c r="F32" s="361"/>
      <c r="G32" s="718"/>
      <c r="H32" s="773"/>
      <c r="I32" s="773"/>
      <c r="J32" s="773"/>
      <c r="K32" s="207"/>
      <c r="L32" s="312"/>
      <c r="M32" s="207"/>
      <c r="N32" s="207"/>
      <c r="O32" s="207"/>
      <c r="P32" s="415"/>
      <c r="Q32" s="336"/>
      <c r="R32" s="413"/>
      <c r="S32" s="322"/>
      <c r="T32" s="322"/>
      <c r="U32" s="322"/>
      <c r="V32" s="322"/>
      <c r="W32" s="322"/>
      <c r="X32" s="413"/>
      <c r="Z32" s="445" t="s">
        <v>6557</v>
      </c>
      <c r="AA32" s="361"/>
      <c r="AB32" s="361"/>
      <c r="AC32" s="718"/>
      <c r="AD32" s="773"/>
      <c r="AE32" s="773"/>
      <c r="AF32" s="773"/>
    </row>
    <row r="33" spans="1:32" ht="15.75" customHeight="1" thickTop="1">
      <c r="A33" s="207"/>
      <c r="B33" s="505" t="s">
        <v>6622</v>
      </c>
      <c r="C33" s="329" t="s">
        <v>682</v>
      </c>
      <c r="D33" s="329">
        <v>3</v>
      </c>
      <c r="E33" s="330">
        <v>7.5060000000000002</v>
      </c>
      <c r="F33" s="330">
        <v>0</v>
      </c>
      <c r="G33" s="332">
        <f>IFERROR(SUM(E33:F33),0)</f>
        <v>7.5060000000000002</v>
      </c>
      <c r="H33" s="773"/>
      <c r="I33" s="773"/>
      <c r="J33" s="773"/>
      <c r="K33" s="207"/>
      <c r="L33" s="754" t="s">
        <v>6654</v>
      </c>
      <c r="M33" s="207"/>
      <c r="N33" s="335"/>
      <c r="O33" s="207"/>
      <c r="P33" s="415"/>
      <c r="Q33" s="336">
        <f t="shared" ref="Q33:Q35" si="17">IF( SUM( S33:W33 ) = 0, 0, $S$5 )</f>
        <v>0</v>
      </c>
      <c r="R33" s="413"/>
      <c r="S33" s="337">
        <f t="shared" ref="S33:S35" si="18" xml:space="preserve"> IF( ISNUMBER(E33), 0, 1 )</f>
        <v>0</v>
      </c>
      <c r="T33" s="337">
        <f t="shared" ref="T33:T35" si="19" xml:space="preserve"> IF( ISNUMBER(F33), 0, 1 )</f>
        <v>0</v>
      </c>
      <c r="U33" s="322"/>
      <c r="V33" s="322"/>
      <c r="W33" s="322"/>
      <c r="X33" s="413"/>
      <c r="Z33" s="505" t="s">
        <v>6622</v>
      </c>
      <c r="AA33" s="330" t="s">
        <v>1885</v>
      </c>
      <c r="AB33" s="330" t="s">
        <v>1905</v>
      </c>
      <c r="AC33" s="332" t="s">
        <v>1925</v>
      </c>
      <c r="AD33" s="773"/>
      <c r="AE33" s="773"/>
      <c r="AF33" s="773"/>
    </row>
    <row r="34" spans="1:32" ht="15.75" customHeight="1">
      <c r="A34" s="207"/>
      <c r="B34" s="514" t="s">
        <v>6624</v>
      </c>
      <c r="C34" s="338" t="s">
        <v>682</v>
      </c>
      <c r="D34" s="338">
        <v>3</v>
      </c>
      <c r="E34" s="339">
        <v>4.9470000000000001</v>
      </c>
      <c r="F34" s="339">
        <v>0</v>
      </c>
      <c r="G34" s="341">
        <f>IFERROR(SUM(E34:F34),0)</f>
        <v>4.9470000000000001</v>
      </c>
      <c r="H34" s="774"/>
      <c r="I34" s="774"/>
      <c r="J34" s="774"/>
      <c r="K34" s="207"/>
      <c r="L34" s="757" t="s">
        <v>6655</v>
      </c>
      <c r="M34" s="207"/>
      <c r="N34" s="343"/>
      <c r="O34" s="207"/>
      <c r="P34" s="415"/>
      <c r="Q34" s="336">
        <f t="shared" si="17"/>
        <v>0</v>
      </c>
      <c r="R34" s="413"/>
      <c r="S34" s="337">
        <f t="shared" si="18"/>
        <v>0</v>
      </c>
      <c r="T34" s="337">
        <f t="shared" si="19"/>
        <v>0</v>
      </c>
      <c r="U34" s="322"/>
      <c r="V34" s="322"/>
      <c r="W34" s="322"/>
      <c r="X34" s="413"/>
      <c r="Z34" s="514" t="s">
        <v>6624</v>
      </c>
      <c r="AA34" s="339" t="s">
        <v>1886</v>
      </c>
      <c r="AB34" s="339" t="s">
        <v>1906</v>
      </c>
      <c r="AC34" s="341" t="s">
        <v>1926</v>
      </c>
      <c r="AD34" s="774"/>
      <c r="AE34" s="774"/>
      <c r="AF34" s="774"/>
    </row>
    <row r="35" spans="1:32" ht="15.75" customHeight="1">
      <c r="A35" s="207"/>
      <c r="B35" s="514" t="s">
        <v>11245</v>
      </c>
      <c r="C35" s="338" t="s">
        <v>682</v>
      </c>
      <c r="D35" s="338">
        <v>3</v>
      </c>
      <c r="E35" s="339">
        <v>0</v>
      </c>
      <c r="F35" s="339">
        <v>0</v>
      </c>
      <c r="G35" s="341">
        <f>IFERROR(SUM(E35:F35),0)</f>
        <v>0</v>
      </c>
      <c r="H35" s="774"/>
      <c r="I35" s="774"/>
      <c r="J35" s="774"/>
      <c r="K35" s="207"/>
      <c r="L35" s="757" t="s">
        <v>6656</v>
      </c>
      <c r="M35" s="207"/>
      <c r="N35" s="343"/>
      <c r="O35" s="207"/>
      <c r="P35" s="415"/>
      <c r="Q35" s="336">
        <f t="shared" si="17"/>
        <v>0</v>
      </c>
      <c r="R35" s="413"/>
      <c r="S35" s="337">
        <f t="shared" si="18"/>
        <v>0</v>
      </c>
      <c r="T35" s="337">
        <f t="shared" si="19"/>
        <v>0</v>
      </c>
      <c r="U35" s="322"/>
      <c r="V35" s="322"/>
      <c r="W35" s="322"/>
      <c r="X35" s="413"/>
      <c r="Z35" s="514" t="s">
        <v>6649</v>
      </c>
      <c r="AA35" s="339" t="s">
        <v>1887</v>
      </c>
      <c r="AB35" s="339" t="s">
        <v>1907</v>
      </c>
      <c r="AC35" s="341" t="s">
        <v>1927</v>
      </c>
      <c r="AD35" s="774"/>
      <c r="AE35" s="774"/>
      <c r="AF35" s="774"/>
    </row>
    <row r="36" spans="1:32" ht="15.75" customHeight="1" thickBot="1">
      <c r="A36" s="207"/>
      <c r="B36" s="517" t="s">
        <v>16989</v>
      </c>
      <c r="C36" s="407" t="s">
        <v>682</v>
      </c>
      <c r="D36" s="407">
        <v>3</v>
      </c>
      <c r="E36" s="350">
        <f>IFERROR(SUM(E33:E35),0)</f>
        <v>12.452999999999999</v>
      </c>
      <c r="F36" s="350">
        <f>IFERROR(SUM(F33:F35),0)</f>
        <v>0</v>
      </c>
      <c r="G36" s="351">
        <f>IFERROR(SUM(G33:G35),0)</f>
        <v>12.452999999999999</v>
      </c>
      <c r="H36" s="774"/>
      <c r="I36" s="774"/>
      <c r="J36" s="774"/>
      <c r="K36" s="207"/>
      <c r="L36" s="758" t="s">
        <v>6658</v>
      </c>
      <c r="M36" s="207"/>
      <c r="N36" s="354"/>
      <c r="O36" s="207"/>
      <c r="P36" s="415"/>
      <c r="Q36" s="336"/>
      <c r="R36" s="413"/>
      <c r="S36" s="322"/>
      <c r="T36" s="322"/>
      <c r="U36" s="322"/>
      <c r="V36" s="322"/>
      <c r="W36" s="322"/>
      <c r="X36" s="413"/>
      <c r="Z36" s="517" t="s">
        <v>6657</v>
      </c>
      <c r="AA36" s="350" t="s">
        <v>1888</v>
      </c>
      <c r="AB36" s="350" t="s">
        <v>1908</v>
      </c>
      <c r="AC36" s="351" t="s">
        <v>1928</v>
      </c>
      <c r="AD36" s="774"/>
      <c r="AE36" s="774"/>
      <c r="AF36" s="774"/>
    </row>
    <row r="37" spans="1:32" ht="15.75" customHeight="1" thickTop="1" thickBot="1">
      <c r="A37" s="207"/>
      <c r="B37" s="417"/>
      <c r="C37" s="417"/>
      <c r="D37" s="417"/>
      <c r="E37" s="418"/>
      <c r="F37" s="418"/>
      <c r="G37" s="418"/>
      <c r="H37" s="774"/>
      <c r="I37" s="774"/>
      <c r="J37" s="774"/>
      <c r="K37" s="207"/>
      <c r="L37" s="313"/>
      <c r="M37" s="207"/>
      <c r="N37" s="207"/>
      <c r="O37" s="207"/>
      <c r="P37" s="415"/>
      <c r="Q37" s="336"/>
      <c r="R37" s="422"/>
      <c r="S37" s="322"/>
      <c r="T37" s="322"/>
      <c r="U37" s="322"/>
      <c r="V37" s="322"/>
      <c r="W37" s="322"/>
      <c r="X37" s="413"/>
      <c r="Z37" s="417"/>
      <c r="AA37" s="418"/>
      <c r="AB37" s="418"/>
      <c r="AC37" s="418"/>
      <c r="AD37" s="774"/>
      <c r="AE37" s="774"/>
      <c r="AF37" s="774"/>
    </row>
    <row r="38" spans="1:32" ht="15.75" customHeight="1" thickTop="1" thickBot="1">
      <c r="A38" s="207"/>
      <c r="B38" s="445" t="s">
        <v>6659</v>
      </c>
      <c r="C38" s="446"/>
      <c r="D38" s="446"/>
      <c r="E38" s="361"/>
      <c r="F38" s="361"/>
      <c r="G38" s="718"/>
      <c r="H38" s="774"/>
      <c r="I38" s="774"/>
      <c r="J38" s="774"/>
      <c r="K38" s="207"/>
      <c r="L38" s="313"/>
      <c r="M38" s="207"/>
      <c r="N38" s="207"/>
      <c r="O38" s="207"/>
      <c r="P38" s="415"/>
      <c r="Q38" s="336"/>
      <c r="R38" s="422"/>
      <c r="S38" s="322"/>
      <c r="T38" s="322"/>
      <c r="U38" s="322"/>
      <c r="V38" s="322"/>
      <c r="W38" s="322"/>
      <c r="X38" s="413"/>
      <c r="Z38" s="445" t="s">
        <v>6659</v>
      </c>
      <c r="AA38" s="361"/>
      <c r="AB38" s="361"/>
      <c r="AC38" s="718"/>
      <c r="AD38" s="774"/>
      <c r="AE38" s="774"/>
      <c r="AF38" s="774"/>
    </row>
    <row r="39" spans="1:32" ht="15.75" customHeight="1" thickTop="1">
      <c r="A39" s="207"/>
      <c r="B39" s="505" t="s">
        <v>6660</v>
      </c>
      <c r="C39" s="329" t="s">
        <v>682</v>
      </c>
      <c r="D39" s="329">
        <v>3</v>
      </c>
      <c r="E39" s="720"/>
      <c r="F39" s="720"/>
      <c r="G39" s="778">
        <v>0.42899999999999999</v>
      </c>
      <c r="H39" s="774"/>
      <c r="I39" s="774"/>
      <c r="J39" s="774"/>
      <c r="K39" s="207"/>
      <c r="L39" s="754" t="s">
        <v>6661</v>
      </c>
      <c r="M39" s="207"/>
      <c r="N39" s="335"/>
      <c r="O39" s="207"/>
      <c r="P39" s="415"/>
      <c r="Q39" s="336">
        <f t="shared" ref="Q39:Q41" si="20">IF( SUM( S39:W39 ) = 0, 0, $S$5 )</f>
        <v>0</v>
      </c>
      <c r="R39" s="422"/>
      <c r="S39" s="322"/>
      <c r="T39" s="322"/>
      <c r="U39" s="337">
        <f t="shared" ref="U39:U41" si="21" xml:space="preserve"> IF( ISNUMBER(G39), 0, 1 )</f>
        <v>0</v>
      </c>
      <c r="V39" s="322"/>
      <c r="W39" s="322"/>
      <c r="X39" s="413"/>
      <c r="Z39" s="505" t="s">
        <v>6660</v>
      </c>
      <c r="AA39" s="720"/>
      <c r="AB39" s="720"/>
      <c r="AC39" s="778" t="s">
        <v>1929</v>
      </c>
      <c r="AD39" s="774"/>
      <c r="AE39" s="774"/>
      <c r="AF39" s="774"/>
    </row>
    <row r="40" spans="1:32" ht="15.75" customHeight="1">
      <c r="A40" s="207"/>
      <c r="B40" s="514" t="s">
        <v>6662</v>
      </c>
      <c r="C40" s="338" t="s">
        <v>682</v>
      </c>
      <c r="D40" s="338">
        <v>3</v>
      </c>
      <c r="E40" s="451"/>
      <c r="F40" s="451"/>
      <c r="G40" s="457">
        <v>0</v>
      </c>
      <c r="H40" s="774"/>
      <c r="I40" s="774"/>
      <c r="J40" s="774"/>
      <c r="K40" s="207"/>
      <c r="L40" s="757" t="s">
        <v>6663</v>
      </c>
      <c r="M40" s="207"/>
      <c r="N40" s="343"/>
      <c r="O40" s="207"/>
      <c r="P40" s="415"/>
      <c r="Q40" s="336">
        <f t="shared" si="20"/>
        <v>0</v>
      </c>
      <c r="R40" s="422"/>
      <c r="S40" s="322"/>
      <c r="T40" s="322"/>
      <c r="U40" s="337">
        <f t="shared" si="21"/>
        <v>0</v>
      </c>
      <c r="V40" s="322"/>
      <c r="W40" s="322"/>
      <c r="X40" s="413"/>
      <c r="Z40" s="514" t="s">
        <v>6662</v>
      </c>
      <c r="AA40" s="451"/>
      <c r="AB40" s="451"/>
      <c r="AC40" s="457" t="s">
        <v>1930</v>
      </c>
      <c r="AD40" s="774"/>
      <c r="AE40" s="774"/>
      <c r="AF40" s="774"/>
    </row>
    <row r="41" spans="1:32" ht="15.75" customHeight="1" thickBot="1">
      <c r="A41" s="207"/>
      <c r="B41" s="517" t="s">
        <v>16990</v>
      </c>
      <c r="C41" s="407" t="s">
        <v>682</v>
      </c>
      <c r="D41" s="407">
        <v>3</v>
      </c>
      <c r="E41" s="460"/>
      <c r="F41" s="460"/>
      <c r="G41" s="779">
        <v>1.08</v>
      </c>
      <c r="H41" s="774"/>
      <c r="I41" s="774"/>
      <c r="J41" s="774"/>
      <c r="K41" s="207"/>
      <c r="L41" s="758" t="s">
        <v>6664</v>
      </c>
      <c r="M41" s="207"/>
      <c r="N41" s="354"/>
      <c r="O41" s="207"/>
      <c r="P41" s="415"/>
      <c r="Q41" s="336">
        <f t="shared" si="20"/>
        <v>0</v>
      </c>
      <c r="R41" s="422"/>
      <c r="S41" s="322"/>
      <c r="T41" s="322"/>
      <c r="U41" s="337">
        <f t="shared" si="21"/>
        <v>0</v>
      </c>
      <c r="V41" s="322"/>
      <c r="W41" s="322"/>
      <c r="X41" s="422"/>
      <c r="Z41" s="517" t="s">
        <v>6649</v>
      </c>
      <c r="AA41" s="460"/>
      <c r="AB41" s="460"/>
      <c r="AC41" s="779" t="s">
        <v>1931</v>
      </c>
      <c r="AD41" s="774"/>
      <c r="AE41" s="774"/>
      <c r="AF41" s="774"/>
    </row>
    <row r="42" spans="1:32" ht="15.75" customHeight="1" thickTop="1" thickBot="1">
      <c r="A42" s="207"/>
      <c r="B42" s="439"/>
      <c r="C42" s="439"/>
      <c r="D42" s="439"/>
      <c r="E42" s="418"/>
      <c r="F42" s="418"/>
      <c r="G42" s="418"/>
      <c r="H42" s="774"/>
      <c r="I42" s="774"/>
      <c r="J42" s="774"/>
      <c r="K42" s="207"/>
      <c r="L42" s="313"/>
      <c r="M42" s="207"/>
      <c r="N42" s="207"/>
      <c r="O42" s="207"/>
      <c r="P42" s="415"/>
      <c r="Q42" s="336"/>
      <c r="R42" s="422"/>
      <c r="S42" s="322"/>
      <c r="T42" s="322"/>
      <c r="U42" s="322"/>
      <c r="V42" s="322"/>
      <c r="W42" s="322"/>
      <c r="X42" s="422"/>
      <c r="Z42" s="439"/>
      <c r="AA42" s="418"/>
      <c r="AB42" s="418"/>
      <c r="AC42" s="418"/>
      <c r="AD42" s="774"/>
      <c r="AE42" s="774"/>
      <c r="AF42" s="774"/>
    </row>
    <row r="43" spans="1:32" ht="15.75" customHeight="1" thickTop="1" thickBot="1">
      <c r="A43" s="207"/>
      <c r="B43" s="445" t="s">
        <v>6665</v>
      </c>
      <c r="C43" s="446"/>
      <c r="D43" s="446"/>
      <c r="E43" s="361"/>
      <c r="F43" s="361"/>
      <c r="G43" s="718"/>
      <c r="H43" s="774"/>
      <c r="I43" s="774"/>
      <c r="J43" s="774"/>
      <c r="K43" s="207"/>
      <c r="L43" s="313"/>
      <c r="M43" s="207"/>
      <c r="N43" s="207"/>
      <c r="O43" s="207"/>
      <c r="P43" s="415"/>
      <c r="Q43" s="336"/>
      <c r="R43" s="422"/>
      <c r="S43" s="322"/>
      <c r="T43" s="322"/>
      <c r="U43" s="322"/>
      <c r="V43" s="322"/>
      <c r="W43" s="322"/>
      <c r="X43" s="422"/>
      <c r="Z43" s="445" t="s">
        <v>6665</v>
      </c>
      <c r="AA43" s="361"/>
      <c r="AB43" s="361"/>
      <c r="AC43" s="718"/>
      <c r="AD43" s="774"/>
      <c r="AE43" s="774"/>
      <c r="AF43" s="774"/>
    </row>
    <row r="44" spans="1:32" ht="15.75" customHeight="1" thickTop="1" thickBot="1">
      <c r="A44" s="207"/>
      <c r="B44" s="523" t="s">
        <v>6666</v>
      </c>
      <c r="C44" s="423" t="s">
        <v>682</v>
      </c>
      <c r="D44" s="423">
        <v>3</v>
      </c>
      <c r="E44" s="694"/>
      <c r="F44" s="694"/>
      <c r="G44" s="780">
        <v>0.217</v>
      </c>
      <c r="H44" s="607"/>
      <c r="I44" s="607"/>
      <c r="J44" s="607"/>
      <c r="K44" s="207"/>
      <c r="L44" s="777" t="s">
        <v>6667</v>
      </c>
      <c r="M44" s="207"/>
      <c r="N44" s="427"/>
      <c r="O44" s="207"/>
      <c r="P44" s="415"/>
      <c r="Q44" s="336">
        <f>IF( SUM( S44:W44 ) = 0, 0, $S$5 )</f>
        <v>0</v>
      </c>
      <c r="R44" s="422"/>
      <c r="S44" s="322"/>
      <c r="T44" s="322"/>
      <c r="U44" s="337">
        <f xml:space="preserve"> IF( ISNUMBER(G44), 0, 1 )</f>
        <v>0</v>
      </c>
      <c r="V44" s="322"/>
      <c r="W44" s="322"/>
      <c r="X44" s="422"/>
      <c r="Z44" s="762" t="s">
        <v>6666</v>
      </c>
      <c r="AA44" s="694"/>
      <c r="AB44" s="694"/>
      <c r="AC44" s="780" t="s">
        <v>1932</v>
      </c>
      <c r="AD44" s="607"/>
      <c r="AE44" s="607"/>
      <c r="AF44" s="607"/>
    </row>
    <row r="45" spans="1:32" ht="15.75" customHeight="1" thickTop="1" thickBot="1">
      <c r="A45" s="207"/>
      <c r="B45" s="417"/>
      <c r="C45" s="417"/>
      <c r="D45" s="417"/>
      <c r="E45" s="418"/>
      <c r="F45" s="418"/>
      <c r="G45" s="418"/>
      <c r="H45" s="774"/>
      <c r="I45" s="774"/>
      <c r="J45" s="774"/>
      <c r="K45" s="207"/>
      <c r="L45" s="776"/>
      <c r="M45" s="207"/>
      <c r="N45" s="207"/>
      <c r="O45" s="207"/>
      <c r="P45" s="415"/>
      <c r="Q45" s="336"/>
      <c r="R45" s="422"/>
      <c r="S45" s="322"/>
      <c r="T45" s="322"/>
      <c r="U45" s="322"/>
      <c r="V45" s="322"/>
      <c r="W45" s="322"/>
      <c r="X45" s="422"/>
      <c r="Z45" s="417"/>
      <c r="AA45" s="418"/>
      <c r="AB45" s="418"/>
      <c r="AC45" s="418"/>
      <c r="AD45" s="774"/>
      <c r="AE45" s="774"/>
      <c r="AF45" s="774"/>
    </row>
    <row r="46" spans="1:32" ht="15.75" customHeight="1" thickTop="1" thickBot="1">
      <c r="A46" s="207"/>
      <c r="B46" s="523" t="s">
        <v>6668</v>
      </c>
      <c r="C46" s="423" t="s">
        <v>682</v>
      </c>
      <c r="D46" s="423">
        <v>3</v>
      </c>
      <c r="E46" s="694"/>
      <c r="F46" s="694"/>
      <c r="G46" s="525">
        <f>IFERROR(G30+G36+G39+G40+G41+G44,0)</f>
        <v>131.58600000000001</v>
      </c>
      <c r="H46" s="607"/>
      <c r="I46" s="607"/>
      <c r="J46" s="607"/>
      <c r="K46" s="207"/>
      <c r="L46" s="777" t="s">
        <v>6669</v>
      </c>
      <c r="M46" s="207"/>
      <c r="N46" s="427"/>
      <c r="O46" s="207"/>
      <c r="P46" s="415"/>
      <c r="Q46" s="336"/>
      <c r="R46" s="422"/>
      <c r="S46" s="322"/>
      <c r="T46" s="322"/>
      <c r="U46" s="322"/>
      <c r="V46" s="322"/>
      <c r="W46" s="322"/>
      <c r="X46" s="422"/>
      <c r="Z46" s="762" t="s">
        <v>6668</v>
      </c>
      <c r="AA46" s="694"/>
      <c r="AB46" s="694"/>
      <c r="AC46" s="525" t="s">
        <v>1933</v>
      </c>
      <c r="AD46" s="607"/>
      <c r="AE46" s="607"/>
      <c r="AF46" s="607"/>
    </row>
    <row r="47" spans="1:32" ht="15.75" customHeight="1" thickTop="1">
      <c r="A47" s="207"/>
      <c r="B47" s="207"/>
      <c r="C47" s="207"/>
      <c r="D47" s="207"/>
      <c r="E47" s="207"/>
      <c r="F47" s="207"/>
      <c r="G47" s="532"/>
      <c r="H47" s="207"/>
      <c r="I47" s="207"/>
      <c r="J47" s="207"/>
      <c r="K47" s="207"/>
      <c r="L47" s="207"/>
      <c r="N47" s="207"/>
      <c r="O47" s="207"/>
      <c r="Q47" s="336"/>
    </row>
    <row r="48" spans="1:32" ht="15.75" customHeight="1">
      <c r="A48" s="207"/>
      <c r="B48" s="207"/>
      <c r="C48" s="207"/>
      <c r="D48" s="207"/>
      <c r="E48" s="207"/>
      <c r="F48" s="207"/>
      <c r="G48" s="532"/>
      <c r="H48" s="207"/>
      <c r="I48" s="207"/>
      <c r="J48" s="207"/>
      <c r="K48" s="207"/>
      <c r="L48" s="207"/>
      <c r="N48" s="207"/>
      <c r="O48" s="207"/>
    </row>
    <row r="49" spans="1:15" ht="15.75" customHeight="1">
      <c r="A49" s="207"/>
      <c r="B49" s="207"/>
      <c r="C49" s="207"/>
      <c r="D49" s="207"/>
      <c r="E49" s="207"/>
      <c r="F49" s="207"/>
      <c r="G49" s="207"/>
      <c r="H49" s="207"/>
      <c r="I49" s="207"/>
      <c r="J49" s="207"/>
      <c r="K49" s="207"/>
      <c r="L49" s="207"/>
      <c r="N49" s="207"/>
      <c r="O49" s="207"/>
    </row>
    <row r="50" spans="1:15">
      <c r="A50" s="207"/>
      <c r="B50" s="207"/>
      <c r="C50" s="207"/>
      <c r="D50" s="207"/>
      <c r="E50" s="207"/>
      <c r="F50" s="207"/>
      <c r="G50" s="781"/>
      <c r="H50" s="207"/>
      <c r="I50" s="207"/>
      <c r="J50" s="207"/>
      <c r="K50" s="207"/>
      <c r="L50" s="207"/>
      <c r="N50" s="207"/>
      <c r="O50" s="207"/>
    </row>
    <row r="51" spans="1:15">
      <c r="A51" s="207"/>
      <c r="B51" s="207"/>
      <c r="C51" s="207"/>
      <c r="D51" s="207"/>
      <c r="E51" s="207"/>
      <c r="F51" s="207"/>
      <c r="G51" s="782"/>
      <c r="H51" s="207"/>
      <c r="I51" s="207"/>
      <c r="J51" s="207"/>
      <c r="K51" s="207"/>
      <c r="L51" s="207"/>
      <c r="N51" s="207"/>
      <c r="O51" s="207"/>
    </row>
    <row r="52" spans="1:15">
      <c r="A52" s="207"/>
      <c r="B52" s="207"/>
      <c r="C52" s="207"/>
      <c r="D52" s="207"/>
      <c r="E52" s="207"/>
      <c r="F52" s="207"/>
      <c r="G52" s="207"/>
      <c r="H52" s="207"/>
      <c r="I52" s="207"/>
      <c r="J52" s="207"/>
      <c r="K52" s="207"/>
      <c r="L52" s="207"/>
      <c r="N52" s="207"/>
      <c r="O52" s="207"/>
    </row>
    <row r="53" spans="1:15">
      <c r="A53" s="207"/>
      <c r="B53" s="207"/>
      <c r="C53" s="207"/>
      <c r="D53" s="207"/>
      <c r="E53" s="207"/>
      <c r="F53" s="207"/>
      <c r="G53" s="207"/>
      <c r="H53" s="207"/>
      <c r="I53" s="207"/>
      <c r="J53" s="207"/>
      <c r="K53" s="207"/>
      <c r="L53" s="207"/>
      <c r="N53" s="207"/>
      <c r="O53" s="207"/>
    </row>
    <row r="54" spans="1:15">
      <c r="A54" s="207"/>
      <c r="B54" s="207"/>
      <c r="C54" s="207"/>
      <c r="D54" s="207"/>
      <c r="E54" s="207"/>
      <c r="F54" s="207"/>
      <c r="G54" s="207"/>
      <c r="H54" s="207"/>
      <c r="I54" s="207"/>
      <c r="J54" s="207"/>
      <c r="K54" s="207"/>
      <c r="L54" s="207"/>
      <c r="N54" s="207"/>
      <c r="O54" s="207"/>
    </row>
    <row r="55" spans="1:15">
      <c r="A55" s="207"/>
      <c r="B55" s="207"/>
      <c r="C55" s="207"/>
      <c r="D55" s="207"/>
      <c r="E55" s="207"/>
      <c r="F55" s="207"/>
      <c r="G55" s="207"/>
      <c r="H55" s="207"/>
      <c r="I55" s="207"/>
      <c r="J55" s="207"/>
      <c r="K55" s="207"/>
      <c r="L55" s="207"/>
      <c r="N55" s="207"/>
      <c r="O55" s="207"/>
    </row>
    <row r="56" spans="1:15">
      <c r="A56" s="207"/>
      <c r="B56" s="207"/>
      <c r="C56" s="207"/>
      <c r="D56" s="207"/>
      <c r="E56" s="207"/>
      <c r="F56" s="207"/>
      <c r="G56" s="207"/>
      <c r="H56" s="207"/>
      <c r="I56" s="207"/>
      <c r="J56" s="207"/>
      <c r="K56" s="207"/>
      <c r="L56" s="207"/>
      <c r="N56" s="207"/>
      <c r="O56" s="207"/>
    </row>
    <row r="57" spans="1:15">
      <c r="A57" s="207"/>
      <c r="B57" s="207"/>
      <c r="C57" s="207"/>
      <c r="D57" s="207"/>
      <c r="E57" s="207"/>
      <c r="F57" s="207"/>
      <c r="G57" s="207"/>
      <c r="H57" s="207"/>
      <c r="I57" s="207"/>
      <c r="J57" s="207"/>
      <c r="K57" s="207"/>
      <c r="L57" s="207"/>
      <c r="N57" s="207"/>
      <c r="O57" s="207"/>
    </row>
  </sheetData>
  <sheetProtection formatColumns="0" formatRows="0"/>
  <mergeCells count="7">
    <mergeCell ref="S4:W4"/>
    <mergeCell ref="B1:G1"/>
    <mergeCell ref="Z1:AE1"/>
    <mergeCell ref="B2:G2"/>
    <mergeCell ref="Z2:AE2"/>
    <mergeCell ref="B3:N3"/>
    <mergeCell ref="Z3:AF3"/>
  </mergeCells>
  <conditionalFormatting sqref="Q8:Q15 Q39:Q42">
    <cfRule type="cellIs" dxfId="310" priority="8" operator="equal">
      <formula>0</formula>
    </cfRule>
  </conditionalFormatting>
  <conditionalFormatting sqref="Q9:Q15 Q23:Q25 Q28:Q32 Q36:Q43 Q45:Q47">
    <cfRule type="cellIs" dxfId="309" priority="7" operator="equal">
      <formula>0</formula>
    </cfRule>
  </conditionalFormatting>
  <conditionalFormatting sqref="Q23:Q25 Q28:Q32">
    <cfRule type="cellIs" dxfId="308" priority="6" operator="equal">
      <formula>0</formula>
    </cfRule>
  </conditionalFormatting>
  <conditionalFormatting sqref="Q16:Q22">
    <cfRule type="cellIs" dxfId="307" priority="4" operator="equal">
      <formula>0</formula>
    </cfRule>
  </conditionalFormatting>
  <conditionalFormatting sqref="Q26:Q27">
    <cfRule type="cellIs" dxfId="306" priority="3" operator="equal">
      <formula>0</formula>
    </cfRule>
  </conditionalFormatting>
  <conditionalFormatting sqref="Q33:Q35">
    <cfRule type="cellIs" dxfId="305" priority="2" operator="equal">
      <formula>0</formula>
    </cfRule>
  </conditionalFormatting>
  <conditionalFormatting sqref="Q44">
    <cfRule type="cellIs" dxfId="304" priority="1" operator="equal">
      <formula>0</formula>
    </cfRule>
  </conditionalFormatting>
  <dataValidations count="1">
    <dataValidation type="custom" allowBlank="1" showErrorMessage="1" errorTitle="Input Error" error="Please enter a numeric value." sqref="E8:F10 H8:I10 E16:F22 H16:I22 E26:F27 E33:F35 G39:G41 G44">
      <formula1>ISNUMBER(E8)</formula1>
    </dataValidation>
  </dataValidations>
  <pageMargins left="0.7" right="0.7" top="0.75" bottom="0.75" header="0.3" footer="0.3"/>
  <pageSetup paperSize="8" scale="86" fitToHeight="0" orientation="portrait" r:id="rId1"/>
  <headerFooter>
    <oddHeader>&amp;L&amp;F&amp;CSheet: &amp;A&amp;ROFFICIAL</oddHeader>
    <oddFooter>&amp;LPrinted on: &amp;D at &amp;T&amp;CPage &amp;P of &amp;N&amp;ROfwat</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U27"/>
  <sheetViews>
    <sheetView showGridLines="0" topLeftCell="A5" zoomScale="70" zoomScaleNormal="70" zoomScaleSheetLayoutView="100" workbookViewId="0">
      <selection activeCell="G20" sqref="G20"/>
    </sheetView>
  </sheetViews>
  <sheetFormatPr defaultColWidth="9" defaultRowHeight="22.5" customHeight="1"/>
  <cols>
    <col min="1" max="1" width="1.625" style="244" customWidth="1"/>
    <col min="2" max="2" width="49.25" style="244" bestFit="1" customWidth="1"/>
    <col min="3" max="3" width="7" style="244" customWidth="1"/>
    <col min="4" max="4" width="5.5" style="244" customWidth="1"/>
    <col min="5" max="5" width="16.125" style="244" customWidth="1"/>
    <col min="6" max="6" width="17.5" style="244" customWidth="1"/>
    <col min="7" max="7" width="3.5" style="244" customWidth="1"/>
    <col min="8" max="8" width="9.25" style="312" bestFit="1" customWidth="1"/>
    <col min="9" max="9" width="1.625" style="244" customWidth="1"/>
    <col min="10" max="10" width="33.625" style="244" customWidth="1"/>
    <col min="11" max="12" width="1.625" style="244" customWidth="1"/>
    <col min="13" max="13" width="25.125" style="244" customWidth="1"/>
    <col min="14" max="14" width="1.625" style="315" customWidth="1"/>
    <col min="15" max="16" width="12.5" style="315" hidden="1" customWidth="1"/>
    <col min="17" max="17" width="1.625" style="315" hidden="1" customWidth="1"/>
    <col min="18" max="18" width="1.625" style="244" customWidth="1"/>
    <col min="19" max="19" width="32.25" style="244" bestFit="1" customWidth="1"/>
    <col min="20" max="20" width="14.75" style="244" bestFit="1" customWidth="1"/>
    <col min="21" max="21" width="14.625" style="244" bestFit="1" customWidth="1"/>
    <col min="22" max="22" width="1.625" style="244" customWidth="1"/>
    <col min="23" max="16384" width="9" style="244"/>
  </cols>
  <sheetData>
    <row r="1" spans="1:21" s="441" customFormat="1" ht="30" customHeight="1">
      <c r="B1" s="533" t="s">
        <v>624</v>
      </c>
      <c r="C1" s="533"/>
      <c r="D1" s="533"/>
      <c r="E1" s="533"/>
      <c r="F1" s="533"/>
      <c r="G1" s="583"/>
      <c r="H1" s="312"/>
      <c r="L1" s="392"/>
      <c r="M1" s="311"/>
      <c r="N1" s="314"/>
      <c r="O1" s="315"/>
      <c r="P1" s="315"/>
      <c r="Q1" s="314"/>
      <c r="S1" s="533" t="s">
        <v>11001</v>
      </c>
    </row>
    <row r="2" spans="1:21" s="441" customFormat="1" ht="30" customHeight="1">
      <c r="B2" s="533" t="str">
        <f>Validation!B4</f>
        <v>South Staffordshire Water</v>
      </c>
      <c r="C2" s="584"/>
      <c r="D2" s="584"/>
      <c r="E2" s="584"/>
      <c r="F2" s="584"/>
      <c r="G2" s="583"/>
      <c r="H2" s="312"/>
      <c r="L2" s="392"/>
      <c r="M2" s="311"/>
      <c r="N2" s="314"/>
      <c r="O2" s="315"/>
      <c r="P2" s="315"/>
      <c r="Q2" s="314"/>
      <c r="S2" s="533"/>
    </row>
    <row r="3" spans="1:21" s="765" customFormat="1" ht="44.25" customHeight="1">
      <c r="B3" s="2734" t="s">
        <v>6670</v>
      </c>
      <c r="C3" s="2734"/>
      <c r="D3" s="2734"/>
      <c r="E3" s="2734"/>
      <c r="F3" s="2734"/>
      <c r="G3" s="2734"/>
      <c r="H3" s="2734"/>
      <c r="I3" s="2734"/>
      <c r="J3" s="2734"/>
      <c r="L3" s="394"/>
      <c r="M3" s="317" t="s">
        <v>6027</v>
      </c>
      <c r="N3" s="314"/>
      <c r="O3" s="315"/>
      <c r="P3" s="315"/>
      <c r="Q3" s="314"/>
      <c r="S3" s="2735" t="s">
        <v>6671</v>
      </c>
      <c r="T3" s="2736"/>
      <c r="U3" s="2736"/>
    </row>
    <row r="4" spans="1:21" s="765" customFormat="1" ht="13.5" customHeight="1" thickBot="1">
      <c r="B4" s="748"/>
      <c r="C4" s="748"/>
      <c r="D4" s="748"/>
      <c r="E4" s="748"/>
      <c r="F4" s="748"/>
      <c r="H4" s="312"/>
      <c r="L4" s="397"/>
      <c r="M4" s="244"/>
      <c r="N4" s="314"/>
      <c r="O4" s="2707" t="s">
        <v>6028</v>
      </c>
      <c r="P4" s="2707"/>
      <c r="Q4" s="314"/>
      <c r="S4" s="748"/>
      <c r="T4" s="748"/>
      <c r="U4" s="748"/>
    </row>
    <row r="5" spans="1:21" ht="56.25" customHeight="1" thickTop="1" thickBot="1">
      <c r="A5" s="207"/>
      <c r="B5" s="499" t="s">
        <v>6029</v>
      </c>
      <c r="C5" s="500" t="s">
        <v>6672</v>
      </c>
      <c r="D5" s="500" t="s">
        <v>5926</v>
      </c>
      <c r="E5" s="500" t="s">
        <v>6673</v>
      </c>
      <c r="F5" s="501" t="s">
        <v>6674</v>
      </c>
      <c r="G5" s="207"/>
      <c r="H5" s="503" t="s">
        <v>6034</v>
      </c>
      <c r="I5" s="207"/>
      <c r="J5" s="503" t="s">
        <v>6035</v>
      </c>
      <c r="K5" s="207"/>
      <c r="L5" s="397"/>
      <c r="N5" s="314"/>
      <c r="O5" s="321" t="s">
        <v>6036</v>
      </c>
      <c r="P5" s="322"/>
      <c r="Q5" s="314"/>
      <c r="S5" s="499" t="s">
        <v>6029</v>
      </c>
      <c r="T5" s="500" t="s">
        <v>6673</v>
      </c>
      <c r="U5" s="501" t="s">
        <v>6674</v>
      </c>
    </row>
    <row r="6" spans="1:21" ht="15.75" customHeight="1" thickTop="1" thickBot="1">
      <c r="A6" s="207"/>
      <c r="B6" s="318"/>
      <c r="C6" s="318"/>
      <c r="D6" s="318"/>
      <c r="E6" s="83"/>
      <c r="F6" s="83"/>
      <c r="G6" s="207"/>
      <c r="I6" s="207"/>
      <c r="J6" s="207"/>
      <c r="K6" s="207"/>
      <c r="L6" s="397"/>
      <c r="N6" s="314"/>
      <c r="O6" s="244"/>
      <c r="P6" s="244"/>
      <c r="Q6" s="314"/>
      <c r="S6" s="318"/>
      <c r="T6" s="83"/>
      <c r="U6" s="83"/>
    </row>
    <row r="7" spans="1:21" ht="15.75" customHeight="1" thickTop="1" thickBot="1">
      <c r="A7" s="207"/>
      <c r="B7" s="445" t="s">
        <v>6675</v>
      </c>
      <c r="C7" s="446"/>
      <c r="D7" s="446"/>
      <c r="E7" s="110"/>
      <c r="F7" s="110"/>
      <c r="G7" s="207"/>
      <c r="I7" s="207"/>
      <c r="J7" s="207"/>
      <c r="K7" s="207"/>
      <c r="L7" s="397"/>
      <c r="M7" s="319"/>
      <c r="N7" s="314"/>
      <c r="O7" s="319"/>
      <c r="P7" s="319"/>
      <c r="Q7" s="314"/>
      <c r="S7" s="445" t="s">
        <v>6675</v>
      </c>
      <c r="T7" s="110"/>
      <c r="U7" s="110"/>
    </row>
    <row r="8" spans="1:21" ht="15.75" customHeight="1" thickTop="1">
      <c r="A8" s="207"/>
      <c r="B8" s="505" t="s">
        <v>6676</v>
      </c>
      <c r="C8" s="329" t="s">
        <v>682</v>
      </c>
      <c r="D8" s="329">
        <v>3</v>
      </c>
      <c r="E8" s="330">
        <f>'4N'!E11-E9</f>
        <v>1.4979999999999998</v>
      </c>
      <c r="F8" s="778">
        <v>0</v>
      </c>
      <c r="G8" s="207"/>
      <c r="H8" s="754" t="s">
        <v>6677</v>
      </c>
      <c r="I8" s="207"/>
      <c r="J8" s="335"/>
      <c r="K8" s="207"/>
      <c r="L8" s="397"/>
      <c r="M8" s="336">
        <f>IF( SUM( O8:P8 ) = 0, 0, $O$5 )</f>
        <v>0</v>
      </c>
      <c r="N8" s="314"/>
      <c r="O8" s="337">
        <f xml:space="preserve"> IF( ISNUMBER(E8 ), 0, 1 )</f>
        <v>0</v>
      </c>
      <c r="P8" s="337">
        <f t="shared" ref="P8:P10" si="0" xml:space="preserve"> IF( ISNUMBER(F8 ), 0, 1 )</f>
        <v>0</v>
      </c>
      <c r="Q8" s="314"/>
      <c r="S8" s="505" t="s">
        <v>6676</v>
      </c>
      <c r="T8" s="330" t="s">
        <v>1970</v>
      </c>
      <c r="U8" s="778" t="s">
        <v>1979</v>
      </c>
    </row>
    <row r="9" spans="1:21" ht="15.75" customHeight="1">
      <c r="A9" s="207"/>
      <c r="B9" s="514" t="s">
        <v>6678</v>
      </c>
      <c r="C9" s="338" t="s">
        <v>682</v>
      </c>
      <c r="D9" s="338">
        <v>3</v>
      </c>
      <c r="E9" s="339">
        <v>1.58</v>
      </c>
      <c r="F9" s="457">
        <v>0</v>
      </c>
      <c r="G9" s="207"/>
      <c r="H9" s="757" t="s">
        <v>6679</v>
      </c>
      <c r="I9" s="207"/>
      <c r="J9" s="343"/>
      <c r="K9" s="207"/>
      <c r="L9" s="397"/>
      <c r="M9" s="336">
        <f t="shared" ref="M9:M10" si="1">IF( SUM( O9:P9 ) = 0, 0, $O$5 )</f>
        <v>0</v>
      </c>
      <c r="N9" s="314"/>
      <c r="O9" s="337">
        <f t="shared" ref="O9:O10" si="2" xml:space="preserve"> IF( ISNUMBER(E9 ), 0, 1 )</f>
        <v>0</v>
      </c>
      <c r="P9" s="337">
        <f t="shared" si="0"/>
        <v>0</v>
      </c>
      <c r="Q9" s="314"/>
      <c r="S9" s="514" t="s">
        <v>6678</v>
      </c>
      <c r="T9" s="339" t="s">
        <v>1971</v>
      </c>
      <c r="U9" s="457" t="s">
        <v>1980</v>
      </c>
    </row>
    <row r="10" spans="1:21" ht="15.75" customHeight="1">
      <c r="A10" s="207"/>
      <c r="B10" s="514" t="s">
        <v>6187</v>
      </c>
      <c r="C10" s="338" t="s">
        <v>682</v>
      </c>
      <c r="D10" s="338">
        <v>3</v>
      </c>
      <c r="E10" s="339">
        <v>0</v>
      </c>
      <c r="F10" s="457">
        <v>0</v>
      </c>
      <c r="G10" s="207"/>
      <c r="H10" s="757" t="s">
        <v>6680</v>
      </c>
      <c r="I10" s="207"/>
      <c r="J10" s="343"/>
      <c r="K10" s="207"/>
      <c r="L10" s="397"/>
      <c r="M10" s="336">
        <f t="shared" si="1"/>
        <v>0</v>
      </c>
      <c r="N10" s="314"/>
      <c r="O10" s="337">
        <f t="shared" si="2"/>
        <v>0</v>
      </c>
      <c r="P10" s="337">
        <f t="shared" si="0"/>
        <v>0</v>
      </c>
      <c r="Q10" s="314"/>
      <c r="S10" s="514" t="s">
        <v>6187</v>
      </c>
      <c r="T10" s="339" t="s">
        <v>1972</v>
      </c>
      <c r="U10" s="457" t="s">
        <v>1981</v>
      </c>
    </row>
    <row r="11" spans="1:21" ht="15.75" customHeight="1" thickBot="1">
      <c r="A11" s="207"/>
      <c r="B11" s="517" t="s">
        <v>6116</v>
      </c>
      <c r="C11" s="407" t="s">
        <v>682</v>
      </c>
      <c r="D11" s="407">
        <v>3</v>
      </c>
      <c r="E11" s="350">
        <f>IFERROR(SUM(E8:E10),0)</f>
        <v>3.0779999999999998</v>
      </c>
      <c r="F11" s="351">
        <f>IFERROR(SUM(F8:F10),0)</f>
        <v>0</v>
      </c>
      <c r="G11" s="207"/>
      <c r="H11" s="758" t="s">
        <v>6681</v>
      </c>
      <c r="I11" s="207"/>
      <c r="J11" s="354"/>
      <c r="K11" s="207"/>
      <c r="L11" s="397"/>
      <c r="M11" s="336"/>
      <c r="N11" s="314"/>
      <c r="O11" s="322"/>
      <c r="P11" s="322"/>
      <c r="Q11" s="314"/>
      <c r="S11" s="517" t="s">
        <v>6116</v>
      </c>
      <c r="T11" s="350" t="s">
        <v>1973</v>
      </c>
      <c r="U11" s="351" t="s">
        <v>1982</v>
      </c>
    </row>
    <row r="12" spans="1:21" ht="15.75" customHeight="1" thickTop="1" thickBot="1">
      <c r="A12" s="207"/>
      <c r="B12" s="410"/>
      <c r="C12" s="410"/>
      <c r="D12" s="410"/>
      <c r="E12" s="418"/>
      <c r="F12" s="418"/>
      <c r="G12" s="207"/>
      <c r="I12" s="207"/>
      <c r="J12" s="207"/>
      <c r="K12" s="207"/>
      <c r="L12" s="397"/>
      <c r="M12" s="336"/>
      <c r="N12" s="314"/>
      <c r="O12" s="322"/>
      <c r="P12" s="322"/>
      <c r="Q12" s="314"/>
      <c r="S12" s="410"/>
      <c r="T12" s="418"/>
      <c r="U12" s="418"/>
    </row>
    <row r="13" spans="1:21" ht="15.75" customHeight="1" thickTop="1" thickBot="1">
      <c r="A13" s="207"/>
      <c r="B13" s="445" t="s">
        <v>6682</v>
      </c>
      <c r="C13" s="446"/>
      <c r="D13" s="446"/>
      <c r="E13" s="361"/>
      <c r="F13" s="361"/>
      <c r="G13" s="207"/>
      <c r="I13" s="207"/>
      <c r="J13" s="207"/>
      <c r="K13" s="207"/>
      <c r="L13" s="397"/>
      <c r="M13" s="336"/>
      <c r="N13" s="314"/>
      <c r="O13" s="322"/>
      <c r="P13" s="322"/>
      <c r="Q13" s="314"/>
      <c r="S13" s="445" t="s">
        <v>6682</v>
      </c>
      <c r="T13" s="361"/>
      <c r="U13" s="361"/>
    </row>
    <row r="14" spans="1:21" ht="15.75" customHeight="1" thickTop="1">
      <c r="A14" s="207"/>
      <c r="B14" s="505" t="s">
        <v>6683</v>
      </c>
      <c r="C14" s="329" t="s">
        <v>682</v>
      </c>
      <c r="D14" s="329">
        <v>3</v>
      </c>
      <c r="E14" s="330">
        <v>0</v>
      </c>
      <c r="F14" s="778">
        <v>0</v>
      </c>
      <c r="G14" s="207"/>
      <c r="H14" s="754" t="s">
        <v>6684</v>
      </c>
      <c r="I14" s="207"/>
      <c r="J14" s="335"/>
      <c r="K14" s="207"/>
      <c r="L14" s="397"/>
      <c r="M14" s="336">
        <f t="shared" ref="M14:M17" si="3">IF( SUM( O14:P14 ) = 0, 0, $O$5 )</f>
        <v>0</v>
      </c>
      <c r="N14" s="314"/>
      <c r="O14" s="337">
        <f t="shared" ref="O14:O17" si="4" xml:space="preserve"> IF( ISNUMBER(E14 ), 0, 1 )</f>
        <v>0</v>
      </c>
      <c r="P14" s="337">
        <f t="shared" ref="P14:P17" si="5" xml:space="preserve"> IF( ISNUMBER(F14 ), 0, 1 )</f>
        <v>0</v>
      </c>
      <c r="Q14" s="314"/>
      <c r="S14" s="505" t="s">
        <v>6683</v>
      </c>
      <c r="T14" s="330" t="s">
        <v>1974</v>
      </c>
      <c r="U14" s="778" t="s">
        <v>1983</v>
      </c>
    </row>
    <row r="15" spans="1:21" ht="15.75" customHeight="1">
      <c r="A15" s="207"/>
      <c r="B15" s="514" t="s">
        <v>6685</v>
      </c>
      <c r="C15" s="338" t="s">
        <v>682</v>
      </c>
      <c r="D15" s="338">
        <v>3</v>
      </c>
      <c r="E15" s="339">
        <v>0</v>
      </c>
      <c r="F15" s="457">
        <v>0</v>
      </c>
      <c r="G15" s="207"/>
      <c r="H15" s="757" t="s">
        <v>6686</v>
      </c>
      <c r="I15" s="207"/>
      <c r="J15" s="343"/>
      <c r="K15" s="207"/>
      <c r="L15" s="397"/>
      <c r="M15" s="336">
        <f t="shared" si="3"/>
        <v>0</v>
      </c>
      <c r="N15" s="314"/>
      <c r="O15" s="337">
        <f t="shared" si="4"/>
        <v>0</v>
      </c>
      <c r="P15" s="337">
        <f t="shared" si="5"/>
        <v>0</v>
      </c>
      <c r="Q15" s="314"/>
      <c r="S15" s="514" t="s">
        <v>6685</v>
      </c>
      <c r="T15" s="339" t="s">
        <v>1975</v>
      </c>
      <c r="U15" s="457" t="s">
        <v>1984</v>
      </c>
    </row>
    <row r="16" spans="1:21" ht="15.75" customHeight="1">
      <c r="A16" s="207"/>
      <c r="B16" s="514" t="s">
        <v>6678</v>
      </c>
      <c r="C16" s="338" t="s">
        <v>682</v>
      </c>
      <c r="D16" s="338">
        <v>3</v>
      </c>
      <c r="E16" s="339">
        <v>0</v>
      </c>
      <c r="F16" s="457">
        <v>0</v>
      </c>
      <c r="G16" s="207"/>
      <c r="H16" s="757" t="s">
        <v>6687</v>
      </c>
      <c r="I16" s="207"/>
      <c r="J16" s="343"/>
      <c r="K16" s="207"/>
      <c r="L16" s="397"/>
      <c r="M16" s="336">
        <f t="shared" si="3"/>
        <v>0</v>
      </c>
      <c r="N16" s="314"/>
      <c r="O16" s="337">
        <f t="shared" si="4"/>
        <v>0</v>
      </c>
      <c r="P16" s="337">
        <f t="shared" si="5"/>
        <v>0</v>
      </c>
      <c r="Q16" s="314"/>
      <c r="S16" s="514" t="s">
        <v>6678</v>
      </c>
      <c r="T16" s="339" t="s">
        <v>1976</v>
      </c>
      <c r="U16" s="457" t="s">
        <v>1985</v>
      </c>
    </row>
    <row r="17" spans="1:21" ht="15.75" customHeight="1">
      <c r="A17" s="207"/>
      <c r="B17" s="514" t="s">
        <v>6187</v>
      </c>
      <c r="C17" s="338" t="s">
        <v>682</v>
      </c>
      <c r="D17" s="338">
        <v>3</v>
      </c>
      <c r="E17" s="339">
        <v>0</v>
      </c>
      <c r="F17" s="457">
        <v>0</v>
      </c>
      <c r="G17" s="207"/>
      <c r="H17" s="757" t="s">
        <v>6688</v>
      </c>
      <c r="I17" s="207"/>
      <c r="J17" s="343"/>
      <c r="K17" s="207"/>
      <c r="L17" s="397"/>
      <c r="M17" s="336">
        <f t="shared" si="3"/>
        <v>0</v>
      </c>
      <c r="N17" s="314"/>
      <c r="O17" s="337">
        <f t="shared" si="4"/>
        <v>0</v>
      </c>
      <c r="P17" s="337">
        <f t="shared" si="5"/>
        <v>0</v>
      </c>
      <c r="Q17" s="314"/>
      <c r="S17" s="514" t="s">
        <v>6187</v>
      </c>
      <c r="T17" s="339" t="s">
        <v>1977</v>
      </c>
      <c r="U17" s="457" t="s">
        <v>1986</v>
      </c>
    </row>
    <row r="18" spans="1:21" ht="15.75" customHeight="1" thickBot="1">
      <c r="A18" s="207"/>
      <c r="B18" s="517" t="s">
        <v>6116</v>
      </c>
      <c r="C18" s="407" t="s">
        <v>682</v>
      </c>
      <c r="D18" s="407">
        <v>3</v>
      </c>
      <c r="E18" s="350">
        <f>IFERROR(SUM(E14:E17),0)</f>
        <v>0</v>
      </c>
      <c r="F18" s="351">
        <f>IFERROR(SUM(F14:F17),0)</f>
        <v>0</v>
      </c>
      <c r="G18" s="207"/>
      <c r="H18" s="758" t="s">
        <v>6689</v>
      </c>
      <c r="I18" s="207"/>
      <c r="J18" s="354"/>
      <c r="K18" s="207"/>
      <c r="L18" s="397"/>
      <c r="M18" s="336"/>
      <c r="N18" s="314"/>
      <c r="O18" s="322"/>
      <c r="P18" s="322"/>
      <c r="Q18" s="314"/>
      <c r="S18" s="517" t="s">
        <v>6116</v>
      </c>
      <c r="T18" s="350" t="s">
        <v>1978</v>
      </c>
      <c r="U18" s="351" t="s">
        <v>1987</v>
      </c>
    </row>
    <row r="19" spans="1:21" ht="15" customHeight="1" thickTop="1">
      <c r="A19" s="207"/>
      <c r="B19" s="207"/>
      <c r="C19" s="207"/>
      <c r="D19" s="207"/>
      <c r="E19" s="207"/>
      <c r="F19" s="207"/>
      <c r="G19" s="207"/>
      <c r="I19" s="207"/>
      <c r="J19" s="207"/>
      <c r="K19" s="207"/>
      <c r="O19" s="322"/>
      <c r="P19" s="322"/>
    </row>
    <row r="20" spans="1:21" ht="22.5" customHeight="1">
      <c r="A20" s="207"/>
      <c r="B20" s="207"/>
      <c r="C20" s="207"/>
      <c r="D20" s="207"/>
      <c r="E20" s="207"/>
      <c r="F20" s="207"/>
      <c r="G20" s="207"/>
      <c r="I20" s="207"/>
      <c r="J20" s="207"/>
      <c r="K20" s="207"/>
      <c r="M20" s="336"/>
      <c r="O20" s="322"/>
      <c r="P20" s="322"/>
    </row>
    <row r="21" spans="1:21" ht="22.5" customHeight="1">
      <c r="A21" s="207"/>
      <c r="B21" s="207"/>
      <c r="C21" s="207"/>
      <c r="D21" s="207"/>
      <c r="E21" s="207"/>
      <c r="F21" s="207"/>
      <c r="G21" s="207"/>
      <c r="I21" s="207"/>
      <c r="J21" s="207"/>
      <c r="K21" s="207"/>
      <c r="O21" s="322"/>
      <c r="P21" s="322"/>
    </row>
    <row r="22" spans="1:21" ht="22.5" customHeight="1">
      <c r="A22" s="207"/>
      <c r="B22" s="207"/>
      <c r="C22" s="207"/>
      <c r="D22" s="207"/>
      <c r="E22" s="207"/>
      <c r="F22" s="207"/>
      <c r="G22" s="207"/>
      <c r="I22" s="207"/>
      <c r="J22" s="207"/>
      <c r="K22" s="207"/>
      <c r="O22" s="322"/>
      <c r="P22" s="322"/>
    </row>
    <row r="23" spans="1:21" ht="22.5" customHeight="1">
      <c r="A23" s="207"/>
      <c r="B23" s="207"/>
      <c r="C23" s="207"/>
      <c r="D23" s="207"/>
      <c r="E23" s="207"/>
      <c r="F23" s="207"/>
      <c r="G23" s="207"/>
      <c r="I23" s="207"/>
      <c r="J23" s="207"/>
      <c r="K23" s="207"/>
      <c r="N23" s="411"/>
      <c r="O23" s="359"/>
      <c r="P23" s="360"/>
      <c r="Q23" s="411"/>
    </row>
    <row r="24" spans="1:21" ht="22.5" customHeight="1">
      <c r="A24" s="207"/>
      <c r="B24" s="207"/>
      <c r="C24" s="207"/>
      <c r="D24" s="207"/>
      <c r="E24" s="207"/>
      <c r="F24" s="207"/>
      <c r="G24" s="207"/>
      <c r="I24" s="207"/>
      <c r="J24" s="207"/>
      <c r="K24" s="207"/>
      <c r="N24" s="411"/>
      <c r="O24" s="322"/>
      <c r="P24" s="322"/>
      <c r="Q24" s="411"/>
    </row>
    <row r="25" spans="1:21" ht="22.5" customHeight="1">
      <c r="A25" s="207"/>
      <c r="B25" s="207"/>
      <c r="C25" s="207"/>
      <c r="D25" s="207"/>
      <c r="E25" s="207"/>
      <c r="F25" s="207"/>
      <c r="G25" s="207"/>
      <c r="I25" s="207"/>
      <c r="J25" s="207"/>
      <c r="K25" s="207"/>
      <c r="N25" s="411"/>
      <c r="O25" s="322"/>
      <c r="P25" s="322"/>
      <c r="Q25" s="411"/>
    </row>
    <row r="26" spans="1:21" ht="22.5" customHeight="1">
      <c r="A26" s="207"/>
      <c r="B26" s="207"/>
      <c r="C26" s="207"/>
      <c r="D26" s="207"/>
      <c r="E26" s="207"/>
      <c r="F26" s="207"/>
      <c r="G26" s="207"/>
      <c r="I26" s="207"/>
      <c r="J26" s="207"/>
      <c r="K26" s="207"/>
      <c r="O26" s="322"/>
      <c r="P26" s="322"/>
    </row>
    <row r="27" spans="1:21" ht="22.5" customHeight="1">
      <c r="A27" s="207"/>
      <c r="B27" s="207"/>
      <c r="C27" s="207"/>
      <c r="D27" s="207"/>
      <c r="E27" s="207"/>
      <c r="F27" s="207"/>
      <c r="G27" s="207"/>
      <c r="I27" s="207"/>
      <c r="J27" s="207"/>
      <c r="K27" s="207"/>
      <c r="O27" s="322"/>
      <c r="P27" s="322"/>
    </row>
  </sheetData>
  <sheetProtection formatColumns="0" formatRows="0"/>
  <mergeCells count="3">
    <mergeCell ref="B3:J3"/>
    <mergeCell ref="S3:U3"/>
    <mergeCell ref="O4:P4"/>
  </mergeCells>
  <conditionalFormatting sqref="M8:M18">
    <cfRule type="cellIs" dxfId="303" priority="9" operator="equal">
      <formula>0</formula>
    </cfRule>
  </conditionalFormatting>
  <conditionalFormatting sqref="M20">
    <cfRule type="cellIs" dxfId="302" priority="8" operator="equal">
      <formula>0</formula>
    </cfRule>
  </conditionalFormatting>
  <conditionalFormatting sqref="M22">
    <cfRule type="cellIs" dxfId="301" priority="7" operator="equal">
      <formula>0</formula>
    </cfRule>
  </conditionalFormatting>
  <conditionalFormatting sqref="M25">
    <cfRule type="cellIs" dxfId="300" priority="6" operator="equal">
      <formula>0</formula>
    </cfRule>
  </conditionalFormatting>
  <conditionalFormatting sqref="M26">
    <cfRule type="cellIs" dxfId="299" priority="5" operator="equal">
      <formula>0</formula>
    </cfRule>
  </conditionalFormatting>
  <conditionalFormatting sqref="M14:M17">
    <cfRule type="cellIs" dxfId="298" priority="1" operator="equal">
      <formula>0</formula>
    </cfRule>
  </conditionalFormatting>
  <dataValidations count="1">
    <dataValidation type="custom" allowBlank="1" showErrorMessage="1" errorTitle="Input Error" error="Please input a numeric value." sqref="E8:F10 E14:F17">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W23"/>
  <sheetViews>
    <sheetView showGridLines="0" zoomScale="70" zoomScaleNormal="70" zoomScaleSheetLayoutView="100" workbookViewId="0">
      <selection activeCell="F10" sqref="F10"/>
    </sheetView>
  </sheetViews>
  <sheetFormatPr defaultColWidth="9" defaultRowHeight="15.75"/>
  <cols>
    <col min="1" max="1" width="1.625" style="239" customWidth="1"/>
    <col min="2" max="2" width="39.75" style="239" bestFit="1" customWidth="1"/>
    <col min="3" max="3" width="7" style="239" customWidth="1"/>
    <col min="4" max="4" width="6.625" style="239" customWidth="1"/>
    <col min="5" max="7" width="12.5" style="239" customWidth="1"/>
    <col min="8" max="8" width="2.625" style="239" customWidth="1"/>
    <col min="9" max="9" width="12.5" style="794" customWidth="1"/>
    <col min="10" max="10" width="1.625" style="239" customWidth="1"/>
    <col min="11" max="11" width="33.625" style="239" customWidth="1"/>
    <col min="12" max="12" width="1.625" style="239" customWidth="1"/>
    <col min="13" max="13" width="1.625" style="244" customWidth="1"/>
    <col min="14" max="14" width="25.125" style="244" customWidth="1"/>
    <col min="15" max="15" width="1.625" style="315" customWidth="1"/>
    <col min="16" max="17" width="12.5" style="315" hidden="1" customWidth="1"/>
    <col min="18" max="18" width="1.625" style="315" hidden="1" customWidth="1"/>
    <col min="19" max="19" width="1.625" style="239" customWidth="1"/>
    <col min="20" max="20" width="36.125" style="239" customWidth="1"/>
    <col min="21" max="23" width="15" style="239" customWidth="1"/>
    <col min="24" max="24" width="1.625" style="239" customWidth="1"/>
    <col min="25" max="16384" width="9" style="239"/>
  </cols>
  <sheetData>
    <row r="1" spans="1:23" s="783" customFormat="1" ht="30" customHeight="1">
      <c r="B1" s="2816" t="s">
        <v>625</v>
      </c>
      <c r="C1" s="2816"/>
      <c r="D1" s="2816"/>
      <c r="E1" s="2816"/>
      <c r="F1" s="2816"/>
      <c r="G1" s="784"/>
      <c r="H1" s="785"/>
      <c r="I1" s="786"/>
      <c r="M1" s="392"/>
      <c r="N1" s="336"/>
      <c r="O1" s="314"/>
      <c r="P1" s="315"/>
      <c r="Q1" s="315"/>
      <c r="R1" s="314"/>
      <c r="T1" s="2816" t="s">
        <v>11001</v>
      </c>
      <c r="U1" s="2816"/>
      <c r="V1" s="2816"/>
      <c r="W1" s="784"/>
    </row>
    <row r="2" spans="1:23" s="783" customFormat="1" ht="30" customHeight="1">
      <c r="B2" s="2816" t="str">
        <f>Validation!B4</f>
        <v>South Staffordshire Water</v>
      </c>
      <c r="C2" s="2816"/>
      <c r="D2" s="2816"/>
      <c r="E2" s="2816"/>
      <c r="F2" s="2816"/>
      <c r="G2" s="584"/>
      <c r="H2" s="785"/>
      <c r="I2" s="786"/>
      <c r="M2" s="392"/>
      <c r="N2" s="336"/>
      <c r="O2" s="314"/>
      <c r="P2" s="315"/>
      <c r="Q2" s="315"/>
      <c r="R2" s="314"/>
      <c r="T2" s="2816"/>
      <c r="U2" s="2816"/>
      <c r="V2" s="2816"/>
      <c r="W2" s="584"/>
    </row>
    <row r="3" spans="1:23" s="259" customFormat="1" ht="45" customHeight="1">
      <c r="B3" s="2734" t="s">
        <v>6690</v>
      </c>
      <c r="C3" s="2734"/>
      <c r="D3" s="2734"/>
      <c r="E3" s="2734"/>
      <c r="F3" s="2734"/>
      <c r="G3" s="2734"/>
      <c r="H3" s="2734"/>
      <c r="I3" s="2734"/>
      <c r="J3" s="2734"/>
      <c r="K3" s="2734"/>
      <c r="M3" s="394"/>
      <c r="N3" s="317" t="s">
        <v>6027</v>
      </c>
      <c r="O3" s="314"/>
      <c r="P3" s="315"/>
      <c r="Q3" s="315"/>
      <c r="R3" s="314"/>
      <c r="T3" s="2734" t="s">
        <v>6690</v>
      </c>
      <c r="U3" s="2734"/>
      <c r="V3" s="2734"/>
      <c r="W3" s="2734"/>
    </row>
    <row r="4" spans="1:23" s="259" customFormat="1" ht="12" customHeight="1" thickBot="1">
      <c r="B4" s="748"/>
      <c r="C4" s="748"/>
      <c r="D4" s="748"/>
      <c r="E4" s="748"/>
      <c r="F4" s="748"/>
      <c r="G4" s="748"/>
      <c r="H4" s="239"/>
      <c r="I4" s="786"/>
      <c r="M4" s="397"/>
      <c r="N4" s="336"/>
      <c r="O4" s="314"/>
      <c r="P4" s="2707" t="s">
        <v>6028</v>
      </c>
      <c r="Q4" s="2707"/>
      <c r="R4" s="314"/>
      <c r="T4" s="748"/>
      <c r="U4" s="748"/>
      <c r="V4" s="748"/>
      <c r="W4" s="748"/>
    </row>
    <row r="5" spans="1:23" ht="55.5" customHeight="1" thickTop="1" thickBot="1">
      <c r="A5" s="268"/>
      <c r="B5" s="499" t="s">
        <v>6029</v>
      </c>
      <c r="C5" s="500" t="s">
        <v>6030</v>
      </c>
      <c r="D5" s="500" t="s">
        <v>5926</v>
      </c>
      <c r="E5" s="500" t="s">
        <v>6691</v>
      </c>
      <c r="F5" s="500" t="s">
        <v>6692</v>
      </c>
      <c r="G5" s="501" t="s">
        <v>6106</v>
      </c>
      <c r="H5" s="268"/>
      <c r="I5" s="503" t="s">
        <v>6034</v>
      </c>
      <c r="J5" s="268"/>
      <c r="K5" s="503" t="s">
        <v>6035</v>
      </c>
      <c r="L5" s="268"/>
      <c r="M5" s="397"/>
      <c r="N5" s="336"/>
      <c r="O5" s="314"/>
      <c r="P5" s="321" t="s">
        <v>6036</v>
      </c>
      <c r="Q5" s="322"/>
      <c r="R5" s="314"/>
      <c r="T5" s="499" t="s">
        <v>6029</v>
      </c>
      <c r="U5" s="500" t="s">
        <v>6691</v>
      </c>
      <c r="V5" s="500" t="s">
        <v>6692</v>
      </c>
      <c r="W5" s="501" t="s">
        <v>6106</v>
      </c>
    </row>
    <row r="6" spans="1:23" ht="12.75" customHeight="1" thickTop="1" thickBot="1">
      <c r="A6" s="268"/>
      <c r="B6" s="536"/>
      <c r="C6" s="536"/>
      <c r="D6" s="536"/>
      <c r="E6" s="787"/>
      <c r="F6" s="787"/>
      <c r="G6" s="787"/>
      <c r="H6" s="268"/>
      <c r="I6" s="788"/>
      <c r="J6" s="268"/>
      <c r="K6" s="268"/>
      <c r="L6" s="268"/>
      <c r="M6" s="397"/>
      <c r="N6" s="336"/>
      <c r="O6" s="314"/>
      <c r="P6" s="244"/>
      <c r="Q6" s="244"/>
      <c r="R6" s="314"/>
      <c r="T6" s="536"/>
      <c r="U6" s="787"/>
      <c r="V6" s="787"/>
      <c r="W6" s="787"/>
    </row>
    <row r="7" spans="1:23" ht="15.75" customHeight="1" thickTop="1" thickBot="1">
      <c r="A7" s="268"/>
      <c r="B7" s="445" t="s">
        <v>6693</v>
      </c>
      <c r="C7" s="446"/>
      <c r="D7" s="446"/>
      <c r="E7" s="110"/>
      <c r="F7" s="110"/>
      <c r="G7" s="719"/>
      <c r="H7" s="268"/>
      <c r="I7" s="786"/>
      <c r="J7" s="268"/>
      <c r="K7" s="268"/>
      <c r="L7" s="268"/>
      <c r="M7" s="397"/>
      <c r="N7" s="336"/>
      <c r="O7" s="314"/>
      <c r="P7" s="319"/>
      <c r="Q7" s="319"/>
      <c r="R7" s="314"/>
      <c r="T7" s="445" t="s">
        <v>6693</v>
      </c>
      <c r="U7" s="110"/>
      <c r="V7" s="110"/>
      <c r="W7" s="719"/>
    </row>
    <row r="8" spans="1:23" ht="15.75" customHeight="1" thickTop="1">
      <c r="A8" s="268"/>
      <c r="B8" s="505" t="s">
        <v>6694</v>
      </c>
      <c r="C8" s="329" t="s">
        <v>682</v>
      </c>
      <c r="D8" s="789">
        <v>3</v>
      </c>
      <c r="E8" s="402">
        <f>IFERROR('2E'!H20,0)</f>
        <v>1.506</v>
      </c>
      <c r="F8" s="402">
        <f>IFERROR('2E'!H36,0)</f>
        <v>0</v>
      </c>
      <c r="G8" s="332">
        <f>IFERROR(SUM(E8:F8),0)</f>
        <v>1.506</v>
      </c>
      <c r="H8" s="478"/>
      <c r="I8" s="754" t="s">
        <v>6695</v>
      </c>
      <c r="J8" s="268"/>
      <c r="K8" s="335"/>
      <c r="L8" s="268"/>
      <c r="M8" s="397"/>
      <c r="N8" s="336"/>
      <c r="O8" s="314"/>
      <c r="P8" s="322"/>
      <c r="Q8" s="322"/>
      <c r="R8" s="314"/>
      <c r="T8" s="505" t="s">
        <v>6694</v>
      </c>
      <c r="U8" s="402" t="s">
        <v>1988</v>
      </c>
      <c r="V8" s="402" t="s">
        <v>1786</v>
      </c>
      <c r="W8" s="332" t="s">
        <v>1997</v>
      </c>
    </row>
    <row r="9" spans="1:23" ht="15.75" customHeight="1">
      <c r="A9" s="268"/>
      <c r="B9" s="514" t="s">
        <v>6696</v>
      </c>
      <c r="C9" s="338" t="s">
        <v>682</v>
      </c>
      <c r="D9" s="790">
        <v>3</v>
      </c>
      <c r="E9" s="339">
        <v>-7.6999999999999999E-2</v>
      </c>
      <c r="F9" s="339">
        <v>0</v>
      </c>
      <c r="G9" s="341">
        <f>IFERROR(SUM(E9:F9),0)</f>
        <v>-7.6999999999999999E-2</v>
      </c>
      <c r="H9" s="478"/>
      <c r="I9" s="757" t="s">
        <v>6697</v>
      </c>
      <c r="J9" s="268"/>
      <c r="K9" s="343"/>
      <c r="L9" s="268"/>
      <c r="M9" s="397"/>
      <c r="N9" s="336">
        <f>IF( SUM( P9:Q9 ) = 0, 0, $P$5 )</f>
        <v>0</v>
      </c>
      <c r="O9" s="314"/>
      <c r="P9" s="337">
        <f xml:space="preserve"> IF( ISNUMBER(E9 ), 0, 1 )</f>
        <v>0</v>
      </c>
      <c r="Q9" s="337">
        <f xml:space="preserve"> IF( ISNUMBER(F9 ), 0, 1 )</f>
        <v>0</v>
      </c>
      <c r="R9" s="314"/>
      <c r="T9" s="514" t="s">
        <v>6696</v>
      </c>
      <c r="U9" s="339" t="s">
        <v>1989</v>
      </c>
      <c r="V9" s="339" t="s">
        <v>1993</v>
      </c>
      <c r="W9" s="341" t="s">
        <v>1998</v>
      </c>
    </row>
    <row r="10" spans="1:23" ht="15.75" customHeight="1" thickBot="1">
      <c r="A10" s="268"/>
      <c r="B10" s="517" t="s">
        <v>6698</v>
      </c>
      <c r="C10" s="407" t="s">
        <v>682</v>
      </c>
      <c r="D10" s="791">
        <v>3</v>
      </c>
      <c r="E10" s="350">
        <f>IFERROR(SUM(E8:E9),0)</f>
        <v>1.429</v>
      </c>
      <c r="F10" s="350">
        <f>IFERROR(SUM(F8:F9),0)</f>
        <v>0</v>
      </c>
      <c r="G10" s="351">
        <f>IFERROR(SUM(E10:F10),0)</f>
        <v>1.429</v>
      </c>
      <c r="H10" s="478"/>
      <c r="I10" s="758" t="s">
        <v>6699</v>
      </c>
      <c r="J10" s="268"/>
      <c r="K10" s="354"/>
      <c r="L10" s="268"/>
      <c r="M10" s="397"/>
      <c r="N10" s="336"/>
      <c r="O10" s="314"/>
      <c r="P10" s="322"/>
      <c r="Q10" s="322"/>
      <c r="R10" s="314"/>
      <c r="T10" s="517" t="s">
        <v>6698</v>
      </c>
      <c r="U10" s="350" t="s">
        <v>1990</v>
      </c>
      <c r="V10" s="350" t="s">
        <v>1994</v>
      </c>
      <c r="W10" s="351" t="s">
        <v>1999</v>
      </c>
    </row>
    <row r="11" spans="1:23" ht="15.75" customHeight="1" thickTop="1" thickBot="1">
      <c r="A11" s="268"/>
      <c r="B11" s="430"/>
      <c r="C11" s="430"/>
      <c r="D11" s="792"/>
      <c r="E11" s="419"/>
      <c r="F11" s="419"/>
      <c r="G11" s="419"/>
      <c r="H11" s="268"/>
      <c r="I11" s="355"/>
      <c r="J11" s="268"/>
      <c r="K11" s="268"/>
      <c r="L11" s="268"/>
      <c r="M11" s="397"/>
      <c r="N11" s="336"/>
      <c r="O11" s="314"/>
      <c r="P11" s="322"/>
      <c r="Q11" s="322"/>
      <c r="R11" s="314"/>
      <c r="T11" s="430"/>
      <c r="U11" s="419"/>
      <c r="V11" s="419"/>
      <c r="W11" s="419"/>
    </row>
    <row r="12" spans="1:23" ht="15.75" customHeight="1" thickTop="1" thickBot="1">
      <c r="A12" s="268"/>
      <c r="B12" s="445" t="s">
        <v>6700</v>
      </c>
      <c r="C12" s="446"/>
      <c r="D12" s="793"/>
      <c r="E12" s="361"/>
      <c r="F12" s="361"/>
      <c r="G12" s="718"/>
      <c r="H12" s="268"/>
      <c r="I12" s="355"/>
      <c r="J12" s="268"/>
      <c r="K12" s="268"/>
      <c r="L12" s="268"/>
      <c r="M12" s="397"/>
      <c r="N12" s="336"/>
      <c r="O12" s="314"/>
      <c r="P12" s="322"/>
      <c r="Q12" s="322"/>
      <c r="R12" s="314"/>
      <c r="T12" s="445" t="s">
        <v>6700</v>
      </c>
      <c r="U12" s="361"/>
      <c r="V12" s="361"/>
      <c r="W12" s="718"/>
    </row>
    <row r="13" spans="1:23" s="244" customFormat="1" ht="15.75" customHeight="1" thickTop="1">
      <c r="A13" s="207"/>
      <c r="B13" s="505" t="s">
        <v>6701</v>
      </c>
      <c r="C13" s="329" t="s">
        <v>682</v>
      </c>
      <c r="D13" s="789">
        <v>3</v>
      </c>
      <c r="E13" s="330">
        <v>2.10971961</v>
      </c>
      <c r="F13" s="330">
        <v>0</v>
      </c>
      <c r="G13" s="332">
        <f>IFERROR(SUM(E13:F13),0)</f>
        <v>2.10971961</v>
      </c>
      <c r="H13" s="210"/>
      <c r="I13" s="754" t="s">
        <v>6702</v>
      </c>
      <c r="J13" s="207"/>
      <c r="K13" s="335"/>
      <c r="L13" s="207"/>
      <c r="M13" s="397"/>
      <c r="N13" s="336">
        <f>IF( SUM( P13:Q13 ) = 0, 0, $P$5 )</f>
        <v>0</v>
      </c>
      <c r="O13" s="314"/>
      <c r="P13" s="337">
        <f t="shared" ref="P13:Q13" si="0" xml:space="preserve"> IF( ISNUMBER(E13 ), 0, 1 )</f>
        <v>0</v>
      </c>
      <c r="Q13" s="337">
        <f t="shared" si="0"/>
        <v>0</v>
      </c>
      <c r="R13" s="314"/>
      <c r="T13" s="505" t="s">
        <v>6701</v>
      </c>
      <c r="U13" s="330" t="s">
        <v>6703</v>
      </c>
      <c r="V13" s="330" t="s">
        <v>6704</v>
      </c>
      <c r="W13" s="332" t="s">
        <v>2000</v>
      </c>
    </row>
    <row r="14" spans="1:23" s="244" customFormat="1" ht="15.75" customHeight="1">
      <c r="A14" s="207"/>
      <c r="B14" s="514" t="s">
        <v>6040</v>
      </c>
      <c r="C14" s="338" t="s">
        <v>682</v>
      </c>
      <c r="D14" s="790">
        <v>3</v>
      </c>
      <c r="E14" s="433">
        <f>IFERROR(E8,0)</f>
        <v>1.506</v>
      </c>
      <c r="F14" s="433">
        <f>IFERROR(F8,0)</f>
        <v>0</v>
      </c>
      <c r="G14" s="341">
        <f>IFERROR(SUM(E14:F14),0)</f>
        <v>1.506</v>
      </c>
      <c r="H14" s="210"/>
      <c r="I14" s="757" t="s">
        <v>6705</v>
      </c>
      <c r="J14" s="207"/>
      <c r="K14" s="343"/>
      <c r="L14" s="207"/>
      <c r="M14" s="397"/>
      <c r="N14" s="336"/>
      <c r="O14" s="314"/>
      <c r="P14" s="322"/>
      <c r="Q14" s="322"/>
      <c r="R14" s="314"/>
      <c r="T14" s="514" t="s">
        <v>6040</v>
      </c>
      <c r="U14" s="433" t="s">
        <v>1988</v>
      </c>
      <c r="V14" s="433" t="s">
        <v>1786</v>
      </c>
      <c r="W14" s="341" t="s">
        <v>1997</v>
      </c>
    </row>
    <row r="15" spans="1:23" s="244" customFormat="1" ht="15.75" customHeight="1">
      <c r="A15" s="207"/>
      <c r="B15" s="514" t="s">
        <v>6706</v>
      </c>
      <c r="C15" s="338" t="s">
        <v>682</v>
      </c>
      <c r="D15" s="790">
        <v>3</v>
      </c>
      <c r="E15" s="340">
        <f>IFERROR('2J'!E11*(-1),0)</f>
        <v>-3.0779999999999998</v>
      </c>
      <c r="F15" s="340">
        <f>IFERROR('2J'!E18*(-1),0)</f>
        <v>0</v>
      </c>
      <c r="G15" s="341">
        <f>IFERROR(SUM(E15:F15),0)</f>
        <v>-3.0779999999999998</v>
      </c>
      <c r="H15" s="210"/>
      <c r="I15" s="757" t="s">
        <v>6707</v>
      </c>
      <c r="J15" s="207"/>
      <c r="K15" s="343"/>
      <c r="L15" s="207"/>
      <c r="M15" s="397"/>
      <c r="N15" s="336"/>
      <c r="O15" s="314"/>
      <c r="P15" s="322"/>
      <c r="Q15" s="322"/>
      <c r="R15" s="314"/>
      <c r="T15" s="514" t="s">
        <v>6706</v>
      </c>
      <c r="U15" s="340" t="s">
        <v>1991</v>
      </c>
      <c r="V15" s="340" t="s">
        <v>1995</v>
      </c>
      <c r="W15" s="341" t="s">
        <v>2001</v>
      </c>
    </row>
    <row r="16" spans="1:23" s="244" customFormat="1" ht="15.75" customHeight="1" thickBot="1">
      <c r="A16" s="207"/>
      <c r="B16" s="517" t="s">
        <v>6708</v>
      </c>
      <c r="C16" s="407" t="s">
        <v>682</v>
      </c>
      <c r="D16" s="791">
        <v>3</v>
      </c>
      <c r="E16" s="350">
        <f>IFERROR(SUM(E13:E15),0)</f>
        <v>0.53771961000000035</v>
      </c>
      <c r="F16" s="350">
        <f>IFERROR(SUM(F13:F15),0)</f>
        <v>0</v>
      </c>
      <c r="G16" s="351">
        <f>IFERROR(SUM(E16:F16),0)</f>
        <v>0.53771961000000035</v>
      </c>
      <c r="H16" s="210"/>
      <c r="I16" s="758" t="s">
        <v>6709</v>
      </c>
      <c r="J16" s="207"/>
      <c r="K16" s="354"/>
      <c r="L16" s="207"/>
      <c r="M16" s="397"/>
      <c r="N16" s="336"/>
      <c r="O16" s="314"/>
      <c r="P16" s="322"/>
      <c r="Q16" s="322"/>
      <c r="R16" s="314"/>
      <c r="T16" s="517" t="s">
        <v>6708</v>
      </c>
      <c r="U16" s="350" t="s">
        <v>1992</v>
      </c>
      <c r="V16" s="350" t="s">
        <v>1996</v>
      </c>
      <c r="W16" s="351" t="s">
        <v>2002</v>
      </c>
    </row>
    <row r="17" spans="1:18" s="244" customFormat="1" thickTop="1">
      <c r="A17" s="207"/>
      <c r="B17" s="410"/>
      <c r="C17" s="410"/>
      <c r="D17" s="410"/>
      <c r="E17" s="83"/>
      <c r="F17" s="83"/>
      <c r="G17" s="83"/>
      <c r="H17" s="207"/>
      <c r="I17" s="786"/>
      <c r="J17" s="207"/>
      <c r="K17" s="207"/>
      <c r="L17" s="207"/>
      <c r="N17" s="239"/>
      <c r="O17" s="315"/>
      <c r="P17" s="322"/>
      <c r="Q17" s="322"/>
      <c r="R17" s="315"/>
    </row>
    <row r="18" spans="1:18">
      <c r="A18" s="268"/>
      <c r="B18" s="410"/>
      <c r="C18" s="410"/>
      <c r="D18" s="410"/>
      <c r="E18" s="268"/>
      <c r="F18" s="268"/>
      <c r="G18" s="268"/>
      <c r="H18" s="268"/>
      <c r="J18" s="268"/>
      <c r="K18" s="268"/>
      <c r="L18" s="268"/>
      <c r="N18" s="239"/>
      <c r="P18" s="322"/>
      <c r="Q18" s="322"/>
    </row>
    <row r="19" spans="1:18">
      <c r="A19" s="268"/>
      <c r="B19" s="268"/>
      <c r="C19" s="268"/>
      <c r="D19" s="268"/>
      <c r="E19" s="268"/>
      <c r="F19" s="268"/>
      <c r="G19" s="268"/>
      <c r="H19" s="268"/>
      <c r="J19" s="268"/>
      <c r="K19" s="268"/>
      <c r="L19" s="268"/>
      <c r="N19" s="239"/>
      <c r="P19" s="322"/>
      <c r="Q19" s="322"/>
    </row>
    <row r="20" spans="1:18">
      <c r="A20" s="268"/>
      <c r="B20" s="268"/>
      <c r="C20" s="268"/>
      <c r="D20" s="268"/>
      <c r="E20" s="268"/>
      <c r="F20" s="268"/>
      <c r="G20" s="268"/>
      <c r="H20" s="268"/>
      <c r="J20" s="268"/>
      <c r="K20" s="268"/>
      <c r="L20" s="268"/>
      <c r="N20" s="239"/>
      <c r="P20" s="322"/>
      <c r="Q20" s="322"/>
    </row>
    <row r="21" spans="1:18">
      <c r="A21" s="268"/>
      <c r="B21" s="268"/>
      <c r="C21" s="268"/>
      <c r="D21" s="268"/>
      <c r="E21" s="268"/>
      <c r="F21" s="268"/>
      <c r="G21" s="268"/>
      <c r="H21" s="268"/>
      <c r="J21" s="268"/>
      <c r="K21" s="268"/>
      <c r="L21" s="268"/>
      <c r="N21" s="239"/>
      <c r="P21" s="322"/>
      <c r="Q21" s="322"/>
    </row>
    <row r="22" spans="1:18">
      <c r="A22" s="268"/>
      <c r="B22" s="268"/>
      <c r="C22" s="268"/>
      <c r="D22" s="268"/>
      <c r="E22" s="268"/>
      <c r="F22" s="268"/>
      <c r="G22" s="268"/>
      <c r="H22" s="268"/>
      <c r="J22" s="268"/>
      <c r="K22" s="268"/>
      <c r="L22" s="268"/>
      <c r="N22" s="239"/>
      <c r="P22" s="322"/>
      <c r="Q22" s="322"/>
    </row>
    <row r="23" spans="1:18">
      <c r="A23" s="268"/>
      <c r="B23" s="268"/>
      <c r="C23" s="268"/>
      <c r="D23" s="268"/>
      <c r="E23" s="268"/>
      <c r="F23" s="268"/>
      <c r="G23" s="268"/>
      <c r="H23" s="268"/>
      <c r="J23" s="268"/>
      <c r="K23" s="268"/>
      <c r="L23" s="268"/>
      <c r="N23" s="239"/>
      <c r="O23" s="411"/>
      <c r="P23" s="359"/>
      <c r="Q23" s="360"/>
      <c r="R23" s="411"/>
    </row>
  </sheetData>
  <sheetProtection formatColumns="0" formatRows="0"/>
  <mergeCells count="7">
    <mergeCell ref="P4:Q4"/>
    <mergeCell ref="B1:F1"/>
    <mergeCell ref="T1:V1"/>
    <mergeCell ref="B2:F2"/>
    <mergeCell ref="T2:V2"/>
    <mergeCell ref="B3:K3"/>
    <mergeCell ref="T3:W3"/>
  </mergeCells>
  <conditionalFormatting sqref="N4:N7 N9:N13">
    <cfRule type="cellIs" dxfId="297" priority="14" operator="equal">
      <formula>0</formula>
    </cfRule>
  </conditionalFormatting>
  <conditionalFormatting sqref="N16">
    <cfRule type="cellIs" dxfId="296" priority="6" operator="equal">
      <formula>0</formula>
    </cfRule>
  </conditionalFormatting>
  <conditionalFormatting sqref="N10:N16">
    <cfRule type="cellIs" dxfId="295" priority="5" operator="equal">
      <formula>0</formula>
    </cfRule>
  </conditionalFormatting>
  <conditionalFormatting sqref="N2">
    <cfRule type="cellIs" dxfId="294" priority="4" operator="equal">
      <formula>0</formula>
    </cfRule>
  </conditionalFormatting>
  <conditionalFormatting sqref="N1">
    <cfRule type="cellIs" dxfId="293" priority="3" operator="equal">
      <formula>0</formula>
    </cfRule>
  </conditionalFormatting>
  <conditionalFormatting sqref="N15">
    <cfRule type="cellIs" dxfId="292" priority="2" operator="equal">
      <formula>0</formula>
    </cfRule>
  </conditionalFormatting>
  <conditionalFormatting sqref="N8">
    <cfRule type="cellIs" dxfId="291" priority="1" operator="equal">
      <formula>0</formula>
    </cfRule>
  </conditionalFormatting>
  <dataValidations count="1">
    <dataValidation type="custom" allowBlank="1" showErrorMessage="1" errorTitle="Input Error" error="Please enter a numeric value." sqref="E9:F9 E13:F13">
      <formula1>ISNUMBER(E9)</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AG13"/>
  <sheetViews>
    <sheetView showGridLines="0" zoomScale="70" zoomScaleNormal="70" zoomScaleSheetLayoutView="100" workbookViewId="0">
      <selection activeCell="I1" sqref="I1"/>
    </sheetView>
  </sheetViews>
  <sheetFormatPr defaultColWidth="8.625" defaultRowHeight="15"/>
  <cols>
    <col min="1" max="1" width="1.625" style="17" customWidth="1"/>
    <col min="2" max="2" width="50.625" style="17" customWidth="1"/>
    <col min="3" max="3" width="7" style="17" customWidth="1"/>
    <col min="4" max="4" width="5.5" style="17" customWidth="1"/>
    <col min="5" max="9" width="12.5" style="17" customWidth="1"/>
    <col min="10" max="10" width="1.625" style="17" customWidth="1"/>
    <col min="11" max="11" width="12.5" style="10" customWidth="1"/>
    <col min="12" max="12" width="1.625" style="17" customWidth="1"/>
    <col min="13" max="13" width="33.625" style="17" customWidth="1"/>
    <col min="14" max="15" width="1.625" style="17" customWidth="1"/>
    <col min="16" max="16" width="25" style="17" customWidth="1"/>
    <col min="17" max="17" width="1.625" style="21" customWidth="1"/>
    <col min="18" max="21" width="7.5" style="21" hidden="1" customWidth="1"/>
    <col min="22" max="22" width="1.625" style="21" hidden="1" customWidth="1"/>
    <col min="23" max="23" width="1.625" style="17" customWidth="1"/>
    <col min="24" max="24" width="36.125" style="17" customWidth="1"/>
    <col min="25" max="29" width="12.5" style="17" customWidth="1"/>
    <col min="30" max="30" width="1.625" style="17" customWidth="1"/>
    <col min="31" max="16384" width="8.625" style="17"/>
  </cols>
  <sheetData>
    <row r="1" spans="1:33" s="8" customFormat="1" ht="30" customHeight="1">
      <c r="A1" s="441"/>
      <c r="B1" s="2816" t="s">
        <v>626</v>
      </c>
      <c r="C1" s="2816"/>
      <c r="D1" s="2816"/>
      <c r="E1" s="2816"/>
      <c r="F1" s="2816"/>
      <c r="G1" s="784"/>
      <c r="H1" s="784"/>
      <c r="I1" s="784"/>
      <c r="J1" s="441"/>
      <c r="K1" s="795"/>
      <c r="L1" s="441"/>
      <c r="M1" s="441"/>
      <c r="N1" s="441"/>
      <c r="O1" s="392"/>
      <c r="P1" s="311"/>
      <c r="Q1" s="314"/>
      <c r="R1" s="315"/>
      <c r="S1" s="315"/>
      <c r="T1" s="315"/>
      <c r="U1" s="315"/>
      <c r="V1" s="314"/>
      <c r="W1" s="441"/>
      <c r="X1" s="2816" t="s">
        <v>11001</v>
      </c>
      <c r="Y1" s="2816"/>
      <c r="Z1" s="2816"/>
      <c r="AA1" s="2816"/>
      <c r="AB1" s="2816"/>
      <c r="AC1" s="2816"/>
      <c r="AD1" s="441"/>
      <c r="AE1" s="441"/>
      <c r="AF1" s="441"/>
      <c r="AG1" s="441"/>
    </row>
    <row r="2" spans="1:33" s="8" customFormat="1" ht="30" customHeight="1">
      <c r="A2" s="441"/>
      <c r="B2" s="2816" t="str">
        <f>Validation!B4</f>
        <v>South Staffordshire Water</v>
      </c>
      <c r="C2" s="2816"/>
      <c r="D2" s="2816"/>
      <c r="E2" s="2816"/>
      <c r="F2" s="2816"/>
      <c r="G2" s="584"/>
      <c r="H2" s="584"/>
      <c r="I2" s="584"/>
      <c r="J2" s="441"/>
      <c r="K2" s="795"/>
      <c r="L2" s="441"/>
      <c r="M2" s="441"/>
      <c r="N2" s="441"/>
      <c r="O2" s="392"/>
      <c r="P2" s="311"/>
      <c r="Q2" s="314"/>
      <c r="R2" s="315"/>
      <c r="S2" s="315"/>
      <c r="T2" s="315"/>
      <c r="U2" s="315"/>
      <c r="V2" s="314"/>
      <c r="W2" s="441"/>
      <c r="X2" s="2816"/>
      <c r="Y2" s="2816"/>
      <c r="Z2" s="2816"/>
      <c r="AA2" s="2816"/>
      <c r="AB2" s="2816"/>
      <c r="AC2" s="2816"/>
      <c r="AD2" s="441"/>
      <c r="AE2" s="441"/>
      <c r="AF2" s="441"/>
      <c r="AG2" s="441"/>
    </row>
    <row r="3" spans="1:33" ht="45" customHeight="1">
      <c r="A3" s="244"/>
      <c r="B3" s="2734" t="s">
        <v>6710</v>
      </c>
      <c r="C3" s="2734"/>
      <c r="D3" s="2734"/>
      <c r="E3" s="2734"/>
      <c r="F3" s="2734"/>
      <c r="G3" s="2734"/>
      <c r="H3" s="2734"/>
      <c r="I3" s="2734"/>
      <c r="J3" s="2734"/>
      <c r="K3" s="2734"/>
      <c r="L3" s="2734"/>
      <c r="M3" s="2734"/>
      <c r="N3" s="244"/>
      <c r="O3" s="394"/>
      <c r="P3" s="317" t="s">
        <v>6027</v>
      </c>
      <c r="Q3" s="314"/>
      <c r="R3" s="315"/>
      <c r="S3" s="315"/>
      <c r="T3" s="315"/>
      <c r="U3" s="315"/>
      <c r="V3" s="314"/>
      <c r="W3" s="244"/>
      <c r="X3" s="2735" t="s">
        <v>6711</v>
      </c>
      <c r="Y3" s="2736"/>
      <c r="Z3" s="2736"/>
      <c r="AA3" s="2736"/>
      <c r="AB3" s="2736"/>
      <c r="AC3" s="2736"/>
      <c r="AD3" s="244"/>
      <c r="AE3" s="244"/>
      <c r="AF3" s="244"/>
      <c r="AG3" s="244"/>
    </row>
    <row r="4" spans="1:33" ht="14.25" customHeight="1" thickBot="1">
      <c r="A4" s="244"/>
      <c r="B4" s="585"/>
      <c r="C4" s="585"/>
      <c r="D4" s="585"/>
      <c r="E4" s="585"/>
      <c r="F4" s="585"/>
      <c r="G4" s="585"/>
      <c r="H4" s="585"/>
      <c r="I4" s="585"/>
      <c r="J4" s="412"/>
      <c r="K4" s="623"/>
      <c r="L4" s="244"/>
      <c r="M4" s="244"/>
      <c r="N4" s="244"/>
      <c r="O4" s="397"/>
      <c r="P4" s="244"/>
      <c r="Q4" s="314"/>
      <c r="R4" s="2707" t="s">
        <v>6028</v>
      </c>
      <c r="S4" s="2707"/>
      <c r="T4" s="2707"/>
      <c r="U4" s="796"/>
      <c r="V4" s="314"/>
      <c r="W4" s="244"/>
      <c r="X4" s="585"/>
      <c r="Y4" s="585"/>
      <c r="Z4" s="585"/>
      <c r="AA4" s="585"/>
      <c r="AB4" s="585"/>
      <c r="AC4" s="585"/>
      <c r="AD4" s="244"/>
      <c r="AE4" s="244"/>
      <c r="AF4" s="244"/>
      <c r="AG4" s="244"/>
    </row>
    <row r="5" spans="1:33" ht="46.5" thickTop="1" thickBot="1">
      <c r="A5" s="207"/>
      <c r="B5" s="499" t="s">
        <v>6029</v>
      </c>
      <c r="C5" s="500" t="s">
        <v>6030</v>
      </c>
      <c r="D5" s="500" t="s">
        <v>5926</v>
      </c>
      <c r="E5" s="500" t="s">
        <v>6285</v>
      </c>
      <c r="F5" s="500" t="s">
        <v>6286</v>
      </c>
      <c r="G5" s="500" t="s">
        <v>6287</v>
      </c>
      <c r="H5" s="500" t="s">
        <v>6712</v>
      </c>
      <c r="I5" s="501" t="s">
        <v>6106</v>
      </c>
      <c r="J5" s="110"/>
      <c r="K5" s="503" t="s">
        <v>6034</v>
      </c>
      <c r="L5" s="207"/>
      <c r="M5" s="503" t="s">
        <v>6035</v>
      </c>
      <c r="N5" s="207"/>
      <c r="O5" s="397"/>
      <c r="P5" s="244"/>
      <c r="Q5" s="314"/>
      <c r="R5" s="321" t="s">
        <v>6036</v>
      </c>
      <c r="S5" s="321"/>
      <c r="T5" s="321"/>
      <c r="U5" s="321"/>
      <c r="V5" s="314"/>
      <c r="W5" s="244"/>
      <c r="X5" s="499" t="s">
        <v>6029</v>
      </c>
      <c r="Y5" s="500" t="s">
        <v>6285</v>
      </c>
      <c r="Z5" s="500" t="s">
        <v>6286</v>
      </c>
      <c r="AA5" s="500" t="s">
        <v>6287</v>
      </c>
      <c r="AB5" s="500" t="s">
        <v>6712</v>
      </c>
      <c r="AC5" s="501" t="s">
        <v>6106</v>
      </c>
      <c r="AD5" s="244"/>
      <c r="AE5" s="244"/>
      <c r="AF5" s="244"/>
      <c r="AG5" s="244"/>
    </row>
    <row r="6" spans="1:33" ht="15.75" customHeight="1" thickTop="1" thickBot="1">
      <c r="A6" s="207"/>
      <c r="B6" s="797"/>
      <c r="C6" s="797"/>
      <c r="D6" s="797"/>
      <c r="E6" s="798"/>
      <c r="F6" s="798"/>
      <c r="G6" s="798"/>
      <c r="H6" s="798"/>
      <c r="I6" s="798"/>
      <c r="J6" s="110"/>
      <c r="K6" s="623"/>
      <c r="L6" s="207"/>
      <c r="M6" s="207"/>
      <c r="N6" s="207"/>
      <c r="O6" s="397"/>
      <c r="P6" s="244"/>
      <c r="Q6" s="314"/>
      <c r="R6" s="244"/>
      <c r="S6" s="244"/>
      <c r="T6" s="244"/>
      <c r="U6" s="244"/>
      <c r="V6" s="314"/>
      <c r="W6" s="244"/>
      <c r="X6" s="797"/>
      <c r="Y6" s="798"/>
      <c r="Z6" s="798"/>
      <c r="AA6" s="798"/>
      <c r="AB6" s="798"/>
      <c r="AC6" s="798"/>
      <c r="AD6" s="244"/>
      <c r="AE6" s="244"/>
      <c r="AF6" s="244"/>
      <c r="AG6" s="244"/>
    </row>
    <row r="7" spans="1:33" ht="15.75" customHeight="1" thickTop="1" thickBot="1">
      <c r="A7" s="207"/>
      <c r="B7" s="523" t="s">
        <v>11284</v>
      </c>
      <c r="C7" s="423" t="s">
        <v>682</v>
      </c>
      <c r="D7" s="423">
        <v>3</v>
      </c>
      <c r="E7" s="473">
        <v>0</v>
      </c>
      <c r="F7" s="473">
        <v>0</v>
      </c>
      <c r="G7" s="473">
        <v>0</v>
      </c>
      <c r="H7" s="473">
        <v>0</v>
      </c>
      <c r="I7" s="525">
        <f>SUM(E7:H7)</f>
        <v>0</v>
      </c>
      <c r="J7" s="207"/>
      <c r="K7" s="777" t="s">
        <v>6714</v>
      </c>
      <c r="L7" s="207"/>
      <c r="M7" s="427"/>
      <c r="N7" s="207"/>
      <c r="O7" s="397"/>
      <c r="P7" s="336">
        <f xml:space="preserve"> IF( SUM( R7:U7 ) = 0, 0,$R$5)</f>
        <v>0</v>
      </c>
      <c r="Q7" s="314"/>
      <c r="R7" s="337">
        <f xml:space="preserve"> IF( ISNUMBER(E7 ), 0, 1 )</f>
        <v>0</v>
      </c>
      <c r="S7" s="337">
        <f t="shared" ref="S7:U7" si="0" xml:space="preserve"> IF( ISNUMBER(F7 ), 0, 1 )</f>
        <v>0</v>
      </c>
      <c r="T7" s="337">
        <f t="shared" si="0"/>
        <v>0</v>
      </c>
      <c r="U7" s="337">
        <f t="shared" si="0"/>
        <v>0</v>
      </c>
      <c r="V7" s="314"/>
      <c r="W7" s="244"/>
      <c r="X7" s="762" t="s">
        <v>6713</v>
      </c>
      <c r="Y7" s="473" t="s">
        <v>2282</v>
      </c>
      <c r="Z7" s="473" t="s">
        <v>2283</v>
      </c>
      <c r="AA7" s="473" t="s">
        <v>2284</v>
      </c>
      <c r="AB7" s="473" t="s">
        <v>6715</v>
      </c>
      <c r="AC7" s="525" t="s">
        <v>2285</v>
      </c>
      <c r="AD7" s="244"/>
      <c r="AE7" s="244"/>
      <c r="AF7" s="244"/>
      <c r="AG7" s="244"/>
    </row>
    <row r="8" spans="1:33" ht="15.75" thickTop="1">
      <c r="A8" s="207"/>
      <c r="B8" s="207"/>
      <c r="C8" s="207"/>
      <c r="D8" s="207"/>
      <c r="E8" s="207"/>
      <c r="F8" s="207"/>
      <c r="G8" s="207"/>
      <c r="H8" s="207"/>
      <c r="I8" s="207"/>
      <c r="J8" s="207"/>
      <c r="K8" s="639"/>
      <c r="L8" s="207"/>
      <c r="M8" s="207"/>
      <c r="N8" s="207"/>
      <c r="O8" s="244"/>
      <c r="P8" s="440"/>
      <c r="Q8" s="315"/>
      <c r="R8" s="322"/>
      <c r="S8" s="322"/>
      <c r="T8" s="322"/>
      <c r="U8" s="322"/>
      <c r="V8" s="315"/>
      <c r="W8" s="244"/>
      <c r="X8" s="244"/>
      <c r="Y8" s="244"/>
      <c r="Z8" s="244"/>
      <c r="AA8" s="244"/>
      <c r="AB8" s="244"/>
      <c r="AC8" s="244"/>
      <c r="AD8" s="244"/>
      <c r="AE8" s="244"/>
      <c r="AF8" s="244"/>
      <c r="AG8" s="244"/>
    </row>
    <row r="9" spans="1:33">
      <c r="A9" s="207"/>
      <c r="B9" s="207"/>
      <c r="C9" s="207"/>
      <c r="D9" s="207"/>
      <c r="E9" s="207"/>
      <c r="F9" s="207"/>
      <c r="G9" s="207"/>
      <c r="H9" s="207"/>
      <c r="I9" s="207"/>
      <c r="J9" s="207"/>
      <c r="K9" s="639"/>
      <c r="L9" s="207"/>
      <c r="M9" s="207"/>
      <c r="N9" s="207"/>
      <c r="O9" s="244"/>
      <c r="P9" s="440"/>
      <c r="Q9" s="315"/>
      <c r="R9" s="322"/>
      <c r="S9" s="322"/>
      <c r="T9" s="322"/>
      <c r="U9" s="322"/>
      <c r="V9" s="315"/>
      <c r="W9" s="244"/>
      <c r="X9" s="244"/>
      <c r="Y9" s="244"/>
      <c r="Z9" s="244"/>
      <c r="AA9" s="244"/>
      <c r="AB9" s="244"/>
      <c r="AC9" s="244"/>
      <c r="AD9" s="244"/>
      <c r="AE9" s="244"/>
      <c r="AF9" s="244"/>
      <c r="AG9" s="244"/>
    </row>
    <row r="10" spans="1:33">
      <c r="A10" s="207"/>
      <c r="B10" s="207"/>
      <c r="C10" s="207"/>
      <c r="D10" s="207"/>
      <c r="E10" s="207"/>
      <c r="F10" s="207"/>
      <c r="G10" s="207"/>
      <c r="H10" s="207"/>
      <c r="I10" s="207"/>
      <c r="J10" s="207"/>
      <c r="K10" s="639"/>
      <c r="L10" s="207"/>
      <c r="M10" s="207"/>
      <c r="N10" s="207"/>
      <c r="O10" s="244"/>
      <c r="P10" s="244"/>
      <c r="Q10" s="315"/>
      <c r="R10" s="322"/>
      <c r="S10" s="322"/>
      <c r="T10" s="322"/>
      <c r="U10" s="322"/>
      <c r="V10" s="315"/>
      <c r="W10" s="244"/>
      <c r="X10" s="244"/>
      <c r="Y10" s="244"/>
      <c r="Z10" s="244"/>
      <c r="AA10" s="244"/>
      <c r="AB10" s="244"/>
      <c r="AC10" s="244"/>
      <c r="AD10" s="244"/>
      <c r="AE10" s="244"/>
      <c r="AF10" s="244"/>
      <c r="AG10" s="244"/>
    </row>
    <row r="11" spans="1:33">
      <c r="A11" s="207"/>
      <c r="B11" s="207"/>
      <c r="C11" s="207"/>
      <c r="D11" s="207"/>
      <c r="E11" s="207"/>
      <c r="F11" s="207"/>
      <c r="G11" s="207"/>
      <c r="H11" s="207"/>
      <c r="I11" s="207"/>
      <c r="J11" s="207"/>
      <c r="K11" s="639"/>
      <c r="L11" s="207"/>
      <c r="M11" s="207"/>
      <c r="N11" s="207"/>
      <c r="O11" s="244"/>
      <c r="P11" s="336"/>
      <c r="Q11" s="315"/>
      <c r="R11" s="322"/>
      <c r="S11" s="322"/>
      <c r="T11" s="322"/>
      <c r="U11" s="322"/>
      <c r="V11" s="315"/>
      <c r="W11" s="244"/>
      <c r="X11" s="244"/>
      <c r="Y11" s="244"/>
      <c r="Z11" s="244"/>
      <c r="AA11" s="244"/>
      <c r="AB11" s="244"/>
      <c r="AC11" s="244"/>
      <c r="AD11" s="244"/>
      <c r="AE11" s="244"/>
      <c r="AF11" s="244"/>
      <c r="AG11" s="244"/>
    </row>
    <row r="12" spans="1:33">
      <c r="A12" s="207"/>
      <c r="B12" s="207"/>
      <c r="C12" s="207"/>
      <c r="D12" s="207"/>
      <c r="E12" s="207"/>
      <c r="F12" s="207"/>
      <c r="G12" s="207"/>
      <c r="H12" s="207"/>
      <c r="I12" s="207"/>
      <c r="J12" s="207"/>
      <c r="K12" s="639"/>
      <c r="L12" s="207"/>
      <c r="M12" s="207"/>
      <c r="N12" s="207"/>
      <c r="O12" s="244"/>
      <c r="P12" s="244"/>
      <c r="Q12" s="315"/>
      <c r="R12" s="322"/>
      <c r="S12" s="322"/>
      <c r="T12" s="322"/>
      <c r="U12" s="322"/>
      <c r="V12" s="315"/>
      <c r="W12" s="244"/>
      <c r="X12" s="244"/>
      <c r="Y12" s="244"/>
      <c r="Z12" s="244"/>
      <c r="AA12" s="244"/>
      <c r="AB12" s="244"/>
      <c r="AC12" s="244"/>
      <c r="AD12" s="244"/>
      <c r="AE12" s="244"/>
      <c r="AF12" s="244"/>
      <c r="AG12" s="244"/>
    </row>
    <row r="13" spans="1:33">
      <c r="A13" s="207"/>
      <c r="B13" s="207"/>
      <c r="C13" s="207"/>
      <c r="D13" s="207"/>
      <c r="E13" s="207"/>
      <c r="F13" s="207"/>
      <c r="G13" s="207"/>
      <c r="H13" s="207"/>
      <c r="I13" s="207"/>
      <c r="J13" s="207"/>
      <c r="K13" s="639"/>
      <c r="L13" s="207"/>
      <c r="M13" s="207"/>
      <c r="N13" s="207"/>
      <c r="O13" s="244"/>
      <c r="P13" s="336"/>
      <c r="Q13" s="315"/>
      <c r="R13" s="322"/>
      <c r="S13" s="322"/>
      <c r="T13" s="322"/>
      <c r="U13" s="322"/>
      <c r="V13" s="315"/>
      <c r="W13" s="244"/>
      <c r="X13" s="244"/>
      <c r="Y13" s="244"/>
      <c r="Z13" s="244"/>
      <c r="AA13" s="244"/>
      <c r="AB13" s="244"/>
      <c r="AC13" s="244"/>
      <c r="AD13" s="244"/>
      <c r="AE13" s="244"/>
      <c r="AF13" s="244"/>
      <c r="AG13" s="244"/>
    </row>
  </sheetData>
  <sheetProtection formatColumns="0" formatRows="0"/>
  <mergeCells count="7">
    <mergeCell ref="R4:T4"/>
    <mergeCell ref="B1:F1"/>
    <mergeCell ref="X1:AC1"/>
    <mergeCell ref="B2:F2"/>
    <mergeCell ref="X2:AC2"/>
    <mergeCell ref="B3:M3"/>
    <mergeCell ref="X3:AC3"/>
  </mergeCells>
  <conditionalFormatting sqref="P8">
    <cfRule type="cellIs" dxfId="290" priority="2" operator="equal">
      <formula>0</formula>
    </cfRule>
  </conditionalFormatting>
  <conditionalFormatting sqref="P9">
    <cfRule type="cellIs" dxfId="289" priority="9" operator="equal">
      <formula>0</formula>
    </cfRule>
  </conditionalFormatting>
  <conditionalFormatting sqref="P11">
    <cfRule type="cellIs" dxfId="288" priority="8" operator="equal">
      <formula>0</formula>
    </cfRule>
  </conditionalFormatting>
  <conditionalFormatting sqref="P13">
    <cfRule type="cellIs" dxfId="287" priority="7" operator="equal">
      <formula>0</formula>
    </cfRule>
  </conditionalFormatting>
  <conditionalFormatting sqref="P7">
    <cfRule type="cellIs" dxfId="286" priority="1" operator="equal">
      <formula>0</formula>
    </cfRule>
  </conditionalFormatting>
  <dataValidations count="1">
    <dataValidation type="custom" allowBlank="1" showErrorMessage="1" errorTitle="Input Error" error="Please enter a numeric value." sqref="E7:H7">
      <formula1>ISNUMBER(E7)</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AK27"/>
  <sheetViews>
    <sheetView showGridLines="0" topLeftCell="A4" zoomScale="70" zoomScaleNormal="70" zoomScaleSheetLayoutView="100" workbookViewId="0">
      <selection activeCell="J24" sqref="J24"/>
    </sheetView>
  </sheetViews>
  <sheetFormatPr defaultColWidth="9" defaultRowHeight="15.75"/>
  <cols>
    <col min="1" max="1" width="1.625" style="17" customWidth="1"/>
    <col min="2" max="2" width="66.625" style="17" bestFit="1" customWidth="1"/>
    <col min="3" max="3" width="5.5" style="17" bestFit="1" customWidth="1"/>
    <col min="4" max="4" width="4.75" style="17" bestFit="1" customWidth="1"/>
    <col min="5" max="10" width="13.125" style="17" customWidth="1"/>
    <col min="11" max="11" width="1.625" style="17" customWidth="1"/>
    <col min="12" max="12" width="9.25" style="1" bestFit="1" customWidth="1"/>
    <col min="13" max="13" width="1.625" style="17" customWidth="1"/>
    <col min="14" max="14" width="30.125" style="17" customWidth="1"/>
    <col min="15" max="16" width="1.625" style="17" customWidth="1"/>
    <col min="17" max="17" width="25.125" style="17" customWidth="1"/>
    <col min="18" max="18" width="1.625" style="21" customWidth="1"/>
    <col min="19" max="23" width="7.5" style="21" hidden="1" customWidth="1"/>
    <col min="24" max="24" width="1.625" style="21" hidden="1" customWidth="1"/>
    <col min="25" max="25" width="1.625" style="17" customWidth="1"/>
    <col min="26" max="26" width="36.125" style="17" customWidth="1"/>
    <col min="27" max="32" width="15.125" style="17" customWidth="1"/>
    <col min="33" max="33" width="1.625" style="17" customWidth="1"/>
    <col min="34" max="37" width="9" style="16"/>
    <col min="38" max="16384" width="9" style="17"/>
  </cols>
  <sheetData>
    <row r="1" spans="1:37" s="8" customFormat="1" ht="30" customHeight="1">
      <c r="A1" s="441"/>
      <c r="B1" s="2816" t="s">
        <v>627</v>
      </c>
      <c r="C1" s="2816"/>
      <c r="D1" s="2816"/>
      <c r="E1" s="2816"/>
      <c r="F1" s="2816"/>
      <c r="G1" s="784"/>
      <c r="H1" s="784"/>
      <c r="I1" s="784"/>
      <c r="J1" s="784"/>
      <c r="K1" s="583"/>
      <c r="L1" s="312"/>
      <c r="M1" s="441"/>
      <c r="N1" s="441"/>
      <c r="O1" s="441"/>
      <c r="P1" s="392"/>
      <c r="Q1" s="311"/>
      <c r="R1" s="314"/>
      <c r="S1" s="315"/>
      <c r="T1" s="315"/>
      <c r="U1" s="315"/>
      <c r="V1" s="315"/>
      <c r="W1" s="315"/>
      <c r="X1" s="314"/>
      <c r="Y1" s="441"/>
      <c r="Z1" s="2816" t="s">
        <v>11001</v>
      </c>
      <c r="AA1" s="2816"/>
      <c r="AB1" s="2816"/>
      <c r="AC1" s="784"/>
      <c r="AD1" s="784"/>
      <c r="AE1" s="784"/>
      <c r="AF1" s="784"/>
      <c r="AG1" s="583"/>
      <c r="AH1" s="799"/>
      <c r="AI1" s="239"/>
      <c r="AJ1" s="239"/>
      <c r="AK1" s="441"/>
    </row>
    <row r="2" spans="1:37" s="8" customFormat="1" ht="30" customHeight="1">
      <c r="A2" s="441"/>
      <c r="B2" s="2816" t="str">
        <f>Validation!B4</f>
        <v>South Staffordshire Water</v>
      </c>
      <c r="C2" s="2816"/>
      <c r="D2" s="2816"/>
      <c r="E2" s="2816"/>
      <c r="F2" s="2816"/>
      <c r="G2" s="584"/>
      <c r="H2" s="584"/>
      <c r="I2" s="584"/>
      <c r="J2" s="584"/>
      <c r="K2" s="583"/>
      <c r="L2" s="312"/>
      <c r="M2" s="441"/>
      <c r="N2" s="441"/>
      <c r="O2" s="441"/>
      <c r="P2" s="392"/>
      <c r="Q2" s="311"/>
      <c r="R2" s="314"/>
      <c r="S2" s="315"/>
      <c r="T2" s="315"/>
      <c r="U2" s="315"/>
      <c r="V2" s="315"/>
      <c r="W2" s="315"/>
      <c r="X2" s="314"/>
      <c r="Y2" s="441"/>
      <c r="Z2" s="2816"/>
      <c r="AA2" s="2816"/>
      <c r="AB2" s="2816"/>
      <c r="AC2" s="584"/>
      <c r="AD2" s="584"/>
      <c r="AE2" s="584"/>
      <c r="AF2" s="584"/>
      <c r="AG2" s="583"/>
      <c r="AH2" s="239"/>
      <c r="AI2" s="239"/>
      <c r="AJ2" s="239"/>
      <c r="AK2" s="441"/>
    </row>
    <row r="3" spans="1:37" s="11" customFormat="1" ht="47.25" customHeight="1">
      <c r="A3" s="765"/>
      <c r="B3" s="2733" t="s">
        <v>6716</v>
      </c>
      <c r="C3" s="2734"/>
      <c r="D3" s="2734"/>
      <c r="E3" s="2734"/>
      <c r="F3" s="2734"/>
      <c r="G3" s="2734"/>
      <c r="H3" s="2734"/>
      <c r="I3" s="2734"/>
      <c r="J3" s="2734"/>
      <c r="K3" s="2734"/>
      <c r="L3" s="2734"/>
      <c r="M3" s="2734"/>
      <c r="N3" s="2734"/>
      <c r="O3" s="765"/>
      <c r="P3" s="394"/>
      <c r="Q3" s="317" t="s">
        <v>6027</v>
      </c>
      <c r="R3" s="314"/>
      <c r="S3" s="315"/>
      <c r="T3" s="315"/>
      <c r="U3" s="315"/>
      <c r="V3" s="315"/>
      <c r="W3" s="315"/>
      <c r="X3" s="314"/>
      <c r="Y3" s="765"/>
      <c r="Z3" s="2735" t="s">
        <v>6716</v>
      </c>
      <c r="AA3" s="2736"/>
      <c r="AB3" s="2736"/>
      <c r="AC3" s="2736"/>
      <c r="AD3" s="2736"/>
      <c r="AE3" s="2736"/>
      <c r="AF3" s="2736"/>
      <c r="AG3" s="765"/>
      <c r="AH3" s="239"/>
      <c r="AI3" s="239"/>
      <c r="AJ3" s="239"/>
      <c r="AK3" s="239"/>
    </row>
    <row r="4" spans="1:37" s="11" customFormat="1" ht="19.5" customHeight="1" thickBot="1">
      <c r="A4" s="765"/>
      <c r="B4" s="748"/>
      <c r="C4" s="748"/>
      <c r="D4" s="748"/>
      <c r="E4" s="748"/>
      <c r="F4" s="748"/>
      <c r="G4" s="748"/>
      <c r="H4" s="748"/>
      <c r="I4" s="748"/>
      <c r="J4" s="748"/>
      <c r="K4" s="244"/>
      <c r="L4" s="312"/>
      <c r="M4" s="765"/>
      <c r="N4" s="765"/>
      <c r="O4" s="765"/>
      <c r="P4" s="397"/>
      <c r="Q4" s="336"/>
      <c r="R4" s="314"/>
      <c r="S4" s="2707" t="s">
        <v>6028</v>
      </c>
      <c r="T4" s="2707"/>
      <c r="U4" s="2707"/>
      <c r="V4" s="2707"/>
      <c r="W4" s="2707"/>
      <c r="X4" s="314"/>
      <c r="Y4" s="765"/>
      <c r="Z4" s="748"/>
      <c r="AA4" s="748"/>
      <c r="AB4" s="748"/>
      <c r="AC4" s="748"/>
      <c r="AD4" s="748"/>
      <c r="AE4" s="748"/>
      <c r="AF4" s="748"/>
      <c r="AG4" s="244"/>
      <c r="AH4" s="239"/>
      <c r="AI4" s="239"/>
      <c r="AJ4" s="239"/>
      <c r="AK4" s="239"/>
    </row>
    <row r="5" spans="1:37" ht="55.5" customHeight="1" thickTop="1" thickBot="1">
      <c r="A5" s="207"/>
      <c r="B5" s="499" t="s">
        <v>6029</v>
      </c>
      <c r="C5" s="500" t="s">
        <v>6030</v>
      </c>
      <c r="D5" s="500" t="s">
        <v>5926</v>
      </c>
      <c r="E5" s="500" t="s">
        <v>6285</v>
      </c>
      <c r="F5" s="500" t="s">
        <v>6620</v>
      </c>
      <c r="G5" s="500" t="s">
        <v>6538</v>
      </c>
      <c r="H5" s="500" t="s">
        <v>601</v>
      </c>
      <c r="I5" s="500" t="s">
        <v>6288</v>
      </c>
      <c r="J5" s="501" t="s">
        <v>6106</v>
      </c>
      <c r="K5" s="207"/>
      <c r="L5" s="503" t="s">
        <v>6034</v>
      </c>
      <c r="M5" s="207"/>
      <c r="N5" s="503" t="s">
        <v>6035</v>
      </c>
      <c r="O5" s="207"/>
      <c r="P5" s="397"/>
      <c r="Q5" s="336"/>
      <c r="R5" s="314"/>
      <c r="S5" s="321" t="s">
        <v>6036</v>
      </c>
      <c r="T5" s="321"/>
      <c r="U5" s="321"/>
      <c r="V5" s="321"/>
      <c r="W5" s="322"/>
      <c r="X5" s="314"/>
      <c r="Y5" s="244"/>
      <c r="Z5" s="499" t="s">
        <v>6029</v>
      </c>
      <c r="AA5" s="500" t="s">
        <v>6285</v>
      </c>
      <c r="AB5" s="500" t="s">
        <v>6620</v>
      </c>
      <c r="AC5" s="500" t="s">
        <v>6538</v>
      </c>
      <c r="AD5" s="500" t="s">
        <v>601</v>
      </c>
      <c r="AE5" s="500" t="s">
        <v>6325</v>
      </c>
      <c r="AF5" s="501" t="s">
        <v>6106</v>
      </c>
      <c r="AG5" s="244"/>
      <c r="AH5" s="239"/>
      <c r="AI5" s="239"/>
      <c r="AJ5" s="239"/>
      <c r="AK5" s="239"/>
    </row>
    <row r="6" spans="1:37" ht="15.75" customHeight="1" thickTop="1" thickBot="1">
      <c r="A6" s="207"/>
      <c r="B6" s="536"/>
      <c r="C6" s="536"/>
      <c r="D6" s="536"/>
      <c r="E6" s="536"/>
      <c r="F6" s="536"/>
      <c r="G6" s="536"/>
      <c r="H6" s="536"/>
      <c r="I6" s="536"/>
      <c r="J6" s="536"/>
      <c r="K6" s="207"/>
      <c r="L6" s="536"/>
      <c r="M6" s="207"/>
      <c r="N6" s="207"/>
      <c r="O6" s="207"/>
      <c r="P6" s="397"/>
      <c r="Q6" s="336"/>
      <c r="R6" s="314"/>
      <c r="S6" s="244"/>
      <c r="T6" s="244"/>
      <c r="U6" s="244"/>
      <c r="V6" s="244"/>
      <c r="W6" s="244"/>
      <c r="X6" s="314"/>
      <c r="Y6" s="244"/>
      <c r="Z6" s="536"/>
      <c r="AA6" s="536"/>
      <c r="AB6" s="536"/>
      <c r="AC6" s="536"/>
      <c r="AD6" s="536"/>
      <c r="AE6" s="536"/>
      <c r="AF6" s="536"/>
      <c r="AG6" s="244"/>
      <c r="AH6" s="239"/>
      <c r="AI6" s="239"/>
      <c r="AJ6" s="239"/>
      <c r="AK6" s="239"/>
    </row>
    <row r="7" spans="1:37" ht="15.75" customHeight="1" thickTop="1" thickBot="1">
      <c r="A7" s="207"/>
      <c r="B7" s="445" t="s">
        <v>6717</v>
      </c>
      <c r="C7" s="801"/>
      <c r="D7" s="801"/>
      <c r="E7" s="802"/>
      <c r="F7" s="802"/>
      <c r="G7" s="802"/>
      <c r="H7" s="802"/>
      <c r="I7" s="802"/>
      <c r="J7" s="802"/>
      <c r="K7" s="210"/>
      <c r="L7" s="803"/>
      <c r="M7" s="207"/>
      <c r="N7" s="207"/>
      <c r="O7" s="207"/>
      <c r="P7" s="397"/>
      <c r="Q7" s="336"/>
      <c r="R7" s="314"/>
      <c r="S7" s="319"/>
      <c r="T7" s="319"/>
      <c r="U7" s="319"/>
      <c r="V7" s="319"/>
      <c r="W7" s="319"/>
      <c r="X7" s="314"/>
      <c r="Y7" s="244"/>
      <c r="Z7" s="445" t="s">
        <v>6717</v>
      </c>
      <c r="AA7" s="802"/>
      <c r="AB7" s="802"/>
      <c r="AC7" s="802"/>
      <c r="AD7" s="802"/>
      <c r="AE7" s="802"/>
      <c r="AF7" s="802"/>
      <c r="AG7" s="766"/>
      <c r="AH7" s="239"/>
      <c r="AI7" s="239"/>
      <c r="AJ7" s="239"/>
      <c r="AK7" s="239"/>
    </row>
    <row r="8" spans="1:37" ht="15.75" customHeight="1" thickTop="1">
      <c r="A8" s="207"/>
      <c r="B8" s="505" t="s">
        <v>6718</v>
      </c>
      <c r="C8" s="329" t="s">
        <v>682</v>
      </c>
      <c r="D8" s="329">
        <v>3</v>
      </c>
      <c r="E8" s="804">
        <f>IFERROR('2I'!H11,0)</f>
        <v>10.201000000000001</v>
      </c>
      <c r="F8" s="804">
        <f>IFERROR('2I'!I11,0)</f>
        <v>107.206</v>
      </c>
      <c r="G8" s="804">
        <f>IFERROR('2I'!H23,0)</f>
        <v>0</v>
      </c>
      <c r="H8" s="402">
        <f>IFERROR('2I'!I23,0)</f>
        <v>0</v>
      </c>
      <c r="I8" s="804">
        <f>IFERROR('2I'!G28,0)</f>
        <v>0</v>
      </c>
      <c r="J8" s="332">
        <f>IFERROR(SUM(E8:I8),0)</f>
        <v>117.40700000000001</v>
      </c>
      <c r="K8" s="210"/>
      <c r="L8" s="333" t="s">
        <v>6719</v>
      </c>
      <c r="M8" s="207"/>
      <c r="N8" s="335"/>
      <c r="O8" s="207"/>
      <c r="P8" s="397"/>
      <c r="Q8" s="336"/>
      <c r="R8" s="314"/>
      <c r="S8" s="322"/>
      <c r="T8" s="322"/>
      <c r="U8" s="322"/>
      <c r="V8" s="322"/>
      <c r="W8" s="322"/>
      <c r="X8" s="314"/>
      <c r="Y8" s="244"/>
      <c r="Z8" s="505" t="s">
        <v>6718</v>
      </c>
      <c r="AA8" s="804" t="s">
        <v>2003</v>
      </c>
      <c r="AB8" s="804" t="s">
        <v>2014</v>
      </c>
      <c r="AC8" s="804" t="s">
        <v>2025</v>
      </c>
      <c r="AD8" s="402" t="s">
        <v>2036</v>
      </c>
      <c r="AE8" s="804" t="s">
        <v>2047</v>
      </c>
      <c r="AF8" s="332" t="s">
        <v>2058</v>
      </c>
      <c r="AG8" s="766"/>
      <c r="AH8" s="239"/>
      <c r="AI8" s="239"/>
      <c r="AJ8" s="239"/>
      <c r="AK8" s="239"/>
    </row>
    <row r="9" spans="1:37" ht="15.75" customHeight="1">
      <c r="A9" s="207"/>
      <c r="B9" s="514" t="s">
        <v>6720</v>
      </c>
      <c r="C9" s="338" t="s">
        <v>682</v>
      </c>
      <c r="D9" s="338">
        <v>3</v>
      </c>
      <c r="E9" s="805">
        <f>IFERROR('2E'!H10,0)</f>
        <v>0</v>
      </c>
      <c r="F9" s="433">
        <f>IFERROR('2E'!H26,0)</f>
        <v>7.8660000000000014</v>
      </c>
      <c r="G9" s="433">
        <f>IFERROR('2E'!H41,0)</f>
        <v>0</v>
      </c>
      <c r="H9" s="339">
        <v>0</v>
      </c>
      <c r="I9" s="339">
        <v>0</v>
      </c>
      <c r="J9" s="341">
        <f>IFERROR(SUM(E9:G9),0)</f>
        <v>7.8660000000000014</v>
      </c>
      <c r="K9" s="210"/>
      <c r="L9" s="342" t="s">
        <v>6721</v>
      </c>
      <c r="M9" s="207"/>
      <c r="N9" s="343"/>
      <c r="O9" s="207"/>
      <c r="P9" s="397"/>
      <c r="Q9" s="336">
        <f>IF( SUM( S9:W9 ) = 0, 0, $S$5 )</f>
        <v>0</v>
      </c>
      <c r="R9" s="314"/>
      <c r="S9" s="322"/>
      <c r="T9" s="322"/>
      <c r="U9" s="322"/>
      <c r="V9" s="337">
        <f t="shared" ref="V9:W9" si="0" xml:space="preserve"> IF( ISNUMBER(H9 ), 0, 1 )</f>
        <v>0</v>
      </c>
      <c r="W9" s="337">
        <f t="shared" si="0"/>
        <v>0</v>
      </c>
      <c r="X9" s="314"/>
      <c r="Y9" s="244"/>
      <c r="Z9" s="514" t="s">
        <v>6720</v>
      </c>
      <c r="AA9" s="805" t="s">
        <v>2004</v>
      </c>
      <c r="AB9" s="433" t="s">
        <v>2015</v>
      </c>
      <c r="AC9" s="433" t="s">
        <v>2026</v>
      </c>
      <c r="AD9" s="806" t="s">
        <v>2037</v>
      </c>
      <c r="AE9" s="806" t="s">
        <v>2048</v>
      </c>
      <c r="AF9" s="341" t="s">
        <v>2059</v>
      </c>
      <c r="AG9" s="766"/>
      <c r="AH9" s="239"/>
      <c r="AI9" s="239"/>
      <c r="AJ9" s="239"/>
      <c r="AK9" s="239"/>
    </row>
    <row r="10" spans="1:37" ht="15.75" customHeight="1" thickBot="1">
      <c r="A10" s="207"/>
      <c r="B10" s="517" t="s">
        <v>6722</v>
      </c>
      <c r="C10" s="407" t="s">
        <v>682</v>
      </c>
      <c r="D10" s="407">
        <v>3</v>
      </c>
      <c r="E10" s="350">
        <f>IFERROR(SUM(E8:E9),0)</f>
        <v>10.201000000000001</v>
      </c>
      <c r="F10" s="350">
        <f>IFERROR(SUM(F8:F9),0)</f>
        <v>115.072</v>
      </c>
      <c r="G10" s="350">
        <f>IFERROR(SUM(G8:G9),0)</f>
        <v>0</v>
      </c>
      <c r="H10" s="522">
        <f>IFERROR(H8,0)</f>
        <v>0</v>
      </c>
      <c r="I10" s="522">
        <f>IFERROR(I8,0)</f>
        <v>0</v>
      </c>
      <c r="J10" s="351">
        <f>IFERROR(SUM(E10:I10),0)</f>
        <v>125.273</v>
      </c>
      <c r="K10" s="210"/>
      <c r="L10" s="408" t="s">
        <v>6723</v>
      </c>
      <c r="M10" s="207"/>
      <c r="N10" s="354"/>
      <c r="O10" s="207"/>
      <c r="P10" s="397"/>
      <c r="Q10" s="336"/>
      <c r="R10" s="314"/>
      <c r="S10" s="322"/>
      <c r="T10" s="322"/>
      <c r="U10" s="322"/>
      <c r="V10" s="322"/>
      <c r="W10" s="322"/>
      <c r="X10" s="314"/>
      <c r="Y10" s="244"/>
      <c r="Z10" s="517" t="s">
        <v>6722</v>
      </c>
      <c r="AA10" s="350" t="s">
        <v>2005</v>
      </c>
      <c r="AB10" s="350" t="s">
        <v>2016</v>
      </c>
      <c r="AC10" s="350" t="s">
        <v>2027</v>
      </c>
      <c r="AD10" s="522" t="s">
        <v>2038</v>
      </c>
      <c r="AE10" s="522" t="s">
        <v>2049</v>
      </c>
      <c r="AF10" s="351" t="s">
        <v>2060</v>
      </c>
      <c r="AG10" s="766"/>
      <c r="AH10" s="239"/>
      <c r="AI10" s="239"/>
      <c r="AJ10" s="239"/>
      <c r="AK10" s="239"/>
    </row>
    <row r="11" spans="1:37" ht="15.75" customHeight="1" thickTop="1" thickBot="1">
      <c r="A11" s="207"/>
      <c r="B11" s="467"/>
      <c r="C11" s="467"/>
      <c r="D11" s="467"/>
      <c r="E11" s="419"/>
      <c r="F11" s="419"/>
      <c r="G11" s="419"/>
      <c r="H11" s="419"/>
      <c r="I11" s="489"/>
      <c r="J11" s="419"/>
      <c r="K11" s="210"/>
      <c r="L11" s="623"/>
      <c r="M11" s="207"/>
      <c r="N11" s="207"/>
      <c r="O11" s="207"/>
      <c r="P11" s="397"/>
      <c r="Q11" s="336"/>
      <c r="R11" s="314"/>
      <c r="S11" s="322"/>
      <c r="T11" s="322"/>
      <c r="U11" s="322"/>
      <c r="V11" s="322"/>
      <c r="W11" s="322"/>
      <c r="X11" s="314"/>
      <c r="Y11" s="244"/>
      <c r="Z11" s="467"/>
      <c r="AA11" s="419"/>
      <c r="AB11" s="419"/>
      <c r="AC11" s="419"/>
      <c r="AD11" s="419"/>
      <c r="AE11" s="489"/>
      <c r="AF11" s="419"/>
      <c r="AG11" s="766"/>
      <c r="AH11" s="239"/>
      <c r="AI11" s="239"/>
      <c r="AJ11" s="239"/>
      <c r="AK11" s="239"/>
    </row>
    <row r="12" spans="1:37" ht="15.75" customHeight="1" thickTop="1" thickBot="1">
      <c r="A12" s="207"/>
      <c r="B12" s="445" t="s">
        <v>6724</v>
      </c>
      <c r="C12" s="446"/>
      <c r="D12" s="446"/>
      <c r="E12" s="368"/>
      <c r="F12" s="368"/>
      <c r="G12" s="368"/>
      <c r="H12" s="368"/>
      <c r="I12" s="368"/>
      <c r="J12" s="368"/>
      <c r="K12" s="210"/>
      <c r="L12" s="623"/>
      <c r="M12" s="207"/>
      <c r="N12" s="207"/>
      <c r="O12" s="207"/>
      <c r="P12" s="397"/>
      <c r="Q12" s="336"/>
      <c r="R12" s="314"/>
      <c r="S12" s="322"/>
      <c r="T12" s="322"/>
      <c r="U12" s="322"/>
      <c r="V12" s="322"/>
      <c r="W12" s="322"/>
      <c r="X12" s="314"/>
      <c r="Y12" s="244"/>
      <c r="Z12" s="445" t="s">
        <v>6724</v>
      </c>
      <c r="AA12" s="368"/>
      <c r="AB12" s="368"/>
      <c r="AC12" s="368"/>
      <c r="AD12" s="368"/>
      <c r="AE12" s="368"/>
      <c r="AF12" s="368"/>
      <c r="AG12" s="766"/>
      <c r="AH12" s="239"/>
      <c r="AI12" s="239"/>
      <c r="AJ12" s="239"/>
      <c r="AK12" s="239"/>
    </row>
    <row r="13" spans="1:37" ht="15.75" customHeight="1" thickTop="1">
      <c r="A13" s="207"/>
      <c r="B13" s="505" t="s">
        <v>6725</v>
      </c>
      <c r="C13" s="329" t="s">
        <v>682</v>
      </c>
      <c r="D13" s="329">
        <v>3</v>
      </c>
      <c r="E13" s="330">
        <v>9.9339999999999993</v>
      </c>
      <c r="F13" s="330">
        <v>102.462</v>
      </c>
      <c r="G13" s="330">
        <v>0</v>
      </c>
      <c r="H13" s="330">
        <v>0</v>
      </c>
      <c r="I13" s="330">
        <v>0</v>
      </c>
      <c r="J13" s="332">
        <f>IFERROR(SUM(E13:I13),0)</f>
        <v>112.396</v>
      </c>
      <c r="K13" s="210"/>
      <c r="L13" s="333" t="s">
        <v>6726</v>
      </c>
      <c r="M13" s="207"/>
      <c r="N13" s="335"/>
      <c r="O13" s="207"/>
      <c r="P13" s="397"/>
      <c r="Q13" s="336">
        <f t="shared" ref="Q13:Q16" si="1">IF( SUM( S13:W13 ) = 0, 0, $S$5 )</f>
        <v>0</v>
      </c>
      <c r="R13" s="314"/>
      <c r="S13" s="337">
        <f t="shared" ref="S13:S16" si="2" xml:space="preserve"> IF( ISNUMBER(E13 ), 0, 1 )</f>
        <v>0</v>
      </c>
      <c r="T13" s="337">
        <f t="shared" ref="T13:T16" si="3" xml:space="preserve"> IF( ISNUMBER(F13 ), 0, 1 )</f>
        <v>0</v>
      </c>
      <c r="U13" s="337">
        <f t="shared" ref="U13:U16" si="4" xml:space="preserve"> IF( ISNUMBER(G13 ), 0, 1 )</f>
        <v>0</v>
      </c>
      <c r="V13" s="337">
        <f t="shared" ref="V13:V16" si="5" xml:space="preserve"> IF( ISNUMBER(H13 ), 0, 1 )</f>
        <v>0</v>
      </c>
      <c r="W13" s="337">
        <f t="shared" ref="W13:W16" si="6" xml:space="preserve"> IF( ISNUMBER(I13 ), 0, 1 )</f>
        <v>0</v>
      </c>
      <c r="X13" s="314"/>
      <c r="Y13" s="244"/>
      <c r="Z13" s="505" t="s">
        <v>6725</v>
      </c>
      <c r="AA13" s="330" t="s">
        <v>2006</v>
      </c>
      <c r="AB13" s="330" t="s">
        <v>2017</v>
      </c>
      <c r="AC13" s="330" t="s">
        <v>2028</v>
      </c>
      <c r="AD13" s="330" t="s">
        <v>2039</v>
      </c>
      <c r="AE13" s="330" t="s">
        <v>2050</v>
      </c>
      <c r="AF13" s="332" t="s">
        <v>2061</v>
      </c>
      <c r="AG13" s="766"/>
      <c r="AH13" s="239"/>
      <c r="AI13" s="239"/>
      <c r="AJ13" s="239"/>
      <c r="AK13" s="239"/>
    </row>
    <row r="14" spans="1:37" ht="15.75" customHeight="1">
      <c r="A14" s="207"/>
      <c r="B14" s="514" t="s">
        <v>6727</v>
      </c>
      <c r="C14" s="338" t="s">
        <v>682</v>
      </c>
      <c r="D14" s="338">
        <v>3</v>
      </c>
      <c r="E14" s="339">
        <v>0</v>
      </c>
      <c r="F14" s="339">
        <v>9.7710000000000008</v>
      </c>
      <c r="G14" s="339">
        <v>0</v>
      </c>
      <c r="H14" s="339">
        <v>0</v>
      </c>
      <c r="I14" s="339">
        <v>0</v>
      </c>
      <c r="J14" s="341">
        <f>IFERROR(SUM(E14:I14),0)</f>
        <v>9.7710000000000008</v>
      </c>
      <c r="K14" s="210"/>
      <c r="L14" s="342" t="s">
        <v>6728</v>
      </c>
      <c r="M14" s="207"/>
      <c r="N14" s="343"/>
      <c r="O14" s="207"/>
      <c r="P14" s="397"/>
      <c r="Q14" s="336">
        <f t="shared" si="1"/>
        <v>0</v>
      </c>
      <c r="R14" s="314"/>
      <c r="S14" s="337">
        <f t="shared" si="2"/>
        <v>0</v>
      </c>
      <c r="T14" s="337">
        <f t="shared" si="3"/>
        <v>0</v>
      </c>
      <c r="U14" s="337">
        <f t="shared" si="4"/>
        <v>0</v>
      </c>
      <c r="V14" s="337">
        <f t="shared" si="5"/>
        <v>0</v>
      </c>
      <c r="W14" s="337">
        <f t="shared" si="6"/>
        <v>0</v>
      </c>
      <c r="X14" s="314"/>
      <c r="Y14" s="244"/>
      <c r="Z14" s="514" t="s">
        <v>6727</v>
      </c>
      <c r="AA14" s="339" t="s">
        <v>2007</v>
      </c>
      <c r="AB14" s="339" t="s">
        <v>2018</v>
      </c>
      <c r="AC14" s="339" t="s">
        <v>2029</v>
      </c>
      <c r="AD14" s="339" t="s">
        <v>2040</v>
      </c>
      <c r="AE14" s="339" t="s">
        <v>2051</v>
      </c>
      <c r="AF14" s="341" t="s">
        <v>2062</v>
      </c>
      <c r="AG14" s="766"/>
      <c r="AH14" s="239"/>
      <c r="AI14" s="239"/>
      <c r="AJ14" s="239"/>
      <c r="AK14" s="239"/>
    </row>
    <row r="15" spans="1:37" ht="15.75" customHeight="1">
      <c r="A15" s="207"/>
      <c r="B15" s="514" t="s">
        <v>6729</v>
      </c>
      <c r="C15" s="338" t="s">
        <v>682</v>
      </c>
      <c r="D15" s="338">
        <v>3</v>
      </c>
      <c r="E15" s="339">
        <v>0</v>
      </c>
      <c r="F15" s="339">
        <v>0</v>
      </c>
      <c r="G15" s="339">
        <v>0</v>
      </c>
      <c r="H15" s="339">
        <v>0</v>
      </c>
      <c r="I15" s="339">
        <v>0</v>
      </c>
      <c r="J15" s="341">
        <f>IFERROR(SUM(E15:I15),0)</f>
        <v>0</v>
      </c>
      <c r="K15" s="210"/>
      <c r="L15" s="342" t="s">
        <v>6730</v>
      </c>
      <c r="M15" s="207"/>
      <c r="N15" s="343"/>
      <c r="O15" s="207"/>
      <c r="P15" s="397"/>
      <c r="Q15" s="336">
        <f t="shared" si="1"/>
        <v>0</v>
      </c>
      <c r="R15" s="314"/>
      <c r="S15" s="337">
        <f t="shared" si="2"/>
        <v>0</v>
      </c>
      <c r="T15" s="337">
        <f t="shared" si="3"/>
        <v>0</v>
      </c>
      <c r="U15" s="337">
        <f t="shared" si="4"/>
        <v>0</v>
      </c>
      <c r="V15" s="337">
        <f t="shared" si="5"/>
        <v>0</v>
      </c>
      <c r="W15" s="337">
        <f t="shared" si="6"/>
        <v>0</v>
      </c>
      <c r="X15" s="314"/>
      <c r="Y15" s="244"/>
      <c r="Z15" s="514" t="s">
        <v>6729</v>
      </c>
      <c r="AA15" s="339" t="s">
        <v>2008</v>
      </c>
      <c r="AB15" s="339" t="s">
        <v>2019</v>
      </c>
      <c r="AC15" s="339" t="s">
        <v>2030</v>
      </c>
      <c r="AD15" s="339" t="s">
        <v>2041</v>
      </c>
      <c r="AE15" s="339" t="s">
        <v>2052</v>
      </c>
      <c r="AF15" s="341" t="s">
        <v>2063</v>
      </c>
      <c r="AG15" s="766"/>
      <c r="AH15" s="239"/>
      <c r="AI15" s="239"/>
      <c r="AJ15" s="239"/>
      <c r="AK15" s="239"/>
    </row>
    <row r="16" spans="1:37" ht="15.75" customHeight="1">
      <c r="A16" s="207"/>
      <c r="B16" s="514" t="s">
        <v>6731</v>
      </c>
      <c r="C16" s="338" t="s">
        <v>682</v>
      </c>
      <c r="D16" s="338">
        <v>3</v>
      </c>
      <c r="E16" s="339">
        <v>0</v>
      </c>
      <c r="F16" s="339">
        <v>0.98299999999999998</v>
      </c>
      <c r="G16" s="339">
        <v>0</v>
      </c>
      <c r="H16" s="339">
        <v>0</v>
      </c>
      <c r="I16" s="339">
        <v>0</v>
      </c>
      <c r="J16" s="341">
        <f>IFERROR(SUM(E16:I16),0)</f>
        <v>0.98299999999999998</v>
      </c>
      <c r="K16" s="210"/>
      <c r="L16" s="342" t="s">
        <v>6732</v>
      </c>
      <c r="M16" s="207"/>
      <c r="N16" s="343"/>
      <c r="O16" s="207"/>
      <c r="P16" s="397"/>
      <c r="Q16" s="336">
        <f t="shared" si="1"/>
        <v>0</v>
      </c>
      <c r="R16" s="314"/>
      <c r="S16" s="337">
        <f t="shared" si="2"/>
        <v>0</v>
      </c>
      <c r="T16" s="337">
        <f t="shared" si="3"/>
        <v>0</v>
      </c>
      <c r="U16" s="337">
        <f t="shared" si="4"/>
        <v>0</v>
      </c>
      <c r="V16" s="337">
        <f t="shared" si="5"/>
        <v>0</v>
      </c>
      <c r="W16" s="337">
        <f t="shared" si="6"/>
        <v>0</v>
      </c>
      <c r="X16" s="314"/>
      <c r="Y16" s="244"/>
      <c r="Z16" s="514" t="s">
        <v>6731</v>
      </c>
      <c r="AA16" s="339" t="s">
        <v>2009</v>
      </c>
      <c r="AB16" s="339" t="s">
        <v>2020</v>
      </c>
      <c r="AC16" s="339" t="s">
        <v>2031</v>
      </c>
      <c r="AD16" s="339" t="s">
        <v>2042</v>
      </c>
      <c r="AE16" s="339" t="s">
        <v>2053</v>
      </c>
      <c r="AF16" s="341" t="s">
        <v>2064</v>
      </c>
      <c r="AG16" s="766"/>
      <c r="AH16" s="239"/>
      <c r="AI16" s="239"/>
      <c r="AJ16" s="239"/>
      <c r="AK16" s="239"/>
    </row>
    <row r="17" spans="1:37" ht="15.75" customHeight="1" thickBot="1">
      <c r="A17" s="207"/>
      <c r="B17" s="517" t="s">
        <v>6733</v>
      </c>
      <c r="C17" s="407" t="s">
        <v>682</v>
      </c>
      <c r="D17" s="407">
        <v>3</v>
      </c>
      <c r="E17" s="350">
        <f>IFERROR(SUM(E13:E16),0)</f>
        <v>9.9339999999999993</v>
      </c>
      <c r="F17" s="350">
        <f>IFERROR(SUM(F13:F16),0)</f>
        <v>113.21600000000001</v>
      </c>
      <c r="G17" s="350">
        <f>IFERROR(SUM(G13:G16),0)</f>
        <v>0</v>
      </c>
      <c r="H17" s="350">
        <f>IFERROR(SUM(H13:H16),0)</f>
        <v>0</v>
      </c>
      <c r="I17" s="350">
        <f>IFERROR(SUM(I13:I16),0)</f>
        <v>0</v>
      </c>
      <c r="J17" s="351">
        <f>IFERROR(SUM(E17:I17),0)</f>
        <v>123.15</v>
      </c>
      <c r="K17" s="210"/>
      <c r="L17" s="408" t="s">
        <v>6734</v>
      </c>
      <c r="M17" s="207"/>
      <c r="N17" s="354"/>
      <c r="O17" s="207"/>
      <c r="P17" s="397"/>
      <c r="Q17" s="336"/>
      <c r="R17" s="314"/>
      <c r="S17" s="322"/>
      <c r="T17" s="322"/>
      <c r="U17" s="322"/>
      <c r="V17" s="322"/>
      <c r="W17" s="322"/>
      <c r="X17" s="314"/>
      <c r="Y17" s="244"/>
      <c r="Z17" s="517" t="s">
        <v>6733</v>
      </c>
      <c r="AA17" s="350" t="s">
        <v>2010</v>
      </c>
      <c r="AB17" s="350" t="s">
        <v>2021</v>
      </c>
      <c r="AC17" s="350" t="s">
        <v>2032</v>
      </c>
      <c r="AD17" s="350" t="s">
        <v>2043</v>
      </c>
      <c r="AE17" s="350" t="s">
        <v>2054</v>
      </c>
      <c r="AF17" s="351" t="s">
        <v>2065</v>
      </c>
      <c r="AG17" s="766"/>
      <c r="AH17" s="239"/>
      <c r="AI17" s="239"/>
      <c r="AJ17" s="239"/>
      <c r="AK17" s="239"/>
    </row>
    <row r="18" spans="1:37" ht="15.75" customHeight="1" thickTop="1" thickBot="1">
      <c r="A18" s="207"/>
      <c r="B18" s="467"/>
      <c r="C18" s="467"/>
      <c r="D18" s="467"/>
      <c r="E18" s="419"/>
      <c r="F18" s="419"/>
      <c r="G18" s="419"/>
      <c r="H18" s="419"/>
      <c r="I18" s="489"/>
      <c r="J18" s="419"/>
      <c r="K18" s="210"/>
      <c r="L18" s="623"/>
      <c r="M18" s="207"/>
      <c r="N18" s="207"/>
      <c r="O18" s="207"/>
      <c r="P18" s="397"/>
      <c r="Q18" s="336"/>
      <c r="R18" s="314"/>
      <c r="S18" s="322"/>
      <c r="T18" s="322"/>
      <c r="U18" s="322"/>
      <c r="V18" s="322"/>
      <c r="W18" s="322"/>
      <c r="X18" s="314"/>
      <c r="Y18" s="244"/>
      <c r="Z18" s="467"/>
      <c r="AA18" s="419"/>
      <c r="AB18" s="419"/>
      <c r="AC18" s="419"/>
      <c r="AD18" s="419"/>
      <c r="AE18" s="489"/>
      <c r="AF18" s="419"/>
      <c r="AG18" s="766"/>
      <c r="AH18" s="239"/>
      <c r="AI18" s="239"/>
      <c r="AJ18" s="239"/>
      <c r="AK18" s="239"/>
    </row>
    <row r="19" spans="1:37" ht="15.75" customHeight="1" thickTop="1" thickBot="1">
      <c r="A19" s="207"/>
      <c r="B19" s="445" t="s">
        <v>6735</v>
      </c>
      <c r="C19" s="446"/>
      <c r="D19" s="446"/>
      <c r="E19" s="368"/>
      <c r="F19" s="368"/>
      <c r="G19" s="368"/>
      <c r="H19" s="368"/>
      <c r="I19" s="368"/>
      <c r="J19" s="368"/>
      <c r="K19" s="210"/>
      <c r="L19" s="623"/>
      <c r="M19" s="207"/>
      <c r="N19" s="207"/>
      <c r="O19" s="207"/>
      <c r="P19" s="397"/>
      <c r="Q19" s="336"/>
      <c r="R19" s="314"/>
      <c r="S19" s="322"/>
      <c r="T19" s="322"/>
      <c r="U19" s="322"/>
      <c r="V19" s="322"/>
      <c r="W19" s="322"/>
      <c r="X19" s="314"/>
      <c r="Y19" s="244"/>
      <c r="Z19" s="445" t="s">
        <v>6735</v>
      </c>
      <c r="AA19" s="368"/>
      <c r="AB19" s="368"/>
      <c r="AC19" s="368"/>
      <c r="AD19" s="368"/>
      <c r="AE19" s="368"/>
      <c r="AF19" s="368"/>
      <c r="AG19" s="766"/>
      <c r="AH19" s="239"/>
      <c r="AI19" s="239"/>
      <c r="AJ19" s="239"/>
      <c r="AK19" s="239"/>
    </row>
    <row r="20" spans="1:37" ht="15.75" customHeight="1" thickTop="1">
      <c r="A20" s="207"/>
      <c r="B20" s="505" t="s">
        <v>6736</v>
      </c>
      <c r="C20" s="329" t="s">
        <v>682</v>
      </c>
      <c r="D20" s="329">
        <v>3</v>
      </c>
      <c r="E20" s="402">
        <f>IFERROR(E17,0)</f>
        <v>9.9339999999999993</v>
      </c>
      <c r="F20" s="402">
        <f>IFERROR(F17,0)</f>
        <v>113.21600000000001</v>
      </c>
      <c r="G20" s="402">
        <f>IFERROR(G17,0)</f>
        <v>0</v>
      </c>
      <c r="H20" s="402">
        <f>IFERROR(H17,0)</f>
        <v>0</v>
      </c>
      <c r="I20" s="402">
        <f>IFERROR(I17,0)</f>
        <v>0</v>
      </c>
      <c r="J20" s="332">
        <f>IFERROR(SUM(E20:I20),0)</f>
        <v>123.15</v>
      </c>
      <c r="K20" s="210"/>
      <c r="L20" s="333" t="s">
        <v>6737</v>
      </c>
      <c r="M20" s="207"/>
      <c r="N20" s="335"/>
      <c r="O20" s="207"/>
      <c r="P20" s="397"/>
      <c r="Q20" s="336"/>
      <c r="R20" s="314"/>
      <c r="S20" s="322"/>
      <c r="T20" s="322"/>
      <c r="U20" s="322"/>
      <c r="V20" s="322"/>
      <c r="W20" s="322"/>
      <c r="X20" s="314"/>
      <c r="Y20" s="244"/>
      <c r="Z20" s="505" t="s">
        <v>6736</v>
      </c>
      <c r="AA20" s="402" t="s">
        <v>2011</v>
      </c>
      <c r="AB20" s="402" t="s">
        <v>2022</v>
      </c>
      <c r="AC20" s="402" t="s">
        <v>2033</v>
      </c>
      <c r="AD20" s="402" t="s">
        <v>2044</v>
      </c>
      <c r="AE20" s="402" t="s">
        <v>2055</v>
      </c>
      <c r="AF20" s="332" t="s">
        <v>2066</v>
      </c>
      <c r="AG20" s="766"/>
      <c r="AH20" s="239"/>
      <c r="AI20" s="239"/>
      <c r="AJ20" s="239"/>
      <c r="AK20" s="239"/>
    </row>
    <row r="21" spans="1:37" ht="15.75" customHeight="1">
      <c r="A21" s="207"/>
      <c r="B21" s="514" t="s">
        <v>6738</v>
      </c>
      <c r="C21" s="338" t="s">
        <v>682</v>
      </c>
      <c r="D21" s="338">
        <v>3</v>
      </c>
      <c r="E21" s="433">
        <f>IFERROR(E10,0)</f>
        <v>10.201000000000001</v>
      </c>
      <c r="F21" s="433">
        <f>IFERROR(F10,0)</f>
        <v>115.072</v>
      </c>
      <c r="G21" s="433">
        <f>IFERROR(G10,0)</f>
        <v>0</v>
      </c>
      <c r="H21" s="433">
        <f>IFERROR(H10,0)</f>
        <v>0</v>
      </c>
      <c r="I21" s="433">
        <f>IFERROR(I10,0)</f>
        <v>0</v>
      </c>
      <c r="J21" s="341">
        <f>IFERROR(SUM(E21:I21),0)</f>
        <v>125.273</v>
      </c>
      <c r="K21" s="210"/>
      <c r="L21" s="342" t="s">
        <v>6739</v>
      </c>
      <c r="M21" s="207"/>
      <c r="N21" s="343"/>
      <c r="O21" s="207"/>
      <c r="P21" s="397"/>
      <c r="Q21" s="336"/>
      <c r="R21" s="314"/>
      <c r="S21" s="322"/>
      <c r="T21" s="322"/>
      <c r="U21" s="322"/>
      <c r="V21" s="322"/>
      <c r="W21" s="322"/>
      <c r="X21" s="314"/>
      <c r="Y21" s="244"/>
      <c r="Z21" s="514" t="s">
        <v>6738</v>
      </c>
      <c r="AA21" s="433" t="s">
        <v>2012</v>
      </c>
      <c r="AB21" s="433" t="s">
        <v>2023</v>
      </c>
      <c r="AC21" s="433" t="s">
        <v>2034</v>
      </c>
      <c r="AD21" s="433" t="s">
        <v>2045</v>
      </c>
      <c r="AE21" s="433" t="s">
        <v>2056</v>
      </c>
      <c r="AF21" s="341" t="s">
        <v>2067</v>
      </c>
      <c r="AG21" s="766"/>
      <c r="AH21" s="239"/>
      <c r="AI21" s="239"/>
      <c r="AJ21" s="239"/>
      <c r="AK21" s="239"/>
    </row>
    <row r="22" spans="1:37" ht="15.75" customHeight="1" thickBot="1">
      <c r="A22" s="207"/>
      <c r="B22" s="517" t="s">
        <v>6740</v>
      </c>
      <c r="C22" s="407" t="s">
        <v>682</v>
      </c>
      <c r="D22" s="407">
        <v>3</v>
      </c>
      <c r="E22" s="350">
        <f>IFERROR(E20-E21,0)</f>
        <v>-0.26700000000000124</v>
      </c>
      <c r="F22" s="350">
        <f>IFERROR(F20-F21,0)</f>
        <v>-1.8559999999999945</v>
      </c>
      <c r="G22" s="350">
        <f>IFERROR(G20-G21,0)</f>
        <v>0</v>
      </c>
      <c r="H22" s="350">
        <f>IFERROR(H20-H21,0)</f>
        <v>0</v>
      </c>
      <c r="I22" s="350">
        <f>IFERROR(I20-I21,0)</f>
        <v>0</v>
      </c>
      <c r="J22" s="351">
        <f>IFERROR(SUM(E22:I22),0)</f>
        <v>-2.1229999999999958</v>
      </c>
      <c r="K22" s="210"/>
      <c r="L22" s="408" t="s">
        <v>6741</v>
      </c>
      <c r="M22" s="207"/>
      <c r="N22" s="354"/>
      <c r="O22" s="207"/>
      <c r="P22" s="397"/>
      <c r="Q22" s="336"/>
      <c r="R22" s="314"/>
      <c r="S22" s="322"/>
      <c r="T22" s="322"/>
      <c r="U22" s="322"/>
      <c r="V22" s="322"/>
      <c r="W22" s="322"/>
      <c r="X22" s="314"/>
      <c r="Y22" s="244"/>
      <c r="Z22" s="517" t="s">
        <v>6740</v>
      </c>
      <c r="AA22" s="350" t="s">
        <v>2013</v>
      </c>
      <c r="AB22" s="350" t="s">
        <v>2024</v>
      </c>
      <c r="AC22" s="350" t="s">
        <v>2035</v>
      </c>
      <c r="AD22" s="350" t="s">
        <v>2046</v>
      </c>
      <c r="AE22" s="350" t="s">
        <v>2057</v>
      </c>
      <c r="AF22" s="351" t="s">
        <v>2068</v>
      </c>
      <c r="AG22" s="766"/>
      <c r="AH22" s="239"/>
      <c r="AI22" s="239"/>
      <c r="AJ22" s="239"/>
      <c r="AK22" s="239"/>
    </row>
    <row r="23" spans="1:37" ht="12" customHeight="1" thickTop="1">
      <c r="A23" s="207"/>
      <c r="B23" s="467"/>
      <c r="C23" s="467"/>
      <c r="D23" s="467"/>
      <c r="E23" s="401"/>
      <c r="F23" s="401"/>
      <c r="G23" s="401"/>
      <c r="H23" s="401"/>
      <c r="I23" s="86"/>
      <c r="J23" s="401"/>
      <c r="K23" s="210"/>
      <c r="L23" s="623"/>
      <c r="M23" s="207"/>
      <c r="N23" s="207"/>
      <c r="O23" s="207"/>
      <c r="P23" s="244"/>
      <c r="Q23" s="336"/>
      <c r="R23" s="411"/>
      <c r="S23" s="322"/>
      <c r="T23" s="322"/>
      <c r="U23" s="322"/>
      <c r="V23" s="322"/>
      <c r="W23" s="322"/>
      <c r="X23" s="411"/>
      <c r="Y23" s="244"/>
      <c r="Z23" s="467"/>
      <c r="AA23" s="401"/>
      <c r="AB23" s="401"/>
      <c r="AC23" s="401"/>
      <c r="AD23" s="401"/>
      <c r="AE23" s="86"/>
      <c r="AF23" s="401"/>
      <c r="AG23" s="766"/>
      <c r="AH23" s="239"/>
      <c r="AI23" s="239"/>
      <c r="AJ23" s="239"/>
      <c r="AK23" s="239"/>
    </row>
    <row r="24" spans="1:37" ht="14.25" customHeight="1">
      <c r="A24" s="207"/>
      <c r="B24" s="207"/>
      <c r="C24" s="207"/>
      <c r="D24" s="207"/>
      <c r="E24" s="532"/>
      <c r="F24" s="532"/>
      <c r="G24" s="532"/>
      <c r="H24" s="532"/>
      <c r="I24" s="532"/>
      <c r="J24" s="532"/>
      <c r="K24" s="207"/>
      <c r="L24" s="312"/>
      <c r="M24" s="207"/>
      <c r="N24" s="207"/>
      <c r="O24" s="207"/>
      <c r="P24" s="244"/>
      <c r="Q24" s="336"/>
      <c r="R24" s="411"/>
      <c r="S24" s="322"/>
      <c r="T24" s="322"/>
      <c r="U24" s="322"/>
      <c r="V24" s="322"/>
      <c r="W24" s="322"/>
      <c r="X24" s="411"/>
      <c r="Y24" s="244"/>
      <c r="Z24" s="244"/>
      <c r="AA24" s="244"/>
      <c r="AB24" s="244"/>
      <c r="AC24" s="244"/>
      <c r="AD24" s="244"/>
      <c r="AE24" s="244"/>
      <c r="AF24" s="244"/>
      <c r="AG24" s="244"/>
      <c r="AH24" s="239"/>
      <c r="AI24" s="239"/>
      <c r="AJ24" s="239"/>
      <c r="AK24" s="239"/>
    </row>
    <row r="25" spans="1:37">
      <c r="A25" s="207"/>
      <c r="B25" s="207"/>
      <c r="C25" s="207"/>
      <c r="D25" s="207"/>
      <c r="E25" s="207"/>
      <c r="F25" s="207"/>
      <c r="G25" s="207"/>
      <c r="H25" s="207"/>
      <c r="I25" s="207"/>
      <c r="J25" s="207"/>
      <c r="K25" s="207"/>
      <c r="L25" s="312"/>
      <c r="M25" s="207"/>
      <c r="N25" s="207"/>
      <c r="O25" s="207"/>
      <c r="P25" s="244"/>
      <c r="Q25" s="336"/>
      <c r="R25" s="411"/>
      <c r="S25" s="322"/>
      <c r="T25" s="322"/>
      <c r="U25" s="322"/>
      <c r="V25" s="322"/>
      <c r="W25" s="322"/>
      <c r="X25" s="411"/>
      <c r="Y25" s="244"/>
      <c r="Z25" s="244"/>
      <c r="AA25" s="244"/>
      <c r="AB25" s="244"/>
      <c r="AC25" s="244"/>
      <c r="AD25" s="244"/>
      <c r="AE25" s="244"/>
      <c r="AF25" s="244"/>
      <c r="AG25" s="244"/>
      <c r="AH25" s="239"/>
      <c r="AI25" s="239"/>
      <c r="AJ25" s="239"/>
      <c r="AK25" s="239"/>
    </row>
    <row r="26" spans="1:37">
      <c r="A26" s="207"/>
      <c r="B26" s="207"/>
      <c r="C26" s="207"/>
      <c r="D26" s="207"/>
      <c r="E26" s="207"/>
      <c r="F26" s="207"/>
      <c r="G26" s="207"/>
      <c r="H26" s="207"/>
      <c r="I26" s="207"/>
      <c r="J26" s="207"/>
      <c r="K26" s="207"/>
      <c r="L26" s="312"/>
      <c r="M26" s="207"/>
      <c r="N26" s="207"/>
      <c r="O26" s="207"/>
      <c r="P26" s="244"/>
      <c r="Q26" s="336"/>
      <c r="R26" s="315"/>
      <c r="S26" s="322"/>
      <c r="T26" s="322"/>
      <c r="U26" s="322"/>
      <c r="V26" s="322"/>
      <c r="W26" s="322"/>
      <c r="X26" s="315"/>
      <c r="Y26" s="244"/>
      <c r="Z26" s="244"/>
      <c r="AA26" s="244"/>
      <c r="AB26" s="244"/>
      <c r="AC26" s="244"/>
      <c r="AD26" s="244"/>
      <c r="AE26" s="244"/>
      <c r="AF26" s="244"/>
      <c r="AG26" s="244"/>
      <c r="AH26" s="239"/>
      <c r="AI26" s="239"/>
      <c r="AJ26" s="239"/>
      <c r="AK26" s="239"/>
    </row>
    <row r="27" spans="1:37">
      <c r="A27" s="207"/>
      <c r="B27" s="207"/>
      <c r="C27" s="207"/>
      <c r="D27" s="207"/>
      <c r="E27" s="207"/>
      <c r="F27" s="207"/>
      <c r="G27" s="207"/>
      <c r="H27" s="207"/>
      <c r="I27" s="207"/>
      <c r="J27" s="207"/>
      <c r="K27" s="207"/>
      <c r="L27" s="312"/>
      <c r="M27" s="207"/>
      <c r="N27" s="207"/>
      <c r="O27" s="207"/>
      <c r="P27" s="244"/>
      <c r="Q27" s="244"/>
      <c r="R27" s="315"/>
      <c r="S27" s="322"/>
      <c r="T27" s="322"/>
      <c r="U27" s="322"/>
      <c r="V27" s="322"/>
      <c r="W27" s="322"/>
      <c r="X27" s="315"/>
      <c r="Y27" s="244"/>
      <c r="Z27" s="244"/>
      <c r="AA27" s="244"/>
      <c r="AB27" s="244"/>
      <c r="AC27" s="244"/>
      <c r="AD27" s="244"/>
      <c r="AE27" s="244"/>
      <c r="AF27" s="244"/>
      <c r="AG27" s="244"/>
      <c r="AH27" s="239"/>
      <c r="AI27" s="239"/>
      <c r="AJ27" s="239"/>
      <c r="AK27" s="239"/>
    </row>
  </sheetData>
  <sheetProtection formatColumns="0" formatRows="0"/>
  <mergeCells count="7">
    <mergeCell ref="S4:W4"/>
    <mergeCell ref="B1:F1"/>
    <mergeCell ref="Z1:AB1"/>
    <mergeCell ref="B2:F2"/>
    <mergeCell ref="Z2:AB2"/>
    <mergeCell ref="B3:N3"/>
    <mergeCell ref="Z3:AF3"/>
  </mergeCells>
  <conditionalFormatting sqref="Q4:Q9">
    <cfRule type="cellIs" dxfId="285" priority="11" operator="equal">
      <formula>0</formula>
    </cfRule>
  </conditionalFormatting>
  <conditionalFormatting sqref="Q10:Q12 Q17:Q26">
    <cfRule type="cellIs" dxfId="284" priority="2" operator="equal">
      <formula>0</formula>
    </cfRule>
  </conditionalFormatting>
  <conditionalFormatting sqref="Q13:Q16">
    <cfRule type="cellIs" dxfId="283" priority="1" operator="equal">
      <formula>0</formula>
    </cfRule>
  </conditionalFormatting>
  <dataValidations count="1">
    <dataValidation type="custom" allowBlank="1" showErrorMessage="1" errorTitle="Input Error" error="Please input a numeric value." sqref="E13:I16 E22:I22">
      <formula1>ISNUMBER(E13)</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AE45"/>
  <sheetViews>
    <sheetView showGridLines="0" zoomScale="70" zoomScaleNormal="70" zoomScaleSheetLayoutView="100" workbookViewId="0">
      <selection activeCell="E39" sqref="E39"/>
    </sheetView>
  </sheetViews>
  <sheetFormatPr defaultColWidth="9" defaultRowHeight="15"/>
  <cols>
    <col min="1" max="1" width="1.625" style="16" customWidth="1"/>
    <col min="2" max="2" width="15" style="16" customWidth="1"/>
    <col min="3" max="3" width="71.625" style="16" customWidth="1"/>
    <col min="4" max="5" width="12.5" style="16" customWidth="1"/>
    <col min="6" max="6" width="17.5" style="16" customWidth="1"/>
    <col min="7" max="8" width="11.25" style="16" customWidth="1"/>
    <col min="9" max="9" width="8.75" style="16" customWidth="1"/>
    <col min="10" max="10" width="27.125" style="16" customWidth="1"/>
    <col min="11" max="11" width="1.625" style="16" customWidth="1"/>
    <col min="12" max="12" width="1.625" style="17" customWidth="1"/>
    <col min="13" max="13" width="20.125" style="17" customWidth="1"/>
    <col min="14" max="14" width="1.625" style="21" customWidth="1"/>
    <col min="15" max="17" width="11.625" style="21" hidden="1" customWidth="1"/>
    <col min="18" max="18" width="1.625" style="21" hidden="1" customWidth="1"/>
    <col min="19" max="19" width="1.625" style="16" customWidth="1"/>
    <col min="20" max="20" width="24" style="16" customWidth="1"/>
    <col min="21" max="21" width="17.5" style="16" customWidth="1"/>
    <col min="22" max="24" width="12.125" style="16" customWidth="1"/>
    <col min="25" max="25" width="1.625" style="16" customWidth="1"/>
    <col min="26" max="26" width="9" style="16"/>
    <col min="27" max="27" width="8.625" style="16" bestFit="1" customWidth="1"/>
    <col min="28" max="16384" width="9" style="16"/>
  </cols>
  <sheetData>
    <row r="1" spans="1:31" ht="30" customHeight="1">
      <c r="A1" s="239"/>
      <c r="B1" s="2718" t="s">
        <v>628</v>
      </c>
      <c r="C1" s="2718"/>
      <c r="D1" s="2718"/>
      <c r="E1" s="2718"/>
      <c r="F1" s="2718"/>
      <c r="G1" s="2718"/>
      <c r="H1" s="2718"/>
      <c r="I1" s="2718"/>
      <c r="J1" s="239"/>
      <c r="K1" s="239"/>
      <c r="L1" s="392"/>
      <c r="M1" s="336"/>
      <c r="N1" s="314"/>
      <c r="O1" s="315"/>
      <c r="P1" s="315"/>
      <c r="Q1" s="315"/>
      <c r="R1" s="314"/>
      <c r="S1" s="239"/>
      <c r="T1" s="2718" t="s">
        <v>11001</v>
      </c>
      <c r="U1" s="2718"/>
      <c r="V1" s="2718"/>
      <c r="W1" s="2718"/>
      <c r="X1" s="476"/>
      <c r="Y1" s="476"/>
      <c r="Z1" s="2823"/>
      <c r="AA1" s="2823"/>
      <c r="AB1" s="2823"/>
      <c r="AC1" s="2823"/>
      <c r="AD1" s="239"/>
      <c r="AE1" s="239"/>
    </row>
    <row r="2" spans="1:31" ht="30" customHeight="1">
      <c r="A2" s="239"/>
      <c r="B2" s="2718" t="str">
        <f>Validation!B4</f>
        <v>South Staffordshire Water</v>
      </c>
      <c r="C2" s="2718"/>
      <c r="D2" s="584"/>
      <c r="E2" s="584"/>
      <c r="F2" s="584"/>
      <c r="G2" s="584"/>
      <c r="H2" s="584"/>
      <c r="I2" s="584"/>
      <c r="J2" s="239"/>
      <c r="K2" s="239"/>
      <c r="L2" s="392"/>
      <c r="M2" s="336"/>
      <c r="N2" s="314"/>
      <c r="O2" s="315"/>
      <c r="P2" s="315"/>
      <c r="Q2" s="315"/>
      <c r="R2" s="314"/>
      <c r="S2" s="239"/>
      <c r="T2" s="2718"/>
      <c r="U2" s="2718"/>
      <c r="V2" s="584"/>
      <c r="W2" s="584"/>
      <c r="X2" s="584"/>
      <c r="Y2" s="584"/>
      <c r="Z2" s="800"/>
      <c r="AA2" s="800"/>
      <c r="AB2" s="800"/>
      <c r="AC2" s="800"/>
      <c r="AD2" s="239"/>
      <c r="AE2" s="239"/>
    </row>
    <row r="3" spans="1:31" ht="30.75" customHeight="1">
      <c r="A3" s="239"/>
      <c r="B3" s="2733" t="s">
        <v>629</v>
      </c>
      <c r="C3" s="2734"/>
      <c r="D3" s="2734"/>
      <c r="E3" s="2734"/>
      <c r="F3" s="2734"/>
      <c r="G3" s="2734"/>
      <c r="H3" s="2734"/>
      <c r="I3" s="2734"/>
      <c r="J3" s="2734"/>
      <c r="K3" s="239"/>
      <c r="L3" s="394"/>
      <c r="M3" s="317" t="s">
        <v>6027</v>
      </c>
      <c r="N3" s="314"/>
      <c r="O3" s="315"/>
      <c r="P3" s="315"/>
      <c r="Q3" s="315"/>
      <c r="R3" s="314"/>
      <c r="S3" s="239"/>
      <c r="T3" s="2824" t="s">
        <v>629</v>
      </c>
      <c r="U3" s="2825"/>
      <c r="V3" s="2825"/>
      <c r="W3" s="2825"/>
      <c r="X3" s="2825"/>
      <c r="Y3" s="239"/>
      <c r="Z3" s="239"/>
      <c r="AA3" s="239"/>
      <c r="AB3" s="239"/>
      <c r="AC3" s="239"/>
      <c r="AD3" s="239"/>
      <c r="AE3" s="239"/>
    </row>
    <row r="4" spans="1:31" ht="15" customHeight="1" thickBot="1">
      <c r="A4" s="239"/>
      <c r="B4" s="534"/>
      <c r="C4" s="534"/>
      <c r="D4" s="534"/>
      <c r="E4" s="534"/>
      <c r="F4" s="534"/>
      <c r="G4" s="534"/>
      <c r="H4" s="534"/>
      <c r="I4" s="534"/>
      <c r="J4" s="239"/>
      <c r="K4" s="239"/>
      <c r="L4" s="397"/>
      <c r="M4" s="336"/>
      <c r="N4" s="314"/>
      <c r="O4" s="796" t="s">
        <v>6028</v>
      </c>
      <c r="P4" s="796"/>
      <c r="Q4" s="796"/>
      <c r="R4" s="314"/>
      <c r="S4" s="239"/>
      <c r="T4" s="534"/>
      <c r="U4" s="534"/>
      <c r="V4" s="534"/>
      <c r="W4" s="534"/>
      <c r="X4" s="534"/>
      <c r="Y4" s="534"/>
      <c r="Z4" s="239"/>
      <c r="AA4" s="239"/>
      <c r="AB4" s="239"/>
      <c r="AC4" s="239"/>
      <c r="AD4" s="239"/>
      <c r="AE4" s="239"/>
    </row>
    <row r="5" spans="1:31" ht="45" customHeight="1" thickTop="1">
      <c r="A5" s="268"/>
      <c r="B5" s="2731" t="s">
        <v>6029</v>
      </c>
      <c r="C5" s="2712"/>
      <c r="D5" s="728" t="s">
        <v>6040</v>
      </c>
      <c r="E5" s="728" t="s">
        <v>6551</v>
      </c>
      <c r="F5" s="729" t="s">
        <v>6742</v>
      </c>
      <c r="G5" s="536"/>
      <c r="H5" s="2808" t="s">
        <v>6034</v>
      </c>
      <c r="I5" s="268"/>
      <c r="J5" s="2808" t="s">
        <v>6035</v>
      </c>
      <c r="K5" s="268"/>
      <c r="L5" s="397"/>
      <c r="M5" s="336"/>
      <c r="N5" s="314"/>
      <c r="O5" s="321" t="s">
        <v>6036</v>
      </c>
      <c r="P5" s="321"/>
      <c r="Q5" s="321"/>
      <c r="R5" s="314"/>
      <c r="S5" s="239"/>
      <c r="T5" s="2731" t="s">
        <v>6029</v>
      </c>
      <c r="U5" s="2712"/>
      <c r="V5" s="728" t="s">
        <v>6040</v>
      </c>
      <c r="W5" s="728" t="s">
        <v>6551</v>
      </c>
      <c r="X5" s="729" t="s">
        <v>6742</v>
      </c>
      <c r="Y5" s="239"/>
      <c r="Z5" s="239"/>
      <c r="AA5" s="239"/>
      <c r="AB5" s="239"/>
      <c r="AC5" s="239"/>
      <c r="AD5" s="239"/>
      <c r="AE5" s="239"/>
    </row>
    <row r="6" spans="1:31" ht="15" customHeight="1">
      <c r="A6" s="268"/>
      <c r="B6" s="2814" t="s">
        <v>6030</v>
      </c>
      <c r="C6" s="2815"/>
      <c r="D6" s="479" t="s">
        <v>682</v>
      </c>
      <c r="E6" s="479" t="s">
        <v>1806</v>
      </c>
      <c r="F6" s="480" t="s">
        <v>1837</v>
      </c>
      <c r="G6" s="536"/>
      <c r="H6" s="2809"/>
      <c r="I6" s="268"/>
      <c r="J6" s="2809"/>
      <c r="K6" s="268"/>
      <c r="L6" s="397"/>
      <c r="M6" s="336"/>
      <c r="N6" s="314"/>
      <c r="O6" s="321"/>
      <c r="P6" s="321"/>
      <c r="Q6" s="321"/>
      <c r="R6" s="314"/>
      <c r="S6" s="239"/>
      <c r="T6" s="2814" t="s">
        <v>6030</v>
      </c>
      <c r="U6" s="2815"/>
      <c r="V6" s="482" t="s">
        <v>682</v>
      </c>
      <c r="W6" s="482" t="s">
        <v>1806</v>
      </c>
      <c r="X6" s="483" t="s">
        <v>1837</v>
      </c>
      <c r="Y6" s="239"/>
      <c r="Z6" s="239"/>
      <c r="AA6" s="239"/>
      <c r="AB6" s="239"/>
      <c r="AC6" s="239"/>
      <c r="AD6" s="239"/>
      <c r="AE6" s="239"/>
    </row>
    <row r="7" spans="1:31" ht="15" customHeight="1" thickBot="1">
      <c r="A7" s="268"/>
      <c r="B7" s="2732" t="s">
        <v>5926</v>
      </c>
      <c r="C7" s="2713"/>
      <c r="D7" s="323">
        <v>3</v>
      </c>
      <c r="E7" s="323">
        <v>3</v>
      </c>
      <c r="F7" s="730">
        <v>3</v>
      </c>
      <c r="G7" s="536"/>
      <c r="H7" s="2810"/>
      <c r="I7" s="268"/>
      <c r="J7" s="2810"/>
      <c r="K7" s="268"/>
      <c r="L7" s="397"/>
      <c r="M7" s="336"/>
      <c r="N7" s="314"/>
      <c r="O7" s="244"/>
      <c r="P7" s="244"/>
      <c r="Q7" s="244"/>
      <c r="R7" s="314"/>
      <c r="S7" s="239"/>
      <c r="T7" s="2732" t="s">
        <v>5926</v>
      </c>
      <c r="U7" s="2713"/>
      <c r="V7" s="323">
        <v>3</v>
      </c>
      <c r="W7" s="323">
        <v>3</v>
      </c>
      <c r="X7" s="730">
        <v>3</v>
      </c>
      <c r="Y7" s="239"/>
      <c r="Z7" s="239"/>
      <c r="AA7" s="239"/>
      <c r="AB7" s="239"/>
      <c r="AC7" s="239"/>
      <c r="AD7" s="239"/>
      <c r="AE7" s="239"/>
    </row>
    <row r="8" spans="1:31" ht="15.75" customHeight="1" thickTop="1" thickBot="1">
      <c r="A8" s="268"/>
      <c r="B8" s="268"/>
      <c r="C8" s="268"/>
      <c r="D8" s="268"/>
      <c r="E8" s="268"/>
      <c r="F8" s="268"/>
      <c r="G8" s="268"/>
      <c r="H8" s="268"/>
      <c r="I8" s="268"/>
      <c r="J8" s="268"/>
      <c r="K8" s="268"/>
      <c r="L8" s="397"/>
      <c r="M8" s="336"/>
      <c r="N8" s="314"/>
      <c r="O8" s="244"/>
      <c r="P8" s="319"/>
      <c r="Q8" s="244"/>
      <c r="R8" s="314"/>
      <c r="S8" s="239"/>
      <c r="T8" s="268"/>
      <c r="U8" s="268"/>
      <c r="V8" s="268"/>
      <c r="W8" s="268"/>
      <c r="X8" s="268"/>
      <c r="Y8" s="239"/>
      <c r="Z8" s="239"/>
      <c r="AA8" s="239"/>
      <c r="AB8" s="239"/>
      <c r="AC8" s="239"/>
      <c r="AD8" s="239"/>
      <c r="AE8" s="239"/>
    </row>
    <row r="9" spans="1:31" ht="15.75" customHeight="1" thickTop="1" thickBot="1">
      <c r="A9" s="268"/>
      <c r="B9" s="2680" t="s">
        <v>6743</v>
      </c>
      <c r="C9" s="2681"/>
      <c r="D9" s="807"/>
      <c r="E9" s="807"/>
      <c r="F9" s="807"/>
      <c r="G9" s="268"/>
      <c r="H9" s="536"/>
      <c r="I9" s="207"/>
      <c r="J9" s="268"/>
      <c r="K9" s="268"/>
      <c r="L9" s="397"/>
      <c r="M9" s="336"/>
      <c r="N9" s="314"/>
      <c r="O9" s="322"/>
      <c r="P9" s="322"/>
      <c r="Q9" s="322"/>
      <c r="R9" s="314"/>
      <c r="S9" s="239"/>
      <c r="T9" s="2680" t="s">
        <v>6743</v>
      </c>
      <c r="U9" s="2681"/>
      <c r="V9" s="807"/>
      <c r="W9" s="807"/>
      <c r="X9" s="807"/>
      <c r="Y9" s="244"/>
      <c r="Z9" s="239"/>
      <c r="AA9" s="239"/>
      <c r="AB9" s="239"/>
      <c r="AC9" s="239"/>
      <c r="AD9" s="239"/>
      <c r="AE9" s="239"/>
    </row>
    <row r="10" spans="1:31" ht="15.75" customHeight="1" thickTop="1">
      <c r="A10" s="268"/>
      <c r="B10" s="2819" t="s">
        <v>11246</v>
      </c>
      <c r="C10" s="2820"/>
      <c r="D10" s="725"/>
      <c r="E10" s="330">
        <v>48.371000000000002</v>
      </c>
      <c r="F10" s="809"/>
      <c r="G10" s="83"/>
      <c r="H10" s="333" t="s">
        <v>6745</v>
      </c>
      <c r="I10" s="268"/>
      <c r="J10" s="335"/>
      <c r="K10" s="268"/>
      <c r="L10" s="397"/>
      <c r="M10" s="336">
        <f>IF( SUM( O10:Q10 ) = 0, 0, $O$5 )</f>
        <v>0</v>
      </c>
      <c r="N10" s="314"/>
      <c r="O10" s="322"/>
      <c r="P10" s="337">
        <f xml:space="preserve"> IF( ISNUMBER(E10 ), 0, 1 )</f>
        <v>0</v>
      </c>
      <c r="Q10" s="322"/>
      <c r="R10" s="314"/>
      <c r="S10" s="239"/>
      <c r="T10" s="2819" t="s">
        <v>6744</v>
      </c>
      <c r="U10" s="2820"/>
      <c r="V10" s="725"/>
      <c r="W10" s="330" t="s">
        <v>2075</v>
      </c>
      <c r="X10" s="809"/>
      <c r="Y10" s="239"/>
      <c r="Z10" s="239"/>
      <c r="AA10" s="239"/>
      <c r="AB10" s="239"/>
      <c r="AC10" s="239"/>
      <c r="AD10" s="239"/>
      <c r="AE10" s="239"/>
    </row>
    <row r="11" spans="1:31" ht="15.75" customHeight="1">
      <c r="A11" s="268"/>
      <c r="B11" s="2821" t="s">
        <v>11247</v>
      </c>
      <c r="C11" s="2822"/>
      <c r="D11" s="810"/>
      <c r="E11" s="339">
        <v>0</v>
      </c>
      <c r="F11" s="811"/>
      <c r="G11" s="83"/>
      <c r="H11" s="342" t="s">
        <v>6747</v>
      </c>
      <c r="I11" s="268"/>
      <c r="J11" s="343"/>
      <c r="K11" s="268"/>
      <c r="L11" s="397"/>
      <c r="M11" s="336">
        <f t="shared" ref="M11:M12" si="0">IF( SUM( O11:Q11 ) = 0, 0, $O$5 )</f>
        <v>0</v>
      </c>
      <c r="N11" s="314"/>
      <c r="O11" s="322"/>
      <c r="P11" s="337">
        <f t="shared" ref="P11:P12" si="1" xml:space="preserve"> IF( ISNUMBER(E11 ), 0, 1 )</f>
        <v>0</v>
      </c>
      <c r="Q11" s="322"/>
      <c r="R11" s="314"/>
      <c r="S11" s="239"/>
      <c r="T11" s="2821" t="s">
        <v>6746</v>
      </c>
      <c r="U11" s="2822"/>
      <c r="V11" s="810"/>
      <c r="W11" s="339" t="s">
        <v>2076</v>
      </c>
      <c r="X11" s="811"/>
      <c r="Y11" s="239"/>
      <c r="Z11" s="239"/>
      <c r="AA11" s="239"/>
      <c r="AB11" s="239"/>
      <c r="AC11" s="239"/>
      <c r="AD11" s="239"/>
      <c r="AE11" s="239"/>
    </row>
    <row r="12" spans="1:31" ht="15.75" customHeight="1" thickBot="1">
      <c r="A12" s="268"/>
      <c r="B12" s="2817" t="s">
        <v>11248</v>
      </c>
      <c r="C12" s="2818"/>
      <c r="D12" s="726"/>
      <c r="E12" s="349">
        <v>0</v>
      </c>
      <c r="F12" s="812"/>
      <c r="G12" s="83"/>
      <c r="H12" s="408" t="s">
        <v>6749</v>
      </c>
      <c r="I12" s="268"/>
      <c r="J12" s="354"/>
      <c r="K12" s="268"/>
      <c r="L12" s="397"/>
      <c r="M12" s="336">
        <f t="shared" si="0"/>
        <v>0</v>
      </c>
      <c r="N12" s="314"/>
      <c r="O12" s="322"/>
      <c r="P12" s="337">
        <f t="shared" si="1"/>
        <v>0</v>
      </c>
      <c r="Q12" s="322"/>
      <c r="R12" s="314"/>
      <c r="S12" s="239"/>
      <c r="T12" s="2817" t="s">
        <v>6748</v>
      </c>
      <c r="U12" s="2818"/>
      <c r="V12" s="726"/>
      <c r="W12" s="349" t="s">
        <v>2077</v>
      </c>
      <c r="X12" s="812"/>
      <c r="Y12" s="239"/>
      <c r="Z12" s="239"/>
      <c r="AA12" s="239"/>
      <c r="AB12" s="239"/>
      <c r="AC12" s="239"/>
      <c r="AD12" s="239"/>
      <c r="AE12" s="239"/>
    </row>
    <row r="13" spans="1:31" ht="15.75" customHeight="1" thickTop="1" thickBot="1">
      <c r="A13" s="268"/>
      <c r="B13" s="813"/>
      <c r="C13" s="813"/>
      <c r="D13" s="418"/>
      <c r="E13" s="418"/>
      <c r="F13" s="418"/>
      <c r="G13" s="83"/>
      <c r="H13" s="334"/>
      <c r="I13" s="268"/>
      <c r="J13" s="268"/>
      <c r="K13" s="268"/>
      <c r="L13" s="397"/>
      <c r="M13" s="336"/>
      <c r="N13" s="314"/>
      <c r="O13" s="322"/>
      <c r="P13" s="322"/>
      <c r="Q13" s="322"/>
      <c r="R13" s="314"/>
      <c r="S13" s="239"/>
      <c r="T13" s="813"/>
      <c r="U13" s="813"/>
      <c r="V13" s="418"/>
      <c r="W13" s="418"/>
      <c r="X13" s="418"/>
      <c r="Y13" s="239"/>
      <c r="Z13" s="239"/>
      <c r="AA13" s="239"/>
      <c r="AB13" s="239"/>
      <c r="AC13" s="239"/>
      <c r="AD13" s="239"/>
      <c r="AE13" s="239"/>
    </row>
    <row r="14" spans="1:31" ht="15.75" customHeight="1" thickTop="1" thickBot="1">
      <c r="A14" s="268"/>
      <c r="B14" s="2680" t="s">
        <v>6750</v>
      </c>
      <c r="C14" s="2681"/>
      <c r="D14" s="807"/>
      <c r="E14" s="807"/>
      <c r="F14" s="807"/>
      <c r="G14" s="268"/>
      <c r="H14" s="536"/>
      <c r="I14" s="207"/>
      <c r="J14" s="268"/>
      <c r="K14" s="268"/>
      <c r="L14" s="397"/>
      <c r="M14" s="336"/>
      <c r="N14" s="314"/>
      <c r="O14" s="322"/>
      <c r="P14" s="322"/>
      <c r="Q14" s="322"/>
      <c r="R14" s="314"/>
      <c r="S14" s="239"/>
      <c r="T14" s="2680" t="s">
        <v>6750</v>
      </c>
      <c r="U14" s="2681"/>
      <c r="V14" s="807"/>
      <c r="W14" s="807"/>
      <c r="X14" s="807"/>
      <c r="Y14" s="244"/>
      <c r="Z14" s="239"/>
      <c r="AA14" s="239"/>
      <c r="AB14" s="239"/>
      <c r="AC14" s="239"/>
      <c r="AD14" s="239"/>
      <c r="AE14" s="239"/>
    </row>
    <row r="15" spans="1:31" ht="15.75" customHeight="1" thickTop="1">
      <c r="A15" s="268"/>
      <c r="B15" s="2819" t="s">
        <v>11249</v>
      </c>
      <c r="C15" s="2820"/>
      <c r="D15" s="725"/>
      <c r="E15" s="330">
        <f>'4R'!G11-E10</f>
        <v>624.56441666666672</v>
      </c>
      <c r="F15" s="809"/>
      <c r="G15" s="83"/>
      <c r="H15" s="333" t="s">
        <v>6752</v>
      </c>
      <c r="I15" s="268"/>
      <c r="J15" s="335"/>
      <c r="K15" s="268"/>
      <c r="L15" s="397"/>
      <c r="M15" s="336">
        <f t="shared" ref="M15:M17" si="2">IF( SUM( O15:Q15 ) = 0, 0, $O$5 )</f>
        <v>0</v>
      </c>
      <c r="N15" s="314"/>
      <c r="O15" s="322"/>
      <c r="P15" s="337">
        <f t="shared" ref="P15:P17" si="3" xml:space="preserve"> IF( ISNUMBER(E15 ), 0, 1 )</f>
        <v>0</v>
      </c>
      <c r="Q15" s="322"/>
      <c r="R15" s="314"/>
      <c r="S15" s="239"/>
      <c r="T15" s="2819" t="s">
        <v>6751</v>
      </c>
      <c r="U15" s="2820"/>
      <c r="V15" s="725"/>
      <c r="W15" s="330" t="s">
        <v>2078</v>
      </c>
      <c r="X15" s="809"/>
      <c r="Y15" s="239"/>
      <c r="Z15" s="239"/>
      <c r="AA15" s="239"/>
      <c r="AB15" s="239"/>
      <c r="AC15" s="239"/>
      <c r="AD15" s="239"/>
      <c r="AE15" s="239"/>
    </row>
    <row r="16" spans="1:31" ht="15.75" customHeight="1">
      <c r="A16" s="268"/>
      <c r="B16" s="2821" t="s">
        <v>11250</v>
      </c>
      <c r="C16" s="2822"/>
      <c r="D16" s="810"/>
      <c r="E16" s="339">
        <v>0</v>
      </c>
      <c r="F16" s="811"/>
      <c r="G16" s="83"/>
      <c r="H16" s="342" t="s">
        <v>6754</v>
      </c>
      <c r="I16" s="268"/>
      <c r="J16" s="343"/>
      <c r="K16" s="268"/>
      <c r="L16" s="397"/>
      <c r="M16" s="336">
        <f t="shared" si="2"/>
        <v>0</v>
      </c>
      <c r="N16" s="314"/>
      <c r="O16" s="322"/>
      <c r="P16" s="337">
        <f t="shared" si="3"/>
        <v>0</v>
      </c>
      <c r="Q16" s="322"/>
      <c r="R16" s="314"/>
      <c r="S16" s="239"/>
      <c r="T16" s="2821" t="s">
        <v>6753</v>
      </c>
      <c r="U16" s="2822"/>
      <c r="V16" s="810"/>
      <c r="W16" s="339" t="s">
        <v>2079</v>
      </c>
      <c r="X16" s="811"/>
      <c r="Y16" s="239"/>
      <c r="Z16" s="239"/>
      <c r="AA16" s="239"/>
      <c r="AB16" s="239"/>
      <c r="AC16" s="239"/>
      <c r="AD16" s="239"/>
      <c r="AE16" s="239"/>
    </row>
    <row r="17" spans="1:31" ht="15.75" customHeight="1" thickBot="1">
      <c r="A17" s="268"/>
      <c r="B17" s="2817" t="s">
        <v>11251</v>
      </c>
      <c r="C17" s="2818"/>
      <c r="D17" s="726"/>
      <c r="E17" s="349">
        <v>0</v>
      </c>
      <c r="F17" s="812"/>
      <c r="G17" s="83"/>
      <c r="H17" s="408" t="s">
        <v>6756</v>
      </c>
      <c r="I17" s="268"/>
      <c r="J17" s="354"/>
      <c r="K17" s="268"/>
      <c r="L17" s="397"/>
      <c r="M17" s="336">
        <f t="shared" si="2"/>
        <v>0</v>
      </c>
      <c r="N17" s="314"/>
      <c r="O17" s="322"/>
      <c r="P17" s="337">
        <f t="shared" si="3"/>
        <v>0</v>
      </c>
      <c r="Q17" s="322"/>
      <c r="R17" s="314"/>
      <c r="S17" s="239"/>
      <c r="T17" s="2817" t="s">
        <v>6755</v>
      </c>
      <c r="U17" s="2818"/>
      <c r="V17" s="726"/>
      <c r="W17" s="349" t="s">
        <v>2080</v>
      </c>
      <c r="X17" s="812"/>
      <c r="Y17" s="239"/>
      <c r="Z17" s="239"/>
      <c r="AA17" s="239"/>
      <c r="AB17" s="239"/>
      <c r="AC17" s="239"/>
      <c r="AD17" s="239"/>
      <c r="AE17" s="239"/>
    </row>
    <row r="18" spans="1:31" ht="15.75" customHeight="1" thickTop="1" thickBot="1">
      <c r="A18" s="268"/>
      <c r="B18" s="268"/>
      <c r="C18" s="268"/>
      <c r="D18" s="807"/>
      <c r="E18" s="807"/>
      <c r="F18" s="807"/>
      <c r="G18" s="268"/>
      <c r="H18" s="268"/>
      <c r="I18" s="268"/>
      <c r="J18" s="268"/>
      <c r="K18" s="268"/>
      <c r="L18" s="397"/>
      <c r="M18" s="336"/>
      <c r="N18" s="314"/>
      <c r="O18" s="322"/>
      <c r="P18" s="322"/>
      <c r="Q18" s="322"/>
      <c r="R18" s="314"/>
      <c r="S18" s="239"/>
      <c r="T18" s="268"/>
      <c r="U18" s="268"/>
      <c r="V18" s="807"/>
      <c r="W18" s="807"/>
      <c r="X18" s="807"/>
      <c r="Y18" s="239"/>
      <c r="Z18" s="239"/>
      <c r="AA18" s="239"/>
      <c r="AB18" s="239"/>
      <c r="AC18" s="239"/>
      <c r="AD18" s="239"/>
      <c r="AE18" s="239"/>
    </row>
    <row r="19" spans="1:31" ht="15.75" customHeight="1" thickTop="1" thickBot="1">
      <c r="A19" s="268"/>
      <c r="B19" s="2680" t="s">
        <v>6757</v>
      </c>
      <c r="C19" s="2681"/>
      <c r="D19" s="807"/>
      <c r="E19" s="807"/>
      <c r="F19" s="807"/>
      <c r="G19" s="268"/>
      <c r="H19" s="536"/>
      <c r="I19" s="207"/>
      <c r="J19" s="268"/>
      <c r="K19" s="268"/>
      <c r="L19" s="397"/>
      <c r="M19" s="336"/>
      <c r="N19" s="314"/>
      <c r="O19" s="322"/>
      <c r="P19" s="322"/>
      <c r="Q19" s="322"/>
      <c r="R19" s="314"/>
      <c r="S19" s="239"/>
      <c r="T19" s="2680" t="s">
        <v>6757</v>
      </c>
      <c r="U19" s="2681"/>
      <c r="V19" s="807"/>
      <c r="W19" s="807"/>
      <c r="X19" s="807"/>
      <c r="Y19" s="244"/>
      <c r="Z19" s="239"/>
      <c r="AA19" s="239"/>
      <c r="AB19" s="239"/>
      <c r="AC19" s="239"/>
      <c r="AD19" s="239"/>
      <c r="AE19" s="239"/>
    </row>
    <row r="20" spans="1:31" ht="15.75" customHeight="1" thickTop="1">
      <c r="A20" s="268"/>
      <c r="B20" s="2819" t="s">
        <v>6758</v>
      </c>
      <c r="C20" s="2820"/>
      <c r="D20" s="725"/>
      <c r="E20" s="725"/>
      <c r="F20" s="332">
        <f>IFERROR(((D25+D33)/E10)*1000,0)</f>
        <v>64.005292427280807</v>
      </c>
      <c r="G20" s="83"/>
      <c r="H20" s="333" t="s">
        <v>6759</v>
      </c>
      <c r="I20" s="268"/>
      <c r="J20" s="335"/>
      <c r="K20" s="268"/>
      <c r="L20" s="397"/>
      <c r="M20" s="336"/>
      <c r="N20" s="314"/>
      <c r="O20" s="322"/>
      <c r="P20" s="322"/>
      <c r="Q20" s="322"/>
      <c r="R20" s="314"/>
      <c r="S20" s="239"/>
      <c r="T20" s="2819" t="s">
        <v>6758</v>
      </c>
      <c r="U20" s="2820"/>
      <c r="V20" s="725"/>
      <c r="W20" s="725"/>
      <c r="X20" s="332" t="s">
        <v>2081</v>
      </c>
      <c r="Y20" s="239"/>
      <c r="Z20" s="239"/>
      <c r="AA20" s="239"/>
      <c r="AB20" s="239"/>
      <c r="AC20" s="239"/>
      <c r="AD20" s="239"/>
      <c r="AE20" s="239"/>
    </row>
    <row r="21" spans="1:31" ht="15.75" customHeight="1">
      <c r="A21" s="268"/>
      <c r="B21" s="2821" t="s">
        <v>6760</v>
      </c>
      <c r="C21" s="2822"/>
      <c r="D21" s="810"/>
      <c r="E21" s="810"/>
      <c r="F21" s="341">
        <f>IFERROR(((D26+D34)/E11)*1000,0)</f>
        <v>0</v>
      </c>
      <c r="G21" s="83"/>
      <c r="H21" s="342" t="s">
        <v>6761</v>
      </c>
      <c r="I21" s="268"/>
      <c r="J21" s="343"/>
      <c r="K21" s="268"/>
      <c r="L21" s="397"/>
      <c r="M21" s="336"/>
      <c r="N21" s="314"/>
      <c r="O21" s="322"/>
      <c r="P21" s="322"/>
      <c r="Q21" s="322"/>
      <c r="R21" s="314"/>
      <c r="S21" s="239"/>
      <c r="T21" s="2821" t="s">
        <v>6760</v>
      </c>
      <c r="U21" s="2822"/>
      <c r="V21" s="810"/>
      <c r="W21" s="810"/>
      <c r="X21" s="341" t="s">
        <v>2082</v>
      </c>
      <c r="Y21" s="239"/>
      <c r="Z21" s="239"/>
      <c r="AA21" s="239"/>
      <c r="AB21" s="239"/>
      <c r="AC21" s="239"/>
      <c r="AD21" s="239"/>
      <c r="AE21" s="239"/>
    </row>
    <row r="22" spans="1:31" ht="15.75" customHeight="1" thickBot="1">
      <c r="A22" s="268"/>
      <c r="B22" s="2817" t="s">
        <v>6762</v>
      </c>
      <c r="C22" s="2818"/>
      <c r="D22" s="726"/>
      <c r="E22" s="726"/>
      <c r="F22" s="351">
        <f>IFERROR(((D27+D35)/E12)*1000,0)</f>
        <v>0</v>
      </c>
      <c r="G22" s="83"/>
      <c r="H22" s="408" t="s">
        <v>6763</v>
      </c>
      <c r="I22" s="268"/>
      <c r="J22" s="354"/>
      <c r="K22" s="268"/>
      <c r="L22" s="397"/>
      <c r="M22" s="336"/>
      <c r="N22" s="314"/>
      <c r="O22" s="322"/>
      <c r="P22" s="322"/>
      <c r="Q22" s="322"/>
      <c r="R22" s="314"/>
      <c r="S22" s="239"/>
      <c r="T22" s="2817" t="s">
        <v>6762</v>
      </c>
      <c r="U22" s="2818"/>
      <c r="V22" s="726"/>
      <c r="W22" s="726"/>
      <c r="X22" s="351" t="s">
        <v>2083</v>
      </c>
      <c r="Y22" s="239"/>
      <c r="Z22" s="239"/>
      <c r="AA22" s="239"/>
      <c r="AB22" s="239"/>
      <c r="AC22" s="239"/>
      <c r="AD22" s="239"/>
      <c r="AE22" s="239"/>
    </row>
    <row r="23" spans="1:31" ht="15.75" customHeight="1" thickTop="1" thickBot="1">
      <c r="A23" s="268"/>
      <c r="B23" s="268"/>
      <c r="C23" s="268"/>
      <c r="D23" s="807"/>
      <c r="E23" s="807"/>
      <c r="F23" s="807"/>
      <c r="G23" s="268"/>
      <c r="H23" s="268"/>
      <c r="I23" s="268"/>
      <c r="J23" s="268"/>
      <c r="K23" s="268"/>
      <c r="L23" s="397"/>
      <c r="M23" s="336"/>
      <c r="N23" s="314"/>
      <c r="O23" s="322"/>
      <c r="P23" s="322"/>
      <c r="Q23" s="322"/>
      <c r="R23" s="314"/>
      <c r="S23" s="239"/>
      <c r="T23" s="268"/>
      <c r="U23" s="268"/>
      <c r="V23" s="807"/>
      <c r="W23" s="807"/>
      <c r="X23" s="807"/>
      <c r="Y23" s="239"/>
      <c r="Z23" s="239"/>
      <c r="AA23" s="239"/>
      <c r="AB23" s="239"/>
      <c r="AC23" s="239"/>
      <c r="AD23" s="239"/>
      <c r="AE23" s="239"/>
    </row>
    <row r="24" spans="1:31" ht="15.75" customHeight="1" thickTop="1" thickBot="1">
      <c r="A24" s="268"/>
      <c r="B24" s="2680" t="s">
        <v>6764</v>
      </c>
      <c r="C24" s="2681"/>
      <c r="D24" s="807"/>
      <c r="E24" s="807"/>
      <c r="F24" s="807"/>
      <c r="G24" s="268"/>
      <c r="H24" s="536"/>
      <c r="I24" s="207"/>
      <c r="J24" s="268"/>
      <c r="K24" s="268"/>
      <c r="L24" s="397"/>
      <c r="M24" s="336"/>
      <c r="N24" s="314"/>
      <c r="O24" s="322"/>
      <c r="P24" s="322"/>
      <c r="Q24" s="322"/>
      <c r="R24" s="314"/>
      <c r="S24" s="239"/>
      <c r="T24" s="2680" t="s">
        <v>6764</v>
      </c>
      <c r="U24" s="2681"/>
      <c r="V24" s="807"/>
      <c r="W24" s="807"/>
      <c r="X24" s="807"/>
      <c r="Y24" s="244"/>
      <c r="Z24" s="239"/>
      <c r="AA24" s="239"/>
      <c r="AB24" s="239"/>
      <c r="AC24" s="239"/>
      <c r="AD24" s="239"/>
      <c r="AE24" s="239"/>
    </row>
    <row r="25" spans="1:31" ht="15.75" customHeight="1" thickTop="1">
      <c r="A25" s="268"/>
      <c r="B25" s="2819" t="s">
        <v>6765</v>
      </c>
      <c r="C25" s="2820"/>
      <c r="D25" s="814">
        <v>3.0960000000000001</v>
      </c>
      <c r="E25" s="815"/>
      <c r="F25" s="816"/>
      <c r="G25" s="83"/>
      <c r="H25" s="333" t="s">
        <v>6766</v>
      </c>
      <c r="I25" s="268"/>
      <c r="J25" s="335"/>
      <c r="K25" s="268"/>
      <c r="L25" s="397"/>
      <c r="M25" s="336">
        <f t="shared" ref="M25:M27" si="4">IF( SUM( O25:Q25 ) = 0, 0, $O$5 )</f>
        <v>0</v>
      </c>
      <c r="N25" s="314"/>
      <c r="O25" s="337">
        <f t="shared" ref="O25:O27" si="5" xml:space="preserve"> IF( ISNUMBER(D25 ), 0, 1 )</f>
        <v>0</v>
      </c>
      <c r="P25" s="322"/>
      <c r="Q25" s="322"/>
      <c r="R25" s="314"/>
      <c r="S25" s="239"/>
      <c r="T25" s="2819" t="s">
        <v>6765</v>
      </c>
      <c r="U25" s="2820"/>
      <c r="V25" s="814" t="s">
        <v>2069</v>
      </c>
      <c r="W25" s="815"/>
      <c r="X25" s="816"/>
      <c r="Y25" s="239"/>
      <c r="Z25" s="239"/>
      <c r="AA25" s="239"/>
      <c r="AB25" s="239"/>
      <c r="AC25" s="239"/>
      <c r="AD25" s="239"/>
      <c r="AE25" s="239"/>
    </row>
    <row r="26" spans="1:31" ht="15.75" customHeight="1">
      <c r="A26" s="268"/>
      <c r="B26" s="2821" t="s">
        <v>6767</v>
      </c>
      <c r="C26" s="2822"/>
      <c r="D26" s="817">
        <v>0</v>
      </c>
      <c r="E26" s="818"/>
      <c r="F26" s="819"/>
      <c r="G26" s="83"/>
      <c r="H26" s="342" t="s">
        <v>6768</v>
      </c>
      <c r="I26" s="268"/>
      <c r="J26" s="343"/>
      <c r="K26" s="268"/>
      <c r="L26" s="397"/>
      <c r="M26" s="336">
        <f t="shared" si="4"/>
        <v>0</v>
      </c>
      <c r="N26" s="314"/>
      <c r="O26" s="337">
        <f t="shared" si="5"/>
        <v>0</v>
      </c>
      <c r="P26" s="322"/>
      <c r="Q26" s="322"/>
      <c r="R26" s="314"/>
      <c r="S26" s="239"/>
      <c r="T26" s="2821" t="s">
        <v>6767</v>
      </c>
      <c r="U26" s="2822"/>
      <c r="V26" s="817" t="s">
        <v>2070</v>
      </c>
      <c r="W26" s="818"/>
      <c r="X26" s="819"/>
      <c r="Y26" s="239"/>
      <c r="Z26" s="239"/>
      <c r="AA26" s="239"/>
      <c r="AB26" s="239"/>
      <c r="AC26" s="239"/>
      <c r="AD26" s="239"/>
      <c r="AE26" s="239"/>
    </row>
    <row r="27" spans="1:31" ht="15.75" customHeight="1">
      <c r="A27" s="268"/>
      <c r="B27" s="2821" t="s">
        <v>6769</v>
      </c>
      <c r="C27" s="2822"/>
      <c r="D27" s="817">
        <v>0</v>
      </c>
      <c r="E27" s="818"/>
      <c r="F27" s="819"/>
      <c r="G27" s="83"/>
      <c r="H27" s="342" t="s">
        <v>6770</v>
      </c>
      <c r="I27" s="268"/>
      <c r="J27" s="343"/>
      <c r="K27" s="268"/>
      <c r="L27" s="397"/>
      <c r="M27" s="336">
        <f t="shared" si="4"/>
        <v>0</v>
      </c>
      <c r="N27" s="314"/>
      <c r="O27" s="337">
        <f t="shared" si="5"/>
        <v>0</v>
      </c>
      <c r="P27" s="322"/>
      <c r="Q27" s="322"/>
      <c r="R27" s="314"/>
      <c r="S27" s="239"/>
      <c r="T27" s="2821" t="s">
        <v>6769</v>
      </c>
      <c r="U27" s="2822"/>
      <c r="V27" s="817" t="s">
        <v>2071</v>
      </c>
      <c r="W27" s="818"/>
      <c r="X27" s="819"/>
      <c r="Y27" s="239"/>
      <c r="Z27" s="239"/>
      <c r="AA27" s="239"/>
      <c r="AB27" s="239"/>
      <c r="AC27" s="239"/>
      <c r="AD27" s="239"/>
      <c r="AE27" s="239"/>
    </row>
    <row r="28" spans="1:31" ht="15.75" customHeight="1">
      <c r="A28" s="268"/>
      <c r="B28" s="2821" t="s">
        <v>6771</v>
      </c>
      <c r="C28" s="2822"/>
      <c r="D28" s="810"/>
      <c r="E28" s="810"/>
      <c r="F28" s="341">
        <f>IFERROR(IF(OR(D25=0,E10=0,E15=0),0,D25/((E10+E15)/1000)),0)</f>
        <v>4.6007386791080123</v>
      </c>
      <c r="G28" s="83"/>
      <c r="H28" s="342" t="s">
        <v>6772</v>
      </c>
      <c r="I28" s="268"/>
      <c r="J28" s="343"/>
      <c r="K28" s="268"/>
      <c r="L28" s="397"/>
      <c r="M28" s="336"/>
      <c r="N28" s="314"/>
      <c r="O28" s="322"/>
      <c r="P28" s="322"/>
      <c r="Q28" s="322"/>
      <c r="R28" s="314"/>
      <c r="S28" s="239"/>
      <c r="T28" s="2821" t="s">
        <v>6771</v>
      </c>
      <c r="U28" s="2822"/>
      <c r="V28" s="810"/>
      <c r="W28" s="810"/>
      <c r="X28" s="341" t="s">
        <v>2084</v>
      </c>
      <c r="Y28" s="239"/>
      <c r="Z28" s="239"/>
      <c r="AA28" s="239"/>
      <c r="AB28" s="239"/>
      <c r="AC28" s="239"/>
      <c r="AD28" s="239"/>
      <c r="AE28" s="239"/>
    </row>
    <row r="29" spans="1:31" ht="15.75" customHeight="1">
      <c r="A29" s="268"/>
      <c r="B29" s="2821" t="s">
        <v>6773</v>
      </c>
      <c r="C29" s="2822"/>
      <c r="D29" s="810"/>
      <c r="E29" s="810"/>
      <c r="F29" s="341">
        <f>IFERROR(IF(OR(D26=0,E11=0,E16=0),0,D26/((E11+E16)/1000)),0)</f>
        <v>0</v>
      </c>
      <c r="G29" s="83"/>
      <c r="H29" s="342" t="s">
        <v>6774</v>
      </c>
      <c r="I29" s="268"/>
      <c r="J29" s="343"/>
      <c r="K29" s="268"/>
      <c r="L29" s="397"/>
      <c r="M29" s="336"/>
      <c r="N29" s="314"/>
      <c r="O29" s="322"/>
      <c r="P29" s="322"/>
      <c r="Q29" s="322"/>
      <c r="R29" s="314"/>
      <c r="S29" s="239"/>
      <c r="T29" s="2821" t="s">
        <v>6773</v>
      </c>
      <c r="U29" s="2822"/>
      <c r="V29" s="810"/>
      <c r="W29" s="810"/>
      <c r="X29" s="341" t="s">
        <v>2085</v>
      </c>
      <c r="Y29" s="239"/>
      <c r="Z29" s="239"/>
      <c r="AA29" s="239"/>
      <c r="AB29" s="239"/>
      <c r="AC29" s="239"/>
      <c r="AD29" s="239"/>
      <c r="AE29" s="239"/>
    </row>
    <row r="30" spans="1:31" ht="15.75" customHeight="1" thickBot="1">
      <c r="A30" s="268"/>
      <c r="B30" s="2817" t="s">
        <v>6775</v>
      </c>
      <c r="C30" s="2818"/>
      <c r="D30" s="726"/>
      <c r="E30" s="726"/>
      <c r="F30" s="351">
        <f>IFERROR(IF(OR(D27=0,E12=0,E17=0),0,D27/((E12+E17)/1000)),0)</f>
        <v>0</v>
      </c>
      <c r="G30" s="83"/>
      <c r="H30" s="408" t="s">
        <v>6776</v>
      </c>
      <c r="I30" s="268"/>
      <c r="J30" s="354"/>
      <c r="K30" s="268"/>
      <c r="L30" s="397"/>
      <c r="M30" s="336"/>
      <c r="N30" s="314"/>
      <c r="O30" s="322"/>
      <c r="P30" s="322"/>
      <c r="Q30" s="322"/>
      <c r="R30" s="314"/>
      <c r="S30" s="239"/>
      <c r="T30" s="2817" t="s">
        <v>6775</v>
      </c>
      <c r="U30" s="2818"/>
      <c r="V30" s="726"/>
      <c r="W30" s="726"/>
      <c r="X30" s="351" t="s">
        <v>2086</v>
      </c>
      <c r="Y30" s="239"/>
      <c r="Z30" s="239"/>
      <c r="AA30" s="239"/>
      <c r="AB30" s="239"/>
      <c r="AC30" s="239"/>
      <c r="AD30" s="239"/>
      <c r="AE30" s="239"/>
    </row>
    <row r="31" spans="1:31" ht="15.75" customHeight="1" thickTop="1" thickBot="1">
      <c r="A31" s="268"/>
      <c r="B31" s="813"/>
      <c r="C31" s="813"/>
      <c r="D31" s="418"/>
      <c r="E31" s="418"/>
      <c r="F31" s="418"/>
      <c r="G31" s="83"/>
      <c r="H31" s="334"/>
      <c r="I31" s="268"/>
      <c r="J31" s="268"/>
      <c r="K31" s="268"/>
      <c r="L31" s="397"/>
      <c r="M31" s="336"/>
      <c r="N31" s="314"/>
      <c r="O31" s="322"/>
      <c r="P31" s="322"/>
      <c r="Q31" s="322"/>
      <c r="R31" s="314"/>
      <c r="S31" s="239"/>
      <c r="T31" s="813"/>
      <c r="U31" s="813"/>
      <c r="V31" s="418"/>
      <c r="W31" s="418"/>
      <c r="X31" s="418"/>
      <c r="Y31" s="239"/>
      <c r="Z31" s="239"/>
      <c r="AA31" s="239"/>
      <c r="AB31" s="239"/>
      <c r="AC31" s="239"/>
      <c r="AD31" s="239"/>
      <c r="AE31" s="239"/>
    </row>
    <row r="32" spans="1:31" ht="15.75" customHeight="1" thickTop="1" thickBot="1">
      <c r="A32" s="268"/>
      <c r="B32" s="2680" t="s">
        <v>6777</v>
      </c>
      <c r="C32" s="2681"/>
      <c r="D32" s="807"/>
      <c r="E32" s="807"/>
      <c r="F32" s="807"/>
      <c r="G32" s="268"/>
      <c r="H32" s="536"/>
      <c r="I32" s="207"/>
      <c r="J32" s="268"/>
      <c r="K32" s="268"/>
      <c r="L32" s="397"/>
      <c r="M32" s="336"/>
      <c r="N32" s="314"/>
      <c r="O32" s="322"/>
      <c r="P32" s="322"/>
      <c r="Q32" s="322"/>
      <c r="R32" s="314"/>
      <c r="S32" s="239"/>
      <c r="T32" s="2680" t="s">
        <v>6777</v>
      </c>
      <c r="U32" s="2681"/>
      <c r="V32" s="807"/>
      <c r="W32" s="807"/>
      <c r="X32" s="807"/>
      <c r="Y32" s="244"/>
      <c r="Z32" s="239"/>
      <c r="AA32" s="239"/>
      <c r="AB32" s="239"/>
      <c r="AC32" s="239"/>
      <c r="AD32" s="239"/>
      <c r="AE32" s="239"/>
    </row>
    <row r="33" spans="1:31" ht="15.75" customHeight="1" thickTop="1">
      <c r="A33" s="268"/>
      <c r="B33" s="2819" t="s">
        <v>6778</v>
      </c>
      <c r="C33" s="2820"/>
      <c r="D33" s="814">
        <v>0</v>
      </c>
      <c r="E33" s="815"/>
      <c r="F33" s="820"/>
      <c r="G33" s="83"/>
      <c r="H33" s="333" t="s">
        <v>6779</v>
      </c>
      <c r="I33" s="268"/>
      <c r="J33" s="335"/>
      <c r="K33" s="268"/>
      <c r="L33" s="397"/>
      <c r="M33" s="336">
        <f t="shared" ref="M33:M35" si="6">IF( SUM( O33:Q33 ) = 0, 0, $O$5 )</f>
        <v>0</v>
      </c>
      <c r="N33" s="314"/>
      <c r="O33" s="337">
        <f t="shared" ref="O33:O35" si="7" xml:space="preserve"> IF( ISNUMBER(D33 ), 0, 1 )</f>
        <v>0</v>
      </c>
      <c r="P33" s="322"/>
      <c r="Q33" s="322"/>
      <c r="R33" s="314"/>
      <c r="S33" s="239"/>
      <c r="T33" s="2819" t="s">
        <v>6778</v>
      </c>
      <c r="U33" s="2820"/>
      <c r="V33" s="814" t="s">
        <v>2072</v>
      </c>
      <c r="W33" s="815"/>
      <c r="X33" s="820"/>
      <c r="Y33" s="239"/>
      <c r="Z33" s="239"/>
      <c r="AA33" s="239"/>
      <c r="AB33" s="239"/>
      <c r="AC33" s="239"/>
      <c r="AD33" s="239"/>
      <c r="AE33" s="239"/>
    </row>
    <row r="34" spans="1:31" ht="32.25" customHeight="1">
      <c r="A34" s="268"/>
      <c r="B34" s="2821" t="s">
        <v>6780</v>
      </c>
      <c r="C34" s="2822"/>
      <c r="D34" s="817">
        <v>0</v>
      </c>
      <c r="E34" s="818"/>
      <c r="F34" s="821"/>
      <c r="G34" s="83"/>
      <c r="H34" s="342" t="s">
        <v>6781</v>
      </c>
      <c r="I34" s="268"/>
      <c r="J34" s="343"/>
      <c r="K34" s="268"/>
      <c r="L34" s="397"/>
      <c r="M34" s="336">
        <f t="shared" si="6"/>
        <v>0</v>
      </c>
      <c r="N34" s="314"/>
      <c r="O34" s="337">
        <f t="shared" si="7"/>
        <v>0</v>
      </c>
      <c r="P34" s="322"/>
      <c r="Q34" s="322"/>
      <c r="R34" s="314"/>
      <c r="S34" s="239"/>
      <c r="T34" s="2821" t="s">
        <v>6780</v>
      </c>
      <c r="U34" s="2822"/>
      <c r="V34" s="817" t="s">
        <v>2073</v>
      </c>
      <c r="W34" s="818"/>
      <c r="X34" s="821"/>
      <c r="Y34" s="239"/>
      <c r="Z34" s="239"/>
      <c r="AA34" s="239"/>
      <c r="AB34" s="239"/>
      <c r="AC34" s="239"/>
      <c r="AD34" s="239"/>
      <c r="AE34" s="239"/>
    </row>
    <row r="35" spans="1:31" ht="15.75" customHeight="1">
      <c r="A35" s="268"/>
      <c r="B35" s="2821" t="s">
        <v>6782</v>
      </c>
      <c r="C35" s="2822"/>
      <c r="D35" s="817">
        <v>0</v>
      </c>
      <c r="E35" s="818"/>
      <c r="F35" s="821"/>
      <c r="G35" s="83"/>
      <c r="H35" s="342" t="s">
        <v>6783</v>
      </c>
      <c r="I35" s="268"/>
      <c r="J35" s="343"/>
      <c r="K35" s="268"/>
      <c r="L35" s="397"/>
      <c r="M35" s="336">
        <f t="shared" si="6"/>
        <v>0</v>
      </c>
      <c r="N35" s="314"/>
      <c r="O35" s="337">
        <f t="shared" si="7"/>
        <v>0</v>
      </c>
      <c r="P35" s="322"/>
      <c r="Q35" s="322"/>
      <c r="R35" s="314"/>
      <c r="S35" s="239"/>
      <c r="T35" s="2821" t="s">
        <v>6782</v>
      </c>
      <c r="U35" s="2822"/>
      <c r="V35" s="817" t="s">
        <v>2074</v>
      </c>
      <c r="W35" s="818"/>
      <c r="X35" s="821"/>
      <c r="Y35" s="239"/>
      <c r="Z35" s="239"/>
      <c r="AA35" s="239"/>
      <c r="AB35" s="239"/>
      <c r="AC35" s="239"/>
      <c r="AD35" s="239"/>
      <c r="AE35" s="239"/>
    </row>
    <row r="36" spans="1:31" ht="15.75" customHeight="1">
      <c r="A36" s="268"/>
      <c r="B36" s="2821" t="s">
        <v>6784</v>
      </c>
      <c r="C36" s="2822"/>
      <c r="D36" s="810"/>
      <c r="E36" s="810"/>
      <c r="F36" s="341">
        <f>IFERROR(IF(OR(D33=0,E10=0),0,D33/(E10/1000)),0)</f>
        <v>0</v>
      </c>
      <c r="G36" s="83"/>
      <c r="H36" s="342" t="s">
        <v>6785</v>
      </c>
      <c r="I36" s="268"/>
      <c r="J36" s="343"/>
      <c r="K36" s="268"/>
      <c r="L36" s="397"/>
      <c r="M36" s="336"/>
      <c r="N36" s="314"/>
      <c r="O36" s="322"/>
      <c r="P36" s="322"/>
      <c r="Q36" s="322"/>
      <c r="R36" s="314"/>
      <c r="S36" s="239"/>
      <c r="T36" s="2821" t="s">
        <v>6784</v>
      </c>
      <c r="U36" s="2822"/>
      <c r="V36" s="810"/>
      <c r="W36" s="810"/>
      <c r="X36" s="341" t="s">
        <v>2087</v>
      </c>
      <c r="Y36" s="239"/>
      <c r="Z36" s="239"/>
      <c r="AA36" s="239"/>
      <c r="AB36" s="239"/>
      <c r="AC36" s="239"/>
      <c r="AD36" s="239"/>
      <c r="AE36" s="239"/>
    </row>
    <row r="37" spans="1:31" ht="32.25" customHeight="1">
      <c r="A37" s="268"/>
      <c r="B37" s="2821" t="s">
        <v>6786</v>
      </c>
      <c r="C37" s="2822"/>
      <c r="D37" s="810"/>
      <c r="E37" s="810"/>
      <c r="F37" s="341">
        <f>IFERROR(IF(OR(D34=0,E11=0),0,D34/(E11/1000)),0)</f>
        <v>0</v>
      </c>
      <c r="G37" s="83"/>
      <c r="H37" s="342" t="s">
        <v>6787</v>
      </c>
      <c r="I37" s="268"/>
      <c r="J37" s="343"/>
      <c r="K37" s="268"/>
      <c r="L37" s="397"/>
      <c r="M37" s="336"/>
      <c r="N37" s="314"/>
      <c r="O37" s="322"/>
      <c r="P37" s="322"/>
      <c r="Q37" s="322"/>
      <c r="R37" s="314"/>
      <c r="S37" s="239"/>
      <c r="T37" s="2821" t="s">
        <v>6786</v>
      </c>
      <c r="U37" s="2822"/>
      <c r="V37" s="810"/>
      <c r="W37" s="810"/>
      <c r="X37" s="341" t="s">
        <v>2088</v>
      </c>
      <c r="Y37" s="239"/>
      <c r="Z37" s="239"/>
      <c r="AA37" s="239"/>
      <c r="AB37" s="239"/>
      <c r="AC37" s="239"/>
      <c r="AD37" s="239"/>
      <c r="AE37" s="239"/>
    </row>
    <row r="38" spans="1:31" ht="32.25" customHeight="1" thickBot="1">
      <c r="A38" s="268"/>
      <c r="B38" s="2817" t="s">
        <v>6788</v>
      </c>
      <c r="C38" s="2818"/>
      <c r="D38" s="726"/>
      <c r="E38" s="726"/>
      <c r="F38" s="351">
        <f>IFERROR(IF(OR(D35=0,E12=0),0,D35/(E12/1000)),0)</f>
        <v>0</v>
      </c>
      <c r="G38" s="83"/>
      <c r="H38" s="408" t="s">
        <v>6789</v>
      </c>
      <c r="I38" s="268"/>
      <c r="J38" s="354"/>
      <c r="K38" s="268"/>
      <c r="L38" s="397"/>
      <c r="M38" s="336"/>
      <c r="N38" s="314"/>
      <c r="O38" s="322"/>
      <c r="P38" s="322"/>
      <c r="Q38" s="322"/>
      <c r="R38" s="314"/>
      <c r="S38" s="239"/>
      <c r="T38" s="2817" t="s">
        <v>6788</v>
      </c>
      <c r="U38" s="2818"/>
      <c r="V38" s="726"/>
      <c r="W38" s="726"/>
      <c r="X38" s="351" t="s">
        <v>2089</v>
      </c>
      <c r="Y38" s="239"/>
      <c r="Z38" s="239"/>
      <c r="AA38" s="239"/>
      <c r="AB38" s="239"/>
      <c r="AC38" s="239"/>
      <c r="AD38" s="239"/>
      <c r="AE38" s="239"/>
    </row>
    <row r="39" spans="1:31" ht="15.75" customHeight="1" thickTop="1" thickBot="1">
      <c r="A39" s="268"/>
      <c r="B39" s="268"/>
      <c r="C39" s="268"/>
      <c r="D39" s="807"/>
      <c r="E39" s="807"/>
      <c r="F39" s="807"/>
      <c r="G39" s="268"/>
      <c r="H39" s="268"/>
      <c r="I39" s="268"/>
      <c r="J39" s="268"/>
      <c r="K39" s="268"/>
      <c r="L39" s="397"/>
      <c r="M39" s="336"/>
      <c r="N39" s="314"/>
      <c r="O39" s="322"/>
      <c r="P39" s="322"/>
      <c r="Q39" s="322"/>
      <c r="R39" s="314"/>
      <c r="S39" s="239"/>
      <c r="T39" s="268"/>
      <c r="U39" s="268"/>
      <c r="V39" s="807"/>
      <c r="W39" s="807"/>
      <c r="X39" s="807"/>
      <c r="Y39" s="239"/>
      <c r="Z39" s="239"/>
      <c r="AA39" s="239"/>
      <c r="AB39" s="239"/>
      <c r="AC39" s="239"/>
      <c r="AD39" s="239"/>
      <c r="AE39" s="239"/>
    </row>
    <row r="40" spans="1:31" ht="15.75" customHeight="1" thickTop="1" thickBot="1">
      <c r="A40" s="268"/>
      <c r="B40" s="2680" t="s">
        <v>6790</v>
      </c>
      <c r="C40" s="2681"/>
      <c r="D40" s="807"/>
      <c r="E40" s="807"/>
      <c r="F40" s="807"/>
      <c r="G40" s="268"/>
      <c r="H40" s="536"/>
      <c r="I40" s="207"/>
      <c r="J40" s="268"/>
      <c r="K40" s="268"/>
      <c r="L40" s="397"/>
      <c r="M40" s="336"/>
      <c r="N40" s="314"/>
      <c r="O40" s="322"/>
      <c r="P40" s="322"/>
      <c r="Q40" s="322"/>
      <c r="R40" s="314"/>
      <c r="S40" s="239"/>
      <c r="T40" s="2680" t="s">
        <v>6790</v>
      </c>
      <c r="U40" s="2681"/>
      <c r="V40" s="807"/>
      <c r="W40" s="807"/>
      <c r="X40" s="807"/>
      <c r="Y40" s="244"/>
      <c r="Z40" s="239"/>
      <c r="AA40" s="239"/>
      <c r="AB40" s="239"/>
      <c r="AC40" s="239"/>
      <c r="AD40" s="239"/>
      <c r="AE40" s="239"/>
    </row>
    <row r="41" spans="1:31" ht="15.75" customHeight="1" thickTop="1">
      <c r="A41" s="268"/>
      <c r="B41" s="2819" t="s">
        <v>6791</v>
      </c>
      <c r="C41" s="2820"/>
      <c r="D41" s="725"/>
      <c r="E41" s="725"/>
      <c r="F41" s="778">
        <v>3</v>
      </c>
      <c r="G41" s="83"/>
      <c r="H41" s="333" t="s">
        <v>6792</v>
      </c>
      <c r="I41" s="268"/>
      <c r="J41" s="335"/>
      <c r="K41" s="268"/>
      <c r="L41" s="397"/>
      <c r="M41" s="336">
        <f t="shared" ref="M41:M42" si="8">IF( SUM( O41:Q41 ) = 0, 0, $O$5 )</f>
        <v>0</v>
      </c>
      <c r="N41" s="314"/>
      <c r="O41" s="322"/>
      <c r="P41" s="322"/>
      <c r="Q41" s="337">
        <f t="shared" ref="Q41:Q42" si="9" xml:space="preserve"> IF( ISNUMBER(F41 ), 0, 1 )</f>
        <v>0</v>
      </c>
      <c r="R41" s="314"/>
      <c r="S41" s="239"/>
      <c r="T41" s="2819" t="s">
        <v>6791</v>
      </c>
      <c r="U41" s="2820"/>
      <c r="V41" s="725"/>
      <c r="W41" s="725"/>
      <c r="X41" s="778" t="s">
        <v>2090</v>
      </c>
      <c r="Y41" s="239"/>
      <c r="Z41" s="239"/>
      <c r="AA41" s="239"/>
      <c r="AB41" s="239"/>
      <c r="AC41" s="239"/>
      <c r="AD41" s="239"/>
      <c r="AE41" s="239"/>
    </row>
    <row r="42" spans="1:31" ht="15.75" customHeight="1" thickBot="1">
      <c r="A42" s="268"/>
      <c r="B42" s="2817" t="s">
        <v>6793</v>
      </c>
      <c r="C42" s="2818"/>
      <c r="D42" s="726"/>
      <c r="E42" s="726"/>
      <c r="F42" s="779">
        <v>3</v>
      </c>
      <c r="G42" s="83"/>
      <c r="H42" s="408" t="s">
        <v>6794</v>
      </c>
      <c r="I42" s="268"/>
      <c r="J42" s="354"/>
      <c r="K42" s="268"/>
      <c r="L42" s="397"/>
      <c r="M42" s="336">
        <f t="shared" si="8"/>
        <v>0</v>
      </c>
      <c r="N42" s="314"/>
      <c r="O42" s="322"/>
      <c r="P42" s="322"/>
      <c r="Q42" s="337">
        <f t="shared" si="9"/>
        <v>0</v>
      </c>
      <c r="R42" s="314"/>
      <c r="S42" s="239"/>
      <c r="T42" s="2817" t="s">
        <v>6793</v>
      </c>
      <c r="U42" s="2818"/>
      <c r="V42" s="726"/>
      <c r="W42" s="726"/>
      <c r="X42" s="779" t="s">
        <v>2091</v>
      </c>
      <c r="Y42" s="239"/>
      <c r="Z42" s="239"/>
      <c r="AA42" s="239"/>
      <c r="AB42" s="239"/>
      <c r="AC42" s="239"/>
      <c r="AD42" s="239"/>
      <c r="AE42" s="239"/>
    </row>
    <row r="43" spans="1:31" ht="16.5" thickTop="1">
      <c r="A43" s="268"/>
      <c r="B43" s="268"/>
      <c r="C43" s="268"/>
      <c r="D43" s="268"/>
      <c r="E43" s="268"/>
      <c r="F43" s="268"/>
      <c r="G43" s="268"/>
      <c r="H43" s="268"/>
      <c r="I43" s="268"/>
      <c r="J43" s="268"/>
      <c r="K43" s="268"/>
      <c r="L43" s="244"/>
      <c r="M43" s="336"/>
      <c r="N43" s="315"/>
      <c r="O43" s="322"/>
      <c r="P43" s="322"/>
      <c r="Q43" s="322"/>
      <c r="R43" s="315"/>
      <c r="S43" s="239"/>
      <c r="T43" s="239"/>
      <c r="U43" s="239"/>
      <c r="V43" s="239"/>
      <c r="W43" s="239"/>
      <c r="X43" s="239"/>
      <c r="Y43" s="239"/>
      <c r="Z43" s="239"/>
      <c r="AA43" s="239"/>
      <c r="AB43" s="239"/>
      <c r="AC43" s="239"/>
      <c r="AD43" s="239"/>
      <c r="AE43" s="239"/>
    </row>
    <row r="44" spans="1:31" ht="15.75">
      <c r="A44" s="268"/>
      <c r="B44" s="268"/>
      <c r="C44" s="268"/>
      <c r="D44" s="268"/>
      <c r="E44" s="268"/>
      <c r="F44" s="268"/>
      <c r="G44" s="268"/>
      <c r="H44" s="268"/>
      <c r="I44" s="268"/>
      <c r="J44" s="268"/>
      <c r="K44" s="268"/>
      <c r="L44" s="244"/>
      <c r="M44" s="244"/>
      <c r="N44" s="315"/>
      <c r="O44" s="322"/>
      <c r="P44" s="322"/>
      <c r="Q44" s="322"/>
      <c r="R44" s="315"/>
      <c r="S44" s="239"/>
      <c r="T44" s="239"/>
      <c r="U44" s="239"/>
      <c r="V44" s="239"/>
      <c r="W44" s="239"/>
      <c r="X44" s="239"/>
      <c r="Y44" s="239"/>
      <c r="Z44" s="239"/>
      <c r="AA44" s="239"/>
      <c r="AB44" s="239"/>
      <c r="AC44" s="239"/>
      <c r="AD44" s="239"/>
      <c r="AE44" s="239"/>
    </row>
    <row r="45" spans="1:31" ht="15.75">
      <c r="A45" s="268"/>
      <c r="B45" s="268"/>
      <c r="C45" s="268"/>
      <c r="D45" s="268"/>
      <c r="E45" s="268"/>
      <c r="F45" s="268"/>
      <c r="G45" s="268"/>
      <c r="H45" s="268"/>
      <c r="I45" s="268"/>
      <c r="J45" s="268"/>
      <c r="K45" s="268"/>
      <c r="L45" s="244"/>
      <c r="M45" s="244"/>
      <c r="N45" s="315"/>
      <c r="O45" s="322"/>
      <c r="P45" s="322"/>
      <c r="Q45" s="322"/>
      <c r="R45" s="315"/>
      <c r="S45" s="239"/>
      <c r="T45" s="239"/>
      <c r="U45" s="239"/>
      <c r="V45" s="239"/>
      <c r="W45" s="239"/>
      <c r="X45" s="239"/>
      <c r="Y45" s="239"/>
      <c r="Z45" s="239"/>
      <c r="AA45" s="239"/>
      <c r="AB45" s="239"/>
      <c r="AC45" s="239"/>
      <c r="AD45" s="239"/>
      <c r="AE45" s="239"/>
    </row>
  </sheetData>
  <sheetProtection formatColumns="0" formatRows="0"/>
  <mergeCells count="77">
    <mergeCell ref="V1:W1"/>
    <mergeCell ref="B10:C10"/>
    <mergeCell ref="T10:U10"/>
    <mergeCell ref="Z1:AC1"/>
    <mergeCell ref="B2:C2"/>
    <mergeCell ref="T2:U2"/>
    <mergeCell ref="B3:J3"/>
    <mergeCell ref="T3:X3"/>
    <mergeCell ref="B5:C5"/>
    <mergeCell ref="H5:H7"/>
    <mergeCell ref="J5:J7"/>
    <mergeCell ref="T5:U5"/>
    <mergeCell ref="B6:C6"/>
    <mergeCell ref="B1:C1"/>
    <mergeCell ref="D1:E1"/>
    <mergeCell ref="F1:G1"/>
    <mergeCell ref="H1:I1"/>
    <mergeCell ref="T6:U6"/>
    <mergeCell ref="B7:C7"/>
    <mergeCell ref="T7:U7"/>
    <mergeCell ref="T1:U1"/>
    <mergeCell ref="B9:C9"/>
    <mergeCell ref="T9:U9"/>
    <mergeCell ref="B11:C11"/>
    <mergeCell ref="T11:U11"/>
    <mergeCell ref="B12:C12"/>
    <mergeCell ref="T12:U12"/>
    <mergeCell ref="B14:C14"/>
    <mergeCell ref="T14:U14"/>
    <mergeCell ref="B15:C15"/>
    <mergeCell ref="T15:U15"/>
    <mergeCell ref="B16:C16"/>
    <mergeCell ref="T16:U16"/>
    <mergeCell ref="B17:C17"/>
    <mergeCell ref="T17:U17"/>
    <mergeCell ref="B19:C19"/>
    <mergeCell ref="T19:U19"/>
    <mergeCell ref="B20:C20"/>
    <mergeCell ref="T20:U20"/>
    <mergeCell ref="B21:C21"/>
    <mergeCell ref="T21:U21"/>
    <mergeCell ref="B22:C22"/>
    <mergeCell ref="T22:U22"/>
    <mergeCell ref="B24:C24"/>
    <mergeCell ref="T24:U24"/>
    <mergeCell ref="B25:C25"/>
    <mergeCell ref="T25:U25"/>
    <mergeCell ref="B26:C26"/>
    <mergeCell ref="T26:U26"/>
    <mergeCell ref="B27:C27"/>
    <mergeCell ref="T27:U27"/>
    <mergeCell ref="B28:C28"/>
    <mergeCell ref="T28:U28"/>
    <mergeCell ref="B29:C29"/>
    <mergeCell ref="T29:U29"/>
    <mergeCell ref="B30:C30"/>
    <mergeCell ref="T30:U30"/>
    <mergeCell ref="B32:C32"/>
    <mergeCell ref="T32:U32"/>
    <mergeCell ref="B33:C33"/>
    <mergeCell ref="T33:U33"/>
    <mergeCell ref="B34:C34"/>
    <mergeCell ref="T34:U34"/>
    <mergeCell ref="B35:C35"/>
    <mergeCell ref="T35:U35"/>
    <mergeCell ref="B36:C36"/>
    <mergeCell ref="T36:U36"/>
    <mergeCell ref="B37:C37"/>
    <mergeCell ref="T37:U37"/>
    <mergeCell ref="B42:C42"/>
    <mergeCell ref="T42:U42"/>
    <mergeCell ref="B38:C38"/>
    <mergeCell ref="T38:U38"/>
    <mergeCell ref="B40:C40"/>
    <mergeCell ref="T40:U40"/>
    <mergeCell ref="B41:C41"/>
    <mergeCell ref="T41:U41"/>
  </mergeCells>
  <conditionalFormatting sqref="M18">
    <cfRule type="cellIs" dxfId="282" priority="19" operator="equal">
      <formula>0</formula>
    </cfRule>
  </conditionalFormatting>
  <conditionalFormatting sqref="M19:M24 M4:M14">
    <cfRule type="cellIs" dxfId="281" priority="20" operator="equal">
      <formula>0</formula>
    </cfRule>
  </conditionalFormatting>
  <conditionalFormatting sqref="M1:M2">
    <cfRule type="cellIs" dxfId="280" priority="7" operator="equal">
      <formula>0</formula>
    </cfRule>
  </conditionalFormatting>
  <conditionalFormatting sqref="M28:M32">
    <cfRule type="cellIs" dxfId="279" priority="6" operator="equal">
      <formula>0</formula>
    </cfRule>
  </conditionalFormatting>
  <conditionalFormatting sqref="M11:M14 M18:M24 M28:M32 M36:M40 M43">
    <cfRule type="cellIs" dxfId="278" priority="5" operator="equal">
      <formula>0</formula>
    </cfRule>
  </conditionalFormatting>
  <conditionalFormatting sqref="M15:M17">
    <cfRule type="cellIs" dxfId="277" priority="4" operator="equal">
      <formula>0</formula>
    </cfRule>
  </conditionalFormatting>
  <conditionalFormatting sqref="M25:M27">
    <cfRule type="cellIs" dxfId="276" priority="3" operator="equal">
      <formula>0</formula>
    </cfRule>
  </conditionalFormatting>
  <conditionalFormatting sqref="M33:M35">
    <cfRule type="cellIs" dxfId="275" priority="2" operator="equal">
      <formula>0</formula>
    </cfRule>
  </conditionalFormatting>
  <conditionalFormatting sqref="M41:M42">
    <cfRule type="cellIs" dxfId="274" priority="1" operator="equal">
      <formula>0</formula>
    </cfRule>
  </conditionalFormatting>
  <dataValidations count="1">
    <dataValidation type="custom" allowBlank="1" showErrorMessage="1" errorTitle="Input Error" error="Please enter a numeric value." sqref="F41:F42 D33:D35 D25:D27 E15:E17 E10:E12">
      <formula1>ISNUMBER(D10)</formula1>
    </dataValidation>
  </dataValidations>
  <pageMargins left="0.7" right="0.7" top="0.75" bottom="0.75" header="0.3" footer="0.3"/>
  <pageSetup paperSize="8"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AO34"/>
  <sheetViews>
    <sheetView showGridLines="0" zoomScale="70" zoomScaleNormal="70" zoomScaleSheetLayoutView="100" workbookViewId="0">
      <selection activeCell="B32" sqref="B32"/>
    </sheetView>
  </sheetViews>
  <sheetFormatPr defaultColWidth="8.625" defaultRowHeight="22.5" customHeight="1"/>
  <cols>
    <col min="1" max="1" width="1.625" style="17" customWidth="1"/>
    <col min="2" max="2" width="32" style="17" customWidth="1"/>
    <col min="3" max="3" width="7" style="17" customWidth="1"/>
    <col min="4" max="4" width="5.5" style="17" customWidth="1"/>
    <col min="5" max="5" width="12.25" style="17" customWidth="1"/>
    <col min="6" max="6" width="12.625" style="17" customWidth="1"/>
    <col min="7" max="12" width="12.5" style="17" customWidth="1"/>
    <col min="13" max="13" width="1.625" style="1" customWidth="1"/>
    <col min="14" max="14" width="12.5" style="10" customWidth="1"/>
    <col min="15" max="15" width="1.625" style="17" customWidth="1"/>
    <col min="16" max="16" width="33.625" style="17" customWidth="1"/>
    <col min="17" max="18" width="1.625" style="17" customWidth="1"/>
    <col min="19" max="19" width="25" style="17" customWidth="1"/>
    <col min="20" max="20" width="1.625" style="21" customWidth="1"/>
    <col min="21" max="27" width="8.125" style="21" hidden="1" customWidth="1"/>
    <col min="28" max="28" width="1.625" style="21" hidden="1" customWidth="1"/>
    <col min="29" max="29" width="1.625" style="17" customWidth="1"/>
    <col min="30" max="30" width="36.125" style="17" customWidth="1"/>
    <col min="31" max="38" width="15" style="17" customWidth="1"/>
    <col min="39" max="16384" width="8.625" style="17"/>
  </cols>
  <sheetData>
    <row r="1" spans="1:41" s="8" customFormat="1" ht="30" customHeight="1">
      <c r="A1" s="441"/>
      <c r="B1" s="2718" t="s">
        <v>630</v>
      </c>
      <c r="C1" s="2718"/>
      <c r="D1" s="2718"/>
      <c r="E1" s="2718"/>
      <c r="F1" s="2718"/>
      <c r="G1" s="2718"/>
      <c r="H1" s="2718"/>
      <c r="I1" s="2718"/>
      <c r="J1" s="2718"/>
      <c r="K1" s="619"/>
      <c r="L1" s="2718"/>
      <c r="M1" s="2718"/>
      <c r="N1" s="2718"/>
      <c r="O1" s="441"/>
      <c r="P1" s="441"/>
      <c r="Q1" s="441"/>
      <c r="R1" s="392"/>
      <c r="S1" s="319"/>
      <c r="T1" s="413"/>
      <c r="U1" s="315"/>
      <c r="V1" s="315"/>
      <c r="W1" s="315"/>
      <c r="X1" s="315"/>
      <c r="Y1" s="315"/>
      <c r="Z1" s="315"/>
      <c r="AA1" s="315"/>
      <c r="AB1" s="413"/>
      <c r="AC1" s="441"/>
      <c r="AD1" s="2718" t="s">
        <v>11001</v>
      </c>
      <c r="AE1" s="2718"/>
      <c r="AF1" s="2718"/>
      <c r="AG1" s="2718"/>
      <c r="AH1" s="2718"/>
      <c r="AI1" s="2718"/>
      <c r="AJ1" s="2718"/>
      <c r="AK1" s="2718"/>
      <c r="AL1" s="2718"/>
      <c r="AM1" s="441"/>
      <c r="AN1" s="441"/>
      <c r="AO1" s="441"/>
    </row>
    <row r="2" spans="1:41" s="8" customFormat="1" ht="30" customHeight="1">
      <c r="A2" s="441"/>
      <c r="B2" s="2718" t="str">
        <f>Validation!B4</f>
        <v>South Staffordshire Water</v>
      </c>
      <c r="C2" s="2718"/>
      <c r="D2" s="2718"/>
      <c r="E2" s="2718"/>
      <c r="F2" s="2718"/>
      <c r="G2" s="2718"/>
      <c r="H2" s="2718"/>
      <c r="I2" s="2718"/>
      <c r="J2" s="2718"/>
      <c r="K2" s="619"/>
      <c r="L2" s="584"/>
      <c r="M2" s="584"/>
      <c r="N2" s="584"/>
      <c r="O2" s="441"/>
      <c r="P2" s="441"/>
      <c r="Q2" s="441"/>
      <c r="R2" s="392"/>
      <c r="S2" s="319"/>
      <c r="T2" s="413"/>
      <c r="U2" s="315"/>
      <c r="V2" s="315"/>
      <c r="W2" s="315"/>
      <c r="X2" s="315"/>
      <c r="Y2" s="315"/>
      <c r="Z2" s="315"/>
      <c r="AA2" s="315"/>
      <c r="AB2" s="413"/>
      <c r="AC2" s="441"/>
      <c r="AD2" s="2718"/>
      <c r="AE2" s="2718"/>
      <c r="AF2" s="2718"/>
      <c r="AG2" s="2718"/>
      <c r="AH2" s="2718"/>
      <c r="AI2" s="2718"/>
      <c r="AJ2" s="2718"/>
      <c r="AK2" s="2718"/>
      <c r="AL2" s="2718"/>
      <c r="AM2" s="441"/>
      <c r="AN2" s="441"/>
      <c r="AO2" s="441"/>
    </row>
    <row r="3" spans="1:41" s="4" customFormat="1" ht="26.65" customHeight="1">
      <c r="A3" s="207"/>
      <c r="B3" s="2719" t="s">
        <v>595</v>
      </c>
      <c r="C3" s="2720"/>
      <c r="D3" s="2720"/>
      <c r="E3" s="2720"/>
      <c r="F3" s="2720"/>
      <c r="G3" s="2720"/>
      <c r="H3" s="2720"/>
      <c r="I3" s="2720"/>
      <c r="J3" s="2720"/>
      <c r="K3" s="2720"/>
      <c r="L3" s="2720"/>
      <c r="M3" s="2720"/>
      <c r="N3" s="2720"/>
      <c r="O3" s="2720"/>
      <c r="P3" s="2720"/>
      <c r="Q3" s="207"/>
      <c r="R3" s="394"/>
      <c r="S3" s="317" t="s">
        <v>6027</v>
      </c>
      <c r="T3" s="413"/>
      <c r="U3" s="315"/>
      <c r="V3" s="315"/>
      <c r="W3" s="315"/>
      <c r="X3" s="315"/>
      <c r="Y3" s="315"/>
      <c r="Z3" s="315"/>
      <c r="AA3" s="315"/>
      <c r="AB3" s="413"/>
      <c r="AC3" s="207"/>
      <c r="AD3" s="2719" t="s">
        <v>595</v>
      </c>
      <c r="AE3" s="2720"/>
      <c r="AF3" s="2720"/>
      <c r="AG3" s="2720"/>
      <c r="AH3" s="2720"/>
      <c r="AI3" s="2720"/>
      <c r="AJ3" s="2720"/>
      <c r="AK3" s="2720"/>
      <c r="AL3" s="2720"/>
      <c r="AM3" s="207"/>
      <c r="AN3" s="207"/>
      <c r="AO3" s="207"/>
    </row>
    <row r="4" spans="1:41" s="4" customFormat="1" ht="15" customHeight="1" thickBot="1">
      <c r="A4" s="207"/>
      <c r="B4" s="585"/>
      <c r="C4" s="585"/>
      <c r="D4" s="585"/>
      <c r="E4" s="585"/>
      <c r="F4" s="585"/>
      <c r="G4" s="585"/>
      <c r="H4" s="585"/>
      <c r="I4" s="585"/>
      <c r="J4" s="585"/>
      <c r="K4" s="585"/>
      <c r="L4" s="585"/>
      <c r="M4" s="110"/>
      <c r="N4" s="623"/>
      <c r="O4" s="207"/>
      <c r="P4" s="207"/>
      <c r="Q4" s="207"/>
      <c r="R4" s="397"/>
      <c r="S4" s="319"/>
      <c r="T4" s="413"/>
      <c r="U4" s="2707" t="s">
        <v>6028</v>
      </c>
      <c r="V4" s="2707"/>
      <c r="W4" s="2707"/>
      <c r="X4" s="2707"/>
      <c r="Y4" s="2707"/>
      <c r="Z4" s="2707"/>
      <c r="AA4" s="2707"/>
      <c r="AB4" s="413"/>
      <c r="AC4" s="207"/>
      <c r="AD4" s="585"/>
      <c r="AE4" s="585"/>
      <c r="AF4" s="585"/>
      <c r="AG4" s="585"/>
      <c r="AH4" s="585"/>
      <c r="AI4" s="585"/>
      <c r="AJ4" s="585"/>
      <c r="AK4" s="585"/>
      <c r="AL4" s="585"/>
      <c r="AM4" s="207"/>
      <c r="AN4" s="207"/>
      <c r="AO4" s="207"/>
    </row>
    <row r="5" spans="1:41" ht="46.5" thickTop="1" thickBot="1">
      <c r="A5" s="207"/>
      <c r="B5" s="499" t="s">
        <v>6029</v>
      </c>
      <c r="C5" s="500" t="s">
        <v>6030</v>
      </c>
      <c r="D5" s="500" t="s">
        <v>5926</v>
      </c>
      <c r="E5" s="624" t="s">
        <v>6452</v>
      </c>
      <c r="F5" s="822" t="s">
        <v>6015</v>
      </c>
      <c r="G5" s="624" t="s">
        <v>6453</v>
      </c>
      <c r="H5" s="624" t="s">
        <v>6286</v>
      </c>
      <c r="I5" s="624" t="s">
        <v>6287</v>
      </c>
      <c r="J5" s="624" t="s">
        <v>601</v>
      </c>
      <c r="K5" s="624" t="s">
        <v>6288</v>
      </c>
      <c r="L5" s="767" t="s">
        <v>6106</v>
      </c>
      <c r="M5" s="110"/>
      <c r="N5" s="627" t="s">
        <v>6034</v>
      </c>
      <c r="O5" s="207"/>
      <c r="P5" s="503" t="s">
        <v>6035</v>
      </c>
      <c r="Q5" s="207"/>
      <c r="R5" s="397"/>
      <c r="S5" s="319"/>
      <c r="T5" s="413"/>
      <c r="U5" s="321" t="s">
        <v>6036</v>
      </c>
      <c r="V5" s="322"/>
      <c r="W5" s="322"/>
      <c r="X5" s="322"/>
      <c r="Y5" s="322"/>
      <c r="Z5" s="322"/>
      <c r="AA5" s="322"/>
      <c r="AB5" s="413"/>
      <c r="AC5" s="244"/>
      <c r="AD5" s="499" t="s">
        <v>6029</v>
      </c>
      <c r="AE5" s="624" t="s">
        <v>6453</v>
      </c>
      <c r="AF5" s="822" t="s">
        <v>6286</v>
      </c>
      <c r="AG5" s="624" t="s">
        <v>6287</v>
      </c>
      <c r="AH5" s="624" t="s">
        <v>601</v>
      </c>
      <c r="AI5" s="624" t="s">
        <v>6288</v>
      </c>
      <c r="AJ5" s="624" t="s">
        <v>6795</v>
      </c>
      <c r="AK5" s="624" t="s">
        <v>6290</v>
      </c>
      <c r="AL5" s="767" t="s">
        <v>6106</v>
      </c>
      <c r="AM5" s="244"/>
      <c r="AN5" s="244"/>
      <c r="AO5" s="244"/>
    </row>
    <row r="6" spans="1:41" ht="15.75" customHeight="1" thickTop="1" thickBot="1">
      <c r="A6" s="207"/>
      <c r="B6" s="110"/>
      <c r="C6" s="110"/>
      <c r="D6" s="110"/>
      <c r="E6" s="768"/>
      <c r="F6" s="768"/>
      <c r="G6" s="768"/>
      <c r="H6" s="768"/>
      <c r="I6" s="768"/>
      <c r="J6" s="768"/>
      <c r="K6" s="768"/>
      <c r="L6" s="768"/>
      <c r="M6" s="110"/>
      <c r="N6" s="589"/>
      <c r="O6" s="207"/>
      <c r="P6" s="207"/>
      <c r="Q6" s="207"/>
      <c r="R6" s="397"/>
      <c r="S6" s="319"/>
      <c r="T6" s="413"/>
      <c r="U6" s="244"/>
      <c r="V6" s="244"/>
      <c r="W6" s="244"/>
      <c r="X6" s="244"/>
      <c r="Y6" s="244"/>
      <c r="Z6" s="244"/>
      <c r="AA6" s="244"/>
      <c r="AB6" s="413"/>
      <c r="AC6" s="244"/>
      <c r="AD6" s="110"/>
      <c r="AE6" s="768"/>
      <c r="AF6" s="768"/>
      <c r="AG6" s="768"/>
      <c r="AH6" s="768"/>
      <c r="AI6" s="768"/>
      <c r="AJ6" s="768"/>
      <c r="AK6" s="768"/>
      <c r="AL6" s="768"/>
      <c r="AM6" s="244"/>
      <c r="AN6" s="244"/>
      <c r="AO6" s="244"/>
    </row>
    <row r="7" spans="1:41" ht="15.75" customHeight="1" thickTop="1" thickBot="1">
      <c r="A7" s="207"/>
      <c r="B7" s="445" t="s">
        <v>6454</v>
      </c>
      <c r="C7" s="446"/>
      <c r="D7" s="446"/>
      <c r="E7" s="110"/>
      <c r="F7" s="110"/>
      <c r="G7" s="110"/>
      <c r="H7" s="110"/>
      <c r="I7" s="110"/>
      <c r="J7" s="110"/>
      <c r="K7" s="110"/>
      <c r="L7" s="110"/>
      <c r="M7" s="110"/>
      <c r="N7" s="110"/>
      <c r="O7" s="207"/>
      <c r="P7" s="207"/>
      <c r="Q7" s="207"/>
      <c r="R7" s="397"/>
      <c r="S7" s="319"/>
      <c r="T7" s="413"/>
      <c r="U7" s="319"/>
      <c r="V7" s="319"/>
      <c r="W7" s="319"/>
      <c r="X7" s="319"/>
      <c r="Y7" s="319"/>
      <c r="Z7" s="319"/>
      <c r="AA7" s="319"/>
      <c r="AB7" s="413"/>
      <c r="AC7" s="244"/>
      <c r="AD7" s="445" t="s">
        <v>6454</v>
      </c>
      <c r="AE7" s="110"/>
      <c r="AF7" s="110"/>
      <c r="AG7" s="110"/>
      <c r="AH7" s="110"/>
      <c r="AI7" s="110"/>
      <c r="AJ7" s="110"/>
      <c r="AK7" s="110"/>
      <c r="AL7" s="110"/>
      <c r="AM7" s="244"/>
      <c r="AN7" s="244"/>
      <c r="AO7" s="244"/>
    </row>
    <row r="8" spans="1:41" ht="15.75" customHeight="1" thickTop="1">
      <c r="A8" s="207"/>
      <c r="B8" s="505" t="s">
        <v>6455</v>
      </c>
      <c r="C8" s="329" t="s">
        <v>682</v>
      </c>
      <c r="D8" s="329">
        <v>3</v>
      </c>
      <c r="E8" s="330">
        <v>0</v>
      </c>
      <c r="F8" s="330">
        <v>0</v>
      </c>
      <c r="G8" s="330">
        <v>0</v>
      </c>
      <c r="H8" s="330">
        <v>0</v>
      </c>
      <c r="I8" s="330">
        <v>0</v>
      </c>
      <c r="J8" s="330">
        <v>0</v>
      </c>
      <c r="K8" s="330">
        <v>0</v>
      </c>
      <c r="L8" s="332">
        <f t="shared" ref="L8:L13" si="0">IFERROR(SUM(E8:K8),0)</f>
        <v>0</v>
      </c>
      <c r="M8" s="110"/>
      <c r="N8" s="630" t="s">
        <v>6796</v>
      </c>
      <c r="O8" s="207"/>
      <c r="P8" s="335"/>
      <c r="Q8" s="207"/>
      <c r="R8" s="397"/>
      <c r="S8" s="336">
        <f>IF( SUM( U8:AA8 ) = 0, 0, $U$5 )</f>
        <v>0</v>
      </c>
      <c r="T8" s="413"/>
      <c r="U8" s="337">
        <f xml:space="preserve"> IF( ISNUMBER( E8 ), 0, 1 )</f>
        <v>0</v>
      </c>
      <c r="V8" s="337">
        <f t="shared" ref="V8:V12" si="1" xml:space="preserve"> IF( ISNUMBER( F8 ), 0, 1 )</f>
        <v>0</v>
      </c>
      <c r="W8" s="337">
        <f t="shared" ref="W8:W12" si="2" xml:space="preserve"> IF( ISNUMBER( G8 ), 0, 1 )</f>
        <v>0</v>
      </c>
      <c r="X8" s="337">
        <f t="shared" ref="X8:X12" si="3" xml:space="preserve"> IF( ISNUMBER( H8 ), 0, 1 )</f>
        <v>0</v>
      </c>
      <c r="Y8" s="337">
        <f t="shared" ref="Y8:Y12" si="4" xml:space="preserve"> IF( ISNUMBER( I8 ), 0, 1 )</f>
        <v>0</v>
      </c>
      <c r="Z8" s="337">
        <f t="shared" ref="Z8:AA12" si="5" xml:space="preserve"> IF( ISNUMBER( J8 ), 0, 1 )</f>
        <v>0</v>
      </c>
      <c r="AA8" s="337">
        <f t="shared" si="5"/>
        <v>0</v>
      </c>
      <c r="AB8" s="413"/>
      <c r="AC8" s="244"/>
      <c r="AD8" s="505" t="s">
        <v>6455</v>
      </c>
      <c r="AE8" s="330" t="s">
        <v>2092</v>
      </c>
      <c r="AF8" s="330" t="s">
        <v>2108</v>
      </c>
      <c r="AG8" s="330" t="s">
        <v>2124</v>
      </c>
      <c r="AH8" s="330" t="s">
        <v>2140</v>
      </c>
      <c r="AI8" s="330" t="s">
        <v>2156</v>
      </c>
      <c r="AJ8" s="330" t="s">
        <v>2172</v>
      </c>
      <c r="AK8" s="330" t="s">
        <v>2188</v>
      </c>
      <c r="AL8" s="332" t="s">
        <v>2204</v>
      </c>
      <c r="AM8" s="244"/>
      <c r="AN8" s="244"/>
      <c r="AO8" s="244"/>
    </row>
    <row r="9" spans="1:41" ht="15.75" customHeight="1">
      <c r="A9" s="207"/>
      <c r="B9" s="514" t="s">
        <v>6457</v>
      </c>
      <c r="C9" s="338" t="s">
        <v>682</v>
      </c>
      <c r="D9" s="338">
        <v>3</v>
      </c>
      <c r="E9" s="339">
        <v>0</v>
      </c>
      <c r="F9" s="339">
        <v>0</v>
      </c>
      <c r="G9" s="339">
        <v>0</v>
      </c>
      <c r="H9" s="339">
        <v>0</v>
      </c>
      <c r="I9" s="339">
        <v>0</v>
      </c>
      <c r="J9" s="339">
        <v>0</v>
      </c>
      <c r="K9" s="339">
        <v>0</v>
      </c>
      <c r="L9" s="341">
        <f t="shared" si="0"/>
        <v>0</v>
      </c>
      <c r="M9" s="110"/>
      <c r="N9" s="631" t="s">
        <v>6797</v>
      </c>
      <c r="O9" s="207"/>
      <c r="P9" s="343"/>
      <c r="Q9" s="207"/>
      <c r="R9" s="415"/>
      <c r="S9" s="336">
        <f t="shared" ref="S9:S12" si="6">IF( SUM( U9:AA9 ) = 0, 0, $U$5 )</f>
        <v>0</v>
      </c>
      <c r="T9" s="413"/>
      <c r="U9" s="337">
        <f t="shared" ref="U9:U12" si="7" xml:space="preserve"> IF( ISNUMBER( E9 ), 0, 1 )</f>
        <v>0</v>
      </c>
      <c r="V9" s="337">
        <f t="shared" si="1"/>
        <v>0</v>
      </c>
      <c r="W9" s="337">
        <f t="shared" si="2"/>
        <v>0</v>
      </c>
      <c r="X9" s="337">
        <f t="shared" si="3"/>
        <v>0</v>
      </c>
      <c r="Y9" s="337">
        <f t="shared" si="4"/>
        <v>0</v>
      </c>
      <c r="Z9" s="337">
        <f t="shared" si="5"/>
        <v>0</v>
      </c>
      <c r="AA9" s="337">
        <f t="shared" si="5"/>
        <v>0</v>
      </c>
      <c r="AB9" s="413"/>
      <c r="AC9" s="244"/>
      <c r="AD9" s="514" t="s">
        <v>6457</v>
      </c>
      <c r="AE9" s="339" t="s">
        <v>2093</v>
      </c>
      <c r="AF9" s="339" t="s">
        <v>2109</v>
      </c>
      <c r="AG9" s="339" t="s">
        <v>2125</v>
      </c>
      <c r="AH9" s="339" t="s">
        <v>2141</v>
      </c>
      <c r="AI9" s="339" t="s">
        <v>2157</v>
      </c>
      <c r="AJ9" s="339" t="s">
        <v>2173</v>
      </c>
      <c r="AK9" s="339" t="s">
        <v>2189</v>
      </c>
      <c r="AL9" s="341" t="s">
        <v>2205</v>
      </c>
      <c r="AM9" s="244"/>
      <c r="AN9" s="244"/>
      <c r="AO9" s="244"/>
    </row>
    <row r="10" spans="1:41" ht="15.75" customHeight="1">
      <c r="A10" s="207"/>
      <c r="B10" s="514" t="s">
        <v>6459</v>
      </c>
      <c r="C10" s="338" t="s">
        <v>682</v>
      </c>
      <c r="D10" s="338">
        <v>3</v>
      </c>
      <c r="E10" s="339">
        <v>0</v>
      </c>
      <c r="F10" s="339">
        <v>0</v>
      </c>
      <c r="G10" s="339">
        <v>0</v>
      </c>
      <c r="H10" s="339">
        <v>0</v>
      </c>
      <c r="I10" s="339">
        <v>0</v>
      </c>
      <c r="J10" s="339">
        <v>0</v>
      </c>
      <c r="K10" s="339">
        <v>0</v>
      </c>
      <c r="L10" s="341">
        <f t="shared" si="0"/>
        <v>0</v>
      </c>
      <c r="M10" s="110"/>
      <c r="N10" s="632" t="s">
        <v>6798</v>
      </c>
      <c r="O10" s="207"/>
      <c r="P10" s="343"/>
      <c r="Q10" s="207"/>
      <c r="R10" s="415"/>
      <c r="S10" s="336">
        <f t="shared" si="6"/>
        <v>0</v>
      </c>
      <c r="T10" s="413"/>
      <c r="U10" s="337">
        <f t="shared" si="7"/>
        <v>0</v>
      </c>
      <c r="V10" s="337">
        <f t="shared" si="1"/>
        <v>0</v>
      </c>
      <c r="W10" s="337">
        <f t="shared" si="2"/>
        <v>0</v>
      </c>
      <c r="X10" s="337">
        <f t="shared" si="3"/>
        <v>0</v>
      </c>
      <c r="Y10" s="337">
        <f t="shared" si="4"/>
        <v>0</v>
      </c>
      <c r="Z10" s="337">
        <f t="shared" si="5"/>
        <v>0</v>
      </c>
      <c r="AA10" s="337">
        <f t="shared" si="5"/>
        <v>0</v>
      </c>
      <c r="AB10" s="413"/>
      <c r="AC10" s="244"/>
      <c r="AD10" s="514" t="s">
        <v>6459</v>
      </c>
      <c r="AE10" s="339" t="s">
        <v>2094</v>
      </c>
      <c r="AF10" s="339" t="s">
        <v>2110</v>
      </c>
      <c r="AG10" s="339" t="s">
        <v>2126</v>
      </c>
      <c r="AH10" s="339" t="s">
        <v>2142</v>
      </c>
      <c r="AI10" s="339" t="s">
        <v>2158</v>
      </c>
      <c r="AJ10" s="339" t="s">
        <v>2174</v>
      </c>
      <c r="AK10" s="339" t="s">
        <v>2190</v>
      </c>
      <c r="AL10" s="341" t="s">
        <v>2206</v>
      </c>
      <c r="AM10" s="244"/>
      <c r="AN10" s="244"/>
      <c r="AO10" s="244"/>
    </row>
    <row r="11" spans="1:41" ht="15.75" customHeight="1">
      <c r="A11" s="207"/>
      <c r="B11" s="514" t="s">
        <v>6032</v>
      </c>
      <c r="C11" s="338" t="s">
        <v>682</v>
      </c>
      <c r="D11" s="338">
        <v>3</v>
      </c>
      <c r="E11" s="339">
        <v>0</v>
      </c>
      <c r="F11" s="339">
        <v>0</v>
      </c>
      <c r="G11" s="339">
        <v>0</v>
      </c>
      <c r="H11" s="339">
        <v>0</v>
      </c>
      <c r="I11" s="339">
        <v>0</v>
      </c>
      <c r="J11" s="339">
        <v>0</v>
      </c>
      <c r="K11" s="339">
        <v>0</v>
      </c>
      <c r="L11" s="341">
        <f t="shared" si="0"/>
        <v>0</v>
      </c>
      <c r="M11" s="110"/>
      <c r="N11" s="633" t="s">
        <v>6799</v>
      </c>
      <c r="O11" s="207"/>
      <c r="P11" s="343"/>
      <c r="Q11" s="207"/>
      <c r="R11" s="415"/>
      <c r="S11" s="336">
        <f t="shared" si="6"/>
        <v>0</v>
      </c>
      <c r="T11" s="413"/>
      <c r="U11" s="337">
        <f t="shared" si="7"/>
        <v>0</v>
      </c>
      <c r="V11" s="337">
        <f t="shared" si="1"/>
        <v>0</v>
      </c>
      <c r="W11" s="337">
        <f t="shared" si="2"/>
        <v>0</v>
      </c>
      <c r="X11" s="337">
        <f t="shared" si="3"/>
        <v>0</v>
      </c>
      <c r="Y11" s="337">
        <f t="shared" si="4"/>
        <v>0</v>
      </c>
      <c r="Z11" s="337">
        <f t="shared" si="5"/>
        <v>0</v>
      </c>
      <c r="AA11" s="337">
        <f t="shared" si="5"/>
        <v>0</v>
      </c>
      <c r="AB11" s="413"/>
      <c r="AC11" s="244"/>
      <c r="AD11" s="514" t="s">
        <v>6032</v>
      </c>
      <c r="AE11" s="339" t="s">
        <v>2095</v>
      </c>
      <c r="AF11" s="339" t="s">
        <v>2111</v>
      </c>
      <c r="AG11" s="339" t="s">
        <v>2127</v>
      </c>
      <c r="AH11" s="339" t="s">
        <v>2143</v>
      </c>
      <c r="AI11" s="339" t="s">
        <v>2159</v>
      </c>
      <c r="AJ11" s="339" t="s">
        <v>2175</v>
      </c>
      <c r="AK11" s="339" t="s">
        <v>2191</v>
      </c>
      <c r="AL11" s="341" t="s">
        <v>2207</v>
      </c>
      <c r="AM11" s="244"/>
      <c r="AN11" s="244"/>
      <c r="AO11" s="244"/>
    </row>
    <row r="12" spans="1:41" ht="15.75" customHeight="1">
      <c r="A12" s="207"/>
      <c r="B12" s="514" t="s">
        <v>6462</v>
      </c>
      <c r="C12" s="338" t="s">
        <v>682</v>
      </c>
      <c r="D12" s="338">
        <v>3</v>
      </c>
      <c r="E12" s="339">
        <v>0</v>
      </c>
      <c r="F12" s="339">
        <v>0</v>
      </c>
      <c r="G12" s="339">
        <v>0</v>
      </c>
      <c r="H12" s="339">
        <v>0</v>
      </c>
      <c r="I12" s="339">
        <v>0</v>
      </c>
      <c r="J12" s="339">
        <v>0</v>
      </c>
      <c r="K12" s="339">
        <v>0</v>
      </c>
      <c r="L12" s="341">
        <f t="shared" si="0"/>
        <v>0</v>
      </c>
      <c r="M12" s="110"/>
      <c r="N12" s="631" t="s">
        <v>6800</v>
      </c>
      <c r="O12" s="207"/>
      <c r="P12" s="343"/>
      <c r="Q12" s="207"/>
      <c r="R12" s="415"/>
      <c r="S12" s="336">
        <f t="shared" si="6"/>
        <v>0</v>
      </c>
      <c r="T12" s="413"/>
      <c r="U12" s="337">
        <f t="shared" si="7"/>
        <v>0</v>
      </c>
      <c r="V12" s="337">
        <f t="shared" si="1"/>
        <v>0</v>
      </c>
      <c r="W12" s="337">
        <f t="shared" si="2"/>
        <v>0</v>
      </c>
      <c r="X12" s="337">
        <f t="shared" si="3"/>
        <v>0</v>
      </c>
      <c r="Y12" s="337">
        <f t="shared" si="4"/>
        <v>0</v>
      </c>
      <c r="Z12" s="337">
        <f t="shared" si="5"/>
        <v>0</v>
      </c>
      <c r="AA12" s="337">
        <f t="shared" si="5"/>
        <v>0</v>
      </c>
      <c r="AB12" s="413"/>
      <c r="AC12" s="244"/>
      <c r="AD12" s="514" t="s">
        <v>6462</v>
      </c>
      <c r="AE12" s="339" t="s">
        <v>2096</v>
      </c>
      <c r="AF12" s="339" t="s">
        <v>2112</v>
      </c>
      <c r="AG12" s="339" t="s">
        <v>2128</v>
      </c>
      <c r="AH12" s="339" t="s">
        <v>2144</v>
      </c>
      <c r="AI12" s="339" t="s">
        <v>2160</v>
      </c>
      <c r="AJ12" s="339" t="s">
        <v>2176</v>
      </c>
      <c r="AK12" s="339" t="s">
        <v>2192</v>
      </c>
      <c r="AL12" s="341" t="s">
        <v>2208</v>
      </c>
      <c r="AM12" s="244"/>
      <c r="AN12" s="244"/>
      <c r="AO12" s="244"/>
    </row>
    <row r="13" spans="1:41" ht="15.75" customHeight="1" thickBot="1">
      <c r="A13" s="207"/>
      <c r="B13" s="517" t="s">
        <v>6464</v>
      </c>
      <c r="C13" s="407" t="s">
        <v>682</v>
      </c>
      <c r="D13" s="407">
        <v>3</v>
      </c>
      <c r="E13" s="350">
        <f t="shared" ref="E13:K13" si="8">IFERROR(SUM(E8:E12),0)</f>
        <v>0</v>
      </c>
      <c r="F13" s="350">
        <f t="shared" si="8"/>
        <v>0</v>
      </c>
      <c r="G13" s="350">
        <f t="shared" si="8"/>
        <v>0</v>
      </c>
      <c r="H13" s="350">
        <f t="shared" si="8"/>
        <v>0</v>
      </c>
      <c r="I13" s="350">
        <f t="shared" si="8"/>
        <v>0</v>
      </c>
      <c r="J13" s="350">
        <f t="shared" si="8"/>
        <v>0</v>
      </c>
      <c r="K13" s="350">
        <f t="shared" si="8"/>
        <v>0</v>
      </c>
      <c r="L13" s="351">
        <f t="shared" si="0"/>
        <v>0</v>
      </c>
      <c r="M13" s="110"/>
      <c r="N13" s="634" t="s">
        <v>6801</v>
      </c>
      <c r="O13" s="207"/>
      <c r="P13" s="354"/>
      <c r="Q13" s="207"/>
      <c r="R13" s="415"/>
      <c r="S13" s="336"/>
      <c r="T13" s="413"/>
      <c r="U13" s="319"/>
      <c r="V13" s="319"/>
      <c r="W13" s="319"/>
      <c r="X13" s="319"/>
      <c r="Y13" s="319"/>
      <c r="Z13" s="319"/>
      <c r="AA13" s="319"/>
      <c r="AB13" s="413"/>
      <c r="AC13" s="244"/>
      <c r="AD13" s="517" t="s">
        <v>6464</v>
      </c>
      <c r="AE13" s="350" t="s">
        <v>2097</v>
      </c>
      <c r="AF13" s="350" t="s">
        <v>2113</v>
      </c>
      <c r="AG13" s="350" t="s">
        <v>2129</v>
      </c>
      <c r="AH13" s="350" t="s">
        <v>2145</v>
      </c>
      <c r="AI13" s="350" t="s">
        <v>2161</v>
      </c>
      <c r="AJ13" s="350" t="s">
        <v>2177</v>
      </c>
      <c r="AK13" s="350" t="s">
        <v>2193</v>
      </c>
      <c r="AL13" s="351" t="s">
        <v>2209</v>
      </c>
      <c r="AM13" s="244"/>
      <c r="AN13" s="244"/>
      <c r="AO13" s="244"/>
    </row>
    <row r="14" spans="1:41" ht="15.75" customHeight="1" thickTop="1" thickBot="1">
      <c r="A14" s="207"/>
      <c r="B14" s="635"/>
      <c r="C14" s="635"/>
      <c r="D14" s="635"/>
      <c r="E14" s="361"/>
      <c r="F14" s="361"/>
      <c r="G14" s="361"/>
      <c r="H14" s="361"/>
      <c r="I14" s="361"/>
      <c r="J14" s="361"/>
      <c r="K14" s="361"/>
      <c r="L14" s="361"/>
      <c r="M14" s="110"/>
      <c r="N14" s="623"/>
      <c r="O14" s="207"/>
      <c r="P14" s="207"/>
      <c r="Q14" s="207"/>
      <c r="R14" s="415"/>
      <c r="S14" s="336"/>
      <c r="T14" s="413"/>
      <c r="U14" s="319"/>
      <c r="V14" s="319"/>
      <c r="W14" s="319"/>
      <c r="X14" s="319"/>
      <c r="Y14" s="319"/>
      <c r="Z14" s="319"/>
      <c r="AA14" s="319"/>
      <c r="AB14" s="413"/>
      <c r="AC14" s="244"/>
      <c r="AD14" s="635"/>
      <c r="AE14" s="361"/>
      <c r="AF14" s="361"/>
      <c r="AG14" s="361"/>
      <c r="AH14" s="361"/>
      <c r="AI14" s="361"/>
      <c r="AJ14" s="361"/>
      <c r="AK14" s="361"/>
      <c r="AL14" s="361"/>
      <c r="AM14" s="244"/>
      <c r="AN14" s="244"/>
      <c r="AO14" s="244"/>
    </row>
    <row r="15" spans="1:41" ht="15.75" customHeight="1" thickTop="1" thickBot="1">
      <c r="A15" s="207"/>
      <c r="B15" s="445" t="s">
        <v>6802</v>
      </c>
      <c r="C15" s="446"/>
      <c r="D15" s="446"/>
      <c r="E15" s="361"/>
      <c r="F15" s="361"/>
      <c r="G15" s="361"/>
      <c r="H15" s="361"/>
      <c r="I15" s="361"/>
      <c r="J15" s="361"/>
      <c r="K15" s="361"/>
      <c r="L15" s="361"/>
      <c r="M15" s="110"/>
      <c r="N15" s="623"/>
      <c r="O15" s="207"/>
      <c r="P15" s="207"/>
      <c r="Q15" s="207"/>
      <c r="R15" s="415"/>
      <c r="S15" s="336"/>
      <c r="T15" s="413"/>
      <c r="U15" s="319"/>
      <c r="V15" s="319"/>
      <c r="W15" s="319"/>
      <c r="X15" s="319"/>
      <c r="Y15" s="319"/>
      <c r="Z15" s="319"/>
      <c r="AA15" s="319"/>
      <c r="AB15" s="413"/>
      <c r="AC15" s="244"/>
      <c r="AD15" s="445" t="s">
        <v>6802</v>
      </c>
      <c r="AE15" s="361"/>
      <c r="AF15" s="361"/>
      <c r="AG15" s="361"/>
      <c r="AH15" s="361"/>
      <c r="AI15" s="361"/>
      <c r="AJ15" s="361"/>
      <c r="AK15" s="361"/>
      <c r="AL15" s="361"/>
      <c r="AM15" s="244"/>
      <c r="AN15" s="244"/>
      <c r="AO15" s="244"/>
    </row>
    <row r="16" spans="1:41" ht="15.75" customHeight="1" thickTop="1">
      <c r="A16" s="207"/>
      <c r="B16" s="505" t="s">
        <v>6455</v>
      </c>
      <c r="C16" s="329" t="s">
        <v>682</v>
      </c>
      <c r="D16" s="329">
        <v>3</v>
      </c>
      <c r="E16" s="330">
        <v>0</v>
      </c>
      <c r="F16" s="330">
        <v>0</v>
      </c>
      <c r="G16" s="330">
        <v>0</v>
      </c>
      <c r="H16" s="330">
        <v>0</v>
      </c>
      <c r="I16" s="330">
        <v>0</v>
      </c>
      <c r="J16" s="330">
        <v>0</v>
      </c>
      <c r="K16" s="330">
        <v>0</v>
      </c>
      <c r="L16" s="332">
        <f>IFERROR(SUM(E16:K16),0)</f>
        <v>0</v>
      </c>
      <c r="M16" s="110"/>
      <c r="N16" s="333" t="s">
        <v>6803</v>
      </c>
      <c r="O16" s="207"/>
      <c r="P16" s="335"/>
      <c r="Q16" s="207"/>
      <c r="R16" s="415"/>
      <c r="S16" s="336">
        <f t="shared" ref="S16:S19" si="9">IF( SUM( U16:AA16 ) = 0, 0, $U$5 )</f>
        <v>0</v>
      </c>
      <c r="T16" s="413"/>
      <c r="U16" s="337">
        <f t="shared" ref="U16:U19" si="10" xml:space="preserve"> IF( ISNUMBER( E16 ), 0, 1 )</f>
        <v>0</v>
      </c>
      <c r="V16" s="337">
        <f t="shared" ref="V16:V19" si="11" xml:space="preserve"> IF( ISNUMBER( F16 ), 0, 1 )</f>
        <v>0</v>
      </c>
      <c r="W16" s="337">
        <f t="shared" ref="W16:W19" si="12" xml:space="preserve"> IF( ISNUMBER( G16 ), 0, 1 )</f>
        <v>0</v>
      </c>
      <c r="X16" s="337">
        <f t="shared" ref="X16:X19" si="13" xml:space="preserve"> IF( ISNUMBER( H16 ), 0, 1 )</f>
        <v>0</v>
      </c>
      <c r="Y16" s="337">
        <f t="shared" ref="Y16:Y19" si="14" xml:space="preserve"> IF( ISNUMBER( I16 ), 0, 1 )</f>
        <v>0</v>
      </c>
      <c r="Z16" s="337">
        <f t="shared" ref="Z16:Z19" si="15" xml:space="preserve"> IF( ISNUMBER( J16 ), 0, 1 )</f>
        <v>0</v>
      </c>
      <c r="AA16" s="337">
        <f t="shared" ref="AA16:AA19" si="16" xml:space="preserve"> IF( ISNUMBER( K16 ), 0, 1 )</f>
        <v>0</v>
      </c>
      <c r="AB16" s="413"/>
      <c r="AC16" s="244"/>
      <c r="AD16" s="505" t="s">
        <v>6455</v>
      </c>
      <c r="AE16" s="330" t="s">
        <v>2098</v>
      </c>
      <c r="AF16" s="330" t="s">
        <v>2114</v>
      </c>
      <c r="AG16" s="330" t="s">
        <v>2130</v>
      </c>
      <c r="AH16" s="330" t="s">
        <v>2146</v>
      </c>
      <c r="AI16" s="330" t="s">
        <v>2162</v>
      </c>
      <c r="AJ16" s="330" t="s">
        <v>2178</v>
      </c>
      <c r="AK16" s="330" t="s">
        <v>2194</v>
      </c>
      <c r="AL16" s="332" t="s">
        <v>2210</v>
      </c>
      <c r="AM16" s="244"/>
      <c r="AN16" s="244"/>
      <c r="AO16" s="244"/>
    </row>
    <row r="17" spans="1:41" ht="15.75" customHeight="1">
      <c r="A17" s="207"/>
      <c r="B17" s="514" t="s">
        <v>6457</v>
      </c>
      <c r="C17" s="338" t="s">
        <v>682</v>
      </c>
      <c r="D17" s="338">
        <v>3</v>
      </c>
      <c r="E17" s="339">
        <v>0</v>
      </c>
      <c r="F17" s="339">
        <v>0</v>
      </c>
      <c r="G17" s="339">
        <v>0</v>
      </c>
      <c r="H17" s="339">
        <v>0</v>
      </c>
      <c r="I17" s="339">
        <v>0</v>
      </c>
      <c r="J17" s="339">
        <v>0</v>
      </c>
      <c r="K17" s="339">
        <v>0</v>
      </c>
      <c r="L17" s="341">
        <f>IFERROR(SUM(E17:K17),0)</f>
        <v>0</v>
      </c>
      <c r="M17" s="110"/>
      <c r="N17" s="342" t="s">
        <v>6804</v>
      </c>
      <c r="O17" s="207"/>
      <c r="P17" s="343"/>
      <c r="Q17" s="207"/>
      <c r="R17" s="415"/>
      <c r="S17" s="336">
        <f t="shared" si="9"/>
        <v>0</v>
      </c>
      <c r="T17" s="413"/>
      <c r="U17" s="337">
        <f t="shared" si="10"/>
        <v>0</v>
      </c>
      <c r="V17" s="337">
        <f t="shared" si="11"/>
        <v>0</v>
      </c>
      <c r="W17" s="337">
        <f t="shared" si="12"/>
        <v>0</v>
      </c>
      <c r="X17" s="337">
        <f t="shared" si="13"/>
        <v>0</v>
      </c>
      <c r="Y17" s="337">
        <f t="shared" si="14"/>
        <v>0</v>
      </c>
      <c r="Z17" s="337">
        <f t="shared" si="15"/>
        <v>0</v>
      </c>
      <c r="AA17" s="337">
        <f t="shared" si="16"/>
        <v>0</v>
      </c>
      <c r="AB17" s="413"/>
      <c r="AC17" s="244"/>
      <c r="AD17" s="514" t="s">
        <v>6457</v>
      </c>
      <c r="AE17" s="339" t="s">
        <v>2099</v>
      </c>
      <c r="AF17" s="339" t="s">
        <v>2115</v>
      </c>
      <c r="AG17" s="339" t="s">
        <v>2131</v>
      </c>
      <c r="AH17" s="339" t="s">
        <v>2147</v>
      </c>
      <c r="AI17" s="339" t="s">
        <v>2163</v>
      </c>
      <c r="AJ17" s="339" t="s">
        <v>2179</v>
      </c>
      <c r="AK17" s="339" t="s">
        <v>2195</v>
      </c>
      <c r="AL17" s="341" t="s">
        <v>2211</v>
      </c>
      <c r="AM17" s="244"/>
      <c r="AN17" s="244"/>
      <c r="AO17" s="244"/>
    </row>
    <row r="18" spans="1:41" ht="15.75" customHeight="1">
      <c r="A18" s="207"/>
      <c r="B18" s="514" t="s">
        <v>6032</v>
      </c>
      <c r="C18" s="338" t="s">
        <v>682</v>
      </c>
      <c r="D18" s="338">
        <v>3</v>
      </c>
      <c r="E18" s="339">
        <v>0</v>
      </c>
      <c r="F18" s="339">
        <v>0</v>
      </c>
      <c r="G18" s="339">
        <v>0</v>
      </c>
      <c r="H18" s="339">
        <v>0</v>
      </c>
      <c r="I18" s="339">
        <v>0</v>
      </c>
      <c r="J18" s="339">
        <v>0</v>
      </c>
      <c r="K18" s="339">
        <v>0</v>
      </c>
      <c r="L18" s="341">
        <f>IFERROR(SUM(E18:K18),0)</f>
        <v>0</v>
      </c>
      <c r="M18" s="110"/>
      <c r="N18" s="342" t="s">
        <v>6805</v>
      </c>
      <c r="O18" s="207"/>
      <c r="P18" s="343"/>
      <c r="Q18" s="207"/>
      <c r="R18" s="415"/>
      <c r="S18" s="336">
        <f t="shared" si="9"/>
        <v>0</v>
      </c>
      <c r="T18" s="413"/>
      <c r="U18" s="337">
        <f t="shared" si="10"/>
        <v>0</v>
      </c>
      <c r="V18" s="337">
        <f t="shared" si="11"/>
        <v>0</v>
      </c>
      <c r="W18" s="337">
        <f t="shared" si="12"/>
        <v>0</v>
      </c>
      <c r="X18" s="337">
        <f t="shared" si="13"/>
        <v>0</v>
      </c>
      <c r="Y18" s="337">
        <f t="shared" si="14"/>
        <v>0</v>
      </c>
      <c r="Z18" s="337">
        <f t="shared" si="15"/>
        <v>0</v>
      </c>
      <c r="AA18" s="337">
        <f t="shared" si="16"/>
        <v>0</v>
      </c>
      <c r="AB18" s="413"/>
      <c r="AC18" s="244"/>
      <c r="AD18" s="514" t="s">
        <v>6032</v>
      </c>
      <c r="AE18" s="339" t="s">
        <v>2100</v>
      </c>
      <c r="AF18" s="339" t="s">
        <v>2116</v>
      </c>
      <c r="AG18" s="339" t="s">
        <v>2132</v>
      </c>
      <c r="AH18" s="339" t="s">
        <v>2148</v>
      </c>
      <c r="AI18" s="339" t="s">
        <v>2164</v>
      </c>
      <c r="AJ18" s="339" t="s">
        <v>2180</v>
      </c>
      <c r="AK18" s="339" t="s">
        <v>2196</v>
      </c>
      <c r="AL18" s="341" t="s">
        <v>2212</v>
      </c>
      <c r="AM18" s="244"/>
      <c r="AN18" s="244"/>
      <c r="AO18" s="244"/>
    </row>
    <row r="19" spans="1:41" ht="15.75" customHeight="1">
      <c r="A19" s="207"/>
      <c r="B19" s="514" t="s">
        <v>6469</v>
      </c>
      <c r="C19" s="338" t="s">
        <v>682</v>
      </c>
      <c r="D19" s="338">
        <v>3</v>
      </c>
      <c r="E19" s="339">
        <v>0</v>
      </c>
      <c r="F19" s="339">
        <v>0</v>
      </c>
      <c r="G19" s="339">
        <v>0</v>
      </c>
      <c r="H19" s="339">
        <v>0</v>
      </c>
      <c r="I19" s="339">
        <v>0</v>
      </c>
      <c r="J19" s="339">
        <v>0</v>
      </c>
      <c r="K19" s="339">
        <v>0</v>
      </c>
      <c r="L19" s="341">
        <f>IFERROR(SUM(E19:K19),0)</f>
        <v>0</v>
      </c>
      <c r="M19" s="110"/>
      <c r="N19" s="342" t="s">
        <v>6806</v>
      </c>
      <c r="O19" s="207"/>
      <c r="P19" s="343"/>
      <c r="Q19" s="207"/>
      <c r="R19" s="415"/>
      <c r="S19" s="336">
        <f t="shared" si="9"/>
        <v>0</v>
      </c>
      <c r="T19" s="413"/>
      <c r="U19" s="337">
        <f t="shared" si="10"/>
        <v>0</v>
      </c>
      <c r="V19" s="337">
        <f t="shared" si="11"/>
        <v>0</v>
      </c>
      <c r="W19" s="337">
        <f t="shared" si="12"/>
        <v>0</v>
      </c>
      <c r="X19" s="337">
        <f t="shared" si="13"/>
        <v>0</v>
      </c>
      <c r="Y19" s="337">
        <f t="shared" si="14"/>
        <v>0</v>
      </c>
      <c r="Z19" s="337">
        <f t="shared" si="15"/>
        <v>0</v>
      </c>
      <c r="AA19" s="337">
        <f t="shared" si="16"/>
        <v>0</v>
      </c>
      <c r="AB19" s="413"/>
      <c r="AC19" s="244"/>
      <c r="AD19" s="514" t="s">
        <v>6469</v>
      </c>
      <c r="AE19" s="339" t="s">
        <v>2101</v>
      </c>
      <c r="AF19" s="339" t="s">
        <v>2117</v>
      </c>
      <c r="AG19" s="339" t="s">
        <v>2133</v>
      </c>
      <c r="AH19" s="339" t="s">
        <v>2149</v>
      </c>
      <c r="AI19" s="339" t="s">
        <v>2165</v>
      </c>
      <c r="AJ19" s="339" t="s">
        <v>2181</v>
      </c>
      <c r="AK19" s="339" t="s">
        <v>2197</v>
      </c>
      <c r="AL19" s="341" t="s">
        <v>2213</v>
      </c>
      <c r="AM19" s="244"/>
      <c r="AN19" s="244"/>
      <c r="AO19" s="244"/>
    </row>
    <row r="20" spans="1:41" ht="15.75" customHeight="1" thickBot="1">
      <c r="A20" s="207"/>
      <c r="B20" s="517" t="s">
        <v>6464</v>
      </c>
      <c r="C20" s="407" t="s">
        <v>682</v>
      </c>
      <c r="D20" s="407">
        <v>3</v>
      </c>
      <c r="E20" s="350">
        <f t="shared" ref="E20:K20" si="17">IFERROR(SUM(E16:E19),0)</f>
        <v>0</v>
      </c>
      <c r="F20" s="350">
        <f t="shared" si="17"/>
        <v>0</v>
      </c>
      <c r="G20" s="350">
        <f t="shared" si="17"/>
        <v>0</v>
      </c>
      <c r="H20" s="350">
        <f t="shared" si="17"/>
        <v>0</v>
      </c>
      <c r="I20" s="350">
        <f t="shared" si="17"/>
        <v>0</v>
      </c>
      <c r="J20" s="350">
        <f t="shared" si="17"/>
        <v>0</v>
      </c>
      <c r="K20" s="350">
        <f t="shared" si="17"/>
        <v>0</v>
      </c>
      <c r="L20" s="351">
        <f>IFERROR(SUM(E20:K20),0)</f>
        <v>0</v>
      </c>
      <c r="M20" s="110"/>
      <c r="N20" s="408" t="s">
        <v>6807</v>
      </c>
      <c r="O20" s="207"/>
      <c r="P20" s="354"/>
      <c r="Q20" s="207"/>
      <c r="R20" s="415"/>
      <c r="S20" s="336"/>
      <c r="T20" s="413"/>
      <c r="U20" s="319"/>
      <c r="V20" s="319"/>
      <c r="W20" s="319"/>
      <c r="X20" s="319"/>
      <c r="Y20" s="319"/>
      <c r="Z20" s="319"/>
      <c r="AA20" s="319"/>
      <c r="AB20" s="413"/>
      <c r="AC20" s="244"/>
      <c r="AD20" s="517" t="s">
        <v>6464</v>
      </c>
      <c r="AE20" s="350" t="s">
        <v>2102</v>
      </c>
      <c r="AF20" s="350" t="s">
        <v>2118</v>
      </c>
      <c r="AG20" s="350" t="s">
        <v>2134</v>
      </c>
      <c r="AH20" s="350" t="s">
        <v>2150</v>
      </c>
      <c r="AI20" s="350" t="s">
        <v>2166</v>
      </c>
      <c r="AJ20" s="350" t="s">
        <v>2182</v>
      </c>
      <c r="AK20" s="350" t="s">
        <v>2198</v>
      </c>
      <c r="AL20" s="351" t="s">
        <v>2214</v>
      </c>
      <c r="AM20" s="244"/>
      <c r="AN20" s="244"/>
      <c r="AO20" s="244"/>
    </row>
    <row r="21" spans="1:41" ht="15.75" customHeight="1" thickTop="1" thickBot="1">
      <c r="A21" s="207"/>
      <c r="B21" s="110"/>
      <c r="C21" s="110"/>
      <c r="D21" s="110"/>
      <c r="E21" s="361"/>
      <c r="F21" s="361"/>
      <c r="G21" s="361"/>
      <c r="H21" s="361"/>
      <c r="I21" s="361"/>
      <c r="J21" s="361"/>
      <c r="K21" s="361"/>
      <c r="L21" s="361"/>
      <c r="M21" s="110"/>
      <c r="N21" s="623"/>
      <c r="O21" s="207"/>
      <c r="P21" s="207"/>
      <c r="Q21" s="207"/>
      <c r="R21" s="415"/>
      <c r="S21" s="336"/>
      <c r="T21" s="413"/>
      <c r="U21" s="319"/>
      <c r="V21" s="319"/>
      <c r="W21" s="319"/>
      <c r="X21" s="319"/>
      <c r="Y21" s="319"/>
      <c r="Z21" s="319"/>
      <c r="AA21" s="319"/>
      <c r="AB21" s="413"/>
      <c r="AC21" s="244"/>
      <c r="AD21" s="110"/>
      <c r="AE21" s="361"/>
      <c r="AF21" s="361"/>
      <c r="AG21" s="361"/>
      <c r="AH21" s="361"/>
      <c r="AI21" s="361"/>
      <c r="AJ21" s="361"/>
      <c r="AK21" s="361"/>
      <c r="AL21" s="361"/>
      <c r="AM21" s="244"/>
      <c r="AN21" s="244"/>
      <c r="AO21" s="244"/>
    </row>
    <row r="22" spans="1:41" ht="15.75" customHeight="1" thickTop="1" thickBot="1">
      <c r="A22" s="207"/>
      <c r="B22" s="637" t="s">
        <v>6472</v>
      </c>
      <c r="C22" s="436" t="s">
        <v>682</v>
      </c>
      <c r="D22" s="436">
        <v>3</v>
      </c>
      <c r="E22" s="492">
        <f t="shared" ref="E22:K22" si="18">IFERROR(E13+E20,0)</f>
        <v>0</v>
      </c>
      <c r="F22" s="492">
        <f t="shared" si="18"/>
        <v>0</v>
      </c>
      <c r="G22" s="492">
        <f t="shared" si="18"/>
        <v>0</v>
      </c>
      <c r="H22" s="492">
        <f t="shared" si="18"/>
        <v>0</v>
      </c>
      <c r="I22" s="492">
        <f t="shared" si="18"/>
        <v>0</v>
      </c>
      <c r="J22" s="492">
        <f t="shared" si="18"/>
        <v>0</v>
      </c>
      <c r="K22" s="492">
        <f t="shared" si="18"/>
        <v>0</v>
      </c>
      <c r="L22" s="493">
        <f>IFERROR(SUM(E22:K22),0)</f>
        <v>0</v>
      </c>
      <c r="M22" s="110"/>
      <c r="N22" s="426" t="s">
        <v>6808</v>
      </c>
      <c r="O22" s="207"/>
      <c r="P22" s="427"/>
      <c r="Q22" s="207"/>
      <c r="R22" s="415"/>
      <c r="S22" s="336"/>
      <c r="T22" s="413"/>
      <c r="U22" s="319"/>
      <c r="V22" s="319"/>
      <c r="W22" s="319"/>
      <c r="X22" s="319"/>
      <c r="Y22" s="319"/>
      <c r="Z22" s="319"/>
      <c r="AA22" s="319"/>
      <c r="AB22" s="413"/>
      <c r="AC22" s="244"/>
      <c r="AD22" s="637" t="s">
        <v>6472</v>
      </c>
      <c r="AE22" s="492" t="s">
        <v>2103</v>
      </c>
      <c r="AF22" s="492" t="s">
        <v>2119</v>
      </c>
      <c r="AG22" s="492" t="s">
        <v>2135</v>
      </c>
      <c r="AH22" s="492" t="s">
        <v>2151</v>
      </c>
      <c r="AI22" s="492" t="s">
        <v>2167</v>
      </c>
      <c r="AJ22" s="492" t="s">
        <v>2183</v>
      </c>
      <c r="AK22" s="492" t="s">
        <v>2199</v>
      </c>
      <c r="AL22" s="493" t="s">
        <v>2215</v>
      </c>
      <c r="AM22" s="244"/>
      <c r="AN22" s="244"/>
      <c r="AO22" s="244"/>
    </row>
    <row r="23" spans="1:41" ht="15.75" customHeight="1" thickTop="1" thickBot="1">
      <c r="A23" s="207"/>
      <c r="B23" s="638"/>
      <c r="C23" s="638"/>
      <c r="D23" s="638"/>
      <c r="E23" s="361"/>
      <c r="F23" s="361"/>
      <c r="G23" s="361"/>
      <c r="H23" s="361"/>
      <c r="I23" s="361"/>
      <c r="J23" s="361"/>
      <c r="K23" s="361"/>
      <c r="L23" s="361"/>
      <c r="M23" s="110"/>
      <c r="N23" s="623"/>
      <c r="O23" s="207"/>
      <c r="P23" s="207"/>
      <c r="Q23" s="207"/>
      <c r="R23" s="415"/>
      <c r="S23" s="336"/>
      <c r="T23" s="422"/>
      <c r="U23" s="319"/>
      <c r="V23" s="319"/>
      <c r="W23" s="319"/>
      <c r="X23" s="319"/>
      <c r="Y23" s="319"/>
      <c r="Z23" s="319"/>
      <c r="AA23" s="319"/>
      <c r="AB23" s="422"/>
      <c r="AC23" s="244"/>
      <c r="AD23" s="638"/>
      <c r="AE23" s="361"/>
      <c r="AF23" s="361"/>
      <c r="AG23" s="361"/>
      <c r="AH23" s="361"/>
      <c r="AI23" s="361"/>
      <c r="AJ23" s="361"/>
      <c r="AK23" s="361"/>
      <c r="AL23" s="361"/>
      <c r="AM23" s="244"/>
      <c r="AN23" s="244"/>
      <c r="AO23" s="244"/>
    </row>
    <row r="24" spans="1:41" ht="15.75" customHeight="1" thickTop="1" thickBot="1">
      <c r="A24" s="207"/>
      <c r="B24" s="637" t="s">
        <v>6474</v>
      </c>
      <c r="C24" s="436" t="s">
        <v>682</v>
      </c>
      <c r="D24" s="436">
        <v>3</v>
      </c>
      <c r="E24" s="492">
        <f t="shared" ref="E24:K24" si="19">IFERROR(E8+E16,0)</f>
        <v>0</v>
      </c>
      <c r="F24" s="492">
        <f t="shared" si="19"/>
        <v>0</v>
      </c>
      <c r="G24" s="492">
        <f t="shared" si="19"/>
        <v>0</v>
      </c>
      <c r="H24" s="492">
        <f t="shared" si="19"/>
        <v>0</v>
      </c>
      <c r="I24" s="492">
        <f t="shared" si="19"/>
        <v>0</v>
      </c>
      <c r="J24" s="492">
        <f t="shared" si="19"/>
        <v>0</v>
      </c>
      <c r="K24" s="492">
        <f t="shared" si="19"/>
        <v>0</v>
      </c>
      <c r="L24" s="493">
        <f>IFERROR(SUM(E24:K24),0)</f>
        <v>0</v>
      </c>
      <c r="M24" s="110"/>
      <c r="N24" s="426" t="s">
        <v>6809</v>
      </c>
      <c r="O24" s="207"/>
      <c r="P24" s="427"/>
      <c r="Q24" s="207"/>
      <c r="R24" s="415"/>
      <c r="S24" s="336"/>
      <c r="T24" s="422"/>
      <c r="U24" s="319"/>
      <c r="V24" s="319"/>
      <c r="W24" s="319"/>
      <c r="X24" s="319"/>
      <c r="Y24" s="319"/>
      <c r="Z24" s="319"/>
      <c r="AA24" s="319"/>
      <c r="AB24" s="422"/>
      <c r="AC24" s="244"/>
      <c r="AD24" s="637" t="s">
        <v>6474</v>
      </c>
      <c r="AE24" s="492" t="s">
        <v>2104</v>
      </c>
      <c r="AF24" s="492" t="s">
        <v>2120</v>
      </c>
      <c r="AG24" s="492" t="s">
        <v>2136</v>
      </c>
      <c r="AH24" s="492" t="s">
        <v>2152</v>
      </c>
      <c r="AI24" s="492" t="s">
        <v>2168</v>
      </c>
      <c r="AJ24" s="492" t="s">
        <v>2184</v>
      </c>
      <c r="AK24" s="492" t="s">
        <v>2200</v>
      </c>
      <c r="AL24" s="493" t="s">
        <v>2216</v>
      </c>
      <c r="AM24" s="244"/>
      <c r="AN24" s="244"/>
      <c r="AO24" s="244"/>
    </row>
    <row r="25" spans="1:41" ht="15.75" customHeight="1" thickTop="1" thickBot="1">
      <c r="A25" s="207"/>
      <c r="B25" s="110"/>
      <c r="C25" s="110"/>
      <c r="D25" s="110"/>
      <c r="E25" s="361"/>
      <c r="F25" s="361"/>
      <c r="G25" s="361"/>
      <c r="H25" s="361"/>
      <c r="I25" s="361"/>
      <c r="J25" s="361"/>
      <c r="K25" s="361"/>
      <c r="L25" s="361"/>
      <c r="M25" s="110"/>
      <c r="N25" s="639"/>
      <c r="O25" s="312"/>
      <c r="P25" s="312"/>
      <c r="Q25" s="207"/>
      <c r="R25" s="415"/>
      <c r="S25" s="336"/>
      <c r="T25" s="422"/>
      <c r="U25" s="319"/>
      <c r="V25" s="319"/>
      <c r="W25" s="319"/>
      <c r="X25" s="319"/>
      <c r="Y25" s="319"/>
      <c r="Z25" s="319"/>
      <c r="AA25" s="319"/>
      <c r="AB25" s="422"/>
      <c r="AC25" s="244"/>
      <c r="AD25" s="110"/>
      <c r="AE25" s="361"/>
      <c r="AF25" s="361"/>
      <c r="AG25" s="361"/>
      <c r="AH25" s="361"/>
      <c r="AI25" s="361"/>
      <c r="AJ25" s="361"/>
      <c r="AK25" s="361"/>
      <c r="AL25" s="361"/>
      <c r="AM25" s="244"/>
      <c r="AN25" s="244"/>
      <c r="AO25" s="244"/>
    </row>
    <row r="26" spans="1:41" ht="15.75" customHeight="1" thickTop="1" thickBot="1">
      <c r="A26" s="207"/>
      <c r="B26" s="445" t="s">
        <v>6810</v>
      </c>
      <c r="C26" s="446"/>
      <c r="D26" s="446"/>
      <c r="E26" s="361"/>
      <c r="F26" s="361"/>
      <c r="G26" s="361"/>
      <c r="H26" s="361"/>
      <c r="I26" s="361"/>
      <c r="J26" s="361"/>
      <c r="K26" s="361"/>
      <c r="L26" s="361"/>
      <c r="M26" s="110"/>
      <c r="N26" s="639"/>
      <c r="O26" s="312"/>
      <c r="P26" s="312"/>
      <c r="Q26" s="207"/>
      <c r="R26" s="415"/>
      <c r="S26" s="336"/>
      <c r="T26" s="422"/>
      <c r="U26" s="319"/>
      <c r="V26" s="319"/>
      <c r="W26" s="319"/>
      <c r="X26" s="319"/>
      <c r="Y26" s="319"/>
      <c r="Z26" s="319"/>
      <c r="AA26" s="319"/>
      <c r="AB26" s="422"/>
      <c r="AC26" s="244"/>
      <c r="AD26" s="445" t="s">
        <v>6810</v>
      </c>
      <c r="AE26" s="361"/>
      <c r="AF26" s="361"/>
      <c r="AG26" s="361"/>
      <c r="AH26" s="361"/>
      <c r="AI26" s="361"/>
      <c r="AJ26" s="361"/>
      <c r="AK26" s="361"/>
      <c r="AL26" s="361"/>
      <c r="AM26" s="244"/>
      <c r="AN26" s="244"/>
      <c r="AO26" s="244"/>
    </row>
    <row r="27" spans="1:41" ht="15.75" customHeight="1" thickTop="1">
      <c r="A27" s="207"/>
      <c r="B27" s="505" t="s">
        <v>6477</v>
      </c>
      <c r="C27" s="329" t="s">
        <v>682</v>
      </c>
      <c r="D27" s="329">
        <v>3</v>
      </c>
      <c r="E27" s="330">
        <v>0</v>
      </c>
      <c r="F27" s="330">
        <v>0</v>
      </c>
      <c r="G27" s="330">
        <v>0</v>
      </c>
      <c r="H27" s="330">
        <v>0</v>
      </c>
      <c r="I27" s="330">
        <v>0</v>
      </c>
      <c r="J27" s="330">
        <v>0</v>
      </c>
      <c r="K27" s="330">
        <v>0</v>
      </c>
      <c r="L27" s="332">
        <f>IFERROR(SUM(E27:K27),0)</f>
        <v>0</v>
      </c>
      <c r="M27" s="110"/>
      <c r="N27" s="333" t="s">
        <v>6811</v>
      </c>
      <c r="O27" s="312"/>
      <c r="P27" s="335"/>
      <c r="Q27" s="207"/>
      <c r="R27" s="415"/>
      <c r="S27" s="336">
        <f t="shared" ref="S27:S28" si="20">IF( SUM( U27:AA27 ) = 0, 0, $U$5 )</f>
        <v>0</v>
      </c>
      <c r="T27" s="413"/>
      <c r="U27" s="337">
        <f t="shared" ref="U27:U28" si="21" xml:space="preserve"> IF( ISNUMBER( E27 ), 0, 1 )</f>
        <v>0</v>
      </c>
      <c r="V27" s="337">
        <f t="shared" ref="V27:V28" si="22" xml:space="preserve"> IF( ISNUMBER( F27 ), 0, 1 )</f>
        <v>0</v>
      </c>
      <c r="W27" s="337">
        <f t="shared" ref="W27:W28" si="23" xml:space="preserve"> IF( ISNUMBER( G27 ), 0, 1 )</f>
        <v>0</v>
      </c>
      <c r="X27" s="337">
        <f t="shared" ref="X27:X28" si="24" xml:space="preserve"> IF( ISNUMBER( H27 ), 0, 1 )</f>
        <v>0</v>
      </c>
      <c r="Y27" s="337">
        <f t="shared" ref="Y27:Y28" si="25" xml:space="preserve"> IF( ISNUMBER( I27 ), 0, 1 )</f>
        <v>0</v>
      </c>
      <c r="Z27" s="337">
        <f t="shared" ref="Z27:Z28" si="26" xml:space="preserve"> IF( ISNUMBER( J27 ), 0, 1 )</f>
        <v>0</v>
      </c>
      <c r="AA27" s="337">
        <f t="shared" ref="AA27:AA28" si="27" xml:space="preserve"> IF( ISNUMBER( K27 ), 0, 1 )</f>
        <v>0</v>
      </c>
      <c r="AB27" s="422"/>
      <c r="AC27" s="244"/>
      <c r="AD27" s="505" t="s">
        <v>6477</v>
      </c>
      <c r="AE27" s="330" t="s">
        <v>2105</v>
      </c>
      <c r="AF27" s="330" t="s">
        <v>2121</v>
      </c>
      <c r="AG27" s="330" t="s">
        <v>2137</v>
      </c>
      <c r="AH27" s="330" t="s">
        <v>2153</v>
      </c>
      <c r="AI27" s="330" t="s">
        <v>2169</v>
      </c>
      <c r="AJ27" s="330" t="s">
        <v>2185</v>
      </c>
      <c r="AK27" s="330" t="s">
        <v>2201</v>
      </c>
      <c r="AL27" s="332" t="s">
        <v>2217</v>
      </c>
      <c r="AM27" s="244"/>
      <c r="AN27" s="244"/>
      <c r="AO27" s="244"/>
    </row>
    <row r="28" spans="1:41" ht="15.75" customHeight="1">
      <c r="A28" s="207"/>
      <c r="B28" s="514" t="s">
        <v>6353</v>
      </c>
      <c r="C28" s="338" t="s">
        <v>682</v>
      </c>
      <c r="D28" s="338">
        <v>3</v>
      </c>
      <c r="E28" s="339">
        <v>0</v>
      </c>
      <c r="F28" s="339">
        <v>0</v>
      </c>
      <c r="G28" s="339">
        <v>0</v>
      </c>
      <c r="H28" s="339">
        <v>0</v>
      </c>
      <c r="I28" s="339">
        <v>0</v>
      </c>
      <c r="J28" s="339">
        <v>0</v>
      </c>
      <c r="K28" s="339">
        <v>0</v>
      </c>
      <c r="L28" s="341">
        <f>IFERROR(SUM(E28:K28),0)</f>
        <v>0</v>
      </c>
      <c r="M28" s="110"/>
      <c r="N28" s="342" t="s">
        <v>6812</v>
      </c>
      <c r="O28" s="312"/>
      <c r="P28" s="343"/>
      <c r="Q28" s="207"/>
      <c r="R28" s="415"/>
      <c r="S28" s="336">
        <f t="shared" si="20"/>
        <v>0</v>
      </c>
      <c r="T28" s="413"/>
      <c r="U28" s="337">
        <f t="shared" si="21"/>
        <v>0</v>
      </c>
      <c r="V28" s="337">
        <f t="shared" si="22"/>
        <v>0</v>
      </c>
      <c r="W28" s="337">
        <f t="shared" si="23"/>
        <v>0</v>
      </c>
      <c r="X28" s="337">
        <f t="shared" si="24"/>
        <v>0</v>
      </c>
      <c r="Y28" s="337">
        <f t="shared" si="25"/>
        <v>0</v>
      </c>
      <c r="Z28" s="337">
        <f t="shared" si="26"/>
        <v>0</v>
      </c>
      <c r="AA28" s="337">
        <f t="shared" si="27"/>
        <v>0</v>
      </c>
      <c r="AB28" s="422"/>
      <c r="AC28" s="244"/>
      <c r="AD28" s="514" t="s">
        <v>6353</v>
      </c>
      <c r="AE28" s="339" t="s">
        <v>2106</v>
      </c>
      <c r="AF28" s="339" t="s">
        <v>2122</v>
      </c>
      <c r="AG28" s="339" t="s">
        <v>2138</v>
      </c>
      <c r="AH28" s="339" t="s">
        <v>2154</v>
      </c>
      <c r="AI28" s="339" t="s">
        <v>2170</v>
      </c>
      <c r="AJ28" s="339" t="s">
        <v>2186</v>
      </c>
      <c r="AK28" s="339" t="s">
        <v>2202</v>
      </c>
      <c r="AL28" s="341" t="s">
        <v>2218</v>
      </c>
      <c r="AM28" s="244"/>
      <c r="AN28" s="244"/>
      <c r="AO28" s="244"/>
    </row>
    <row r="29" spans="1:41" ht="15.75" customHeight="1" thickBot="1">
      <c r="A29" s="207"/>
      <c r="B29" s="517" t="s">
        <v>6106</v>
      </c>
      <c r="C29" s="407" t="s">
        <v>682</v>
      </c>
      <c r="D29" s="407">
        <v>3</v>
      </c>
      <c r="E29" s="350">
        <f t="shared" ref="E29:K29" si="28">IFERROR(E27+E28,0)</f>
        <v>0</v>
      </c>
      <c r="F29" s="350">
        <f t="shared" si="28"/>
        <v>0</v>
      </c>
      <c r="G29" s="350">
        <f t="shared" si="28"/>
        <v>0</v>
      </c>
      <c r="H29" s="350">
        <f t="shared" si="28"/>
        <v>0</v>
      </c>
      <c r="I29" s="350">
        <f t="shared" si="28"/>
        <v>0</v>
      </c>
      <c r="J29" s="350">
        <f t="shared" si="28"/>
        <v>0</v>
      </c>
      <c r="K29" s="350">
        <f t="shared" si="28"/>
        <v>0</v>
      </c>
      <c r="L29" s="351">
        <f>IFERROR(SUM(E29:K29),0)</f>
        <v>0</v>
      </c>
      <c r="M29" s="110"/>
      <c r="N29" s="408" t="s">
        <v>6813</v>
      </c>
      <c r="O29" s="312"/>
      <c r="P29" s="354"/>
      <c r="Q29" s="207"/>
      <c r="R29" s="415"/>
      <c r="S29" s="336"/>
      <c r="T29" s="422"/>
      <c r="U29" s="319"/>
      <c r="V29" s="319"/>
      <c r="W29" s="319"/>
      <c r="X29" s="319"/>
      <c r="Y29" s="319"/>
      <c r="Z29" s="319"/>
      <c r="AA29" s="319"/>
      <c r="AB29" s="422"/>
      <c r="AC29" s="244"/>
      <c r="AD29" s="517" t="s">
        <v>6106</v>
      </c>
      <c r="AE29" s="350" t="s">
        <v>2107</v>
      </c>
      <c r="AF29" s="350" t="s">
        <v>2123</v>
      </c>
      <c r="AG29" s="350" t="s">
        <v>2139</v>
      </c>
      <c r="AH29" s="350" t="s">
        <v>2155</v>
      </c>
      <c r="AI29" s="350" t="s">
        <v>2171</v>
      </c>
      <c r="AJ29" s="350" t="s">
        <v>2187</v>
      </c>
      <c r="AK29" s="350" t="s">
        <v>2203</v>
      </c>
      <c r="AL29" s="351" t="s">
        <v>2219</v>
      </c>
      <c r="AM29" s="244"/>
      <c r="AN29" s="244"/>
      <c r="AO29" s="244"/>
    </row>
    <row r="30" spans="1:41" ht="15.75" customHeight="1" thickTop="1">
      <c r="A30" s="207"/>
      <c r="B30" s="110"/>
      <c r="C30" s="110"/>
      <c r="D30" s="110"/>
      <c r="E30" s="110"/>
      <c r="F30" s="110"/>
      <c r="G30" s="110"/>
      <c r="H30" s="110"/>
      <c r="I30" s="110"/>
      <c r="J30" s="110"/>
      <c r="K30" s="110"/>
      <c r="L30" s="110"/>
      <c r="M30" s="640"/>
      <c r="N30" s="639"/>
      <c r="O30" s="207"/>
      <c r="P30" s="207"/>
      <c r="Q30" s="207"/>
      <c r="R30" s="244"/>
      <c r="S30" s="336"/>
      <c r="T30" s="315"/>
      <c r="U30" s="319"/>
      <c r="V30" s="319"/>
      <c r="W30" s="319"/>
      <c r="X30" s="319"/>
      <c r="Y30" s="319"/>
      <c r="Z30" s="319"/>
      <c r="AA30" s="319"/>
      <c r="AB30" s="315"/>
      <c r="AC30" s="244"/>
      <c r="AD30" s="412"/>
      <c r="AE30" s="412"/>
      <c r="AF30" s="412"/>
      <c r="AG30" s="412"/>
      <c r="AH30" s="412"/>
      <c r="AI30" s="412"/>
      <c r="AJ30" s="412"/>
      <c r="AK30" s="412"/>
      <c r="AL30" s="412"/>
      <c r="AM30" s="244"/>
      <c r="AN30" s="244"/>
      <c r="AO30" s="244"/>
    </row>
    <row r="31" spans="1:41" ht="15.75" customHeight="1">
      <c r="A31" s="207"/>
      <c r="B31" s="2826"/>
      <c r="C31" s="2826"/>
      <c r="D31" s="2826"/>
      <c r="E31" s="2826"/>
      <c r="F31" s="2826"/>
      <c r="G31" s="2826"/>
      <c r="H31" s="2826"/>
      <c r="I31" s="2826"/>
      <c r="J31" s="2826"/>
      <c r="K31" s="2826"/>
      <c r="L31" s="207"/>
      <c r="M31" s="312"/>
      <c r="N31" s="639"/>
      <c r="O31" s="207"/>
      <c r="P31" s="207"/>
      <c r="Q31" s="207"/>
      <c r="R31" s="244"/>
      <c r="S31" s="336"/>
      <c r="T31" s="389"/>
      <c r="U31" s="319"/>
      <c r="V31" s="319"/>
      <c r="W31" s="319"/>
      <c r="X31" s="319"/>
      <c r="Y31" s="319"/>
      <c r="Z31" s="319"/>
      <c r="AA31" s="319"/>
      <c r="AB31" s="389"/>
      <c r="AC31" s="244"/>
      <c r="AD31" s="2800"/>
      <c r="AE31" s="2800"/>
      <c r="AF31" s="2800"/>
      <c r="AG31" s="2800"/>
      <c r="AH31" s="2800"/>
      <c r="AI31" s="2800"/>
      <c r="AJ31" s="2800"/>
      <c r="AK31" s="2800"/>
      <c r="AL31" s="244"/>
      <c r="AM31" s="244"/>
      <c r="AN31" s="244"/>
      <c r="AO31" s="244"/>
    </row>
    <row r="32" spans="1:41" ht="15.75" customHeight="1">
      <c r="A32" s="207"/>
      <c r="B32" s="207"/>
      <c r="C32" s="207"/>
      <c r="D32" s="207"/>
      <c r="E32" s="207"/>
      <c r="F32" s="207"/>
      <c r="G32" s="207"/>
      <c r="H32" s="207"/>
      <c r="I32" s="207"/>
      <c r="J32" s="207"/>
      <c r="K32" s="207"/>
      <c r="L32" s="207"/>
      <c r="M32" s="312"/>
      <c r="N32" s="639"/>
      <c r="O32" s="207"/>
      <c r="P32" s="207"/>
      <c r="Q32" s="207"/>
      <c r="R32" s="244"/>
      <c r="S32" s="336"/>
      <c r="T32" s="315"/>
      <c r="U32" s="322"/>
      <c r="V32" s="322"/>
      <c r="W32" s="322"/>
      <c r="X32" s="322"/>
      <c r="Y32" s="322"/>
      <c r="Z32" s="322"/>
      <c r="AA32" s="322"/>
      <c r="AB32" s="315"/>
      <c r="AC32" s="244"/>
      <c r="AD32" s="244"/>
      <c r="AE32" s="244"/>
      <c r="AF32" s="244"/>
      <c r="AG32" s="244"/>
      <c r="AH32" s="244"/>
      <c r="AI32" s="244"/>
      <c r="AJ32" s="244"/>
      <c r="AK32" s="244"/>
      <c r="AL32" s="244"/>
      <c r="AM32" s="244"/>
      <c r="AN32" s="244"/>
      <c r="AO32" s="244"/>
    </row>
    <row r="33" spans="1:41" ht="15.75">
      <c r="A33" s="207"/>
      <c r="B33" s="207"/>
      <c r="C33" s="207"/>
      <c r="D33" s="207"/>
      <c r="E33" s="207"/>
      <c r="F33" s="207"/>
      <c r="G33" s="207"/>
      <c r="H33" s="207"/>
      <c r="I33" s="207"/>
      <c r="J33" s="207"/>
      <c r="K33" s="207"/>
      <c r="L33" s="207"/>
      <c r="M33" s="312"/>
      <c r="N33" s="639"/>
      <c r="O33" s="207"/>
      <c r="P33" s="207"/>
      <c r="Q33" s="207"/>
      <c r="R33" s="244"/>
      <c r="S33" s="336"/>
      <c r="T33" s="315"/>
      <c r="U33" s="322"/>
      <c r="V33" s="322"/>
      <c r="W33" s="322"/>
      <c r="X33" s="322"/>
      <c r="Y33" s="322"/>
      <c r="Z33" s="322"/>
      <c r="AA33" s="322"/>
      <c r="AB33" s="315"/>
      <c r="AC33" s="244"/>
      <c r="AD33" s="244"/>
      <c r="AE33" s="244"/>
      <c r="AF33" s="244"/>
      <c r="AG33" s="244"/>
      <c r="AH33" s="244"/>
      <c r="AI33" s="244"/>
      <c r="AJ33" s="244"/>
      <c r="AK33" s="244"/>
      <c r="AL33" s="244"/>
      <c r="AM33" s="244"/>
      <c r="AN33" s="244"/>
      <c r="AO33" s="244"/>
    </row>
    <row r="34" spans="1:41" ht="15.75">
      <c r="A34" s="207"/>
      <c r="B34" s="207"/>
      <c r="C34" s="207"/>
      <c r="D34" s="207"/>
      <c r="E34" s="207"/>
      <c r="F34" s="207"/>
      <c r="G34" s="207"/>
      <c r="H34" s="207"/>
      <c r="I34" s="207"/>
      <c r="J34" s="207"/>
      <c r="K34" s="207"/>
      <c r="L34" s="207"/>
      <c r="M34" s="312"/>
      <c r="N34" s="639"/>
      <c r="O34" s="207"/>
      <c r="P34" s="207"/>
      <c r="Q34" s="207"/>
      <c r="R34" s="244"/>
      <c r="S34" s="336"/>
      <c r="T34" s="315"/>
      <c r="U34" s="322"/>
      <c r="V34" s="322"/>
      <c r="W34" s="322"/>
      <c r="X34" s="322"/>
      <c r="Y34" s="322"/>
      <c r="Z34" s="322"/>
      <c r="AA34" s="322"/>
      <c r="AB34" s="315"/>
      <c r="AC34" s="244"/>
      <c r="AD34" s="244"/>
      <c r="AE34" s="244"/>
      <c r="AF34" s="244"/>
      <c r="AG34" s="244"/>
      <c r="AH34" s="244"/>
      <c r="AI34" s="244"/>
      <c r="AJ34" s="244"/>
      <c r="AK34" s="244"/>
      <c r="AL34" s="244"/>
      <c r="AM34" s="244"/>
      <c r="AN34" s="244"/>
      <c r="AO34" s="244"/>
    </row>
  </sheetData>
  <sheetProtection formatColumns="0" formatRows="0"/>
  <mergeCells count="10">
    <mergeCell ref="U4:AA4"/>
    <mergeCell ref="B31:K31"/>
    <mergeCell ref="AD31:AK31"/>
    <mergeCell ref="L1:N1"/>
    <mergeCell ref="AD1:AL1"/>
    <mergeCell ref="AD2:AL2"/>
    <mergeCell ref="B3:P3"/>
    <mergeCell ref="AD3:AL3"/>
    <mergeCell ref="B1:J1"/>
    <mergeCell ref="B2:J2"/>
  </mergeCells>
  <conditionalFormatting sqref="S8:S19">
    <cfRule type="cellIs" dxfId="273" priority="8" operator="equal">
      <formula>0</formula>
    </cfRule>
  </conditionalFormatting>
  <conditionalFormatting sqref="S30:S34">
    <cfRule type="cellIs" dxfId="272" priority="6" operator="equal">
      <formula>0</formula>
    </cfRule>
  </conditionalFormatting>
  <conditionalFormatting sqref="S20">
    <cfRule type="cellIs" dxfId="271" priority="7" operator="equal">
      <formula>0</formula>
    </cfRule>
  </conditionalFormatting>
  <conditionalFormatting sqref="S9:S26 S29:S34">
    <cfRule type="cellIs" dxfId="270" priority="4" operator="equal">
      <formula>0</formula>
    </cfRule>
  </conditionalFormatting>
  <conditionalFormatting sqref="S21:S22">
    <cfRule type="cellIs" dxfId="269" priority="3" operator="equal">
      <formula>0</formula>
    </cfRule>
  </conditionalFormatting>
  <conditionalFormatting sqref="S27:S28">
    <cfRule type="cellIs" dxfId="268" priority="1" operator="equal">
      <formula>0</formula>
    </cfRule>
  </conditionalFormatting>
  <dataValidations count="1">
    <dataValidation type="custom" allowBlank="1" showErrorMessage="1" errorTitle="Input Error" error="Please input a numeric value." sqref="AE8:AK12 AE16:AK19 AE27:AK28 E27:K28 E16:K19 E8:K12">
      <formula1>ISNUMBER(E8)</formula1>
    </dataValidation>
  </dataValidations>
  <pageMargins left="0.7" right="0.7" top="0.75" bottom="0.75" header="0.3" footer="0.3"/>
  <pageSetup paperSize="8" scale="76" fitToHeight="0" orientation="portrait" r:id="rId1"/>
  <headerFooter>
    <oddHeader>&amp;L&amp;F&amp;CSheet: &amp;A&amp;ROFFICIAL</oddHeader>
    <oddFooter>&amp;LPrinted on: &amp;D at &amp;T&amp;CPage &amp;P of &amp;N&amp;ROfwat</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1"/>
    <pageSetUpPr fitToPage="1"/>
  </sheetPr>
  <dimension ref="A1"/>
  <sheetViews>
    <sheetView showGridLines="0" zoomScale="70" zoomScaleNormal="70" zoomScaleSheetLayoutView="80" workbookViewId="0"/>
  </sheetViews>
  <sheetFormatPr defaultColWidth="9" defaultRowHeight="14.25"/>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Z74"/>
  <sheetViews>
    <sheetView showGridLines="0" topLeftCell="A44" zoomScale="70" zoomScaleNormal="70" zoomScaleSheetLayoutView="100" workbookViewId="0">
      <selection activeCell="C44" sqref="C44:D66"/>
    </sheetView>
  </sheetViews>
  <sheetFormatPr defaultColWidth="9" defaultRowHeight="15"/>
  <cols>
    <col min="1" max="1" width="1.625" style="17" customWidth="1"/>
    <col min="2" max="2" width="36.125" style="17" customWidth="1"/>
    <col min="3" max="3" width="12.5" style="17" customWidth="1"/>
    <col min="4" max="4" width="18" style="17" customWidth="1"/>
    <col min="5" max="5" width="12.5" style="17" customWidth="1"/>
    <col min="6" max="6" width="1.625" style="17" customWidth="1"/>
    <col min="7" max="7" width="12.5" style="20" customWidth="1"/>
    <col min="8" max="8" width="1.625" style="17" customWidth="1"/>
    <col min="9" max="9" width="33.625" style="17" customWidth="1"/>
    <col min="10" max="11" width="1.625" style="17" customWidth="1"/>
    <col min="12" max="12" width="20.625" style="17" customWidth="1"/>
    <col min="13" max="13" width="1.625" style="17" customWidth="1"/>
    <col min="14" max="14" width="6.125" style="17" hidden="1" customWidth="1"/>
    <col min="15" max="15" width="6.5" style="17" hidden="1" customWidth="1"/>
    <col min="16" max="16" width="7.625" style="17" hidden="1" customWidth="1"/>
    <col min="17" max="17" width="1.625" style="17" hidden="1" customWidth="1"/>
    <col min="18" max="18" width="1.625" style="17" customWidth="1"/>
    <col min="19" max="16384" width="9" style="17"/>
  </cols>
  <sheetData>
    <row r="1" spans="1:26" ht="29.25" customHeight="1">
      <c r="A1" s="244"/>
      <c r="B1" s="2816" t="s">
        <v>632</v>
      </c>
      <c r="C1" s="2816"/>
      <c r="D1" s="2816"/>
      <c r="E1" s="784"/>
      <c r="F1" s="244"/>
      <c r="G1" s="297"/>
      <c r="H1" s="244"/>
      <c r="I1" s="244"/>
      <c r="J1" s="244"/>
      <c r="K1" s="415"/>
      <c r="L1" s="244"/>
      <c r="M1" s="415"/>
      <c r="N1" s="244"/>
      <c r="O1" s="244"/>
      <c r="P1" s="244"/>
      <c r="Q1" s="415"/>
      <c r="R1" s="244"/>
      <c r="S1" s="244"/>
      <c r="T1" s="244"/>
      <c r="U1" s="244"/>
      <c r="V1" s="244"/>
      <c r="W1" s="244"/>
      <c r="X1" s="244"/>
      <c r="Y1" s="244"/>
      <c r="Z1" s="244"/>
    </row>
    <row r="2" spans="1:26" ht="29.25" customHeight="1">
      <c r="A2" s="244"/>
      <c r="B2" s="2816" t="str">
        <f>Validation!B4</f>
        <v>South Staffordshire Water</v>
      </c>
      <c r="C2" s="2816"/>
      <c r="D2" s="2816"/>
      <c r="E2" s="584"/>
      <c r="F2" s="244"/>
      <c r="G2" s="297"/>
      <c r="H2" s="244"/>
      <c r="I2" s="244"/>
      <c r="J2" s="244"/>
      <c r="K2" s="415"/>
      <c r="L2" s="244"/>
      <c r="M2" s="415"/>
      <c r="N2" s="244"/>
      <c r="O2" s="244"/>
      <c r="P2" s="244"/>
      <c r="Q2" s="415"/>
      <c r="R2" s="244"/>
      <c r="S2" s="244"/>
      <c r="T2" s="244"/>
      <c r="U2" s="244"/>
      <c r="V2" s="244"/>
      <c r="W2" s="244"/>
      <c r="X2" s="244"/>
      <c r="Y2" s="244"/>
      <c r="Z2" s="244"/>
    </row>
    <row r="3" spans="1:26" ht="45" customHeight="1">
      <c r="A3" s="244"/>
      <c r="B3" s="2827" t="s">
        <v>6814</v>
      </c>
      <c r="C3" s="2827"/>
      <c r="D3" s="2827"/>
      <c r="E3" s="2827"/>
      <c r="F3" s="2827"/>
      <c r="G3" s="2827"/>
      <c r="H3" s="2827"/>
      <c r="I3" s="2827"/>
      <c r="J3" s="244"/>
      <c r="K3" s="415"/>
      <c r="L3" s="477" t="s">
        <v>6027</v>
      </c>
      <c r="M3" s="415"/>
      <c r="N3" s="244"/>
      <c r="O3" s="244"/>
      <c r="P3" s="244"/>
      <c r="Q3" s="415"/>
      <c r="R3" s="244"/>
      <c r="S3" s="244"/>
      <c r="T3" s="244"/>
      <c r="U3" s="244"/>
      <c r="V3" s="244"/>
      <c r="W3" s="244"/>
      <c r="X3" s="244"/>
      <c r="Y3" s="244"/>
      <c r="Z3" s="244"/>
    </row>
    <row r="4" spans="1:26" ht="15" customHeight="1" thickBot="1">
      <c r="A4" s="244"/>
      <c r="B4" s="534"/>
      <c r="C4" s="534"/>
      <c r="D4" s="534"/>
      <c r="E4" s="534"/>
      <c r="F4" s="244"/>
      <c r="G4" s="823"/>
      <c r="H4" s="244"/>
      <c r="I4" s="244"/>
      <c r="J4" s="244"/>
      <c r="K4" s="415"/>
      <c r="L4" s="244"/>
      <c r="M4" s="824"/>
      <c r="N4" s="2707" t="s">
        <v>6028</v>
      </c>
      <c r="O4" s="2707"/>
      <c r="P4" s="2707"/>
      <c r="Q4" s="415"/>
      <c r="R4" s="244"/>
      <c r="S4" s="244"/>
      <c r="T4" s="244"/>
      <c r="U4" s="244"/>
      <c r="V4" s="244"/>
      <c r="W4" s="244"/>
      <c r="X4" s="244"/>
      <c r="Y4" s="244"/>
      <c r="Z4" s="244"/>
    </row>
    <row r="5" spans="1:26" ht="15.75" customHeight="1" thickTop="1">
      <c r="A5" s="207"/>
      <c r="B5" s="710" t="s">
        <v>6029</v>
      </c>
      <c r="C5" s="728" t="s">
        <v>6815</v>
      </c>
      <c r="D5" s="728" t="s">
        <v>6042</v>
      </c>
      <c r="E5" s="729" t="s">
        <v>6040</v>
      </c>
      <c r="F5" s="207"/>
      <c r="G5" s="2808" t="s">
        <v>6034</v>
      </c>
      <c r="H5" s="207"/>
      <c r="I5" s="2808" t="s">
        <v>6035</v>
      </c>
      <c r="J5" s="207"/>
      <c r="K5" s="415"/>
      <c r="L5" s="244"/>
      <c r="M5" s="413"/>
      <c r="N5" s="321" t="s">
        <v>6036</v>
      </c>
      <c r="O5" s="315"/>
      <c r="P5" s="315"/>
      <c r="Q5" s="415"/>
      <c r="R5" s="244"/>
      <c r="S5" s="244"/>
      <c r="T5" s="244"/>
      <c r="U5" s="244"/>
      <c r="V5" s="244"/>
      <c r="W5" s="244"/>
      <c r="X5" s="244"/>
      <c r="Y5" s="244"/>
      <c r="Z5" s="244"/>
    </row>
    <row r="6" spans="1:26" ht="15.75" customHeight="1">
      <c r="A6" s="207"/>
      <c r="B6" s="481" t="s">
        <v>6030</v>
      </c>
      <c r="C6" s="479" t="s">
        <v>5015</v>
      </c>
      <c r="D6" s="479" t="s">
        <v>682</v>
      </c>
      <c r="E6" s="480" t="s">
        <v>682</v>
      </c>
      <c r="F6" s="207"/>
      <c r="G6" s="2809"/>
      <c r="H6" s="207"/>
      <c r="I6" s="2809"/>
      <c r="J6" s="207"/>
      <c r="K6" s="415"/>
      <c r="L6" s="244"/>
      <c r="M6" s="413"/>
      <c r="N6" s="321"/>
      <c r="O6" s="315"/>
      <c r="P6" s="315"/>
      <c r="Q6" s="415"/>
      <c r="R6" s="244"/>
      <c r="S6" s="244"/>
      <c r="T6" s="244"/>
      <c r="U6" s="244"/>
      <c r="V6" s="244"/>
      <c r="W6" s="244"/>
      <c r="X6" s="244"/>
      <c r="Y6" s="244"/>
      <c r="Z6" s="244"/>
    </row>
    <row r="7" spans="1:26" ht="15.75" customHeight="1" thickBot="1">
      <c r="A7" s="207"/>
      <c r="B7" s="484" t="s">
        <v>5926</v>
      </c>
      <c r="C7" s="323">
        <v>3</v>
      </c>
      <c r="D7" s="323">
        <v>3</v>
      </c>
      <c r="E7" s="730">
        <v>3</v>
      </c>
      <c r="F7" s="207"/>
      <c r="G7" s="2810"/>
      <c r="H7" s="207"/>
      <c r="I7" s="2810"/>
      <c r="J7" s="207"/>
      <c r="K7" s="415"/>
      <c r="L7" s="244"/>
      <c r="M7" s="413"/>
      <c r="N7" s="315"/>
      <c r="O7" s="315"/>
      <c r="P7" s="315"/>
      <c r="Q7" s="415"/>
      <c r="R7" s="244"/>
      <c r="S7" s="244"/>
      <c r="T7" s="244"/>
      <c r="U7" s="244"/>
      <c r="V7" s="244"/>
      <c r="W7" s="244"/>
      <c r="X7" s="244"/>
      <c r="Y7" s="244"/>
      <c r="Z7" s="244"/>
    </row>
    <row r="8" spans="1:26" ht="15.75" customHeight="1" thickTop="1" thickBot="1">
      <c r="A8" s="207"/>
      <c r="B8" s="825"/>
      <c r="C8" s="83"/>
      <c r="D8" s="83"/>
      <c r="E8" s="83"/>
      <c r="F8" s="207"/>
      <c r="G8" s="536"/>
      <c r="H8" s="207"/>
      <c r="I8" s="207"/>
      <c r="J8" s="207"/>
      <c r="K8" s="415"/>
      <c r="L8" s="244"/>
      <c r="M8" s="415"/>
      <c r="N8" s="244"/>
      <c r="O8" s="244"/>
      <c r="P8" s="244"/>
      <c r="Q8" s="415"/>
      <c r="R8" s="244"/>
      <c r="S8" s="244"/>
      <c r="T8" s="244"/>
      <c r="U8" s="244"/>
      <c r="V8" s="244"/>
      <c r="W8" s="244"/>
      <c r="X8" s="244"/>
      <c r="Y8" s="244"/>
      <c r="Z8" s="244"/>
    </row>
    <row r="9" spans="1:26" ht="15.75" customHeight="1" thickTop="1" thickBot="1">
      <c r="A9" s="207"/>
      <c r="B9" s="445" t="s">
        <v>6816</v>
      </c>
      <c r="C9" s="536"/>
      <c r="D9" s="536"/>
      <c r="E9" s="826"/>
      <c r="F9" s="207"/>
      <c r="G9" s="813"/>
      <c r="H9" s="207"/>
      <c r="I9" s="207"/>
      <c r="J9" s="207"/>
      <c r="K9" s="415"/>
      <c r="L9" s="244"/>
      <c r="M9" s="827"/>
      <c r="N9" s="321"/>
      <c r="O9" s="322"/>
      <c r="P9" s="322"/>
      <c r="Q9" s="415"/>
      <c r="R9" s="244"/>
      <c r="S9" s="244"/>
      <c r="T9" s="244"/>
      <c r="U9" s="244"/>
      <c r="V9" s="244"/>
      <c r="W9" s="244"/>
      <c r="X9" s="244"/>
      <c r="Y9" s="244"/>
      <c r="Z9" s="244"/>
    </row>
    <row r="10" spans="1:26" ht="15.75" customHeight="1" thickTop="1">
      <c r="A10" s="207"/>
      <c r="B10" s="828" t="s">
        <v>17615</v>
      </c>
      <c r="C10" s="2655">
        <v>468.928</v>
      </c>
      <c r="D10" s="2655">
        <v>0.32</v>
      </c>
      <c r="E10" s="2656">
        <v>0.42899999999999999</v>
      </c>
      <c r="F10" s="207"/>
      <c r="G10" s="333" t="s">
        <v>6817</v>
      </c>
      <c r="H10" s="207"/>
      <c r="I10" s="335"/>
      <c r="J10" s="207"/>
      <c r="K10" s="415"/>
      <c r="L10" s="336">
        <f>IF( SUM( N10:P10 ) = 0, 0, $N$5 )</f>
        <v>0</v>
      </c>
      <c r="M10" s="829"/>
      <c r="N10" s="337">
        <f t="shared" ref="N10" si="0" xml:space="preserve"> IF( ISNUMBER( C10 ), 0, 1 )</f>
        <v>0</v>
      </c>
      <c r="O10" s="337">
        <f t="shared" ref="O10:O34" si="1" xml:space="preserve"> IF( ISNUMBER( D10 ), 0, 1 )</f>
        <v>0</v>
      </c>
      <c r="P10" s="337">
        <f t="shared" ref="P10:P34" si="2" xml:space="preserve"> IF( ISNUMBER( E10 ), 0, 1 )</f>
        <v>0</v>
      </c>
      <c r="Q10" s="415"/>
      <c r="R10" s="244"/>
      <c r="S10" s="244"/>
      <c r="T10" s="244"/>
      <c r="U10" s="244"/>
      <c r="V10" s="244"/>
      <c r="W10" s="244"/>
      <c r="X10" s="244"/>
      <c r="Y10" s="244"/>
      <c r="Z10" s="244"/>
    </row>
    <row r="11" spans="1:26" ht="15.75" customHeight="1">
      <c r="A11" s="207"/>
      <c r="B11" s="830" t="s">
        <v>6818</v>
      </c>
      <c r="C11" s="831">
        <v>0</v>
      </c>
      <c r="D11" s="831">
        <v>0</v>
      </c>
      <c r="E11" s="832">
        <v>0</v>
      </c>
      <c r="F11" s="207"/>
      <c r="G11" s="342" t="s">
        <v>6819</v>
      </c>
      <c r="H11" s="207"/>
      <c r="I11" s="343"/>
      <c r="J11" s="207"/>
      <c r="K11" s="415"/>
      <c r="L11" s="336">
        <f t="shared" ref="L11:L34" si="3">IF( SUM( N11:P11 ) = 0, 0, $N$5 )</f>
        <v>0</v>
      </c>
      <c r="M11" s="415"/>
      <c r="N11" s="337">
        <f t="shared" ref="N11:N34" si="4" xml:space="preserve"> IF( ISNUMBER( C11 ), 0, 1 )</f>
        <v>0</v>
      </c>
      <c r="O11" s="337">
        <f t="shared" si="1"/>
        <v>0</v>
      </c>
      <c r="P11" s="337">
        <f t="shared" si="2"/>
        <v>0</v>
      </c>
      <c r="Q11" s="415"/>
      <c r="R11" s="244"/>
      <c r="S11" s="244"/>
      <c r="T11" s="244"/>
      <c r="U11" s="244"/>
      <c r="V11" s="244"/>
      <c r="W11" s="244"/>
      <c r="X11" s="244"/>
      <c r="Y11" s="244"/>
      <c r="Z11" s="244"/>
    </row>
    <row r="12" spans="1:26" ht="15.75" customHeight="1">
      <c r="A12" s="207"/>
      <c r="B12" s="830" t="s">
        <v>6820</v>
      </c>
      <c r="C12" s="831">
        <v>0</v>
      </c>
      <c r="D12" s="831">
        <v>0</v>
      </c>
      <c r="E12" s="832">
        <v>0</v>
      </c>
      <c r="F12" s="207"/>
      <c r="G12" s="342" t="s">
        <v>6821</v>
      </c>
      <c r="H12" s="207"/>
      <c r="I12" s="343"/>
      <c r="J12" s="207"/>
      <c r="K12" s="415"/>
      <c r="L12" s="336">
        <f t="shared" si="3"/>
        <v>0</v>
      </c>
      <c r="M12" s="829"/>
      <c r="N12" s="337">
        <f t="shared" si="4"/>
        <v>0</v>
      </c>
      <c r="O12" s="337">
        <f t="shared" si="1"/>
        <v>0</v>
      </c>
      <c r="P12" s="337">
        <f t="shared" si="2"/>
        <v>0</v>
      </c>
      <c r="Q12" s="415"/>
      <c r="R12" s="244"/>
      <c r="S12" s="244"/>
      <c r="T12" s="244"/>
      <c r="U12" s="244"/>
      <c r="V12" s="244"/>
      <c r="W12" s="244"/>
      <c r="X12" s="244"/>
      <c r="Y12" s="244"/>
      <c r="Z12" s="244"/>
    </row>
    <row r="13" spans="1:26" ht="15.75" customHeight="1">
      <c r="A13" s="207"/>
      <c r="B13" s="830" t="s">
        <v>6822</v>
      </c>
      <c r="C13" s="831">
        <v>0</v>
      </c>
      <c r="D13" s="831">
        <v>0</v>
      </c>
      <c r="E13" s="832">
        <v>0</v>
      </c>
      <c r="F13" s="833"/>
      <c r="G13" s="342" t="s">
        <v>6823</v>
      </c>
      <c r="H13" s="207"/>
      <c r="I13" s="343"/>
      <c r="J13" s="207"/>
      <c r="K13" s="415"/>
      <c r="L13" s="336">
        <f t="shared" si="3"/>
        <v>0</v>
      </c>
      <c r="M13" s="415"/>
      <c r="N13" s="337">
        <f t="shared" si="4"/>
        <v>0</v>
      </c>
      <c r="O13" s="337">
        <f t="shared" si="1"/>
        <v>0</v>
      </c>
      <c r="P13" s="337">
        <f t="shared" si="2"/>
        <v>0</v>
      </c>
      <c r="Q13" s="415"/>
      <c r="R13" s="244"/>
      <c r="S13" s="244"/>
      <c r="T13" s="244"/>
      <c r="U13" s="244"/>
      <c r="V13" s="244"/>
      <c r="W13" s="244"/>
      <c r="X13" s="244"/>
      <c r="Y13" s="244"/>
      <c r="Z13" s="244"/>
    </row>
    <row r="14" spans="1:26" ht="15.75" customHeight="1">
      <c r="A14" s="207"/>
      <c r="B14" s="830" t="s">
        <v>6824</v>
      </c>
      <c r="C14" s="831">
        <v>0</v>
      </c>
      <c r="D14" s="831">
        <v>0</v>
      </c>
      <c r="E14" s="832">
        <v>0</v>
      </c>
      <c r="F14" s="833"/>
      <c r="G14" s="342" t="s">
        <v>6825</v>
      </c>
      <c r="H14" s="207"/>
      <c r="I14" s="343"/>
      <c r="J14" s="207"/>
      <c r="K14" s="415"/>
      <c r="L14" s="336">
        <f t="shared" si="3"/>
        <v>0</v>
      </c>
      <c r="M14" s="415"/>
      <c r="N14" s="337">
        <f t="shared" si="4"/>
        <v>0</v>
      </c>
      <c r="O14" s="337">
        <f t="shared" si="1"/>
        <v>0</v>
      </c>
      <c r="P14" s="337">
        <f t="shared" si="2"/>
        <v>0</v>
      </c>
      <c r="Q14" s="415"/>
      <c r="R14" s="244"/>
      <c r="S14" s="244"/>
      <c r="T14" s="244"/>
      <c r="U14" s="244"/>
      <c r="V14" s="244"/>
      <c r="W14" s="244"/>
      <c r="X14" s="244"/>
      <c r="Y14" s="244"/>
      <c r="Z14" s="244"/>
    </row>
    <row r="15" spans="1:26" ht="15.75" customHeight="1">
      <c r="A15" s="207"/>
      <c r="B15" s="830" t="s">
        <v>6826</v>
      </c>
      <c r="C15" s="831">
        <v>0</v>
      </c>
      <c r="D15" s="831">
        <v>0</v>
      </c>
      <c r="E15" s="832">
        <v>0</v>
      </c>
      <c r="F15" s="833"/>
      <c r="G15" s="342" t="s">
        <v>6827</v>
      </c>
      <c r="H15" s="207"/>
      <c r="I15" s="343"/>
      <c r="J15" s="207"/>
      <c r="K15" s="415"/>
      <c r="L15" s="336">
        <f t="shared" si="3"/>
        <v>0</v>
      </c>
      <c r="M15" s="415"/>
      <c r="N15" s="337">
        <f t="shared" si="4"/>
        <v>0</v>
      </c>
      <c r="O15" s="337">
        <f t="shared" si="1"/>
        <v>0</v>
      </c>
      <c r="P15" s="337">
        <f t="shared" si="2"/>
        <v>0</v>
      </c>
      <c r="Q15" s="415"/>
      <c r="R15" s="244"/>
      <c r="S15" s="244"/>
      <c r="T15" s="244"/>
      <c r="U15" s="244"/>
      <c r="V15" s="244"/>
      <c r="W15" s="244"/>
      <c r="X15" s="244"/>
      <c r="Y15" s="244"/>
      <c r="Z15" s="244"/>
    </row>
    <row r="16" spans="1:26" ht="15.75" customHeight="1">
      <c r="A16" s="207"/>
      <c r="B16" s="830" t="s">
        <v>6828</v>
      </c>
      <c r="C16" s="831">
        <v>0</v>
      </c>
      <c r="D16" s="831">
        <v>0</v>
      </c>
      <c r="E16" s="832">
        <v>0</v>
      </c>
      <c r="F16" s="833"/>
      <c r="G16" s="342" t="s">
        <v>6829</v>
      </c>
      <c r="H16" s="207"/>
      <c r="I16" s="343"/>
      <c r="J16" s="207"/>
      <c r="K16" s="415"/>
      <c r="L16" s="336">
        <f t="shared" si="3"/>
        <v>0</v>
      </c>
      <c r="M16" s="415"/>
      <c r="N16" s="337">
        <f t="shared" si="4"/>
        <v>0</v>
      </c>
      <c r="O16" s="337">
        <f t="shared" si="1"/>
        <v>0</v>
      </c>
      <c r="P16" s="337">
        <f t="shared" si="2"/>
        <v>0</v>
      </c>
      <c r="Q16" s="415"/>
      <c r="R16" s="244"/>
      <c r="S16" s="244"/>
      <c r="T16" s="244"/>
      <c r="U16" s="244"/>
      <c r="V16" s="244"/>
      <c r="W16" s="244"/>
      <c r="X16" s="244"/>
      <c r="Y16" s="244"/>
      <c r="Z16" s="244"/>
    </row>
    <row r="17" spans="1:26" ht="15.75" customHeight="1">
      <c r="A17" s="207"/>
      <c r="B17" s="830" t="s">
        <v>6830</v>
      </c>
      <c r="C17" s="831">
        <v>0</v>
      </c>
      <c r="D17" s="831">
        <v>0</v>
      </c>
      <c r="E17" s="832">
        <v>0</v>
      </c>
      <c r="F17" s="833"/>
      <c r="G17" s="342" t="s">
        <v>6831</v>
      </c>
      <c r="H17" s="207"/>
      <c r="I17" s="343"/>
      <c r="J17" s="207"/>
      <c r="K17" s="415"/>
      <c r="L17" s="336">
        <f t="shared" si="3"/>
        <v>0</v>
      </c>
      <c r="M17" s="415"/>
      <c r="N17" s="337">
        <f t="shared" si="4"/>
        <v>0</v>
      </c>
      <c r="O17" s="337">
        <f t="shared" si="1"/>
        <v>0</v>
      </c>
      <c r="P17" s="337">
        <f t="shared" si="2"/>
        <v>0</v>
      </c>
      <c r="Q17" s="415"/>
      <c r="R17" s="244"/>
      <c r="S17" s="244"/>
      <c r="T17" s="244"/>
      <c r="U17" s="244"/>
      <c r="V17" s="244"/>
      <c r="W17" s="244"/>
      <c r="X17" s="244"/>
      <c r="Y17" s="244"/>
      <c r="Z17" s="244"/>
    </row>
    <row r="18" spans="1:26" ht="15.75" customHeight="1">
      <c r="A18" s="207"/>
      <c r="B18" s="830" t="s">
        <v>6832</v>
      </c>
      <c r="C18" s="831">
        <v>0</v>
      </c>
      <c r="D18" s="831">
        <v>0</v>
      </c>
      <c r="E18" s="832">
        <v>0</v>
      </c>
      <c r="F18" s="833"/>
      <c r="G18" s="342" t="s">
        <v>6833</v>
      </c>
      <c r="H18" s="207"/>
      <c r="I18" s="343"/>
      <c r="J18" s="207"/>
      <c r="K18" s="415"/>
      <c r="L18" s="336">
        <f t="shared" si="3"/>
        <v>0</v>
      </c>
      <c r="M18" s="415"/>
      <c r="N18" s="337">
        <f t="shared" si="4"/>
        <v>0</v>
      </c>
      <c r="O18" s="337">
        <f t="shared" si="1"/>
        <v>0</v>
      </c>
      <c r="P18" s="337">
        <f t="shared" si="2"/>
        <v>0</v>
      </c>
      <c r="Q18" s="415"/>
      <c r="R18" s="244"/>
      <c r="S18" s="244"/>
      <c r="T18" s="244"/>
      <c r="U18" s="244"/>
      <c r="V18" s="244"/>
      <c r="W18" s="244"/>
      <c r="X18" s="244"/>
      <c r="Y18" s="244"/>
      <c r="Z18" s="244"/>
    </row>
    <row r="19" spans="1:26" ht="15.75" customHeight="1">
      <c r="A19" s="207"/>
      <c r="B19" s="830" t="s">
        <v>6834</v>
      </c>
      <c r="C19" s="831">
        <v>0</v>
      </c>
      <c r="D19" s="831">
        <v>0</v>
      </c>
      <c r="E19" s="832">
        <v>0</v>
      </c>
      <c r="F19" s="833"/>
      <c r="G19" s="342" t="s">
        <v>6835</v>
      </c>
      <c r="H19" s="207"/>
      <c r="I19" s="343"/>
      <c r="J19" s="207"/>
      <c r="K19" s="415"/>
      <c r="L19" s="336">
        <f t="shared" si="3"/>
        <v>0</v>
      </c>
      <c r="M19" s="415"/>
      <c r="N19" s="337">
        <f t="shared" si="4"/>
        <v>0</v>
      </c>
      <c r="O19" s="337">
        <f t="shared" si="1"/>
        <v>0</v>
      </c>
      <c r="P19" s="337">
        <f t="shared" si="2"/>
        <v>0</v>
      </c>
      <c r="Q19" s="415"/>
      <c r="R19" s="244"/>
      <c r="S19" s="244"/>
      <c r="T19" s="244"/>
      <c r="U19" s="244"/>
      <c r="V19" s="244"/>
      <c r="W19" s="244"/>
      <c r="X19" s="244"/>
      <c r="Y19" s="244"/>
      <c r="Z19" s="244"/>
    </row>
    <row r="20" spans="1:26" ht="15.75" customHeight="1">
      <c r="A20" s="207"/>
      <c r="B20" s="830" t="s">
        <v>6836</v>
      </c>
      <c r="C20" s="831">
        <v>0</v>
      </c>
      <c r="D20" s="831">
        <v>0</v>
      </c>
      <c r="E20" s="832">
        <v>0</v>
      </c>
      <c r="F20" s="833"/>
      <c r="G20" s="342" t="s">
        <v>6837</v>
      </c>
      <c r="H20" s="207"/>
      <c r="I20" s="343"/>
      <c r="J20" s="207"/>
      <c r="K20" s="415"/>
      <c r="L20" s="336">
        <f t="shared" si="3"/>
        <v>0</v>
      </c>
      <c r="M20" s="415"/>
      <c r="N20" s="337">
        <f t="shared" si="4"/>
        <v>0</v>
      </c>
      <c r="O20" s="337">
        <f t="shared" si="1"/>
        <v>0</v>
      </c>
      <c r="P20" s="337">
        <f t="shared" si="2"/>
        <v>0</v>
      </c>
      <c r="Q20" s="415"/>
      <c r="R20" s="244"/>
      <c r="S20" s="244"/>
      <c r="T20" s="244"/>
      <c r="U20" s="244"/>
      <c r="V20" s="244"/>
      <c r="W20" s="244"/>
      <c r="X20" s="244"/>
      <c r="Y20" s="244"/>
      <c r="Z20" s="244"/>
    </row>
    <row r="21" spans="1:26" ht="15.75" customHeight="1">
      <c r="A21" s="207"/>
      <c r="B21" s="830" t="s">
        <v>6838</v>
      </c>
      <c r="C21" s="831">
        <v>0</v>
      </c>
      <c r="D21" s="831">
        <v>0</v>
      </c>
      <c r="E21" s="832">
        <v>0</v>
      </c>
      <c r="F21" s="833"/>
      <c r="G21" s="342" t="s">
        <v>6839</v>
      </c>
      <c r="H21" s="207"/>
      <c r="I21" s="343"/>
      <c r="J21" s="207"/>
      <c r="K21" s="415"/>
      <c r="L21" s="336">
        <f t="shared" si="3"/>
        <v>0</v>
      </c>
      <c r="M21" s="415"/>
      <c r="N21" s="337">
        <f t="shared" si="4"/>
        <v>0</v>
      </c>
      <c r="O21" s="337">
        <f t="shared" si="1"/>
        <v>0</v>
      </c>
      <c r="P21" s="337">
        <f t="shared" si="2"/>
        <v>0</v>
      </c>
      <c r="Q21" s="415"/>
      <c r="R21" s="244"/>
      <c r="S21" s="244"/>
      <c r="T21" s="244"/>
      <c r="U21" s="244"/>
      <c r="V21" s="244"/>
      <c r="W21" s="244"/>
      <c r="X21" s="244"/>
      <c r="Y21" s="244"/>
      <c r="Z21" s="244"/>
    </row>
    <row r="22" spans="1:26" ht="15.75" customHeight="1">
      <c r="A22" s="207"/>
      <c r="B22" s="830" t="s">
        <v>6840</v>
      </c>
      <c r="C22" s="831">
        <v>0</v>
      </c>
      <c r="D22" s="831">
        <v>0</v>
      </c>
      <c r="E22" s="832">
        <v>0</v>
      </c>
      <c r="F22" s="833"/>
      <c r="G22" s="342" t="s">
        <v>6841</v>
      </c>
      <c r="H22" s="207"/>
      <c r="I22" s="343"/>
      <c r="J22" s="207"/>
      <c r="K22" s="415"/>
      <c r="L22" s="336">
        <f t="shared" si="3"/>
        <v>0</v>
      </c>
      <c r="M22" s="415"/>
      <c r="N22" s="337">
        <f t="shared" si="4"/>
        <v>0</v>
      </c>
      <c r="O22" s="337">
        <f t="shared" si="1"/>
        <v>0</v>
      </c>
      <c r="P22" s="337">
        <f t="shared" si="2"/>
        <v>0</v>
      </c>
      <c r="Q22" s="415"/>
      <c r="R22" s="244"/>
      <c r="S22" s="244"/>
      <c r="T22" s="244"/>
      <c r="U22" s="244"/>
      <c r="V22" s="244"/>
      <c r="W22" s="244"/>
      <c r="X22" s="244"/>
      <c r="Y22" s="244"/>
      <c r="Z22" s="244"/>
    </row>
    <row r="23" spans="1:26" ht="15.75" customHeight="1">
      <c r="A23" s="207"/>
      <c r="B23" s="830" t="s">
        <v>6842</v>
      </c>
      <c r="C23" s="831">
        <v>0</v>
      </c>
      <c r="D23" s="831">
        <v>0</v>
      </c>
      <c r="E23" s="832">
        <v>0</v>
      </c>
      <c r="F23" s="833"/>
      <c r="G23" s="342" t="s">
        <v>6843</v>
      </c>
      <c r="H23" s="207"/>
      <c r="I23" s="343"/>
      <c r="J23" s="207"/>
      <c r="K23" s="415"/>
      <c r="L23" s="336">
        <f t="shared" si="3"/>
        <v>0</v>
      </c>
      <c r="M23" s="415"/>
      <c r="N23" s="337">
        <f t="shared" si="4"/>
        <v>0</v>
      </c>
      <c r="O23" s="337">
        <f t="shared" si="1"/>
        <v>0</v>
      </c>
      <c r="P23" s="337">
        <f t="shared" si="2"/>
        <v>0</v>
      </c>
      <c r="Q23" s="415"/>
      <c r="R23" s="244"/>
      <c r="S23" s="244"/>
      <c r="T23" s="244"/>
      <c r="U23" s="244"/>
      <c r="V23" s="244"/>
      <c r="W23" s="244"/>
      <c r="X23" s="244"/>
      <c r="Y23" s="244"/>
      <c r="Z23" s="244"/>
    </row>
    <row r="24" spans="1:26" ht="15.75" customHeight="1">
      <c r="A24" s="207"/>
      <c r="B24" s="830" t="s">
        <v>6844</v>
      </c>
      <c r="C24" s="831">
        <v>0</v>
      </c>
      <c r="D24" s="831">
        <v>0</v>
      </c>
      <c r="E24" s="832">
        <v>0</v>
      </c>
      <c r="F24" s="833"/>
      <c r="G24" s="342" t="s">
        <v>6845</v>
      </c>
      <c r="H24" s="207"/>
      <c r="I24" s="343"/>
      <c r="J24" s="207"/>
      <c r="K24" s="415"/>
      <c r="L24" s="336">
        <f t="shared" si="3"/>
        <v>0</v>
      </c>
      <c r="M24" s="415"/>
      <c r="N24" s="337">
        <f t="shared" si="4"/>
        <v>0</v>
      </c>
      <c r="O24" s="337">
        <f t="shared" si="1"/>
        <v>0</v>
      </c>
      <c r="P24" s="337">
        <f t="shared" si="2"/>
        <v>0</v>
      </c>
      <c r="Q24" s="415"/>
      <c r="R24" s="244"/>
      <c r="S24" s="244"/>
      <c r="T24" s="244"/>
      <c r="U24" s="244"/>
      <c r="V24" s="244"/>
      <c r="W24" s="244"/>
      <c r="X24" s="244"/>
      <c r="Y24" s="244"/>
      <c r="Z24" s="244"/>
    </row>
    <row r="25" spans="1:26" ht="15.75" customHeight="1">
      <c r="A25" s="207"/>
      <c r="B25" s="830" t="s">
        <v>6846</v>
      </c>
      <c r="C25" s="831">
        <v>0</v>
      </c>
      <c r="D25" s="831">
        <v>0</v>
      </c>
      <c r="E25" s="832">
        <v>0</v>
      </c>
      <c r="F25" s="833"/>
      <c r="G25" s="342" t="s">
        <v>6847</v>
      </c>
      <c r="H25" s="207"/>
      <c r="I25" s="343"/>
      <c r="J25" s="207"/>
      <c r="K25" s="415"/>
      <c r="L25" s="336">
        <f t="shared" si="3"/>
        <v>0</v>
      </c>
      <c r="M25" s="415"/>
      <c r="N25" s="337">
        <f t="shared" si="4"/>
        <v>0</v>
      </c>
      <c r="O25" s="337">
        <f t="shared" si="1"/>
        <v>0</v>
      </c>
      <c r="P25" s="337">
        <f t="shared" si="2"/>
        <v>0</v>
      </c>
      <c r="Q25" s="415"/>
      <c r="R25" s="244"/>
      <c r="S25" s="244"/>
      <c r="T25" s="244"/>
      <c r="U25" s="244"/>
      <c r="V25" s="244"/>
      <c r="W25" s="244"/>
      <c r="X25" s="244"/>
      <c r="Y25" s="244"/>
      <c r="Z25" s="244"/>
    </row>
    <row r="26" spans="1:26" ht="15.75" customHeight="1">
      <c r="A26" s="207"/>
      <c r="B26" s="830" t="s">
        <v>6848</v>
      </c>
      <c r="C26" s="831">
        <v>0</v>
      </c>
      <c r="D26" s="831">
        <v>0</v>
      </c>
      <c r="E26" s="832">
        <v>0</v>
      </c>
      <c r="F26" s="833"/>
      <c r="G26" s="342" t="s">
        <v>6849</v>
      </c>
      <c r="H26" s="207"/>
      <c r="I26" s="343"/>
      <c r="J26" s="207"/>
      <c r="K26" s="415"/>
      <c r="L26" s="336">
        <f t="shared" si="3"/>
        <v>0</v>
      </c>
      <c r="M26" s="415"/>
      <c r="N26" s="337">
        <f t="shared" si="4"/>
        <v>0</v>
      </c>
      <c r="O26" s="337">
        <f t="shared" si="1"/>
        <v>0</v>
      </c>
      <c r="P26" s="337">
        <f t="shared" si="2"/>
        <v>0</v>
      </c>
      <c r="Q26" s="415"/>
      <c r="R26" s="244"/>
      <c r="S26" s="244"/>
      <c r="T26" s="244"/>
      <c r="U26" s="244"/>
      <c r="V26" s="244"/>
      <c r="W26" s="244"/>
      <c r="X26" s="244"/>
      <c r="Y26" s="244"/>
      <c r="Z26" s="244"/>
    </row>
    <row r="27" spans="1:26" ht="15.75" customHeight="1">
      <c r="A27" s="207"/>
      <c r="B27" s="830" t="s">
        <v>6850</v>
      </c>
      <c r="C27" s="831">
        <v>0</v>
      </c>
      <c r="D27" s="831">
        <v>0</v>
      </c>
      <c r="E27" s="832">
        <v>0</v>
      </c>
      <c r="F27" s="833"/>
      <c r="G27" s="342" t="s">
        <v>6851</v>
      </c>
      <c r="H27" s="207"/>
      <c r="I27" s="343"/>
      <c r="J27" s="207"/>
      <c r="K27" s="415"/>
      <c r="L27" s="336">
        <f t="shared" si="3"/>
        <v>0</v>
      </c>
      <c r="M27" s="415"/>
      <c r="N27" s="337">
        <f t="shared" si="4"/>
        <v>0</v>
      </c>
      <c r="O27" s="337">
        <f t="shared" si="1"/>
        <v>0</v>
      </c>
      <c r="P27" s="337">
        <f t="shared" si="2"/>
        <v>0</v>
      </c>
      <c r="Q27" s="415"/>
      <c r="R27" s="244"/>
      <c r="S27" s="244"/>
      <c r="T27" s="244"/>
      <c r="U27" s="244"/>
      <c r="V27" s="244"/>
      <c r="W27" s="244"/>
      <c r="X27" s="244"/>
      <c r="Y27" s="244"/>
      <c r="Z27" s="244"/>
    </row>
    <row r="28" spans="1:26" ht="15.75" customHeight="1">
      <c r="A28" s="207"/>
      <c r="B28" s="830" t="s">
        <v>6852</v>
      </c>
      <c r="C28" s="831">
        <v>0</v>
      </c>
      <c r="D28" s="831">
        <v>0</v>
      </c>
      <c r="E28" s="832">
        <v>0</v>
      </c>
      <c r="F28" s="833"/>
      <c r="G28" s="342" t="s">
        <v>6853</v>
      </c>
      <c r="H28" s="207"/>
      <c r="I28" s="343"/>
      <c r="J28" s="207"/>
      <c r="K28" s="415"/>
      <c r="L28" s="336">
        <f t="shared" si="3"/>
        <v>0</v>
      </c>
      <c r="M28" s="415"/>
      <c r="N28" s="337">
        <f t="shared" si="4"/>
        <v>0</v>
      </c>
      <c r="O28" s="337">
        <f t="shared" si="1"/>
        <v>0</v>
      </c>
      <c r="P28" s="337">
        <f t="shared" si="2"/>
        <v>0</v>
      </c>
      <c r="Q28" s="415"/>
      <c r="R28" s="244"/>
      <c r="S28" s="244"/>
      <c r="T28" s="244"/>
      <c r="U28" s="244"/>
      <c r="V28" s="244"/>
      <c r="W28" s="244"/>
      <c r="X28" s="244"/>
      <c r="Y28" s="244"/>
      <c r="Z28" s="244"/>
    </row>
    <row r="29" spans="1:26" ht="15.75" customHeight="1">
      <c r="A29" s="207"/>
      <c r="B29" s="830" t="s">
        <v>6854</v>
      </c>
      <c r="C29" s="831">
        <v>0</v>
      </c>
      <c r="D29" s="831">
        <v>0</v>
      </c>
      <c r="E29" s="832">
        <v>0</v>
      </c>
      <c r="F29" s="833"/>
      <c r="G29" s="342" t="s">
        <v>6855</v>
      </c>
      <c r="H29" s="207"/>
      <c r="I29" s="343"/>
      <c r="J29" s="207"/>
      <c r="K29" s="415"/>
      <c r="L29" s="336">
        <f t="shared" si="3"/>
        <v>0</v>
      </c>
      <c r="M29" s="415"/>
      <c r="N29" s="337">
        <f t="shared" si="4"/>
        <v>0</v>
      </c>
      <c r="O29" s="337">
        <f t="shared" si="1"/>
        <v>0</v>
      </c>
      <c r="P29" s="337">
        <f t="shared" si="2"/>
        <v>0</v>
      </c>
      <c r="Q29" s="415"/>
      <c r="R29" s="244"/>
      <c r="S29" s="244"/>
      <c r="T29" s="244"/>
      <c r="U29" s="244"/>
      <c r="V29" s="244"/>
      <c r="W29" s="244"/>
      <c r="X29" s="244"/>
      <c r="Y29" s="244"/>
      <c r="Z29" s="244"/>
    </row>
    <row r="30" spans="1:26" ht="15.75" customHeight="1">
      <c r="A30" s="207"/>
      <c r="B30" s="830" t="s">
        <v>6856</v>
      </c>
      <c r="C30" s="831">
        <v>0</v>
      </c>
      <c r="D30" s="831">
        <v>0</v>
      </c>
      <c r="E30" s="832">
        <v>0</v>
      </c>
      <c r="F30" s="833"/>
      <c r="G30" s="342" t="s">
        <v>6857</v>
      </c>
      <c r="H30" s="207"/>
      <c r="I30" s="343"/>
      <c r="J30" s="207"/>
      <c r="K30" s="415"/>
      <c r="L30" s="336">
        <f t="shared" si="3"/>
        <v>0</v>
      </c>
      <c r="M30" s="415"/>
      <c r="N30" s="337">
        <f t="shared" si="4"/>
        <v>0</v>
      </c>
      <c r="O30" s="337">
        <f t="shared" si="1"/>
        <v>0</v>
      </c>
      <c r="P30" s="337">
        <f t="shared" si="2"/>
        <v>0</v>
      </c>
      <c r="Q30" s="415"/>
      <c r="R30" s="244"/>
      <c r="S30" s="244"/>
      <c r="T30" s="244"/>
      <c r="U30" s="244"/>
      <c r="V30" s="244"/>
      <c r="W30" s="244"/>
      <c r="X30" s="244"/>
      <c r="Y30" s="244"/>
      <c r="Z30" s="244"/>
    </row>
    <row r="31" spans="1:26" ht="15.75" customHeight="1">
      <c r="A31" s="207"/>
      <c r="B31" s="830" t="s">
        <v>6858</v>
      </c>
      <c r="C31" s="831">
        <v>0</v>
      </c>
      <c r="D31" s="831">
        <v>0</v>
      </c>
      <c r="E31" s="832">
        <v>0</v>
      </c>
      <c r="F31" s="207"/>
      <c r="G31" s="342" t="s">
        <v>6859</v>
      </c>
      <c r="H31" s="207"/>
      <c r="I31" s="343"/>
      <c r="J31" s="207"/>
      <c r="K31" s="415"/>
      <c r="L31" s="336">
        <f t="shared" si="3"/>
        <v>0</v>
      </c>
      <c r="M31" s="415"/>
      <c r="N31" s="337">
        <f t="shared" si="4"/>
        <v>0</v>
      </c>
      <c r="O31" s="337">
        <f t="shared" si="1"/>
        <v>0</v>
      </c>
      <c r="P31" s="337">
        <f t="shared" si="2"/>
        <v>0</v>
      </c>
      <c r="Q31" s="415"/>
      <c r="R31" s="244"/>
      <c r="S31" s="244"/>
      <c r="T31" s="244"/>
      <c r="U31" s="244"/>
      <c r="V31" s="244"/>
      <c r="W31" s="244"/>
      <c r="X31" s="244"/>
      <c r="Y31" s="244"/>
      <c r="Z31" s="244"/>
    </row>
    <row r="32" spans="1:26" ht="15.75" customHeight="1">
      <c r="A32" s="207"/>
      <c r="B32" s="830" t="s">
        <v>6860</v>
      </c>
      <c r="C32" s="831">
        <v>0</v>
      </c>
      <c r="D32" s="831">
        <v>0</v>
      </c>
      <c r="E32" s="832">
        <v>0</v>
      </c>
      <c r="F32" s="207"/>
      <c r="G32" s="342" t="s">
        <v>6861</v>
      </c>
      <c r="H32" s="207"/>
      <c r="I32" s="343"/>
      <c r="J32" s="207"/>
      <c r="K32" s="415"/>
      <c r="L32" s="336">
        <f t="shared" si="3"/>
        <v>0</v>
      </c>
      <c r="M32" s="415"/>
      <c r="N32" s="337">
        <f t="shared" si="4"/>
        <v>0</v>
      </c>
      <c r="O32" s="337">
        <f t="shared" si="1"/>
        <v>0</v>
      </c>
      <c r="P32" s="337">
        <f t="shared" si="2"/>
        <v>0</v>
      </c>
      <c r="Q32" s="415"/>
      <c r="R32" s="244"/>
      <c r="S32" s="244"/>
      <c r="T32" s="244"/>
      <c r="U32" s="244"/>
      <c r="V32" s="244"/>
      <c r="W32" s="244"/>
      <c r="X32" s="244"/>
      <c r="Y32" s="244"/>
      <c r="Z32" s="244"/>
    </row>
    <row r="33" spans="1:26" ht="15.75" customHeight="1">
      <c r="A33" s="207"/>
      <c r="B33" s="830" t="s">
        <v>6862</v>
      </c>
      <c r="C33" s="831">
        <v>0</v>
      </c>
      <c r="D33" s="831">
        <v>0</v>
      </c>
      <c r="E33" s="832">
        <v>0</v>
      </c>
      <c r="F33" s="207"/>
      <c r="G33" s="342" t="s">
        <v>6863</v>
      </c>
      <c r="H33" s="207"/>
      <c r="I33" s="343"/>
      <c r="J33" s="207"/>
      <c r="K33" s="415"/>
      <c r="L33" s="336">
        <f t="shared" si="3"/>
        <v>0</v>
      </c>
      <c r="M33" s="415"/>
      <c r="N33" s="337">
        <f t="shared" si="4"/>
        <v>0</v>
      </c>
      <c r="O33" s="337">
        <f t="shared" si="1"/>
        <v>0</v>
      </c>
      <c r="P33" s="337">
        <f t="shared" si="2"/>
        <v>0</v>
      </c>
      <c r="Q33" s="415"/>
      <c r="R33" s="244"/>
      <c r="S33" s="244"/>
      <c r="T33" s="244"/>
      <c r="U33" s="244"/>
      <c r="V33" s="244"/>
      <c r="W33" s="244"/>
      <c r="X33" s="244"/>
      <c r="Y33" s="244"/>
      <c r="Z33" s="244"/>
    </row>
    <row r="34" spans="1:26" ht="15.75" customHeight="1">
      <c r="A34" s="207"/>
      <c r="B34" s="830" t="s">
        <v>6864</v>
      </c>
      <c r="C34" s="831">
        <v>0</v>
      </c>
      <c r="D34" s="831">
        <v>0</v>
      </c>
      <c r="E34" s="832">
        <v>0</v>
      </c>
      <c r="F34" s="207"/>
      <c r="G34" s="342" t="s">
        <v>6865</v>
      </c>
      <c r="H34" s="207"/>
      <c r="I34" s="343"/>
      <c r="J34" s="207"/>
      <c r="K34" s="415"/>
      <c r="L34" s="336">
        <f t="shared" si="3"/>
        <v>0</v>
      </c>
      <c r="M34" s="415"/>
      <c r="N34" s="337">
        <f t="shared" si="4"/>
        <v>0</v>
      </c>
      <c r="O34" s="337">
        <f t="shared" si="1"/>
        <v>0</v>
      </c>
      <c r="P34" s="337">
        <f t="shared" si="2"/>
        <v>0</v>
      </c>
      <c r="Q34" s="415"/>
      <c r="R34" s="244"/>
      <c r="S34" s="244"/>
      <c r="T34" s="244"/>
      <c r="U34" s="244"/>
      <c r="V34" s="244"/>
      <c r="W34" s="244"/>
      <c r="X34" s="244"/>
      <c r="Y34" s="244"/>
      <c r="Z34" s="244"/>
    </row>
    <row r="35" spans="1:26" ht="15.75" customHeight="1" thickBot="1">
      <c r="A35" s="207"/>
      <c r="B35" s="517" t="s">
        <v>6866</v>
      </c>
      <c r="C35" s="350">
        <f>IFERROR(SUM(C10:C34),0)</f>
        <v>468.928</v>
      </c>
      <c r="D35" s="350">
        <f>IFERROR(SUM(D10:D34),0)</f>
        <v>0.32</v>
      </c>
      <c r="E35" s="351">
        <f>IFERROR(SUM(E10:E34),0)</f>
        <v>0.42899999999999999</v>
      </c>
      <c r="F35" s="207"/>
      <c r="G35" s="408" t="s">
        <v>6867</v>
      </c>
      <c r="H35" s="207"/>
      <c r="I35" s="354"/>
      <c r="J35" s="207"/>
      <c r="K35" s="415"/>
      <c r="L35" s="244"/>
      <c r="M35" s="415"/>
      <c r="N35" s="244"/>
      <c r="O35" s="244"/>
      <c r="P35" s="244"/>
      <c r="Q35" s="415"/>
      <c r="R35" s="244"/>
      <c r="S35" s="244"/>
      <c r="T35" s="244"/>
      <c r="U35" s="244"/>
      <c r="V35" s="244"/>
      <c r="W35" s="244"/>
      <c r="X35" s="244"/>
      <c r="Y35" s="244"/>
      <c r="Z35" s="244"/>
    </row>
    <row r="36" spans="1:26" ht="15.75" customHeight="1" thickTop="1" thickBot="1">
      <c r="A36" s="207"/>
      <c r="B36" s="834"/>
      <c r="C36" s="834"/>
      <c r="D36" s="834"/>
      <c r="E36" s="834"/>
      <c r="F36" s="834"/>
      <c r="G36" s="834"/>
      <c r="H36" s="834"/>
      <c r="I36" s="834"/>
      <c r="J36" s="207"/>
      <c r="K36" s="415"/>
      <c r="L36" s="244"/>
      <c r="M36" s="415"/>
      <c r="N36" s="244"/>
      <c r="O36" s="244"/>
      <c r="P36" s="244"/>
      <c r="Q36" s="415"/>
      <c r="R36" s="244"/>
      <c r="S36" s="244"/>
      <c r="T36" s="244"/>
      <c r="U36" s="244"/>
      <c r="V36" s="244"/>
      <c r="W36" s="244"/>
      <c r="X36" s="244"/>
      <c r="Y36" s="244"/>
      <c r="Z36" s="244"/>
    </row>
    <row r="37" spans="1:26" ht="15.75" customHeight="1" thickTop="1">
      <c r="A37" s="207"/>
      <c r="B37" s="710" t="s">
        <v>6029</v>
      </c>
      <c r="C37" s="728" t="s">
        <v>6815</v>
      </c>
      <c r="D37" s="729" t="s">
        <v>6042</v>
      </c>
      <c r="E37" s="834"/>
      <c r="F37" s="834"/>
      <c r="G37" s="834"/>
      <c r="H37" s="834"/>
      <c r="I37" s="834"/>
      <c r="J37" s="207"/>
      <c r="K37" s="415"/>
      <c r="L37" s="244"/>
      <c r="M37" s="415"/>
      <c r="N37" s="244"/>
      <c r="O37" s="244"/>
      <c r="P37" s="244"/>
      <c r="Q37" s="415"/>
      <c r="R37" s="244"/>
      <c r="S37" s="244"/>
      <c r="T37" s="244"/>
      <c r="U37" s="244"/>
      <c r="V37" s="244"/>
      <c r="W37" s="244"/>
      <c r="X37" s="244"/>
      <c r="Y37" s="244"/>
      <c r="Z37" s="244"/>
    </row>
    <row r="38" spans="1:26" ht="15.75" customHeight="1">
      <c r="A38" s="207"/>
      <c r="B38" s="481" t="s">
        <v>6030</v>
      </c>
      <c r="C38" s="479" t="s">
        <v>5015</v>
      </c>
      <c r="D38" s="480" t="s">
        <v>682</v>
      </c>
      <c r="E38" s="834"/>
      <c r="F38" s="834"/>
      <c r="G38" s="834"/>
      <c r="H38" s="834"/>
      <c r="I38" s="834"/>
      <c r="J38" s="207"/>
      <c r="K38" s="415"/>
      <c r="L38" s="244"/>
      <c r="M38" s="415"/>
      <c r="N38" s="244"/>
      <c r="O38" s="244"/>
      <c r="P38" s="244"/>
      <c r="Q38" s="415"/>
      <c r="R38" s="244"/>
      <c r="S38" s="244"/>
      <c r="T38" s="244"/>
      <c r="U38" s="244"/>
      <c r="V38" s="244"/>
      <c r="W38" s="244"/>
      <c r="X38" s="244"/>
      <c r="Y38" s="244"/>
      <c r="Z38" s="244"/>
    </row>
    <row r="39" spans="1:26" ht="15.75" customHeight="1" thickBot="1">
      <c r="A39" s="207"/>
      <c r="B39" s="484" t="s">
        <v>5926</v>
      </c>
      <c r="C39" s="323">
        <v>3</v>
      </c>
      <c r="D39" s="730">
        <v>3</v>
      </c>
      <c r="E39" s="834"/>
      <c r="F39" s="834"/>
      <c r="G39" s="834"/>
      <c r="H39" s="834"/>
      <c r="I39" s="834"/>
      <c r="J39" s="207"/>
      <c r="K39" s="415"/>
      <c r="L39" s="244"/>
      <c r="M39" s="415"/>
      <c r="N39" s="244"/>
      <c r="O39" s="244"/>
      <c r="P39" s="244"/>
      <c r="Q39" s="415"/>
      <c r="R39" s="244"/>
      <c r="S39" s="244"/>
      <c r="T39" s="244"/>
      <c r="U39" s="244"/>
      <c r="V39" s="244"/>
      <c r="W39" s="244"/>
      <c r="X39" s="244"/>
      <c r="Y39" s="244"/>
      <c r="Z39" s="244"/>
    </row>
    <row r="40" spans="1:26" ht="15.75" customHeight="1" thickTop="1" thickBot="1">
      <c r="A40" s="207"/>
      <c r="B40" s="834"/>
      <c r="C40" s="834"/>
      <c r="D40" s="834"/>
      <c r="E40" s="834"/>
      <c r="F40" s="834"/>
      <c r="G40" s="834"/>
      <c r="H40" s="834"/>
      <c r="I40" s="834"/>
      <c r="J40" s="207"/>
      <c r="K40" s="415"/>
      <c r="L40" s="244"/>
      <c r="M40" s="415"/>
      <c r="N40" s="244"/>
      <c r="O40" s="244"/>
      <c r="P40" s="244"/>
      <c r="Q40" s="415"/>
      <c r="R40" s="244"/>
      <c r="S40" s="244"/>
      <c r="T40" s="244"/>
      <c r="U40" s="244"/>
      <c r="V40" s="244"/>
      <c r="W40" s="244"/>
      <c r="X40" s="244"/>
      <c r="Y40" s="244"/>
      <c r="Z40" s="244"/>
    </row>
    <row r="41" spans="1:26" ht="15.75" customHeight="1" thickTop="1" thickBot="1">
      <c r="A41" s="207"/>
      <c r="B41" s="445" t="s">
        <v>6868</v>
      </c>
      <c r="C41" s="835"/>
      <c r="D41" s="835"/>
      <c r="E41" s="496"/>
      <c r="F41" s="207"/>
      <c r="G41" s="836"/>
      <c r="H41" s="207"/>
      <c r="I41" s="207"/>
      <c r="J41" s="207"/>
      <c r="K41" s="415"/>
      <c r="L41" s="244"/>
      <c r="M41" s="415"/>
      <c r="N41" s="244"/>
      <c r="O41" s="244"/>
      <c r="P41" s="244"/>
      <c r="Q41" s="415"/>
      <c r="R41" s="244"/>
      <c r="S41" s="244"/>
      <c r="T41" s="244"/>
      <c r="U41" s="244"/>
      <c r="V41" s="244"/>
      <c r="W41" s="244"/>
      <c r="X41" s="244"/>
      <c r="Y41" s="244"/>
      <c r="Z41" s="244"/>
    </row>
    <row r="42" spans="1:26" ht="15.75" customHeight="1" thickTop="1">
      <c r="A42" s="207"/>
      <c r="B42" s="837" t="s">
        <v>17615</v>
      </c>
      <c r="C42" s="2655">
        <v>38.661999999999999</v>
      </c>
      <c r="D42" s="2655">
        <v>0.05</v>
      </c>
      <c r="E42" s="838"/>
      <c r="F42" s="207"/>
      <c r="G42" s="333" t="s">
        <v>6869</v>
      </c>
      <c r="H42" s="207"/>
      <c r="I42" s="335"/>
      <c r="J42" s="207"/>
      <c r="K42" s="415"/>
      <c r="L42" s="336">
        <f t="shared" ref="L42:L66" si="5">IF( SUM( N42:P42 ) = 0, 0, $N$5 )</f>
        <v>0</v>
      </c>
      <c r="M42" s="415"/>
      <c r="N42" s="337">
        <f t="shared" ref="N42:N66" si="6" xml:space="preserve"> IF( ISNUMBER( C42 ), 0, 1 )</f>
        <v>0</v>
      </c>
      <c r="O42" s="337">
        <f t="shared" ref="O42:O66" si="7" xml:space="preserve"> IF( ISNUMBER( D42 ), 0, 1 )</f>
        <v>0</v>
      </c>
      <c r="P42" s="244"/>
      <c r="Q42" s="415"/>
      <c r="R42" s="244"/>
      <c r="S42" s="244"/>
      <c r="T42" s="244"/>
      <c r="U42" s="244"/>
      <c r="V42" s="244"/>
      <c r="W42" s="244"/>
      <c r="X42" s="244"/>
      <c r="Y42" s="244"/>
      <c r="Z42" s="244"/>
    </row>
    <row r="43" spans="1:26" ht="15.75" customHeight="1">
      <c r="A43" s="207"/>
      <c r="B43" s="839" t="s">
        <v>6818</v>
      </c>
      <c r="C43" s="831">
        <v>0</v>
      </c>
      <c r="D43" s="831">
        <v>0</v>
      </c>
      <c r="E43" s="840"/>
      <c r="F43" s="207"/>
      <c r="G43" s="342" t="s">
        <v>6870</v>
      </c>
      <c r="H43" s="207"/>
      <c r="I43" s="343"/>
      <c r="J43" s="207"/>
      <c r="K43" s="415"/>
      <c r="L43" s="336">
        <f t="shared" si="5"/>
        <v>0</v>
      </c>
      <c r="M43" s="415"/>
      <c r="N43" s="337">
        <f t="shared" si="6"/>
        <v>0</v>
      </c>
      <c r="O43" s="337">
        <f t="shared" si="7"/>
        <v>0</v>
      </c>
      <c r="P43" s="244"/>
      <c r="Q43" s="415"/>
      <c r="R43" s="244"/>
      <c r="S43" s="244"/>
      <c r="T43" s="244"/>
      <c r="U43" s="244"/>
      <c r="V43" s="244"/>
      <c r="W43" s="244"/>
      <c r="X43" s="244"/>
      <c r="Y43" s="244"/>
      <c r="Z43" s="244"/>
    </row>
    <row r="44" spans="1:26" ht="15.75" customHeight="1">
      <c r="A44" s="207"/>
      <c r="B44" s="839" t="s">
        <v>6820</v>
      </c>
      <c r="C44" s="831">
        <v>0</v>
      </c>
      <c r="D44" s="831">
        <v>0</v>
      </c>
      <c r="E44" s="840"/>
      <c r="F44" s="207"/>
      <c r="G44" s="342" t="s">
        <v>6871</v>
      </c>
      <c r="H44" s="207"/>
      <c r="I44" s="343"/>
      <c r="J44" s="207"/>
      <c r="K44" s="415"/>
      <c r="L44" s="336">
        <f t="shared" si="5"/>
        <v>0</v>
      </c>
      <c r="M44" s="415"/>
      <c r="N44" s="337">
        <f t="shared" si="6"/>
        <v>0</v>
      </c>
      <c r="O44" s="337">
        <f t="shared" si="7"/>
        <v>0</v>
      </c>
      <c r="P44" s="244"/>
      <c r="Q44" s="415"/>
      <c r="R44" s="244"/>
      <c r="S44" s="244"/>
      <c r="T44" s="244"/>
      <c r="U44" s="244"/>
      <c r="V44" s="244"/>
      <c r="W44" s="244"/>
      <c r="X44" s="244"/>
      <c r="Y44" s="244"/>
      <c r="Z44" s="244"/>
    </row>
    <row r="45" spans="1:26" ht="15.75" customHeight="1">
      <c r="A45" s="207"/>
      <c r="B45" s="839" t="s">
        <v>6822</v>
      </c>
      <c r="C45" s="831">
        <v>0</v>
      </c>
      <c r="D45" s="831">
        <v>0</v>
      </c>
      <c r="E45" s="840"/>
      <c r="F45" s="833"/>
      <c r="G45" s="342" t="s">
        <v>6872</v>
      </c>
      <c r="H45" s="207"/>
      <c r="I45" s="343"/>
      <c r="J45" s="207"/>
      <c r="K45" s="415"/>
      <c r="L45" s="336">
        <f t="shared" si="5"/>
        <v>0</v>
      </c>
      <c r="M45" s="415"/>
      <c r="N45" s="337">
        <f t="shared" si="6"/>
        <v>0</v>
      </c>
      <c r="O45" s="337">
        <f t="shared" si="7"/>
        <v>0</v>
      </c>
      <c r="P45" s="244"/>
      <c r="Q45" s="415"/>
      <c r="R45" s="244"/>
      <c r="S45" s="244"/>
      <c r="T45" s="244"/>
      <c r="U45" s="244"/>
      <c r="V45" s="244"/>
      <c r="W45" s="244"/>
      <c r="X45" s="244"/>
      <c r="Y45" s="244"/>
      <c r="Z45" s="244"/>
    </row>
    <row r="46" spans="1:26" ht="15.75" customHeight="1">
      <c r="A46" s="207"/>
      <c r="B46" s="839" t="s">
        <v>6824</v>
      </c>
      <c r="C46" s="831">
        <v>0</v>
      </c>
      <c r="D46" s="831">
        <v>0</v>
      </c>
      <c r="E46" s="840"/>
      <c r="F46" s="833"/>
      <c r="G46" s="342" t="s">
        <v>6873</v>
      </c>
      <c r="H46" s="207"/>
      <c r="I46" s="343"/>
      <c r="J46" s="207"/>
      <c r="K46" s="415"/>
      <c r="L46" s="336">
        <f t="shared" si="5"/>
        <v>0</v>
      </c>
      <c r="M46" s="415"/>
      <c r="N46" s="337">
        <f t="shared" si="6"/>
        <v>0</v>
      </c>
      <c r="O46" s="337">
        <f t="shared" si="7"/>
        <v>0</v>
      </c>
      <c r="P46" s="244"/>
      <c r="Q46" s="415"/>
      <c r="R46" s="244"/>
      <c r="S46" s="244"/>
      <c r="T46" s="244"/>
      <c r="U46" s="244"/>
      <c r="V46" s="244"/>
      <c r="W46" s="244"/>
      <c r="X46" s="244"/>
      <c r="Y46" s="244"/>
      <c r="Z46" s="244"/>
    </row>
    <row r="47" spans="1:26" ht="15.75" customHeight="1">
      <c r="A47" s="207"/>
      <c r="B47" s="839" t="s">
        <v>6826</v>
      </c>
      <c r="C47" s="831">
        <v>0</v>
      </c>
      <c r="D47" s="831">
        <v>0</v>
      </c>
      <c r="E47" s="840"/>
      <c r="F47" s="833"/>
      <c r="G47" s="342" t="s">
        <v>6874</v>
      </c>
      <c r="H47" s="207"/>
      <c r="I47" s="343"/>
      <c r="J47" s="207"/>
      <c r="K47" s="415"/>
      <c r="L47" s="336">
        <f t="shared" si="5"/>
        <v>0</v>
      </c>
      <c r="M47" s="415"/>
      <c r="N47" s="337">
        <f t="shared" si="6"/>
        <v>0</v>
      </c>
      <c r="O47" s="337">
        <f t="shared" si="7"/>
        <v>0</v>
      </c>
      <c r="P47" s="244"/>
      <c r="Q47" s="415"/>
      <c r="R47" s="244"/>
      <c r="S47" s="244"/>
      <c r="T47" s="244"/>
      <c r="U47" s="244"/>
      <c r="V47" s="244"/>
      <c r="W47" s="244"/>
      <c r="X47" s="244"/>
      <c r="Y47" s="244"/>
      <c r="Z47" s="244"/>
    </row>
    <row r="48" spans="1:26" ht="15.75" customHeight="1">
      <c r="A48" s="207"/>
      <c r="B48" s="839" t="s">
        <v>6828</v>
      </c>
      <c r="C48" s="831">
        <v>0</v>
      </c>
      <c r="D48" s="831">
        <v>0</v>
      </c>
      <c r="E48" s="840"/>
      <c r="F48" s="833"/>
      <c r="G48" s="342" t="s">
        <v>6875</v>
      </c>
      <c r="H48" s="207"/>
      <c r="I48" s="343"/>
      <c r="J48" s="207"/>
      <c r="K48" s="415"/>
      <c r="L48" s="336">
        <f t="shared" si="5"/>
        <v>0</v>
      </c>
      <c r="M48" s="415"/>
      <c r="N48" s="337">
        <f t="shared" si="6"/>
        <v>0</v>
      </c>
      <c r="O48" s="337">
        <f t="shared" si="7"/>
        <v>0</v>
      </c>
      <c r="P48" s="244"/>
      <c r="Q48" s="415"/>
      <c r="R48" s="244"/>
      <c r="S48" s="244"/>
      <c r="T48" s="244"/>
      <c r="U48" s="244"/>
      <c r="V48" s="244"/>
      <c r="W48" s="244"/>
      <c r="X48" s="244"/>
      <c r="Y48" s="244"/>
      <c r="Z48" s="244"/>
    </row>
    <row r="49" spans="1:26" ht="15.75" customHeight="1">
      <c r="A49" s="207"/>
      <c r="B49" s="839" t="s">
        <v>6830</v>
      </c>
      <c r="C49" s="831">
        <v>0</v>
      </c>
      <c r="D49" s="831">
        <v>0</v>
      </c>
      <c r="E49" s="840"/>
      <c r="F49" s="833"/>
      <c r="G49" s="342" t="s">
        <v>6876</v>
      </c>
      <c r="H49" s="207"/>
      <c r="I49" s="343"/>
      <c r="J49" s="207"/>
      <c r="K49" s="415"/>
      <c r="L49" s="336">
        <f t="shared" si="5"/>
        <v>0</v>
      </c>
      <c r="M49" s="415"/>
      <c r="N49" s="337">
        <f t="shared" si="6"/>
        <v>0</v>
      </c>
      <c r="O49" s="337">
        <f t="shared" si="7"/>
        <v>0</v>
      </c>
      <c r="P49" s="244"/>
      <c r="Q49" s="415"/>
      <c r="R49" s="244"/>
      <c r="S49" s="244"/>
      <c r="T49" s="244"/>
      <c r="U49" s="244"/>
      <c r="V49" s="244"/>
      <c r="W49" s="244"/>
      <c r="X49" s="244"/>
      <c r="Y49" s="244"/>
      <c r="Z49" s="244"/>
    </row>
    <row r="50" spans="1:26" ht="15.75" customHeight="1">
      <c r="A50" s="207"/>
      <c r="B50" s="839" t="s">
        <v>6832</v>
      </c>
      <c r="C50" s="831">
        <v>0</v>
      </c>
      <c r="D50" s="831">
        <v>0</v>
      </c>
      <c r="E50" s="840"/>
      <c r="F50" s="833"/>
      <c r="G50" s="342" t="s">
        <v>6877</v>
      </c>
      <c r="H50" s="207"/>
      <c r="I50" s="343"/>
      <c r="J50" s="207"/>
      <c r="K50" s="415"/>
      <c r="L50" s="336">
        <f t="shared" si="5"/>
        <v>0</v>
      </c>
      <c r="M50" s="415"/>
      <c r="N50" s="337">
        <f t="shared" si="6"/>
        <v>0</v>
      </c>
      <c r="O50" s="337">
        <f t="shared" si="7"/>
        <v>0</v>
      </c>
      <c r="P50" s="244"/>
      <c r="Q50" s="415"/>
      <c r="R50" s="244"/>
      <c r="S50" s="244"/>
      <c r="T50" s="244"/>
      <c r="U50" s="244"/>
      <c r="V50" s="244"/>
      <c r="W50" s="244"/>
      <c r="X50" s="244"/>
      <c r="Y50" s="244"/>
      <c r="Z50" s="244"/>
    </row>
    <row r="51" spans="1:26" ht="15.75" customHeight="1">
      <c r="A51" s="207"/>
      <c r="B51" s="839" t="s">
        <v>6834</v>
      </c>
      <c r="C51" s="831">
        <v>0</v>
      </c>
      <c r="D51" s="831">
        <v>0</v>
      </c>
      <c r="E51" s="840"/>
      <c r="F51" s="833"/>
      <c r="G51" s="342" t="s">
        <v>6878</v>
      </c>
      <c r="H51" s="207"/>
      <c r="I51" s="343"/>
      <c r="J51" s="207"/>
      <c r="K51" s="415"/>
      <c r="L51" s="336">
        <f t="shared" si="5"/>
        <v>0</v>
      </c>
      <c r="M51" s="415"/>
      <c r="N51" s="337">
        <f t="shared" si="6"/>
        <v>0</v>
      </c>
      <c r="O51" s="337">
        <f t="shared" si="7"/>
        <v>0</v>
      </c>
      <c r="P51" s="244"/>
      <c r="Q51" s="415"/>
      <c r="R51" s="244"/>
      <c r="S51" s="244"/>
      <c r="T51" s="244"/>
      <c r="U51" s="244"/>
      <c r="V51" s="244"/>
      <c r="W51" s="244"/>
      <c r="X51" s="244"/>
      <c r="Y51" s="244"/>
      <c r="Z51" s="244"/>
    </row>
    <row r="52" spans="1:26" ht="15.75" customHeight="1">
      <c r="A52" s="207"/>
      <c r="B52" s="839" t="s">
        <v>6836</v>
      </c>
      <c r="C52" s="831">
        <v>0</v>
      </c>
      <c r="D52" s="831">
        <v>0</v>
      </c>
      <c r="E52" s="840"/>
      <c r="F52" s="833"/>
      <c r="G52" s="342" t="s">
        <v>6879</v>
      </c>
      <c r="H52" s="207"/>
      <c r="I52" s="343"/>
      <c r="J52" s="207"/>
      <c r="K52" s="415"/>
      <c r="L52" s="336">
        <f t="shared" si="5"/>
        <v>0</v>
      </c>
      <c r="M52" s="415"/>
      <c r="N52" s="337">
        <f t="shared" si="6"/>
        <v>0</v>
      </c>
      <c r="O52" s="337">
        <f t="shared" si="7"/>
        <v>0</v>
      </c>
      <c r="P52" s="244"/>
      <c r="Q52" s="415"/>
      <c r="R52" s="244"/>
      <c r="S52" s="244"/>
      <c r="T52" s="244"/>
      <c r="U52" s="244"/>
      <c r="V52" s="244"/>
      <c r="W52" s="244"/>
      <c r="X52" s="244"/>
      <c r="Y52" s="244"/>
      <c r="Z52" s="244"/>
    </row>
    <row r="53" spans="1:26" ht="15.75" customHeight="1">
      <c r="A53" s="207"/>
      <c r="B53" s="839" t="s">
        <v>6838</v>
      </c>
      <c r="C53" s="831">
        <v>0</v>
      </c>
      <c r="D53" s="831">
        <v>0</v>
      </c>
      <c r="E53" s="840"/>
      <c r="F53" s="833"/>
      <c r="G53" s="342" t="s">
        <v>6880</v>
      </c>
      <c r="H53" s="207"/>
      <c r="I53" s="343"/>
      <c r="J53" s="207"/>
      <c r="K53" s="415"/>
      <c r="L53" s="336">
        <f t="shared" si="5"/>
        <v>0</v>
      </c>
      <c r="M53" s="415"/>
      <c r="N53" s="337">
        <f t="shared" si="6"/>
        <v>0</v>
      </c>
      <c r="O53" s="337">
        <f t="shared" si="7"/>
        <v>0</v>
      </c>
      <c r="P53" s="244"/>
      <c r="Q53" s="415"/>
      <c r="R53" s="244"/>
      <c r="S53" s="244"/>
      <c r="T53" s="244"/>
      <c r="U53" s="244"/>
      <c r="V53" s="244"/>
      <c r="W53" s="244"/>
      <c r="X53" s="244"/>
      <c r="Y53" s="244"/>
      <c r="Z53" s="244"/>
    </row>
    <row r="54" spans="1:26" ht="15.75" customHeight="1">
      <c r="A54" s="207"/>
      <c r="B54" s="839" t="s">
        <v>6840</v>
      </c>
      <c r="C54" s="831">
        <v>0</v>
      </c>
      <c r="D54" s="831">
        <v>0</v>
      </c>
      <c r="E54" s="840"/>
      <c r="F54" s="833"/>
      <c r="G54" s="342" t="s">
        <v>6881</v>
      </c>
      <c r="H54" s="207"/>
      <c r="I54" s="343"/>
      <c r="J54" s="207"/>
      <c r="K54" s="415"/>
      <c r="L54" s="336">
        <f t="shared" si="5"/>
        <v>0</v>
      </c>
      <c r="M54" s="415"/>
      <c r="N54" s="337">
        <f t="shared" si="6"/>
        <v>0</v>
      </c>
      <c r="O54" s="337">
        <f t="shared" si="7"/>
        <v>0</v>
      </c>
      <c r="P54" s="244"/>
      <c r="Q54" s="415"/>
      <c r="R54" s="244"/>
      <c r="S54" s="244"/>
      <c r="T54" s="244"/>
      <c r="U54" s="244"/>
      <c r="V54" s="244"/>
      <c r="W54" s="244"/>
      <c r="X54" s="244"/>
      <c r="Y54" s="244"/>
      <c r="Z54" s="244"/>
    </row>
    <row r="55" spans="1:26" ht="15.75" customHeight="1">
      <c r="A55" s="207"/>
      <c r="B55" s="839" t="s">
        <v>6842</v>
      </c>
      <c r="C55" s="831">
        <v>0</v>
      </c>
      <c r="D55" s="831">
        <v>0</v>
      </c>
      <c r="E55" s="840"/>
      <c r="F55" s="833"/>
      <c r="G55" s="342" t="s">
        <v>6882</v>
      </c>
      <c r="H55" s="207"/>
      <c r="I55" s="343"/>
      <c r="J55" s="207"/>
      <c r="K55" s="415"/>
      <c r="L55" s="336">
        <f t="shared" si="5"/>
        <v>0</v>
      </c>
      <c r="M55" s="415"/>
      <c r="N55" s="337">
        <f t="shared" si="6"/>
        <v>0</v>
      </c>
      <c r="O55" s="337">
        <f t="shared" si="7"/>
        <v>0</v>
      </c>
      <c r="P55" s="244"/>
      <c r="Q55" s="415"/>
      <c r="R55" s="244"/>
      <c r="S55" s="244"/>
      <c r="T55" s="244"/>
      <c r="U55" s="244"/>
      <c r="V55" s="244"/>
      <c r="W55" s="244"/>
      <c r="X55" s="244"/>
      <c r="Y55" s="244"/>
      <c r="Z55" s="244"/>
    </row>
    <row r="56" spans="1:26" ht="15.75" customHeight="1">
      <c r="A56" s="207"/>
      <c r="B56" s="839" t="s">
        <v>6844</v>
      </c>
      <c r="C56" s="831">
        <v>0</v>
      </c>
      <c r="D56" s="831">
        <v>0</v>
      </c>
      <c r="E56" s="840"/>
      <c r="F56" s="833"/>
      <c r="G56" s="342" t="s">
        <v>6883</v>
      </c>
      <c r="H56" s="207"/>
      <c r="I56" s="343"/>
      <c r="J56" s="207"/>
      <c r="K56" s="415"/>
      <c r="L56" s="336">
        <f t="shared" si="5"/>
        <v>0</v>
      </c>
      <c r="M56" s="415"/>
      <c r="N56" s="337">
        <f t="shared" si="6"/>
        <v>0</v>
      </c>
      <c r="O56" s="337">
        <f t="shared" si="7"/>
        <v>0</v>
      </c>
      <c r="P56" s="244"/>
      <c r="Q56" s="415"/>
      <c r="R56" s="244"/>
      <c r="S56" s="244"/>
      <c r="T56" s="244"/>
      <c r="U56" s="244"/>
      <c r="V56" s="244"/>
      <c r="W56" s="244"/>
      <c r="X56" s="244"/>
      <c r="Y56" s="244"/>
      <c r="Z56" s="244"/>
    </row>
    <row r="57" spans="1:26" ht="15.75" customHeight="1">
      <c r="A57" s="207"/>
      <c r="B57" s="839" t="s">
        <v>6846</v>
      </c>
      <c r="C57" s="831">
        <v>0</v>
      </c>
      <c r="D57" s="831">
        <v>0</v>
      </c>
      <c r="E57" s="840"/>
      <c r="F57" s="833"/>
      <c r="G57" s="342" t="s">
        <v>6884</v>
      </c>
      <c r="H57" s="207"/>
      <c r="I57" s="343"/>
      <c r="J57" s="207"/>
      <c r="K57" s="415"/>
      <c r="L57" s="336">
        <f t="shared" si="5"/>
        <v>0</v>
      </c>
      <c r="M57" s="415"/>
      <c r="N57" s="337">
        <f t="shared" si="6"/>
        <v>0</v>
      </c>
      <c r="O57" s="337">
        <f t="shared" si="7"/>
        <v>0</v>
      </c>
      <c r="P57" s="244"/>
      <c r="Q57" s="415"/>
      <c r="R57" s="244"/>
      <c r="S57" s="244"/>
      <c r="T57" s="244"/>
      <c r="U57" s="244"/>
      <c r="V57" s="244"/>
      <c r="W57" s="244"/>
      <c r="X57" s="244"/>
      <c r="Y57" s="244"/>
      <c r="Z57" s="244"/>
    </row>
    <row r="58" spans="1:26" ht="15.75" customHeight="1">
      <c r="A58" s="207"/>
      <c r="B58" s="839" t="s">
        <v>6848</v>
      </c>
      <c r="C58" s="831">
        <v>0</v>
      </c>
      <c r="D58" s="831">
        <v>0</v>
      </c>
      <c r="E58" s="840"/>
      <c r="F58" s="833"/>
      <c r="G58" s="342" t="s">
        <v>6885</v>
      </c>
      <c r="H58" s="207"/>
      <c r="I58" s="343"/>
      <c r="J58" s="207"/>
      <c r="K58" s="415"/>
      <c r="L58" s="336">
        <f t="shared" si="5"/>
        <v>0</v>
      </c>
      <c r="M58" s="415"/>
      <c r="N58" s="337">
        <f t="shared" si="6"/>
        <v>0</v>
      </c>
      <c r="O58" s="337">
        <f t="shared" si="7"/>
        <v>0</v>
      </c>
      <c r="P58" s="244"/>
      <c r="Q58" s="415"/>
      <c r="R58" s="244"/>
      <c r="S58" s="244"/>
      <c r="T58" s="244"/>
      <c r="U58" s="244"/>
      <c r="V58" s="244"/>
      <c r="W58" s="244"/>
      <c r="X58" s="244"/>
      <c r="Y58" s="244"/>
      <c r="Z58" s="244"/>
    </row>
    <row r="59" spans="1:26" ht="15.75" customHeight="1">
      <c r="A59" s="207"/>
      <c r="B59" s="839" t="s">
        <v>6850</v>
      </c>
      <c r="C59" s="831">
        <v>0</v>
      </c>
      <c r="D59" s="831">
        <v>0</v>
      </c>
      <c r="E59" s="840"/>
      <c r="F59" s="833"/>
      <c r="G59" s="342" t="s">
        <v>6886</v>
      </c>
      <c r="H59" s="207"/>
      <c r="I59" s="343"/>
      <c r="J59" s="207"/>
      <c r="K59" s="415"/>
      <c r="L59" s="336">
        <f t="shared" si="5"/>
        <v>0</v>
      </c>
      <c r="M59" s="415"/>
      <c r="N59" s="337">
        <f t="shared" si="6"/>
        <v>0</v>
      </c>
      <c r="O59" s="337">
        <f t="shared" si="7"/>
        <v>0</v>
      </c>
      <c r="P59" s="244"/>
      <c r="Q59" s="415"/>
      <c r="R59" s="244"/>
      <c r="S59" s="244"/>
      <c r="T59" s="244"/>
      <c r="U59" s="244"/>
      <c r="V59" s="244"/>
      <c r="W59" s="244"/>
      <c r="X59" s="244"/>
      <c r="Y59" s="244"/>
      <c r="Z59" s="244"/>
    </row>
    <row r="60" spans="1:26" ht="15.75" customHeight="1">
      <c r="A60" s="207"/>
      <c r="B60" s="839" t="s">
        <v>6852</v>
      </c>
      <c r="C60" s="831">
        <v>0</v>
      </c>
      <c r="D60" s="831">
        <v>0</v>
      </c>
      <c r="E60" s="840"/>
      <c r="F60" s="833"/>
      <c r="G60" s="342" t="s">
        <v>6887</v>
      </c>
      <c r="H60" s="207"/>
      <c r="I60" s="343"/>
      <c r="J60" s="207"/>
      <c r="K60" s="415"/>
      <c r="L60" s="336">
        <f t="shared" si="5"/>
        <v>0</v>
      </c>
      <c r="M60" s="415"/>
      <c r="N60" s="337">
        <f t="shared" si="6"/>
        <v>0</v>
      </c>
      <c r="O60" s="337">
        <f t="shared" si="7"/>
        <v>0</v>
      </c>
      <c r="P60" s="244"/>
      <c r="Q60" s="415"/>
      <c r="R60" s="244"/>
      <c r="S60" s="244"/>
      <c r="T60" s="244"/>
      <c r="U60" s="244"/>
      <c r="V60" s="244"/>
      <c r="W60" s="244"/>
      <c r="X60" s="244"/>
      <c r="Y60" s="244"/>
      <c r="Z60" s="244"/>
    </row>
    <row r="61" spans="1:26" ht="15.75" customHeight="1">
      <c r="A61" s="207"/>
      <c r="B61" s="839" t="s">
        <v>6854</v>
      </c>
      <c r="C61" s="831">
        <v>0</v>
      </c>
      <c r="D61" s="831">
        <v>0</v>
      </c>
      <c r="E61" s="840"/>
      <c r="F61" s="833"/>
      <c r="G61" s="342" t="s">
        <v>6888</v>
      </c>
      <c r="H61" s="207"/>
      <c r="I61" s="343"/>
      <c r="J61" s="207"/>
      <c r="K61" s="415"/>
      <c r="L61" s="336">
        <f t="shared" si="5"/>
        <v>0</v>
      </c>
      <c r="M61" s="415"/>
      <c r="N61" s="337">
        <f t="shared" si="6"/>
        <v>0</v>
      </c>
      <c r="O61" s="337">
        <f t="shared" si="7"/>
        <v>0</v>
      </c>
      <c r="P61" s="244"/>
      <c r="Q61" s="415"/>
      <c r="R61" s="244"/>
      <c r="S61" s="244"/>
      <c r="T61" s="244"/>
      <c r="U61" s="244"/>
      <c r="V61" s="244"/>
      <c r="W61" s="244"/>
      <c r="X61" s="244"/>
      <c r="Y61" s="244"/>
      <c r="Z61" s="244"/>
    </row>
    <row r="62" spans="1:26" ht="15.75" customHeight="1">
      <c r="A62" s="207"/>
      <c r="B62" s="839" t="s">
        <v>6856</v>
      </c>
      <c r="C62" s="831">
        <v>0</v>
      </c>
      <c r="D62" s="831">
        <v>0</v>
      </c>
      <c r="E62" s="840"/>
      <c r="F62" s="833"/>
      <c r="G62" s="342" t="s">
        <v>6889</v>
      </c>
      <c r="H62" s="207"/>
      <c r="I62" s="343"/>
      <c r="J62" s="207"/>
      <c r="K62" s="415"/>
      <c r="L62" s="336">
        <f t="shared" si="5"/>
        <v>0</v>
      </c>
      <c r="M62" s="415"/>
      <c r="N62" s="337">
        <f t="shared" si="6"/>
        <v>0</v>
      </c>
      <c r="O62" s="337">
        <f t="shared" si="7"/>
        <v>0</v>
      </c>
      <c r="P62" s="244"/>
      <c r="Q62" s="415"/>
      <c r="R62" s="244"/>
      <c r="S62" s="244"/>
      <c r="T62" s="244"/>
      <c r="U62" s="244"/>
      <c r="V62" s="244"/>
      <c r="W62" s="244"/>
      <c r="X62" s="244"/>
      <c r="Y62" s="244"/>
      <c r="Z62" s="244"/>
    </row>
    <row r="63" spans="1:26" ht="15.75" customHeight="1">
      <c r="A63" s="207"/>
      <c r="B63" s="839" t="s">
        <v>6858</v>
      </c>
      <c r="C63" s="831">
        <v>0</v>
      </c>
      <c r="D63" s="831">
        <v>0</v>
      </c>
      <c r="E63" s="840"/>
      <c r="F63" s="833"/>
      <c r="G63" s="342" t="s">
        <v>6890</v>
      </c>
      <c r="H63" s="207"/>
      <c r="I63" s="343"/>
      <c r="J63" s="207"/>
      <c r="K63" s="415"/>
      <c r="L63" s="336">
        <f t="shared" si="5"/>
        <v>0</v>
      </c>
      <c r="M63" s="415"/>
      <c r="N63" s="337">
        <f t="shared" si="6"/>
        <v>0</v>
      </c>
      <c r="O63" s="337">
        <f t="shared" si="7"/>
        <v>0</v>
      </c>
      <c r="P63" s="244"/>
      <c r="Q63" s="415"/>
      <c r="R63" s="244"/>
      <c r="S63" s="244"/>
      <c r="T63" s="244"/>
      <c r="U63" s="244"/>
      <c r="V63" s="244"/>
      <c r="W63" s="244"/>
      <c r="X63" s="244"/>
      <c r="Y63" s="244"/>
      <c r="Z63" s="244"/>
    </row>
    <row r="64" spans="1:26" ht="15.75" customHeight="1">
      <c r="A64" s="207"/>
      <c r="B64" s="839" t="s">
        <v>6860</v>
      </c>
      <c r="C64" s="831">
        <v>0</v>
      </c>
      <c r="D64" s="831">
        <v>0</v>
      </c>
      <c r="E64" s="840"/>
      <c r="F64" s="833"/>
      <c r="G64" s="342" t="s">
        <v>6891</v>
      </c>
      <c r="H64" s="207"/>
      <c r="I64" s="343"/>
      <c r="J64" s="207"/>
      <c r="K64" s="415"/>
      <c r="L64" s="336">
        <f t="shared" si="5"/>
        <v>0</v>
      </c>
      <c r="M64" s="415"/>
      <c r="N64" s="337">
        <f t="shared" si="6"/>
        <v>0</v>
      </c>
      <c r="O64" s="337">
        <f t="shared" si="7"/>
        <v>0</v>
      </c>
      <c r="P64" s="244"/>
      <c r="Q64" s="415"/>
      <c r="R64" s="244"/>
      <c r="S64" s="244"/>
      <c r="T64" s="244"/>
      <c r="U64" s="244"/>
      <c r="V64" s="244"/>
      <c r="W64" s="244"/>
      <c r="X64" s="244"/>
      <c r="Y64" s="244"/>
      <c r="Z64" s="244"/>
    </row>
    <row r="65" spans="1:26" ht="15.75" customHeight="1">
      <c r="A65" s="207"/>
      <c r="B65" s="839" t="s">
        <v>6862</v>
      </c>
      <c r="C65" s="831">
        <v>0</v>
      </c>
      <c r="D65" s="831">
        <v>0</v>
      </c>
      <c r="E65" s="840"/>
      <c r="F65" s="833"/>
      <c r="G65" s="342" t="s">
        <v>6892</v>
      </c>
      <c r="H65" s="207"/>
      <c r="I65" s="343"/>
      <c r="J65" s="207"/>
      <c r="K65" s="415"/>
      <c r="L65" s="336">
        <f t="shared" si="5"/>
        <v>0</v>
      </c>
      <c r="M65" s="415"/>
      <c r="N65" s="337">
        <f t="shared" si="6"/>
        <v>0</v>
      </c>
      <c r="O65" s="337">
        <f t="shared" si="7"/>
        <v>0</v>
      </c>
      <c r="P65" s="244"/>
      <c r="Q65" s="415"/>
      <c r="R65" s="244"/>
      <c r="S65" s="244"/>
      <c r="T65" s="244"/>
      <c r="U65" s="244"/>
      <c r="V65" s="244"/>
      <c r="W65" s="244"/>
      <c r="X65" s="244"/>
      <c r="Y65" s="244"/>
      <c r="Z65" s="244"/>
    </row>
    <row r="66" spans="1:26" ht="15.75" customHeight="1">
      <c r="A66" s="207"/>
      <c r="B66" s="839" t="s">
        <v>6864</v>
      </c>
      <c r="C66" s="831">
        <v>0</v>
      </c>
      <c r="D66" s="831">
        <v>0</v>
      </c>
      <c r="E66" s="840"/>
      <c r="F66" s="833"/>
      <c r="G66" s="342" t="s">
        <v>6893</v>
      </c>
      <c r="H66" s="207"/>
      <c r="I66" s="343"/>
      <c r="J66" s="207"/>
      <c r="K66" s="415"/>
      <c r="L66" s="336">
        <f t="shared" si="5"/>
        <v>0</v>
      </c>
      <c r="M66" s="415"/>
      <c r="N66" s="337">
        <f t="shared" si="6"/>
        <v>0</v>
      </c>
      <c r="O66" s="337">
        <f t="shared" si="7"/>
        <v>0</v>
      </c>
      <c r="P66" s="244"/>
      <c r="Q66" s="415"/>
      <c r="R66" s="244"/>
      <c r="S66" s="244"/>
      <c r="T66" s="244"/>
      <c r="U66" s="244"/>
      <c r="V66" s="244"/>
      <c r="W66" s="244"/>
      <c r="X66" s="244"/>
      <c r="Y66" s="244"/>
      <c r="Z66" s="244"/>
    </row>
    <row r="67" spans="1:26" ht="15.75" customHeight="1" thickBot="1">
      <c r="A67" s="207"/>
      <c r="B67" s="517" t="s">
        <v>6894</v>
      </c>
      <c r="C67" s="350">
        <f>IFERROR(SUM(C42:C66),0)</f>
        <v>38.661999999999999</v>
      </c>
      <c r="D67" s="350">
        <f>IFERROR(SUM(D42:D66),0)</f>
        <v>0.05</v>
      </c>
      <c r="E67" s="841"/>
      <c r="F67" s="207"/>
      <c r="G67" s="408" t="s">
        <v>6895</v>
      </c>
      <c r="H67" s="207"/>
      <c r="I67" s="354"/>
      <c r="J67" s="207"/>
      <c r="K67" s="415"/>
      <c r="L67" s="244"/>
      <c r="M67" s="415"/>
      <c r="N67" s="244"/>
      <c r="O67" s="244"/>
      <c r="P67" s="244"/>
      <c r="Q67" s="415"/>
      <c r="R67" s="244"/>
      <c r="S67" s="244"/>
      <c r="T67" s="244"/>
      <c r="U67" s="244"/>
      <c r="V67" s="244"/>
      <c r="W67" s="244"/>
      <c r="X67" s="244"/>
      <c r="Y67" s="244"/>
      <c r="Z67" s="244"/>
    </row>
    <row r="68" spans="1:26" ht="15.75" thickTop="1">
      <c r="A68" s="207"/>
      <c r="B68" s="207"/>
      <c r="C68" s="207"/>
      <c r="D68" s="207"/>
      <c r="E68" s="207"/>
      <c r="F68" s="207"/>
      <c r="G68" s="188"/>
      <c r="H68" s="207"/>
      <c r="I68" s="207"/>
      <c r="J68" s="207"/>
      <c r="K68" s="244"/>
      <c r="L68" s="244"/>
      <c r="M68" s="244"/>
      <c r="N68" s="244"/>
      <c r="O68" s="244"/>
      <c r="P68" s="244"/>
      <c r="Q68" s="244"/>
      <c r="R68" s="244"/>
      <c r="S68" s="244"/>
      <c r="T68" s="244"/>
      <c r="U68" s="244"/>
      <c r="V68" s="244"/>
      <c r="W68" s="244"/>
      <c r="X68" s="244"/>
      <c r="Y68" s="244"/>
      <c r="Z68" s="244"/>
    </row>
    <row r="69" spans="1:26">
      <c r="A69" s="207"/>
      <c r="B69" s="207"/>
      <c r="C69" s="207"/>
      <c r="D69" s="207"/>
      <c r="E69" s="207"/>
      <c r="F69" s="207"/>
      <c r="G69" s="188"/>
      <c r="H69" s="207"/>
      <c r="I69" s="207"/>
      <c r="J69" s="207"/>
      <c r="K69" s="244"/>
      <c r="L69" s="244"/>
      <c r="M69" s="244"/>
      <c r="N69" s="244"/>
      <c r="O69" s="244"/>
      <c r="P69" s="244"/>
      <c r="Q69" s="244"/>
      <c r="R69" s="244"/>
      <c r="S69" s="244"/>
      <c r="T69" s="244"/>
      <c r="U69" s="244"/>
      <c r="V69" s="244"/>
      <c r="W69" s="244"/>
      <c r="X69" s="244"/>
      <c r="Y69" s="244"/>
      <c r="Z69" s="244"/>
    </row>
    <row r="70" spans="1:26">
      <c r="A70" s="207"/>
      <c r="B70" s="207"/>
      <c r="C70" s="207"/>
      <c r="D70" s="207"/>
      <c r="E70" s="207"/>
      <c r="F70" s="207"/>
      <c r="G70" s="188"/>
      <c r="H70" s="207"/>
      <c r="I70" s="207"/>
      <c r="J70" s="207"/>
      <c r="K70" s="244"/>
      <c r="L70" s="244"/>
      <c r="M70" s="244"/>
      <c r="N70" s="244"/>
      <c r="O70" s="244"/>
      <c r="P70" s="244"/>
      <c r="Q70" s="244"/>
      <c r="R70" s="244"/>
      <c r="S70" s="244"/>
      <c r="T70" s="244"/>
      <c r="U70" s="244"/>
      <c r="V70" s="244"/>
      <c r="W70" s="244"/>
      <c r="X70" s="244"/>
      <c r="Y70" s="244"/>
      <c r="Z70" s="244"/>
    </row>
    <row r="71" spans="1:26">
      <c r="A71" s="207"/>
      <c r="B71" s="207"/>
      <c r="C71" s="207"/>
      <c r="D71" s="207"/>
      <c r="E71" s="207"/>
      <c r="F71" s="207"/>
      <c r="G71" s="188"/>
      <c r="H71" s="207"/>
      <c r="I71" s="207"/>
      <c r="J71" s="207"/>
      <c r="K71" s="244"/>
      <c r="L71" s="244"/>
      <c r="M71" s="244"/>
      <c r="N71" s="244"/>
      <c r="O71" s="244"/>
      <c r="P71" s="244"/>
      <c r="Q71" s="244"/>
      <c r="R71" s="244"/>
      <c r="S71" s="244"/>
      <c r="T71" s="244"/>
      <c r="U71" s="244"/>
      <c r="V71" s="244"/>
      <c r="W71" s="244"/>
      <c r="X71" s="244"/>
      <c r="Y71" s="244"/>
      <c r="Z71" s="244"/>
    </row>
    <row r="72" spans="1:26">
      <c r="A72" s="207"/>
      <c r="B72" s="207"/>
      <c r="C72" s="207"/>
      <c r="D72" s="207"/>
      <c r="E72" s="207"/>
      <c r="F72" s="207"/>
      <c r="G72" s="188"/>
      <c r="H72" s="207"/>
      <c r="I72" s="207"/>
      <c r="J72" s="207"/>
      <c r="K72" s="244"/>
      <c r="L72" s="244"/>
      <c r="M72" s="244"/>
      <c r="N72" s="244"/>
      <c r="O72" s="244"/>
      <c r="P72" s="244"/>
      <c r="Q72" s="244"/>
      <c r="R72" s="244"/>
      <c r="S72" s="244"/>
      <c r="T72" s="244"/>
      <c r="U72" s="244"/>
      <c r="V72" s="244"/>
      <c r="W72" s="244"/>
      <c r="X72" s="244"/>
      <c r="Y72" s="244"/>
      <c r="Z72" s="244"/>
    </row>
    <row r="73" spans="1:26">
      <c r="A73" s="207"/>
      <c r="B73" s="207"/>
      <c r="C73" s="207"/>
      <c r="D73" s="207"/>
      <c r="E73" s="207"/>
      <c r="F73" s="207"/>
      <c r="G73" s="188"/>
      <c r="H73" s="207"/>
      <c r="I73" s="207"/>
      <c r="J73" s="207"/>
      <c r="K73" s="244"/>
      <c r="L73" s="244"/>
      <c r="M73" s="244"/>
      <c r="N73" s="244"/>
      <c r="O73" s="244"/>
      <c r="P73" s="244"/>
      <c r="Q73" s="244"/>
      <c r="R73" s="244"/>
      <c r="S73" s="244"/>
      <c r="T73" s="244"/>
      <c r="U73" s="244"/>
      <c r="V73" s="244"/>
      <c r="W73" s="244"/>
      <c r="X73" s="244"/>
      <c r="Y73" s="244"/>
      <c r="Z73" s="244"/>
    </row>
    <row r="74" spans="1:26">
      <c r="A74" s="207"/>
      <c r="B74" s="207"/>
      <c r="C74" s="207"/>
      <c r="D74" s="207"/>
      <c r="E74" s="207"/>
      <c r="F74" s="207"/>
      <c r="G74" s="188"/>
      <c r="H74" s="207"/>
      <c r="I74" s="207"/>
      <c r="J74" s="207"/>
      <c r="K74" s="244"/>
      <c r="L74" s="244"/>
      <c r="M74" s="244"/>
      <c r="N74" s="244"/>
      <c r="O74" s="244"/>
      <c r="P74" s="244"/>
      <c r="Q74" s="244"/>
      <c r="R74" s="244"/>
      <c r="S74" s="244"/>
      <c r="T74" s="244"/>
      <c r="U74" s="244"/>
      <c r="V74" s="244"/>
      <c r="W74" s="244"/>
      <c r="X74" s="244"/>
      <c r="Y74" s="244"/>
      <c r="Z74" s="244"/>
    </row>
  </sheetData>
  <sheetProtection formatColumns="0" formatRows="0"/>
  <mergeCells count="6">
    <mergeCell ref="B1:D1"/>
    <mergeCell ref="B2:D2"/>
    <mergeCell ref="B3:I3"/>
    <mergeCell ref="N4:P4"/>
    <mergeCell ref="G5:G7"/>
    <mergeCell ref="I5:I7"/>
  </mergeCells>
  <phoneticPr fontId="37" type="noConversion"/>
  <conditionalFormatting sqref="L10:L34">
    <cfRule type="cellIs" dxfId="267" priority="3" operator="equal">
      <formula>0</formula>
    </cfRule>
  </conditionalFormatting>
  <conditionalFormatting sqref="L42:L66">
    <cfRule type="cellIs" dxfId="266" priority="1" operator="equal">
      <formula>0</formula>
    </cfRule>
  </conditionalFormatting>
  <dataValidations count="1">
    <dataValidation type="custom" allowBlank="1" showErrorMessage="1" errorTitle="Input Error" error="Please enter a numeric value." sqref="C10:E34 C42:D66">
      <formula1>ISNUMBER(C10)</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pageSetUpPr fitToPage="1"/>
  </sheetPr>
  <dimension ref="A1:BT2103"/>
  <sheetViews>
    <sheetView showGridLines="0" topLeftCell="I1" zoomScale="55" zoomScaleNormal="55" zoomScaleSheetLayoutView="70" workbookViewId="0">
      <pane ySplit="6" topLeftCell="A568" activePane="bottomLeft" state="frozen"/>
      <selection activeCell="T14" sqref="T14:U14"/>
      <selection pane="bottomLeft" activeCell="Y620" sqref="Y620"/>
    </sheetView>
  </sheetViews>
  <sheetFormatPr defaultColWidth="10.25" defaultRowHeight="15" zeroHeight="1" outlineLevelRow="1"/>
  <cols>
    <col min="1" max="1" width="10.25" style="24"/>
    <col min="2" max="2" width="66.75" style="24" customWidth="1"/>
    <col min="3" max="3" width="12.125" style="24" bestFit="1" customWidth="1"/>
    <col min="4" max="4" width="10.125" style="24" bestFit="1" customWidth="1"/>
    <col min="5" max="5" width="8.75" style="24" bestFit="1" customWidth="1"/>
    <col min="6" max="6" width="10" style="24" bestFit="1" customWidth="1"/>
    <col min="7" max="7" width="9.625" style="24" bestFit="1" customWidth="1"/>
    <col min="8" max="8" width="16.5" style="24" bestFit="1" customWidth="1"/>
    <col min="9" max="9" width="10.125" style="24" bestFit="1" customWidth="1"/>
    <col min="10" max="10" width="11.5" style="24" bestFit="1" customWidth="1"/>
    <col min="11" max="11" width="8.25" style="24" bestFit="1" customWidth="1"/>
    <col min="12" max="12" width="13.75" style="24" bestFit="1" customWidth="1"/>
    <col min="13" max="13" width="9.25" style="24" bestFit="1" customWidth="1"/>
    <col min="14" max="14" width="13.25" style="24" bestFit="1" customWidth="1"/>
    <col min="15" max="15" width="17" style="24" bestFit="1" customWidth="1"/>
    <col min="16" max="16" width="23" style="24" bestFit="1" customWidth="1"/>
    <col min="17" max="17" width="10.25" style="24" bestFit="1" customWidth="1"/>
    <col min="18" max="19" width="7.625" style="24" bestFit="1" customWidth="1"/>
    <col min="20" max="20" width="13" style="24" customWidth="1"/>
    <col min="21" max="21" width="13.125" style="24" customWidth="1"/>
    <col min="22" max="22" width="13.25" style="24" customWidth="1"/>
    <col min="23" max="23" width="7.625" style="24" bestFit="1" customWidth="1"/>
    <col min="24" max="24" width="14" style="24" customWidth="1"/>
    <col min="25" max="25" width="14.25" style="24" customWidth="1"/>
    <col min="26" max="26" width="9.625" style="24" bestFit="1" customWidth="1"/>
    <col min="27" max="27" width="12.25" style="24" bestFit="1" customWidth="1"/>
    <col min="28" max="28" width="9.5" style="24" bestFit="1" customWidth="1"/>
    <col min="29" max="30" width="12.625" style="24" bestFit="1" customWidth="1"/>
    <col min="31" max="31" width="15.75" style="24" customWidth="1"/>
    <col min="32" max="32" width="2.5" style="24" customWidth="1"/>
    <col min="33" max="33" width="10.5" style="24" customWidth="1"/>
    <col min="34" max="35" width="1.625" style="17" customWidth="1"/>
    <col min="36" max="36" width="18.75" style="17" bestFit="1" customWidth="1"/>
    <col min="37" max="37" width="1.625" style="17" customWidth="1"/>
    <col min="38" max="38" width="18.75" style="17" hidden="1" customWidth="1"/>
    <col min="39" max="51" width="1.75" style="17" hidden="1" customWidth="1"/>
    <col min="52" max="52" width="7.625" style="17" hidden="1" customWidth="1"/>
    <col min="53" max="54" width="1.75" style="17" hidden="1" customWidth="1"/>
    <col min="55" max="55" width="7.625" style="17" hidden="1" customWidth="1"/>
    <col min="56" max="58" width="1.75" style="17" hidden="1" customWidth="1"/>
    <col min="59" max="60" width="7.625" style="17" hidden="1" customWidth="1"/>
    <col min="61" max="66" width="1.75" style="17" hidden="1" customWidth="1"/>
    <col min="67" max="68" width="1.625" style="17" hidden="1" customWidth="1"/>
    <col min="69" max="69" width="0" style="17" hidden="1" customWidth="1"/>
    <col min="70" max="70" width="2.25" style="24" customWidth="1"/>
    <col min="71" max="16384" width="10.25" style="24"/>
  </cols>
  <sheetData>
    <row r="1" spans="1:72" ht="35.25" customHeight="1">
      <c r="A1" s="842"/>
      <c r="B1" s="2479" t="s">
        <v>6896</v>
      </c>
      <c r="C1" s="533"/>
      <c r="D1" s="533"/>
      <c r="E1" s="533"/>
      <c r="F1" s="533"/>
      <c r="G1" s="533"/>
      <c r="H1" s="842"/>
      <c r="I1" s="842"/>
      <c r="J1" s="842"/>
      <c r="K1" s="842"/>
      <c r="L1" s="842"/>
      <c r="M1" s="842"/>
      <c r="N1" s="842"/>
      <c r="O1" s="842"/>
      <c r="P1" s="842"/>
      <c r="Q1" s="842"/>
      <c r="R1" s="842"/>
      <c r="S1" s="842"/>
      <c r="T1" s="842"/>
      <c r="U1" s="842"/>
      <c r="V1" s="842"/>
      <c r="W1" s="842"/>
      <c r="X1" s="842"/>
      <c r="Y1" s="842"/>
      <c r="Z1" s="842"/>
      <c r="AA1" s="842"/>
      <c r="AB1" s="842"/>
      <c r="AC1" s="842"/>
      <c r="AD1" s="842"/>
      <c r="AE1" s="842"/>
      <c r="AF1" s="842"/>
      <c r="AG1" s="842"/>
      <c r="AH1" s="244"/>
      <c r="AI1" s="415"/>
      <c r="AJ1" s="244"/>
      <c r="AK1" s="415"/>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415"/>
      <c r="BP1" s="244"/>
      <c r="BQ1" s="244"/>
      <c r="BR1" s="842"/>
      <c r="BS1" s="842"/>
      <c r="BT1" s="842"/>
    </row>
    <row r="2" spans="1:72" ht="42.75" customHeight="1">
      <c r="A2" s="842"/>
      <c r="B2" s="2479" t="str">
        <f>Validation!B4</f>
        <v>South Staffordshire Water</v>
      </c>
      <c r="C2" s="842"/>
      <c r="D2" s="842"/>
      <c r="E2" s="842"/>
      <c r="F2" s="842"/>
      <c r="G2" s="842"/>
      <c r="H2" s="842"/>
      <c r="I2" s="842"/>
      <c r="J2" s="842"/>
      <c r="K2" s="842"/>
      <c r="L2" s="842"/>
      <c r="M2" s="842"/>
      <c r="N2" s="842"/>
      <c r="O2" s="843"/>
      <c r="P2" s="842"/>
      <c r="Q2" s="842"/>
      <c r="R2" s="842"/>
      <c r="S2" s="842"/>
      <c r="T2" s="842"/>
      <c r="U2" s="842"/>
      <c r="V2" s="842"/>
      <c r="W2" s="842"/>
      <c r="X2" s="842"/>
      <c r="Y2" s="842"/>
      <c r="Z2" s="842"/>
      <c r="AA2" s="842"/>
      <c r="AB2" s="842"/>
      <c r="AC2" s="842"/>
      <c r="AD2" s="842"/>
      <c r="AE2" s="842"/>
      <c r="AF2" s="842"/>
      <c r="AG2" s="842"/>
      <c r="AH2" s="244"/>
      <c r="AI2" s="415"/>
      <c r="AJ2" s="244"/>
      <c r="AK2" s="415"/>
      <c r="AL2" s="244"/>
      <c r="AM2" s="244"/>
      <c r="AN2" s="244"/>
      <c r="AO2" s="244"/>
      <c r="AP2" s="244"/>
      <c r="AQ2" s="244"/>
      <c r="AR2" s="244"/>
      <c r="AS2" s="244"/>
      <c r="AT2" s="244"/>
      <c r="AU2" s="244"/>
      <c r="AV2" s="244"/>
      <c r="AW2" s="244"/>
      <c r="AX2" s="244"/>
      <c r="AY2" s="244"/>
      <c r="AZ2" s="244"/>
      <c r="BA2" s="244"/>
      <c r="BB2" s="244"/>
      <c r="BC2" s="244"/>
      <c r="BD2" s="244"/>
      <c r="BE2" s="244"/>
      <c r="BF2" s="244"/>
      <c r="BG2" s="244"/>
      <c r="BH2" s="244"/>
      <c r="BI2" s="244"/>
      <c r="BJ2" s="244"/>
      <c r="BK2" s="244"/>
      <c r="BL2" s="244"/>
      <c r="BM2" s="244"/>
      <c r="BN2" s="244"/>
      <c r="BO2" s="415"/>
      <c r="BP2" s="244"/>
      <c r="BQ2" s="244"/>
      <c r="BR2" s="842"/>
      <c r="BS2" s="842"/>
      <c r="BT2" s="842"/>
    </row>
    <row r="3" spans="1:72" s="22" customFormat="1" ht="27" customHeight="1" thickBot="1">
      <c r="A3" s="842"/>
      <c r="B3" s="2830" t="s">
        <v>596</v>
      </c>
      <c r="C3" s="2830"/>
      <c r="D3" s="2830"/>
      <c r="E3" s="2830"/>
      <c r="F3" s="2830"/>
      <c r="G3" s="2830"/>
      <c r="H3" s="2830"/>
      <c r="I3" s="2830"/>
      <c r="J3" s="2830"/>
      <c r="K3" s="2830"/>
      <c r="L3" s="2830"/>
      <c r="M3" s="2830"/>
      <c r="N3" s="2830"/>
      <c r="O3" s="2830"/>
      <c r="P3" s="2830"/>
      <c r="Q3" s="2830"/>
      <c r="R3" s="2830"/>
      <c r="S3" s="2830"/>
      <c r="T3" s="2830"/>
      <c r="U3" s="2830"/>
      <c r="V3" s="2830"/>
      <c r="W3" s="2830"/>
      <c r="X3" s="2830"/>
      <c r="Y3" s="2830"/>
      <c r="Z3" s="2830"/>
      <c r="AA3" s="2830"/>
      <c r="AB3" s="2830"/>
      <c r="AC3" s="2830"/>
      <c r="AD3" s="2830"/>
      <c r="AE3" s="2830"/>
      <c r="AF3" s="842"/>
      <c r="AG3" s="842"/>
      <c r="AH3" s="244"/>
      <c r="AI3" s="415"/>
      <c r="AJ3" s="477" t="s">
        <v>6027</v>
      </c>
      <c r="AK3" s="415"/>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415"/>
      <c r="BP3" s="244"/>
      <c r="BQ3" s="244"/>
      <c r="BR3" s="842"/>
      <c r="BS3" s="842"/>
      <c r="BT3" s="842"/>
    </row>
    <row r="4" spans="1:72" s="22" customFormat="1" ht="15.75" hidden="1" thickBot="1">
      <c r="A4" s="842"/>
      <c r="B4" s="844">
        <v>1</v>
      </c>
      <c r="C4" s="844">
        <v>2</v>
      </c>
      <c r="D4" s="844">
        <v>3</v>
      </c>
      <c r="E4" s="844">
        <v>4</v>
      </c>
      <c r="F4" s="844">
        <v>5</v>
      </c>
      <c r="G4" s="844">
        <v>6</v>
      </c>
      <c r="H4" s="844">
        <v>7</v>
      </c>
      <c r="I4" s="844">
        <v>8</v>
      </c>
      <c r="J4" s="844">
        <v>9</v>
      </c>
      <c r="K4" s="844">
        <v>10</v>
      </c>
      <c r="L4" s="844">
        <v>11</v>
      </c>
      <c r="M4" s="844">
        <v>12</v>
      </c>
      <c r="N4" s="844">
        <v>13</v>
      </c>
      <c r="O4" s="844">
        <v>14</v>
      </c>
      <c r="P4" s="844">
        <v>15</v>
      </c>
      <c r="Q4" s="844">
        <v>16</v>
      </c>
      <c r="R4" s="844">
        <v>17</v>
      </c>
      <c r="S4" s="844">
        <v>18</v>
      </c>
      <c r="T4" s="844">
        <v>19</v>
      </c>
      <c r="U4" s="844">
        <v>20</v>
      </c>
      <c r="V4" s="844">
        <v>21</v>
      </c>
      <c r="W4" s="844">
        <v>22</v>
      </c>
      <c r="X4" s="844">
        <v>23</v>
      </c>
      <c r="Y4" s="844">
        <v>24</v>
      </c>
      <c r="Z4" s="844">
        <v>25</v>
      </c>
      <c r="AA4" s="844">
        <v>26</v>
      </c>
      <c r="AB4" s="844">
        <v>27</v>
      </c>
      <c r="AC4" s="844">
        <v>28</v>
      </c>
      <c r="AD4" s="844">
        <v>29</v>
      </c>
      <c r="AE4" s="844">
        <v>30</v>
      </c>
      <c r="AF4" s="842"/>
      <c r="AG4" s="842"/>
      <c r="AH4" s="244"/>
      <c r="AI4" s="415"/>
      <c r="AJ4" s="244"/>
      <c r="AK4" s="824"/>
      <c r="AL4" s="2707" t="s">
        <v>6028</v>
      </c>
      <c r="AM4" s="2707"/>
      <c r="AN4" s="2707"/>
      <c r="AO4" s="796"/>
      <c r="AP4" s="796"/>
      <c r="AQ4" s="796"/>
      <c r="AR4" s="796"/>
      <c r="AS4" s="796"/>
      <c r="AT4" s="796"/>
      <c r="AU4" s="796"/>
      <c r="AV4" s="796"/>
      <c r="AW4" s="796"/>
      <c r="AX4" s="796"/>
      <c r="AY4" s="796"/>
      <c r="AZ4" s="796"/>
      <c r="BA4" s="796"/>
      <c r="BB4" s="796"/>
      <c r="BC4" s="796"/>
      <c r="BD4" s="796"/>
      <c r="BE4" s="796"/>
      <c r="BF4" s="796"/>
      <c r="BG4" s="796"/>
      <c r="BH4" s="796"/>
      <c r="BI4" s="796"/>
      <c r="BJ4" s="796"/>
      <c r="BK4" s="796"/>
      <c r="BL4" s="796"/>
      <c r="BM4" s="796"/>
      <c r="BN4" s="796"/>
      <c r="BO4" s="415"/>
      <c r="BP4" s="244"/>
      <c r="BQ4" s="244"/>
      <c r="BR4" s="842"/>
      <c r="BS4" s="842"/>
      <c r="BT4" s="842"/>
    </row>
    <row r="5" spans="1:72" s="22" customFormat="1" ht="117.75" customHeight="1" thickTop="1">
      <c r="A5" s="842"/>
      <c r="B5" s="25" t="s">
        <v>6897</v>
      </c>
      <c r="C5" s="26" t="s">
        <v>6898</v>
      </c>
      <c r="D5" s="26" t="s">
        <v>6899</v>
      </c>
      <c r="E5" s="26" t="s">
        <v>6900</v>
      </c>
      <c r="F5" s="26" t="s">
        <v>6901</v>
      </c>
      <c r="G5" s="26" t="s">
        <v>6902</v>
      </c>
      <c r="H5" s="26" t="s">
        <v>6903</v>
      </c>
      <c r="I5" s="26" t="s">
        <v>6904</v>
      </c>
      <c r="J5" s="26" t="s">
        <v>6905</v>
      </c>
      <c r="K5" s="26" t="s">
        <v>6906</v>
      </c>
      <c r="L5" s="26" t="s">
        <v>6907</v>
      </c>
      <c r="M5" s="26" t="s">
        <v>6908</v>
      </c>
      <c r="N5" s="26" t="s">
        <v>6909</v>
      </c>
      <c r="O5" s="26" t="s">
        <v>6910</v>
      </c>
      <c r="P5" s="26" t="s">
        <v>6911</v>
      </c>
      <c r="Q5" s="26" t="s">
        <v>6912</v>
      </c>
      <c r="R5" s="26" t="s">
        <v>6913</v>
      </c>
      <c r="S5" s="26" t="s">
        <v>6914</v>
      </c>
      <c r="T5" s="26" t="s">
        <v>6915</v>
      </c>
      <c r="U5" s="26" t="s">
        <v>6916</v>
      </c>
      <c r="V5" s="26" t="s">
        <v>6917</v>
      </c>
      <c r="W5" s="26" t="s">
        <v>6918</v>
      </c>
      <c r="X5" s="26" t="s">
        <v>6919</v>
      </c>
      <c r="Y5" s="26" t="s">
        <v>6920</v>
      </c>
      <c r="Z5" s="26" t="s">
        <v>6921</v>
      </c>
      <c r="AA5" s="26" t="s">
        <v>6922</v>
      </c>
      <c r="AB5" s="26" t="s">
        <v>6923</v>
      </c>
      <c r="AC5" s="26" t="s">
        <v>6924</v>
      </c>
      <c r="AD5" s="26" t="s">
        <v>6925</v>
      </c>
      <c r="AE5" s="27" t="s">
        <v>6926</v>
      </c>
      <c r="AF5" s="28"/>
      <c r="AG5" s="2828" t="s">
        <v>6034</v>
      </c>
      <c r="AH5" s="207"/>
      <c r="AI5" s="415"/>
      <c r="AJ5" s="244"/>
      <c r="AK5" s="413"/>
      <c r="AL5" s="321" t="s">
        <v>6036</v>
      </c>
      <c r="AM5" s="315"/>
      <c r="AN5" s="315"/>
      <c r="AO5" s="315"/>
      <c r="AP5" s="315"/>
      <c r="AQ5" s="315"/>
      <c r="AR5" s="315"/>
      <c r="AS5" s="315"/>
      <c r="AT5" s="315"/>
      <c r="AU5" s="315"/>
      <c r="AV5" s="315"/>
      <c r="AW5" s="315"/>
      <c r="AX5" s="315"/>
      <c r="AY5" s="315"/>
      <c r="AZ5" s="315"/>
      <c r="BA5" s="315"/>
      <c r="BB5" s="315"/>
      <c r="BC5" s="315"/>
      <c r="BD5" s="315"/>
      <c r="BE5" s="315"/>
      <c r="BF5" s="315"/>
      <c r="BG5" s="315"/>
      <c r="BH5" s="315"/>
      <c r="BI5" s="315"/>
      <c r="BJ5" s="315"/>
      <c r="BK5" s="315"/>
      <c r="BL5" s="315"/>
      <c r="BM5" s="315"/>
      <c r="BN5" s="315"/>
      <c r="BO5" s="415"/>
      <c r="BP5" s="244"/>
      <c r="BQ5" s="244"/>
      <c r="BR5" s="842"/>
      <c r="BS5" s="842"/>
      <c r="BT5" s="842"/>
    </row>
    <row r="6" spans="1:72" s="22" customFormat="1" ht="30.75" thickBot="1">
      <c r="A6" s="842"/>
      <c r="B6" s="29" t="s">
        <v>2787</v>
      </c>
      <c r="C6" s="30" t="s">
        <v>2787</v>
      </c>
      <c r="D6" s="30" t="s">
        <v>2787</v>
      </c>
      <c r="E6" s="30" t="s">
        <v>2787</v>
      </c>
      <c r="F6" s="30" t="s">
        <v>2787</v>
      </c>
      <c r="G6" s="30" t="s">
        <v>2787</v>
      </c>
      <c r="H6" s="30" t="s">
        <v>2787</v>
      </c>
      <c r="I6" s="30" t="s">
        <v>2787</v>
      </c>
      <c r="J6" s="30" t="s">
        <v>6927</v>
      </c>
      <c r="K6" s="30" t="s">
        <v>6928</v>
      </c>
      <c r="L6" s="30" t="s">
        <v>6927</v>
      </c>
      <c r="M6" s="30" t="s">
        <v>6929</v>
      </c>
      <c r="N6" s="30" t="s">
        <v>6930</v>
      </c>
      <c r="O6" s="30" t="s">
        <v>6930</v>
      </c>
      <c r="P6" s="30" t="s">
        <v>6930</v>
      </c>
      <c r="Q6" s="30" t="s">
        <v>6930</v>
      </c>
      <c r="R6" s="30" t="s">
        <v>1083</v>
      </c>
      <c r="S6" s="30" t="s">
        <v>1083</v>
      </c>
      <c r="T6" s="30" t="s">
        <v>2787</v>
      </c>
      <c r="U6" s="30" t="s">
        <v>1083</v>
      </c>
      <c r="V6" s="30" t="s">
        <v>1083</v>
      </c>
      <c r="W6" s="30" t="s">
        <v>1083</v>
      </c>
      <c r="X6" s="30" t="s">
        <v>6930</v>
      </c>
      <c r="Y6" s="30" t="s">
        <v>6930</v>
      </c>
      <c r="Z6" s="30" t="s">
        <v>1083</v>
      </c>
      <c r="AA6" s="30" t="s">
        <v>1083</v>
      </c>
      <c r="AB6" s="30" t="s">
        <v>6930</v>
      </c>
      <c r="AC6" s="30" t="s">
        <v>6930</v>
      </c>
      <c r="AD6" s="30" t="s">
        <v>6930</v>
      </c>
      <c r="AE6" s="31"/>
      <c r="AF6" s="28"/>
      <c r="AG6" s="2829"/>
      <c r="AH6" s="207"/>
      <c r="AI6" s="415"/>
      <c r="AJ6" s="244"/>
      <c r="AK6" s="413"/>
      <c r="AL6" s="321"/>
      <c r="AM6" s="315"/>
      <c r="AN6" s="315"/>
      <c r="AO6" s="315"/>
      <c r="AP6" s="315"/>
      <c r="AQ6" s="315"/>
      <c r="AR6" s="315"/>
      <c r="AS6" s="315"/>
      <c r="AT6" s="315"/>
      <c r="AU6" s="315"/>
      <c r="AV6" s="315"/>
      <c r="AW6" s="315"/>
      <c r="AX6" s="315"/>
      <c r="AY6" s="315"/>
      <c r="AZ6" s="315"/>
      <c r="BA6" s="315"/>
      <c r="BB6" s="315"/>
      <c r="BC6" s="315"/>
      <c r="BD6" s="315"/>
      <c r="BE6" s="315"/>
      <c r="BF6" s="315"/>
      <c r="BG6" s="315"/>
      <c r="BH6" s="315"/>
      <c r="BI6" s="315"/>
      <c r="BJ6" s="315"/>
      <c r="BK6" s="315"/>
      <c r="BL6" s="315"/>
      <c r="BM6" s="315"/>
      <c r="BN6" s="315"/>
      <c r="BO6" s="415"/>
      <c r="BP6" s="244"/>
      <c r="BQ6" s="244"/>
      <c r="BR6" s="842"/>
      <c r="BS6" s="842"/>
      <c r="BT6" s="842"/>
    </row>
    <row r="7" spans="1:72" s="22" customFormat="1" ht="16.5" thickTop="1" thickBot="1">
      <c r="A7" s="842"/>
      <c r="B7" s="32"/>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28"/>
      <c r="AG7" s="28"/>
      <c r="AH7" s="207"/>
      <c r="AI7" s="415"/>
      <c r="AJ7" s="244"/>
      <c r="AK7" s="413"/>
      <c r="AL7" s="315"/>
      <c r="AM7" s="315"/>
      <c r="AN7" s="315"/>
      <c r="AO7" s="315"/>
      <c r="AP7" s="315"/>
      <c r="AQ7" s="315"/>
      <c r="AR7" s="315"/>
      <c r="AS7" s="315"/>
      <c r="AT7" s="315"/>
      <c r="AU7" s="315"/>
      <c r="AV7" s="315"/>
      <c r="AW7" s="315"/>
      <c r="AX7" s="315"/>
      <c r="AY7" s="315"/>
      <c r="AZ7" s="315"/>
      <c r="BA7" s="315"/>
      <c r="BB7" s="315"/>
      <c r="BC7" s="315"/>
      <c r="BD7" s="315"/>
      <c r="BE7" s="315"/>
      <c r="BF7" s="315"/>
      <c r="BG7" s="315"/>
      <c r="BH7" s="315"/>
      <c r="BI7" s="315"/>
      <c r="BJ7" s="315"/>
      <c r="BK7" s="315"/>
      <c r="BL7" s="315"/>
      <c r="BM7" s="315"/>
      <c r="BN7" s="315"/>
      <c r="BO7" s="415"/>
      <c r="BP7" s="244"/>
      <c r="BQ7" s="244"/>
      <c r="BR7" s="842"/>
      <c r="BS7" s="842"/>
      <c r="BT7" s="842"/>
    </row>
    <row r="8" spans="1:72" s="22" customFormat="1" ht="15.75" customHeight="1" thickTop="1" thickBot="1">
      <c r="A8" s="842"/>
      <c r="B8" s="33" t="s">
        <v>6931</v>
      </c>
      <c r="C8" s="34"/>
      <c r="D8" s="34"/>
      <c r="E8" s="34"/>
      <c r="F8" s="34"/>
      <c r="G8" s="34"/>
      <c r="H8" s="34"/>
      <c r="I8" s="34"/>
      <c r="J8" s="34"/>
      <c r="K8" s="34"/>
      <c r="L8" s="34"/>
      <c r="M8" s="32"/>
      <c r="N8" s="32"/>
      <c r="O8" s="32"/>
      <c r="P8" s="32"/>
      <c r="Q8" s="32"/>
      <c r="R8" s="32"/>
      <c r="S8" s="32"/>
      <c r="T8" s="32"/>
      <c r="U8" s="32"/>
      <c r="V8" s="32"/>
      <c r="W8" s="32"/>
      <c r="X8" s="32"/>
      <c r="Y8" s="32"/>
      <c r="Z8" s="32"/>
      <c r="AA8" s="32"/>
      <c r="AB8" s="32"/>
      <c r="AC8" s="32"/>
      <c r="AD8" s="32"/>
      <c r="AE8" s="32"/>
      <c r="AF8" s="28"/>
      <c r="AG8" s="28"/>
      <c r="AH8" s="207"/>
      <c r="AI8" s="415"/>
      <c r="AJ8" s="244"/>
      <c r="AK8" s="415"/>
      <c r="AL8" s="244"/>
      <c r="AM8" s="244"/>
      <c r="AN8" s="244"/>
      <c r="AO8" s="244"/>
      <c r="AP8" s="244"/>
      <c r="AQ8" s="244"/>
      <c r="AR8" s="244"/>
      <c r="AS8" s="244"/>
      <c r="AT8" s="244"/>
      <c r="AU8" s="244"/>
      <c r="AV8" s="244"/>
      <c r="AW8" s="244"/>
      <c r="AX8" s="244"/>
      <c r="AY8" s="244"/>
      <c r="AZ8" s="244"/>
      <c r="BA8" s="244"/>
      <c r="BB8" s="244"/>
      <c r="BC8" s="244"/>
      <c r="BD8" s="244"/>
      <c r="BE8" s="244"/>
      <c r="BF8" s="244"/>
      <c r="BG8" s="244"/>
      <c r="BH8" s="244"/>
      <c r="BI8" s="244"/>
      <c r="BJ8" s="244"/>
      <c r="BK8" s="244"/>
      <c r="BL8" s="244"/>
      <c r="BM8" s="244"/>
      <c r="BN8" s="244"/>
      <c r="BO8" s="415"/>
      <c r="BP8" s="244"/>
      <c r="BQ8" s="244"/>
      <c r="BR8" s="842"/>
      <c r="BS8" s="842"/>
      <c r="BT8" s="842"/>
    </row>
    <row r="9" spans="1:72" s="22" customFormat="1" ht="15.75" customHeight="1" thickTop="1">
      <c r="A9" s="842"/>
      <c r="B9" s="2654" t="s">
        <v>17598</v>
      </c>
      <c r="C9" s="36" t="s">
        <v>17595</v>
      </c>
      <c r="D9" s="37" t="s">
        <v>7935</v>
      </c>
      <c r="E9" s="37" t="s">
        <v>17596</v>
      </c>
      <c r="F9" s="36"/>
      <c r="G9" s="36" t="s">
        <v>17635</v>
      </c>
      <c r="H9" s="36"/>
      <c r="I9" s="36" t="s">
        <v>17597</v>
      </c>
      <c r="J9" s="38">
        <v>44013</v>
      </c>
      <c r="K9" s="39"/>
      <c r="L9" s="38">
        <v>45108</v>
      </c>
      <c r="M9" s="2314">
        <v>1.3333333333333333</v>
      </c>
      <c r="N9" s="39">
        <v>30</v>
      </c>
      <c r="O9" s="39">
        <v>30</v>
      </c>
      <c r="P9" s="39">
        <v>30</v>
      </c>
      <c r="Q9" s="2252">
        <f>IFERROR(M9*O9,"")</f>
        <v>40</v>
      </c>
      <c r="R9" s="2253">
        <f t="shared" ref="R9:R72" si="0">IF(W9=0,0,((1+W9)/(1+$C$626))-1)</f>
        <v>3.2524271844660557E-3</v>
      </c>
      <c r="S9" s="2253">
        <f t="shared" ref="S9:S72" si="1">IF(W9=0,0,((1+W9)/(1+$C$627))-1)</f>
        <v>3.3349999999999991E-2</v>
      </c>
      <c r="T9" s="2315"/>
      <c r="U9" s="2315"/>
      <c r="V9" s="2315"/>
      <c r="W9" s="40">
        <v>3.3349999999999998E-2</v>
      </c>
      <c r="X9" s="2260">
        <f t="shared" ref="X9:X72" si="2">W9*P9</f>
        <v>1.0004999999999999</v>
      </c>
      <c r="Y9" s="2260">
        <f>X9</f>
        <v>1.0004999999999999</v>
      </c>
      <c r="Z9" s="40">
        <v>0</v>
      </c>
      <c r="AA9" s="40"/>
      <c r="AB9" s="39">
        <v>0.14622224000000428</v>
      </c>
      <c r="AC9" s="39">
        <f>29.85377776+0.055</f>
        <v>29.90877776</v>
      </c>
      <c r="AD9" s="39">
        <v>30</v>
      </c>
      <c r="AE9" s="41"/>
      <c r="AF9" s="42"/>
      <c r="AG9" s="43" t="s">
        <v>6932</v>
      </c>
      <c r="AH9" s="207"/>
      <c r="AI9" s="415"/>
      <c r="AJ9" s="336" t="str">
        <f t="shared" ref="AJ9:AJ58" si="3">IF( SUM( AL9:BN9 ) = 0, 0, $AL$5 )</f>
        <v>Please complete all cells in row</v>
      </c>
      <c r="AK9" s="827"/>
      <c r="AL9" s="244"/>
      <c r="AM9" s="244"/>
      <c r="AN9" s="244"/>
      <c r="AO9" s="244"/>
      <c r="AP9" s="244"/>
      <c r="AQ9" s="244"/>
      <c r="AR9" s="244"/>
      <c r="AS9" s="337">
        <f t="shared" ref="AS9:AY9" si="4" xml:space="preserve"> IF( ISNUMBER(J9 ), 0, 1 )</f>
        <v>0</v>
      </c>
      <c r="AT9" s="337">
        <f t="shared" si="4"/>
        <v>1</v>
      </c>
      <c r="AU9" s="337">
        <f t="shared" si="4"/>
        <v>0</v>
      </c>
      <c r="AV9" s="337">
        <f t="shared" si="4"/>
        <v>0</v>
      </c>
      <c r="AW9" s="337">
        <f t="shared" si="4"/>
        <v>0</v>
      </c>
      <c r="AX9" s="337">
        <f t="shared" si="4"/>
        <v>0</v>
      </c>
      <c r="AY9" s="337">
        <f t="shared" si="4"/>
        <v>0</v>
      </c>
      <c r="AZ9" s="322"/>
      <c r="BA9" s="322"/>
      <c r="BB9" s="322"/>
      <c r="BC9" s="322"/>
      <c r="BD9" s="322"/>
      <c r="BE9" s="322"/>
      <c r="BF9" s="337">
        <f xml:space="preserve"> IF( ISNUMBER(W9 ), 0, 1 )</f>
        <v>0</v>
      </c>
      <c r="BG9" s="322"/>
      <c r="BH9" s="322"/>
      <c r="BI9" s="337">
        <f t="shared" ref="BI9:BN9" si="5" xml:space="preserve"> IF( ISNUMBER(Z9 ), 0, 1 )</f>
        <v>0</v>
      </c>
      <c r="BJ9" s="337">
        <f t="shared" si="5"/>
        <v>1</v>
      </c>
      <c r="BK9" s="337">
        <f t="shared" si="5"/>
        <v>0</v>
      </c>
      <c r="BL9" s="337">
        <f t="shared" si="5"/>
        <v>0</v>
      </c>
      <c r="BM9" s="337">
        <f t="shared" si="5"/>
        <v>0</v>
      </c>
      <c r="BN9" s="337">
        <f t="shared" si="5"/>
        <v>1</v>
      </c>
      <c r="BO9" s="415"/>
      <c r="BP9" s="244"/>
      <c r="BQ9" s="244"/>
      <c r="BR9" s="842"/>
      <c r="BS9" s="842"/>
      <c r="BT9" s="842"/>
    </row>
    <row r="10" spans="1:72" s="22" customFormat="1" ht="15.75" hidden="1" customHeight="1" outlineLevel="1">
      <c r="A10" s="842"/>
      <c r="B10" s="44"/>
      <c r="C10" s="45"/>
      <c r="D10" s="46"/>
      <c r="E10" s="46"/>
      <c r="F10" s="45"/>
      <c r="G10" s="46"/>
      <c r="H10" s="45"/>
      <c r="I10" s="45"/>
      <c r="J10" s="47"/>
      <c r="K10" s="48"/>
      <c r="L10" s="47"/>
      <c r="M10" s="2316"/>
      <c r="N10" s="48"/>
      <c r="O10" s="49"/>
      <c r="P10" s="49"/>
      <c r="Q10" s="2254">
        <f>IFERROR(M10*O10,"")</f>
        <v>0</v>
      </c>
      <c r="R10" s="2255">
        <f t="shared" si="0"/>
        <v>0</v>
      </c>
      <c r="S10" s="2255">
        <f t="shared" si="1"/>
        <v>0</v>
      </c>
      <c r="T10" s="2317"/>
      <c r="U10" s="2317"/>
      <c r="V10" s="2317"/>
      <c r="W10" s="50"/>
      <c r="X10" s="2261">
        <f t="shared" si="2"/>
        <v>0</v>
      </c>
      <c r="Y10" s="2261">
        <f t="shared" ref="Y10:Y73" si="6">X10</f>
        <v>0</v>
      </c>
      <c r="Z10" s="50"/>
      <c r="AA10" s="50"/>
      <c r="AB10" s="48"/>
      <c r="AC10" s="48"/>
      <c r="AD10" s="48"/>
      <c r="AE10" s="51"/>
      <c r="AF10" s="42"/>
      <c r="AG10" s="52" t="s">
        <v>6933</v>
      </c>
      <c r="AH10" s="207"/>
      <c r="AI10" s="415"/>
      <c r="AJ10" s="336" t="str">
        <f t="shared" si="3"/>
        <v>Please complete all cells in row</v>
      </c>
      <c r="AK10" s="829"/>
      <c r="AL10" s="244"/>
      <c r="AM10" s="244"/>
      <c r="AN10" s="244"/>
      <c r="AO10" s="244"/>
      <c r="AP10" s="244"/>
      <c r="AQ10" s="244"/>
      <c r="AR10" s="244"/>
      <c r="AS10" s="337">
        <f t="shared" ref="AS10:AS73" si="7" xml:space="preserve"> IF( ISNUMBER(J10 ), 0, 1 )</f>
        <v>1</v>
      </c>
      <c r="AT10" s="337">
        <f t="shared" ref="AT10:AT73" si="8" xml:space="preserve"> IF( ISNUMBER(K10 ), 0, 1 )</f>
        <v>1</v>
      </c>
      <c r="AU10" s="337">
        <f t="shared" ref="AU10:AU73" si="9" xml:space="preserve"> IF( ISNUMBER(L10 ), 0, 1 )</f>
        <v>1</v>
      </c>
      <c r="AV10" s="337">
        <f t="shared" ref="AV10:AV73" si="10" xml:space="preserve"> IF( ISNUMBER(M10 ), 0, 1 )</f>
        <v>1</v>
      </c>
      <c r="AW10" s="337">
        <f t="shared" ref="AW10:AW73" si="11" xml:space="preserve"> IF( ISNUMBER(N10 ), 0, 1 )</f>
        <v>1</v>
      </c>
      <c r="AX10" s="337">
        <f t="shared" ref="AX10:AX73" si="12" xml:space="preserve"> IF( ISNUMBER(O10 ), 0, 1 )</f>
        <v>1</v>
      </c>
      <c r="AY10" s="337">
        <f t="shared" ref="AY10:AY73" si="13" xml:space="preserve"> IF( ISNUMBER(P10 ), 0, 1 )</f>
        <v>1</v>
      </c>
      <c r="AZ10" s="322"/>
      <c r="BA10" s="322"/>
      <c r="BB10" s="322"/>
      <c r="BC10" s="322"/>
      <c r="BD10" s="322"/>
      <c r="BE10" s="322"/>
      <c r="BF10" s="337">
        <f t="shared" ref="BF10:BF73" si="14" xml:space="preserve"> IF( ISNUMBER(W10 ), 0, 1 )</f>
        <v>1</v>
      </c>
      <c r="BG10" s="322"/>
      <c r="BH10" s="322"/>
      <c r="BI10" s="337">
        <f t="shared" ref="BI10:BI73" si="15" xml:space="preserve"> IF( ISNUMBER(Z10 ), 0, 1 )</f>
        <v>1</v>
      </c>
      <c r="BJ10" s="337">
        <f t="shared" ref="BJ10:BJ73" si="16" xml:space="preserve"> IF( ISNUMBER(AA10 ), 0, 1 )</f>
        <v>1</v>
      </c>
      <c r="BK10" s="337">
        <f t="shared" ref="BK10:BK73" si="17" xml:space="preserve"> IF( ISNUMBER(AB10 ), 0, 1 )</f>
        <v>1</v>
      </c>
      <c r="BL10" s="337">
        <f t="shared" ref="BL10:BL73" si="18" xml:space="preserve"> IF( ISNUMBER(AC10 ), 0, 1 )</f>
        <v>1</v>
      </c>
      <c r="BM10" s="337">
        <f t="shared" ref="BM10:BM73" si="19" xml:space="preserve"> IF( ISNUMBER(AD10 ), 0, 1 )</f>
        <v>1</v>
      </c>
      <c r="BN10" s="337">
        <f t="shared" ref="BN10:BN73" si="20" xml:space="preserve"> IF( ISNUMBER(AE10 ), 0, 1 )</f>
        <v>1</v>
      </c>
      <c r="BO10" s="415"/>
      <c r="BP10" s="244"/>
      <c r="BQ10" s="244"/>
      <c r="BR10" s="842"/>
      <c r="BS10" s="842"/>
      <c r="BT10" s="842"/>
    </row>
    <row r="11" spans="1:72" s="22" customFormat="1" ht="15.75" hidden="1" customHeight="1" outlineLevel="1">
      <c r="A11" s="842"/>
      <c r="B11" s="44"/>
      <c r="C11" s="45"/>
      <c r="D11" s="46"/>
      <c r="E11" s="46"/>
      <c r="F11" s="45"/>
      <c r="G11" s="46"/>
      <c r="H11" s="45"/>
      <c r="I11" s="45"/>
      <c r="J11" s="47"/>
      <c r="K11" s="48"/>
      <c r="L11" s="47"/>
      <c r="M11" s="2316"/>
      <c r="N11" s="48"/>
      <c r="O11" s="49"/>
      <c r="P11" s="49"/>
      <c r="Q11" s="2254">
        <f t="shared" ref="Q11:Q74" si="21">IFERROR(M11*O11,"")</f>
        <v>0</v>
      </c>
      <c r="R11" s="2255">
        <f t="shared" si="0"/>
        <v>0</v>
      </c>
      <c r="S11" s="2255">
        <f t="shared" si="1"/>
        <v>0</v>
      </c>
      <c r="T11" s="2317"/>
      <c r="U11" s="2317"/>
      <c r="V11" s="2317"/>
      <c r="W11" s="50"/>
      <c r="X11" s="2261">
        <f t="shared" si="2"/>
        <v>0</v>
      </c>
      <c r="Y11" s="2261">
        <f t="shared" si="6"/>
        <v>0</v>
      </c>
      <c r="Z11" s="50"/>
      <c r="AA11" s="50"/>
      <c r="AB11" s="48"/>
      <c r="AC11" s="48"/>
      <c r="AD11" s="48"/>
      <c r="AE11" s="51"/>
      <c r="AF11" s="42"/>
      <c r="AG11" s="52" t="s">
        <v>6934</v>
      </c>
      <c r="AH11" s="207"/>
      <c r="AI11" s="415"/>
      <c r="AJ11" s="336" t="str">
        <f t="shared" si="3"/>
        <v>Please complete all cells in row</v>
      </c>
      <c r="AK11" s="415"/>
      <c r="AL11" s="244"/>
      <c r="AM11" s="244"/>
      <c r="AN11" s="244"/>
      <c r="AO11" s="244"/>
      <c r="AP11" s="244"/>
      <c r="AQ11" s="244"/>
      <c r="AR11" s="244"/>
      <c r="AS11" s="337">
        <f t="shared" si="7"/>
        <v>1</v>
      </c>
      <c r="AT11" s="337">
        <f t="shared" si="8"/>
        <v>1</v>
      </c>
      <c r="AU11" s="337">
        <f t="shared" si="9"/>
        <v>1</v>
      </c>
      <c r="AV11" s="337">
        <f t="shared" si="10"/>
        <v>1</v>
      </c>
      <c r="AW11" s="337">
        <f t="shared" si="11"/>
        <v>1</v>
      </c>
      <c r="AX11" s="337">
        <f t="shared" si="12"/>
        <v>1</v>
      </c>
      <c r="AY11" s="337">
        <f t="shared" si="13"/>
        <v>1</v>
      </c>
      <c r="AZ11" s="322"/>
      <c r="BA11" s="322"/>
      <c r="BB11" s="322"/>
      <c r="BC11" s="322"/>
      <c r="BD11" s="322"/>
      <c r="BE11" s="322"/>
      <c r="BF11" s="337">
        <f t="shared" si="14"/>
        <v>1</v>
      </c>
      <c r="BG11" s="322"/>
      <c r="BH11" s="322"/>
      <c r="BI11" s="337">
        <f t="shared" si="15"/>
        <v>1</v>
      </c>
      <c r="BJ11" s="337">
        <f t="shared" si="16"/>
        <v>1</v>
      </c>
      <c r="BK11" s="337">
        <f t="shared" si="17"/>
        <v>1</v>
      </c>
      <c r="BL11" s="337">
        <f t="shared" si="18"/>
        <v>1</v>
      </c>
      <c r="BM11" s="337">
        <f t="shared" si="19"/>
        <v>1</v>
      </c>
      <c r="BN11" s="337">
        <f t="shared" si="20"/>
        <v>1</v>
      </c>
      <c r="BO11" s="415"/>
      <c r="BP11" s="244"/>
      <c r="BQ11" s="244"/>
      <c r="BR11" s="842"/>
      <c r="BS11" s="842"/>
      <c r="BT11" s="842"/>
    </row>
    <row r="12" spans="1:72" s="22" customFormat="1" ht="15.75" hidden="1" customHeight="1" outlineLevel="1">
      <c r="A12" s="842"/>
      <c r="B12" s="44"/>
      <c r="C12" s="45"/>
      <c r="D12" s="46"/>
      <c r="E12" s="46"/>
      <c r="F12" s="45"/>
      <c r="G12" s="46"/>
      <c r="H12" s="45"/>
      <c r="I12" s="45"/>
      <c r="J12" s="47"/>
      <c r="K12" s="48"/>
      <c r="L12" s="47"/>
      <c r="M12" s="2316"/>
      <c r="N12" s="48"/>
      <c r="O12" s="49"/>
      <c r="P12" s="49"/>
      <c r="Q12" s="2254">
        <f t="shared" si="21"/>
        <v>0</v>
      </c>
      <c r="R12" s="2255">
        <f t="shared" si="0"/>
        <v>0</v>
      </c>
      <c r="S12" s="2255">
        <f t="shared" si="1"/>
        <v>0</v>
      </c>
      <c r="T12" s="2317"/>
      <c r="U12" s="2317"/>
      <c r="V12" s="2317"/>
      <c r="W12" s="50"/>
      <c r="X12" s="2261">
        <f t="shared" si="2"/>
        <v>0</v>
      </c>
      <c r="Y12" s="2261">
        <f t="shared" si="6"/>
        <v>0</v>
      </c>
      <c r="Z12" s="50"/>
      <c r="AA12" s="50"/>
      <c r="AB12" s="48"/>
      <c r="AC12" s="48"/>
      <c r="AD12" s="48"/>
      <c r="AE12" s="51"/>
      <c r="AF12" s="42"/>
      <c r="AG12" s="52" t="s">
        <v>6935</v>
      </c>
      <c r="AH12" s="207"/>
      <c r="AI12" s="415"/>
      <c r="AJ12" s="336" t="str">
        <f t="shared" si="3"/>
        <v>Please complete all cells in row</v>
      </c>
      <c r="AK12" s="829"/>
      <c r="AL12" s="244"/>
      <c r="AM12" s="244"/>
      <c r="AN12" s="244"/>
      <c r="AO12" s="244"/>
      <c r="AP12" s="244"/>
      <c r="AQ12" s="244"/>
      <c r="AR12" s="244"/>
      <c r="AS12" s="337">
        <f t="shared" si="7"/>
        <v>1</v>
      </c>
      <c r="AT12" s="337">
        <f t="shared" si="8"/>
        <v>1</v>
      </c>
      <c r="AU12" s="337">
        <f t="shared" si="9"/>
        <v>1</v>
      </c>
      <c r="AV12" s="337">
        <f t="shared" si="10"/>
        <v>1</v>
      </c>
      <c r="AW12" s="337">
        <f t="shared" si="11"/>
        <v>1</v>
      </c>
      <c r="AX12" s="337">
        <f t="shared" si="12"/>
        <v>1</v>
      </c>
      <c r="AY12" s="337">
        <f t="shared" si="13"/>
        <v>1</v>
      </c>
      <c r="AZ12" s="322"/>
      <c r="BA12" s="322"/>
      <c r="BB12" s="322"/>
      <c r="BC12" s="322"/>
      <c r="BD12" s="322"/>
      <c r="BE12" s="322"/>
      <c r="BF12" s="337">
        <f t="shared" si="14"/>
        <v>1</v>
      </c>
      <c r="BG12" s="322"/>
      <c r="BH12" s="322"/>
      <c r="BI12" s="337">
        <f t="shared" si="15"/>
        <v>1</v>
      </c>
      <c r="BJ12" s="337">
        <f t="shared" si="16"/>
        <v>1</v>
      </c>
      <c r="BK12" s="337">
        <f t="shared" si="17"/>
        <v>1</v>
      </c>
      <c r="BL12" s="337">
        <f t="shared" si="18"/>
        <v>1</v>
      </c>
      <c r="BM12" s="337">
        <f t="shared" si="19"/>
        <v>1</v>
      </c>
      <c r="BN12" s="337">
        <f t="shared" si="20"/>
        <v>1</v>
      </c>
      <c r="BO12" s="415"/>
      <c r="BP12" s="244"/>
      <c r="BQ12" s="244"/>
      <c r="BR12" s="842"/>
      <c r="BS12" s="842"/>
      <c r="BT12" s="842"/>
    </row>
    <row r="13" spans="1:72" s="22" customFormat="1" ht="15.75" hidden="1" customHeight="1" outlineLevel="1">
      <c r="A13" s="842"/>
      <c r="B13" s="44"/>
      <c r="C13" s="45"/>
      <c r="D13" s="46"/>
      <c r="E13" s="46"/>
      <c r="F13" s="45"/>
      <c r="G13" s="46"/>
      <c r="H13" s="45"/>
      <c r="I13" s="45"/>
      <c r="J13" s="47"/>
      <c r="K13" s="48"/>
      <c r="L13" s="47"/>
      <c r="M13" s="2316"/>
      <c r="N13" s="48"/>
      <c r="O13" s="49"/>
      <c r="P13" s="49"/>
      <c r="Q13" s="2254">
        <f t="shared" si="21"/>
        <v>0</v>
      </c>
      <c r="R13" s="2255">
        <f t="shared" si="0"/>
        <v>0</v>
      </c>
      <c r="S13" s="2255">
        <f t="shared" si="1"/>
        <v>0</v>
      </c>
      <c r="T13" s="2317"/>
      <c r="U13" s="2317"/>
      <c r="V13" s="2317"/>
      <c r="W13" s="50"/>
      <c r="X13" s="2261">
        <f t="shared" si="2"/>
        <v>0</v>
      </c>
      <c r="Y13" s="2261">
        <f t="shared" si="6"/>
        <v>0</v>
      </c>
      <c r="Z13" s="50"/>
      <c r="AA13" s="50"/>
      <c r="AB13" s="48"/>
      <c r="AC13" s="48"/>
      <c r="AD13" s="48"/>
      <c r="AE13" s="51"/>
      <c r="AF13" s="42"/>
      <c r="AG13" s="52" t="s">
        <v>6936</v>
      </c>
      <c r="AH13" s="207"/>
      <c r="AI13" s="415"/>
      <c r="AJ13" s="336" t="str">
        <f t="shared" si="3"/>
        <v>Please complete all cells in row</v>
      </c>
      <c r="AK13" s="415"/>
      <c r="AL13" s="244"/>
      <c r="AM13" s="244"/>
      <c r="AN13" s="244"/>
      <c r="AO13" s="244"/>
      <c r="AP13" s="244"/>
      <c r="AQ13" s="244"/>
      <c r="AR13" s="244"/>
      <c r="AS13" s="337">
        <f t="shared" si="7"/>
        <v>1</v>
      </c>
      <c r="AT13" s="337">
        <f t="shared" si="8"/>
        <v>1</v>
      </c>
      <c r="AU13" s="337">
        <f t="shared" si="9"/>
        <v>1</v>
      </c>
      <c r="AV13" s="337">
        <f t="shared" si="10"/>
        <v>1</v>
      </c>
      <c r="AW13" s="337">
        <f t="shared" si="11"/>
        <v>1</v>
      </c>
      <c r="AX13" s="337">
        <f t="shared" si="12"/>
        <v>1</v>
      </c>
      <c r="AY13" s="337">
        <f t="shared" si="13"/>
        <v>1</v>
      </c>
      <c r="AZ13" s="322"/>
      <c r="BA13" s="322"/>
      <c r="BB13" s="322"/>
      <c r="BC13" s="322"/>
      <c r="BD13" s="322"/>
      <c r="BE13" s="322"/>
      <c r="BF13" s="337">
        <f t="shared" si="14"/>
        <v>1</v>
      </c>
      <c r="BG13" s="322"/>
      <c r="BH13" s="322"/>
      <c r="BI13" s="337">
        <f t="shared" si="15"/>
        <v>1</v>
      </c>
      <c r="BJ13" s="337">
        <f t="shared" si="16"/>
        <v>1</v>
      </c>
      <c r="BK13" s="337">
        <f t="shared" si="17"/>
        <v>1</v>
      </c>
      <c r="BL13" s="337">
        <f t="shared" si="18"/>
        <v>1</v>
      </c>
      <c r="BM13" s="337">
        <f t="shared" si="19"/>
        <v>1</v>
      </c>
      <c r="BN13" s="337">
        <f t="shared" si="20"/>
        <v>1</v>
      </c>
      <c r="BO13" s="415"/>
      <c r="BP13" s="244"/>
      <c r="BQ13" s="244"/>
      <c r="BR13" s="842"/>
      <c r="BS13" s="842"/>
      <c r="BT13" s="842"/>
    </row>
    <row r="14" spans="1:72" s="22" customFormat="1" ht="15.75" hidden="1" customHeight="1" outlineLevel="1">
      <c r="A14" s="842"/>
      <c r="B14" s="44"/>
      <c r="C14" s="45"/>
      <c r="D14" s="46"/>
      <c r="E14" s="46"/>
      <c r="F14" s="45"/>
      <c r="G14" s="46"/>
      <c r="H14" s="45"/>
      <c r="I14" s="45"/>
      <c r="J14" s="47"/>
      <c r="K14" s="48"/>
      <c r="L14" s="47"/>
      <c r="M14" s="2316"/>
      <c r="N14" s="48"/>
      <c r="O14" s="49"/>
      <c r="P14" s="49"/>
      <c r="Q14" s="2254">
        <f t="shared" si="21"/>
        <v>0</v>
      </c>
      <c r="R14" s="2255">
        <f t="shared" si="0"/>
        <v>0</v>
      </c>
      <c r="S14" s="2255">
        <f t="shared" si="1"/>
        <v>0</v>
      </c>
      <c r="T14" s="2317"/>
      <c r="U14" s="2317"/>
      <c r="V14" s="2317"/>
      <c r="W14" s="50"/>
      <c r="X14" s="2261">
        <f t="shared" si="2"/>
        <v>0</v>
      </c>
      <c r="Y14" s="2261">
        <f t="shared" si="6"/>
        <v>0</v>
      </c>
      <c r="Z14" s="50"/>
      <c r="AA14" s="50"/>
      <c r="AB14" s="48"/>
      <c r="AC14" s="48"/>
      <c r="AD14" s="48"/>
      <c r="AE14" s="51"/>
      <c r="AF14" s="42"/>
      <c r="AG14" s="52" t="s">
        <v>6937</v>
      </c>
      <c r="AH14" s="207"/>
      <c r="AI14" s="415"/>
      <c r="AJ14" s="336" t="str">
        <f t="shared" si="3"/>
        <v>Please complete all cells in row</v>
      </c>
      <c r="AK14" s="415"/>
      <c r="AL14" s="244"/>
      <c r="AM14" s="244"/>
      <c r="AN14" s="244"/>
      <c r="AO14" s="244"/>
      <c r="AP14" s="244"/>
      <c r="AQ14" s="244"/>
      <c r="AR14" s="244"/>
      <c r="AS14" s="337">
        <f t="shared" si="7"/>
        <v>1</v>
      </c>
      <c r="AT14" s="337">
        <f t="shared" si="8"/>
        <v>1</v>
      </c>
      <c r="AU14" s="337">
        <f t="shared" si="9"/>
        <v>1</v>
      </c>
      <c r="AV14" s="337">
        <f t="shared" si="10"/>
        <v>1</v>
      </c>
      <c r="AW14" s="337">
        <f t="shared" si="11"/>
        <v>1</v>
      </c>
      <c r="AX14" s="337">
        <f t="shared" si="12"/>
        <v>1</v>
      </c>
      <c r="AY14" s="337">
        <f t="shared" si="13"/>
        <v>1</v>
      </c>
      <c r="AZ14" s="322"/>
      <c r="BA14" s="322"/>
      <c r="BB14" s="322"/>
      <c r="BC14" s="322"/>
      <c r="BD14" s="322"/>
      <c r="BE14" s="322"/>
      <c r="BF14" s="337">
        <f t="shared" si="14"/>
        <v>1</v>
      </c>
      <c r="BG14" s="322"/>
      <c r="BH14" s="322"/>
      <c r="BI14" s="337">
        <f t="shared" si="15"/>
        <v>1</v>
      </c>
      <c r="BJ14" s="337">
        <f t="shared" si="16"/>
        <v>1</v>
      </c>
      <c r="BK14" s="337">
        <f t="shared" si="17"/>
        <v>1</v>
      </c>
      <c r="BL14" s="337">
        <f t="shared" si="18"/>
        <v>1</v>
      </c>
      <c r="BM14" s="337">
        <f t="shared" si="19"/>
        <v>1</v>
      </c>
      <c r="BN14" s="337">
        <f t="shared" si="20"/>
        <v>1</v>
      </c>
      <c r="BO14" s="415"/>
      <c r="BP14" s="244"/>
      <c r="BQ14" s="244"/>
      <c r="BR14" s="842"/>
      <c r="BS14" s="842"/>
      <c r="BT14" s="842"/>
    </row>
    <row r="15" spans="1:72" s="22" customFormat="1" ht="15.75" hidden="1" customHeight="1" outlineLevel="1">
      <c r="A15" s="842"/>
      <c r="B15" s="44"/>
      <c r="C15" s="45"/>
      <c r="D15" s="46"/>
      <c r="E15" s="46"/>
      <c r="F15" s="45"/>
      <c r="G15" s="46"/>
      <c r="H15" s="45"/>
      <c r="I15" s="45"/>
      <c r="J15" s="47"/>
      <c r="K15" s="48"/>
      <c r="L15" s="47"/>
      <c r="M15" s="2316"/>
      <c r="N15" s="48"/>
      <c r="O15" s="49"/>
      <c r="P15" s="49"/>
      <c r="Q15" s="2254">
        <f t="shared" si="21"/>
        <v>0</v>
      </c>
      <c r="R15" s="2255">
        <f t="shared" si="0"/>
        <v>0</v>
      </c>
      <c r="S15" s="2255">
        <f t="shared" si="1"/>
        <v>0</v>
      </c>
      <c r="T15" s="2317"/>
      <c r="U15" s="2317"/>
      <c r="V15" s="2317"/>
      <c r="W15" s="50"/>
      <c r="X15" s="2261">
        <f t="shared" si="2"/>
        <v>0</v>
      </c>
      <c r="Y15" s="2261">
        <f t="shared" si="6"/>
        <v>0</v>
      </c>
      <c r="Z15" s="50"/>
      <c r="AA15" s="50"/>
      <c r="AB15" s="48"/>
      <c r="AC15" s="48"/>
      <c r="AD15" s="48"/>
      <c r="AE15" s="51"/>
      <c r="AF15" s="42"/>
      <c r="AG15" s="52" t="s">
        <v>6938</v>
      </c>
      <c r="AH15" s="207"/>
      <c r="AI15" s="415"/>
      <c r="AJ15" s="336" t="str">
        <f t="shared" si="3"/>
        <v>Please complete all cells in row</v>
      </c>
      <c r="AK15" s="415"/>
      <c r="AL15" s="244"/>
      <c r="AM15" s="244"/>
      <c r="AN15" s="244"/>
      <c r="AO15" s="244"/>
      <c r="AP15" s="244"/>
      <c r="AQ15" s="244"/>
      <c r="AR15" s="244"/>
      <c r="AS15" s="337">
        <f t="shared" si="7"/>
        <v>1</v>
      </c>
      <c r="AT15" s="337">
        <f t="shared" si="8"/>
        <v>1</v>
      </c>
      <c r="AU15" s="337">
        <f t="shared" si="9"/>
        <v>1</v>
      </c>
      <c r="AV15" s="337">
        <f t="shared" si="10"/>
        <v>1</v>
      </c>
      <c r="AW15" s="337">
        <f t="shared" si="11"/>
        <v>1</v>
      </c>
      <c r="AX15" s="337">
        <f t="shared" si="12"/>
        <v>1</v>
      </c>
      <c r="AY15" s="337">
        <f t="shared" si="13"/>
        <v>1</v>
      </c>
      <c r="AZ15" s="322"/>
      <c r="BA15" s="322"/>
      <c r="BB15" s="322"/>
      <c r="BC15" s="322"/>
      <c r="BD15" s="322"/>
      <c r="BE15" s="322"/>
      <c r="BF15" s="337">
        <f t="shared" si="14"/>
        <v>1</v>
      </c>
      <c r="BG15" s="322"/>
      <c r="BH15" s="322"/>
      <c r="BI15" s="337">
        <f t="shared" si="15"/>
        <v>1</v>
      </c>
      <c r="BJ15" s="337">
        <f t="shared" si="16"/>
        <v>1</v>
      </c>
      <c r="BK15" s="337">
        <f t="shared" si="17"/>
        <v>1</v>
      </c>
      <c r="BL15" s="337">
        <f t="shared" si="18"/>
        <v>1</v>
      </c>
      <c r="BM15" s="337">
        <f t="shared" si="19"/>
        <v>1</v>
      </c>
      <c r="BN15" s="337">
        <f t="shared" si="20"/>
        <v>1</v>
      </c>
      <c r="BO15" s="415"/>
      <c r="BP15" s="244"/>
      <c r="BQ15" s="244"/>
      <c r="BR15" s="842"/>
      <c r="BS15" s="842"/>
      <c r="BT15" s="842"/>
    </row>
    <row r="16" spans="1:72" s="22" customFormat="1" ht="15.75" hidden="1" customHeight="1" outlineLevel="1">
      <c r="A16" s="842"/>
      <c r="B16" s="44"/>
      <c r="C16" s="45"/>
      <c r="D16" s="46"/>
      <c r="E16" s="46"/>
      <c r="F16" s="45"/>
      <c r="G16" s="46"/>
      <c r="H16" s="45"/>
      <c r="I16" s="45"/>
      <c r="J16" s="47"/>
      <c r="K16" s="48"/>
      <c r="L16" s="47"/>
      <c r="M16" s="2316"/>
      <c r="N16" s="48"/>
      <c r="O16" s="49"/>
      <c r="P16" s="49"/>
      <c r="Q16" s="2254">
        <f t="shared" si="21"/>
        <v>0</v>
      </c>
      <c r="R16" s="2255">
        <f t="shared" si="0"/>
        <v>0</v>
      </c>
      <c r="S16" s="2255">
        <f t="shared" si="1"/>
        <v>0</v>
      </c>
      <c r="T16" s="2317"/>
      <c r="U16" s="2317"/>
      <c r="V16" s="2317"/>
      <c r="W16" s="50"/>
      <c r="X16" s="2261">
        <f t="shared" si="2"/>
        <v>0</v>
      </c>
      <c r="Y16" s="2261">
        <f t="shared" si="6"/>
        <v>0</v>
      </c>
      <c r="Z16" s="50"/>
      <c r="AA16" s="50"/>
      <c r="AB16" s="48"/>
      <c r="AC16" s="48"/>
      <c r="AD16" s="48"/>
      <c r="AE16" s="51"/>
      <c r="AF16" s="42"/>
      <c r="AG16" s="52" t="s">
        <v>6939</v>
      </c>
      <c r="AH16" s="207"/>
      <c r="AI16" s="415"/>
      <c r="AJ16" s="336" t="str">
        <f t="shared" si="3"/>
        <v>Please complete all cells in row</v>
      </c>
      <c r="AK16" s="415"/>
      <c r="AL16" s="244"/>
      <c r="AM16" s="244"/>
      <c r="AN16" s="244"/>
      <c r="AO16" s="244"/>
      <c r="AP16" s="244"/>
      <c r="AQ16" s="244"/>
      <c r="AR16" s="244"/>
      <c r="AS16" s="337">
        <f t="shared" si="7"/>
        <v>1</v>
      </c>
      <c r="AT16" s="337">
        <f t="shared" si="8"/>
        <v>1</v>
      </c>
      <c r="AU16" s="337">
        <f t="shared" si="9"/>
        <v>1</v>
      </c>
      <c r="AV16" s="337">
        <f t="shared" si="10"/>
        <v>1</v>
      </c>
      <c r="AW16" s="337">
        <f t="shared" si="11"/>
        <v>1</v>
      </c>
      <c r="AX16" s="337">
        <f t="shared" si="12"/>
        <v>1</v>
      </c>
      <c r="AY16" s="337">
        <f t="shared" si="13"/>
        <v>1</v>
      </c>
      <c r="AZ16" s="322"/>
      <c r="BA16" s="322"/>
      <c r="BB16" s="322"/>
      <c r="BC16" s="322"/>
      <c r="BD16" s="322"/>
      <c r="BE16" s="322"/>
      <c r="BF16" s="337">
        <f t="shared" si="14"/>
        <v>1</v>
      </c>
      <c r="BG16" s="322"/>
      <c r="BH16" s="322"/>
      <c r="BI16" s="337">
        <f t="shared" si="15"/>
        <v>1</v>
      </c>
      <c r="BJ16" s="337">
        <f t="shared" si="16"/>
        <v>1</v>
      </c>
      <c r="BK16" s="337">
        <f t="shared" si="17"/>
        <v>1</v>
      </c>
      <c r="BL16" s="337">
        <f t="shared" si="18"/>
        <v>1</v>
      </c>
      <c r="BM16" s="337">
        <f t="shared" si="19"/>
        <v>1</v>
      </c>
      <c r="BN16" s="337">
        <f t="shared" si="20"/>
        <v>1</v>
      </c>
      <c r="BO16" s="415"/>
      <c r="BP16" s="244"/>
      <c r="BQ16" s="244"/>
      <c r="BR16" s="842"/>
      <c r="BS16" s="842"/>
      <c r="BT16" s="842"/>
    </row>
    <row r="17" spans="1:72" s="22" customFormat="1" ht="15.75" hidden="1" customHeight="1" outlineLevel="1">
      <c r="A17" s="842"/>
      <c r="B17" s="44"/>
      <c r="C17" s="45"/>
      <c r="D17" s="46"/>
      <c r="E17" s="46"/>
      <c r="F17" s="45"/>
      <c r="G17" s="46"/>
      <c r="H17" s="45"/>
      <c r="I17" s="45"/>
      <c r="J17" s="47"/>
      <c r="K17" s="48"/>
      <c r="L17" s="47"/>
      <c r="M17" s="2316"/>
      <c r="N17" s="48"/>
      <c r="O17" s="49"/>
      <c r="P17" s="49"/>
      <c r="Q17" s="2254">
        <f t="shared" si="21"/>
        <v>0</v>
      </c>
      <c r="R17" s="2255">
        <f t="shared" si="0"/>
        <v>0</v>
      </c>
      <c r="S17" s="2255">
        <f t="shared" si="1"/>
        <v>0</v>
      </c>
      <c r="T17" s="2317"/>
      <c r="U17" s="2317"/>
      <c r="V17" s="2317"/>
      <c r="W17" s="50"/>
      <c r="X17" s="2261">
        <f t="shared" si="2"/>
        <v>0</v>
      </c>
      <c r="Y17" s="2261">
        <f t="shared" si="6"/>
        <v>0</v>
      </c>
      <c r="Z17" s="50"/>
      <c r="AA17" s="50"/>
      <c r="AB17" s="48"/>
      <c r="AC17" s="48"/>
      <c r="AD17" s="48"/>
      <c r="AE17" s="51"/>
      <c r="AF17" s="42"/>
      <c r="AG17" s="52" t="s">
        <v>6940</v>
      </c>
      <c r="AH17" s="207"/>
      <c r="AI17" s="415"/>
      <c r="AJ17" s="336" t="str">
        <f t="shared" si="3"/>
        <v>Please complete all cells in row</v>
      </c>
      <c r="AK17" s="415"/>
      <c r="AL17" s="244"/>
      <c r="AM17" s="244"/>
      <c r="AN17" s="244"/>
      <c r="AO17" s="244"/>
      <c r="AP17" s="244"/>
      <c r="AQ17" s="244"/>
      <c r="AR17" s="244"/>
      <c r="AS17" s="337">
        <f t="shared" si="7"/>
        <v>1</v>
      </c>
      <c r="AT17" s="337">
        <f t="shared" si="8"/>
        <v>1</v>
      </c>
      <c r="AU17" s="337">
        <f t="shared" si="9"/>
        <v>1</v>
      </c>
      <c r="AV17" s="337">
        <f t="shared" si="10"/>
        <v>1</v>
      </c>
      <c r="AW17" s="337">
        <f t="shared" si="11"/>
        <v>1</v>
      </c>
      <c r="AX17" s="337">
        <f t="shared" si="12"/>
        <v>1</v>
      </c>
      <c r="AY17" s="337">
        <f t="shared" si="13"/>
        <v>1</v>
      </c>
      <c r="AZ17" s="322"/>
      <c r="BA17" s="322"/>
      <c r="BB17" s="322"/>
      <c r="BC17" s="322"/>
      <c r="BD17" s="322"/>
      <c r="BE17" s="322"/>
      <c r="BF17" s="337">
        <f t="shared" si="14"/>
        <v>1</v>
      </c>
      <c r="BG17" s="322"/>
      <c r="BH17" s="322"/>
      <c r="BI17" s="337">
        <f t="shared" si="15"/>
        <v>1</v>
      </c>
      <c r="BJ17" s="337">
        <f t="shared" si="16"/>
        <v>1</v>
      </c>
      <c r="BK17" s="337">
        <f t="shared" si="17"/>
        <v>1</v>
      </c>
      <c r="BL17" s="337">
        <f t="shared" si="18"/>
        <v>1</v>
      </c>
      <c r="BM17" s="337">
        <f t="shared" si="19"/>
        <v>1</v>
      </c>
      <c r="BN17" s="337">
        <f t="shared" si="20"/>
        <v>1</v>
      </c>
      <c r="BO17" s="415"/>
      <c r="BP17" s="244"/>
      <c r="BQ17" s="244"/>
      <c r="BR17" s="842"/>
      <c r="BS17" s="842"/>
      <c r="BT17" s="842"/>
    </row>
    <row r="18" spans="1:72" s="22" customFormat="1" ht="15.75" hidden="1" customHeight="1" outlineLevel="1">
      <c r="A18" s="842"/>
      <c r="B18" s="44"/>
      <c r="C18" s="45"/>
      <c r="D18" s="46"/>
      <c r="E18" s="46"/>
      <c r="F18" s="45"/>
      <c r="G18" s="46"/>
      <c r="H18" s="45"/>
      <c r="I18" s="45"/>
      <c r="J18" s="47"/>
      <c r="K18" s="48"/>
      <c r="L18" s="47"/>
      <c r="M18" s="2316"/>
      <c r="N18" s="48"/>
      <c r="O18" s="49"/>
      <c r="P18" s="49"/>
      <c r="Q18" s="2254">
        <f t="shared" si="21"/>
        <v>0</v>
      </c>
      <c r="R18" s="2255">
        <f t="shared" si="0"/>
        <v>0</v>
      </c>
      <c r="S18" s="2255">
        <f t="shared" si="1"/>
        <v>0</v>
      </c>
      <c r="T18" s="2317"/>
      <c r="U18" s="2317"/>
      <c r="V18" s="2317"/>
      <c r="W18" s="50"/>
      <c r="X18" s="2261">
        <f t="shared" si="2"/>
        <v>0</v>
      </c>
      <c r="Y18" s="2261">
        <f t="shared" si="6"/>
        <v>0</v>
      </c>
      <c r="Z18" s="50"/>
      <c r="AA18" s="50"/>
      <c r="AB18" s="48"/>
      <c r="AC18" s="48"/>
      <c r="AD18" s="48"/>
      <c r="AE18" s="51"/>
      <c r="AF18" s="42"/>
      <c r="AG18" s="52" t="s">
        <v>6941</v>
      </c>
      <c r="AH18" s="207"/>
      <c r="AI18" s="415"/>
      <c r="AJ18" s="336" t="str">
        <f t="shared" si="3"/>
        <v>Please complete all cells in row</v>
      </c>
      <c r="AK18" s="415"/>
      <c r="AL18" s="244"/>
      <c r="AM18" s="244"/>
      <c r="AN18" s="244"/>
      <c r="AO18" s="244"/>
      <c r="AP18" s="244"/>
      <c r="AQ18" s="244"/>
      <c r="AR18" s="244"/>
      <c r="AS18" s="337">
        <f t="shared" si="7"/>
        <v>1</v>
      </c>
      <c r="AT18" s="337">
        <f t="shared" si="8"/>
        <v>1</v>
      </c>
      <c r="AU18" s="337">
        <f t="shared" si="9"/>
        <v>1</v>
      </c>
      <c r="AV18" s="337">
        <f t="shared" si="10"/>
        <v>1</v>
      </c>
      <c r="AW18" s="337">
        <f t="shared" si="11"/>
        <v>1</v>
      </c>
      <c r="AX18" s="337">
        <f t="shared" si="12"/>
        <v>1</v>
      </c>
      <c r="AY18" s="337">
        <f t="shared" si="13"/>
        <v>1</v>
      </c>
      <c r="AZ18" s="322"/>
      <c r="BA18" s="322"/>
      <c r="BB18" s="322"/>
      <c r="BC18" s="322"/>
      <c r="BD18" s="322"/>
      <c r="BE18" s="322"/>
      <c r="BF18" s="337">
        <f t="shared" si="14"/>
        <v>1</v>
      </c>
      <c r="BG18" s="322"/>
      <c r="BH18" s="322"/>
      <c r="BI18" s="337">
        <f t="shared" si="15"/>
        <v>1</v>
      </c>
      <c r="BJ18" s="337">
        <f t="shared" si="16"/>
        <v>1</v>
      </c>
      <c r="BK18" s="337">
        <f t="shared" si="17"/>
        <v>1</v>
      </c>
      <c r="BL18" s="337">
        <f t="shared" si="18"/>
        <v>1</v>
      </c>
      <c r="BM18" s="337">
        <f t="shared" si="19"/>
        <v>1</v>
      </c>
      <c r="BN18" s="337">
        <f t="shared" si="20"/>
        <v>1</v>
      </c>
      <c r="BO18" s="415"/>
      <c r="BP18" s="244"/>
      <c r="BQ18" s="244"/>
      <c r="BR18" s="842"/>
      <c r="BS18" s="842"/>
      <c r="BT18" s="842"/>
    </row>
    <row r="19" spans="1:72" s="22" customFormat="1" ht="15.75" hidden="1" customHeight="1" outlineLevel="1">
      <c r="A19" s="842"/>
      <c r="B19" s="44"/>
      <c r="C19" s="45"/>
      <c r="D19" s="46"/>
      <c r="E19" s="46"/>
      <c r="F19" s="45"/>
      <c r="G19" s="46"/>
      <c r="H19" s="45"/>
      <c r="I19" s="45"/>
      <c r="J19" s="47"/>
      <c r="K19" s="48"/>
      <c r="L19" s="47"/>
      <c r="M19" s="2316"/>
      <c r="N19" s="48"/>
      <c r="O19" s="49"/>
      <c r="P19" s="49"/>
      <c r="Q19" s="2254">
        <f t="shared" si="21"/>
        <v>0</v>
      </c>
      <c r="R19" s="2255">
        <f t="shared" si="0"/>
        <v>0</v>
      </c>
      <c r="S19" s="2255">
        <f t="shared" si="1"/>
        <v>0</v>
      </c>
      <c r="T19" s="2317"/>
      <c r="U19" s="2317"/>
      <c r="V19" s="2317"/>
      <c r="W19" s="50"/>
      <c r="X19" s="2261">
        <f t="shared" si="2"/>
        <v>0</v>
      </c>
      <c r="Y19" s="2261">
        <f t="shared" si="6"/>
        <v>0</v>
      </c>
      <c r="Z19" s="50"/>
      <c r="AA19" s="50"/>
      <c r="AB19" s="48"/>
      <c r="AC19" s="48"/>
      <c r="AD19" s="48"/>
      <c r="AE19" s="51"/>
      <c r="AF19" s="42"/>
      <c r="AG19" s="52" t="s">
        <v>6942</v>
      </c>
      <c r="AH19" s="207"/>
      <c r="AI19" s="415"/>
      <c r="AJ19" s="336" t="str">
        <f t="shared" si="3"/>
        <v>Please complete all cells in row</v>
      </c>
      <c r="AK19" s="415"/>
      <c r="AL19" s="244"/>
      <c r="AM19" s="244"/>
      <c r="AN19" s="244"/>
      <c r="AO19" s="244"/>
      <c r="AP19" s="244"/>
      <c r="AQ19" s="244"/>
      <c r="AR19" s="244"/>
      <c r="AS19" s="337">
        <f t="shared" si="7"/>
        <v>1</v>
      </c>
      <c r="AT19" s="337">
        <f t="shared" si="8"/>
        <v>1</v>
      </c>
      <c r="AU19" s="337">
        <f t="shared" si="9"/>
        <v>1</v>
      </c>
      <c r="AV19" s="337">
        <f t="shared" si="10"/>
        <v>1</v>
      </c>
      <c r="AW19" s="337">
        <f t="shared" si="11"/>
        <v>1</v>
      </c>
      <c r="AX19" s="337">
        <f t="shared" si="12"/>
        <v>1</v>
      </c>
      <c r="AY19" s="337">
        <f t="shared" si="13"/>
        <v>1</v>
      </c>
      <c r="AZ19" s="322"/>
      <c r="BA19" s="322"/>
      <c r="BB19" s="322"/>
      <c r="BC19" s="322"/>
      <c r="BD19" s="322"/>
      <c r="BE19" s="322"/>
      <c r="BF19" s="337">
        <f t="shared" si="14"/>
        <v>1</v>
      </c>
      <c r="BG19" s="322"/>
      <c r="BH19" s="322"/>
      <c r="BI19" s="337">
        <f t="shared" si="15"/>
        <v>1</v>
      </c>
      <c r="BJ19" s="337">
        <f t="shared" si="16"/>
        <v>1</v>
      </c>
      <c r="BK19" s="337">
        <f t="shared" si="17"/>
        <v>1</v>
      </c>
      <c r="BL19" s="337">
        <f t="shared" si="18"/>
        <v>1</v>
      </c>
      <c r="BM19" s="337">
        <f t="shared" si="19"/>
        <v>1</v>
      </c>
      <c r="BN19" s="337">
        <f t="shared" si="20"/>
        <v>1</v>
      </c>
      <c r="BO19" s="415"/>
      <c r="BP19" s="244"/>
      <c r="BQ19" s="244"/>
      <c r="BR19" s="842"/>
      <c r="BS19" s="842"/>
      <c r="BT19" s="842"/>
    </row>
    <row r="20" spans="1:72" s="22" customFormat="1" ht="15.75" hidden="1" customHeight="1" outlineLevel="1">
      <c r="A20" s="842"/>
      <c r="B20" s="44"/>
      <c r="C20" s="45"/>
      <c r="D20" s="46"/>
      <c r="E20" s="46"/>
      <c r="F20" s="45"/>
      <c r="G20" s="46"/>
      <c r="H20" s="45"/>
      <c r="I20" s="45"/>
      <c r="J20" s="47"/>
      <c r="K20" s="48"/>
      <c r="L20" s="47"/>
      <c r="M20" s="2316"/>
      <c r="N20" s="48"/>
      <c r="O20" s="49"/>
      <c r="P20" s="49"/>
      <c r="Q20" s="2254">
        <f t="shared" si="21"/>
        <v>0</v>
      </c>
      <c r="R20" s="2255">
        <f t="shared" si="0"/>
        <v>0</v>
      </c>
      <c r="S20" s="2255">
        <f t="shared" si="1"/>
        <v>0</v>
      </c>
      <c r="T20" s="2317"/>
      <c r="U20" s="2317"/>
      <c r="V20" s="2317"/>
      <c r="W20" s="50"/>
      <c r="X20" s="2261">
        <f t="shared" si="2"/>
        <v>0</v>
      </c>
      <c r="Y20" s="2261">
        <f t="shared" si="6"/>
        <v>0</v>
      </c>
      <c r="Z20" s="50"/>
      <c r="AA20" s="50"/>
      <c r="AB20" s="48"/>
      <c r="AC20" s="48"/>
      <c r="AD20" s="48"/>
      <c r="AE20" s="51"/>
      <c r="AF20" s="42"/>
      <c r="AG20" s="52" t="s">
        <v>6943</v>
      </c>
      <c r="AH20" s="207"/>
      <c r="AI20" s="415"/>
      <c r="AJ20" s="336" t="str">
        <f t="shared" si="3"/>
        <v>Please complete all cells in row</v>
      </c>
      <c r="AK20" s="415"/>
      <c r="AL20" s="244"/>
      <c r="AM20" s="244"/>
      <c r="AN20" s="244"/>
      <c r="AO20" s="244"/>
      <c r="AP20" s="244"/>
      <c r="AQ20" s="244"/>
      <c r="AR20" s="244"/>
      <c r="AS20" s="337">
        <f t="shared" si="7"/>
        <v>1</v>
      </c>
      <c r="AT20" s="337">
        <f t="shared" si="8"/>
        <v>1</v>
      </c>
      <c r="AU20" s="337">
        <f t="shared" si="9"/>
        <v>1</v>
      </c>
      <c r="AV20" s="337">
        <f t="shared" si="10"/>
        <v>1</v>
      </c>
      <c r="AW20" s="337">
        <f t="shared" si="11"/>
        <v>1</v>
      </c>
      <c r="AX20" s="337">
        <f t="shared" si="12"/>
        <v>1</v>
      </c>
      <c r="AY20" s="337">
        <f t="shared" si="13"/>
        <v>1</v>
      </c>
      <c r="AZ20" s="322"/>
      <c r="BA20" s="322"/>
      <c r="BB20" s="322"/>
      <c r="BC20" s="322"/>
      <c r="BD20" s="322"/>
      <c r="BE20" s="322"/>
      <c r="BF20" s="337">
        <f t="shared" si="14"/>
        <v>1</v>
      </c>
      <c r="BG20" s="322"/>
      <c r="BH20" s="322"/>
      <c r="BI20" s="337">
        <f t="shared" si="15"/>
        <v>1</v>
      </c>
      <c r="BJ20" s="337">
        <f t="shared" si="16"/>
        <v>1</v>
      </c>
      <c r="BK20" s="337">
        <f t="shared" si="17"/>
        <v>1</v>
      </c>
      <c r="BL20" s="337">
        <f t="shared" si="18"/>
        <v>1</v>
      </c>
      <c r="BM20" s="337">
        <f t="shared" si="19"/>
        <v>1</v>
      </c>
      <c r="BN20" s="337">
        <f t="shared" si="20"/>
        <v>1</v>
      </c>
      <c r="BO20" s="415"/>
      <c r="BP20" s="244"/>
      <c r="BQ20" s="244"/>
      <c r="BR20" s="842"/>
      <c r="BS20" s="842"/>
      <c r="BT20" s="842"/>
    </row>
    <row r="21" spans="1:72" s="22" customFormat="1" ht="15.75" hidden="1" customHeight="1" outlineLevel="1">
      <c r="A21" s="842"/>
      <c r="B21" s="44"/>
      <c r="C21" s="45"/>
      <c r="D21" s="46"/>
      <c r="E21" s="46"/>
      <c r="F21" s="45"/>
      <c r="G21" s="46"/>
      <c r="H21" s="45"/>
      <c r="I21" s="45"/>
      <c r="J21" s="47"/>
      <c r="K21" s="48"/>
      <c r="L21" s="47"/>
      <c r="M21" s="2316"/>
      <c r="N21" s="48"/>
      <c r="O21" s="49"/>
      <c r="P21" s="49"/>
      <c r="Q21" s="2254">
        <f t="shared" si="21"/>
        <v>0</v>
      </c>
      <c r="R21" s="2255">
        <f t="shared" si="0"/>
        <v>0</v>
      </c>
      <c r="S21" s="2255">
        <f t="shared" si="1"/>
        <v>0</v>
      </c>
      <c r="T21" s="2317"/>
      <c r="U21" s="2317"/>
      <c r="V21" s="2317"/>
      <c r="W21" s="50"/>
      <c r="X21" s="2261">
        <f t="shared" si="2"/>
        <v>0</v>
      </c>
      <c r="Y21" s="2261">
        <f t="shared" si="6"/>
        <v>0</v>
      </c>
      <c r="Z21" s="50"/>
      <c r="AA21" s="50"/>
      <c r="AB21" s="48"/>
      <c r="AC21" s="48"/>
      <c r="AD21" s="48"/>
      <c r="AE21" s="51"/>
      <c r="AF21" s="42"/>
      <c r="AG21" s="52" t="s">
        <v>6944</v>
      </c>
      <c r="AH21" s="207"/>
      <c r="AI21" s="415"/>
      <c r="AJ21" s="336" t="str">
        <f t="shared" si="3"/>
        <v>Please complete all cells in row</v>
      </c>
      <c r="AK21" s="415"/>
      <c r="AL21" s="244"/>
      <c r="AM21" s="244"/>
      <c r="AN21" s="244"/>
      <c r="AO21" s="244"/>
      <c r="AP21" s="244"/>
      <c r="AQ21" s="244"/>
      <c r="AR21" s="244"/>
      <c r="AS21" s="337">
        <f t="shared" si="7"/>
        <v>1</v>
      </c>
      <c r="AT21" s="337">
        <f t="shared" si="8"/>
        <v>1</v>
      </c>
      <c r="AU21" s="337">
        <f t="shared" si="9"/>
        <v>1</v>
      </c>
      <c r="AV21" s="337">
        <f t="shared" si="10"/>
        <v>1</v>
      </c>
      <c r="AW21" s="337">
        <f t="shared" si="11"/>
        <v>1</v>
      </c>
      <c r="AX21" s="337">
        <f t="shared" si="12"/>
        <v>1</v>
      </c>
      <c r="AY21" s="337">
        <f t="shared" si="13"/>
        <v>1</v>
      </c>
      <c r="AZ21" s="322"/>
      <c r="BA21" s="322"/>
      <c r="BB21" s="322"/>
      <c r="BC21" s="322"/>
      <c r="BD21" s="322"/>
      <c r="BE21" s="322"/>
      <c r="BF21" s="337">
        <f t="shared" si="14"/>
        <v>1</v>
      </c>
      <c r="BG21" s="322"/>
      <c r="BH21" s="322"/>
      <c r="BI21" s="337">
        <f t="shared" si="15"/>
        <v>1</v>
      </c>
      <c r="BJ21" s="337">
        <f t="shared" si="16"/>
        <v>1</v>
      </c>
      <c r="BK21" s="337">
        <f t="shared" si="17"/>
        <v>1</v>
      </c>
      <c r="BL21" s="337">
        <f t="shared" si="18"/>
        <v>1</v>
      </c>
      <c r="BM21" s="337">
        <f t="shared" si="19"/>
        <v>1</v>
      </c>
      <c r="BN21" s="337">
        <f t="shared" si="20"/>
        <v>1</v>
      </c>
      <c r="BO21" s="415"/>
      <c r="BP21" s="244"/>
      <c r="BQ21" s="244"/>
      <c r="BR21" s="842"/>
      <c r="BS21" s="842"/>
      <c r="BT21" s="842"/>
    </row>
    <row r="22" spans="1:72" s="22" customFormat="1" ht="15.75" hidden="1" customHeight="1" outlineLevel="1">
      <c r="A22" s="842"/>
      <c r="B22" s="44"/>
      <c r="C22" s="45"/>
      <c r="D22" s="46"/>
      <c r="E22" s="46"/>
      <c r="F22" s="45"/>
      <c r="G22" s="46"/>
      <c r="H22" s="45"/>
      <c r="I22" s="45"/>
      <c r="J22" s="47"/>
      <c r="K22" s="48"/>
      <c r="L22" s="47"/>
      <c r="M22" s="2316"/>
      <c r="N22" s="48"/>
      <c r="O22" s="49"/>
      <c r="P22" s="49"/>
      <c r="Q22" s="2254">
        <f t="shared" si="21"/>
        <v>0</v>
      </c>
      <c r="R22" s="2255">
        <f t="shared" si="0"/>
        <v>0</v>
      </c>
      <c r="S22" s="2255">
        <f t="shared" si="1"/>
        <v>0</v>
      </c>
      <c r="T22" s="2317"/>
      <c r="U22" s="2317"/>
      <c r="V22" s="2317"/>
      <c r="W22" s="50"/>
      <c r="X22" s="2261">
        <f t="shared" si="2"/>
        <v>0</v>
      </c>
      <c r="Y22" s="2261">
        <f t="shared" si="6"/>
        <v>0</v>
      </c>
      <c r="Z22" s="50"/>
      <c r="AA22" s="50"/>
      <c r="AB22" s="48"/>
      <c r="AC22" s="48"/>
      <c r="AD22" s="48"/>
      <c r="AE22" s="51"/>
      <c r="AF22" s="42"/>
      <c r="AG22" s="52" t="s">
        <v>6945</v>
      </c>
      <c r="AH22" s="207"/>
      <c r="AI22" s="415"/>
      <c r="AJ22" s="336" t="str">
        <f t="shared" si="3"/>
        <v>Please complete all cells in row</v>
      </c>
      <c r="AK22" s="415"/>
      <c r="AL22" s="244"/>
      <c r="AM22" s="244"/>
      <c r="AN22" s="244"/>
      <c r="AO22" s="244"/>
      <c r="AP22" s="244"/>
      <c r="AQ22" s="244"/>
      <c r="AR22" s="244"/>
      <c r="AS22" s="337">
        <f t="shared" si="7"/>
        <v>1</v>
      </c>
      <c r="AT22" s="337">
        <f t="shared" si="8"/>
        <v>1</v>
      </c>
      <c r="AU22" s="337">
        <f t="shared" si="9"/>
        <v>1</v>
      </c>
      <c r="AV22" s="337">
        <f t="shared" si="10"/>
        <v>1</v>
      </c>
      <c r="AW22" s="337">
        <f t="shared" si="11"/>
        <v>1</v>
      </c>
      <c r="AX22" s="337">
        <f t="shared" si="12"/>
        <v>1</v>
      </c>
      <c r="AY22" s="337">
        <f t="shared" si="13"/>
        <v>1</v>
      </c>
      <c r="AZ22" s="322"/>
      <c r="BA22" s="322"/>
      <c r="BB22" s="322"/>
      <c r="BC22" s="322"/>
      <c r="BD22" s="322"/>
      <c r="BE22" s="322"/>
      <c r="BF22" s="337">
        <f t="shared" si="14"/>
        <v>1</v>
      </c>
      <c r="BG22" s="322"/>
      <c r="BH22" s="322"/>
      <c r="BI22" s="337">
        <f t="shared" si="15"/>
        <v>1</v>
      </c>
      <c r="BJ22" s="337">
        <f t="shared" si="16"/>
        <v>1</v>
      </c>
      <c r="BK22" s="337">
        <f t="shared" si="17"/>
        <v>1</v>
      </c>
      <c r="BL22" s="337">
        <f t="shared" si="18"/>
        <v>1</v>
      </c>
      <c r="BM22" s="337">
        <f t="shared" si="19"/>
        <v>1</v>
      </c>
      <c r="BN22" s="337">
        <f t="shared" si="20"/>
        <v>1</v>
      </c>
      <c r="BO22" s="415"/>
      <c r="BP22" s="244"/>
      <c r="BQ22" s="244"/>
      <c r="BR22" s="842"/>
      <c r="BS22" s="842"/>
      <c r="BT22" s="842"/>
    </row>
    <row r="23" spans="1:72" s="22" customFormat="1" ht="15.75" hidden="1" customHeight="1" outlineLevel="1">
      <c r="A23" s="842"/>
      <c r="B23" s="44"/>
      <c r="C23" s="45"/>
      <c r="D23" s="46"/>
      <c r="E23" s="46"/>
      <c r="F23" s="45"/>
      <c r="G23" s="46"/>
      <c r="H23" s="45"/>
      <c r="I23" s="45"/>
      <c r="J23" s="47"/>
      <c r="K23" s="48"/>
      <c r="L23" s="47"/>
      <c r="M23" s="2316"/>
      <c r="N23" s="48"/>
      <c r="O23" s="49"/>
      <c r="P23" s="49"/>
      <c r="Q23" s="2254">
        <f t="shared" si="21"/>
        <v>0</v>
      </c>
      <c r="R23" s="2255">
        <f t="shared" si="0"/>
        <v>0</v>
      </c>
      <c r="S23" s="2255">
        <f t="shared" si="1"/>
        <v>0</v>
      </c>
      <c r="T23" s="2317"/>
      <c r="U23" s="2317"/>
      <c r="V23" s="2317"/>
      <c r="W23" s="50"/>
      <c r="X23" s="2261">
        <f t="shared" si="2"/>
        <v>0</v>
      </c>
      <c r="Y23" s="2261">
        <f t="shared" si="6"/>
        <v>0</v>
      </c>
      <c r="Z23" s="50"/>
      <c r="AA23" s="50"/>
      <c r="AB23" s="48"/>
      <c r="AC23" s="48"/>
      <c r="AD23" s="48"/>
      <c r="AE23" s="51"/>
      <c r="AF23" s="42"/>
      <c r="AG23" s="52" t="s">
        <v>6946</v>
      </c>
      <c r="AH23" s="207"/>
      <c r="AI23" s="415"/>
      <c r="AJ23" s="336" t="str">
        <f t="shared" si="3"/>
        <v>Please complete all cells in row</v>
      </c>
      <c r="AK23" s="415"/>
      <c r="AL23" s="244"/>
      <c r="AM23" s="244"/>
      <c r="AN23" s="244"/>
      <c r="AO23" s="244"/>
      <c r="AP23" s="244"/>
      <c r="AQ23" s="244"/>
      <c r="AR23" s="244"/>
      <c r="AS23" s="337">
        <f t="shared" si="7"/>
        <v>1</v>
      </c>
      <c r="AT23" s="337">
        <f t="shared" si="8"/>
        <v>1</v>
      </c>
      <c r="AU23" s="337">
        <f t="shared" si="9"/>
        <v>1</v>
      </c>
      <c r="AV23" s="337">
        <f t="shared" si="10"/>
        <v>1</v>
      </c>
      <c r="AW23" s="337">
        <f t="shared" si="11"/>
        <v>1</v>
      </c>
      <c r="AX23" s="337">
        <f t="shared" si="12"/>
        <v>1</v>
      </c>
      <c r="AY23" s="337">
        <f t="shared" si="13"/>
        <v>1</v>
      </c>
      <c r="AZ23" s="322"/>
      <c r="BA23" s="322"/>
      <c r="BB23" s="322"/>
      <c r="BC23" s="322"/>
      <c r="BD23" s="322"/>
      <c r="BE23" s="322"/>
      <c r="BF23" s="337">
        <f t="shared" si="14"/>
        <v>1</v>
      </c>
      <c r="BG23" s="322"/>
      <c r="BH23" s="322"/>
      <c r="BI23" s="337">
        <f t="shared" si="15"/>
        <v>1</v>
      </c>
      <c r="BJ23" s="337">
        <f t="shared" si="16"/>
        <v>1</v>
      </c>
      <c r="BK23" s="337">
        <f t="shared" si="17"/>
        <v>1</v>
      </c>
      <c r="BL23" s="337">
        <f t="shared" si="18"/>
        <v>1</v>
      </c>
      <c r="BM23" s="337">
        <f t="shared" si="19"/>
        <v>1</v>
      </c>
      <c r="BN23" s="337">
        <f t="shared" si="20"/>
        <v>1</v>
      </c>
      <c r="BO23" s="415"/>
      <c r="BP23" s="244"/>
      <c r="BQ23" s="244"/>
      <c r="BR23" s="842"/>
      <c r="BS23" s="842"/>
      <c r="BT23" s="842"/>
    </row>
    <row r="24" spans="1:72" s="22" customFormat="1" ht="15.75" hidden="1" customHeight="1" outlineLevel="1">
      <c r="A24" s="842"/>
      <c r="B24" s="44"/>
      <c r="C24" s="45"/>
      <c r="D24" s="46"/>
      <c r="E24" s="46"/>
      <c r="F24" s="45"/>
      <c r="G24" s="46"/>
      <c r="H24" s="45"/>
      <c r="I24" s="45"/>
      <c r="J24" s="47"/>
      <c r="K24" s="48"/>
      <c r="L24" s="47"/>
      <c r="M24" s="2316"/>
      <c r="N24" s="48"/>
      <c r="O24" s="49"/>
      <c r="P24" s="49"/>
      <c r="Q24" s="2254">
        <f t="shared" si="21"/>
        <v>0</v>
      </c>
      <c r="R24" s="2255">
        <f t="shared" si="0"/>
        <v>0</v>
      </c>
      <c r="S24" s="2255">
        <f t="shared" si="1"/>
        <v>0</v>
      </c>
      <c r="T24" s="2317"/>
      <c r="U24" s="2317"/>
      <c r="V24" s="2317"/>
      <c r="W24" s="50"/>
      <c r="X24" s="2261">
        <f t="shared" si="2"/>
        <v>0</v>
      </c>
      <c r="Y24" s="2261">
        <f t="shared" si="6"/>
        <v>0</v>
      </c>
      <c r="Z24" s="50"/>
      <c r="AA24" s="50"/>
      <c r="AB24" s="48"/>
      <c r="AC24" s="48"/>
      <c r="AD24" s="48"/>
      <c r="AE24" s="51"/>
      <c r="AF24" s="42"/>
      <c r="AG24" s="52" t="s">
        <v>6947</v>
      </c>
      <c r="AH24" s="207"/>
      <c r="AI24" s="415"/>
      <c r="AJ24" s="336" t="str">
        <f t="shared" si="3"/>
        <v>Please complete all cells in row</v>
      </c>
      <c r="AK24" s="415"/>
      <c r="AL24" s="244"/>
      <c r="AM24" s="244"/>
      <c r="AN24" s="244"/>
      <c r="AO24" s="244"/>
      <c r="AP24" s="244"/>
      <c r="AQ24" s="244"/>
      <c r="AR24" s="244"/>
      <c r="AS24" s="337">
        <f t="shared" si="7"/>
        <v>1</v>
      </c>
      <c r="AT24" s="337">
        <f t="shared" si="8"/>
        <v>1</v>
      </c>
      <c r="AU24" s="337">
        <f t="shared" si="9"/>
        <v>1</v>
      </c>
      <c r="AV24" s="337">
        <f t="shared" si="10"/>
        <v>1</v>
      </c>
      <c r="AW24" s="337">
        <f t="shared" si="11"/>
        <v>1</v>
      </c>
      <c r="AX24" s="337">
        <f t="shared" si="12"/>
        <v>1</v>
      </c>
      <c r="AY24" s="337">
        <f t="shared" si="13"/>
        <v>1</v>
      </c>
      <c r="AZ24" s="322"/>
      <c r="BA24" s="322"/>
      <c r="BB24" s="322"/>
      <c r="BC24" s="322"/>
      <c r="BD24" s="322"/>
      <c r="BE24" s="322"/>
      <c r="BF24" s="337">
        <f t="shared" si="14"/>
        <v>1</v>
      </c>
      <c r="BG24" s="322"/>
      <c r="BH24" s="322"/>
      <c r="BI24" s="337">
        <f t="shared" si="15"/>
        <v>1</v>
      </c>
      <c r="BJ24" s="337">
        <f t="shared" si="16"/>
        <v>1</v>
      </c>
      <c r="BK24" s="337">
        <f t="shared" si="17"/>
        <v>1</v>
      </c>
      <c r="BL24" s="337">
        <f t="shared" si="18"/>
        <v>1</v>
      </c>
      <c r="BM24" s="337">
        <f t="shared" si="19"/>
        <v>1</v>
      </c>
      <c r="BN24" s="337">
        <f t="shared" si="20"/>
        <v>1</v>
      </c>
      <c r="BO24" s="415"/>
      <c r="BP24" s="244"/>
      <c r="BQ24" s="244"/>
      <c r="BR24" s="842"/>
      <c r="BS24" s="842"/>
      <c r="BT24" s="842"/>
    </row>
    <row r="25" spans="1:72" s="22" customFormat="1" ht="15.75" hidden="1" customHeight="1" outlineLevel="1">
      <c r="A25" s="842"/>
      <c r="B25" s="44"/>
      <c r="C25" s="45"/>
      <c r="D25" s="46"/>
      <c r="E25" s="46"/>
      <c r="F25" s="45"/>
      <c r="G25" s="46"/>
      <c r="H25" s="45"/>
      <c r="I25" s="45"/>
      <c r="J25" s="47"/>
      <c r="K25" s="48"/>
      <c r="L25" s="47"/>
      <c r="M25" s="2316"/>
      <c r="N25" s="48"/>
      <c r="O25" s="49"/>
      <c r="P25" s="49"/>
      <c r="Q25" s="2254">
        <f t="shared" si="21"/>
        <v>0</v>
      </c>
      <c r="R25" s="2255">
        <f t="shared" si="0"/>
        <v>0</v>
      </c>
      <c r="S25" s="2255">
        <f t="shared" si="1"/>
        <v>0</v>
      </c>
      <c r="T25" s="2317"/>
      <c r="U25" s="2317"/>
      <c r="V25" s="2317"/>
      <c r="W25" s="50"/>
      <c r="X25" s="2261">
        <f t="shared" si="2"/>
        <v>0</v>
      </c>
      <c r="Y25" s="2261">
        <f t="shared" si="6"/>
        <v>0</v>
      </c>
      <c r="Z25" s="50"/>
      <c r="AA25" s="50"/>
      <c r="AB25" s="48"/>
      <c r="AC25" s="48"/>
      <c r="AD25" s="48"/>
      <c r="AE25" s="51"/>
      <c r="AF25" s="42"/>
      <c r="AG25" s="52" t="s">
        <v>6948</v>
      </c>
      <c r="AH25" s="207"/>
      <c r="AI25" s="415"/>
      <c r="AJ25" s="336" t="str">
        <f t="shared" si="3"/>
        <v>Please complete all cells in row</v>
      </c>
      <c r="AK25" s="415"/>
      <c r="AL25" s="244"/>
      <c r="AM25" s="244"/>
      <c r="AN25" s="244"/>
      <c r="AO25" s="244"/>
      <c r="AP25" s="244"/>
      <c r="AQ25" s="244"/>
      <c r="AR25" s="244"/>
      <c r="AS25" s="337">
        <f t="shared" si="7"/>
        <v>1</v>
      </c>
      <c r="AT25" s="337">
        <f t="shared" si="8"/>
        <v>1</v>
      </c>
      <c r="AU25" s="337">
        <f t="shared" si="9"/>
        <v>1</v>
      </c>
      <c r="AV25" s="337">
        <f t="shared" si="10"/>
        <v>1</v>
      </c>
      <c r="AW25" s="337">
        <f t="shared" si="11"/>
        <v>1</v>
      </c>
      <c r="AX25" s="337">
        <f t="shared" si="12"/>
        <v>1</v>
      </c>
      <c r="AY25" s="337">
        <f t="shared" si="13"/>
        <v>1</v>
      </c>
      <c r="AZ25" s="322"/>
      <c r="BA25" s="322"/>
      <c r="BB25" s="322"/>
      <c r="BC25" s="322"/>
      <c r="BD25" s="322"/>
      <c r="BE25" s="322"/>
      <c r="BF25" s="337">
        <f t="shared" si="14"/>
        <v>1</v>
      </c>
      <c r="BG25" s="322"/>
      <c r="BH25" s="322"/>
      <c r="BI25" s="337">
        <f t="shared" si="15"/>
        <v>1</v>
      </c>
      <c r="BJ25" s="337">
        <f t="shared" si="16"/>
        <v>1</v>
      </c>
      <c r="BK25" s="337">
        <f t="shared" si="17"/>
        <v>1</v>
      </c>
      <c r="BL25" s="337">
        <f t="shared" si="18"/>
        <v>1</v>
      </c>
      <c r="BM25" s="337">
        <f t="shared" si="19"/>
        <v>1</v>
      </c>
      <c r="BN25" s="337">
        <f t="shared" si="20"/>
        <v>1</v>
      </c>
      <c r="BO25" s="415"/>
      <c r="BP25" s="244"/>
      <c r="BQ25" s="244"/>
      <c r="BR25" s="842"/>
      <c r="BS25" s="842"/>
      <c r="BT25" s="842"/>
    </row>
    <row r="26" spans="1:72" s="22" customFormat="1" ht="15.75" hidden="1" customHeight="1" outlineLevel="1">
      <c r="A26" s="842"/>
      <c r="B26" s="44"/>
      <c r="C26" s="45"/>
      <c r="D26" s="46"/>
      <c r="E26" s="46"/>
      <c r="F26" s="45"/>
      <c r="G26" s="46"/>
      <c r="H26" s="45"/>
      <c r="I26" s="45"/>
      <c r="J26" s="47"/>
      <c r="K26" s="48"/>
      <c r="L26" s="47"/>
      <c r="M26" s="2316"/>
      <c r="N26" s="48"/>
      <c r="O26" s="49"/>
      <c r="P26" s="49"/>
      <c r="Q26" s="2254">
        <f t="shared" si="21"/>
        <v>0</v>
      </c>
      <c r="R26" s="2255">
        <f t="shared" si="0"/>
        <v>0</v>
      </c>
      <c r="S26" s="2255">
        <f t="shared" si="1"/>
        <v>0</v>
      </c>
      <c r="T26" s="2317"/>
      <c r="U26" s="2317"/>
      <c r="V26" s="2317"/>
      <c r="W26" s="50"/>
      <c r="X26" s="2261">
        <f t="shared" si="2"/>
        <v>0</v>
      </c>
      <c r="Y26" s="2261">
        <f t="shared" si="6"/>
        <v>0</v>
      </c>
      <c r="Z26" s="50"/>
      <c r="AA26" s="50"/>
      <c r="AB26" s="48"/>
      <c r="AC26" s="48"/>
      <c r="AD26" s="48"/>
      <c r="AE26" s="51"/>
      <c r="AF26" s="42"/>
      <c r="AG26" s="52" t="s">
        <v>6949</v>
      </c>
      <c r="AH26" s="207"/>
      <c r="AI26" s="415"/>
      <c r="AJ26" s="336" t="str">
        <f t="shared" si="3"/>
        <v>Please complete all cells in row</v>
      </c>
      <c r="AK26" s="415"/>
      <c r="AL26" s="244"/>
      <c r="AM26" s="244"/>
      <c r="AN26" s="244"/>
      <c r="AO26" s="244"/>
      <c r="AP26" s="244"/>
      <c r="AQ26" s="244"/>
      <c r="AR26" s="244"/>
      <c r="AS26" s="337">
        <f t="shared" si="7"/>
        <v>1</v>
      </c>
      <c r="AT26" s="337">
        <f t="shared" si="8"/>
        <v>1</v>
      </c>
      <c r="AU26" s="337">
        <f t="shared" si="9"/>
        <v>1</v>
      </c>
      <c r="AV26" s="337">
        <f t="shared" si="10"/>
        <v>1</v>
      </c>
      <c r="AW26" s="337">
        <f t="shared" si="11"/>
        <v>1</v>
      </c>
      <c r="AX26" s="337">
        <f t="shared" si="12"/>
        <v>1</v>
      </c>
      <c r="AY26" s="337">
        <f t="shared" si="13"/>
        <v>1</v>
      </c>
      <c r="AZ26" s="322"/>
      <c r="BA26" s="322"/>
      <c r="BB26" s="322"/>
      <c r="BC26" s="322"/>
      <c r="BD26" s="322"/>
      <c r="BE26" s="322"/>
      <c r="BF26" s="337">
        <f t="shared" si="14"/>
        <v>1</v>
      </c>
      <c r="BG26" s="322"/>
      <c r="BH26" s="322"/>
      <c r="BI26" s="337">
        <f t="shared" si="15"/>
        <v>1</v>
      </c>
      <c r="BJ26" s="337">
        <f t="shared" si="16"/>
        <v>1</v>
      </c>
      <c r="BK26" s="337">
        <f t="shared" si="17"/>
        <v>1</v>
      </c>
      <c r="BL26" s="337">
        <f t="shared" si="18"/>
        <v>1</v>
      </c>
      <c r="BM26" s="337">
        <f t="shared" si="19"/>
        <v>1</v>
      </c>
      <c r="BN26" s="337">
        <f t="shared" si="20"/>
        <v>1</v>
      </c>
      <c r="BO26" s="415"/>
      <c r="BP26" s="244"/>
      <c r="BQ26" s="244"/>
      <c r="BR26" s="842"/>
      <c r="BS26" s="842"/>
      <c r="BT26" s="842"/>
    </row>
    <row r="27" spans="1:72" s="22" customFormat="1" ht="15.75" hidden="1" customHeight="1" outlineLevel="1">
      <c r="A27" s="842"/>
      <c r="B27" s="44"/>
      <c r="C27" s="45"/>
      <c r="D27" s="46"/>
      <c r="E27" s="46"/>
      <c r="F27" s="45"/>
      <c r="G27" s="46"/>
      <c r="H27" s="45"/>
      <c r="I27" s="45"/>
      <c r="J27" s="47"/>
      <c r="K27" s="48"/>
      <c r="L27" s="47"/>
      <c r="M27" s="2316"/>
      <c r="N27" s="48"/>
      <c r="O27" s="49"/>
      <c r="P27" s="49"/>
      <c r="Q27" s="2254">
        <f t="shared" si="21"/>
        <v>0</v>
      </c>
      <c r="R27" s="2255">
        <f t="shared" si="0"/>
        <v>0</v>
      </c>
      <c r="S27" s="2255">
        <f t="shared" si="1"/>
        <v>0</v>
      </c>
      <c r="T27" s="2317"/>
      <c r="U27" s="2317"/>
      <c r="V27" s="2317"/>
      <c r="W27" s="50"/>
      <c r="X27" s="2261">
        <f t="shared" si="2"/>
        <v>0</v>
      </c>
      <c r="Y27" s="2261">
        <f t="shared" si="6"/>
        <v>0</v>
      </c>
      <c r="Z27" s="50"/>
      <c r="AA27" s="50"/>
      <c r="AB27" s="48"/>
      <c r="AC27" s="48"/>
      <c r="AD27" s="48"/>
      <c r="AE27" s="51"/>
      <c r="AF27" s="42"/>
      <c r="AG27" s="52" t="s">
        <v>6950</v>
      </c>
      <c r="AH27" s="207"/>
      <c r="AI27" s="415"/>
      <c r="AJ27" s="336" t="str">
        <f t="shared" si="3"/>
        <v>Please complete all cells in row</v>
      </c>
      <c r="AK27" s="415"/>
      <c r="AL27" s="244"/>
      <c r="AM27" s="244"/>
      <c r="AN27" s="244"/>
      <c r="AO27" s="244"/>
      <c r="AP27" s="244"/>
      <c r="AQ27" s="244"/>
      <c r="AR27" s="244"/>
      <c r="AS27" s="337">
        <f t="shared" si="7"/>
        <v>1</v>
      </c>
      <c r="AT27" s="337">
        <f t="shared" si="8"/>
        <v>1</v>
      </c>
      <c r="AU27" s="337">
        <f t="shared" si="9"/>
        <v>1</v>
      </c>
      <c r="AV27" s="337">
        <f t="shared" si="10"/>
        <v>1</v>
      </c>
      <c r="AW27" s="337">
        <f t="shared" si="11"/>
        <v>1</v>
      </c>
      <c r="AX27" s="337">
        <f t="shared" si="12"/>
        <v>1</v>
      </c>
      <c r="AY27" s="337">
        <f t="shared" si="13"/>
        <v>1</v>
      </c>
      <c r="AZ27" s="322"/>
      <c r="BA27" s="322"/>
      <c r="BB27" s="322"/>
      <c r="BC27" s="322"/>
      <c r="BD27" s="322"/>
      <c r="BE27" s="322"/>
      <c r="BF27" s="337">
        <f t="shared" si="14"/>
        <v>1</v>
      </c>
      <c r="BG27" s="322"/>
      <c r="BH27" s="322"/>
      <c r="BI27" s="337">
        <f t="shared" si="15"/>
        <v>1</v>
      </c>
      <c r="BJ27" s="337">
        <f t="shared" si="16"/>
        <v>1</v>
      </c>
      <c r="BK27" s="337">
        <f t="shared" si="17"/>
        <v>1</v>
      </c>
      <c r="BL27" s="337">
        <f t="shared" si="18"/>
        <v>1</v>
      </c>
      <c r="BM27" s="337">
        <f t="shared" si="19"/>
        <v>1</v>
      </c>
      <c r="BN27" s="337">
        <f t="shared" si="20"/>
        <v>1</v>
      </c>
      <c r="BO27" s="415"/>
      <c r="BP27" s="244"/>
      <c r="BQ27" s="244"/>
      <c r="BR27" s="842"/>
      <c r="BS27" s="842"/>
      <c r="BT27" s="842"/>
    </row>
    <row r="28" spans="1:72" s="22" customFormat="1" ht="15.75" hidden="1" customHeight="1" outlineLevel="1">
      <c r="A28" s="842"/>
      <c r="B28" s="44"/>
      <c r="C28" s="45"/>
      <c r="D28" s="46"/>
      <c r="E28" s="46"/>
      <c r="F28" s="45"/>
      <c r="G28" s="46"/>
      <c r="H28" s="45"/>
      <c r="I28" s="45"/>
      <c r="J28" s="47"/>
      <c r="K28" s="48"/>
      <c r="L28" s="47"/>
      <c r="M28" s="2316"/>
      <c r="N28" s="48"/>
      <c r="O28" s="49"/>
      <c r="P28" s="49"/>
      <c r="Q28" s="2254">
        <f t="shared" si="21"/>
        <v>0</v>
      </c>
      <c r="R28" s="2255">
        <f t="shared" si="0"/>
        <v>0</v>
      </c>
      <c r="S28" s="2255">
        <f t="shared" si="1"/>
        <v>0</v>
      </c>
      <c r="T28" s="2317"/>
      <c r="U28" s="2317"/>
      <c r="V28" s="2317"/>
      <c r="W28" s="50"/>
      <c r="X28" s="2261">
        <f t="shared" si="2"/>
        <v>0</v>
      </c>
      <c r="Y28" s="2261">
        <f t="shared" si="6"/>
        <v>0</v>
      </c>
      <c r="Z28" s="50"/>
      <c r="AA28" s="50"/>
      <c r="AB28" s="48"/>
      <c r="AC28" s="48"/>
      <c r="AD28" s="48"/>
      <c r="AE28" s="51"/>
      <c r="AF28" s="42"/>
      <c r="AG28" s="52" t="s">
        <v>6951</v>
      </c>
      <c r="AH28" s="207"/>
      <c r="AI28" s="415"/>
      <c r="AJ28" s="336" t="str">
        <f t="shared" si="3"/>
        <v>Please complete all cells in row</v>
      </c>
      <c r="AK28" s="415"/>
      <c r="AL28" s="244"/>
      <c r="AM28" s="244"/>
      <c r="AN28" s="244"/>
      <c r="AO28" s="244"/>
      <c r="AP28" s="244"/>
      <c r="AQ28" s="244"/>
      <c r="AR28" s="244"/>
      <c r="AS28" s="337">
        <f t="shared" si="7"/>
        <v>1</v>
      </c>
      <c r="AT28" s="337">
        <f t="shared" si="8"/>
        <v>1</v>
      </c>
      <c r="AU28" s="337">
        <f t="shared" si="9"/>
        <v>1</v>
      </c>
      <c r="AV28" s="337">
        <f t="shared" si="10"/>
        <v>1</v>
      </c>
      <c r="AW28" s="337">
        <f t="shared" si="11"/>
        <v>1</v>
      </c>
      <c r="AX28" s="337">
        <f t="shared" si="12"/>
        <v>1</v>
      </c>
      <c r="AY28" s="337">
        <f t="shared" si="13"/>
        <v>1</v>
      </c>
      <c r="AZ28" s="322"/>
      <c r="BA28" s="322"/>
      <c r="BB28" s="322"/>
      <c r="BC28" s="322"/>
      <c r="BD28" s="322"/>
      <c r="BE28" s="322"/>
      <c r="BF28" s="337">
        <f t="shared" si="14"/>
        <v>1</v>
      </c>
      <c r="BG28" s="322"/>
      <c r="BH28" s="322"/>
      <c r="BI28" s="337">
        <f t="shared" si="15"/>
        <v>1</v>
      </c>
      <c r="BJ28" s="337">
        <f t="shared" si="16"/>
        <v>1</v>
      </c>
      <c r="BK28" s="337">
        <f t="shared" si="17"/>
        <v>1</v>
      </c>
      <c r="BL28" s="337">
        <f t="shared" si="18"/>
        <v>1</v>
      </c>
      <c r="BM28" s="337">
        <f t="shared" si="19"/>
        <v>1</v>
      </c>
      <c r="BN28" s="337">
        <f t="shared" si="20"/>
        <v>1</v>
      </c>
      <c r="BO28" s="415"/>
      <c r="BP28" s="244"/>
      <c r="BQ28" s="244"/>
      <c r="BR28" s="842"/>
      <c r="BS28" s="842"/>
      <c r="BT28" s="842"/>
    </row>
    <row r="29" spans="1:72" s="22" customFormat="1" ht="15.75" hidden="1" customHeight="1" outlineLevel="1" collapsed="1">
      <c r="A29" s="842"/>
      <c r="B29" s="44"/>
      <c r="C29" s="45"/>
      <c r="D29" s="46"/>
      <c r="E29" s="46"/>
      <c r="F29" s="45"/>
      <c r="G29" s="46"/>
      <c r="H29" s="45"/>
      <c r="I29" s="45"/>
      <c r="J29" s="47"/>
      <c r="K29" s="48"/>
      <c r="L29" s="47"/>
      <c r="M29" s="2316"/>
      <c r="N29" s="48"/>
      <c r="O29" s="49"/>
      <c r="P29" s="49"/>
      <c r="Q29" s="2254">
        <f t="shared" si="21"/>
        <v>0</v>
      </c>
      <c r="R29" s="2255">
        <f t="shared" si="0"/>
        <v>0</v>
      </c>
      <c r="S29" s="2255">
        <f t="shared" si="1"/>
        <v>0</v>
      </c>
      <c r="T29" s="2317"/>
      <c r="U29" s="2317"/>
      <c r="V29" s="2317"/>
      <c r="W29" s="50"/>
      <c r="X29" s="2261">
        <f t="shared" si="2"/>
        <v>0</v>
      </c>
      <c r="Y29" s="2261">
        <f t="shared" si="6"/>
        <v>0</v>
      </c>
      <c r="Z29" s="50"/>
      <c r="AA29" s="50"/>
      <c r="AB29" s="48"/>
      <c r="AC29" s="48"/>
      <c r="AD29" s="48"/>
      <c r="AE29" s="51"/>
      <c r="AF29" s="42"/>
      <c r="AG29" s="52" t="s">
        <v>6952</v>
      </c>
      <c r="AH29" s="207"/>
      <c r="AI29" s="415"/>
      <c r="AJ29" s="336" t="str">
        <f t="shared" si="3"/>
        <v>Please complete all cells in row</v>
      </c>
      <c r="AK29" s="415"/>
      <c r="AL29" s="244"/>
      <c r="AM29" s="244"/>
      <c r="AN29" s="244"/>
      <c r="AO29" s="244"/>
      <c r="AP29" s="244"/>
      <c r="AQ29" s="244"/>
      <c r="AR29" s="244"/>
      <c r="AS29" s="337">
        <f t="shared" si="7"/>
        <v>1</v>
      </c>
      <c r="AT29" s="337">
        <f t="shared" si="8"/>
        <v>1</v>
      </c>
      <c r="AU29" s="337">
        <f t="shared" si="9"/>
        <v>1</v>
      </c>
      <c r="AV29" s="337">
        <f t="shared" si="10"/>
        <v>1</v>
      </c>
      <c r="AW29" s="337">
        <f t="shared" si="11"/>
        <v>1</v>
      </c>
      <c r="AX29" s="337">
        <f t="shared" si="12"/>
        <v>1</v>
      </c>
      <c r="AY29" s="337">
        <f t="shared" si="13"/>
        <v>1</v>
      </c>
      <c r="AZ29" s="322"/>
      <c r="BA29" s="322"/>
      <c r="BB29" s="322"/>
      <c r="BC29" s="322"/>
      <c r="BD29" s="322"/>
      <c r="BE29" s="322"/>
      <c r="BF29" s="337">
        <f t="shared" si="14"/>
        <v>1</v>
      </c>
      <c r="BG29" s="322"/>
      <c r="BH29" s="322"/>
      <c r="BI29" s="337">
        <f t="shared" si="15"/>
        <v>1</v>
      </c>
      <c r="BJ29" s="337">
        <f t="shared" si="16"/>
        <v>1</v>
      </c>
      <c r="BK29" s="337">
        <f t="shared" si="17"/>
        <v>1</v>
      </c>
      <c r="BL29" s="337">
        <f t="shared" si="18"/>
        <v>1</v>
      </c>
      <c r="BM29" s="337">
        <f t="shared" si="19"/>
        <v>1</v>
      </c>
      <c r="BN29" s="337">
        <f t="shared" si="20"/>
        <v>1</v>
      </c>
      <c r="BO29" s="415"/>
      <c r="BP29" s="244"/>
      <c r="BQ29" s="244"/>
      <c r="BR29" s="842"/>
      <c r="BS29" s="842"/>
      <c r="BT29" s="842"/>
    </row>
    <row r="30" spans="1:72" s="22" customFormat="1" ht="15.75" hidden="1" customHeight="1" outlineLevel="1">
      <c r="A30" s="842"/>
      <c r="B30" s="44"/>
      <c r="C30" s="45"/>
      <c r="D30" s="46"/>
      <c r="E30" s="46"/>
      <c r="F30" s="45"/>
      <c r="G30" s="46"/>
      <c r="H30" s="45"/>
      <c r="I30" s="45"/>
      <c r="J30" s="47"/>
      <c r="K30" s="48"/>
      <c r="L30" s="47"/>
      <c r="M30" s="2316"/>
      <c r="N30" s="48"/>
      <c r="O30" s="49"/>
      <c r="P30" s="49"/>
      <c r="Q30" s="2254">
        <f t="shared" si="21"/>
        <v>0</v>
      </c>
      <c r="R30" s="2255">
        <f t="shared" si="0"/>
        <v>0</v>
      </c>
      <c r="S30" s="2255">
        <f t="shared" si="1"/>
        <v>0</v>
      </c>
      <c r="T30" s="2317"/>
      <c r="U30" s="2317"/>
      <c r="V30" s="2317"/>
      <c r="W30" s="50"/>
      <c r="X30" s="2261">
        <f t="shared" si="2"/>
        <v>0</v>
      </c>
      <c r="Y30" s="2261">
        <f t="shared" si="6"/>
        <v>0</v>
      </c>
      <c r="Z30" s="50"/>
      <c r="AA30" s="50"/>
      <c r="AB30" s="48"/>
      <c r="AC30" s="48"/>
      <c r="AD30" s="48"/>
      <c r="AE30" s="51"/>
      <c r="AF30" s="42"/>
      <c r="AG30" s="52" t="s">
        <v>6953</v>
      </c>
      <c r="AH30" s="207"/>
      <c r="AI30" s="415"/>
      <c r="AJ30" s="336" t="str">
        <f t="shared" si="3"/>
        <v>Please complete all cells in row</v>
      </c>
      <c r="AK30" s="415"/>
      <c r="AL30" s="244"/>
      <c r="AM30" s="244"/>
      <c r="AN30" s="244"/>
      <c r="AO30" s="244"/>
      <c r="AP30" s="244"/>
      <c r="AQ30" s="244"/>
      <c r="AR30" s="244"/>
      <c r="AS30" s="337">
        <f t="shared" si="7"/>
        <v>1</v>
      </c>
      <c r="AT30" s="337">
        <f t="shared" si="8"/>
        <v>1</v>
      </c>
      <c r="AU30" s="337">
        <f t="shared" si="9"/>
        <v>1</v>
      </c>
      <c r="AV30" s="337">
        <f t="shared" si="10"/>
        <v>1</v>
      </c>
      <c r="AW30" s="337">
        <f t="shared" si="11"/>
        <v>1</v>
      </c>
      <c r="AX30" s="337">
        <f t="shared" si="12"/>
        <v>1</v>
      </c>
      <c r="AY30" s="337">
        <f t="shared" si="13"/>
        <v>1</v>
      </c>
      <c r="AZ30" s="322"/>
      <c r="BA30" s="322"/>
      <c r="BB30" s="322"/>
      <c r="BC30" s="322"/>
      <c r="BD30" s="322"/>
      <c r="BE30" s="322"/>
      <c r="BF30" s="337">
        <f t="shared" si="14"/>
        <v>1</v>
      </c>
      <c r="BG30" s="322"/>
      <c r="BH30" s="322"/>
      <c r="BI30" s="337">
        <f t="shared" si="15"/>
        <v>1</v>
      </c>
      <c r="BJ30" s="337">
        <f t="shared" si="16"/>
        <v>1</v>
      </c>
      <c r="BK30" s="337">
        <f t="shared" si="17"/>
        <v>1</v>
      </c>
      <c r="BL30" s="337">
        <f t="shared" si="18"/>
        <v>1</v>
      </c>
      <c r="BM30" s="337">
        <f t="shared" si="19"/>
        <v>1</v>
      </c>
      <c r="BN30" s="337">
        <f t="shared" si="20"/>
        <v>1</v>
      </c>
      <c r="BO30" s="415"/>
      <c r="BP30" s="244"/>
      <c r="BQ30" s="244"/>
      <c r="BR30" s="842"/>
      <c r="BS30" s="842"/>
      <c r="BT30" s="842"/>
    </row>
    <row r="31" spans="1:72" s="22" customFormat="1" ht="15.75" hidden="1" customHeight="1" outlineLevel="1">
      <c r="A31" s="842"/>
      <c r="B31" s="44"/>
      <c r="C31" s="45"/>
      <c r="D31" s="46"/>
      <c r="E31" s="46"/>
      <c r="F31" s="45"/>
      <c r="G31" s="46"/>
      <c r="H31" s="45"/>
      <c r="I31" s="45"/>
      <c r="J31" s="47"/>
      <c r="K31" s="48"/>
      <c r="L31" s="47"/>
      <c r="M31" s="2316"/>
      <c r="N31" s="48"/>
      <c r="O31" s="49"/>
      <c r="P31" s="49"/>
      <c r="Q31" s="2254">
        <f t="shared" si="21"/>
        <v>0</v>
      </c>
      <c r="R31" s="2255">
        <f t="shared" si="0"/>
        <v>0</v>
      </c>
      <c r="S31" s="2255">
        <f t="shared" si="1"/>
        <v>0</v>
      </c>
      <c r="T31" s="2317"/>
      <c r="U31" s="2317"/>
      <c r="V31" s="2317"/>
      <c r="W31" s="50"/>
      <c r="X31" s="2261">
        <f t="shared" si="2"/>
        <v>0</v>
      </c>
      <c r="Y31" s="2261">
        <f t="shared" si="6"/>
        <v>0</v>
      </c>
      <c r="Z31" s="50"/>
      <c r="AA31" s="50"/>
      <c r="AB31" s="48"/>
      <c r="AC31" s="48"/>
      <c r="AD31" s="48"/>
      <c r="AE31" s="51"/>
      <c r="AF31" s="42"/>
      <c r="AG31" s="52" t="s">
        <v>6954</v>
      </c>
      <c r="AH31" s="207"/>
      <c r="AI31" s="415"/>
      <c r="AJ31" s="336" t="str">
        <f t="shared" si="3"/>
        <v>Please complete all cells in row</v>
      </c>
      <c r="AK31" s="415"/>
      <c r="AL31" s="244"/>
      <c r="AM31" s="244"/>
      <c r="AN31" s="244"/>
      <c r="AO31" s="244"/>
      <c r="AP31" s="244"/>
      <c r="AQ31" s="244"/>
      <c r="AR31" s="244"/>
      <c r="AS31" s="337">
        <f t="shared" si="7"/>
        <v>1</v>
      </c>
      <c r="AT31" s="337">
        <f t="shared" si="8"/>
        <v>1</v>
      </c>
      <c r="AU31" s="337">
        <f t="shared" si="9"/>
        <v>1</v>
      </c>
      <c r="AV31" s="337">
        <f t="shared" si="10"/>
        <v>1</v>
      </c>
      <c r="AW31" s="337">
        <f t="shared" si="11"/>
        <v>1</v>
      </c>
      <c r="AX31" s="337">
        <f t="shared" si="12"/>
        <v>1</v>
      </c>
      <c r="AY31" s="337">
        <f t="shared" si="13"/>
        <v>1</v>
      </c>
      <c r="AZ31" s="322"/>
      <c r="BA31" s="322"/>
      <c r="BB31" s="322"/>
      <c r="BC31" s="322"/>
      <c r="BD31" s="322"/>
      <c r="BE31" s="322"/>
      <c r="BF31" s="337">
        <f t="shared" si="14"/>
        <v>1</v>
      </c>
      <c r="BG31" s="322"/>
      <c r="BH31" s="322"/>
      <c r="BI31" s="337">
        <f t="shared" si="15"/>
        <v>1</v>
      </c>
      <c r="BJ31" s="337">
        <f t="shared" si="16"/>
        <v>1</v>
      </c>
      <c r="BK31" s="337">
        <f t="shared" si="17"/>
        <v>1</v>
      </c>
      <c r="BL31" s="337">
        <f t="shared" si="18"/>
        <v>1</v>
      </c>
      <c r="BM31" s="337">
        <f t="shared" si="19"/>
        <v>1</v>
      </c>
      <c r="BN31" s="337">
        <f t="shared" si="20"/>
        <v>1</v>
      </c>
      <c r="BO31" s="415"/>
      <c r="BP31" s="244"/>
      <c r="BQ31" s="244"/>
      <c r="BR31" s="842"/>
      <c r="BS31" s="842"/>
      <c r="BT31" s="842"/>
    </row>
    <row r="32" spans="1:72" s="22" customFormat="1" ht="15.75" hidden="1" customHeight="1" outlineLevel="1">
      <c r="A32" s="842"/>
      <c r="B32" s="44"/>
      <c r="C32" s="45"/>
      <c r="D32" s="46"/>
      <c r="E32" s="46"/>
      <c r="F32" s="45"/>
      <c r="G32" s="46"/>
      <c r="H32" s="45"/>
      <c r="I32" s="45"/>
      <c r="J32" s="47"/>
      <c r="K32" s="48"/>
      <c r="L32" s="47"/>
      <c r="M32" s="2316"/>
      <c r="N32" s="48"/>
      <c r="O32" s="49"/>
      <c r="P32" s="49"/>
      <c r="Q32" s="2254">
        <f t="shared" si="21"/>
        <v>0</v>
      </c>
      <c r="R32" s="2255">
        <f t="shared" si="0"/>
        <v>0</v>
      </c>
      <c r="S32" s="2255">
        <f t="shared" si="1"/>
        <v>0</v>
      </c>
      <c r="T32" s="2317"/>
      <c r="U32" s="2317"/>
      <c r="V32" s="2317"/>
      <c r="W32" s="50"/>
      <c r="X32" s="2261">
        <f t="shared" si="2"/>
        <v>0</v>
      </c>
      <c r="Y32" s="2261">
        <f t="shared" si="6"/>
        <v>0</v>
      </c>
      <c r="Z32" s="50"/>
      <c r="AA32" s="50"/>
      <c r="AB32" s="48"/>
      <c r="AC32" s="48"/>
      <c r="AD32" s="48"/>
      <c r="AE32" s="51"/>
      <c r="AF32" s="42"/>
      <c r="AG32" s="52" t="s">
        <v>6955</v>
      </c>
      <c r="AH32" s="207"/>
      <c r="AI32" s="415"/>
      <c r="AJ32" s="336" t="str">
        <f t="shared" si="3"/>
        <v>Please complete all cells in row</v>
      </c>
      <c r="AK32" s="415"/>
      <c r="AL32" s="244"/>
      <c r="AM32" s="244"/>
      <c r="AN32" s="244"/>
      <c r="AO32" s="244"/>
      <c r="AP32" s="244"/>
      <c r="AQ32" s="244"/>
      <c r="AR32" s="244"/>
      <c r="AS32" s="337">
        <f t="shared" si="7"/>
        <v>1</v>
      </c>
      <c r="AT32" s="337">
        <f t="shared" si="8"/>
        <v>1</v>
      </c>
      <c r="AU32" s="337">
        <f t="shared" si="9"/>
        <v>1</v>
      </c>
      <c r="AV32" s="337">
        <f t="shared" si="10"/>
        <v>1</v>
      </c>
      <c r="AW32" s="337">
        <f t="shared" si="11"/>
        <v>1</v>
      </c>
      <c r="AX32" s="337">
        <f t="shared" si="12"/>
        <v>1</v>
      </c>
      <c r="AY32" s="337">
        <f t="shared" si="13"/>
        <v>1</v>
      </c>
      <c r="AZ32" s="322"/>
      <c r="BA32" s="322"/>
      <c r="BB32" s="322"/>
      <c r="BC32" s="322"/>
      <c r="BD32" s="322"/>
      <c r="BE32" s="322"/>
      <c r="BF32" s="337">
        <f t="shared" si="14"/>
        <v>1</v>
      </c>
      <c r="BG32" s="322"/>
      <c r="BH32" s="322"/>
      <c r="BI32" s="337">
        <f t="shared" si="15"/>
        <v>1</v>
      </c>
      <c r="BJ32" s="337">
        <f t="shared" si="16"/>
        <v>1</v>
      </c>
      <c r="BK32" s="337">
        <f t="shared" si="17"/>
        <v>1</v>
      </c>
      <c r="BL32" s="337">
        <f t="shared" si="18"/>
        <v>1</v>
      </c>
      <c r="BM32" s="337">
        <f t="shared" si="19"/>
        <v>1</v>
      </c>
      <c r="BN32" s="337">
        <f t="shared" si="20"/>
        <v>1</v>
      </c>
      <c r="BO32" s="415"/>
      <c r="BP32" s="244"/>
      <c r="BQ32" s="244"/>
      <c r="BR32" s="842"/>
      <c r="BS32" s="842"/>
      <c r="BT32" s="842"/>
    </row>
    <row r="33" spans="1:72" s="22" customFormat="1" ht="15.75" hidden="1" customHeight="1" outlineLevel="1">
      <c r="A33" s="842"/>
      <c r="B33" s="44"/>
      <c r="C33" s="45"/>
      <c r="D33" s="46"/>
      <c r="E33" s="46"/>
      <c r="F33" s="45"/>
      <c r="G33" s="46"/>
      <c r="H33" s="45"/>
      <c r="I33" s="45"/>
      <c r="J33" s="47"/>
      <c r="K33" s="48"/>
      <c r="L33" s="47"/>
      <c r="M33" s="2316"/>
      <c r="N33" s="48"/>
      <c r="O33" s="49"/>
      <c r="P33" s="49"/>
      <c r="Q33" s="2254">
        <f t="shared" si="21"/>
        <v>0</v>
      </c>
      <c r="R33" s="2255">
        <f t="shared" si="0"/>
        <v>0</v>
      </c>
      <c r="S33" s="2255">
        <f t="shared" si="1"/>
        <v>0</v>
      </c>
      <c r="T33" s="2317"/>
      <c r="U33" s="2317"/>
      <c r="V33" s="2317"/>
      <c r="W33" s="50"/>
      <c r="X33" s="2261">
        <f t="shared" si="2"/>
        <v>0</v>
      </c>
      <c r="Y33" s="2261">
        <f t="shared" si="6"/>
        <v>0</v>
      </c>
      <c r="Z33" s="50"/>
      <c r="AA33" s="50"/>
      <c r="AB33" s="48"/>
      <c r="AC33" s="48"/>
      <c r="AD33" s="48"/>
      <c r="AE33" s="51"/>
      <c r="AF33" s="42"/>
      <c r="AG33" s="52" t="s">
        <v>6956</v>
      </c>
      <c r="AH33" s="207"/>
      <c r="AI33" s="415"/>
      <c r="AJ33" s="336" t="str">
        <f t="shared" si="3"/>
        <v>Please complete all cells in row</v>
      </c>
      <c r="AK33" s="415"/>
      <c r="AL33" s="244"/>
      <c r="AM33" s="244"/>
      <c r="AN33" s="244"/>
      <c r="AO33" s="244"/>
      <c r="AP33" s="244"/>
      <c r="AQ33" s="244"/>
      <c r="AR33" s="244"/>
      <c r="AS33" s="337">
        <f t="shared" si="7"/>
        <v>1</v>
      </c>
      <c r="AT33" s="337">
        <f t="shared" si="8"/>
        <v>1</v>
      </c>
      <c r="AU33" s="337">
        <f t="shared" si="9"/>
        <v>1</v>
      </c>
      <c r="AV33" s="337">
        <f t="shared" si="10"/>
        <v>1</v>
      </c>
      <c r="AW33" s="337">
        <f t="shared" si="11"/>
        <v>1</v>
      </c>
      <c r="AX33" s="337">
        <f t="shared" si="12"/>
        <v>1</v>
      </c>
      <c r="AY33" s="337">
        <f t="shared" si="13"/>
        <v>1</v>
      </c>
      <c r="AZ33" s="322"/>
      <c r="BA33" s="322"/>
      <c r="BB33" s="322"/>
      <c r="BC33" s="322"/>
      <c r="BD33" s="322"/>
      <c r="BE33" s="322"/>
      <c r="BF33" s="337">
        <f t="shared" si="14"/>
        <v>1</v>
      </c>
      <c r="BG33" s="322"/>
      <c r="BH33" s="322"/>
      <c r="BI33" s="337">
        <f t="shared" si="15"/>
        <v>1</v>
      </c>
      <c r="BJ33" s="337">
        <f t="shared" si="16"/>
        <v>1</v>
      </c>
      <c r="BK33" s="337">
        <f t="shared" si="17"/>
        <v>1</v>
      </c>
      <c r="BL33" s="337">
        <f t="shared" si="18"/>
        <v>1</v>
      </c>
      <c r="BM33" s="337">
        <f t="shared" si="19"/>
        <v>1</v>
      </c>
      <c r="BN33" s="337">
        <f t="shared" si="20"/>
        <v>1</v>
      </c>
      <c r="BO33" s="415"/>
      <c r="BP33" s="244"/>
      <c r="BQ33" s="244"/>
      <c r="BR33" s="842"/>
      <c r="BS33" s="842"/>
      <c r="BT33" s="842"/>
    </row>
    <row r="34" spans="1:72" s="22" customFormat="1" ht="15.75" hidden="1" customHeight="1" outlineLevel="1">
      <c r="A34" s="842"/>
      <c r="B34" s="44"/>
      <c r="C34" s="45"/>
      <c r="D34" s="46"/>
      <c r="E34" s="46"/>
      <c r="F34" s="45"/>
      <c r="G34" s="46"/>
      <c r="H34" s="45"/>
      <c r="I34" s="45"/>
      <c r="J34" s="47"/>
      <c r="K34" s="48"/>
      <c r="L34" s="47"/>
      <c r="M34" s="2316"/>
      <c r="N34" s="48"/>
      <c r="O34" s="49"/>
      <c r="P34" s="49"/>
      <c r="Q34" s="2254">
        <f t="shared" si="21"/>
        <v>0</v>
      </c>
      <c r="R34" s="2255">
        <f t="shared" si="0"/>
        <v>0</v>
      </c>
      <c r="S34" s="2255">
        <f t="shared" si="1"/>
        <v>0</v>
      </c>
      <c r="T34" s="2317"/>
      <c r="U34" s="2317"/>
      <c r="V34" s="2317"/>
      <c r="W34" s="50"/>
      <c r="X34" s="2261">
        <f t="shared" si="2"/>
        <v>0</v>
      </c>
      <c r="Y34" s="2261">
        <f t="shared" si="6"/>
        <v>0</v>
      </c>
      <c r="Z34" s="50"/>
      <c r="AA34" s="50"/>
      <c r="AB34" s="48"/>
      <c r="AC34" s="48"/>
      <c r="AD34" s="48"/>
      <c r="AE34" s="51"/>
      <c r="AF34" s="42"/>
      <c r="AG34" s="52" t="s">
        <v>6957</v>
      </c>
      <c r="AH34" s="207"/>
      <c r="AI34" s="415"/>
      <c r="AJ34" s="336" t="str">
        <f t="shared" si="3"/>
        <v>Please complete all cells in row</v>
      </c>
      <c r="AK34" s="415"/>
      <c r="AL34" s="244"/>
      <c r="AM34" s="244"/>
      <c r="AN34" s="244"/>
      <c r="AO34" s="244"/>
      <c r="AP34" s="244"/>
      <c r="AQ34" s="244"/>
      <c r="AR34" s="244"/>
      <c r="AS34" s="337">
        <f t="shared" si="7"/>
        <v>1</v>
      </c>
      <c r="AT34" s="337">
        <f t="shared" si="8"/>
        <v>1</v>
      </c>
      <c r="AU34" s="337">
        <f t="shared" si="9"/>
        <v>1</v>
      </c>
      <c r="AV34" s="337">
        <f t="shared" si="10"/>
        <v>1</v>
      </c>
      <c r="AW34" s="337">
        <f t="shared" si="11"/>
        <v>1</v>
      </c>
      <c r="AX34" s="337">
        <f t="shared" si="12"/>
        <v>1</v>
      </c>
      <c r="AY34" s="337">
        <f t="shared" si="13"/>
        <v>1</v>
      </c>
      <c r="AZ34" s="322"/>
      <c r="BA34" s="322"/>
      <c r="BB34" s="322"/>
      <c r="BC34" s="322"/>
      <c r="BD34" s="322"/>
      <c r="BE34" s="322"/>
      <c r="BF34" s="337">
        <f t="shared" si="14"/>
        <v>1</v>
      </c>
      <c r="BG34" s="322"/>
      <c r="BH34" s="322"/>
      <c r="BI34" s="337">
        <f t="shared" si="15"/>
        <v>1</v>
      </c>
      <c r="BJ34" s="337">
        <f t="shared" si="16"/>
        <v>1</v>
      </c>
      <c r="BK34" s="337">
        <f t="shared" si="17"/>
        <v>1</v>
      </c>
      <c r="BL34" s="337">
        <f t="shared" si="18"/>
        <v>1</v>
      </c>
      <c r="BM34" s="337">
        <f t="shared" si="19"/>
        <v>1</v>
      </c>
      <c r="BN34" s="337">
        <f t="shared" si="20"/>
        <v>1</v>
      </c>
      <c r="BO34" s="415"/>
      <c r="BP34" s="244"/>
      <c r="BQ34" s="244"/>
      <c r="BR34" s="842"/>
      <c r="BS34" s="842"/>
      <c r="BT34" s="842"/>
    </row>
    <row r="35" spans="1:72" s="22" customFormat="1" ht="15.75" hidden="1" customHeight="1" outlineLevel="1">
      <c r="A35" s="842"/>
      <c r="B35" s="44"/>
      <c r="C35" s="45"/>
      <c r="D35" s="46"/>
      <c r="E35" s="46"/>
      <c r="F35" s="45"/>
      <c r="G35" s="46"/>
      <c r="H35" s="45"/>
      <c r="I35" s="45"/>
      <c r="J35" s="47"/>
      <c r="K35" s="48"/>
      <c r="L35" s="47"/>
      <c r="M35" s="2316"/>
      <c r="N35" s="48"/>
      <c r="O35" s="49"/>
      <c r="P35" s="49"/>
      <c r="Q35" s="2254">
        <f t="shared" si="21"/>
        <v>0</v>
      </c>
      <c r="R35" s="2255">
        <f t="shared" si="0"/>
        <v>0</v>
      </c>
      <c r="S35" s="2255">
        <f t="shared" si="1"/>
        <v>0</v>
      </c>
      <c r="T35" s="2317"/>
      <c r="U35" s="2317"/>
      <c r="V35" s="2317"/>
      <c r="W35" s="50"/>
      <c r="X35" s="2261">
        <f t="shared" si="2"/>
        <v>0</v>
      </c>
      <c r="Y35" s="2261">
        <f t="shared" si="6"/>
        <v>0</v>
      </c>
      <c r="Z35" s="50"/>
      <c r="AA35" s="50"/>
      <c r="AB35" s="48"/>
      <c r="AC35" s="48"/>
      <c r="AD35" s="48"/>
      <c r="AE35" s="51"/>
      <c r="AF35" s="42"/>
      <c r="AG35" s="52" t="s">
        <v>6958</v>
      </c>
      <c r="AH35" s="207"/>
      <c r="AI35" s="415"/>
      <c r="AJ35" s="336" t="str">
        <f t="shared" si="3"/>
        <v>Please complete all cells in row</v>
      </c>
      <c r="AK35" s="415"/>
      <c r="AL35" s="244"/>
      <c r="AM35" s="244"/>
      <c r="AN35" s="244"/>
      <c r="AO35" s="244"/>
      <c r="AP35" s="244"/>
      <c r="AQ35" s="244"/>
      <c r="AR35" s="244"/>
      <c r="AS35" s="337">
        <f t="shared" si="7"/>
        <v>1</v>
      </c>
      <c r="AT35" s="337">
        <f t="shared" si="8"/>
        <v>1</v>
      </c>
      <c r="AU35" s="337">
        <f t="shared" si="9"/>
        <v>1</v>
      </c>
      <c r="AV35" s="337">
        <f t="shared" si="10"/>
        <v>1</v>
      </c>
      <c r="AW35" s="337">
        <f t="shared" si="11"/>
        <v>1</v>
      </c>
      <c r="AX35" s="337">
        <f t="shared" si="12"/>
        <v>1</v>
      </c>
      <c r="AY35" s="337">
        <f t="shared" si="13"/>
        <v>1</v>
      </c>
      <c r="AZ35" s="322"/>
      <c r="BA35" s="322"/>
      <c r="BB35" s="322"/>
      <c r="BC35" s="322"/>
      <c r="BD35" s="322"/>
      <c r="BE35" s="322"/>
      <c r="BF35" s="337">
        <f t="shared" si="14"/>
        <v>1</v>
      </c>
      <c r="BG35" s="322"/>
      <c r="BH35" s="322"/>
      <c r="BI35" s="337">
        <f t="shared" si="15"/>
        <v>1</v>
      </c>
      <c r="BJ35" s="337">
        <f t="shared" si="16"/>
        <v>1</v>
      </c>
      <c r="BK35" s="337">
        <f t="shared" si="17"/>
        <v>1</v>
      </c>
      <c r="BL35" s="337">
        <f t="shared" si="18"/>
        <v>1</v>
      </c>
      <c r="BM35" s="337">
        <f t="shared" si="19"/>
        <v>1</v>
      </c>
      <c r="BN35" s="337">
        <f t="shared" si="20"/>
        <v>1</v>
      </c>
      <c r="BO35" s="415"/>
      <c r="BP35" s="244"/>
      <c r="BQ35" s="244"/>
      <c r="BR35" s="842"/>
      <c r="BS35" s="842"/>
      <c r="BT35" s="842"/>
    </row>
    <row r="36" spans="1:72" s="22" customFormat="1" ht="15.75" hidden="1" customHeight="1" outlineLevel="1">
      <c r="A36" s="842"/>
      <c r="B36" s="44"/>
      <c r="C36" s="45"/>
      <c r="D36" s="46"/>
      <c r="E36" s="46"/>
      <c r="F36" s="45"/>
      <c r="G36" s="46"/>
      <c r="H36" s="45"/>
      <c r="I36" s="45"/>
      <c r="J36" s="47"/>
      <c r="K36" s="48"/>
      <c r="L36" s="47"/>
      <c r="M36" s="2316"/>
      <c r="N36" s="48"/>
      <c r="O36" s="49"/>
      <c r="P36" s="49"/>
      <c r="Q36" s="2254">
        <f t="shared" si="21"/>
        <v>0</v>
      </c>
      <c r="R36" s="2255">
        <f t="shared" si="0"/>
        <v>0</v>
      </c>
      <c r="S36" s="2255">
        <f t="shared" si="1"/>
        <v>0</v>
      </c>
      <c r="T36" s="2317"/>
      <c r="U36" s="2317"/>
      <c r="V36" s="2317"/>
      <c r="W36" s="50"/>
      <c r="X36" s="2261">
        <f t="shared" si="2"/>
        <v>0</v>
      </c>
      <c r="Y36" s="2261">
        <f t="shared" si="6"/>
        <v>0</v>
      </c>
      <c r="Z36" s="50"/>
      <c r="AA36" s="50"/>
      <c r="AB36" s="48"/>
      <c r="AC36" s="48"/>
      <c r="AD36" s="48"/>
      <c r="AE36" s="51"/>
      <c r="AF36" s="42"/>
      <c r="AG36" s="52" t="s">
        <v>6959</v>
      </c>
      <c r="AH36" s="207"/>
      <c r="AI36" s="415"/>
      <c r="AJ36" s="336" t="str">
        <f t="shared" si="3"/>
        <v>Please complete all cells in row</v>
      </c>
      <c r="AK36" s="415"/>
      <c r="AL36" s="244"/>
      <c r="AM36" s="244"/>
      <c r="AN36" s="244"/>
      <c r="AO36" s="244"/>
      <c r="AP36" s="244"/>
      <c r="AQ36" s="244"/>
      <c r="AR36" s="244"/>
      <c r="AS36" s="337">
        <f t="shared" si="7"/>
        <v>1</v>
      </c>
      <c r="AT36" s="337">
        <f t="shared" si="8"/>
        <v>1</v>
      </c>
      <c r="AU36" s="337">
        <f t="shared" si="9"/>
        <v>1</v>
      </c>
      <c r="AV36" s="337">
        <f t="shared" si="10"/>
        <v>1</v>
      </c>
      <c r="AW36" s="337">
        <f t="shared" si="11"/>
        <v>1</v>
      </c>
      <c r="AX36" s="337">
        <f t="shared" si="12"/>
        <v>1</v>
      </c>
      <c r="AY36" s="337">
        <f t="shared" si="13"/>
        <v>1</v>
      </c>
      <c r="AZ36" s="322"/>
      <c r="BA36" s="322"/>
      <c r="BB36" s="322"/>
      <c r="BC36" s="322"/>
      <c r="BD36" s="322"/>
      <c r="BE36" s="322"/>
      <c r="BF36" s="337">
        <f t="shared" si="14"/>
        <v>1</v>
      </c>
      <c r="BG36" s="322"/>
      <c r="BH36" s="322"/>
      <c r="BI36" s="337">
        <f t="shared" si="15"/>
        <v>1</v>
      </c>
      <c r="BJ36" s="337">
        <f t="shared" si="16"/>
        <v>1</v>
      </c>
      <c r="BK36" s="337">
        <f t="shared" si="17"/>
        <v>1</v>
      </c>
      <c r="BL36" s="337">
        <f t="shared" si="18"/>
        <v>1</v>
      </c>
      <c r="BM36" s="337">
        <f t="shared" si="19"/>
        <v>1</v>
      </c>
      <c r="BN36" s="337">
        <f t="shared" si="20"/>
        <v>1</v>
      </c>
      <c r="BO36" s="415"/>
      <c r="BP36" s="244"/>
      <c r="BQ36" s="244"/>
      <c r="BR36" s="842"/>
      <c r="BS36" s="842"/>
      <c r="BT36" s="842"/>
    </row>
    <row r="37" spans="1:72" s="22" customFormat="1" ht="15.75" hidden="1" customHeight="1" outlineLevel="1">
      <c r="A37" s="842"/>
      <c r="B37" s="44"/>
      <c r="C37" s="45"/>
      <c r="D37" s="46"/>
      <c r="E37" s="46"/>
      <c r="F37" s="45"/>
      <c r="G37" s="46"/>
      <c r="H37" s="45"/>
      <c r="I37" s="45"/>
      <c r="J37" s="47"/>
      <c r="K37" s="48"/>
      <c r="L37" s="47"/>
      <c r="M37" s="2316"/>
      <c r="N37" s="48"/>
      <c r="O37" s="49"/>
      <c r="P37" s="49"/>
      <c r="Q37" s="2254">
        <f t="shared" si="21"/>
        <v>0</v>
      </c>
      <c r="R37" s="2255">
        <f t="shared" si="0"/>
        <v>0</v>
      </c>
      <c r="S37" s="2255">
        <f t="shared" si="1"/>
        <v>0</v>
      </c>
      <c r="T37" s="2317"/>
      <c r="U37" s="2317"/>
      <c r="V37" s="2317"/>
      <c r="W37" s="50"/>
      <c r="X37" s="2261">
        <f t="shared" si="2"/>
        <v>0</v>
      </c>
      <c r="Y37" s="2261">
        <f t="shared" si="6"/>
        <v>0</v>
      </c>
      <c r="Z37" s="50"/>
      <c r="AA37" s="50"/>
      <c r="AB37" s="48"/>
      <c r="AC37" s="48"/>
      <c r="AD37" s="48"/>
      <c r="AE37" s="51"/>
      <c r="AF37" s="42"/>
      <c r="AG37" s="52" t="s">
        <v>6960</v>
      </c>
      <c r="AH37" s="207"/>
      <c r="AI37" s="415"/>
      <c r="AJ37" s="336" t="str">
        <f t="shared" si="3"/>
        <v>Please complete all cells in row</v>
      </c>
      <c r="AK37" s="415"/>
      <c r="AL37" s="244"/>
      <c r="AM37" s="244"/>
      <c r="AN37" s="244"/>
      <c r="AO37" s="244"/>
      <c r="AP37" s="244"/>
      <c r="AQ37" s="244"/>
      <c r="AR37" s="244"/>
      <c r="AS37" s="337">
        <f t="shared" si="7"/>
        <v>1</v>
      </c>
      <c r="AT37" s="337">
        <f t="shared" si="8"/>
        <v>1</v>
      </c>
      <c r="AU37" s="337">
        <f t="shared" si="9"/>
        <v>1</v>
      </c>
      <c r="AV37" s="337">
        <f t="shared" si="10"/>
        <v>1</v>
      </c>
      <c r="AW37" s="337">
        <f t="shared" si="11"/>
        <v>1</v>
      </c>
      <c r="AX37" s="337">
        <f t="shared" si="12"/>
        <v>1</v>
      </c>
      <c r="AY37" s="337">
        <f t="shared" si="13"/>
        <v>1</v>
      </c>
      <c r="AZ37" s="322"/>
      <c r="BA37" s="322"/>
      <c r="BB37" s="322"/>
      <c r="BC37" s="322"/>
      <c r="BD37" s="322"/>
      <c r="BE37" s="322"/>
      <c r="BF37" s="337">
        <f t="shared" si="14"/>
        <v>1</v>
      </c>
      <c r="BG37" s="322"/>
      <c r="BH37" s="322"/>
      <c r="BI37" s="337">
        <f t="shared" si="15"/>
        <v>1</v>
      </c>
      <c r="BJ37" s="337">
        <f t="shared" si="16"/>
        <v>1</v>
      </c>
      <c r="BK37" s="337">
        <f t="shared" si="17"/>
        <v>1</v>
      </c>
      <c r="BL37" s="337">
        <f t="shared" si="18"/>
        <v>1</v>
      </c>
      <c r="BM37" s="337">
        <f t="shared" si="19"/>
        <v>1</v>
      </c>
      <c r="BN37" s="337">
        <f t="shared" si="20"/>
        <v>1</v>
      </c>
      <c r="BO37" s="415"/>
      <c r="BP37" s="244"/>
      <c r="BQ37" s="244"/>
      <c r="BR37" s="842"/>
      <c r="BS37" s="842"/>
      <c r="BT37" s="842"/>
    </row>
    <row r="38" spans="1:72" s="22" customFormat="1" ht="15.75" hidden="1" customHeight="1" outlineLevel="1">
      <c r="A38" s="842"/>
      <c r="B38" s="44"/>
      <c r="C38" s="45"/>
      <c r="D38" s="46"/>
      <c r="E38" s="46"/>
      <c r="F38" s="45"/>
      <c r="G38" s="46"/>
      <c r="H38" s="45"/>
      <c r="I38" s="45"/>
      <c r="J38" s="47"/>
      <c r="K38" s="48"/>
      <c r="L38" s="47"/>
      <c r="M38" s="2316"/>
      <c r="N38" s="48"/>
      <c r="O38" s="49"/>
      <c r="P38" s="49"/>
      <c r="Q38" s="2254">
        <f t="shared" si="21"/>
        <v>0</v>
      </c>
      <c r="R38" s="2255">
        <f t="shared" si="0"/>
        <v>0</v>
      </c>
      <c r="S38" s="2255">
        <f t="shared" si="1"/>
        <v>0</v>
      </c>
      <c r="T38" s="2317"/>
      <c r="U38" s="2317"/>
      <c r="V38" s="2317"/>
      <c r="W38" s="50"/>
      <c r="X38" s="2261">
        <f t="shared" si="2"/>
        <v>0</v>
      </c>
      <c r="Y38" s="2261">
        <f t="shared" si="6"/>
        <v>0</v>
      </c>
      <c r="Z38" s="50"/>
      <c r="AA38" s="50"/>
      <c r="AB38" s="48"/>
      <c r="AC38" s="48"/>
      <c r="AD38" s="48"/>
      <c r="AE38" s="51"/>
      <c r="AF38" s="42"/>
      <c r="AG38" s="52" t="s">
        <v>6961</v>
      </c>
      <c r="AH38" s="207"/>
      <c r="AI38" s="415"/>
      <c r="AJ38" s="336" t="str">
        <f t="shared" si="3"/>
        <v>Please complete all cells in row</v>
      </c>
      <c r="AK38" s="415"/>
      <c r="AL38" s="244"/>
      <c r="AM38" s="244"/>
      <c r="AN38" s="244"/>
      <c r="AO38" s="244"/>
      <c r="AP38" s="244"/>
      <c r="AQ38" s="244"/>
      <c r="AR38" s="244"/>
      <c r="AS38" s="337">
        <f t="shared" si="7"/>
        <v>1</v>
      </c>
      <c r="AT38" s="337">
        <f t="shared" si="8"/>
        <v>1</v>
      </c>
      <c r="AU38" s="337">
        <f t="shared" si="9"/>
        <v>1</v>
      </c>
      <c r="AV38" s="337">
        <f t="shared" si="10"/>
        <v>1</v>
      </c>
      <c r="AW38" s="337">
        <f t="shared" si="11"/>
        <v>1</v>
      </c>
      <c r="AX38" s="337">
        <f t="shared" si="12"/>
        <v>1</v>
      </c>
      <c r="AY38" s="337">
        <f t="shared" si="13"/>
        <v>1</v>
      </c>
      <c r="AZ38" s="322"/>
      <c r="BA38" s="322"/>
      <c r="BB38" s="322"/>
      <c r="BC38" s="322"/>
      <c r="BD38" s="322"/>
      <c r="BE38" s="322"/>
      <c r="BF38" s="337">
        <f t="shared" si="14"/>
        <v>1</v>
      </c>
      <c r="BG38" s="322"/>
      <c r="BH38" s="322"/>
      <c r="BI38" s="337">
        <f t="shared" si="15"/>
        <v>1</v>
      </c>
      <c r="BJ38" s="337">
        <f t="shared" si="16"/>
        <v>1</v>
      </c>
      <c r="BK38" s="337">
        <f t="shared" si="17"/>
        <v>1</v>
      </c>
      <c r="BL38" s="337">
        <f t="shared" si="18"/>
        <v>1</v>
      </c>
      <c r="BM38" s="337">
        <f t="shared" si="19"/>
        <v>1</v>
      </c>
      <c r="BN38" s="337">
        <f t="shared" si="20"/>
        <v>1</v>
      </c>
      <c r="BO38" s="415"/>
      <c r="BP38" s="244"/>
      <c r="BQ38" s="244"/>
      <c r="BR38" s="842"/>
      <c r="BS38" s="842"/>
      <c r="BT38" s="842"/>
    </row>
    <row r="39" spans="1:72" s="22" customFormat="1" ht="15.75" hidden="1" customHeight="1" outlineLevel="1">
      <c r="A39" s="842"/>
      <c r="B39" s="44"/>
      <c r="C39" s="45"/>
      <c r="D39" s="46"/>
      <c r="E39" s="46"/>
      <c r="F39" s="45"/>
      <c r="G39" s="46"/>
      <c r="H39" s="45"/>
      <c r="I39" s="45"/>
      <c r="J39" s="47"/>
      <c r="K39" s="48"/>
      <c r="L39" s="47"/>
      <c r="M39" s="2316"/>
      <c r="N39" s="48"/>
      <c r="O39" s="49"/>
      <c r="P39" s="49"/>
      <c r="Q39" s="2254">
        <f t="shared" si="21"/>
        <v>0</v>
      </c>
      <c r="R39" s="2255">
        <f t="shared" si="0"/>
        <v>0</v>
      </c>
      <c r="S39" s="2255">
        <f t="shared" si="1"/>
        <v>0</v>
      </c>
      <c r="T39" s="2317"/>
      <c r="U39" s="2317"/>
      <c r="V39" s="2317"/>
      <c r="W39" s="50"/>
      <c r="X39" s="2261">
        <f t="shared" si="2"/>
        <v>0</v>
      </c>
      <c r="Y39" s="2261">
        <f t="shared" si="6"/>
        <v>0</v>
      </c>
      <c r="Z39" s="50"/>
      <c r="AA39" s="50"/>
      <c r="AB39" s="48"/>
      <c r="AC39" s="48"/>
      <c r="AD39" s="48"/>
      <c r="AE39" s="51"/>
      <c r="AF39" s="42"/>
      <c r="AG39" s="52" t="s">
        <v>6962</v>
      </c>
      <c r="AH39" s="207"/>
      <c r="AI39" s="415"/>
      <c r="AJ39" s="336" t="str">
        <f t="shared" si="3"/>
        <v>Please complete all cells in row</v>
      </c>
      <c r="AK39" s="415"/>
      <c r="AL39" s="244"/>
      <c r="AM39" s="244"/>
      <c r="AN39" s="244"/>
      <c r="AO39" s="244"/>
      <c r="AP39" s="244"/>
      <c r="AQ39" s="244"/>
      <c r="AR39" s="244"/>
      <c r="AS39" s="337">
        <f t="shared" si="7"/>
        <v>1</v>
      </c>
      <c r="AT39" s="337">
        <f t="shared" si="8"/>
        <v>1</v>
      </c>
      <c r="AU39" s="337">
        <f t="shared" si="9"/>
        <v>1</v>
      </c>
      <c r="AV39" s="337">
        <f t="shared" si="10"/>
        <v>1</v>
      </c>
      <c r="AW39" s="337">
        <f t="shared" si="11"/>
        <v>1</v>
      </c>
      <c r="AX39" s="337">
        <f t="shared" si="12"/>
        <v>1</v>
      </c>
      <c r="AY39" s="337">
        <f t="shared" si="13"/>
        <v>1</v>
      </c>
      <c r="AZ39" s="322"/>
      <c r="BA39" s="322"/>
      <c r="BB39" s="322"/>
      <c r="BC39" s="322"/>
      <c r="BD39" s="322"/>
      <c r="BE39" s="322"/>
      <c r="BF39" s="337">
        <f t="shared" si="14"/>
        <v>1</v>
      </c>
      <c r="BG39" s="322"/>
      <c r="BH39" s="322"/>
      <c r="BI39" s="337">
        <f t="shared" si="15"/>
        <v>1</v>
      </c>
      <c r="BJ39" s="337">
        <f t="shared" si="16"/>
        <v>1</v>
      </c>
      <c r="BK39" s="337">
        <f t="shared" si="17"/>
        <v>1</v>
      </c>
      <c r="BL39" s="337">
        <f t="shared" si="18"/>
        <v>1</v>
      </c>
      <c r="BM39" s="337">
        <f t="shared" si="19"/>
        <v>1</v>
      </c>
      <c r="BN39" s="337">
        <f t="shared" si="20"/>
        <v>1</v>
      </c>
      <c r="BO39" s="415"/>
      <c r="BP39" s="244"/>
      <c r="BQ39" s="244"/>
      <c r="BR39" s="842"/>
      <c r="BS39" s="842"/>
      <c r="BT39" s="842"/>
    </row>
    <row r="40" spans="1:72" s="22" customFormat="1" ht="15.75" hidden="1" customHeight="1" outlineLevel="1">
      <c r="A40" s="842"/>
      <c r="B40" s="44"/>
      <c r="C40" s="45"/>
      <c r="D40" s="46"/>
      <c r="E40" s="46"/>
      <c r="F40" s="45"/>
      <c r="G40" s="46"/>
      <c r="H40" s="45"/>
      <c r="I40" s="45"/>
      <c r="J40" s="47"/>
      <c r="K40" s="48"/>
      <c r="L40" s="47"/>
      <c r="M40" s="2316"/>
      <c r="N40" s="48"/>
      <c r="O40" s="49"/>
      <c r="P40" s="49"/>
      <c r="Q40" s="2254">
        <f t="shared" si="21"/>
        <v>0</v>
      </c>
      <c r="R40" s="2255">
        <f t="shared" si="0"/>
        <v>0</v>
      </c>
      <c r="S40" s="2255">
        <f t="shared" si="1"/>
        <v>0</v>
      </c>
      <c r="T40" s="2317"/>
      <c r="U40" s="2317"/>
      <c r="V40" s="2317"/>
      <c r="W40" s="50"/>
      <c r="X40" s="2261">
        <f t="shared" si="2"/>
        <v>0</v>
      </c>
      <c r="Y40" s="2261">
        <f t="shared" si="6"/>
        <v>0</v>
      </c>
      <c r="Z40" s="50"/>
      <c r="AA40" s="50"/>
      <c r="AB40" s="48"/>
      <c r="AC40" s="48"/>
      <c r="AD40" s="48"/>
      <c r="AE40" s="51"/>
      <c r="AF40" s="42"/>
      <c r="AG40" s="52" t="s">
        <v>6963</v>
      </c>
      <c r="AH40" s="207"/>
      <c r="AI40" s="415"/>
      <c r="AJ40" s="336" t="str">
        <f t="shared" si="3"/>
        <v>Please complete all cells in row</v>
      </c>
      <c r="AK40" s="415"/>
      <c r="AL40" s="244"/>
      <c r="AM40" s="244"/>
      <c r="AN40" s="244"/>
      <c r="AO40" s="244"/>
      <c r="AP40" s="244"/>
      <c r="AQ40" s="244"/>
      <c r="AR40" s="244"/>
      <c r="AS40" s="337">
        <f t="shared" si="7"/>
        <v>1</v>
      </c>
      <c r="AT40" s="337">
        <f t="shared" si="8"/>
        <v>1</v>
      </c>
      <c r="AU40" s="337">
        <f t="shared" si="9"/>
        <v>1</v>
      </c>
      <c r="AV40" s="337">
        <f t="shared" si="10"/>
        <v>1</v>
      </c>
      <c r="AW40" s="337">
        <f t="shared" si="11"/>
        <v>1</v>
      </c>
      <c r="AX40" s="337">
        <f t="shared" si="12"/>
        <v>1</v>
      </c>
      <c r="AY40" s="337">
        <f t="shared" si="13"/>
        <v>1</v>
      </c>
      <c r="AZ40" s="322"/>
      <c r="BA40" s="322"/>
      <c r="BB40" s="322"/>
      <c r="BC40" s="322"/>
      <c r="BD40" s="322"/>
      <c r="BE40" s="322"/>
      <c r="BF40" s="337">
        <f t="shared" si="14"/>
        <v>1</v>
      </c>
      <c r="BG40" s="322"/>
      <c r="BH40" s="322"/>
      <c r="BI40" s="337">
        <f t="shared" si="15"/>
        <v>1</v>
      </c>
      <c r="BJ40" s="337">
        <f t="shared" si="16"/>
        <v>1</v>
      </c>
      <c r="BK40" s="337">
        <f t="shared" si="17"/>
        <v>1</v>
      </c>
      <c r="BL40" s="337">
        <f t="shared" si="18"/>
        <v>1</v>
      </c>
      <c r="BM40" s="337">
        <f t="shared" si="19"/>
        <v>1</v>
      </c>
      <c r="BN40" s="337">
        <f t="shared" si="20"/>
        <v>1</v>
      </c>
      <c r="BO40" s="415"/>
      <c r="BP40" s="244"/>
      <c r="BQ40" s="244"/>
      <c r="BR40" s="842"/>
      <c r="BS40" s="842"/>
      <c r="BT40" s="842"/>
    </row>
    <row r="41" spans="1:72" s="22" customFormat="1" ht="15.75" hidden="1" customHeight="1" outlineLevel="1">
      <c r="A41" s="842"/>
      <c r="B41" s="44"/>
      <c r="C41" s="45"/>
      <c r="D41" s="46"/>
      <c r="E41" s="46"/>
      <c r="F41" s="45"/>
      <c r="G41" s="46"/>
      <c r="H41" s="45"/>
      <c r="I41" s="45"/>
      <c r="J41" s="47"/>
      <c r="K41" s="48"/>
      <c r="L41" s="47"/>
      <c r="M41" s="2316"/>
      <c r="N41" s="48"/>
      <c r="O41" s="49"/>
      <c r="P41" s="49"/>
      <c r="Q41" s="2254">
        <f t="shared" si="21"/>
        <v>0</v>
      </c>
      <c r="R41" s="2255">
        <f t="shared" si="0"/>
        <v>0</v>
      </c>
      <c r="S41" s="2255">
        <f t="shared" si="1"/>
        <v>0</v>
      </c>
      <c r="T41" s="2317"/>
      <c r="U41" s="2317"/>
      <c r="V41" s="2317"/>
      <c r="W41" s="50"/>
      <c r="X41" s="2261">
        <f t="shared" si="2"/>
        <v>0</v>
      </c>
      <c r="Y41" s="2261">
        <f t="shared" si="6"/>
        <v>0</v>
      </c>
      <c r="Z41" s="50"/>
      <c r="AA41" s="50"/>
      <c r="AB41" s="48"/>
      <c r="AC41" s="48"/>
      <c r="AD41" s="48"/>
      <c r="AE41" s="51"/>
      <c r="AF41" s="42"/>
      <c r="AG41" s="52" t="s">
        <v>6964</v>
      </c>
      <c r="AH41" s="207"/>
      <c r="AI41" s="415"/>
      <c r="AJ41" s="336" t="str">
        <f t="shared" si="3"/>
        <v>Please complete all cells in row</v>
      </c>
      <c r="AK41" s="415"/>
      <c r="AL41" s="244"/>
      <c r="AM41" s="244"/>
      <c r="AN41" s="244"/>
      <c r="AO41" s="244"/>
      <c r="AP41" s="244"/>
      <c r="AQ41" s="244"/>
      <c r="AR41" s="244"/>
      <c r="AS41" s="337">
        <f t="shared" si="7"/>
        <v>1</v>
      </c>
      <c r="AT41" s="337">
        <f t="shared" si="8"/>
        <v>1</v>
      </c>
      <c r="AU41" s="337">
        <f t="shared" si="9"/>
        <v>1</v>
      </c>
      <c r="AV41" s="337">
        <f t="shared" si="10"/>
        <v>1</v>
      </c>
      <c r="AW41" s="337">
        <f t="shared" si="11"/>
        <v>1</v>
      </c>
      <c r="AX41" s="337">
        <f t="shared" si="12"/>
        <v>1</v>
      </c>
      <c r="AY41" s="337">
        <f t="shared" si="13"/>
        <v>1</v>
      </c>
      <c r="AZ41" s="322"/>
      <c r="BA41" s="322"/>
      <c r="BB41" s="322"/>
      <c r="BC41" s="322"/>
      <c r="BD41" s="322"/>
      <c r="BE41" s="322"/>
      <c r="BF41" s="337">
        <f t="shared" si="14"/>
        <v>1</v>
      </c>
      <c r="BG41" s="322"/>
      <c r="BH41" s="322"/>
      <c r="BI41" s="337">
        <f t="shared" si="15"/>
        <v>1</v>
      </c>
      <c r="BJ41" s="337">
        <f t="shared" si="16"/>
        <v>1</v>
      </c>
      <c r="BK41" s="337">
        <f t="shared" si="17"/>
        <v>1</v>
      </c>
      <c r="BL41" s="337">
        <f t="shared" si="18"/>
        <v>1</v>
      </c>
      <c r="BM41" s="337">
        <f t="shared" si="19"/>
        <v>1</v>
      </c>
      <c r="BN41" s="337">
        <f t="shared" si="20"/>
        <v>1</v>
      </c>
      <c r="BO41" s="415"/>
      <c r="BP41" s="244"/>
      <c r="BQ41" s="244"/>
      <c r="BR41" s="842"/>
      <c r="BS41" s="842"/>
      <c r="BT41" s="842"/>
    </row>
    <row r="42" spans="1:72" s="22" customFormat="1" ht="15.75" hidden="1" customHeight="1" outlineLevel="1">
      <c r="A42" s="842"/>
      <c r="B42" s="44"/>
      <c r="C42" s="45"/>
      <c r="D42" s="46"/>
      <c r="E42" s="46"/>
      <c r="F42" s="45"/>
      <c r="G42" s="46"/>
      <c r="H42" s="45"/>
      <c r="I42" s="45"/>
      <c r="J42" s="47"/>
      <c r="K42" s="48"/>
      <c r="L42" s="47"/>
      <c r="M42" s="2316"/>
      <c r="N42" s="48"/>
      <c r="O42" s="49"/>
      <c r="P42" s="49"/>
      <c r="Q42" s="2254">
        <f t="shared" si="21"/>
        <v>0</v>
      </c>
      <c r="R42" s="2255">
        <f t="shared" si="0"/>
        <v>0</v>
      </c>
      <c r="S42" s="2255">
        <f t="shared" si="1"/>
        <v>0</v>
      </c>
      <c r="T42" s="2317"/>
      <c r="U42" s="2317"/>
      <c r="V42" s="2317"/>
      <c r="W42" s="50"/>
      <c r="X42" s="2261">
        <f t="shared" si="2"/>
        <v>0</v>
      </c>
      <c r="Y42" s="2261">
        <f t="shared" si="6"/>
        <v>0</v>
      </c>
      <c r="Z42" s="50"/>
      <c r="AA42" s="50"/>
      <c r="AB42" s="48"/>
      <c r="AC42" s="48"/>
      <c r="AD42" s="48"/>
      <c r="AE42" s="51"/>
      <c r="AF42" s="42"/>
      <c r="AG42" s="52" t="s">
        <v>6965</v>
      </c>
      <c r="AH42" s="207"/>
      <c r="AI42" s="415"/>
      <c r="AJ42" s="336" t="str">
        <f t="shared" si="3"/>
        <v>Please complete all cells in row</v>
      </c>
      <c r="AK42" s="415"/>
      <c r="AL42" s="244"/>
      <c r="AM42" s="244"/>
      <c r="AN42" s="244"/>
      <c r="AO42" s="244"/>
      <c r="AP42" s="244"/>
      <c r="AQ42" s="244"/>
      <c r="AR42" s="244"/>
      <c r="AS42" s="337">
        <f t="shared" si="7"/>
        <v>1</v>
      </c>
      <c r="AT42" s="337">
        <f t="shared" si="8"/>
        <v>1</v>
      </c>
      <c r="AU42" s="337">
        <f t="shared" si="9"/>
        <v>1</v>
      </c>
      <c r="AV42" s="337">
        <f t="shared" si="10"/>
        <v>1</v>
      </c>
      <c r="AW42" s="337">
        <f t="shared" si="11"/>
        <v>1</v>
      </c>
      <c r="AX42" s="337">
        <f t="shared" si="12"/>
        <v>1</v>
      </c>
      <c r="AY42" s="337">
        <f t="shared" si="13"/>
        <v>1</v>
      </c>
      <c r="AZ42" s="322"/>
      <c r="BA42" s="322"/>
      <c r="BB42" s="322"/>
      <c r="BC42" s="322"/>
      <c r="BD42" s="322"/>
      <c r="BE42" s="322"/>
      <c r="BF42" s="337">
        <f t="shared" si="14"/>
        <v>1</v>
      </c>
      <c r="BG42" s="322"/>
      <c r="BH42" s="322"/>
      <c r="BI42" s="337">
        <f t="shared" si="15"/>
        <v>1</v>
      </c>
      <c r="BJ42" s="337">
        <f t="shared" si="16"/>
        <v>1</v>
      </c>
      <c r="BK42" s="337">
        <f t="shared" si="17"/>
        <v>1</v>
      </c>
      <c r="BL42" s="337">
        <f t="shared" si="18"/>
        <v>1</v>
      </c>
      <c r="BM42" s="337">
        <f t="shared" si="19"/>
        <v>1</v>
      </c>
      <c r="BN42" s="337">
        <f t="shared" si="20"/>
        <v>1</v>
      </c>
      <c r="BO42" s="415"/>
      <c r="BP42" s="244"/>
      <c r="BQ42" s="244"/>
      <c r="BR42" s="842"/>
      <c r="BS42" s="842"/>
      <c r="BT42" s="842"/>
    </row>
    <row r="43" spans="1:72" s="22" customFormat="1" ht="15.75" hidden="1" customHeight="1" outlineLevel="1">
      <c r="A43" s="842"/>
      <c r="B43" s="44"/>
      <c r="C43" s="45"/>
      <c r="D43" s="46"/>
      <c r="E43" s="46"/>
      <c r="F43" s="45"/>
      <c r="G43" s="46"/>
      <c r="H43" s="45"/>
      <c r="I43" s="45"/>
      <c r="J43" s="47"/>
      <c r="K43" s="48"/>
      <c r="L43" s="47"/>
      <c r="M43" s="2316"/>
      <c r="N43" s="48"/>
      <c r="O43" s="49"/>
      <c r="P43" s="49"/>
      <c r="Q43" s="2254">
        <f t="shared" si="21"/>
        <v>0</v>
      </c>
      <c r="R43" s="2255">
        <f t="shared" si="0"/>
        <v>0</v>
      </c>
      <c r="S43" s="2255">
        <f t="shared" si="1"/>
        <v>0</v>
      </c>
      <c r="T43" s="2317"/>
      <c r="U43" s="2317"/>
      <c r="V43" s="2317"/>
      <c r="W43" s="50"/>
      <c r="X43" s="2261">
        <f t="shared" si="2"/>
        <v>0</v>
      </c>
      <c r="Y43" s="2261">
        <f t="shared" si="6"/>
        <v>0</v>
      </c>
      <c r="Z43" s="50"/>
      <c r="AA43" s="50"/>
      <c r="AB43" s="48"/>
      <c r="AC43" s="48"/>
      <c r="AD43" s="48"/>
      <c r="AE43" s="51"/>
      <c r="AF43" s="42"/>
      <c r="AG43" s="52" t="s">
        <v>6966</v>
      </c>
      <c r="AH43" s="207"/>
      <c r="AI43" s="415"/>
      <c r="AJ43" s="336" t="str">
        <f t="shared" si="3"/>
        <v>Please complete all cells in row</v>
      </c>
      <c r="AK43" s="415"/>
      <c r="AL43" s="244"/>
      <c r="AM43" s="244"/>
      <c r="AN43" s="244"/>
      <c r="AO43" s="244"/>
      <c r="AP43" s="244"/>
      <c r="AQ43" s="244"/>
      <c r="AR43" s="244"/>
      <c r="AS43" s="337">
        <f t="shared" si="7"/>
        <v>1</v>
      </c>
      <c r="AT43" s="337">
        <f t="shared" si="8"/>
        <v>1</v>
      </c>
      <c r="AU43" s="337">
        <f t="shared" si="9"/>
        <v>1</v>
      </c>
      <c r="AV43" s="337">
        <f t="shared" si="10"/>
        <v>1</v>
      </c>
      <c r="AW43" s="337">
        <f t="shared" si="11"/>
        <v>1</v>
      </c>
      <c r="AX43" s="337">
        <f t="shared" si="12"/>
        <v>1</v>
      </c>
      <c r="AY43" s="337">
        <f t="shared" si="13"/>
        <v>1</v>
      </c>
      <c r="AZ43" s="322"/>
      <c r="BA43" s="322"/>
      <c r="BB43" s="322"/>
      <c r="BC43" s="322"/>
      <c r="BD43" s="322"/>
      <c r="BE43" s="322"/>
      <c r="BF43" s="337">
        <f t="shared" si="14"/>
        <v>1</v>
      </c>
      <c r="BG43" s="322"/>
      <c r="BH43" s="322"/>
      <c r="BI43" s="337">
        <f t="shared" si="15"/>
        <v>1</v>
      </c>
      <c r="BJ43" s="337">
        <f t="shared" si="16"/>
        <v>1</v>
      </c>
      <c r="BK43" s="337">
        <f t="shared" si="17"/>
        <v>1</v>
      </c>
      <c r="BL43" s="337">
        <f t="shared" si="18"/>
        <v>1</v>
      </c>
      <c r="BM43" s="337">
        <f t="shared" si="19"/>
        <v>1</v>
      </c>
      <c r="BN43" s="337">
        <f t="shared" si="20"/>
        <v>1</v>
      </c>
      <c r="BO43" s="415"/>
      <c r="BP43" s="244"/>
      <c r="BQ43" s="244"/>
      <c r="BR43" s="842"/>
      <c r="BS43" s="842"/>
      <c r="BT43" s="842"/>
    </row>
    <row r="44" spans="1:72" s="22" customFormat="1" ht="15.75" hidden="1" customHeight="1" outlineLevel="1">
      <c r="A44" s="842"/>
      <c r="B44" s="44"/>
      <c r="C44" s="45"/>
      <c r="D44" s="46"/>
      <c r="E44" s="46"/>
      <c r="F44" s="45"/>
      <c r="G44" s="46"/>
      <c r="H44" s="45"/>
      <c r="I44" s="45"/>
      <c r="J44" s="47"/>
      <c r="K44" s="48"/>
      <c r="L44" s="47"/>
      <c r="M44" s="2316"/>
      <c r="N44" s="48"/>
      <c r="O44" s="49"/>
      <c r="P44" s="49"/>
      <c r="Q44" s="2254">
        <f t="shared" si="21"/>
        <v>0</v>
      </c>
      <c r="R44" s="2255">
        <f t="shared" si="0"/>
        <v>0</v>
      </c>
      <c r="S44" s="2255">
        <f t="shared" si="1"/>
        <v>0</v>
      </c>
      <c r="T44" s="2317"/>
      <c r="U44" s="2317"/>
      <c r="V44" s="2317"/>
      <c r="W44" s="50"/>
      <c r="X44" s="2261">
        <f t="shared" si="2"/>
        <v>0</v>
      </c>
      <c r="Y44" s="2261">
        <f t="shared" si="6"/>
        <v>0</v>
      </c>
      <c r="Z44" s="50"/>
      <c r="AA44" s="50"/>
      <c r="AB44" s="48"/>
      <c r="AC44" s="48"/>
      <c r="AD44" s="48"/>
      <c r="AE44" s="51"/>
      <c r="AF44" s="42"/>
      <c r="AG44" s="52" t="s">
        <v>6967</v>
      </c>
      <c r="AH44" s="207"/>
      <c r="AI44" s="415"/>
      <c r="AJ44" s="336" t="str">
        <f t="shared" si="3"/>
        <v>Please complete all cells in row</v>
      </c>
      <c r="AK44" s="415"/>
      <c r="AL44" s="244"/>
      <c r="AM44" s="244"/>
      <c r="AN44" s="244"/>
      <c r="AO44" s="244"/>
      <c r="AP44" s="244"/>
      <c r="AQ44" s="244"/>
      <c r="AR44" s="244"/>
      <c r="AS44" s="337">
        <f t="shared" si="7"/>
        <v>1</v>
      </c>
      <c r="AT44" s="337">
        <f t="shared" si="8"/>
        <v>1</v>
      </c>
      <c r="AU44" s="337">
        <f t="shared" si="9"/>
        <v>1</v>
      </c>
      <c r="AV44" s="337">
        <f t="shared" si="10"/>
        <v>1</v>
      </c>
      <c r="AW44" s="337">
        <f t="shared" si="11"/>
        <v>1</v>
      </c>
      <c r="AX44" s="337">
        <f t="shared" si="12"/>
        <v>1</v>
      </c>
      <c r="AY44" s="337">
        <f t="shared" si="13"/>
        <v>1</v>
      </c>
      <c r="AZ44" s="322"/>
      <c r="BA44" s="322"/>
      <c r="BB44" s="322"/>
      <c r="BC44" s="322"/>
      <c r="BD44" s="322"/>
      <c r="BE44" s="322"/>
      <c r="BF44" s="337">
        <f t="shared" si="14"/>
        <v>1</v>
      </c>
      <c r="BG44" s="322"/>
      <c r="BH44" s="322"/>
      <c r="BI44" s="337">
        <f t="shared" si="15"/>
        <v>1</v>
      </c>
      <c r="BJ44" s="337">
        <f t="shared" si="16"/>
        <v>1</v>
      </c>
      <c r="BK44" s="337">
        <f t="shared" si="17"/>
        <v>1</v>
      </c>
      <c r="BL44" s="337">
        <f t="shared" si="18"/>
        <v>1</v>
      </c>
      <c r="BM44" s="337">
        <f t="shared" si="19"/>
        <v>1</v>
      </c>
      <c r="BN44" s="337">
        <f t="shared" si="20"/>
        <v>1</v>
      </c>
      <c r="BO44" s="415"/>
      <c r="BP44" s="244"/>
      <c r="BQ44" s="244"/>
      <c r="BR44" s="842"/>
      <c r="BS44" s="842"/>
      <c r="BT44" s="842"/>
    </row>
    <row r="45" spans="1:72" s="22" customFormat="1" ht="15.75" hidden="1" customHeight="1" outlineLevel="1">
      <c r="A45" s="842"/>
      <c r="B45" s="44"/>
      <c r="C45" s="45"/>
      <c r="D45" s="46"/>
      <c r="E45" s="46"/>
      <c r="F45" s="45"/>
      <c r="G45" s="46"/>
      <c r="H45" s="45"/>
      <c r="I45" s="45"/>
      <c r="J45" s="47"/>
      <c r="K45" s="48"/>
      <c r="L45" s="47"/>
      <c r="M45" s="2316"/>
      <c r="N45" s="48"/>
      <c r="O45" s="49"/>
      <c r="P45" s="49"/>
      <c r="Q45" s="2254">
        <f t="shared" si="21"/>
        <v>0</v>
      </c>
      <c r="R45" s="2255">
        <f t="shared" si="0"/>
        <v>0</v>
      </c>
      <c r="S45" s="2255">
        <f t="shared" si="1"/>
        <v>0</v>
      </c>
      <c r="T45" s="2317"/>
      <c r="U45" s="2317"/>
      <c r="V45" s="2317"/>
      <c r="W45" s="50"/>
      <c r="X45" s="2261">
        <f t="shared" si="2"/>
        <v>0</v>
      </c>
      <c r="Y45" s="2261">
        <f t="shared" si="6"/>
        <v>0</v>
      </c>
      <c r="Z45" s="50"/>
      <c r="AA45" s="50"/>
      <c r="AB45" s="48"/>
      <c r="AC45" s="48"/>
      <c r="AD45" s="48"/>
      <c r="AE45" s="51"/>
      <c r="AF45" s="42"/>
      <c r="AG45" s="52" t="s">
        <v>6968</v>
      </c>
      <c r="AH45" s="207"/>
      <c r="AI45" s="415"/>
      <c r="AJ45" s="336" t="str">
        <f t="shared" si="3"/>
        <v>Please complete all cells in row</v>
      </c>
      <c r="AK45" s="415"/>
      <c r="AL45" s="244"/>
      <c r="AM45" s="244"/>
      <c r="AN45" s="244"/>
      <c r="AO45" s="244"/>
      <c r="AP45" s="244"/>
      <c r="AQ45" s="244"/>
      <c r="AR45" s="244"/>
      <c r="AS45" s="337">
        <f t="shared" si="7"/>
        <v>1</v>
      </c>
      <c r="AT45" s="337">
        <f t="shared" si="8"/>
        <v>1</v>
      </c>
      <c r="AU45" s="337">
        <f t="shared" si="9"/>
        <v>1</v>
      </c>
      <c r="AV45" s="337">
        <f t="shared" si="10"/>
        <v>1</v>
      </c>
      <c r="AW45" s="337">
        <f t="shared" si="11"/>
        <v>1</v>
      </c>
      <c r="AX45" s="337">
        <f t="shared" si="12"/>
        <v>1</v>
      </c>
      <c r="AY45" s="337">
        <f t="shared" si="13"/>
        <v>1</v>
      </c>
      <c r="AZ45" s="322"/>
      <c r="BA45" s="322"/>
      <c r="BB45" s="322"/>
      <c r="BC45" s="322"/>
      <c r="BD45" s="322"/>
      <c r="BE45" s="322"/>
      <c r="BF45" s="337">
        <f t="shared" si="14"/>
        <v>1</v>
      </c>
      <c r="BG45" s="322"/>
      <c r="BH45" s="322"/>
      <c r="BI45" s="337">
        <f t="shared" si="15"/>
        <v>1</v>
      </c>
      <c r="BJ45" s="337">
        <f t="shared" si="16"/>
        <v>1</v>
      </c>
      <c r="BK45" s="337">
        <f t="shared" si="17"/>
        <v>1</v>
      </c>
      <c r="BL45" s="337">
        <f t="shared" si="18"/>
        <v>1</v>
      </c>
      <c r="BM45" s="337">
        <f t="shared" si="19"/>
        <v>1</v>
      </c>
      <c r="BN45" s="337">
        <f t="shared" si="20"/>
        <v>1</v>
      </c>
      <c r="BO45" s="415"/>
      <c r="BP45" s="244"/>
      <c r="BQ45" s="244"/>
      <c r="BR45" s="842"/>
      <c r="BS45" s="842"/>
      <c r="BT45" s="842"/>
    </row>
    <row r="46" spans="1:72" s="22" customFormat="1" ht="15.75" hidden="1" customHeight="1" outlineLevel="1">
      <c r="A46" s="842"/>
      <c r="B46" s="44"/>
      <c r="C46" s="45"/>
      <c r="D46" s="46"/>
      <c r="E46" s="46"/>
      <c r="F46" s="45"/>
      <c r="G46" s="46"/>
      <c r="H46" s="45"/>
      <c r="I46" s="45"/>
      <c r="J46" s="47"/>
      <c r="K46" s="48"/>
      <c r="L46" s="47"/>
      <c r="M46" s="2316"/>
      <c r="N46" s="48"/>
      <c r="O46" s="49"/>
      <c r="P46" s="49"/>
      <c r="Q46" s="2254">
        <f t="shared" si="21"/>
        <v>0</v>
      </c>
      <c r="R46" s="2255">
        <f t="shared" si="0"/>
        <v>0</v>
      </c>
      <c r="S46" s="2255">
        <f t="shared" si="1"/>
        <v>0</v>
      </c>
      <c r="T46" s="2317"/>
      <c r="U46" s="2317"/>
      <c r="V46" s="2317"/>
      <c r="W46" s="50"/>
      <c r="X46" s="2261">
        <f t="shared" si="2"/>
        <v>0</v>
      </c>
      <c r="Y46" s="2261">
        <f t="shared" si="6"/>
        <v>0</v>
      </c>
      <c r="Z46" s="50"/>
      <c r="AA46" s="50"/>
      <c r="AB46" s="48"/>
      <c r="AC46" s="48"/>
      <c r="AD46" s="48"/>
      <c r="AE46" s="51"/>
      <c r="AF46" s="42"/>
      <c r="AG46" s="52" t="s">
        <v>6969</v>
      </c>
      <c r="AH46" s="207"/>
      <c r="AI46" s="415"/>
      <c r="AJ46" s="336" t="str">
        <f t="shared" si="3"/>
        <v>Please complete all cells in row</v>
      </c>
      <c r="AK46" s="415"/>
      <c r="AL46" s="244"/>
      <c r="AM46" s="244"/>
      <c r="AN46" s="244"/>
      <c r="AO46" s="244"/>
      <c r="AP46" s="244"/>
      <c r="AQ46" s="244"/>
      <c r="AR46" s="244"/>
      <c r="AS46" s="337">
        <f t="shared" si="7"/>
        <v>1</v>
      </c>
      <c r="AT46" s="337">
        <f t="shared" si="8"/>
        <v>1</v>
      </c>
      <c r="AU46" s="337">
        <f t="shared" si="9"/>
        <v>1</v>
      </c>
      <c r="AV46" s="337">
        <f t="shared" si="10"/>
        <v>1</v>
      </c>
      <c r="AW46" s="337">
        <f t="shared" si="11"/>
        <v>1</v>
      </c>
      <c r="AX46" s="337">
        <f t="shared" si="12"/>
        <v>1</v>
      </c>
      <c r="AY46" s="337">
        <f t="shared" si="13"/>
        <v>1</v>
      </c>
      <c r="AZ46" s="322"/>
      <c r="BA46" s="322"/>
      <c r="BB46" s="322"/>
      <c r="BC46" s="322"/>
      <c r="BD46" s="322"/>
      <c r="BE46" s="322"/>
      <c r="BF46" s="337">
        <f t="shared" si="14"/>
        <v>1</v>
      </c>
      <c r="BG46" s="322"/>
      <c r="BH46" s="322"/>
      <c r="BI46" s="337">
        <f t="shared" si="15"/>
        <v>1</v>
      </c>
      <c r="BJ46" s="337">
        <f t="shared" si="16"/>
        <v>1</v>
      </c>
      <c r="BK46" s="337">
        <f t="shared" si="17"/>
        <v>1</v>
      </c>
      <c r="BL46" s="337">
        <f t="shared" si="18"/>
        <v>1</v>
      </c>
      <c r="BM46" s="337">
        <f t="shared" si="19"/>
        <v>1</v>
      </c>
      <c r="BN46" s="337">
        <f t="shared" si="20"/>
        <v>1</v>
      </c>
      <c r="BO46" s="415"/>
      <c r="BP46" s="244"/>
      <c r="BQ46" s="244"/>
      <c r="BR46" s="842"/>
      <c r="BS46" s="842"/>
      <c r="BT46" s="842"/>
    </row>
    <row r="47" spans="1:72" s="22" customFormat="1" ht="15.75" hidden="1" customHeight="1" outlineLevel="1">
      <c r="A47" s="842"/>
      <c r="B47" s="44"/>
      <c r="C47" s="45"/>
      <c r="D47" s="46"/>
      <c r="E47" s="46"/>
      <c r="F47" s="45"/>
      <c r="G47" s="46"/>
      <c r="H47" s="45"/>
      <c r="I47" s="45"/>
      <c r="J47" s="47"/>
      <c r="K47" s="48"/>
      <c r="L47" s="47"/>
      <c r="M47" s="2316"/>
      <c r="N47" s="48"/>
      <c r="O47" s="49"/>
      <c r="P47" s="49"/>
      <c r="Q47" s="2254">
        <f t="shared" si="21"/>
        <v>0</v>
      </c>
      <c r="R47" s="2255">
        <f t="shared" si="0"/>
        <v>0</v>
      </c>
      <c r="S47" s="2255">
        <f t="shared" si="1"/>
        <v>0</v>
      </c>
      <c r="T47" s="2317"/>
      <c r="U47" s="2317"/>
      <c r="V47" s="2317"/>
      <c r="W47" s="50"/>
      <c r="X47" s="2261">
        <f t="shared" si="2"/>
        <v>0</v>
      </c>
      <c r="Y47" s="2261">
        <f t="shared" si="6"/>
        <v>0</v>
      </c>
      <c r="Z47" s="50"/>
      <c r="AA47" s="50"/>
      <c r="AB47" s="48"/>
      <c r="AC47" s="48"/>
      <c r="AD47" s="48"/>
      <c r="AE47" s="51"/>
      <c r="AF47" s="42"/>
      <c r="AG47" s="52" t="s">
        <v>6970</v>
      </c>
      <c r="AH47" s="207"/>
      <c r="AI47" s="415"/>
      <c r="AJ47" s="336" t="str">
        <f t="shared" si="3"/>
        <v>Please complete all cells in row</v>
      </c>
      <c r="AK47" s="415"/>
      <c r="AL47" s="244"/>
      <c r="AM47" s="244"/>
      <c r="AN47" s="244"/>
      <c r="AO47" s="244"/>
      <c r="AP47" s="244"/>
      <c r="AQ47" s="244"/>
      <c r="AR47" s="244"/>
      <c r="AS47" s="337">
        <f t="shared" si="7"/>
        <v>1</v>
      </c>
      <c r="AT47" s="337">
        <f t="shared" si="8"/>
        <v>1</v>
      </c>
      <c r="AU47" s="337">
        <f t="shared" si="9"/>
        <v>1</v>
      </c>
      <c r="AV47" s="337">
        <f t="shared" si="10"/>
        <v>1</v>
      </c>
      <c r="AW47" s="337">
        <f t="shared" si="11"/>
        <v>1</v>
      </c>
      <c r="AX47" s="337">
        <f t="shared" si="12"/>
        <v>1</v>
      </c>
      <c r="AY47" s="337">
        <f t="shared" si="13"/>
        <v>1</v>
      </c>
      <c r="AZ47" s="322"/>
      <c r="BA47" s="322"/>
      <c r="BB47" s="322"/>
      <c r="BC47" s="322"/>
      <c r="BD47" s="322"/>
      <c r="BE47" s="322"/>
      <c r="BF47" s="337">
        <f t="shared" si="14"/>
        <v>1</v>
      </c>
      <c r="BG47" s="322"/>
      <c r="BH47" s="322"/>
      <c r="BI47" s="337">
        <f t="shared" si="15"/>
        <v>1</v>
      </c>
      <c r="BJ47" s="337">
        <f t="shared" si="16"/>
        <v>1</v>
      </c>
      <c r="BK47" s="337">
        <f t="shared" si="17"/>
        <v>1</v>
      </c>
      <c r="BL47" s="337">
        <f t="shared" si="18"/>
        <v>1</v>
      </c>
      <c r="BM47" s="337">
        <f t="shared" si="19"/>
        <v>1</v>
      </c>
      <c r="BN47" s="337">
        <f t="shared" si="20"/>
        <v>1</v>
      </c>
      <c r="BO47" s="415"/>
      <c r="BP47" s="244"/>
      <c r="BQ47" s="244"/>
      <c r="BR47" s="842"/>
      <c r="BS47" s="842"/>
      <c r="BT47" s="842"/>
    </row>
    <row r="48" spans="1:72" s="22" customFormat="1" ht="15.75" hidden="1" customHeight="1" outlineLevel="1">
      <c r="A48" s="842"/>
      <c r="B48" s="44"/>
      <c r="C48" s="45"/>
      <c r="D48" s="46"/>
      <c r="E48" s="46"/>
      <c r="F48" s="45"/>
      <c r="G48" s="46"/>
      <c r="H48" s="45"/>
      <c r="I48" s="45"/>
      <c r="J48" s="47"/>
      <c r="K48" s="48"/>
      <c r="L48" s="47"/>
      <c r="M48" s="2316"/>
      <c r="N48" s="48"/>
      <c r="O48" s="49"/>
      <c r="P48" s="49"/>
      <c r="Q48" s="2254">
        <f t="shared" si="21"/>
        <v>0</v>
      </c>
      <c r="R48" s="2255">
        <f t="shared" si="0"/>
        <v>0</v>
      </c>
      <c r="S48" s="2255">
        <f t="shared" si="1"/>
        <v>0</v>
      </c>
      <c r="T48" s="2317"/>
      <c r="U48" s="2317"/>
      <c r="V48" s="2317"/>
      <c r="W48" s="50"/>
      <c r="X48" s="2261">
        <f t="shared" si="2"/>
        <v>0</v>
      </c>
      <c r="Y48" s="2261">
        <f t="shared" si="6"/>
        <v>0</v>
      </c>
      <c r="Z48" s="50"/>
      <c r="AA48" s="50"/>
      <c r="AB48" s="48"/>
      <c r="AC48" s="48"/>
      <c r="AD48" s="48"/>
      <c r="AE48" s="51"/>
      <c r="AF48" s="42"/>
      <c r="AG48" s="52" t="s">
        <v>6971</v>
      </c>
      <c r="AH48" s="207"/>
      <c r="AI48" s="415"/>
      <c r="AJ48" s="336" t="str">
        <f t="shared" si="3"/>
        <v>Please complete all cells in row</v>
      </c>
      <c r="AK48" s="415"/>
      <c r="AL48" s="244"/>
      <c r="AM48" s="244"/>
      <c r="AN48" s="244"/>
      <c r="AO48" s="244"/>
      <c r="AP48" s="244"/>
      <c r="AQ48" s="244"/>
      <c r="AR48" s="244"/>
      <c r="AS48" s="337">
        <f t="shared" si="7"/>
        <v>1</v>
      </c>
      <c r="AT48" s="337">
        <f t="shared" si="8"/>
        <v>1</v>
      </c>
      <c r="AU48" s="337">
        <f t="shared" si="9"/>
        <v>1</v>
      </c>
      <c r="AV48" s="337">
        <f t="shared" si="10"/>
        <v>1</v>
      </c>
      <c r="AW48" s="337">
        <f t="shared" si="11"/>
        <v>1</v>
      </c>
      <c r="AX48" s="337">
        <f t="shared" si="12"/>
        <v>1</v>
      </c>
      <c r="AY48" s="337">
        <f t="shared" si="13"/>
        <v>1</v>
      </c>
      <c r="AZ48" s="322"/>
      <c r="BA48" s="322"/>
      <c r="BB48" s="322"/>
      <c r="BC48" s="322"/>
      <c r="BD48" s="322"/>
      <c r="BE48" s="322"/>
      <c r="BF48" s="337">
        <f t="shared" si="14"/>
        <v>1</v>
      </c>
      <c r="BG48" s="322"/>
      <c r="BH48" s="322"/>
      <c r="BI48" s="337">
        <f t="shared" si="15"/>
        <v>1</v>
      </c>
      <c r="BJ48" s="337">
        <f t="shared" si="16"/>
        <v>1</v>
      </c>
      <c r="BK48" s="337">
        <f t="shared" si="17"/>
        <v>1</v>
      </c>
      <c r="BL48" s="337">
        <f t="shared" si="18"/>
        <v>1</v>
      </c>
      <c r="BM48" s="337">
        <f t="shared" si="19"/>
        <v>1</v>
      </c>
      <c r="BN48" s="337">
        <f t="shared" si="20"/>
        <v>1</v>
      </c>
      <c r="BO48" s="415"/>
      <c r="BP48" s="244"/>
      <c r="BQ48" s="244"/>
      <c r="BR48" s="842"/>
      <c r="BS48" s="842"/>
      <c r="BT48" s="842"/>
    </row>
    <row r="49" spans="1:72" s="22" customFormat="1" ht="15.75" hidden="1" customHeight="1" outlineLevel="1">
      <c r="A49" s="842"/>
      <c r="B49" s="44"/>
      <c r="C49" s="45"/>
      <c r="D49" s="46"/>
      <c r="E49" s="46"/>
      <c r="F49" s="45"/>
      <c r="G49" s="46"/>
      <c r="H49" s="45"/>
      <c r="I49" s="45"/>
      <c r="J49" s="47"/>
      <c r="K49" s="48"/>
      <c r="L49" s="47"/>
      <c r="M49" s="2316"/>
      <c r="N49" s="48"/>
      <c r="O49" s="49"/>
      <c r="P49" s="49"/>
      <c r="Q49" s="2254">
        <f t="shared" si="21"/>
        <v>0</v>
      </c>
      <c r="R49" s="2255">
        <f t="shared" si="0"/>
        <v>0</v>
      </c>
      <c r="S49" s="2255">
        <f t="shared" si="1"/>
        <v>0</v>
      </c>
      <c r="T49" s="2317"/>
      <c r="U49" s="2317"/>
      <c r="V49" s="2317"/>
      <c r="W49" s="50"/>
      <c r="X49" s="2261">
        <f t="shared" si="2"/>
        <v>0</v>
      </c>
      <c r="Y49" s="2261">
        <f t="shared" si="6"/>
        <v>0</v>
      </c>
      <c r="Z49" s="50"/>
      <c r="AA49" s="50"/>
      <c r="AB49" s="48"/>
      <c r="AC49" s="48"/>
      <c r="AD49" s="48"/>
      <c r="AE49" s="51"/>
      <c r="AF49" s="42"/>
      <c r="AG49" s="52" t="s">
        <v>6972</v>
      </c>
      <c r="AH49" s="207"/>
      <c r="AI49" s="415"/>
      <c r="AJ49" s="336" t="str">
        <f t="shared" si="3"/>
        <v>Please complete all cells in row</v>
      </c>
      <c r="AK49" s="415"/>
      <c r="AL49" s="244"/>
      <c r="AM49" s="244"/>
      <c r="AN49" s="244"/>
      <c r="AO49" s="244"/>
      <c r="AP49" s="244"/>
      <c r="AQ49" s="244"/>
      <c r="AR49" s="244"/>
      <c r="AS49" s="337">
        <f t="shared" si="7"/>
        <v>1</v>
      </c>
      <c r="AT49" s="337">
        <f t="shared" si="8"/>
        <v>1</v>
      </c>
      <c r="AU49" s="337">
        <f t="shared" si="9"/>
        <v>1</v>
      </c>
      <c r="AV49" s="337">
        <f t="shared" si="10"/>
        <v>1</v>
      </c>
      <c r="AW49" s="337">
        <f t="shared" si="11"/>
        <v>1</v>
      </c>
      <c r="AX49" s="337">
        <f t="shared" si="12"/>
        <v>1</v>
      </c>
      <c r="AY49" s="337">
        <f t="shared" si="13"/>
        <v>1</v>
      </c>
      <c r="AZ49" s="322"/>
      <c r="BA49" s="322"/>
      <c r="BB49" s="322"/>
      <c r="BC49" s="322"/>
      <c r="BD49" s="322"/>
      <c r="BE49" s="322"/>
      <c r="BF49" s="337">
        <f t="shared" si="14"/>
        <v>1</v>
      </c>
      <c r="BG49" s="322"/>
      <c r="BH49" s="322"/>
      <c r="BI49" s="337">
        <f t="shared" si="15"/>
        <v>1</v>
      </c>
      <c r="BJ49" s="337">
        <f t="shared" si="16"/>
        <v>1</v>
      </c>
      <c r="BK49" s="337">
        <f t="shared" si="17"/>
        <v>1</v>
      </c>
      <c r="BL49" s="337">
        <f t="shared" si="18"/>
        <v>1</v>
      </c>
      <c r="BM49" s="337">
        <f t="shared" si="19"/>
        <v>1</v>
      </c>
      <c r="BN49" s="337">
        <f t="shared" si="20"/>
        <v>1</v>
      </c>
      <c r="BO49" s="415"/>
      <c r="BP49" s="244"/>
      <c r="BQ49" s="244"/>
      <c r="BR49" s="842"/>
      <c r="BS49" s="842"/>
      <c r="BT49" s="842"/>
    </row>
    <row r="50" spans="1:72" s="22" customFormat="1" ht="15.75" hidden="1" customHeight="1" outlineLevel="1">
      <c r="A50" s="842"/>
      <c r="B50" s="44"/>
      <c r="C50" s="45"/>
      <c r="D50" s="46"/>
      <c r="E50" s="46"/>
      <c r="F50" s="45"/>
      <c r="G50" s="46"/>
      <c r="H50" s="45"/>
      <c r="I50" s="45"/>
      <c r="J50" s="47"/>
      <c r="K50" s="48"/>
      <c r="L50" s="47"/>
      <c r="M50" s="2316"/>
      <c r="N50" s="48"/>
      <c r="O50" s="49"/>
      <c r="P50" s="49"/>
      <c r="Q50" s="2254">
        <f t="shared" si="21"/>
        <v>0</v>
      </c>
      <c r="R50" s="2255">
        <f t="shared" si="0"/>
        <v>0</v>
      </c>
      <c r="S50" s="2255">
        <f t="shared" si="1"/>
        <v>0</v>
      </c>
      <c r="T50" s="2317"/>
      <c r="U50" s="2317"/>
      <c r="V50" s="2317"/>
      <c r="W50" s="50"/>
      <c r="X50" s="2261">
        <f t="shared" si="2"/>
        <v>0</v>
      </c>
      <c r="Y50" s="2261">
        <f t="shared" si="6"/>
        <v>0</v>
      </c>
      <c r="Z50" s="50"/>
      <c r="AA50" s="50"/>
      <c r="AB50" s="48"/>
      <c r="AC50" s="48"/>
      <c r="AD50" s="48"/>
      <c r="AE50" s="51"/>
      <c r="AF50" s="42"/>
      <c r="AG50" s="52" t="s">
        <v>6973</v>
      </c>
      <c r="AH50" s="207"/>
      <c r="AI50" s="415"/>
      <c r="AJ50" s="336" t="str">
        <f t="shared" si="3"/>
        <v>Please complete all cells in row</v>
      </c>
      <c r="AK50" s="415"/>
      <c r="AL50" s="244"/>
      <c r="AM50" s="244"/>
      <c r="AN50" s="244"/>
      <c r="AO50" s="244"/>
      <c r="AP50" s="244"/>
      <c r="AQ50" s="244"/>
      <c r="AR50" s="244"/>
      <c r="AS50" s="337">
        <f t="shared" si="7"/>
        <v>1</v>
      </c>
      <c r="AT50" s="337">
        <f t="shared" si="8"/>
        <v>1</v>
      </c>
      <c r="AU50" s="337">
        <f t="shared" si="9"/>
        <v>1</v>
      </c>
      <c r="AV50" s="337">
        <f t="shared" si="10"/>
        <v>1</v>
      </c>
      <c r="AW50" s="337">
        <f t="shared" si="11"/>
        <v>1</v>
      </c>
      <c r="AX50" s="337">
        <f t="shared" si="12"/>
        <v>1</v>
      </c>
      <c r="AY50" s="337">
        <f t="shared" si="13"/>
        <v>1</v>
      </c>
      <c r="AZ50" s="322"/>
      <c r="BA50" s="322"/>
      <c r="BB50" s="322"/>
      <c r="BC50" s="322"/>
      <c r="BD50" s="322"/>
      <c r="BE50" s="322"/>
      <c r="BF50" s="337">
        <f t="shared" si="14"/>
        <v>1</v>
      </c>
      <c r="BG50" s="322"/>
      <c r="BH50" s="322"/>
      <c r="BI50" s="337">
        <f t="shared" si="15"/>
        <v>1</v>
      </c>
      <c r="BJ50" s="337">
        <f t="shared" si="16"/>
        <v>1</v>
      </c>
      <c r="BK50" s="337">
        <f t="shared" si="17"/>
        <v>1</v>
      </c>
      <c r="BL50" s="337">
        <f t="shared" si="18"/>
        <v>1</v>
      </c>
      <c r="BM50" s="337">
        <f t="shared" si="19"/>
        <v>1</v>
      </c>
      <c r="BN50" s="337">
        <f t="shared" si="20"/>
        <v>1</v>
      </c>
      <c r="BO50" s="415"/>
      <c r="BP50" s="244"/>
      <c r="BQ50" s="244"/>
      <c r="BR50" s="842"/>
      <c r="BS50" s="842"/>
      <c r="BT50" s="842"/>
    </row>
    <row r="51" spans="1:72" s="22" customFormat="1" ht="15.75" hidden="1" customHeight="1" outlineLevel="1">
      <c r="A51" s="842"/>
      <c r="B51" s="44"/>
      <c r="C51" s="45"/>
      <c r="D51" s="46"/>
      <c r="E51" s="46"/>
      <c r="F51" s="45"/>
      <c r="G51" s="46"/>
      <c r="H51" s="45"/>
      <c r="I51" s="45"/>
      <c r="J51" s="47"/>
      <c r="K51" s="48"/>
      <c r="L51" s="47"/>
      <c r="M51" s="2316"/>
      <c r="N51" s="48"/>
      <c r="O51" s="49"/>
      <c r="P51" s="49"/>
      <c r="Q51" s="2254">
        <f t="shared" si="21"/>
        <v>0</v>
      </c>
      <c r="R51" s="2255">
        <f t="shared" si="0"/>
        <v>0</v>
      </c>
      <c r="S51" s="2255">
        <f t="shared" si="1"/>
        <v>0</v>
      </c>
      <c r="T51" s="2317"/>
      <c r="U51" s="2317"/>
      <c r="V51" s="2317"/>
      <c r="W51" s="50"/>
      <c r="X51" s="2261">
        <f t="shared" si="2"/>
        <v>0</v>
      </c>
      <c r="Y51" s="2261">
        <f t="shared" si="6"/>
        <v>0</v>
      </c>
      <c r="Z51" s="50"/>
      <c r="AA51" s="50"/>
      <c r="AB51" s="48"/>
      <c r="AC51" s="48"/>
      <c r="AD51" s="48"/>
      <c r="AE51" s="51"/>
      <c r="AF51" s="42"/>
      <c r="AG51" s="52" t="s">
        <v>6974</v>
      </c>
      <c r="AH51" s="207"/>
      <c r="AI51" s="415"/>
      <c r="AJ51" s="336" t="str">
        <f t="shared" si="3"/>
        <v>Please complete all cells in row</v>
      </c>
      <c r="AK51" s="415"/>
      <c r="AL51" s="244"/>
      <c r="AM51" s="244"/>
      <c r="AN51" s="244"/>
      <c r="AO51" s="244"/>
      <c r="AP51" s="244"/>
      <c r="AQ51" s="244"/>
      <c r="AR51" s="244"/>
      <c r="AS51" s="337">
        <f t="shared" si="7"/>
        <v>1</v>
      </c>
      <c r="AT51" s="337">
        <f t="shared" si="8"/>
        <v>1</v>
      </c>
      <c r="AU51" s="337">
        <f t="shared" si="9"/>
        <v>1</v>
      </c>
      <c r="AV51" s="337">
        <f t="shared" si="10"/>
        <v>1</v>
      </c>
      <c r="AW51" s="337">
        <f t="shared" si="11"/>
        <v>1</v>
      </c>
      <c r="AX51" s="337">
        <f t="shared" si="12"/>
        <v>1</v>
      </c>
      <c r="AY51" s="337">
        <f t="shared" si="13"/>
        <v>1</v>
      </c>
      <c r="AZ51" s="322"/>
      <c r="BA51" s="322"/>
      <c r="BB51" s="322"/>
      <c r="BC51" s="322"/>
      <c r="BD51" s="322"/>
      <c r="BE51" s="322"/>
      <c r="BF51" s="337">
        <f t="shared" si="14"/>
        <v>1</v>
      </c>
      <c r="BG51" s="322"/>
      <c r="BH51" s="322"/>
      <c r="BI51" s="337">
        <f t="shared" si="15"/>
        <v>1</v>
      </c>
      <c r="BJ51" s="337">
        <f t="shared" si="16"/>
        <v>1</v>
      </c>
      <c r="BK51" s="337">
        <f t="shared" si="17"/>
        <v>1</v>
      </c>
      <c r="BL51" s="337">
        <f t="shared" si="18"/>
        <v>1</v>
      </c>
      <c r="BM51" s="337">
        <f t="shared" si="19"/>
        <v>1</v>
      </c>
      <c r="BN51" s="337">
        <f t="shared" si="20"/>
        <v>1</v>
      </c>
      <c r="BO51" s="415"/>
      <c r="BP51" s="244"/>
      <c r="BQ51" s="244"/>
      <c r="BR51" s="842"/>
      <c r="BS51" s="842"/>
      <c r="BT51" s="842"/>
    </row>
    <row r="52" spans="1:72" s="22" customFormat="1" ht="15.75" hidden="1" customHeight="1" outlineLevel="1">
      <c r="A52" s="842"/>
      <c r="B52" s="44"/>
      <c r="C52" s="45"/>
      <c r="D52" s="46"/>
      <c r="E52" s="46"/>
      <c r="F52" s="45"/>
      <c r="G52" s="46"/>
      <c r="H52" s="45"/>
      <c r="I52" s="45"/>
      <c r="J52" s="47"/>
      <c r="K52" s="48"/>
      <c r="L52" s="47"/>
      <c r="M52" s="2316"/>
      <c r="N52" s="48"/>
      <c r="O52" s="49"/>
      <c r="P52" s="49"/>
      <c r="Q52" s="2254">
        <f t="shared" si="21"/>
        <v>0</v>
      </c>
      <c r="R52" s="2255">
        <f t="shared" si="0"/>
        <v>0</v>
      </c>
      <c r="S52" s="2255">
        <f t="shared" si="1"/>
        <v>0</v>
      </c>
      <c r="T52" s="2317"/>
      <c r="U52" s="2317"/>
      <c r="V52" s="2317"/>
      <c r="W52" s="50"/>
      <c r="X52" s="2261">
        <f t="shared" si="2"/>
        <v>0</v>
      </c>
      <c r="Y52" s="2261">
        <f t="shared" si="6"/>
        <v>0</v>
      </c>
      <c r="Z52" s="50"/>
      <c r="AA52" s="50"/>
      <c r="AB52" s="48"/>
      <c r="AC52" s="48"/>
      <c r="AD52" s="48"/>
      <c r="AE52" s="51"/>
      <c r="AF52" s="42"/>
      <c r="AG52" s="52" t="s">
        <v>6975</v>
      </c>
      <c r="AH52" s="207"/>
      <c r="AI52" s="415"/>
      <c r="AJ52" s="336" t="str">
        <f t="shared" si="3"/>
        <v>Please complete all cells in row</v>
      </c>
      <c r="AK52" s="415"/>
      <c r="AL52" s="244"/>
      <c r="AM52" s="244"/>
      <c r="AN52" s="244"/>
      <c r="AO52" s="244"/>
      <c r="AP52" s="244"/>
      <c r="AQ52" s="244"/>
      <c r="AR52" s="244"/>
      <c r="AS52" s="337">
        <f t="shared" si="7"/>
        <v>1</v>
      </c>
      <c r="AT52" s="337">
        <f t="shared" si="8"/>
        <v>1</v>
      </c>
      <c r="AU52" s="337">
        <f t="shared" si="9"/>
        <v>1</v>
      </c>
      <c r="AV52" s="337">
        <f t="shared" si="10"/>
        <v>1</v>
      </c>
      <c r="AW52" s="337">
        <f t="shared" si="11"/>
        <v>1</v>
      </c>
      <c r="AX52" s="337">
        <f t="shared" si="12"/>
        <v>1</v>
      </c>
      <c r="AY52" s="337">
        <f t="shared" si="13"/>
        <v>1</v>
      </c>
      <c r="AZ52" s="322"/>
      <c r="BA52" s="322"/>
      <c r="BB52" s="322"/>
      <c r="BC52" s="322"/>
      <c r="BD52" s="322"/>
      <c r="BE52" s="322"/>
      <c r="BF52" s="337">
        <f t="shared" si="14"/>
        <v>1</v>
      </c>
      <c r="BG52" s="322"/>
      <c r="BH52" s="322"/>
      <c r="BI52" s="337">
        <f t="shared" si="15"/>
        <v>1</v>
      </c>
      <c r="BJ52" s="337">
        <f t="shared" si="16"/>
        <v>1</v>
      </c>
      <c r="BK52" s="337">
        <f t="shared" si="17"/>
        <v>1</v>
      </c>
      <c r="BL52" s="337">
        <f t="shared" si="18"/>
        <v>1</v>
      </c>
      <c r="BM52" s="337">
        <f t="shared" si="19"/>
        <v>1</v>
      </c>
      <c r="BN52" s="337">
        <f t="shared" si="20"/>
        <v>1</v>
      </c>
      <c r="BO52" s="415"/>
      <c r="BP52" s="244"/>
      <c r="BQ52" s="244"/>
      <c r="BR52" s="842"/>
      <c r="BS52" s="842"/>
      <c r="BT52" s="842"/>
    </row>
    <row r="53" spans="1:72" s="22" customFormat="1" ht="15.75" hidden="1" customHeight="1" outlineLevel="1">
      <c r="A53" s="842"/>
      <c r="B53" s="44"/>
      <c r="C53" s="45"/>
      <c r="D53" s="46"/>
      <c r="E53" s="46"/>
      <c r="F53" s="45"/>
      <c r="G53" s="46"/>
      <c r="H53" s="45"/>
      <c r="I53" s="45"/>
      <c r="J53" s="47"/>
      <c r="K53" s="48"/>
      <c r="L53" s="47"/>
      <c r="M53" s="2316"/>
      <c r="N53" s="48"/>
      <c r="O53" s="49"/>
      <c r="P53" s="49"/>
      <c r="Q53" s="2254">
        <f t="shared" si="21"/>
        <v>0</v>
      </c>
      <c r="R53" s="2255">
        <f t="shared" si="0"/>
        <v>0</v>
      </c>
      <c r="S53" s="2255">
        <f t="shared" si="1"/>
        <v>0</v>
      </c>
      <c r="T53" s="2317"/>
      <c r="U53" s="2317"/>
      <c r="V53" s="2317"/>
      <c r="W53" s="50"/>
      <c r="X53" s="2261">
        <f t="shared" si="2"/>
        <v>0</v>
      </c>
      <c r="Y53" s="2261">
        <f t="shared" si="6"/>
        <v>0</v>
      </c>
      <c r="Z53" s="50"/>
      <c r="AA53" s="50"/>
      <c r="AB53" s="48"/>
      <c r="AC53" s="48"/>
      <c r="AD53" s="48"/>
      <c r="AE53" s="51"/>
      <c r="AF53" s="42"/>
      <c r="AG53" s="52" t="s">
        <v>6976</v>
      </c>
      <c r="AH53" s="207"/>
      <c r="AI53" s="415"/>
      <c r="AJ53" s="336" t="str">
        <f t="shared" si="3"/>
        <v>Please complete all cells in row</v>
      </c>
      <c r="AK53" s="415"/>
      <c r="AL53" s="244"/>
      <c r="AM53" s="244"/>
      <c r="AN53" s="244"/>
      <c r="AO53" s="244"/>
      <c r="AP53" s="244"/>
      <c r="AQ53" s="244"/>
      <c r="AR53" s="244"/>
      <c r="AS53" s="337">
        <f t="shared" si="7"/>
        <v>1</v>
      </c>
      <c r="AT53" s="337">
        <f t="shared" si="8"/>
        <v>1</v>
      </c>
      <c r="AU53" s="337">
        <f t="shared" si="9"/>
        <v>1</v>
      </c>
      <c r="AV53" s="337">
        <f t="shared" si="10"/>
        <v>1</v>
      </c>
      <c r="AW53" s="337">
        <f t="shared" si="11"/>
        <v>1</v>
      </c>
      <c r="AX53" s="337">
        <f t="shared" si="12"/>
        <v>1</v>
      </c>
      <c r="AY53" s="337">
        <f t="shared" si="13"/>
        <v>1</v>
      </c>
      <c r="AZ53" s="322"/>
      <c r="BA53" s="322"/>
      <c r="BB53" s="322"/>
      <c r="BC53" s="322"/>
      <c r="BD53" s="322"/>
      <c r="BE53" s="322"/>
      <c r="BF53" s="337">
        <f t="shared" si="14"/>
        <v>1</v>
      </c>
      <c r="BG53" s="322"/>
      <c r="BH53" s="322"/>
      <c r="BI53" s="337">
        <f t="shared" si="15"/>
        <v>1</v>
      </c>
      <c r="BJ53" s="337">
        <f t="shared" si="16"/>
        <v>1</v>
      </c>
      <c r="BK53" s="337">
        <f t="shared" si="17"/>
        <v>1</v>
      </c>
      <c r="BL53" s="337">
        <f t="shared" si="18"/>
        <v>1</v>
      </c>
      <c r="BM53" s="337">
        <f t="shared" si="19"/>
        <v>1</v>
      </c>
      <c r="BN53" s="337">
        <f t="shared" si="20"/>
        <v>1</v>
      </c>
      <c r="BO53" s="415"/>
      <c r="BP53" s="244"/>
      <c r="BQ53" s="244"/>
      <c r="BR53" s="842"/>
      <c r="BS53" s="842"/>
      <c r="BT53" s="842"/>
    </row>
    <row r="54" spans="1:72" s="22" customFormat="1" ht="15.75" hidden="1" customHeight="1" outlineLevel="1">
      <c r="A54" s="842"/>
      <c r="B54" s="44"/>
      <c r="C54" s="45"/>
      <c r="D54" s="46"/>
      <c r="E54" s="46"/>
      <c r="F54" s="45"/>
      <c r="G54" s="46"/>
      <c r="H54" s="45"/>
      <c r="I54" s="45"/>
      <c r="J54" s="47"/>
      <c r="K54" s="48"/>
      <c r="L54" s="47"/>
      <c r="M54" s="2316"/>
      <c r="N54" s="48"/>
      <c r="O54" s="49"/>
      <c r="P54" s="49"/>
      <c r="Q54" s="2254">
        <f t="shared" si="21"/>
        <v>0</v>
      </c>
      <c r="R54" s="2255">
        <f t="shared" si="0"/>
        <v>0</v>
      </c>
      <c r="S54" s="2255">
        <f t="shared" si="1"/>
        <v>0</v>
      </c>
      <c r="T54" s="2317"/>
      <c r="U54" s="2317"/>
      <c r="V54" s="2317"/>
      <c r="W54" s="50"/>
      <c r="X54" s="2261">
        <f t="shared" si="2"/>
        <v>0</v>
      </c>
      <c r="Y54" s="2261">
        <f t="shared" si="6"/>
        <v>0</v>
      </c>
      <c r="Z54" s="50"/>
      <c r="AA54" s="50"/>
      <c r="AB54" s="48"/>
      <c r="AC54" s="48"/>
      <c r="AD54" s="48"/>
      <c r="AE54" s="51"/>
      <c r="AF54" s="42"/>
      <c r="AG54" s="52" t="s">
        <v>6977</v>
      </c>
      <c r="AH54" s="207"/>
      <c r="AI54" s="415"/>
      <c r="AJ54" s="336" t="str">
        <f t="shared" si="3"/>
        <v>Please complete all cells in row</v>
      </c>
      <c r="AK54" s="415"/>
      <c r="AL54" s="244"/>
      <c r="AM54" s="244"/>
      <c r="AN54" s="244"/>
      <c r="AO54" s="244"/>
      <c r="AP54" s="244"/>
      <c r="AQ54" s="244"/>
      <c r="AR54" s="244"/>
      <c r="AS54" s="337">
        <f t="shared" si="7"/>
        <v>1</v>
      </c>
      <c r="AT54" s="337">
        <f t="shared" si="8"/>
        <v>1</v>
      </c>
      <c r="AU54" s="337">
        <f t="shared" si="9"/>
        <v>1</v>
      </c>
      <c r="AV54" s="337">
        <f t="shared" si="10"/>
        <v>1</v>
      </c>
      <c r="AW54" s="337">
        <f t="shared" si="11"/>
        <v>1</v>
      </c>
      <c r="AX54" s="337">
        <f t="shared" si="12"/>
        <v>1</v>
      </c>
      <c r="AY54" s="337">
        <f t="shared" si="13"/>
        <v>1</v>
      </c>
      <c r="AZ54" s="322"/>
      <c r="BA54" s="322"/>
      <c r="BB54" s="322"/>
      <c r="BC54" s="322"/>
      <c r="BD54" s="322"/>
      <c r="BE54" s="322"/>
      <c r="BF54" s="337">
        <f t="shared" si="14"/>
        <v>1</v>
      </c>
      <c r="BG54" s="322"/>
      <c r="BH54" s="322"/>
      <c r="BI54" s="337">
        <f t="shared" si="15"/>
        <v>1</v>
      </c>
      <c r="BJ54" s="337">
        <f t="shared" si="16"/>
        <v>1</v>
      </c>
      <c r="BK54" s="337">
        <f t="shared" si="17"/>
        <v>1</v>
      </c>
      <c r="BL54" s="337">
        <f t="shared" si="18"/>
        <v>1</v>
      </c>
      <c r="BM54" s="337">
        <f t="shared" si="19"/>
        <v>1</v>
      </c>
      <c r="BN54" s="337">
        <f t="shared" si="20"/>
        <v>1</v>
      </c>
      <c r="BO54" s="415"/>
      <c r="BP54" s="244"/>
      <c r="BQ54" s="244"/>
      <c r="BR54" s="842"/>
      <c r="BS54" s="842"/>
      <c r="BT54" s="842"/>
    </row>
    <row r="55" spans="1:72" s="22" customFormat="1" ht="15.75" hidden="1" customHeight="1" outlineLevel="1">
      <c r="A55" s="842"/>
      <c r="B55" s="44"/>
      <c r="C55" s="45"/>
      <c r="D55" s="46"/>
      <c r="E55" s="46"/>
      <c r="F55" s="45"/>
      <c r="G55" s="46"/>
      <c r="H55" s="45"/>
      <c r="I55" s="45"/>
      <c r="J55" s="47"/>
      <c r="K55" s="48"/>
      <c r="L55" s="47"/>
      <c r="M55" s="2316"/>
      <c r="N55" s="48"/>
      <c r="O55" s="49"/>
      <c r="P55" s="49"/>
      <c r="Q55" s="2254">
        <f t="shared" si="21"/>
        <v>0</v>
      </c>
      <c r="R55" s="2255">
        <f t="shared" si="0"/>
        <v>0</v>
      </c>
      <c r="S55" s="2255">
        <f t="shared" si="1"/>
        <v>0</v>
      </c>
      <c r="T55" s="2317"/>
      <c r="U55" s="2317"/>
      <c r="V55" s="2317"/>
      <c r="W55" s="50"/>
      <c r="X55" s="2261">
        <f t="shared" si="2"/>
        <v>0</v>
      </c>
      <c r="Y55" s="2261">
        <f t="shared" si="6"/>
        <v>0</v>
      </c>
      <c r="Z55" s="50"/>
      <c r="AA55" s="50"/>
      <c r="AB55" s="48"/>
      <c r="AC55" s="48"/>
      <c r="AD55" s="48"/>
      <c r="AE55" s="51"/>
      <c r="AF55" s="42"/>
      <c r="AG55" s="52" t="s">
        <v>6978</v>
      </c>
      <c r="AH55" s="207"/>
      <c r="AI55" s="415"/>
      <c r="AJ55" s="336" t="str">
        <f t="shared" si="3"/>
        <v>Please complete all cells in row</v>
      </c>
      <c r="AK55" s="415"/>
      <c r="AL55" s="244"/>
      <c r="AM55" s="244"/>
      <c r="AN55" s="244"/>
      <c r="AO55" s="244"/>
      <c r="AP55" s="244"/>
      <c r="AQ55" s="244"/>
      <c r="AR55" s="244"/>
      <c r="AS55" s="337">
        <f t="shared" si="7"/>
        <v>1</v>
      </c>
      <c r="AT55" s="337">
        <f t="shared" si="8"/>
        <v>1</v>
      </c>
      <c r="AU55" s="337">
        <f t="shared" si="9"/>
        <v>1</v>
      </c>
      <c r="AV55" s="337">
        <f t="shared" si="10"/>
        <v>1</v>
      </c>
      <c r="AW55" s="337">
        <f t="shared" si="11"/>
        <v>1</v>
      </c>
      <c r="AX55" s="337">
        <f t="shared" si="12"/>
        <v>1</v>
      </c>
      <c r="AY55" s="337">
        <f t="shared" si="13"/>
        <v>1</v>
      </c>
      <c r="AZ55" s="322"/>
      <c r="BA55" s="322"/>
      <c r="BB55" s="322"/>
      <c r="BC55" s="322"/>
      <c r="BD55" s="322"/>
      <c r="BE55" s="322"/>
      <c r="BF55" s="337">
        <f t="shared" si="14"/>
        <v>1</v>
      </c>
      <c r="BG55" s="322"/>
      <c r="BH55" s="322"/>
      <c r="BI55" s="337">
        <f t="shared" si="15"/>
        <v>1</v>
      </c>
      <c r="BJ55" s="337">
        <f t="shared" si="16"/>
        <v>1</v>
      </c>
      <c r="BK55" s="337">
        <f t="shared" si="17"/>
        <v>1</v>
      </c>
      <c r="BL55" s="337">
        <f t="shared" si="18"/>
        <v>1</v>
      </c>
      <c r="BM55" s="337">
        <f t="shared" si="19"/>
        <v>1</v>
      </c>
      <c r="BN55" s="337">
        <f t="shared" si="20"/>
        <v>1</v>
      </c>
      <c r="BO55" s="415"/>
      <c r="BP55" s="244"/>
      <c r="BQ55" s="244"/>
      <c r="BR55" s="842"/>
      <c r="BS55" s="842"/>
      <c r="BT55" s="842"/>
    </row>
    <row r="56" spans="1:72" s="22" customFormat="1" ht="15.75" hidden="1" customHeight="1" outlineLevel="1">
      <c r="A56" s="842"/>
      <c r="B56" s="44"/>
      <c r="C56" s="45"/>
      <c r="D56" s="46"/>
      <c r="E56" s="46"/>
      <c r="F56" s="45"/>
      <c r="G56" s="46"/>
      <c r="H56" s="45"/>
      <c r="I56" s="45"/>
      <c r="J56" s="47"/>
      <c r="K56" s="48"/>
      <c r="L56" s="47"/>
      <c r="M56" s="2316"/>
      <c r="N56" s="48"/>
      <c r="O56" s="49"/>
      <c r="P56" s="49"/>
      <c r="Q56" s="2254">
        <f t="shared" si="21"/>
        <v>0</v>
      </c>
      <c r="R56" s="2255">
        <f t="shared" si="0"/>
        <v>0</v>
      </c>
      <c r="S56" s="2255">
        <f t="shared" si="1"/>
        <v>0</v>
      </c>
      <c r="T56" s="2317"/>
      <c r="U56" s="2317"/>
      <c r="V56" s="2317"/>
      <c r="W56" s="50"/>
      <c r="X56" s="2261">
        <f t="shared" si="2"/>
        <v>0</v>
      </c>
      <c r="Y56" s="2261">
        <f t="shared" si="6"/>
        <v>0</v>
      </c>
      <c r="Z56" s="50"/>
      <c r="AA56" s="50"/>
      <c r="AB56" s="48"/>
      <c r="AC56" s="48"/>
      <c r="AD56" s="48"/>
      <c r="AE56" s="51"/>
      <c r="AF56" s="42"/>
      <c r="AG56" s="52" t="s">
        <v>6979</v>
      </c>
      <c r="AH56" s="207"/>
      <c r="AI56" s="415"/>
      <c r="AJ56" s="336" t="str">
        <f t="shared" si="3"/>
        <v>Please complete all cells in row</v>
      </c>
      <c r="AK56" s="415"/>
      <c r="AL56" s="244"/>
      <c r="AM56" s="244"/>
      <c r="AN56" s="244"/>
      <c r="AO56" s="244"/>
      <c r="AP56" s="244"/>
      <c r="AQ56" s="244"/>
      <c r="AR56" s="244"/>
      <c r="AS56" s="337">
        <f t="shared" si="7"/>
        <v>1</v>
      </c>
      <c r="AT56" s="337">
        <f t="shared" si="8"/>
        <v>1</v>
      </c>
      <c r="AU56" s="337">
        <f t="shared" si="9"/>
        <v>1</v>
      </c>
      <c r="AV56" s="337">
        <f t="shared" si="10"/>
        <v>1</v>
      </c>
      <c r="AW56" s="337">
        <f t="shared" si="11"/>
        <v>1</v>
      </c>
      <c r="AX56" s="337">
        <f t="shared" si="12"/>
        <v>1</v>
      </c>
      <c r="AY56" s="337">
        <f t="shared" si="13"/>
        <v>1</v>
      </c>
      <c r="AZ56" s="322"/>
      <c r="BA56" s="322"/>
      <c r="BB56" s="322"/>
      <c r="BC56" s="322"/>
      <c r="BD56" s="322"/>
      <c r="BE56" s="322"/>
      <c r="BF56" s="337">
        <f t="shared" si="14"/>
        <v>1</v>
      </c>
      <c r="BG56" s="322"/>
      <c r="BH56" s="322"/>
      <c r="BI56" s="337">
        <f t="shared" si="15"/>
        <v>1</v>
      </c>
      <c r="BJ56" s="337">
        <f t="shared" si="16"/>
        <v>1</v>
      </c>
      <c r="BK56" s="337">
        <f t="shared" si="17"/>
        <v>1</v>
      </c>
      <c r="BL56" s="337">
        <f t="shared" si="18"/>
        <v>1</v>
      </c>
      <c r="BM56" s="337">
        <f t="shared" si="19"/>
        <v>1</v>
      </c>
      <c r="BN56" s="337">
        <f t="shared" si="20"/>
        <v>1</v>
      </c>
      <c r="BO56" s="415"/>
      <c r="BP56" s="244"/>
      <c r="BQ56" s="244"/>
      <c r="BR56" s="842"/>
      <c r="BS56" s="842"/>
      <c r="BT56" s="842"/>
    </row>
    <row r="57" spans="1:72" s="22" customFormat="1" ht="15.75" hidden="1" customHeight="1" outlineLevel="1">
      <c r="A57" s="842"/>
      <c r="B57" s="44"/>
      <c r="C57" s="45"/>
      <c r="D57" s="46"/>
      <c r="E57" s="46"/>
      <c r="F57" s="45"/>
      <c r="G57" s="46"/>
      <c r="H57" s="45"/>
      <c r="I57" s="45"/>
      <c r="J57" s="47"/>
      <c r="K57" s="48"/>
      <c r="L57" s="47"/>
      <c r="M57" s="2316"/>
      <c r="N57" s="48"/>
      <c r="O57" s="49"/>
      <c r="P57" s="49"/>
      <c r="Q57" s="2254">
        <f t="shared" si="21"/>
        <v>0</v>
      </c>
      <c r="R57" s="2255">
        <f t="shared" si="0"/>
        <v>0</v>
      </c>
      <c r="S57" s="2255">
        <f t="shared" si="1"/>
        <v>0</v>
      </c>
      <c r="T57" s="2317"/>
      <c r="U57" s="2317"/>
      <c r="V57" s="2317"/>
      <c r="W57" s="50"/>
      <c r="X57" s="2261">
        <f t="shared" si="2"/>
        <v>0</v>
      </c>
      <c r="Y57" s="2261">
        <f t="shared" si="6"/>
        <v>0</v>
      </c>
      <c r="Z57" s="50"/>
      <c r="AA57" s="50"/>
      <c r="AB57" s="48"/>
      <c r="AC57" s="48"/>
      <c r="AD57" s="48"/>
      <c r="AE57" s="51"/>
      <c r="AF57" s="42"/>
      <c r="AG57" s="52" t="s">
        <v>6980</v>
      </c>
      <c r="AH57" s="207"/>
      <c r="AI57" s="415"/>
      <c r="AJ57" s="336" t="str">
        <f t="shared" si="3"/>
        <v>Please complete all cells in row</v>
      </c>
      <c r="AK57" s="415"/>
      <c r="AL57" s="244"/>
      <c r="AM57" s="244"/>
      <c r="AN57" s="244"/>
      <c r="AO57" s="244"/>
      <c r="AP57" s="244"/>
      <c r="AQ57" s="244"/>
      <c r="AR57" s="244"/>
      <c r="AS57" s="337">
        <f t="shared" si="7"/>
        <v>1</v>
      </c>
      <c r="AT57" s="337">
        <f t="shared" si="8"/>
        <v>1</v>
      </c>
      <c r="AU57" s="337">
        <f t="shared" si="9"/>
        <v>1</v>
      </c>
      <c r="AV57" s="337">
        <f t="shared" si="10"/>
        <v>1</v>
      </c>
      <c r="AW57" s="337">
        <f t="shared" si="11"/>
        <v>1</v>
      </c>
      <c r="AX57" s="337">
        <f t="shared" si="12"/>
        <v>1</v>
      </c>
      <c r="AY57" s="337">
        <f t="shared" si="13"/>
        <v>1</v>
      </c>
      <c r="AZ57" s="322"/>
      <c r="BA57" s="322"/>
      <c r="BB57" s="322"/>
      <c r="BC57" s="322"/>
      <c r="BD57" s="322"/>
      <c r="BE57" s="322"/>
      <c r="BF57" s="337">
        <f t="shared" si="14"/>
        <v>1</v>
      </c>
      <c r="BG57" s="322"/>
      <c r="BH57" s="322"/>
      <c r="BI57" s="337">
        <f t="shared" si="15"/>
        <v>1</v>
      </c>
      <c r="BJ57" s="337">
        <f t="shared" si="16"/>
        <v>1</v>
      </c>
      <c r="BK57" s="337">
        <f t="shared" si="17"/>
        <v>1</v>
      </c>
      <c r="BL57" s="337">
        <f t="shared" si="18"/>
        <v>1</v>
      </c>
      <c r="BM57" s="337">
        <f t="shared" si="19"/>
        <v>1</v>
      </c>
      <c r="BN57" s="337">
        <f t="shared" si="20"/>
        <v>1</v>
      </c>
      <c r="BO57" s="415"/>
      <c r="BP57" s="244"/>
      <c r="BQ57" s="244"/>
      <c r="BR57" s="842"/>
      <c r="BS57" s="842"/>
      <c r="BT57" s="842"/>
    </row>
    <row r="58" spans="1:72" s="22" customFormat="1" ht="15.75" hidden="1" customHeight="1" outlineLevel="1">
      <c r="A58" s="842"/>
      <c r="B58" s="44"/>
      <c r="C58" s="45"/>
      <c r="D58" s="46"/>
      <c r="E58" s="46"/>
      <c r="F58" s="45"/>
      <c r="G58" s="46"/>
      <c r="H58" s="45"/>
      <c r="I58" s="45"/>
      <c r="J58" s="47"/>
      <c r="K58" s="48"/>
      <c r="L58" s="47"/>
      <c r="M58" s="2316"/>
      <c r="N58" s="48"/>
      <c r="O58" s="49"/>
      <c r="P58" s="49"/>
      <c r="Q58" s="2254">
        <f t="shared" si="21"/>
        <v>0</v>
      </c>
      <c r="R58" s="2255">
        <f t="shared" si="0"/>
        <v>0</v>
      </c>
      <c r="S58" s="2255">
        <f t="shared" si="1"/>
        <v>0</v>
      </c>
      <c r="T58" s="2317"/>
      <c r="U58" s="2317"/>
      <c r="V58" s="2317"/>
      <c r="W58" s="50"/>
      <c r="X58" s="2261">
        <f t="shared" si="2"/>
        <v>0</v>
      </c>
      <c r="Y58" s="2261">
        <f t="shared" si="6"/>
        <v>0</v>
      </c>
      <c r="Z58" s="50"/>
      <c r="AA58" s="50"/>
      <c r="AB58" s="48"/>
      <c r="AC58" s="48"/>
      <c r="AD58" s="48"/>
      <c r="AE58" s="51"/>
      <c r="AF58" s="42"/>
      <c r="AG58" s="52" t="s">
        <v>6981</v>
      </c>
      <c r="AH58" s="207"/>
      <c r="AI58" s="415"/>
      <c r="AJ58" s="336" t="str">
        <f t="shared" si="3"/>
        <v>Please complete all cells in row</v>
      </c>
      <c r="AK58" s="415"/>
      <c r="AL58" s="244"/>
      <c r="AM58" s="244"/>
      <c r="AN58" s="244"/>
      <c r="AO58" s="244"/>
      <c r="AP58" s="244"/>
      <c r="AQ58" s="244"/>
      <c r="AR58" s="244"/>
      <c r="AS58" s="337">
        <f t="shared" si="7"/>
        <v>1</v>
      </c>
      <c r="AT58" s="337">
        <f t="shared" si="8"/>
        <v>1</v>
      </c>
      <c r="AU58" s="337">
        <f t="shared" si="9"/>
        <v>1</v>
      </c>
      <c r="AV58" s="337">
        <f t="shared" si="10"/>
        <v>1</v>
      </c>
      <c r="AW58" s="337">
        <f t="shared" si="11"/>
        <v>1</v>
      </c>
      <c r="AX58" s="337">
        <f t="shared" si="12"/>
        <v>1</v>
      </c>
      <c r="AY58" s="337">
        <f t="shared" si="13"/>
        <v>1</v>
      </c>
      <c r="AZ58" s="322"/>
      <c r="BA58" s="322"/>
      <c r="BB58" s="322"/>
      <c r="BC58" s="322"/>
      <c r="BD58" s="322"/>
      <c r="BE58" s="322"/>
      <c r="BF58" s="337">
        <f t="shared" si="14"/>
        <v>1</v>
      </c>
      <c r="BG58" s="322"/>
      <c r="BH58" s="322"/>
      <c r="BI58" s="337">
        <f t="shared" si="15"/>
        <v>1</v>
      </c>
      <c r="BJ58" s="337">
        <f t="shared" si="16"/>
        <v>1</v>
      </c>
      <c r="BK58" s="337">
        <f t="shared" si="17"/>
        <v>1</v>
      </c>
      <c r="BL58" s="337">
        <f t="shared" si="18"/>
        <v>1</v>
      </c>
      <c r="BM58" s="337">
        <f t="shared" si="19"/>
        <v>1</v>
      </c>
      <c r="BN58" s="337">
        <f t="shared" si="20"/>
        <v>1</v>
      </c>
      <c r="BO58" s="415"/>
      <c r="BP58" s="244"/>
      <c r="BQ58" s="244"/>
      <c r="BR58" s="842"/>
      <c r="BS58" s="842"/>
      <c r="BT58" s="842"/>
    </row>
    <row r="59" spans="1:72" s="22" customFormat="1" ht="15.75" customHeight="1" collapsed="1">
      <c r="A59" s="842"/>
      <c r="B59" s="44" t="s">
        <v>17599</v>
      </c>
      <c r="C59" s="45" t="s">
        <v>17601</v>
      </c>
      <c r="D59" s="46" t="s">
        <v>17602</v>
      </c>
      <c r="E59" s="46" t="s">
        <v>17611</v>
      </c>
      <c r="F59" s="45"/>
      <c r="G59" s="46" t="s">
        <v>17635</v>
      </c>
      <c r="H59" s="45"/>
      <c r="I59" s="45" t="s">
        <v>17597</v>
      </c>
      <c r="J59" s="47"/>
      <c r="K59" s="48"/>
      <c r="L59" s="47"/>
      <c r="M59" s="2316">
        <v>22.06</v>
      </c>
      <c r="N59" s="48">
        <v>1.65239519</v>
      </c>
      <c r="O59" s="49">
        <v>1.65239519</v>
      </c>
      <c r="P59" s="49">
        <v>1.65239519</v>
      </c>
      <c r="Q59" s="2254">
        <f t="shared" si="21"/>
        <v>36.451837891399997</v>
      </c>
      <c r="R59" s="2255">
        <f t="shared" si="0"/>
        <v>1.0797403126240779E-2</v>
      </c>
      <c r="S59" s="2255">
        <f t="shared" si="1"/>
        <v>4.1121325220027982E-2</v>
      </c>
      <c r="T59" s="2317"/>
      <c r="U59" s="2317"/>
      <c r="V59" s="2317"/>
      <c r="W59" s="50">
        <v>4.1121325220028031E-2</v>
      </c>
      <c r="X59" s="2261">
        <f t="shared" si="2"/>
        <v>6.7948680000000011E-2</v>
      </c>
      <c r="Y59" s="2261">
        <f t="shared" si="6"/>
        <v>6.7948680000000011E-2</v>
      </c>
      <c r="Z59" s="50">
        <v>0</v>
      </c>
      <c r="AA59" s="50"/>
      <c r="AB59" s="48">
        <v>0</v>
      </c>
      <c r="AC59" s="48">
        <v>1.6519999999999999</v>
      </c>
      <c r="AD59" s="48">
        <v>0</v>
      </c>
      <c r="AE59" s="51"/>
      <c r="AF59" s="42"/>
      <c r="AG59" s="52" t="s">
        <v>6982</v>
      </c>
      <c r="AH59" s="207"/>
      <c r="AI59" s="415"/>
      <c r="AJ59" s="336" t="str">
        <f>IF( SUM( AL59:BN59 ) = 0, 0, $AL$5 )</f>
        <v>Please complete all cells in row</v>
      </c>
      <c r="AK59" s="415"/>
      <c r="AL59" s="244"/>
      <c r="AM59" s="244"/>
      <c r="AN59" s="244"/>
      <c r="AO59" s="244"/>
      <c r="AP59" s="244"/>
      <c r="AQ59" s="244"/>
      <c r="AR59" s="244"/>
      <c r="AS59" s="337">
        <f t="shared" si="7"/>
        <v>1</v>
      </c>
      <c r="AT59" s="337">
        <f t="shared" si="8"/>
        <v>1</v>
      </c>
      <c r="AU59" s="337">
        <f t="shared" si="9"/>
        <v>1</v>
      </c>
      <c r="AV59" s="337">
        <f t="shared" si="10"/>
        <v>0</v>
      </c>
      <c r="AW59" s="337">
        <f t="shared" si="11"/>
        <v>0</v>
      </c>
      <c r="AX59" s="337">
        <f t="shared" si="12"/>
        <v>0</v>
      </c>
      <c r="AY59" s="337">
        <f t="shared" si="13"/>
        <v>0</v>
      </c>
      <c r="AZ59" s="322"/>
      <c r="BA59" s="322"/>
      <c r="BB59" s="322"/>
      <c r="BC59" s="322"/>
      <c r="BD59" s="322"/>
      <c r="BE59" s="322"/>
      <c r="BF59" s="337">
        <f t="shared" si="14"/>
        <v>0</v>
      </c>
      <c r="BG59" s="322"/>
      <c r="BH59" s="322"/>
      <c r="BI59" s="337">
        <f t="shared" si="15"/>
        <v>0</v>
      </c>
      <c r="BJ59" s="337">
        <f t="shared" si="16"/>
        <v>1</v>
      </c>
      <c r="BK59" s="337">
        <f t="shared" si="17"/>
        <v>0</v>
      </c>
      <c r="BL59" s="337">
        <f t="shared" si="18"/>
        <v>0</v>
      </c>
      <c r="BM59" s="337">
        <f t="shared" si="19"/>
        <v>0</v>
      </c>
      <c r="BN59" s="337">
        <f t="shared" si="20"/>
        <v>1</v>
      </c>
      <c r="BO59" s="415"/>
      <c r="BP59" s="244"/>
      <c r="BQ59" s="244"/>
      <c r="BR59" s="842"/>
      <c r="BS59" s="842"/>
      <c r="BT59" s="842"/>
    </row>
    <row r="60" spans="1:72" s="22" customFormat="1" ht="15.75" hidden="1" customHeight="1" outlineLevel="1">
      <c r="A60" s="842"/>
      <c r="B60" s="44"/>
      <c r="C60" s="45"/>
      <c r="D60" s="46"/>
      <c r="E60" s="46"/>
      <c r="F60" s="45"/>
      <c r="G60" s="46"/>
      <c r="H60" s="45"/>
      <c r="I60" s="45"/>
      <c r="J60" s="47"/>
      <c r="K60" s="48"/>
      <c r="L60" s="47"/>
      <c r="M60" s="2316"/>
      <c r="N60" s="48"/>
      <c r="O60" s="49"/>
      <c r="P60" s="49"/>
      <c r="Q60" s="2254">
        <f t="shared" si="21"/>
        <v>0</v>
      </c>
      <c r="R60" s="2255">
        <f t="shared" si="0"/>
        <v>0</v>
      </c>
      <c r="S60" s="2255">
        <f t="shared" si="1"/>
        <v>0</v>
      </c>
      <c r="T60" s="2317"/>
      <c r="U60" s="2317"/>
      <c r="V60" s="2317"/>
      <c r="W60" s="50"/>
      <c r="X60" s="2261">
        <f t="shared" si="2"/>
        <v>0</v>
      </c>
      <c r="Y60" s="2261">
        <f t="shared" si="6"/>
        <v>0</v>
      </c>
      <c r="Z60" s="50"/>
      <c r="AA60" s="50"/>
      <c r="AB60" s="48"/>
      <c r="AC60" s="48"/>
      <c r="AD60" s="48"/>
      <c r="AE60" s="51"/>
      <c r="AF60" s="42"/>
      <c r="AG60" s="52" t="s">
        <v>6983</v>
      </c>
      <c r="AH60" s="207"/>
      <c r="AI60" s="415"/>
      <c r="AJ60" s="336" t="str">
        <f t="shared" ref="AJ60:AJ109" si="22">IF( SUM( AL60:BN60 ) = 0, 0, $AL$5 )</f>
        <v>Please complete all cells in row</v>
      </c>
      <c r="AK60" s="415"/>
      <c r="AL60" s="244"/>
      <c r="AM60" s="244"/>
      <c r="AN60" s="244"/>
      <c r="AO60" s="244"/>
      <c r="AP60" s="244"/>
      <c r="AQ60" s="244"/>
      <c r="AR60" s="244"/>
      <c r="AS60" s="337">
        <f t="shared" si="7"/>
        <v>1</v>
      </c>
      <c r="AT60" s="337">
        <f t="shared" si="8"/>
        <v>1</v>
      </c>
      <c r="AU60" s="337">
        <f t="shared" si="9"/>
        <v>1</v>
      </c>
      <c r="AV60" s="337">
        <f t="shared" si="10"/>
        <v>1</v>
      </c>
      <c r="AW60" s="337">
        <f t="shared" si="11"/>
        <v>1</v>
      </c>
      <c r="AX60" s="337">
        <f t="shared" si="12"/>
        <v>1</v>
      </c>
      <c r="AY60" s="337">
        <f t="shared" si="13"/>
        <v>1</v>
      </c>
      <c r="AZ60" s="322"/>
      <c r="BA60" s="322"/>
      <c r="BB60" s="322"/>
      <c r="BC60" s="322"/>
      <c r="BD60" s="322"/>
      <c r="BE60" s="322"/>
      <c r="BF60" s="337">
        <f t="shared" si="14"/>
        <v>1</v>
      </c>
      <c r="BG60" s="322"/>
      <c r="BH60" s="322"/>
      <c r="BI60" s="337">
        <f t="shared" si="15"/>
        <v>1</v>
      </c>
      <c r="BJ60" s="337">
        <f t="shared" si="16"/>
        <v>1</v>
      </c>
      <c r="BK60" s="337">
        <f t="shared" si="17"/>
        <v>1</v>
      </c>
      <c r="BL60" s="337">
        <f t="shared" si="18"/>
        <v>1</v>
      </c>
      <c r="BM60" s="337">
        <f t="shared" si="19"/>
        <v>1</v>
      </c>
      <c r="BN60" s="337">
        <f t="shared" si="20"/>
        <v>1</v>
      </c>
      <c r="BO60" s="415"/>
      <c r="BP60" s="244"/>
      <c r="BQ60" s="244"/>
      <c r="BR60" s="842"/>
      <c r="BS60" s="842"/>
      <c r="BT60" s="842"/>
    </row>
    <row r="61" spans="1:72" s="22" customFormat="1" ht="15.75" hidden="1" customHeight="1" outlineLevel="1">
      <c r="A61" s="842"/>
      <c r="B61" s="44"/>
      <c r="C61" s="45"/>
      <c r="D61" s="46"/>
      <c r="E61" s="46"/>
      <c r="F61" s="45"/>
      <c r="G61" s="46"/>
      <c r="H61" s="45"/>
      <c r="I61" s="45"/>
      <c r="J61" s="47"/>
      <c r="K61" s="48"/>
      <c r="L61" s="47"/>
      <c r="M61" s="2316"/>
      <c r="N61" s="48"/>
      <c r="O61" s="49"/>
      <c r="P61" s="49"/>
      <c r="Q61" s="2254">
        <f t="shared" si="21"/>
        <v>0</v>
      </c>
      <c r="R61" s="2255">
        <f t="shared" si="0"/>
        <v>0</v>
      </c>
      <c r="S61" s="2255">
        <f t="shared" si="1"/>
        <v>0</v>
      </c>
      <c r="T61" s="2317"/>
      <c r="U61" s="2317"/>
      <c r="V61" s="2317"/>
      <c r="W61" s="50"/>
      <c r="X61" s="2261">
        <f t="shared" si="2"/>
        <v>0</v>
      </c>
      <c r="Y61" s="2261">
        <f t="shared" si="6"/>
        <v>0</v>
      </c>
      <c r="Z61" s="50"/>
      <c r="AA61" s="50"/>
      <c r="AB61" s="48"/>
      <c r="AC61" s="48"/>
      <c r="AD61" s="48"/>
      <c r="AE61" s="51"/>
      <c r="AF61" s="42"/>
      <c r="AG61" s="52" t="s">
        <v>6984</v>
      </c>
      <c r="AH61" s="207"/>
      <c r="AI61" s="415"/>
      <c r="AJ61" s="336" t="str">
        <f t="shared" si="22"/>
        <v>Please complete all cells in row</v>
      </c>
      <c r="AK61" s="415"/>
      <c r="AL61" s="244"/>
      <c r="AM61" s="244"/>
      <c r="AN61" s="244"/>
      <c r="AO61" s="244"/>
      <c r="AP61" s="244"/>
      <c r="AQ61" s="244"/>
      <c r="AR61" s="244"/>
      <c r="AS61" s="337">
        <f t="shared" si="7"/>
        <v>1</v>
      </c>
      <c r="AT61" s="337">
        <f t="shared" si="8"/>
        <v>1</v>
      </c>
      <c r="AU61" s="337">
        <f t="shared" si="9"/>
        <v>1</v>
      </c>
      <c r="AV61" s="337">
        <f t="shared" si="10"/>
        <v>1</v>
      </c>
      <c r="AW61" s="337">
        <f t="shared" si="11"/>
        <v>1</v>
      </c>
      <c r="AX61" s="337">
        <f t="shared" si="12"/>
        <v>1</v>
      </c>
      <c r="AY61" s="337">
        <f t="shared" si="13"/>
        <v>1</v>
      </c>
      <c r="AZ61" s="322"/>
      <c r="BA61" s="322"/>
      <c r="BB61" s="322"/>
      <c r="BC61" s="322"/>
      <c r="BD61" s="322"/>
      <c r="BE61" s="322"/>
      <c r="BF61" s="337">
        <f t="shared" si="14"/>
        <v>1</v>
      </c>
      <c r="BG61" s="322"/>
      <c r="BH61" s="322"/>
      <c r="BI61" s="337">
        <f t="shared" si="15"/>
        <v>1</v>
      </c>
      <c r="BJ61" s="337">
        <f t="shared" si="16"/>
        <v>1</v>
      </c>
      <c r="BK61" s="337">
        <f t="shared" si="17"/>
        <v>1</v>
      </c>
      <c r="BL61" s="337">
        <f t="shared" si="18"/>
        <v>1</v>
      </c>
      <c r="BM61" s="337">
        <f t="shared" si="19"/>
        <v>1</v>
      </c>
      <c r="BN61" s="337">
        <f t="shared" si="20"/>
        <v>1</v>
      </c>
      <c r="BO61" s="415"/>
      <c r="BP61" s="244"/>
      <c r="BQ61" s="244"/>
      <c r="BR61" s="842"/>
      <c r="BS61" s="842"/>
      <c r="BT61" s="842"/>
    </row>
    <row r="62" spans="1:72" s="22" customFormat="1" ht="15.75" hidden="1" customHeight="1" outlineLevel="1">
      <c r="A62" s="842"/>
      <c r="B62" s="44"/>
      <c r="C62" s="45"/>
      <c r="D62" s="46"/>
      <c r="E62" s="46"/>
      <c r="F62" s="45"/>
      <c r="G62" s="46"/>
      <c r="H62" s="45"/>
      <c r="I62" s="45"/>
      <c r="J62" s="47"/>
      <c r="K62" s="48"/>
      <c r="L62" s="47"/>
      <c r="M62" s="2316"/>
      <c r="N62" s="48"/>
      <c r="O62" s="49"/>
      <c r="P62" s="49"/>
      <c r="Q62" s="2254">
        <f t="shared" si="21"/>
        <v>0</v>
      </c>
      <c r="R62" s="2255">
        <f t="shared" si="0"/>
        <v>0</v>
      </c>
      <c r="S62" s="2255">
        <f t="shared" si="1"/>
        <v>0</v>
      </c>
      <c r="T62" s="2317"/>
      <c r="U62" s="2317"/>
      <c r="V62" s="2317"/>
      <c r="W62" s="50"/>
      <c r="X62" s="2261">
        <f t="shared" si="2"/>
        <v>0</v>
      </c>
      <c r="Y62" s="2261">
        <f t="shared" si="6"/>
        <v>0</v>
      </c>
      <c r="Z62" s="50"/>
      <c r="AA62" s="50"/>
      <c r="AB62" s="48"/>
      <c r="AC62" s="48"/>
      <c r="AD62" s="48"/>
      <c r="AE62" s="51"/>
      <c r="AF62" s="42"/>
      <c r="AG62" s="52" t="s">
        <v>6985</v>
      </c>
      <c r="AH62" s="207"/>
      <c r="AI62" s="415"/>
      <c r="AJ62" s="336" t="str">
        <f t="shared" si="22"/>
        <v>Please complete all cells in row</v>
      </c>
      <c r="AK62" s="415"/>
      <c r="AL62" s="244"/>
      <c r="AM62" s="244"/>
      <c r="AN62" s="244"/>
      <c r="AO62" s="244"/>
      <c r="AP62" s="244"/>
      <c r="AQ62" s="244"/>
      <c r="AR62" s="244"/>
      <c r="AS62" s="337">
        <f t="shared" si="7"/>
        <v>1</v>
      </c>
      <c r="AT62" s="337">
        <f t="shared" si="8"/>
        <v>1</v>
      </c>
      <c r="AU62" s="337">
        <f t="shared" si="9"/>
        <v>1</v>
      </c>
      <c r="AV62" s="337">
        <f t="shared" si="10"/>
        <v>1</v>
      </c>
      <c r="AW62" s="337">
        <f t="shared" si="11"/>
        <v>1</v>
      </c>
      <c r="AX62" s="337">
        <f t="shared" si="12"/>
        <v>1</v>
      </c>
      <c r="AY62" s="337">
        <f t="shared" si="13"/>
        <v>1</v>
      </c>
      <c r="AZ62" s="322"/>
      <c r="BA62" s="322"/>
      <c r="BB62" s="322"/>
      <c r="BC62" s="322"/>
      <c r="BD62" s="322"/>
      <c r="BE62" s="322"/>
      <c r="BF62" s="337">
        <f t="shared" si="14"/>
        <v>1</v>
      </c>
      <c r="BG62" s="322"/>
      <c r="BH62" s="322"/>
      <c r="BI62" s="337">
        <f t="shared" si="15"/>
        <v>1</v>
      </c>
      <c r="BJ62" s="337">
        <f t="shared" si="16"/>
        <v>1</v>
      </c>
      <c r="BK62" s="337">
        <f t="shared" si="17"/>
        <v>1</v>
      </c>
      <c r="BL62" s="337">
        <f t="shared" si="18"/>
        <v>1</v>
      </c>
      <c r="BM62" s="337">
        <f t="shared" si="19"/>
        <v>1</v>
      </c>
      <c r="BN62" s="337">
        <f t="shared" si="20"/>
        <v>1</v>
      </c>
      <c r="BO62" s="415"/>
      <c r="BP62" s="244"/>
      <c r="BQ62" s="244"/>
      <c r="BR62" s="842"/>
      <c r="BS62" s="842"/>
      <c r="BT62" s="842"/>
    </row>
    <row r="63" spans="1:72" s="22" customFormat="1" ht="15.75" hidden="1" customHeight="1" outlineLevel="1">
      <c r="A63" s="842"/>
      <c r="B63" s="44"/>
      <c r="C63" s="45"/>
      <c r="D63" s="46"/>
      <c r="E63" s="46"/>
      <c r="F63" s="45"/>
      <c r="G63" s="46"/>
      <c r="H63" s="45"/>
      <c r="I63" s="45"/>
      <c r="J63" s="47"/>
      <c r="K63" s="48"/>
      <c r="L63" s="47"/>
      <c r="M63" s="2316"/>
      <c r="N63" s="48"/>
      <c r="O63" s="49"/>
      <c r="P63" s="49"/>
      <c r="Q63" s="2254">
        <f t="shared" si="21"/>
        <v>0</v>
      </c>
      <c r="R63" s="2255">
        <f t="shared" si="0"/>
        <v>0</v>
      </c>
      <c r="S63" s="2255">
        <f t="shared" si="1"/>
        <v>0</v>
      </c>
      <c r="T63" s="2317"/>
      <c r="U63" s="2317"/>
      <c r="V63" s="2317"/>
      <c r="W63" s="50"/>
      <c r="X63" s="2261">
        <f t="shared" si="2"/>
        <v>0</v>
      </c>
      <c r="Y63" s="2261">
        <f t="shared" si="6"/>
        <v>0</v>
      </c>
      <c r="Z63" s="50"/>
      <c r="AA63" s="50"/>
      <c r="AB63" s="48"/>
      <c r="AC63" s="48"/>
      <c r="AD63" s="48"/>
      <c r="AE63" s="51"/>
      <c r="AF63" s="42"/>
      <c r="AG63" s="52" t="s">
        <v>6986</v>
      </c>
      <c r="AH63" s="207"/>
      <c r="AI63" s="415"/>
      <c r="AJ63" s="336" t="str">
        <f t="shared" si="22"/>
        <v>Please complete all cells in row</v>
      </c>
      <c r="AK63" s="415"/>
      <c r="AL63" s="244"/>
      <c r="AM63" s="244"/>
      <c r="AN63" s="244"/>
      <c r="AO63" s="244"/>
      <c r="AP63" s="244"/>
      <c r="AQ63" s="244"/>
      <c r="AR63" s="244"/>
      <c r="AS63" s="337">
        <f t="shared" si="7"/>
        <v>1</v>
      </c>
      <c r="AT63" s="337">
        <f t="shared" si="8"/>
        <v>1</v>
      </c>
      <c r="AU63" s="337">
        <f t="shared" si="9"/>
        <v>1</v>
      </c>
      <c r="AV63" s="337">
        <f t="shared" si="10"/>
        <v>1</v>
      </c>
      <c r="AW63" s="337">
        <f t="shared" si="11"/>
        <v>1</v>
      </c>
      <c r="AX63" s="337">
        <f t="shared" si="12"/>
        <v>1</v>
      </c>
      <c r="AY63" s="337">
        <f t="shared" si="13"/>
        <v>1</v>
      </c>
      <c r="AZ63" s="322"/>
      <c r="BA63" s="322"/>
      <c r="BB63" s="322"/>
      <c r="BC63" s="322"/>
      <c r="BD63" s="322"/>
      <c r="BE63" s="322"/>
      <c r="BF63" s="337">
        <f t="shared" si="14"/>
        <v>1</v>
      </c>
      <c r="BG63" s="322"/>
      <c r="BH63" s="322"/>
      <c r="BI63" s="337">
        <f t="shared" si="15"/>
        <v>1</v>
      </c>
      <c r="BJ63" s="337">
        <f t="shared" si="16"/>
        <v>1</v>
      </c>
      <c r="BK63" s="337">
        <f t="shared" si="17"/>
        <v>1</v>
      </c>
      <c r="BL63" s="337">
        <f t="shared" si="18"/>
        <v>1</v>
      </c>
      <c r="BM63" s="337">
        <f t="shared" si="19"/>
        <v>1</v>
      </c>
      <c r="BN63" s="337">
        <f t="shared" si="20"/>
        <v>1</v>
      </c>
      <c r="BO63" s="415"/>
      <c r="BP63" s="244"/>
      <c r="BQ63" s="244"/>
      <c r="BR63" s="842"/>
      <c r="BS63" s="842"/>
      <c r="BT63" s="842"/>
    </row>
    <row r="64" spans="1:72" s="22" customFormat="1" ht="15.75" hidden="1" customHeight="1" outlineLevel="1">
      <c r="A64" s="842"/>
      <c r="B64" s="44"/>
      <c r="C64" s="45"/>
      <c r="D64" s="46"/>
      <c r="E64" s="46"/>
      <c r="F64" s="45"/>
      <c r="G64" s="46"/>
      <c r="H64" s="45"/>
      <c r="I64" s="45"/>
      <c r="J64" s="47"/>
      <c r="K64" s="48"/>
      <c r="L64" s="47"/>
      <c r="M64" s="2316"/>
      <c r="N64" s="48"/>
      <c r="O64" s="49"/>
      <c r="P64" s="49"/>
      <c r="Q64" s="2254">
        <f t="shared" si="21"/>
        <v>0</v>
      </c>
      <c r="R64" s="2255">
        <f t="shared" si="0"/>
        <v>0</v>
      </c>
      <c r="S64" s="2255">
        <f t="shared" si="1"/>
        <v>0</v>
      </c>
      <c r="T64" s="2317"/>
      <c r="U64" s="2317"/>
      <c r="V64" s="2317"/>
      <c r="W64" s="50"/>
      <c r="X64" s="2261">
        <f t="shared" si="2"/>
        <v>0</v>
      </c>
      <c r="Y64" s="2261">
        <f t="shared" si="6"/>
        <v>0</v>
      </c>
      <c r="Z64" s="50"/>
      <c r="AA64" s="50"/>
      <c r="AB64" s="48"/>
      <c r="AC64" s="48"/>
      <c r="AD64" s="48"/>
      <c r="AE64" s="51"/>
      <c r="AF64" s="42"/>
      <c r="AG64" s="52" t="s">
        <v>6987</v>
      </c>
      <c r="AH64" s="207"/>
      <c r="AI64" s="415"/>
      <c r="AJ64" s="336" t="str">
        <f t="shared" si="22"/>
        <v>Please complete all cells in row</v>
      </c>
      <c r="AK64" s="415"/>
      <c r="AL64" s="244"/>
      <c r="AM64" s="244"/>
      <c r="AN64" s="244"/>
      <c r="AO64" s="244"/>
      <c r="AP64" s="244"/>
      <c r="AQ64" s="244"/>
      <c r="AR64" s="244"/>
      <c r="AS64" s="337">
        <f t="shared" si="7"/>
        <v>1</v>
      </c>
      <c r="AT64" s="337">
        <f t="shared" si="8"/>
        <v>1</v>
      </c>
      <c r="AU64" s="337">
        <f t="shared" si="9"/>
        <v>1</v>
      </c>
      <c r="AV64" s="337">
        <f t="shared" si="10"/>
        <v>1</v>
      </c>
      <c r="AW64" s="337">
        <f t="shared" si="11"/>
        <v>1</v>
      </c>
      <c r="AX64" s="337">
        <f t="shared" si="12"/>
        <v>1</v>
      </c>
      <c r="AY64" s="337">
        <f t="shared" si="13"/>
        <v>1</v>
      </c>
      <c r="AZ64" s="322"/>
      <c r="BA64" s="322"/>
      <c r="BB64" s="322"/>
      <c r="BC64" s="322"/>
      <c r="BD64" s="322"/>
      <c r="BE64" s="322"/>
      <c r="BF64" s="337">
        <f t="shared" si="14"/>
        <v>1</v>
      </c>
      <c r="BG64" s="322"/>
      <c r="BH64" s="322"/>
      <c r="BI64" s="337">
        <f t="shared" si="15"/>
        <v>1</v>
      </c>
      <c r="BJ64" s="337">
        <f t="shared" si="16"/>
        <v>1</v>
      </c>
      <c r="BK64" s="337">
        <f t="shared" si="17"/>
        <v>1</v>
      </c>
      <c r="BL64" s="337">
        <f t="shared" si="18"/>
        <v>1</v>
      </c>
      <c r="BM64" s="337">
        <f t="shared" si="19"/>
        <v>1</v>
      </c>
      <c r="BN64" s="337">
        <f t="shared" si="20"/>
        <v>1</v>
      </c>
      <c r="BO64" s="415"/>
      <c r="BP64" s="244"/>
      <c r="BQ64" s="244"/>
      <c r="BR64" s="842"/>
      <c r="BS64" s="842"/>
      <c r="BT64" s="842"/>
    </row>
    <row r="65" spans="1:72" s="22" customFormat="1" ht="15.75" hidden="1" customHeight="1" outlineLevel="1">
      <c r="A65" s="842"/>
      <c r="B65" s="44"/>
      <c r="C65" s="45"/>
      <c r="D65" s="46"/>
      <c r="E65" s="46"/>
      <c r="F65" s="45"/>
      <c r="G65" s="46"/>
      <c r="H65" s="45"/>
      <c r="I65" s="45"/>
      <c r="J65" s="47"/>
      <c r="K65" s="48"/>
      <c r="L65" s="47"/>
      <c r="M65" s="2316"/>
      <c r="N65" s="48"/>
      <c r="O65" s="49"/>
      <c r="P65" s="49"/>
      <c r="Q65" s="2254">
        <f t="shared" si="21"/>
        <v>0</v>
      </c>
      <c r="R65" s="2255">
        <f t="shared" si="0"/>
        <v>0</v>
      </c>
      <c r="S65" s="2255">
        <f t="shared" si="1"/>
        <v>0</v>
      </c>
      <c r="T65" s="2317"/>
      <c r="U65" s="2317"/>
      <c r="V65" s="2317"/>
      <c r="W65" s="50"/>
      <c r="X65" s="2261">
        <f t="shared" si="2"/>
        <v>0</v>
      </c>
      <c r="Y65" s="2261">
        <f t="shared" si="6"/>
        <v>0</v>
      </c>
      <c r="Z65" s="50"/>
      <c r="AA65" s="50"/>
      <c r="AB65" s="48"/>
      <c r="AC65" s="48"/>
      <c r="AD65" s="48"/>
      <c r="AE65" s="51"/>
      <c r="AF65" s="42"/>
      <c r="AG65" s="52" t="s">
        <v>6988</v>
      </c>
      <c r="AH65" s="207"/>
      <c r="AI65" s="415"/>
      <c r="AJ65" s="336" t="str">
        <f t="shared" si="22"/>
        <v>Please complete all cells in row</v>
      </c>
      <c r="AK65" s="415"/>
      <c r="AL65" s="244"/>
      <c r="AM65" s="244"/>
      <c r="AN65" s="244"/>
      <c r="AO65" s="244"/>
      <c r="AP65" s="244"/>
      <c r="AQ65" s="244"/>
      <c r="AR65" s="244"/>
      <c r="AS65" s="337">
        <f t="shared" si="7"/>
        <v>1</v>
      </c>
      <c r="AT65" s="337">
        <f t="shared" si="8"/>
        <v>1</v>
      </c>
      <c r="AU65" s="337">
        <f t="shared" si="9"/>
        <v>1</v>
      </c>
      <c r="AV65" s="337">
        <f t="shared" si="10"/>
        <v>1</v>
      </c>
      <c r="AW65" s="337">
        <f t="shared" si="11"/>
        <v>1</v>
      </c>
      <c r="AX65" s="337">
        <f t="shared" si="12"/>
        <v>1</v>
      </c>
      <c r="AY65" s="337">
        <f t="shared" si="13"/>
        <v>1</v>
      </c>
      <c r="AZ65" s="322"/>
      <c r="BA65" s="322"/>
      <c r="BB65" s="322"/>
      <c r="BC65" s="322"/>
      <c r="BD65" s="322"/>
      <c r="BE65" s="322"/>
      <c r="BF65" s="337">
        <f t="shared" si="14"/>
        <v>1</v>
      </c>
      <c r="BG65" s="322"/>
      <c r="BH65" s="322"/>
      <c r="BI65" s="337">
        <f t="shared" si="15"/>
        <v>1</v>
      </c>
      <c r="BJ65" s="337">
        <f t="shared" si="16"/>
        <v>1</v>
      </c>
      <c r="BK65" s="337">
        <f t="shared" si="17"/>
        <v>1</v>
      </c>
      <c r="BL65" s="337">
        <f t="shared" si="18"/>
        <v>1</v>
      </c>
      <c r="BM65" s="337">
        <f t="shared" si="19"/>
        <v>1</v>
      </c>
      <c r="BN65" s="337">
        <f t="shared" si="20"/>
        <v>1</v>
      </c>
      <c r="BO65" s="415"/>
      <c r="BP65" s="244"/>
      <c r="BQ65" s="244"/>
      <c r="BR65" s="842"/>
      <c r="BS65" s="842"/>
      <c r="BT65" s="842"/>
    </row>
    <row r="66" spans="1:72" s="22" customFormat="1" ht="15.75" hidden="1" customHeight="1" outlineLevel="1">
      <c r="A66" s="842"/>
      <c r="B66" s="44"/>
      <c r="C66" s="45"/>
      <c r="D66" s="46"/>
      <c r="E66" s="46"/>
      <c r="F66" s="45"/>
      <c r="G66" s="46"/>
      <c r="H66" s="45"/>
      <c r="I66" s="45"/>
      <c r="J66" s="47"/>
      <c r="K66" s="48"/>
      <c r="L66" s="47"/>
      <c r="M66" s="2316"/>
      <c r="N66" s="48"/>
      <c r="O66" s="49"/>
      <c r="P66" s="49"/>
      <c r="Q66" s="2254">
        <f t="shared" si="21"/>
        <v>0</v>
      </c>
      <c r="R66" s="2255">
        <f t="shared" si="0"/>
        <v>0</v>
      </c>
      <c r="S66" s="2255">
        <f t="shared" si="1"/>
        <v>0</v>
      </c>
      <c r="T66" s="2317"/>
      <c r="U66" s="2317"/>
      <c r="V66" s="2317"/>
      <c r="W66" s="50"/>
      <c r="X66" s="2261">
        <f t="shared" si="2"/>
        <v>0</v>
      </c>
      <c r="Y66" s="2261">
        <f t="shared" si="6"/>
        <v>0</v>
      </c>
      <c r="Z66" s="50"/>
      <c r="AA66" s="50"/>
      <c r="AB66" s="48"/>
      <c r="AC66" s="48"/>
      <c r="AD66" s="48"/>
      <c r="AE66" s="51"/>
      <c r="AF66" s="42"/>
      <c r="AG66" s="52" t="s">
        <v>6989</v>
      </c>
      <c r="AH66" s="207"/>
      <c r="AI66" s="415"/>
      <c r="AJ66" s="336" t="str">
        <f t="shared" si="22"/>
        <v>Please complete all cells in row</v>
      </c>
      <c r="AK66" s="415"/>
      <c r="AL66" s="244"/>
      <c r="AM66" s="244"/>
      <c r="AN66" s="244"/>
      <c r="AO66" s="244"/>
      <c r="AP66" s="244"/>
      <c r="AQ66" s="244"/>
      <c r="AR66" s="244"/>
      <c r="AS66" s="337">
        <f t="shared" si="7"/>
        <v>1</v>
      </c>
      <c r="AT66" s="337">
        <f t="shared" si="8"/>
        <v>1</v>
      </c>
      <c r="AU66" s="337">
        <f t="shared" si="9"/>
        <v>1</v>
      </c>
      <c r="AV66" s="337">
        <f t="shared" si="10"/>
        <v>1</v>
      </c>
      <c r="AW66" s="337">
        <f t="shared" si="11"/>
        <v>1</v>
      </c>
      <c r="AX66" s="337">
        <f t="shared" si="12"/>
        <v>1</v>
      </c>
      <c r="AY66" s="337">
        <f t="shared" si="13"/>
        <v>1</v>
      </c>
      <c r="AZ66" s="322"/>
      <c r="BA66" s="322"/>
      <c r="BB66" s="322"/>
      <c r="BC66" s="322"/>
      <c r="BD66" s="322"/>
      <c r="BE66" s="322"/>
      <c r="BF66" s="337">
        <f t="shared" si="14"/>
        <v>1</v>
      </c>
      <c r="BG66" s="322"/>
      <c r="BH66" s="322"/>
      <c r="BI66" s="337">
        <f t="shared" si="15"/>
        <v>1</v>
      </c>
      <c r="BJ66" s="337">
        <f t="shared" si="16"/>
        <v>1</v>
      </c>
      <c r="BK66" s="337">
        <f t="shared" si="17"/>
        <v>1</v>
      </c>
      <c r="BL66" s="337">
        <f t="shared" si="18"/>
        <v>1</v>
      </c>
      <c r="BM66" s="337">
        <f t="shared" si="19"/>
        <v>1</v>
      </c>
      <c r="BN66" s="337">
        <f t="shared" si="20"/>
        <v>1</v>
      </c>
      <c r="BO66" s="415"/>
      <c r="BP66" s="244"/>
      <c r="BQ66" s="244"/>
      <c r="BR66" s="842"/>
      <c r="BS66" s="842"/>
      <c r="BT66" s="842"/>
    </row>
    <row r="67" spans="1:72" s="22" customFormat="1" ht="15.75" hidden="1" customHeight="1" outlineLevel="1">
      <c r="A67" s="842"/>
      <c r="B67" s="44"/>
      <c r="C67" s="45"/>
      <c r="D67" s="46"/>
      <c r="E67" s="46"/>
      <c r="F67" s="45"/>
      <c r="G67" s="46"/>
      <c r="H67" s="45"/>
      <c r="I67" s="45"/>
      <c r="J67" s="47"/>
      <c r="K67" s="48"/>
      <c r="L67" s="47"/>
      <c r="M67" s="2316"/>
      <c r="N67" s="48"/>
      <c r="O67" s="49"/>
      <c r="P67" s="49"/>
      <c r="Q67" s="2254">
        <f t="shared" si="21"/>
        <v>0</v>
      </c>
      <c r="R67" s="2255">
        <f t="shared" si="0"/>
        <v>0</v>
      </c>
      <c r="S67" s="2255">
        <f t="shared" si="1"/>
        <v>0</v>
      </c>
      <c r="T67" s="2317"/>
      <c r="U67" s="2317"/>
      <c r="V67" s="2317"/>
      <c r="W67" s="50"/>
      <c r="X67" s="2261">
        <f t="shared" si="2"/>
        <v>0</v>
      </c>
      <c r="Y67" s="2261">
        <f t="shared" si="6"/>
        <v>0</v>
      </c>
      <c r="Z67" s="50"/>
      <c r="AA67" s="50"/>
      <c r="AB67" s="48"/>
      <c r="AC67" s="48"/>
      <c r="AD67" s="48"/>
      <c r="AE67" s="51"/>
      <c r="AF67" s="42"/>
      <c r="AG67" s="52" t="s">
        <v>6990</v>
      </c>
      <c r="AH67" s="207"/>
      <c r="AI67" s="415"/>
      <c r="AJ67" s="336" t="str">
        <f t="shared" si="22"/>
        <v>Please complete all cells in row</v>
      </c>
      <c r="AK67" s="415"/>
      <c r="AL67" s="244"/>
      <c r="AM67" s="244"/>
      <c r="AN67" s="244"/>
      <c r="AO67" s="244"/>
      <c r="AP67" s="244"/>
      <c r="AQ67" s="244"/>
      <c r="AR67" s="244"/>
      <c r="AS67" s="337">
        <f t="shared" si="7"/>
        <v>1</v>
      </c>
      <c r="AT67" s="337">
        <f t="shared" si="8"/>
        <v>1</v>
      </c>
      <c r="AU67" s="337">
        <f t="shared" si="9"/>
        <v>1</v>
      </c>
      <c r="AV67" s="337">
        <f t="shared" si="10"/>
        <v>1</v>
      </c>
      <c r="AW67" s="337">
        <f t="shared" si="11"/>
        <v>1</v>
      </c>
      <c r="AX67" s="337">
        <f t="shared" si="12"/>
        <v>1</v>
      </c>
      <c r="AY67" s="337">
        <f t="shared" si="13"/>
        <v>1</v>
      </c>
      <c r="AZ67" s="322"/>
      <c r="BA67" s="322"/>
      <c r="BB67" s="322"/>
      <c r="BC67" s="322"/>
      <c r="BD67" s="322"/>
      <c r="BE67" s="322"/>
      <c r="BF67" s="337">
        <f t="shared" si="14"/>
        <v>1</v>
      </c>
      <c r="BG67" s="322"/>
      <c r="BH67" s="322"/>
      <c r="BI67" s="337">
        <f t="shared" si="15"/>
        <v>1</v>
      </c>
      <c r="BJ67" s="337">
        <f t="shared" si="16"/>
        <v>1</v>
      </c>
      <c r="BK67" s="337">
        <f t="shared" si="17"/>
        <v>1</v>
      </c>
      <c r="BL67" s="337">
        <f t="shared" si="18"/>
        <v>1</v>
      </c>
      <c r="BM67" s="337">
        <f t="shared" si="19"/>
        <v>1</v>
      </c>
      <c r="BN67" s="337">
        <f t="shared" si="20"/>
        <v>1</v>
      </c>
      <c r="BO67" s="415"/>
      <c r="BP67" s="244"/>
      <c r="BQ67" s="244"/>
      <c r="BR67" s="842"/>
      <c r="BS67" s="842"/>
      <c r="BT67" s="842"/>
    </row>
    <row r="68" spans="1:72" s="22" customFormat="1" ht="15.75" hidden="1" customHeight="1" outlineLevel="1">
      <c r="A68" s="842"/>
      <c r="B68" s="44"/>
      <c r="C68" s="45"/>
      <c r="D68" s="46"/>
      <c r="E68" s="46"/>
      <c r="F68" s="45"/>
      <c r="G68" s="46"/>
      <c r="H68" s="45"/>
      <c r="I68" s="45"/>
      <c r="J68" s="47"/>
      <c r="K68" s="48"/>
      <c r="L68" s="47"/>
      <c r="M68" s="2316"/>
      <c r="N68" s="48"/>
      <c r="O68" s="49"/>
      <c r="P68" s="49"/>
      <c r="Q68" s="2254">
        <f t="shared" si="21"/>
        <v>0</v>
      </c>
      <c r="R68" s="2255">
        <f t="shared" si="0"/>
        <v>0</v>
      </c>
      <c r="S68" s="2255">
        <f t="shared" si="1"/>
        <v>0</v>
      </c>
      <c r="T68" s="2317"/>
      <c r="U68" s="2317"/>
      <c r="V68" s="2317"/>
      <c r="W68" s="50"/>
      <c r="X68" s="2261">
        <f t="shared" si="2"/>
        <v>0</v>
      </c>
      <c r="Y68" s="2261">
        <f t="shared" si="6"/>
        <v>0</v>
      </c>
      <c r="Z68" s="50"/>
      <c r="AA68" s="50"/>
      <c r="AB68" s="48"/>
      <c r="AC68" s="48"/>
      <c r="AD68" s="48"/>
      <c r="AE68" s="51"/>
      <c r="AF68" s="42"/>
      <c r="AG68" s="52" t="s">
        <v>6991</v>
      </c>
      <c r="AH68" s="207"/>
      <c r="AI68" s="415"/>
      <c r="AJ68" s="336" t="str">
        <f t="shared" si="22"/>
        <v>Please complete all cells in row</v>
      </c>
      <c r="AK68" s="415"/>
      <c r="AL68" s="244"/>
      <c r="AM68" s="244"/>
      <c r="AN68" s="244"/>
      <c r="AO68" s="244"/>
      <c r="AP68" s="244"/>
      <c r="AQ68" s="244"/>
      <c r="AR68" s="244"/>
      <c r="AS68" s="337">
        <f t="shared" si="7"/>
        <v>1</v>
      </c>
      <c r="AT68" s="337">
        <f t="shared" si="8"/>
        <v>1</v>
      </c>
      <c r="AU68" s="337">
        <f t="shared" si="9"/>
        <v>1</v>
      </c>
      <c r="AV68" s="337">
        <f t="shared" si="10"/>
        <v>1</v>
      </c>
      <c r="AW68" s="337">
        <f t="shared" si="11"/>
        <v>1</v>
      </c>
      <c r="AX68" s="337">
        <f t="shared" si="12"/>
        <v>1</v>
      </c>
      <c r="AY68" s="337">
        <f t="shared" si="13"/>
        <v>1</v>
      </c>
      <c r="AZ68" s="322"/>
      <c r="BA68" s="322"/>
      <c r="BB68" s="322"/>
      <c r="BC68" s="322"/>
      <c r="BD68" s="322"/>
      <c r="BE68" s="322"/>
      <c r="BF68" s="337">
        <f t="shared" si="14"/>
        <v>1</v>
      </c>
      <c r="BG68" s="322"/>
      <c r="BH68" s="322"/>
      <c r="BI68" s="337">
        <f t="shared" si="15"/>
        <v>1</v>
      </c>
      <c r="BJ68" s="337">
        <f t="shared" si="16"/>
        <v>1</v>
      </c>
      <c r="BK68" s="337">
        <f t="shared" si="17"/>
        <v>1</v>
      </c>
      <c r="BL68" s="337">
        <f t="shared" si="18"/>
        <v>1</v>
      </c>
      <c r="BM68" s="337">
        <f t="shared" si="19"/>
        <v>1</v>
      </c>
      <c r="BN68" s="337">
        <f t="shared" si="20"/>
        <v>1</v>
      </c>
      <c r="BO68" s="415"/>
      <c r="BP68" s="244"/>
      <c r="BQ68" s="244"/>
      <c r="BR68" s="842"/>
      <c r="BS68" s="842"/>
      <c r="BT68" s="842"/>
    </row>
    <row r="69" spans="1:72" s="22" customFormat="1" ht="15.75" hidden="1" customHeight="1" outlineLevel="1">
      <c r="A69" s="842"/>
      <c r="B69" s="44"/>
      <c r="C69" s="45"/>
      <c r="D69" s="46"/>
      <c r="E69" s="46"/>
      <c r="F69" s="45"/>
      <c r="G69" s="46"/>
      <c r="H69" s="45"/>
      <c r="I69" s="45"/>
      <c r="J69" s="47"/>
      <c r="K69" s="48"/>
      <c r="L69" s="47"/>
      <c r="M69" s="2316"/>
      <c r="N69" s="48"/>
      <c r="O69" s="49"/>
      <c r="P69" s="49"/>
      <c r="Q69" s="2254">
        <f t="shared" si="21"/>
        <v>0</v>
      </c>
      <c r="R69" s="2255">
        <f t="shared" si="0"/>
        <v>0</v>
      </c>
      <c r="S69" s="2255">
        <f t="shared" si="1"/>
        <v>0</v>
      </c>
      <c r="T69" s="2317"/>
      <c r="U69" s="2317"/>
      <c r="V69" s="2317"/>
      <c r="W69" s="50"/>
      <c r="X69" s="2261">
        <f t="shared" si="2"/>
        <v>0</v>
      </c>
      <c r="Y69" s="2261">
        <f t="shared" si="6"/>
        <v>0</v>
      </c>
      <c r="Z69" s="50"/>
      <c r="AA69" s="50"/>
      <c r="AB69" s="48"/>
      <c r="AC69" s="48"/>
      <c r="AD69" s="48"/>
      <c r="AE69" s="51"/>
      <c r="AF69" s="42"/>
      <c r="AG69" s="52" t="s">
        <v>6992</v>
      </c>
      <c r="AH69" s="207"/>
      <c r="AI69" s="415"/>
      <c r="AJ69" s="336" t="str">
        <f t="shared" si="22"/>
        <v>Please complete all cells in row</v>
      </c>
      <c r="AK69" s="415"/>
      <c r="AL69" s="244"/>
      <c r="AM69" s="244"/>
      <c r="AN69" s="244"/>
      <c r="AO69" s="244"/>
      <c r="AP69" s="244"/>
      <c r="AQ69" s="244"/>
      <c r="AR69" s="244"/>
      <c r="AS69" s="337">
        <f t="shared" si="7"/>
        <v>1</v>
      </c>
      <c r="AT69" s="337">
        <f t="shared" si="8"/>
        <v>1</v>
      </c>
      <c r="AU69" s="337">
        <f t="shared" si="9"/>
        <v>1</v>
      </c>
      <c r="AV69" s="337">
        <f t="shared" si="10"/>
        <v>1</v>
      </c>
      <c r="AW69" s="337">
        <f t="shared" si="11"/>
        <v>1</v>
      </c>
      <c r="AX69" s="337">
        <f t="shared" si="12"/>
        <v>1</v>
      </c>
      <c r="AY69" s="337">
        <f t="shared" si="13"/>
        <v>1</v>
      </c>
      <c r="AZ69" s="322"/>
      <c r="BA69" s="322"/>
      <c r="BB69" s="322"/>
      <c r="BC69" s="322"/>
      <c r="BD69" s="322"/>
      <c r="BE69" s="322"/>
      <c r="BF69" s="337">
        <f t="shared" si="14"/>
        <v>1</v>
      </c>
      <c r="BG69" s="322"/>
      <c r="BH69" s="322"/>
      <c r="BI69" s="337">
        <f t="shared" si="15"/>
        <v>1</v>
      </c>
      <c r="BJ69" s="337">
        <f t="shared" si="16"/>
        <v>1</v>
      </c>
      <c r="BK69" s="337">
        <f t="shared" si="17"/>
        <v>1</v>
      </c>
      <c r="BL69" s="337">
        <f t="shared" si="18"/>
        <v>1</v>
      </c>
      <c r="BM69" s="337">
        <f t="shared" si="19"/>
        <v>1</v>
      </c>
      <c r="BN69" s="337">
        <f t="shared" si="20"/>
        <v>1</v>
      </c>
      <c r="BO69" s="415"/>
      <c r="BP69" s="244"/>
      <c r="BQ69" s="244"/>
      <c r="BR69" s="842"/>
      <c r="BS69" s="842"/>
      <c r="BT69" s="842"/>
    </row>
    <row r="70" spans="1:72" s="22" customFormat="1" ht="15.75" hidden="1" customHeight="1" outlineLevel="1">
      <c r="A70" s="842"/>
      <c r="B70" s="44"/>
      <c r="C70" s="45"/>
      <c r="D70" s="46"/>
      <c r="E70" s="46"/>
      <c r="F70" s="45"/>
      <c r="G70" s="46"/>
      <c r="H70" s="45"/>
      <c r="I70" s="45"/>
      <c r="J70" s="47"/>
      <c r="K70" s="48"/>
      <c r="L70" s="47"/>
      <c r="M70" s="2316"/>
      <c r="N70" s="48"/>
      <c r="O70" s="49"/>
      <c r="P70" s="49"/>
      <c r="Q70" s="2254">
        <f t="shared" si="21"/>
        <v>0</v>
      </c>
      <c r="R70" s="2255">
        <f t="shared" si="0"/>
        <v>0</v>
      </c>
      <c r="S70" s="2255">
        <f t="shared" si="1"/>
        <v>0</v>
      </c>
      <c r="T70" s="2317"/>
      <c r="U70" s="2317"/>
      <c r="V70" s="2317"/>
      <c r="W70" s="50"/>
      <c r="X70" s="2261">
        <f t="shared" si="2"/>
        <v>0</v>
      </c>
      <c r="Y70" s="2261">
        <f t="shared" si="6"/>
        <v>0</v>
      </c>
      <c r="Z70" s="50"/>
      <c r="AA70" s="50"/>
      <c r="AB70" s="48"/>
      <c r="AC70" s="48"/>
      <c r="AD70" s="48"/>
      <c r="AE70" s="51"/>
      <c r="AF70" s="42"/>
      <c r="AG70" s="52" t="s">
        <v>6993</v>
      </c>
      <c r="AH70" s="207"/>
      <c r="AI70" s="415"/>
      <c r="AJ70" s="336" t="str">
        <f t="shared" si="22"/>
        <v>Please complete all cells in row</v>
      </c>
      <c r="AK70" s="415"/>
      <c r="AL70" s="244"/>
      <c r="AM70" s="244"/>
      <c r="AN70" s="244"/>
      <c r="AO70" s="244"/>
      <c r="AP70" s="244"/>
      <c r="AQ70" s="244"/>
      <c r="AR70" s="244"/>
      <c r="AS70" s="337">
        <f t="shared" si="7"/>
        <v>1</v>
      </c>
      <c r="AT70" s="337">
        <f t="shared" si="8"/>
        <v>1</v>
      </c>
      <c r="AU70" s="337">
        <f t="shared" si="9"/>
        <v>1</v>
      </c>
      <c r="AV70" s="337">
        <f t="shared" si="10"/>
        <v>1</v>
      </c>
      <c r="AW70" s="337">
        <f t="shared" si="11"/>
        <v>1</v>
      </c>
      <c r="AX70" s="337">
        <f t="shared" si="12"/>
        <v>1</v>
      </c>
      <c r="AY70" s="337">
        <f t="shared" si="13"/>
        <v>1</v>
      </c>
      <c r="AZ70" s="322"/>
      <c r="BA70" s="322"/>
      <c r="BB70" s="322"/>
      <c r="BC70" s="322"/>
      <c r="BD70" s="322"/>
      <c r="BE70" s="322"/>
      <c r="BF70" s="337">
        <f t="shared" si="14"/>
        <v>1</v>
      </c>
      <c r="BG70" s="322"/>
      <c r="BH70" s="322"/>
      <c r="BI70" s="337">
        <f t="shared" si="15"/>
        <v>1</v>
      </c>
      <c r="BJ70" s="337">
        <f t="shared" si="16"/>
        <v>1</v>
      </c>
      <c r="BK70" s="337">
        <f t="shared" si="17"/>
        <v>1</v>
      </c>
      <c r="BL70" s="337">
        <f t="shared" si="18"/>
        <v>1</v>
      </c>
      <c r="BM70" s="337">
        <f t="shared" si="19"/>
        <v>1</v>
      </c>
      <c r="BN70" s="337">
        <f t="shared" si="20"/>
        <v>1</v>
      </c>
      <c r="BO70" s="415"/>
      <c r="BP70" s="244"/>
      <c r="BQ70" s="244"/>
      <c r="BR70" s="842"/>
      <c r="BS70" s="842"/>
      <c r="BT70" s="842"/>
    </row>
    <row r="71" spans="1:72" s="22" customFormat="1" ht="15.75" hidden="1" customHeight="1" outlineLevel="1">
      <c r="A71" s="842"/>
      <c r="B71" s="44"/>
      <c r="C71" s="45"/>
      <c r="D71" s="46"/>
      <c r="E71" s="46"/>
      <c r="F71" s="45"/>
      <c r="G71" s="46"/>
      <c r="H71" s="45"/>
      <c r="I71" s="45"/>
      <c r="J71" s="47"/>
      <c r="K71" s="48"/>
      <c r="L71" s="47"/>
      <c r="M71" s="2316"/>
      <c r="N71" s="48"/>
      <c r="O71" s="49"/>
      <c r="P71" s="49"/>
      <c r="Q71" s="2254">
        <f t="shared" si="21"/>
        <v>0</v>
      </c>
      <c r="R71" s="2255">
        <f t="shared" si="0"/>
        <v>0</v>
      </c>
      <c r="S71" s="2255">
        <f t="shared" si="1"/>
        <v>0</v>
      </c>
      <c r="T71" s="2317"/>
      <c r="U71" s="2317"/>
      <c r="V71" s="2317"/>
      <c r="W71" s="50"/>
      <c r="X71" s="2261">
        <f t="shared" si="2"/>
        <v>0</v>
      </c>
      <c r="Y71" s="2261">
        <f t="shared" si="6"/>
        <v>0</v>
      </c>
      <c r="Z71" s="50"/>
      <c r="AA71" s="50"/>
      <c r="AB71" s="48"/>
      <c r="AC71" s="48"/>
      <c r="AD71" s="48"/>
      <c r="AE71" s="51"/>
      <c r="AF71" s="42"/>
      <c r="AG71" s="52" t="s">
        <v>6994</v>
      </c>
      <c r="AH71" s="207"/>
      <c r="AI71" s="415"/>
      <c r="AJ71" s="336" t="str">
        <f t="shared" si="22"/>
        <v>Please complete all cells in row</v>
      </c>
      <c r="AK71" s="415"/>
      <c r="AL71" s="244"/>
      <c r="AM71" s="244"/>
      <c r="AN71" s="244"/>
      <c r="AO71" s="244"/>
      <c r="AP71" s="244"/>
      <c r="AQ71" s="244"/>
      <c r="AR71" s="244"/>
      <c r="AS71" s="337">
        <f t="shared" si="7"/>
        <v>1</v>
      </c>
      <c r="AT71" s="337">
        <f t="shared" si="8"/>
        <v>1</v>
      </c>
      <c r="AU71" s="337">
        <f t="shared" si="9"/>
        <v>1</v>
      </c>
      <c r="AV71" s="337">
        <f t="shared" si="10"/>
        <v>1</v>
      </c>
      <c r="AW71" s="337">
        <f t="shared" si="11"/>
        <v>1</v>
      </c>
      <c r="AX71" s="337">
        <f t="shared" si="12"/>
        <v>1</v>
      </c>
      <c r="AY71" s="337">
        <f t="shared" si="13"/>
        <v>1</v>
      </c>
      <c r="AZ71" s="322"/>
      <c r="BA71" s="322"/>
      <c r="BB71" s="322"/>
      <c r="BC71" s="322"/>
      <c r="BD71" s="322"/>
      <c r="BE71" s="322"/>
      <c r="BF71" s="337">
        <f t="shared" si="14"/>
        <v>1</v>
      </c>
      <c r="BG71" s="322"/>
      <c r="BH71" s="322"/>
      <c r="BI71" s="337">
        <f t="shared" si="15"/>
        <v>1</v>
      </c>
      <c r="BJ71" s="337">
        <f t="shared" si="16"/>
        <v>1</v>
      </c>
      <c r="BK71" s="337">
        <f t="shared" si="17"/>
        <v>1</v>
      </c>
      <c r="BL71" s="337">
        <f t="shared" si="18"/>
        <v>1</v>
      </c>
      <c r="BM71" s="337">
        <f t="shared" si="19"/>
        <v>1</v>
      </c>
      <c r="BN71" s="337">
        <f t="shared" si="20"/>
        <v>1</v>
      </c>
      <c r="BO71" s="415"/>
      <c r="BP71" s="244"/>
      <c r="BQ71" s="244"/>
      <c r="BR71" s="842"/>
      <c r="BS71" s="842"/>
      <c r="BT71" s="842"/>
    </row>
    <row r="72" spans="1:72" s="22" customFormat="1" ht="15.75" hidden="1" customHeight="1" outlineLevel="1">
      <c r="A72" s="842"/>
      <c r="B72" s="44"/>
      <c r="C72" s="45"/>
      <c r="D72" s="46"/>
      <c r="E72" s="46"/>
      <c r="F72" s="45"/>
      <c r="G72" s="46"/>
      <c r="H72" s="45"/>
      <c r="I72" s="45"/>
      <c r="J72" s="47"/>
      <c r="K72" s="48"/>
      <c r="L72" s="47"/>
      <c r="M72" s="2316"/>
      <c r="N72" s="48"/>
      <c r="O72" s="49"/>
      <c r="P72" s="49"/>
      <c r="Q72" s="2254">
        <f t="shared" si="21"/>
        <v>0</v>
      </c>
      <c r="R72" s="2255">
        <f t="shared" si="0"/>
        <v>0</v>
      </c>
      <c r="S72" s="2255">
        <f t="shared" si="1"/>
        <v>0</v>
      </c>
      <c r="T72" s="2317"/>
      <c r="U72" s="2317"/>
      <c r="V72" s="2317"/>
      <c r="W72" s="50"/>
      <c r="X72" s="2261">
        <f t="shared" si="2"/>
        <v>0</v>
      </c>
      <c r="Y72" s="2261">
        <f t="shared" si="6"/>
        <v>0</v>
      </c>
      <c r="Z72" s="50"/>
      <c r="AA72" s="50"/>
      <c r="AB72" s="48"/>
      <c r="AC72" s="48"/>
      <c r="AD72" s="48"/>
      <c r="AE72" s="51"/>
      <c r="AF72" s="42"/>
      <c r="AG72" s="52" t="s">
        <v>6995</v>
      </c>
      <c r="AH72" s="207"/>
      <c r="AI72" s="415"/>
      <c r="AJ72" s="336" t="str">
        <f t="shared" si="22"/>
        <v>Please complete all cells in row</v>
      </c>
      <c r="AK72" s="415"/>
      <c r="AL72" s="244"/>
      <c r="AM72" s="244"/>
      <c r="AN72" s="244"/>
      <c r="AO72" s="244"/>
      <c r="AP72" s="244"/>
      <c r="AQ72" s="244"/>
      <c r="AR72" s="244"/>
      <c r="AS72" s="337">
        <f t="shared" si="7"/>
        <v>1</v>
      </c>
      <c r="AT72" s="337">
        <f t="shared" si="8"/>
        <v>1</v>
      </c>
      <c r="AU72" s="337">
        <f t="shared" si="9"/>
        <v>1</v>
      </c>
      <c r="AV72" s="337">
        <f t="shared" si="10"/>
        <v>1</v>
      </c>
      <c r="AW72" s="337">
        <f t="shared" si="11"/>
        <v>1</v>
      </c>
      <c r="AX72" s="337">
        <f t="shared" si="12"/>
        <v>1</v>
      </c>
      <c r="AY72" s="337">
        <f t="shared" si="13"/>
        <v>1</v>
      </c>
      <c r="AZ72" s="322"/>
      <c r="BA72" s="322"/>
      <c r="BB72" s="322"/>
      <c r="BC72" s="322"/>
      <c r="BD72" s="322"/>
      <c r="BE72" s="322"/>
      <c r="BF72" s="337">
        <f t="shared" si="14"/>
        <v>1</v>
      </c>
      <c r="BG72" s="322"/>
      <c r="BH72" s="322"/>
      <c r="BI72" s="337">
        <f t="shared" si="15"/>
        <v>1</v>
      </c>
      <c r="BJ72" s="337">
        <f t="shared" si="16"/>
        <v>1</v>
      </c>
      <c r="BK72" s="337">
        <f t="shared" si="17"/>
        <v>1</v>
      </c>
      <c r="BL72" s="337">
        <f t="shared" si="18"/>
        <v>1</v>
      </c>
      <c r="BM72" s="337">
        <f t="shared" si="19"/>
        <v>1</v>
      </c>
      <c r="BN72" s="337">
        <f t="shared" si="20"/>
        <v>1</v>
      </c>
      <c r="BO72" s="415"/>
      <c r="BP72" s="244"/>
      <c r="BQ72" s="244"/>
      <c r="BR72" s="842"/>
      <c r="BS72" s="842"/>
      <c r="BT72" s="842"/>
    </row>
    <row r="73" spans="1:72" s="22" customFormat="1" ht="15.75" hidden="1" customHeight="1" outlineLevel="1">
      <c r="A73" s="842"/>
      <c r="B73" s="44"/>
      <c r="C73" s="45"/>
      <c r="D73" s="46"/>
      <c r="E73" s="46"/>
      <c r="F73" s="45"/>
      <c r="G73" s="46"/>
      <c r="H73" s="45"/>
      <c r="I73" s="45"/>
      <c r="J73" s="47"/>
      <c r="K73" s="48"/>
      <c r="L73" s="47"/>
      <c r="M73" s="2316"/>
      <c r="N73" s="48"/>
      <c r="O73" s="49"/>
      <c r="P73" s="49"/>
      <c r="Q73" s="2254">
        <f t="shared" si="21"/>
        <v>0</v>
      </c>
      <c r="R73" s="2255">
        <f t="shared" ref="R73:R136" si="23">IF(W73=0,0,((1+W73)/(1+$C$626))-1)</f>
        <v>0</v>
      </c>
      <c r="S73" s="2255">
        <f t="shared" ref="S73:S136" si="24">IF(W73=0,0,((1+W73)/(1+$C$627))-1)</f>
        <v>0</v>
      </c>
      <c r="T73" s="2317"/>
      <c r="U73" s="2317"/>
      <c r="V73" s="2317"/>
      <c r="W73" s="50"/>
      <c r="X73" s="2261">
        <f t="shared" ref="X73:X136" si="25">W73*P73</f>
        <v>0</v>
      </c>
      <c r="Y73" s="2261">
        <f t="shared" si="6"/>
        <v>0</v>
      </c>
      <c r="Z73" s="50"/>
      <c r="AA73" s="50"/>
      <c r="AB73" s="48"/>
      <c r="AC73" s="48"/>
      <c r="AD73" s="48"/>
      <c r="AE73" s="51"/>
      <c r="AF73" s="42"/>
      <c r="AG73" s="52" t="s">
        <v>6996</v>
      </c>
      <c r="AH73" s="207"/>
      <c r="AI73" s="415"/>
      <c r="AJ73" s="336" t="str">
        <f t="shared" si="22"/>
        <v>Please complete all cells in row</v>
      </c>
      <c r="AK73" s="415"/>
      <c r="AL73" s="244"/>
      <c r="AM73" s="244"/>
      <c r="AN73" s="244"/>
      <c r="AO73" s="244"/>
      <c r="AP73" s="244"/>
      <c r="AQ73" s="244"/>
      <c r="AR73" s="244"/>
      <c r="AS73" s="337">
        <f t="shared" si="7"/>
        <v>1</v>
      </c>
      <c r="AT73" s="337">
        <f t="shared" si="8"/>
        <v>1</v>
      </c>
      <c r="AU73" s="337">
        <f t="shared" si="9"/>
        <v>1</v>
      </c>
      <c r="AV73" s="337">
        <f t="shared" si="10"/>
        <v>1</v>
      </c>
      <c r="AW73" s="337">
        <f t="shared" si="11"/>
        <v>1</v>
      </c>
      <c r="AX73" s="337">
        <f t="shared" si="12"/>
        <v>1</v>
      </c>
      <c r="AY73" s="337">
        <f t="shared" si="13"/>
        <v>1</v>
      </c>
      <c r="AZ73" s="322"/>
      <c r="BA73" s="322"/>
      <c r="BB73" s="322"/>
      <c r="BC73" s="322"/>
      <c r="BD73" s="322"/>
      <c r="BE73" s="322"/>
      <c r="BF73" s="337">
        <f t="shared" si="14"/>
        <v>1</v>
      </c>
      <c r="BG73" s="322"/>
      <c r="BH73" s="322"/>
      <c r="BI73" s="337">
        <f t="shared" si="15"/>
        <v>1</v>
      </c>
      <c r="BJ73" s="337">
        <f t="shared" si="16"/>
        <v>1</v>
      </c>
      <c r="BK73" s="337">
        <f t="shared" si="17"/>
        <v>1</v>
      </c>
      <c r="BL73" s="337">
        <f t="shared" si="18"/>
        <v>1</v>
      </c>
      <c r="BM73" s="337">
        <f t="shared" si="19"/>
        <v>1</v>
      </c>
      <c r="BN73" s="337">
        <f t="shared" si="20"/>
        <v>1</v>
      </c>
      <c r="BO73" s="415"/>
      <c r="BP73" s="244"/>
      <c r="BQ73" s="244"/>
      <c r="BR73" s="842"/>
      <c r="BS73" s="842"/>
      <c r="BT73" s="842"/>
    </row>
    <row r="74" spans="1:72" s="22" customFormat="1" ht="15.75" hidden="1" customHeight="1" outlineLevel="1">
      <c r="A74" s="842"/>
      <c r="B74" s="44"/>
      <c r="C74" s="45"/>
      <c r="D74" s="46"/>
      <c r="E74" s="46"/>
      <c r="F74" s="45"/>
      <c r="G74" s="46"/>
      <c r="H74" s="45"/>
      <c r="I74" s="45"/>
      <c r="J74" s="47"/>
      <c r="K74" s="48"/>
      <c r="L74" s="47"/>
      <c r="M74" s="2316"/>
      <c r="N74" s="48"/>
      <c r="O74" s="49"/>
      <c r="P74" s="49"/>
      <c r="Q74" s="2254">
        <f t="shared" si="21"/>
        <v>0</v>
      </c>
      <c r="R74" s="2255">
        <f t="shared" si="23"/>
        <v>0</v>
      </c>
      <c r="S74" s="2255">
        <f t="shared" si="24"/>
        <v>0</v>
      </c>
      <c r="T74" s="2317"/>
      <c r="U74" s="2317"/>
      <c r="V74" s="2317"/>
      <c r="W74" s="50"/>
      <c r="X74" s="2261">
        <f t="shared" si="25"/>
        <v>0</v>
      </c>
      <c r="Y74" s="2261">
        <f t="shared" ref="Y74:Y137" si="26">X74</f>
        <v>0</v>
      </c>
      <c r="Z74" s="50"/>
      <c r="AA74" s="50"/>
      <c r="AB74" s="48"/>
      <c r="AC74" s="48"/>
      <c r="AD74" s="48"/>
      <c r="AE74" s="51"/>
      <c r="AF74" s="42"/>
      <c r="AG74" s="52" t="s">
        <v>6997</v>
      </c>
      <c r="AH74" s="207"/>
      <c r="AI74" s="415"/>
      <c r="AJ74" s="336" t="str">
        <f t="shared" si="22"/>
        <v>Please complete all cells in row</v>
      </c>
      <c r="AK74" s="415"/>
      <c r="AL74" s="244"/>
      <c r="AM74" s="244"/>
      <c r="AN74" s="244"/>
      <c r="AO74" s="244"/>
      <c r="AP74" s="244"/>
      <c r="AQ74" s="244"/>
      <c r="AR74" s="244"/>
      <c r="AS74" s="337">
        <f t="shared" ref="AS74:AS109" si="27" xml:space="preserve"> IF( ISNUMBER(J74 ), 0, 1 )</f>
        <v>1</v>
      </c>
      <c r="AT74" s="337">
        <f t="shared" ref="AT74:AT109" si="28" xml:space="preserve"> IF( ISNUMBER(K74 ), 0, 1 )</f>
        <v>1</v>
      </c>
      <c r="AU74" s="337">
        <f t="shared" ref="AU74:AU109" si="29" xml:space="preserve"> IF( ISNUMBER(L74 ), 0, 1 )</f>
        <v>1</v>
      </c>
      <c r="AV74" s="337">
        <f t="shared" ref="AV74:AV109" si="30" xml:space="preserve"> IF( ISNUMBER(M74 ), 0, 1 )</f>
        <v>1</v>
      </c>
      <c r="AW74" s="337">
        <f t="shared" ref="AW74:AW109" si="31" xml:space="preserve"> IF( ISNUMBER(N74 ), 0, 1 )</f>
        <v>1</v>
      </c>
      <c r="AX74" s="337">
        <f t="shared" ref="AX74:AX109" si="32" xml:space="preserve"> IF( ISNUMBER(O74 ), 0, 1 )</f>
        <v>1</v>
      </c>
      <c r="AY74" s="337">
        <f t="shared" ref="AY74:AY109" si="33" xml:space="preserve"> IF( ISNUMBER(P74 ), 0, 1 )</f>
        <v>1</v>
      </c>
      <c r="AZ74" s="322"/>
      <c r="BA74" s="322"/>
      <c r="BB74" s="322"/>
      <c r="BC74" s="322"/>
      <c r="BD74" s="322"/>
      <c r="BE74" s="322"/>
      <c r="BF74" s="337">
        <f t="shared" ref="BF74:BF109" si="34" xml:space="preserve"> IF( ISNUMBER(W74 ), 0, 1 )</f>
        <v>1</v>
      </c>
      <c r="BG74" s="322"/>
      <c r="BH74" s="322"/>
      <c r="BI74" s="337">
        <f t="shared" ref="BI74:BI109" si="35" xml:space="preserve"> IF( ISNUMBER(Z74 ), 0, 1 )</f>
        <v>1</v>
      </c>
      <c r="BJ74" s="337">
        <f t="shared" ref="BJ74:BJ109" si="36" xml:space="preserve"> IF( ISNUMBER(AA74 ), 0, 1 )</f>
        <v>1</v>
      </c>
      <c r="BK74" s="337">
        <f t="shared" ref="BK74:BK109" si="37" xml:space="preserve"> IF( ISNUMBER(AB74 ), 0, 1 )</f>
        <v>1</v>
      </c>
      <c r="BL74" s="337">
        <f t="shared" ref="BL74:BL109" si="38" xml:space="preserve"> IF( ISNUMBER(AC74 ), 0, 1 )</f>
        <v>1</v>
      </c>
      <c r="BM74" s="337">
        <f t="shared" ref="BM74:BM109" si="39" xml:space="preserve"> IF( ISNUMBER(AD74 ), 0, 1 )</f>
        <v>1</v>
      </c>
      <c r="BN74" s="337">
        <f t="shared" ref="BN74:BN109" si="40" xml:space="preserve"> IF( ISNUMBER(AE74 ), 0, 1 )</f>
        <v>1</v>
      </c>
      <c r="BO74" s="415"/>
      <c r="BP74" s="244"/>
      <c r="BQ74" s="244"/>
      <c r="BR74" s="842"/>
      <c r="BS74" s="842"/>
      <c r="BT74" s="842"/>
    </row>
    <row r="75" spans="1:72" s="22" customFormat="1" ht="15.75" hidden="1" customHeight="1" outlineLevel="1">
      <c r="A75" s="842"/>
      <c r="B75" s="44"/>
      <c r="C75" s="45"/>
      <c r="D75" s="46"/>
      <c r="E75" s="46"/>
      <c r="F75" s="45"/>
      <c r="G75" s="46"/>
      <c r="H75" s="45"/>
      <c r="I75" s="45"/>
      <c r="J75" s="47"/>
      <c r="K75" s="48"/>
      <c r="L75" s="47"/>
      <c r="M75" s="2316"/>
      <c r="N75" s="48"/>
      <c r="O75" s="49"/>
      <c r="P75" s="49"/>
      <c r="Q75" s="2254">
        <f t="shared" ref="Q75:Q138" si="41">IFERROR(M75*O75,"")</f>
        <v>0</v>
      </c>
      <c r="R75" s="2255">
        <f t="shared" si="23"/>
        <v>0</v>
      </c>
      <c r="S75" s="2255">
        <f t="shared" si="24"/>
        <v>0</v>
      </c>
      <c r="T75" s="2317"/>
      <c r="U75" s="2317"/>
      <c r="V75" s="2317"/>
      <c r="W75" s="50"/>
      <c r="X75" s="2261">
        <f t="shared" si="25"/>
        <v>0</v>
      </c>
      <c r="Y75" s="2261">
        <f t="shared" si="26"/>
        <v>0</v>
      </c>
      <c r="Z75" s="50"/>
      <c r="AA75" s="50"/>
      <c r="AB75" s="48"/>
      <c r="AC75" s="48"/>
      <c r="AD75" s="48"/>
      <c r="AE75" s="51"/>
      <c r="AF75" s="42"/>
      <c r="AG75" s="52" t="s">
        <v>6998</v>
      </c>
      <c r="AH75" s="207"/>
      <c r="AI75" s="415"/>
      <c r="AJ75" s="336" t="str">
        <f t="shared" si="22"/>
        <v>Please complete all cells in row</v>
      </c>
      <c r="AK75" s="415"/>
      <c r="AL75" s="244"/>
      <c r="AM75" s="244"/>
      <c r="AN75" s="244"/>
      <c r="AO75" s="244"/>
      <c r="AP75" s="244"/>
      <c r="AQ75" s="244"/>
      <c r="AR75" s="244"/>
      <c r="AS75" s="337">
        <f t="shared" si="27"/>
        <v>1</v>
      </c>
      <c r="AT75" s="337">
        <f t="shared" si="28"/>
        <v>1</v>
      </c>
      <c r="AU75" s="337">
        <f t="shared" si="29"/>
        <v>1</v>
      </c>
      <c r="AV75" s="337">
        <f t="shared" si="30"/>
        <v>1</v>
      </c>
      <c r="AW75" s="337">
        <f t="shared" si="31"/>
        <v>1</v>
      </c>
      <c r="AX75" s="337">
        <f t="shared" si="32"/>
        <v>1</v>
      </c>
      <c r="AY75" s="337">
        <f t="shared" si="33"/>
        <v>1</v>
      </c>
      <c r="AZ75" s="322"/>
      <c r="BA75" s="322"/>
      <c r="BB75" s="322"/>
      <c r="BC75" s="322"/>
      <c r="BD75" s="322"/>
      <c r="BE75" s="322"/>
      <c r="BF75" s="337">
        <f t="shared" si="34"/>
        <v>1</v>
      </c>
      <c r="BG75" s="322"/>
      <c r="BH75" s="322"/>
      <c r="BI75" s="337">
        <f t="shared" si="35"/>
        <v>1</v>
      </c>
      <c r="BJ75" s="337">
        <f t="shared" si="36"/>
        <v>1</v>
      </c>
      <c r="BK75" s="337">
        <f t="shared" si="37"/>
        <v>1</v>
      </c>
      <c r="BL75" s="337">
        <f t="shared" si="38"/>
        <v>1</v>
      </c>
      <c r="BM75" s="337">
        <f t="shared" si="39"/>
        <v>1</v>
      </c>
      <c r="BN75" s="337">
        <f t="shared" si="40"/>
        <v>1</v>
      </c>
      <c r="BO75" s="415"/>
      <c r="BP75" s="244"/>
      <c r="BQ75" s="244"/>
      <c r="BR75" s="842"/>
      <c r="BS75" s="842"/>
      <c r="BT75" s="842"/>
    </row>
    <row r="76" spans="1:72" s="22" customFormat="1" ht="15.75" hidden="1" customHeight="1" outlineLevel="1">
      <c r="A76" s="842"/>
      <c r="B76" s="44"/>
      <c r="C76" s="45"/>
      <c r="D76" s="46"/>
      <c r="E76" s="46"/>
      <c r="F76" s="45"/>
      <c r="G76" s="46"/>
      <c r="H76" s="45"/>
      <c r="I76" s="45"/>
      <c r="J76" s="47"/>
      <c r="K76" s="48"/>
      <c r="L76" s="47"/>
      <c r="M76" s="2316"/>
      <c r="N76" s="48"/>
      <c r="O76" s="49"/>
      <c r="P76" s="49"/>
      <c r="Q76" s="2254">
        <f t="shared" si="41"/>
        <v>0</v>
      </c>
      <c r="R76" s="2255">
        <f t="shared" si="23"/>
        <v>0</v>
      </c>
      <c r="S76" s="2255">
        <f t="shared" si="24"/>
        <v>0</v>
      </c>
      <c r="T76" s="2317"/>
      <c r="U76" s="2317"/>
      <c r="V76" s="2317"/>
      <c r="W76" s="50"/>
      <c r="X76" s="2261">
        <f t="shared" si="25"/>
        <v>0</v>
      </c>
      <c r="Y76" s="2261">
        <f t="shared" si="26"/>
        <v>0</v>
      </c>
      <c r="Z76" s="50"/>
      <c r="AA76" s="50"/>
      <c r="AB76" s="48"/>
      <c r="AC76" s="48"/>
      <c r="AD76" s="48"/>
      <c r="AE76" s="51"/>
      <c r="AF76" s="42"/>
      <c r="AG76" s="52" t="s">
        <v>6999</v>
      </c>
      <c r="AH76" s="207"/>
      <c r="AI76" s="415"/>
      <c r="AJ76" s="336" t="str">
        <f t="shared" si="22"/>
        <v>Please complete all cells in row</v>
      </c>
      <c r="AK76" s="415"/>
      <c r="AL76" s="244"/>
      <c r="AM76" s="244"/>
      <c r="AN76" s="244"/>
      <c r="AO76" s="244"/>
      <c r="AP76" s="244"/>
      <c r="AQ76" s="244"/>
      <c r="AR76" s="244"/>
      <c r="AS76" s="337">
        <f t="shared" si="27"/>
        <v>1</v>
      </c>
      <c r="AT76" s="337">
        <f t="shared" si="28"/>
        <v>1</v>
      </c>
      <c r="AU76" s="337">
        <f t="shared" si="29"/>
        <v>1</v>
      </c>
      <c r="AV76" s="337">
        <f t="shared" si="30"/>
        <v>1</v>
      </c>
      <c r="AW76" s="337">
        <f t="shared" si="31"/>
        <v>1</v>
      </c>
      <c r="AX76" s="337">
        <f t="shared" si="32"/>
        <v>1</v>
      </c>
      <c r="AY76" s="337">
        <f t="shared" si="33"/>
        <v>1</v>
      </c>
      <c r="AZ76" s="322"/>
      <c r="BA76" s="322"/>
      <c r="BB76" s="322"/>
      <c r="BC76" s="322"/>
      <c r="BD76" s="322"/>
      <c r="BE76" s="322"/>
      <c r="BF76" s="337">
        <f t="shared" si="34"/>
        <v>1</v>
      </c>
      <c r="BG76" s="322"/>
      <c r="BH76" s="322"/>
      <c r="BI76" s="337">
        <f t="shared" si="35"/>
        <v>1</v>
      </c>
      <c r="BJ76" s="337">
        <f t="shared" si="36"/>
        <v>1</v>
      </c>
      <c r="BK76" s="337">
        <f t="shared" si="37"/>
        <v>1</v>
      </c>
      <c r="BL76" s="337">
        <f t="shared" si="38"/>
        <v>1</v>
      </c>
      <c r="BM76" s="337">
        <f t="shared" si="39"/>
        <v>1</v>
      </c>
      <c r="BN76" s="337">
        <f t="shared" si="40"/>
        <v>1</v>
      </c>
      <c r="BO76" s="415"/>
      <c r="BP76" s="244"/>
      <c r="BQ76" s="244"/>
      <c r="BR76" s="842"/>
      <c r="BS76" s="842"/>
      <c r="BT76" s="842"/>
    </row>
    <row r="77" spans="1:72" s="22" customFormat="1" ht="15.75" hidden="1" customHeight="1" outlineLevel="1">
      <c r="A77" s="842"/>
      <c r="B77" s="44"/>
      <c r="C77" s="45"/>
      <c r="D77" s="46"/>
      <c r="E77" s="46"/>
      <c r="F77" s="45"/>
      <c r="G77" s="46"/>
      <c r="H77" s="45"/>
      <c r="I77" s="45"/>
      <c r="J77" s="47"/>
      <c r="K77" s="48"/>
      <c r="L77" s="47"/>
      <c r="M77" s="2316"/>
      <c r="N77" s="48"/>
      <c r="O77" s="49"/>
      <c r="P77" s="49"/>
      <c r="Q77" s="2254">
        <f t="shared" si="41"/>
        <v>0</v>
      </c>
      <c r="R77" s="2255">
        <f t="shared" si="23"/>
        <v>0</v>
      </c>
      <c r="S77" s="2255">
        <f t="shared" si="24"/>
        <v>0</v>
      </c>
      <c r="T77" s="2317"/>
      <c r="U77" s="2317"/>
      <c r="V77" s="2317"/>
      <c r="W77" s="50"/>
      <c r="X77" s="2261">
        <f t="shared" si="25"/>
        <v>0</v>
      </c>
      <c r="Y77" s="2261">
        <f t="shared" si="26"/>
        <v>0</v>
      </c>
      <c r="Z77" s="50"/>
      <c r="AA77" s="50"/>
      <c r="AB77" s="48"/>
      <c r="AC77" s="48"/>
      <c r="AD77" s="48"/>
      <c r="AE77" s="51"/>
      <c r="AF77" s="42"/>
      <c r="AG77" s="52" t="s">
        <v>7000</v>
      </c>
      <c r="AH77" s="207"/>
      <c r="AI77" s="415"/>
      <c r="AJ77" s="336" t="str">
        <f t="shared" si="22"/>
        <v>Please complete all cells in row</v>
      </c>
      <c r="AK77" s="415"/>
      <c r="AL77" s="244"/>
      <c r="AM77" s="244"/>
      <c r="AN77" s="244"/>
      <c r="AO77" s="244"/>
      <c r="AP77" s="244"/>
      <c r="AQ77" s="244"/>
      <c r="AR77" s="244"/>
      <c r="AS77" s="337">
        <f t="shared" si="27"/>
        <v>1</v>
      </c>
      <c r="AT77" s="337">
        <f t="shared" si="28"/>
        <v>1</v>
      </c>
      <c r="AU77" s="337">
        <f t="shared" si="29"/>
        <v>1</v>
      </c>
      <c r="AV77" s="337">
        <f t="shared" si="30"/>
        <v>1</v>
      </c>
      <c r="AW77" s="337">
        <f t="shared" si="31"/>
        <v>1</v>
      </c>
      <c r="AX77" s="337">
        <f t="shared" si="32"/>
        <v>1</v>
      </c>
      <c r="AY77" s="337">
        <f t="shared" si="33"/>
        <v>1</v>
      </c>
      <c r="AZ77" s="322"/>
      <c r="BA77" s="322"/>
      <c r="BB77" s="322"/>
      <c r="BC77" s="322"/>
      <c r="BD77" s="322"/>
      <c r="BE77" s="322"/>
      <c r="BF77" s="337">
        <f t="shared" si="34"/>
        <v>1</v>
      </c>
      <c r="BG77" s="322"/>
      <c r="BH77" s="322"/>
      <c r="BI77" s="337">
        <f t="shared" si="35"/>
        <v>1</v>
      </c>
      <c r="BJ77" s="337">
        <f t="shared" si="36"/>
        <v>1</v>
      </c>
      <c r="BK77" s="337">
        <f t="shared" si="37"/>
        <v>1</v>
      </c>
      <c r="BL77" s="337">
        <f t="shared" si="38"/>
        <v>1</v>
      </c>
      <c r="BM77" s="337">
        <f t="shared" si="39"/>
        <v>1</v>
      </c>
      <c r="BN77" s="337">
        <f t="shared" si="40"/>
        <v>1</v>
      </c>
      <c r="BO77" s="415"/>
      <c r="BP77" s="244"/>
      <c r="BQ77" s="244"/>
      <c r="BR77" s="842"/>
      <c r="BS77" s="842"/>
      <c r="BT77" s="842"/>
    </row>
    <row r="78" spans="1:72" s="22" customFormat="1" ht="15.75" hidden="1" customHeight="1" outlineLevel="1">
      <c r="A78" s="842"/>
      <c r="B78" s="44"/>
      <c r="C78" s="45"/>
      <c r="D78" s="46"/>
      <c r="E78" s="46"/>
      <c r="F78" s="45"/>
      <c r="G78" s="46"/>
      <c r="H78" s="45"/>
      <c r="I78" s="45"/>
      <c r="J78" s="47"/>
      <c r="K78" s="48"/>
      <c r="L78" s="47"/>
      <c r="M78" s="2316"/>
      <c r="N78" s="48"/>
      <c r="O78" s="49"/>
      <c r="P78" s="49"/>
      <c r="Q78" s="2254">
        <f t="shared" si="41"/>
        <v>0</v>
      </c>
      <c r="R78" s="2255">
        <f t="shared" si="23"/>
        <v>0</v>
      </c>
      <c r="S78" s="2255">
        <f t="shared" si="24"/>
        <v>0</v>
      </c>
      <c r="T78" s="2317"/>
      <c r="U78" s="2317"/>
      <c r="V78" s="2317"/>
      <c r="W78" s="50"/>
      <c r="X78" s="2261">
        <f t="shared" si="25"/>
        <v>0</v>
      </c>
      <c r="Y78" s="2261">
        <f t="shared" si="26"/>
        <v>0</v>
      </c>
      <c r="Z78" s="50"/>
      <c r="AA78" s="50"/>
      <c r="AB78" s="48"/>
      <c r="AC78" s="48"/>
      <c r="AD78" s="48"/>
      <c r="AE78" s="51"/>
      <c r="AF78" s="42"/>
      <c r="AG78" s="52" t="s">
        <v>7001</v>
      </c>
      <c r="AH78" s="207"/>
      <c r="AI78" s="415"/>
      <c r="AJ78" s="336" t="str">
        <f t="shared" si="22"/>
        <v>Please complete all cells in row</v>
      </c>
      <c r="AK78" s="415"/>
      <c r="AL78" s="244"/>
      <c r="AM78" s="244"/>
      <c r="AN78" s="244"/>
      <c r="AO78" s="244"/>
      <c r="AP78" s="244"/>
      <c r="AQ78" s="244"/>
      <c r="AR78" s="244"/>
      <c r="AS78" s="337">
        <f t="shared" si="27"/>
        <v>1</v>
      </c>
      <c r="AT78" s="337">
        <f t="shared" si="28"/>
        <v>1</v>
      </c>
      <c r="AU78" s="337">
        <f t="shared" si="29"/>
        <v>1</v>
      </c>
      <c r="AV78" s="337">
        <f t="shared" si="30"/>
        <v>1</v>
      </c>
      <c r="AW78" s="337">
        <f t="shared" si="31"/>
        <v>1</v>
      </c>
      <c r="AX78" s="337">
        <f t="shared" si="32"/>
        <v>1</v>
      </c>
      <c r="AY78" s="337">
        <f t="shared" si="33"/>
        <v>1</v>
      </c>
      <c r="AZ78" s="322"/>
      <c r="BA78" s="322"/>
      <c r="BB78" s="322"/>
      <c r="BC78" s="322"/>
      <c r="BD78" s="322"/>
      <c r="BE78" s="322"/>
      <c r="BF78" s="337">
        <f t="shared" si="34"/>
        <v>1</v>
      </c>
      <c r="BG78" s="322"/>
      <c r="BH78" s="322"/>
      <c r="BI78" s="337">
        <f t="shared" si="35"/>
        <v>1</v>
      </c>
      <c r="BJ78" s="337">
        <f t="shared" si="36"/>
        <v>1</v>
      </c>
      <c r="BK78" s="337">
        <f t="shared" si="37"/>
        <v>1</v>
      </c>
      <c r="BL78" s="337">
        <f t="shared" si="38"/>
        <v>1</v>
      </c>
      <c r="BM78" s="337">
        <f t="shared" si="39"/>
        <v>1</v>
      </c>
      <c r="BN78" s="337">
        <f t="shared" si="40"/>
        <v>1</v>
      </c>
      <c r="BO78" s="415"/>
      <c r="BP78" s="244"/>
      <c r="BQ78" s="244"/>
      <c r="BR78" s="842"/>
      <c r="BS78" s="842"/>
      <c r="BT78" s="842"/>
    </row>
    <row r="79" spans="1:72" s="22" customFormat="1" ht="15.75" hidden="1" customHeight="1" outlineLevel="1">
      <c r="A79" s="842"/>
      <c r="B79" s="44"/>
      <c r="C79" s="45"/>
      <c r="D79" s="46"/>
      <c r="E79" s="46"/>
      <c r="F79" s="45"/>
      <c r="G79" s="46"/>
      <c r="H79" s="45"/>
      <c r="I79" s="45"/>
      <c r="J79" s="47"/>
      <c r="K79" s="48"/>
      <c r="L79" s="47"/>
      <c r="M79" s="2316"/>
      <c r="N79" s="48"/>
      <c r="O79" s="49"/>
      <c r="P79" s="49"/>
      <c r="Q79" s="2254">
        <f t="shared" si="41"/>
        <v>0</v>
      </c>
      <c r="R79" s="2255">
        <f t="shared" si="23"/>
        <v>0</v>
      </c>
      <c r="S79" s="2255">
        <f t="shared" si="24"/>
        <v>0</v>
      </c>
      <c r="T79" s="2317"/>
      <c r="U79" s="2317"/>
      <c r="V79" s="2317"/>
      <c r="W79" s="50"/>
      <c r="X79" s="2261">
        <f t="shared" si="25"/>
        <v>0</v>
      </c>
      <c r="Y79" s="2261">
        <f t="shared" si="26"/>
        <v>0</v>
      </c>
      <c r="Z79" s="50"/>
      <c r="AA79" s="50"/>
      <c r="AB79" s="48"/>
      <c r="AC79" s="48"/>
      <c r="AD79" s="48"/>
      <c r="AE79" s="51"/>
      <c r="AF79" s="42"/>
      <c r="AG79" s="52" t="s">
        <v>7002</v>
      </c>
      <c r="AH79" s="207"/>
      <c r="AI79" s="415"/>
      <c r="AJ79" s="336" t="str">
        <f t="shared" si="22"/>
        <v>Please complete all cells in row</v>
      </c>
      <c r="AK79" s="415"/>
      <c r="AL79" s="244"/>
      <c r="AM79" s="244"/>
      <c r="AN79" s="244"/>
      <c r="AO79" s="244"/>
      <c r="AP79" s="244"/>
      <c r="AQ79" s="244"/>
      <c r="AR79" s="244"/>
      <c r="AS79" s="337">
        <f t="shared" si="27"/>
        <v>1</v>
      </c>
      <c r="AT79" s="337">
        <f t="shared" si="28"/>
        <v>1</v>
      </c>
      <c r="AU79" s="337">
        <f t="shared" si="29"/>
        <v>1</v>
      </c>
      <c r="AV79" s="337">
        <f t="shared" si="30"/>
        <v>1</v>
      </c>
      <c r="AW79" s="337">
        <f t="shared" si="31"/>
        <v>1</v>
      </c>
      <c r="AX79" s="337">
        <f t="shared" si="32"/>
        <v>1</v>
      </c>
      <c r="AY79" s="337">
        <f t="shared" si="33"/>
        <v>1</v>
      </c>
      <c r="AZ79" s="322"/>
      <c r="BA79" s="322"/>
      <c r="BB79" s="322"/>
      <c r="BC79" s="322"/>
      <c r="BD79" s="322"/>
      <c r="BE79" s="322"/>
      <c r="BF79" s="337">
        <f t="shared" si="34"/>
        <v>1</v>
      </c>
      <c r="BG79" s="322"/>
      <c r="BH79" s="322"/>
      <c r="BI79" s="337">
        <f t="shared" si="35"/>
        <v>1</v>
      </c>
      <c r="BJ79" s="337">
        <f t="shared" si="36"/>
        <v>1</v>
      </c>
      <c r="BK79" s="337">
        <f t="shared" si="37"/>
        <v>1</v>
      </c>
      <c r="BL79" s="337">
        <f t="shared" si="38"/>
        <v>1</v>
      </c>
      <c r="BM79" s="337">
        <f t="shared" si="39"/>
        <v>1</v>
      </c>
      <c r="BN79" s="337">
        <f t="shared" si="40"/>
        <v>1</v>
      </c>
      <c r="BO79" s="415"/>
      <c r="BP79" s="244"/>
      <c r="BQ79" s="244"/>
      <c r="BR79" s="842"/>
      <c r="BS79" s="842"/>
      <c r="BT79" s="842"/>
    </row>
    <row r="80" spans="1:72" s="22" customFormat="1" ht="15.75" hidden="1" customHeight="1" outlineLevel="1">
      <c r="A80" s="842"/>
      <c r="B80" s="44"/>
      <c r="C80" s="45"/>
      <c r="D80" s="46"/>
      <c r="E80" s="46"/>
      <c r="F80" s="45"/>
      <c r="G80" s="46"/>
      <c r="H80" s="45"/>
      <c r="I80" s="45"/>
      <c r="J80" s="47"/>
      <c r="K80" s="48"/>
      <c r="L80" s="47"/>
      <c r="M80" s="2316"/>
      <c r="N80" s="48"/>
      <c r="O80" s="49"/>
      <c r="P80" s="49"/>
      <c r="Q80" s="2254">
        <f t="shared" si="41"/>
        <v>0</v>
      </c>
      <c r="R80" s="2255">
        <f t="shared" si="23"/>
        <v>0</v>
      </c>
      <c r="S80" s="2255">
        <f t="shared" si="24"/>
        <v>0</v>
      </c>
      <c r="T80" s="2317"/>
      <c r="U80" s="2317"/>
      <c r="V80" s="2317"/>
      <c r="W80" s="50"/>
      <c r="X80" s="2261">
        <f t="shared" si="25"/>
        <v>0</v>
      </c>
      <c r="Y80" s="2261">
        <f t="shared" si="26"/>
        <v>0</v>
      </c>
      <c r="Z80" s="50"/>
      <c r="AA80" s="50"/>
      <c r="AB80" s="48"/>
      <c r="AC80" s="48"/>
      <c r="AD80" s="48"/>
      <c r="AE80" s="51"/>
      <c r="AF80" s="42"/>
      <c r="AG80" s="52" t="s">
        <v>7003</v>
      </c>
      <c r="AH80" s="207"/>
      <c r="AI80" s="415"/>
      <c r="AJ80" s="336" t="str">
        <f t="shared" si="22"/>
        <v>Please complete all cells in row</v>
      </c>
      <c r="AK80" s="415"/>
      <c r="AL80" s="244"/>
      <c r="AM80" s="244"/>
      <c r="AN80" s="244"/>
      <c r="AO80" s="244"/>
      <c r="AP80" s="244"/>
      <c r="AQ80" s="244"/>
      <c r="AR80" s="244"/>
      <c r="AS80" s="337">
        <f t="shared" si="27"/>
        <v>1</v>
      </c>
      <c r="AT80" s="337">
        <f t="shared" si="28"/>
        <v>1</v>
      </c>
      <c r="AU80" s="337">
        <f t="shared" si="29"/>
        <v>1</v>
      </c>
      <c r="AV80" s="337">
        <f t="shared" si="30"/>
        <v>1</v>
      </c>
      <c r="AW80" s="337">
        <f t="shared" si="31"/>
        <v>1</v>
      </c>
      <c r="AX80" s="337">
        <f t="shared" si="32"/>
        <v>1</v>
      </c>
      <c r="AY80" s="337">
        <f t="shared" si="33"/>
        <v>1</v>
      </c>
      <c r="AZ80" s="322"/>
      <c r="BA80" s="322"/>
      <c r="BB80" s="322"/>
      <c r="BC80" s="322"/>
      <c r="BD80" s="322"/>
      <c r="BE80" s="322"/>
      <c r="BF80" s="337">
        <f t="shared" si="34"/>
        <v>1</v>
      </c>
      <c r="BG80" s="322"/>
      <c r="BH80" s="322"/>
      <c r="BI80" s="337">
        <f t="shared" si="35"/>
        <v>1</v>
      </c>
      <c r="BJ80" s="337">
        <f t="shared" si="36"/>
        <v>1</v>
      </c>
      <c r="BK80" s="337">
        <f t="shared" si="37"/>
        <v>1</v>
      </c>
      <c r="BL80" s="337">
        <f t="shared" si="38"/>
        <v>1</v>
      </c>
      <c r="BM80" s="337">
        <f t="shared" si="39"/>
        <v>1</v>
      </c>
      <c r="BN80" s="337">
        <f t="shared" si="40"/>
        <v>1</v>
      </c>
      <c r="BO80" s="415"/>
      <c r="BP80" s="244"/>
      <c r="BQ80" s="244"/>
      <c r="BR80" s="842"/>
      <c r="BS80" s="842"/>
      <c r="BT80" s="842"/>
    </row>
    <row r="81" spans="1:72" s="22" customFormat="1" ht="15.75" hidden="1" customHeight="1" outlineLevel="1">
      <c r="A81" s="842"/>
      <c r="B81" s="44"/>
      <c r="C81" s="45"/>
      <c r="D81" s="46"/>
      <c r="E81" s="46"/>
      <c r="F81" s="45"/>
      <c r="G81" s="46"/>
      <c r="H81" s="45"/>
      <c r="I81" s="45"/>
      <c r="J81" s="47"/>
      <c r="K81" s="48"/>
      <c r="L81" s="47"/>
      <c r="M81" s="2316"/>
      <c r="N81" s="48"/>
      <c r="O81" s="49"/>
      <c r="P81" s="49"/>
      <c r="Q81" s="2254">
        <f t="shared" si="41"/>
        <v>0</v>
      </c>
      <c r="R81" s="2255">
        <f t="shared" si="23"/>
        <v>0</v>
      </c>
      <c r="S81" s="2255">
        <f t="shared" si="24"/>
        <v>0</v>
      </c>
      <c r="T81" s="2317"/>
      <c r="U81" s="2317"/>
      <c r="V81" s="2317"/>
      <c r="W81" s="50"/>
      <c r="X81" s="2261">
        <f t="shared" si="25"/>
        <v>0</v>
      </c>
      <c r="Y81" s="2261">
        <f t="shared" si="26"/>
        <v>0</v>
      </c>
      <c r="Z81" s="50"/>
      <c r="AA81" s="50"/>
      <c r="AB81" s="48"/>
      <c r="AC81" s="48"/>
      <c r="AD81" s="48"/>
      <c r="AE81" s="51"/>
      <c r="AF81" s="42"/>
      <c r="AG81" s="52" t="s">
        <v>7004</v>
      </c>
      <c r="AH81" s="207"/>
      <c r="AI81" s="415"/>
      <c r="AJ81" s="336" t="str">
        <f t="shared" si="22"/>
        <v>Please complete all cells in row</v>
      </c>
      <c r="AK81" s="415"/>
      <c r="AL81" s="244"/>
      <c r="AM81" s="244"/>
      <c r="AN81" s="244"/>
      <c r="AO81" s="244"/>
      <c r="AP81" s="244"/>
      <c r="AQ81" s="244"/>
      <c r="AR81" s="244"/>
      <c r="AS81" s="337">
        <f t="shared" si="27"/>
        <v>1</v>
      </c>
      <c r="AT81" s="337">
        <f t="shared" si="28"/>
        <v>1</v>
      </c>
      <c r="AU81" s="337">
        <f t="shared" si="29"/>
        <v>1</v>
      </c>
      <c r="AV81" s="337">
        <f t="shared" si="30"/>
        <v>1</v>
      </c>
      <c r="AW81" s="337">
        <f t="shared" si="31"/>
        <v>1</v>
      </c>
      <c r="AX81" s="337">
        <f t="shared" si="32"/>
        <v>1</v>
      </c>
      <c r="AY81" s="337">
        <f t="shared" si="33"/>
        <v>1</v>
      </c>
      <c r="AZ81" s="322"/>
      <c r="BA81" s="322"/>
      <c r="BB81" s="322"/>
      <c r="BC81" s="322"/>
      <c r="BD81" s="322"/>
      <c r="BE81" s="322"/>
      <c r="BF81" s="337">
        <f t="shared" si="34"/>
        <v>1</v>
      </c>
      <c r="BG81" s="322"/>
      <c r="BH81" s="322"/>
      <c r="BI81" s="337">
        <f t="shared" si="35"/>
        <v>1</v>
      </c>
      <c r="BJ81" s="337">
        <f t="shared" si="36"/>
        <v>1</v>
      </c>
      <c r="BK81" s="337">
        <f t="shared" si="37"/>
        <v>1</v>
      </c>
      <c r="BL81" s="337">
        <f t="shared" si="38"/>
        <v>1</v>
      </c>
      <c r="BM81" s="337">
        <f t="shared" si="39"/>
        <v>1</v>
      </c>
      <c r="BN81" s="337">
        <f t="shared" si="40"/>
        <v>1</v>
      </c>
      <c r="BO81" s="415"/>
      <c r="BP81" s="244"/>
      <c r="BQ81" s="244"/>
      <c r="BR81" s="842"/>
      <c r="BS81" s="842"/>
      <c r="BT81" s="842"/>
    </row>
    <row r="82" spans="1:72" s="22" customFormat="1" ht="15.75" hidden="1" customHeight="1" outlineLevel="1">
      <c r="A82" s="842"/>
      <c r="B82" s="44"/>
      <c r="C82" s="45"/>
      <c r="D82" s="46"/>
      <c r="E82" s="46"/>
      <c r="F82" s="45"/>
      <c r="G82" s="46"/>
      <c r="H82" s="45"/>
      <c r="I82" s="45"/>
      <c r="J82" s="47"/>
      <c r="K82" s="48"/>
      <c r="L82" s="47"/>
      <c r="M82" s="2316"/>
      <c r="N82" s="48"/>
      <c r="O82" s="49"/>
      <c r="P82" s="49"/>
      <c r="Q82" s="2254">
        <f t="shared" si="41"/>
        <v>0</v>
      </c>
      <c r="R82" s="2255">
        <f t="shared" si="23"/>
        <v>0</v>
      </c>
      <c r="S82" s="2255">
        <f t="shared" si="24"/>
        <v>0</v>
      </c>
      <c r="T82" s="2317"/>
      <c r="U82" s="2317"/>
      <c r="V82" s="2317"/>
      <c r="W82" s="50"/>
      <c r="X82" s="2261">
        <f t="shared" si="25"/>
        <v>0</v>
      </c>
      <c r="Y82" s="2261">
        <f t="shared" si="26"/>
        <v>0</v>
      </c>
      <c r="Z82" s="50"/>
      <c r="AA82" s="50"/>
      <c r="AB82" s="48"/>
      <c r="AC82" s="48"/>
      <c r="AD82" s="48"/>
      <c r="AE82" s="51"/>
      <c r="AF82" s="42"/>
      <c r="AG82" s="52" t="s">
        <v>7005</v>
      </c>
      <c r="AH82" s="207"/>
      <c r="AI82" s="415"/>
      <c r="AJ82" s="336" t="str">
        <f t="shared" si="22"/>
        <v>Please complete all cells in row</v>
      </c>
      <c r="AK82" s="415"/>
      <c r="AL82" s="244"/>
      <c r="AM82" s="244"/>
      <c r="AN82" s="244"/>
      <c r="AO82" s="244"/>
      <c r="AP82" s="244"/>
      <c r="AQ82" s="244"/>
      <c r="AR82" s="244"/>
      <c r="AS82" s="337">
        <f t="shared" si="27"/>
        <v>1</v>
      </c>
      <c r="AT82" s="337">
        <f t="shared" si="28"/>
        <v>1</v>
      </c>
      <c r="AU82" s="337">
        <f t="shared" si="29"/>
        <v>1</v>
      </c>
      <c r="AV82" s="337">
        <f t="shared" si="30"/>
        <v>1</v>
      </c>
      <c r="AW82" s="337">
        <f t="shared" si="31"/>
        <v>1</v>
      </c>
      <c r="AX82" s="337">
        <f t="shared" si="32"/>
        <v>1</v>
      </c>
      <c r="AY82" s="337">
        <f t="shared" si="33"/>
        <v>1</v>
      </c>
      <c r="AZ82" s="322"/>
      <c r="BA82" s="322"/>
      <c r="BB82" s="322"/>
      <c r="BC82" s="322"/>
      <c r="BD82" s="322"/>
      <c r="BE82" s="322"/>
      <c r="BF82" s="337">
        <f t="shared" si="34"/>
        <v>1</v>
      </c>
      <c r="BG82" s="322"/>
      <c r="BH82" s="322"/>
      <c r="BI82" s="337">
        <f t="shared" si="35"/>
        <v>1</v>
      </c>
      <c r="BJ82" s="337">
        <f t="shared" si="36"/>
        <v>1</v>
      </c>
      <c r="BK82" s="337">
        <f t="shared" si="37"/>
        <v>1</v>
      </c>
      <c r="BL82" s="337">
        <f t="shared" si="38"/>
        <v>1</v>
      </c>
      <c r="BM82" s="337">
        <f t="shared" si="39"/>
        <v>1</v>
      </c>
      <c r="BN82" s="337">
        <f t="shared" si="40"/>
        <v>1</v>
      </c>
      <c r="BO82" s="415"/>
      <c r="BP82" s="244"/>
      <c r="BQ82" s="244"/>
      <c r="BR82" s="842"/>
      <c r="BS82" s="842"/>
      <c r="BT82" s="842"/>
    </row>
    <row r="83" spans="1:72" s="22" customFormat="1" ht="15.75" hidden="1" customHeight="1" outlineLevel="1">
      <c r="A83" s="842"/>
      <c r="B83" s="44"/>
      <c r="C83" s="45"/>
      <c r="D83" s="46"/>
      <c r="E83" s="46"/>
      <c r="F83" s="45"/>
      <c r="G83" s="46"/>
      <c r="H83" s="45"/>
      <c r="I83" s="45"/>
      <c r="J83" s="47"/>
      <c r="K83" s="48"/>
      <c r="L83" s="47"/>
      <c r="M83" s="2316"/>
      <c r="N83" s="48"/>
      <c r="O83" s="49"/>
      <c r="P83" s="49"/>
      <c r="Q83" s="2254">
        <f t="shared" si="41"/>
        <v>0</v>
      </c>
      <c r="R83" s="2255">
        <f t="shared" si="23"/>
        <v>0</v>
      </c>
      <c r="S83" s="2255">
        <f t="shared" si="24"/>
        <v>0</v>
      </c>
      <c r="T83" s="2317"/>
      <c r="U83" s="2317"/>
      <c r="V83" s="2317"/>
      <c r="W83" s="50"/>
      <c r="X83" s="2261">
        <f t="shared" si="25"/>
        <v>0</v>
      </c>
      <c r="Y83" s="2261">
        <f t="shared" si="26"/>
        <v>0</v>
      </c>
      <c r="Z83" s="50"/>
      <c r="AA83" s="50"/>
      <c r="AB83" s="48"/>
      <c r="AC83" s="48"/>
      <c r="AD83" s="48"/>
      <c r="AE83" s="51"/>
      <c r="AF83" s="42"/>
      <c r="AG83" s="52" t="s">
        <v>7006</v>
      </c>
      <c r="AH83" s="207"/>
      <c r="AI83" s="415"/>
      <c r="AJ83" s="336" t="str">
        <f t="shared" si="22"/>
        <v>Please complete all cells in row</v>
      </c>
      <c r="AK83" s="415"/>
      <c r="AL83" s="244"/>
      <c r="AM83" s="244"/>
      <c r="AN83" s="244"/>
      <c r="AO83" s="244"/>
      <c r="AP83" s="244"/>
      <c r="AQ83" s="244"/>
      <c r="AR83" s="244"/>
      <c r="AS83" s="337">
        <f t="shared" si="27"/>
        <v>1</v>
      </c>
      <c r="AT83" s="337">
        <f t="shared" si="28"/>
        <v>1</v>
      </c>
      <c r="AU83" s="337">
        <f t="shared" si="29"/>
        <v>1</v>
      </c>
      <c r="AV83" s="337">
        <f t="shared" si="30"/>
        <v>1</v>
      </c>
      <c r="AW83" s="337">
        <f t="shared" si="31"/>
        <v>1</v>
      </c>
      <c r="AX83" s="337">
        <f t="shared" si="32"/>
        <v>1</v>
      </c>
      <c r="AY83" s="337">
        <f t="shared" si="33"/>
        <v>1</v>
      </c>
      <c r="AZ83" s="322"/>
      <c r="BA83" s="322"/>
      <c r="BB83" s="322"/>
      <c r="BC83" s="322"/>
      <c r="BD83" s="322"/>
      <c r="BE83" s="322"/>
      <c r="BF83" s="337">
        <f t="shared" si="34"/>
        <v>1</v>
      </c>
      <c r="BG83" s="322"/>
      <c r="BH83" s="322"/>
      <c r="BI83" s="337">
        <f t="shared" si="35"/>
        <v>1</v>
      </c>
      <c r="BJ83" s="337">
        <f t="shared" si="36"/>
        <v>1</v>
      </c>
      <c r="BK83" s="337">
        <f t="shared" si="37"/>
        <v>1</v>
      </c>
      <c r="BL83" s="337">
        <f t="shared" si="38"/>
        <v>1</v>
      </c>
      <c r="BM83" s="337">
        <f t="shared" si="39"/>
        <v>1</v>
      </c>
      <c r="BN83" s="337">
        <f t="shared" si="40"/>
        <v>1</v>
      </c>
      <c r="BO83" s="415"/>
      <c r="BP83" s="244"/>
      <c r="BQ83" s="244"/>
      <c r="BR83" s="842"/>
      <c r="BS83" s="842"/>
      <c r="BT83" s="842"/>
    </row>
    <row r="84" spans="1:72" s="22" customFormat="1" ht="15.75" hidden="1" customHeight="1" outlineLevel="1">
      <c r="A84" s="842"/>
      <c r="B84" s="44"/>
      <c r="C84" s="45"/>
      <c r="D84" s="46"/>
      <c r="E84" s="46"/>
      <c r="F84" s="45"/>
      <c r="G84" s="46"/>
      <c r="H84" s="45"/>
      <c r="I84" s="45"/>
      <c r="J84" s="47"/>
      <c r="K84" s="48"/>
      <c r="L84" s="47"/>
      <c r="M84" s="2316"/>
      <c r="N84" s="48"/>
      <c r="O84" s="49"/>
      <c r="P84" s="49"/>
      <c r="Q84" s="2254">
        <f t="shared" si="41"/>
        <v>0</v>
      </c>
      <c r="R84" s="2255">
        <f t="shared" si="23"/>
        <v>0</v>
      </c>
      <c r="S84" s="2255">
        <f t="shared" si="24"/>
        <v>0</v>
      </c>
      <c r="T84" s="2317"/>
      <c r="U84" s="2317"/>
      <c r="V84" s="2317"/>
      <c r="W84" s="50"/>
      <c r="X84" s="2261">
        <f t="shared" si="25"/>
        <v>0</v>
      </c>
      <c r="Y84" s="2261">
        <f t="shared" si="26"/>
        <v>0</v>
      </c>
      <c r="Z84" s="50"/>
      <c r="AA84" s="50"/>
      <c r="AB84" s="48"/>
      <c r="AC84" s="48"/>
      <c r="AD84" s="48"/>
      <c r="AE84" s="51"/>
      <c r="AF84" s="42"/>
      <c r="AG84" s="52" t="s">
        <v>7007</v>
      </c>
      <c r="AH84" s="207"/>
      <c r="AI84" s="415"/>
      <c r="AJ84" s="336" t="str">
        <f t="shared" si="22"/>
        <v>Please complete all cells in row</v>
      </c>
      <c r="AK84" s="415"/>
      <c r="AL84" s="244"/>
      <c r="AM84" s="244"/>
      <c r="AN84" s="244"/>
      <c r="AO84" s="244"/>
      <c r="AP84" s="244"/>
      <c r="AQ84" s="244"/>
      <c r="AR84" s="244"/>
      <c r="AS84" s="337">
        <f t="shared" si="27"/>
        <v>1</v>
      </c>
      <c r="AT84" s="337">
        <f t="shared" si="28"/>
        <v>1</v>
      </c>
      <c r="AU84" s="337">
        <f t="shared" si="29"/>
        <v>1</v>
      </c>
      <c r="AV84" s="337">
        <f t="shared" si="30"/>
        <v>1</v>
      </c>
      <c r="AW84" s="337">
        <f t="shared" si="31"/>
        <v>1</v>
      </c>
      <c r="AX84" s="337">
        <f t="shared" si="32"/>
        <v>1</v>
      </c>
      <c r="AY84" s="337">
        <f t="shared" si="33"/>
        <v>1</v>
      </c>
      <c r="AZ84" s="322"/>
      <c r="BA84" s="322"/>
      <c r="BB84" s="322"/>
      <c r="BC84" s="322"/>
      <c r="BD84" s="322"/>
      <c r="BE84" s="322"/>
      <c r="BF84" s="337">
        <f t="shared" si="34"/>
        <v>1</v>
      </c>
      <c r="BG84" s="322"/>
      <c r="BH84" s="322"/>
      <c r="BI84" s="337">
        <f t="shared" si="35"/>
        <v>1</v>
      </c>
      <c r="BJ84" s="337">
        <f t="shared" si="36"/>
        <v>1</v>
      </c>
      <c r="BK84" s="337">
        <f t="shared" si="37"/>
        <v>1</v>
      </c>
      <c r="BL84" s="337">
        <f t="shared" si="38"/>
        <v>1</v>
      </c>
      <c r="BM84" s="337">
        <f t="shared" si="39"/>
        <v>1</v>
      </c>
      <c r="BN84" s="337">
        <f t="shared" si="40"/>
        <v>1</v>
      </c>
      <c r="BO84" s="415"/>
      <c r="BP84" s="244"/>
      <c r="BQ84" s="244"/>
      <c r="BR84" s="842"/>
      <c r="BS84" s="842"/>
      <c r="BT84" s="842"/>
    </row>
    <row r="85" spans="1:72" s="22" customFormat="1" ht="15.75" hidden="1" customHeight="1" outlineLevel="1">
      <c r="A85" s="842"/>
      <c r="B85" s="44"/>
      <c r="C85" s="45"/>
      <c r="D85" s="46"/>
      <c r="E85" s="46"/>
      <c r="F85" s="45"/>
      <c r="G85" s="46"/>
      <c r="H85" s="45"/>
      <c r="I85" s="45"/>
      <c r="J85" s="47"/>
      <c r="K85" s="48"/>
      <c r="L85" s="47"/>
      <c r="M85" s="2316"/>
      <c r="N85" s="48"/>
      <c r="O85" s="49"/>
      <c r="P85" s="49"/>
      <c r="Q85" s="2254">
        <f t="shared" si="41"/>
        <v>0</v>
      </c>
      <c r="R85" s="2255">
        <f t="shared" si="23"/>
        <v>0</v>
      </c>
      <c r="S85" s="2255">
        <f t="shared" si="24"/>
        <v>0</v>
      </c>
      <c r="T85" s="2317"/>
      <c r="U85" s="2317"/>
      <c r="V85" s="2317"/>
      <c r="W85" s="50"/>
      <c r="X85" s="2261">
        <f t="shared" si="25"/>
        <v>0</v>
      </c>
      <c r="Y85" s="2261">
        <f t="shared" si="26"/>
        <v>0</v>
      </c>
      <c r="Z85" s="50"/>
      <c r="AA85" s="50"/>
      <c r="AB85" s="48"/>
      <c r="AC85" s="48"/>
      <c r="AD85" s="48"/>
      <c r="AE85" s="51"/>
      <c r="AF85" s="42"/>
      <c r="AG85" s="52" t="s">
        <v>7008</v>
      </c>
      <c r="AH85" s="207"/>
      <c r="AI85" s="415"/>
      <c r="AJ85" s="336" t="str">
        <f t="shared" si="22"/>
        <v>Please complete all cells in row</v>
      </c>
      <c r="AK85" s="415"/>
      <c r="AL85" s="244"/>
      <c r="AM85" s="244"/>
      <c r="AN85" s="244"/>
      <c r="AO85" s="244"/>
      <c r="AP85" s="244"/>
      <c r="AQ85" s="244"/>
      <c r="AR85" s="244"/>
      <c r="AS85" s="337">
        <f t="shared" si="27"/>
        <v>1</v>
      </c>
      <c r="AT85" s="337">
        <f t="shared" si="28"/>
        <v>1</v>
      </c>
      <c r="AU85" s="337">
        <f t="shared" si="29"/>
        <v>1</v>
      </c>
      <c r="AV85" s="337">
        <f t="shared" si="30"/>
        <v>1</v>
      </c>
      <c r="AW85" s="337">
        <f t="shared" si="31"/>
        <v>1</v>
      </c>
      <c r="AX85" s="337">
        <f t="shared" si="32"/>
        <v>1</v>
      </c>
      <c r="AY85" s="337">
        <f t="shared" si="33"/>
        <v>1</v>
      </c>
      <c r="AZ85" s="322"/>
      <c r="BA85" s="322"/>
      <c r="BB85" s="322"/>
      <c r="BC85" s="322"/>
      <c r="BD85" s="322"/>
      <c r="BE85" s="322"/>
      <c r="BF85" s="337">
        <f t="shared" si="34"/>
        <v>1</v>
      </c>
      <c r="BG85" s="322"/>
      <c r="BH85" s="322"/>
      <c r="BI85" s="337">
        <f t="shared" si="35"/>
        <v>1</v>
      </c>
      <c r="BJ85" s="337">
        <f t="shared" si="36"/>
        <v>1</v>
      </c>
      <c r="BK85" s="337">
        <f t="shared" si="37"/>
        <v>1</v>
      </c>
      <c r="BL85" s="337">
        <f t="shared" si="38"/>
        <v>1</v>
      </c>
      <c r="BM85" s="337">
        <f t="shared" si="39"/>
        <v>1</v>
      </c>
      <c r="BN85" s="337">
        <f t="shared" si="40"/>
        <v>1</v>
      </c>
      <c r="BO85" s="415"/>
      <c r="BP85" s="244"/>
      <c r="BQ85" s="244"/>
      <c r="BR85" s="842"/>
      <c r="BS85" s="842"/>
      <c r="BT85" s="842"/>
    </row>
    <row r="86" spans="1:72" s="22" customFormat="1" ht="15.75" hidden="1" customHeight="1" outlineLevel="1">
      <c r="A86" s="842"/>
      <c r="B86" s="44"/>
      <c r="C86" s="45"/>
      <c r="D86" s="46"/>
      <c r="E86" s="46"/>
      <c r="F86" s="45"/>
      <c r="G86" s="46"/>
      <c r="H86" s="45"/>
      <c r="I86" s="45"/>
      <c r="J86" s="47"/>
      <c r="K86" s="48"/>
      <c r="L86" s="47"/>
      <c r="M86" s="2316"/>
      <c r="N86" s="48"/>
      <c r="O86" s="49"/>
      <c r="P86" s="49"/>
      <c r="Q86" s="2254">
        <f t="shared" si="41"/>
        <v>0</v>
      </c>
      <c r="R86" s="2255">
        <f t="shared" si="23"/>
        <v>0</v>
      </c>
      <c r="S86" s="2255">
        <f t="shared" si="24"/>
        <v>0</v>
      </c>
      <c r="T86" s="2317"/>
      <c r="U86" s="2317"/>
      <c r="V86" s="2317"/>
      <c r="W86" s="50"/>
      <c r="X86" s="2261">
        <f t="shared" si="25"/>
        <v>0</v>
      </c>
      <c r="Y86" s="2261">
        <f t="shared" si="26"/>
        <v>0</v>
      </c>
      <c r="Z86" s="50"/>
      <c r="AA86" s="50"/>
      <c r="AB86" s="48"/>
      <c r="AC86" s="48"/>
      <c r="AD86" s="48"/>
      <c r="AE86" s="51"/>
      <c r="AF86" s="42"/>
      <c r="AG86" s="52" t="s">
        <v>7009</v>
      </c>
      <c r="AH86" s="207"/>
      <c r="AI86" s="415"/>
      <c r="AJ86" s="336" t="str">
        <f t="shared" si="22"/>
        <v>Please complete all cells in row</v>
      </c>
      <c r="AK86" s="415"/>
      <c r="AL86" s="244"/>
      <c r="AM86" s="244"/>
      <c r="AN86" s="244"/>
      <c r="AO86" s="244"/>
      <c r="AP86" s="244"/>
      <c r="AQ86" s="244"/>
      <c r="AR86" s="244"/>
      <c r="AS86" s="337">
        <f t="shared" si="27"/>
        <v>1</v>
      </c>
      <c r="AT86" s="337">
        <f t="shared" si="28"/>
        <v>1</v>
      </c>
      <c r="AU86" s="337">
        <f t="shared" si="29"/>
        <v>1</v>
      </c>
      <c r="AV86" s="337">
        <f t="shared" si="30"/>
        <v>1</v>
      </c>
      <c r="AW86" s="337">
        <f t="shared" si="31"/>
        <v>1</v>
      </c>
      <c r="AX86" s="337">
        <f t="shared" si="32"/>
        <v>1</v>
      </c>
      <c r="AY86" s="337">
        <f t="shared" si="33"/>
        <v>1</v>
      </c>
      <c r="AZ86" s="322"/>
      <c r="BA86" s="322"/>
      <c r="BB86" s="322"/>
      <c r="BC86" s="322"/>
      <c r="BD86" s="322"/>
      <c r="BE86" s="322"/>
      <c r="BF86" s="337">
        <f t="shared" si="34"/>
        <v>1</v>
      </c>
      <c r="BG86" s="322"/>
      <c r="BH86" s="322"/>
      <c r="BI86" s="337">
        <f t="shared" si="35"/>
        <v>1</v>
      </c>
      <c r="BJ86" s="337">
        <f t="shared" si="36"/>
        <v>1</v>
      </c>
      <c r="BK86" s="337">
        <f t="shared" si="37"/>
        <v>1</v>
      </c>
      <c r="BL86" s="337">
        <f t="shared" si="38"/>
        <v>1</v>
      </c>
      <c r="BM86" s="337">
        <f t="shared" si="39"/>
        <v>1</v>
      </c>
      <c r="BN86" s="337">
        <f t="shared" si="40"/>
        <v>1</v>
      </c>
      <c r="BO86" s="415"/>
      <c r="BP86" s="244"/>
      <c r="BQ86" s="244"/>
      <c r="BR86" s="842"/>
      <c r="BS86" s="842"/>
      <c r="BT86" s="842"/>
    </row>
    <row r="87" spans="1:72" s="22" customFormat="1" ht="15.75" hidden="1" customHeight="1" outlineLevel="1">
      <c r="A87" s="842"/>
      <c r="B87" s="44"/>
      <c r="C87" s="45"/>
      <c r="D87" s="46"/>
      <c r="E87" s="46"/>
      <c r="F87" s="45"/>
      <c r="G87" s="46"/>
      <c r="H87" s="45"/>
      <c r="I87" s="45"/>
      <c r="J87" s="47"/>
      <c r="K87" s="48"/>
      <c r="L87" s="47"/>
      <c r="M87" s="2316"/>
      <c r="N87" s="48"/>
      <c r="O87" s="49"/>
      <c r="P87" s="49"/>
      <c r="Q87" s="2254">
        <f t="shared" si="41"/>
        <v>0</v>
      </c>
      <c r="R87" s="2255">
        <f t="shared" si="23"/>
        <v>0</v>
      </c>
      <c r="S87" s="2255">
        <f t="shared" si="24"/>
        <v>0</v>
      </c>
      <c r="T87" s="2317"/>
      <c r="U87" s="2317"/>
      <c r="V87" s="2317"/>
      <c r="W87" s="50"/>
      <c r="X87" s="2261">
        <f t="shared" si="25"/>
        <v>0</v>
      </c>
      <c r="Y87" s="2261">
        <f t="shared" si="26"/>
        <v>0</v>
      </c>
      <c r="Z87" s="50"/>
      <c r="AA87" s="50"/>
      <c r="AB87" s="48"/>
      <c r="AC87" s="48"/>
      <c r="AD87" s="48"/>
      <c r="AE87" s="51"/>
      <c r="AF87" s="42"/>
      <c r="AG87" s="52" t="s">
        <v>7010</v>
      </c>
      <c r="AH87" s="207"/>
      <c r="AI87" s="415"/>
      <c r="AJ87" s="336" t="str">
        <f t="shared" si="22"/>
        <v>Please complete all cells in row</v>
      </c>
      <c r="AK87" s="415"/>
      <c r="AL87" s="244"/>
      <c r="AM87" s="244"/>
      <c r="AN87" s="244"/>
      <c r="AO87" s="244"/>
      <c r="AP87" s="244"/>
      <c r="AQ87" s="244"/>
      <c r="AR87" s="244"/>
      <c r="AS87" s="337">
        <f t="shared" si="27"/>
        <v>1</v>
      </c>
      <c r="AT87" s="337">
        <f t="shared" si="28"/>
        <v>1</v>
      </c>
      <c r="AU87" s="337">
        <f t="shared" si="29"/>
        <v>1</v>
      </c>
      <c r="AV87" s="337">
        <f t="shared" si="30"/>
        <v>1</v>
      </c>
      <c r="AW87" s="337">
        <f t="shared" si="31"/>
        <v>1</v>
      </c>
      <c r="AX87" s="337">
        <f t="shared" si="32"/>
        <v>1</v>
      </c>
      <c r="AY87" s="337">
        <f t="shared" si="33"/>
        <v>1</v>
      </c>
      <c r="AZ87" s="322"/>
      <c r="BA87" s="322"/>
      <c r="BB87" s="322"/>
      <c r="BC87" s="322"/>
      <c r="BD87" s="322"/>
      <c r="BE87" s="322"/>
      <c r="BF87" s="337">
        <f t="shared" si="34"/>
        <v>1</v>
      </c>
      <c r="BG87" s="322"/>
      <c r="BH87" s="322"/>
      <c r="BI87" s="337">
        <f t="shared" si="35"/>
        <v>1</v>
      </c>
      <c r="BJ87" s="337">
        <f t="shared" si="36"/>
        <v>1</v>
      </c>
      <c r="BK87" s="337">
        <f t="shared" si="37"/>
        <v>1</v>
      </c>
      <c r="BL87" s="337">
        <f t="shared" si="38"/>
        <v>1</v>
      </c>
      <c r="BM87" s="337">
        <f t="shared" si="39"/>
        <v>1</v>
      </c>
      <c r="BN87" s="337">
        <f t="shared" si="40"/>
        <v>1</v>
      </c>
      <c r="BO87" s="415"/>
      <c r="BP87" s="244"/>
      <c r="BQ87" s="244"/>
      <c r="BR87" s="842"/>
      <c r="BS87" s="842"/>
      <c r="BT87" s="842"/>
    </row>
    <row r="88" spans="1:72" s="22" customFormat="1" ht="15.75" hidden="1" customHeight="1" outlineLevel="1">
      <c r="A88" s="842"/>
      <c r="B88" s="44"/>
      <c r="C88" s="45"/>
      <c r="D88" s="46"/>
      <c r="E88" s="46"/>
      <c r="F88" s="45"/>
      <c r="G88" s="46"/>
      <c r="H88" s="45"/>
      <c r="I88" s="45"/>
      <c r="J88" s="47"/>
      <c r="K88" s="48"/>
      <c r="L88" s="47"/>
      <c r="M88" s="2316"/>
      <c r="N88" s="48"/>
      <c r="O88" s="49"/>
      <c r="P88" s="49"/>
      <c r="Q88" s="2254">
        <f t="shared" si="41"/>
        <v>0</v>
      </c>
      <c r="R88" s="2255">
        <f t="shared" si="23"/>
        <v>0</v>
      </c>
      <c r="S88" s="2255">
        <f t="shared" si="24"/>
        <v>0</v>
      </c>
      <c r="T88" s="2317"/>
      <c r="U88" s="2317"/>
      <c r="V88" s="2317"/>
      <c r="W88" s="50"/>
      <c r="X88" s="2261">
        <f t="shared" si="25"/>
        <v>0</v>
      </c>
      <c r="Y88" s="2261">
        <f t="shared" si="26"/>
        <v>0</v>
      </c>
      <c r="Z88" s="50"/>
      <c r="AA88" s="50"/>
      <c r="AB88" s="48"/>
      <c r="AC88" s="48"/>
      <c r="AD88" s="48"/>
      <c r="AE88" s="51"/>
      <c r="AF88" s="42"/>
      <c r="AG88" s="52" t="s">
        <v>7011</v>
      </c>
      <c r="AH88" s="207"/>
      <c r="AI88" s="415"/>
      <c r="AJ88" s="336" t="str">
        <f t="shared" si="22"/>
        <v>Please complete all cells in row</v>
      </c>
      <c r="AK88" s="415"/>
      <c r="AL88" s="244"/>
      <c r="AM88" s="244"/>
      <c r="AN88" s="244"/>
      <c r="AO88" s="244"/>
      <c r="AP88" s="244"/>
      <c r="AQ88" s="244"/>
      <c r="AR88" s="244"/>
      <c r="AS88" s="337">
        <f t="shared" si="27"/>
        <v>1</v>
      </c>
      <c r="AT88" s="337">
        <f t="shared" si="28"/>
        <v>1</v>
      </c>
      <c r="AU88" s="337">
        <f t="shared" si="29"/>
        <v>1</v>
      </c>
      <c r="AV88" s="337">
        <f t="shared" si="30"/>
        <v>1</v>
      </c>
      <c r="AW88" s="337">
        <f t="shared" si="31"/>
        <v>1</v>
      </c>
      <c r="AX88" s="337">
        <f t="shared" si="32"/>
        <v>1</v>
      </c>
      <c r="AY88" s="337">
        <f t="shared" si="33"/>
        <v>1</v>
      </c>
      <c r="AZ88" s="322"/>
      <c r="BA88" s="322"/>
      <c r="BB88" s="322"/>
      <c r="BC88" s="322"/>
      <c r="BD88" s="322"/>
      <c r="BE88" s="322"/>
      <c r="BF88" s="337">
        <f t="shared" si="34"/>
        <v>1</v>
      </c>
      <c r="BG88" s="322"/>
      <c r="BH88" s="322"/>
      <c r="BI88" s="337">
        <f t="shared" si="35"/>
        <v>1</v>
      </c>
      <c r="BJ88" s="337">
        <f t="shared" si="36"/>
        <v>1</v>
      </c>
      <c r="BK88" s="337">
        <f t="shared" si="37"/>
        <v>1</v>
      </c>
      <c r="BL88" s="337">
        <f t="shared" si="38"/>
        <v>1</v>
      </c>
      <c r="BM88" s="337">
        <f t="shared" si="39"/>
        <v>1</v>
      </c>
      <c r="BN88" s="337">
        <f t="shared" si="40"/>
        <v>1</v>
      </c>
      <c r="BO88" s="415"/>
      <c r="BP88" s="244"/>
      <c r="BQ88" s="244"/>
      <c r="BR88" s="842"/>
      <c r="BS88" s="842"/>
      <c r="BT88" s="842"/>
    </row>
    <row r="89" spans="1:72" s="22" customFormat="1" ht="15.75" hidden="1" customHeight="1" outlineLevel="1">
      <c r="A89" s="842"/>
      <c r="B89" s="44"/>
      <c r="C89" s="45"/>
      <c r="D89" s="46"/>
      <c r="E89" s="46"/>
      <c r="F89" s="45"/>
      <c r="G89" s="46"/>
      <c r="H89" s="45"/>
      <c r="I89" s="45"/>
      <c r="J89" s="47"/>
      <c r="K89" s="48"/>
      <c r="L89" s="47"/>
      <c r="M89" s="2316"/>
      <c r="N89" s="48"/>
      <c r="O89" s="49"/>
      <c r="P89" s="49"/>
      <c r="Q89" s="2254">
        <f t="shared" si="41"/>
        <v>0</v>
      </c>
      <c r="R89" s="2255">
        <f t="shared" si="23"/>
        <v>0</v>
      </c>
      <c r="S89" s="2255">
        <f t="shared" si="24"/>
        <v>0</v>
      </c>
      <c r="T89" s="2317"/>
      <c r="U89" s="2317"/>
      <c r="V89" s="2317"/>
      <c r="W89" s="50"/>
      <c r="X89" s="2261">
        <f t="shared" si="25"/>
        <v>0</v>
      </c>
      <c r="Y89" s="2261">
        <f t="shared" si="26"/>
        <v>0</v>
      </c>
      <c r="Z89" s="50"/>
      <c r="AA89" s="50"/>
      <c r="AB89" s="48"/>
      <c r="AC89" s="48"/>
      <c r="AD89" s="48"/>
      <c r="AE89" s="51"/>
      <c r="AF89" s="42"/>
      <c r="AG89" s="52" t="s">
        <v>7012</v>
      </c>
      <c r="AH89" s="207"/>
      <c r="AI89" s="415"/>
      <c r="AJ89" s="336" t="str">
        <f t="shared" si="22"/>
        <v>Please complete all cells in row</v>
      </c>
      <c r="AK89" s="415"/>
      <c r="AL89" s="244"/>
      <c r="AM89" s="244"/>
      <c r="AN89" s="244"/>
      <c r="AO89" s="244"/>
      <c r="AP89" s="244"/>
      <c r="AQ89" s="244"/>
      <c r="AR89" s="244"/>
      <c r="AS89" s="337">
        <f t="shared" si="27"/>
        <v>1</v>
      </c>
      <c r="AT89" s="337">
        <f t="shared" si="28"/>
        <v>1</v>
      </c>
      <c r="AU89" s="337">
        <f t="shared" si="29"/>
        <v>1</v>
      </c>
      <c r="AV89" s="337">
        <f t="shared" si="30"/>
        <v>1</v>
      </c>
      <c r="AW89" s="337">
        <f t="shared" si="31"/>
        <v>1</v>
      </c>
      <c r="AX89" s="337">
        <f t="shared" si="32"/>
        <v>1</v>
      </c>
      <c r="AY89" s="337">
        <f t="shared" si="33"/>
        <v>1</v>
      </c>
      <c r="AZ89" s="322"/>
      <c r="BA89" s="322"/>
      <c r="BB89" s="322"/>
      <c r="BC89" s="322"/>
      <c r="BD89" s="322"/>
      <c r="BE89" s="322"/>
      <c r="BF89" s="337">
        <f t="shared" si="34"/>
        <v>1</v>
      </c>
      <c r="BG89" s="322"/>
      <c r="BH89" s="322"/>
      <c r="BI89" s="337">
        <f t="shared" si="35"/>
        <v>1</v>
      </c>
      <c r="BJ89" s="337">
        <f t="shared" si="36"/>
        <v>1</v>
      </c>
      <c r="BK89" s="337">
        <f t="shared" si="37"/>
        <v>1</v>
      </c>
      <c r="BL89" s="337">
        <f t="shared" si="38"/>
        <v>1</v>
      </c>
      <c r="BM89" s="337">
        <f t="shared" si="39"/>
        <v>1</v>
      </c>
      <c r="BN89" s="337">
        <f t="shared" si="40"/>
        <v>1</v>
      </c>
      <c r="BO89" s="415"/>
      <c r="BP89" s="244"/>
      <c r="BQ89" s="244"/>
      <c r="BR89" s="842"/>
      <c r="BS89" s="842"/>
      <c r="BT89" s="842"/>
    </row>
    <row r="90" spans="1:72" s="22" customFormat="1" ht="15.75" hidden="1" customHeight="1" outlineLevel="1">
      <c r="A90" s="842"/>
      <c r="B90" s="44"/>
      <c r="C90" s="45"/>
      <c r="D90" s="46"/>
      <c r="E90" s="46"/>
      <c r="F90" s="45"/>
      <c r="G90" s="46"/>
      <c r="H90" s="45"/>
      <c r="I90" s="45"/>
      <c r="J90" s="47"/>
      <c r="K90" s="48"/>
      <c r="L90" s="47"/>
      <c r="M90" s="2316"/>
      <c r="N90" s="48"/>
      <c r="O90" s="49"/>
      <c r="P90" s="49"/>
      <c r="Q90" s="2254">
        <f t="shared" si="41"/>
        <v>0</v>
      </c>
      <c r="R90" s="2255">
        <f t="shared" si="23"/>
        <v>0</v>
      </c>
      <c r="S90" s="2255">
        <f t="shared" si="24"/>
        <v>0</v>
      </c>
      <c r="T90" s="2317"/>
      <c r="U90" s="2317"/>
      <c r="V90" s="2317"/>
      <c r="W90" s="50"/>
      <c r="X90" s="2261">
        <f t="shared" si="25"/>
        <v>0</v>
      </c>
      <c r="Y90" s="2261">
        <f t="shared" si="26"/>
        <v>0</v>
      </c>
      <c r="Z90" s="50"/>
      <c r="AA90" s="50"/>
      <c r="AB90" s="48"/>
      <c r="AC90" s="48"/>
      <c r="AD90" s="48"/>
      <c r="AE90" s="51"/>
      <c r="AF90" s="42"/>
      <c r="AG90" s="52" t="s">
        <v>7013</v>
      </c>
      <c r="AH90" s="207"/>
      <c r="AI90" s="415"/>
      <c r="AJ90" s="336" t="str">
        <f t="shared" si="22"/>
        <v>Please complete all cells in row</v>
      </c>
      <c r="AK90" s="415"/>
      <c r="AL90" s="244"/>
      <c r="AM90" s="244"/>
      <c r="AN90" s="244"/>
      <c r="AO90" s="244"/>
      <c r="AP90" s="244"/>
      <c r="AQ90" s="244"/>
      <c r="AR90" s="244"/>
      <c r="AS90" s="337">
        <f t="shared" si="27"/>
        <v>1</v>
      </c>
      <c r="AT90" s="337">
        <f t="shared" si="28"/>
        <v>1</v>
      </c>
      <c r="AU90" s="337">
        <f t="shared" si="29"/>
        <v>1</v>
      </c>
      <c r="AV90" s="337">
        <f t="shared" si="30"/>
        <v>1</v>
      </c>
      <c r="AW90" s="337">
        <f t="shared" si="31"/>
        <v>1</v>
      </c>
      <c r="AX90" s="337">
        <f t="shared" si="32"/>
        <v>1</v>
      </c>
      <c r="AY90" s="337">
        <f t="shared" si="33"/>
        <v>1</v>
      </c>
      <c r="AZ90" s="322"/>
      <c r="BA90" s="322"/>
      <c r="BB90" s="322"/>
      <c r="BC90" s="322"/>
      <c r="BD90" s="322"/>
      <c r="BE90" s="322"/>
      <c r="BF90" s="337">
        <f t="shared" si="34"/>
        <v>1</v>
      </c>
      <c r="BG90" s="322"/>
      <c r="BH90" s="322"/>
      <c r="BI90" s="337">
        <f t="shared" si="35"/>
        <v>1</v>
      </c>
      <c r="BJ90" s="337">
        <f t="shared" si="36"/>
        <v>1</v>
      </c>
      <c r="BK90" s="337">
        <f t="shared" si="37"/>
        <v>1</v>
      </c>
      <c r="BL90" s="337">
        <f t="shared" si="38"/>
        <v>1</v>
      </c>
      <c r="BM90" s="337">
        <f t="shared" si="39"/>
        <v>1</v>
      </c>
      <c r="BN90" s="337">
        <f t="shared" si="40"/>
        <v>1</v>
      </c>
      <c r="BO90" s="415"/>
      <c r="BP90" s="244"/>
      <c r="BQ90" s="244"/>
      <c r="BR90" s="842"/>
      <c r="BS90" s="842"/>
      <c r="BT90" s="842"/>
    </row>
    <row r="91" spans="1:72" s="22" customFormat="1" ht="15.75" hidden="1" customHeight="1" outlineLevel="1">
      <c r="A91" s="842"/>
      <c r="B91" s="44"/>
      <c r="C91" s="45"/>
      <c r="D91" s="46"/>
      <c r="E91" s="46"/>
      <c r="F91" s="45"/>
      <c r="G91" s="46"/>
      <c r="H91" s="45"/>
      <c r="I91" s="45"/>
      <c r="J91" s="47"/>
      <c r="K91" s="48"/>
      <c r="L91" s="47"/>
      <c r="M91" s="2316"/>
      <c r="N91" s="48"/>
      <c r="O91" s="49"/>
      <c r="P91" s="49"/>
      <c r="Q91" s="2254">
        <f t="shared" si="41"/>
        <v>0</v>
      </c>
      <c r="R91" s="2255">
        <f t="shared" si="23"/>
        <v>0</v>
      </c>
      <c r="S91" s="2255">
        <f t="shared" si="24"/>
        <v>0</v>
      </c>
      <c r="T91" s="2317"/>
      <c r="U91" s="2317"/>
      <c r="V91" s="2317"/>
      <c r="W91" s="50"/>
      <c r="X91" s="2261">
        <f t="shared" si="25"/>
        <v>0</v>
      </c>
      <c r="Y91" s="2261">
        <f t="shared" si="26"/>
        <v>0</v>
      </c>
      <c r="Z91" s="50"/>
      <c r="AA91" s="50"/>
      <c r="AB91" s="48"/>
      <c r="AC91" s="48"/>
      <c r="AD91" s="48"/>
      <c r="AE91" s="51"/>
      <c r="AF91" s="42"/>
      <c r="AG91" s="52" t="s">
        <v>7014</v>
      </c>
      <c r="AH91" s="207"/>
      <c r="AI91" s="415"/>
      <c r="AJ91" s="336" t="str">
        <f t="shared" si="22"/>
        <v>Please complete all cells in row</v>
      </c>
      <c r="AK91" s="415"/>
      <c r="AL91" s="244"/>
      <c r="AM91" s="244"/>
      <c r="AN91" s="244"/>
      <c r="AO91" s="244"/>
      <c r="AP91" s="244"/>
      <c r="AQ91" s="244"/>
      <c r="AR91" s="244"/>
      <c r="AS91" s="337">
        <f t="shared" si="27"/>
        <v>1</v>
      </c>
      <c r="AT91" s="337">
        <f t="shared" si="28"/>
        <v>1</v>
      </c>
      <c r="AU91" s="337">
        <f t="shared" si="29"/>
        <v>1</v>
      </c>
      <c r="AV91" s="337">
        <f t="shared" si="30"/>
        <v>1</v>
      </c>
      <c r="AW91" s="337">
        <f t="shared" si="31"/>
        <v>1</v>
      </c>
      <c r="AX91" s="337">
        <f t="shared" si="32"/>
        <v>1</v>
      </c>
      <c r="AY91" s="337">
        <f t="shared" si="33"/>
        <v>1</v>
      </c>
      <c r="AZ91" s="322"/>
      <c r="BA91" s="322"/>
      <c r="BB91" s="322"/>
      <c r="BC91" s="322"/>
      <c r="BD91" s="322"/>
      <c r="BE91" s="322"/>
      <c r="BF91" s="337">
        <f t="shared" si="34"/>
        <v>1</v>
      </c>
      <c r="BG91" s="322"/>
      <c r="BH91" s="322"/>
      <c r="BI91" s="337">
        <f t="shared" si="35"/>
        <v>1</v>
      </c>
      <c r="BJ91" s="337">
        <f t="shared" si="36"/>
        <v>1</v>
      </c>
      <c r="BK91" s="337">
        <f t="shared" si="37"/>
        <v>1</v>
      </c>
      <c r="BL91" s="337">
        <f t="shared" si="38"/>
        <v>1</v>
      </c>
      <c r="BM91" s="337">
        <f t="shared" si="39"/>
        <v>1</v>
      </c>
      <c r="BN91" s="337">
        <f t="shared" si="40"/>
        <v>1</v>
      </c>
      <c r="BO91" s="415"/>
      <c r="BP91" s="244"/>
      <c r="BQ91" s="244"/>
      <c r="BR91" s="842"/>
      <c r="BS91" s="842"/>
      <c r="BT91" s="842"/>
    </row>
    <row r="92" spans="1:72" s="22" customFormat="1" ht="15.75" hidden="1" customHeight="1" outlineLevel="1">
      <c r="A92" s="842"/>
      <c r="B92" s="44"/>
      <c r="C92" s="45"/>
      <c r="D92" s="46"/>
      <c r="E92" s="46"/>
      <c r="F92" s="45"/>
      <c r="G92" s="46"/>
      <c r="H92" s="45"/>
      <c r="I92" s="45"/>
      <c r="J92" s="47"/>
      <c r="K92" s="48"/>
      <c r="L92" s="47"/>
      <c r="M92" s="2316"/>
      <c r="N92" s="48"/>
      <c r="O92" s="49"/>
      <c r="P92" s="49"/>
      <c r="Q92" s="2254">
        <f t="shared" si="41"/>
        <v>0</v>
      </c>
      <c r="R92" s="2255">
        <f t="shared" si="23"/>
        <v>0</v>
      </c>
      <c r="S92" s="2255">
        <f t="shared" si="24"/>
        <v>0</v>
      </c>
      <c r="T92" s="2317"/>
      <c r="U92" s="2317"/>
      <c r="V92" s="2317"/>
      <c r="W92" s="50"/>
      <c r="X92" s="2261">
        <f t="shared" si="25"/>
        <v>0</v>
      </c>
      <c r="Y92" s="2261">
        <f t="shared" si="26"/>
        <v>0</v>
      </c>
      <c r="Z92" s="50"/>
      <c r="AA92" s="50"/>
      <c r="AB92" s="48"/>
      <c r="AC92" s="48"/>
      <c r="AD92" s="48"/>
      <c r="AE92" s="51"/>
      <c r="AF92" s="42"/>
      <c r="AG92" s="52" t="s">
        <v>7015</v>
      </c>
      <c r="AH92" s="207"/>
      <c r="AI92" s="415"/>
      <c r="AJ92" s="336" t="str">
        <f t="shared" si="22"/>
        <v>Please complete all cells in row</v>
      </c>
      <c r="AK92" s="415"/>
      <c r="AL92" s="244"/>
      <c r="AM92" s="244"/>
      <c r="AN92" s="244"/>
      <c r="AO92" s="244"/>
      <c r="AP92" s="244"/>
      <c r="AQ92" s="244"/>
      <c r="AR92" s="244"/>
      <c r="AS92" s="337">
        <f t="shared" si="27"/>
        <v>1</v>
      </c>
      <c r="AT92" s="337">
        <f t="shared" si="28"/>
        <v>1</v>
      </c>
      <c r="AU92" s="337">
        <f t="shared" si="29"/>
        <v>1</v>
      </c>
      <c r="AV92" s="337">
        <f t="shared" si="30"/>
        <v>1</v>
      </c>
      <c r="AW92" s="337">
        <f t="shared" si="31"/>
        <v>1</v>
      </c>
      <c r="AX92" s="337">
        <f t="shared" si="32"/>
        <v>1</v>
      </c>
      <c r="AY92" s="337">
        <f t="shared" si="33"/>
        <v>1</v>
      </c>
      <c r="AZ92" s="322"/>
      <c r="BA92" s="322"/>
      <c r="BB92" s="322"/>
      <c r="BC92" s="322"/>
      <c r="BD92" s="322"/>
      <c r="BE92" s="322"/>
      <c r="BF92" s="337">
        <f t="shared" si="34"/>
        <v>1</v>
      </c>
      <c r="BG92" s="322"/>
      <c r="BH92" s="322"/>
      <c r="BI92" s="337">
        <f t="shared" si="35"/>
        <v>1</v>
      </c>
      <c r="BJ92" s="337">
        <f t="shared" si="36"/>
        <v>1</v>
      </c>
      <c r="BK92" s="337">
        <f t="shared" si="37"/>
        <v>1</v>
      </c>
      <c r="BL92" s="337">
        <f t="shared" si="38"/>
        <v>1</v>
      </c>
      <c r="BM92" s="337">
        <f t="shared" si="39"/>
        <v>1</v>
      </c>
      <c r="BN92" s="337">
        <f t="shared" si="40"/>
        <v>1</v>
      </c>
      <c r="BO92" s="415"/>
      <c r="BP92" s="244"/>
      <c r="BQ92" s="244"/>
      <c r="BR92" s="842"/>
      <c r="BS92" s="842"/>
      <c r="BT92" s="842"/>
    </row>
    <row r="93" spans="1:72" s="22" customFormat="1" ht="15.75" hidden="1" customHeight="1" outlineLevel="1">
      <c r="A93" s="842"/>
      <c r="B93" s="44"/>
      <c r="C93" s="45"/>
      <c r="D93" s="46"/>
      <c r="E93" s="46"/>
      <c r="F93" s="45"/>
      <c r="G93" s="46"/>
      <c r="H93" s="45"/>
      <c r="I93" s="45"/>
      <c r="J93" s="47"/>
      <c r="K93" s="48"/>
      <c r="L93" s="47"/>
      <c r="M93" s="2316"/>
      <c r="N93" s="48"/>
      <c r="O93" s="49"/>
      <c r="P93" s="49"/>
      <c r="Q93" s="2254">
        <f t="shared" si="41"/>
        <v>0</v>
      </c>
      <c r="R93" s="2255">
        <f t="shared" si="23"/>
        <v>0</v>
      </c>
      <c r="S93" s="2255">
        <f t="shared" si="24"/>
        <v>0</v>
      </c>
      <c r="T93" s="2317"/>
      <c r="U93" s="2317"/>
      <c r="V93" s="2317"/>
      <c r="W93" s="50"/>
      <c r="X93" s="2261">
        <f t="shared" si="25"/>
        <v>0</v>
      </c>
      <c r="Y93" s="2261">
        <f t="shared" si="26"/>
        <v>0</v>
      </c>
      <c r="Z93" s="50"/>
      <c r="AA93" s="50"/>
      <c r="AB93" s="48"/>
      <c r="AC93" s="48"/>
      <c r="AD93" s="48"/>
      <c r="AE93" s="51"/>
      <c r="AF93" s="42"/>
      <c r="AG93" s="52" t="s">
        <v>7016</v>
      </c>
      <c r="AH93" s="207"/>
      <c r="AI93" s="415"/>
      <c r="AJ93" s="336" t="str">
        <f t="shared" si="22"/>
        <v>Please complete all cells in row</v>
      </c>
      <c r="AK93" s="415"/>
      <c r="AL93" s="244"/>
      <c r="AM93" s="244"/>
      <c r="AN93" s="244"/>
      <c r="AO93" s="244"/>
      <c r="AP93" s="244"/>
      <c r="AQ93" s="244"/>
      <c r="AR93" s="244"/>
      <c r="AS93" s="337">
        <f t="shared" si="27"/>
        <v>1</v>
      </c>
      <c r="AT93" s="337">
        <f t="shared" si="28"/>
        <v>1</v>
      </c>
      <c r="AU93" s="337">
        <f t="shared" si="29"/>
        <v>1</v>
      </c>
      <c r="AV93" s="337">
        <f t="shared" si="30"/>
        <v>1</v>
      </c>
      <c r="AW93" s="337">
        <f t="shared" si="31"/>
        <v>1</v>
      </c>
      <c r="AX93" s="337">
        <f t="shared" si="32"/>
        <v>1</v>
      </c>
      <c r="AY93" s="337">
        <f t="shared" si="33"/>
        <v>1</v>
      </c>
      <c r="AZ93" s="322"/>
      <c r="BA93" s="322"/>
      <c r="BB93" s="322"/>
      <c r="BC93" s="322"/>
      <c r="BD93" s="322"/>
      <c r="BE93" s="322"/>
      <c r="BF93" s="337">
        <f t="shared" si="34"/>
        <v>1</v>
      </c>
      <c r="BG93" s="322"/>
      <c r="BH93" s="322"/>
      <c r="BI93" s="337">
        <f t="shared" si="35"/>
        <v>1</v>
      </c>
      <c r="BJ93" s="337">
        <f t="shared" si="36"/>
        <v>1</v>
      </c>
      <c r="BK93" s="337">
        <f t="shared" si="37"/>
        <v>1</v>
      </c>
      <c r="BL93" s="337">
        <f t="shared" si="38"/>
        <v>1</v>
      </c>
      <c r="BM93" s="337">
        <f t="shared" si="39"/>
        <v>1</v>
      </c>
      <c r="BN93" s="337">
        <f t="shared" si="40"/>
        <v>1</v>
      </c>
      <c r="BO93" s="415"/>
      <c r="BP93" s="244"/>
      <c r="BQ93" s="244"/>
      <c r="BR93" s="842"/>
      <c r="BS93" s="842"/>
      <c r="BT93" s="842"/>
    </row>
    <row r="94" spans="1:72" s="22" customFormat="1" ht="15.75" hidden="1" customHeight="1" outlineLevel="1">
      <c r="A94" s="842"/>
      <c r="B94" s="44"/>
      <c r="C94" s="45"/>
      <c r="D94" s="46"/>
      <c r="E94" s="46"/>
      <c r="F94" s="45"/>
      <c r="G94" s="46"/>
      <c r="H94" s="45"/>
      <c r="I94" s="45"/>
      <c r="J94" s="47"/>
      <c r="K94" s="48"/>
      <c r="L94" s="47"/>
      <c r="M94" s="2316"/>
      <c r="N94" s="48"/>
      <c r="O94" s="49"/>
      <c r="P94" s="49"/>
      <c r="Q94" s="2254">
        <f t="shared" si="41"/>
        <v>0</v>
      </c>
      <c r="R94" s="2255">
        <f t="shared" si="23"/>
        <v>0</v>
      </c>
      <c r="S94" s="2255">
        <f t="shared" si="24"/>
        <v>0</v>
      </c>
      <c r="T94" s="2317"/>
      <c r="U94" s="2317"/>
      <c r="V94" s="2317"/>
      <c r="W94" s="50"/>
      <c r="X94" s="2261">
        <f t="shared" si="25"/>
        <v>0</v>
      </c>
      <c r="Y94" s="2261">
        <f t="shared" si="26"/>
        <v>0</v>
      </c>
      <c r="Z94" s="50"/>
      <c r="AA94" s="50"/>
      <c r="AB94" s="48"/>
      <c r="AC94" s="48"/>
      <c r="AD94" s="48"/>
      <c r="AE94" s="51"/>
      <c r="AF94" s="42"/>
      <c r="AG94" s="52" t="s">
        <v>7017</v>
      </c>
      <c r="AH94" s="207"/>
      <c r="AI94" s="415"/>
      <c r="AJ94" s="336" t="str">
        <f t="shared" si="22"/>
        <v>Please complete all cells in row</v>
      </c>
      <c r="AK94" s="415"/>
      <c r="AL94" s="244"/>
      <c r="AM94" s="244"/>
      <c r="AN94" s="244"/>
      <c r="AO94" s="244"/>
      <c r="AP94" s="244"/>
      <c r="AQ94" s="244"/>
      <c r="AR94" s="244"/>
      <c r="AS94" s="337">
        <f t="shared" si="27"/>
        <v>1</v>
      </c>
      <c r="AT94" s="337">
        <f t="shared" si="28"/>
        <v>1</v>
      </c>
      <c r="AU94" s="337">
        <f t="shared" si="29"/>
        <v>1</v>
      </c>
      <c r="AV94" s="337">
        <f t="shared" si="30"/>
        <v>1</v>
      </c>
      <c r="AW94" s="337">
        <f t="shared" si="31"/>
        <v>1</v>
      </c>
      <c r="AX94" s="337">
        <f t="shared" si="32"/>
        <v>1</v>
      </c>
      <c r="AY94" s="337">
        <f t="shared" si="33"/>
        <v>1</v>
      </c>
      <c r="AZ94" s="322"/>
      <c r="BA94" s="322"/>
      <c r="BB94" s="322"/>
      <c r="BC94" s="322"/>
      <c r="BD94" s="322"/>
      <c r="BE94" s="322"/>
      <c r="BF94" s="337">
        <f t="shared" si="34"/>
        <v>1</v>
      </c>
      <c r="BG94" s="322"/>
      <c r="BH94" s="322"/>
      <c r="BI94" s="337">
        <f t="shared" si="35"/>
        <v>1</v>
      </c>
      <c r="BJ94" s="337">
        <f t="shared" si="36"/>
        <v>1</v>
      </c>
      <c r="BK94" s="337">
        <f t="shared" si="37"/>
        <v>1</v>
      </c>
      <c r="BL94" s="337">
        <f t="shared" si="38"/>
        <v>1</v>
      </c>
      <c r="BM94" s="337">
        <f t="shared" si="39"/>
        <v>1</v>
      </c>
      <c r="BN94" s="337">
        <f t="shared" si="40"/>
        <v>1</v>
      </c>
      <c r="BO94" s="415"/>
      <c r="BP94" s="244"/>
      <c r="BQ94" s="244"/>
      <c r="BR94" s="842"/>
      <c r="BS94" s="842"/>
      <c r="BT94" s="842"/>
    </row>
    <row r="95" spans="1:72" s="22" customFormat="1" ht="15.75" hidden="1" customHeight="1" outlineLevel="1">
      <c r="A95" s="842"/>
      <c r="B95" s="44"/>
      <c r="C95" s="45"/>
      <c r="D95" s="46"/>
      <c r="E95" s="46"/>
      <c r="F95" s="45"/>
      <c r="G95" s="46"/>
      <c r="H95" s="45"/>
      <c r="I95" s="45"/>
      <c r="J95" s="47"/>
      <c r="K95" s="48"/>
      <c r="L95" s="47"/>
      <c r="M95" s="2316"/>
      <c r="N95" s="48"/>
      <c r="O95" s="49"/>
      <c r="P95" s="49"/>
      <c r="Q95" s="2254">
        <f t="shared" si="41"/>
        <v>0</v>
      </c>
      <c r="R95" s="2255">
        <f t="shared" si="23"/>
        <v>0</v>
      </c>
      <c r="S95" s="2255">
        <f t="shared" si="24"/>
        <v>0</v>
      </c>
      <c r="T95" s="2317"/>
      <c r="U95" s="2317"/>
      <c r="V95" s="2317"/>
      <c r="W95" s="50"/>
      <c r="X95" s="2261">
        <f t="shared" si="25"/>
        <v>0</v>
      </c>
      <c r="Y95" s="2261">
        <f t="shared" si="26"/>
        <v>0</v>
      </c>
      <c r="Z95" s="50"/>
      <c r="AA95" s="50"/>
      <c r="AB95" s="48"/>
      <c r="AC95" s="48"/>
      <c r="AD95" s="48"/>
      <c r="AE95" s="51"/>
      <c r="AF95" s="42"/>
      <c r="AG95" s="52" t="s">
        <v>7018</v>
      </c>
      <c r="AH95" s="207"/>
      <c r="AI95" s="415"/>
      <c r="AJ95" s="336" t="str">
        <f t="shared" si="22"/>
        <v>Please complete all cells in row</v>
      </c>
      <c r="AK95" s="415"/>
      <c r="AL95" s="244"/>
      <c r="AM95" s="244"/>
      <c r="AN95" s="244"/>
      <c r="AO95" s="244"/>
      <c r="AP95" s="244"/>
      <c r="AQ95" s="244"/>
      <c r="AR95" s="244"/>
      <c r="AS95" s="337">
        <f t="shared" si="27"/>
        <v>1</v>
      </c>
      <c r="AT95" s="337">
        <f t="shared" si="28"/>
        <v>1</v>
      </c>
      <c r="AU95" s="337">
        <f t="shared" si="29"/>
        <v>1</v>
      </c>
      <c r="AV95" s="337">
        <f t="shared" si="30"/>
        <v>1</v>
      </c>
      <c r="AW95" s="337">
        <f t="shared" si="31"/>
        <v>1</v>
      </c>
      <c r="AX95" s="337">
        <f t="shared" si="32"/>
        <v>1</v>
      </c>
      <c r="AY95" s="337">
        <f t="shared" si="33"/>
        <v>1</v>
      </c>
      <c r="AZ95" s="322"/>
      <c r="BA95" s="322"/>
      <c r="BB95" s="322"/>
      <c r="BC95" s="322"/>
      <c r="BD95" s="322"/>
      <c r="BE95" s="322"/>
      <c r="BF95" s="337">
        <f t="shared" si="34"/>
        <v>1</v>
      </c>
      <c r="BG95" s="322"/>
      <c r="BH95" s="322"/>
      <c r="BI95" s="337">
        <f t="shared" si="35"/>
        <v>1</v>
      </c>
      <c r="BJ95" s="337">
        <f t="shared" si="36"/>
        <v>1</v>
      </c>
      <c r="BK95" s="337">
        <f t="shared" si="37"/>
        <v>1</v>
      </c>
      <c r="BL95" s="337">
        <f t="shared" si="38"/>
        <v>1</v>
      </c>
      <c r="BM95" s="337">
        <f t="shared" si="39"/>
        <v>1</v>
      </c>
      <c r="BN95" s="337">
        <f t="shared" si="40"/>
        <v>1</v>
      </c>
      <c r="BO95" s="415"/>
      <c r="BP95" s="244"/>
      <c r="BQ95" s="244"/>
      <c r="BR95" s="842"/>
      <c r="BS95" s="842"/>
      <c r="BT95" s="842"/>
    </row>
    <row r="96" spans="1:72" s="22" customFormat="1" ht="15.75" hidden="1" customHeight="1" outlineLevel="1">
      <c r="A96" s="842"/>
      <c r="B96" s="44"/>
      <c r="C96" s="45"/>
      <c r="D96" s="46"/>
      <c r="E96" s="46"/>
      <c r="F96" s="45"/>
      <c r="G96" s="46"/>
      <c r="H96" s="45"/>
      <c r="I96" s="45"/>
      <c r="J96" s="47"/>
      <c r="K96" s="48"/>
      <c r="L96" s="47"/>
      <c r="M96" s="2316"/>
      <c r="N96" s="48"/>
      <c r="O96" s="49"/>
      <c r="P96" s="49"/>
      <c r="Q96" s="2254">
        <f t="shared" si="41"/>
        <v>0</v>
      </c>
      <c r="R96" s="2255">
        <f t="shared" si="23"/>
        <v>0</v>
      </c>
      <c r="S96" s="2255">
        <f t="shared" si="24"/>
        <v>0</v>
      </c>
      <c r="T96" s="2317"/>
      <c r="U96" s="2317"/>
      <c r="V96" s="2317"/>
      <c r="W96" s="50"/>
      <c r="X96" s="2261">
        <f t="shared" si="25"/>
        <v>0</v>
      </c>
      <c r="Y96" s="2261">
        <f t="shared" si="26"/>
        <v>0</v>
      </c>
      <c r="Z96" s="50"/>
      <c r="AA96" s="50"/>
      <c r="AB96" s="48"/>
      <c r="AC96" s="48"/>
      <c r="AD96" s="48"/>
      <c r="AE96" s="51"/>
      <c r="AF96" s="42"/>
      <c r="AG96" s="52" t="s">
        <v>7019</v>
      </c>
      <c r="AH96" s="207"/>
      <c r="AI96" s="415"/>
      <c r="AJ96" s="336" t="str">
        <f t="shared" si="22"/>
        <v>Please complete all cells in row</v>
      </c>
      <c r="AK96" s="415"/>
      <c r="AL96" s="244"/>
      <c r="AM96" s="244"/>
      <c r="AN96" s="244"/>
      <c r="AO96" s="244"/>
      <c r="AP96" s="244"/>
      <c r="AQ96" s="244"/>
      <c r="AR96" s="244"/>
      <c r="AS96" s="337">
        <f t="shared" si="27"/>
        <v>1</v>
      </c>
      <c r="AT96" s="337">
        <f t="shared" si="28"/>
        <v>1</v>
      </c>
      <c r="AU96" s="337">
        <f t="shared" si="29"/>
        <v>1</v>
      </c>
      <c r="AV96" s="337">
        <f t="shared" si="30"/>
        <v>1</v>
      </c>
      <c r="AW96" s="337">
        <f t="shared" si="31"/>
        <v>1</v>
      </c>
      <c r="AX96" s="337">
        <f t="shared" si="32"/>
        <v>1</v>
      </c>
      <c r="AY96" s="337">
        <f t="shared" si="33"/>
        <v>1</v>
      </c>
      <c r="AZ96" s="322"/>
      <c r="BA96" s="322"/>
      <c r="BB96" s="322"/>
      <c r="BC96" s="322"/>
      <c r="BD96" s="322"/>
      <c r="BE96" s="322"/>
      <c r="BF96" s="337">
        <f t="shared" si="34"/>
        <v>1</v>
      </c>
      <c r="BG96" s="322"/>
      <c r="BH96" s="322"/>
      <c r="BI96" s="337">
        <f t="shared" si="35"/>
        <v>1</v>
      </c>
      <c r="BJ96" s="337">
        <f t="shared" si="36"/>
        <v>1</v>
      </c>
      <c r="BK96" s="337">
        <f t="shared" si="37"/>
        <v>1</v>
      </c>
      <c r="BL96" s="337">
        <f t="shared" si="38"/>
        <v>1</v>
      </c>
      <c r="BM96" s="337">
        <f t="shared" si="39"/>
        <v>1</v>
      </c>
      <c r="BN96" s="337">
        <f t="shared" si="40"/>
        <v>1</v>
      </c>
      <c r="BO96" s="415"/>
      <c r="BP96" s="244"/>
      <c r="BQ96" s="244"/>
      <c r="BR96" s="842"/>
      <c r="BS96" s="842"/>
      <c r="BT96" s="842"/>
    </row>
    <row r="97" spans="1:72" s="22" customFormat="1" ht="15.75" hidden="1" customHeight="1" outlineLevel="1">
      <c r="A97" s="842"/>
      <c r="B97" s="44"/>
      <c r="C97" s="45"/>
      <c r="D97" s="46"/>
      <c r="E97" s="46"/>
      <c r="F97" s="45"/>
      <c r="G97" s="46"/>
      <c r="H97" s="45"/>
      <c r="I97" s="45"/>
      <c r="J97" s="47"/>
      <c r="K97" s="48"/>
      <c r="L97" s="47"/>
      <c r="M97" s="2316"/>
      <c r="N97" s="48"/>
      <c r="O97" s="49"/>
      <c r="P97" s="49"/>
      <c r="Q97" s="2254">
        <f t="shared" si="41"/>
        <v>0</v>
      </c>
      <c r="R97" s="2255">
        <f t="shared" si="23"/>
        <v>0</v>
      </c>
      <c r="S97" s="2255">
        <f t="shared" si="24"/>
        <v>0</v>
      </c>
      <c r="T97" s="2317"/>
      <c r="U97" s="2317"/>
      <c r="V97" s="2317"/>
      <c r="W97" s="50"/>
      <c r="X97" s="2261">
        <f t="shared" si="25"/>
        <v>0</v>
      </c>
      <c r="Y97" s="2261">
        <f t="shared" si="26"/>
        <v>0</v>
      </c>
      <c r="Z97" s="50"/>
      <c r="AA97" s="50"/>
      <c r="AB97" s="48"/>
      <c r="AC97" s="48"/>
      <c r="AD97" s="48"/>
      <c r="AE97" s="51"/>
      <c r="AF97" s="42"/>
      <c r="AG97" s="52" t="s">
        <v>7020</v>
      </c>
      <c r="AH97" s="207"/>
      <c r="AI97" s="415"/>
      <c r="AJ97" s="336" t="str">
        <f t="shared" si="22"/>
        <v>Please complete all cells in row</v>
      </c>
      <c r="AK97" s="415"/>
      <c r="AL97" s="244"/>
      <c r="AM97" s="244"/>
      <c r="AN97" s="244"/>
      <c r="AO97" s="244"/>
      <c r="AP97" s="244"/>
      <c r="AQ97" s="244"/>
      <c r="AR97" s="244"/>
      <c r="AS97" s="337">
        <f t="shared" si="27"/>
        <v>1</v>
      </c>
      <c r="AT97" s="337">
        <f t="shared" si="28"/>
        <v>1</v>
      </c>
      <c r="AU97" s="337">
        <f t="shared" si="29"/>
        <v>1</v>
      </c>
      <c r="AV97" s="337">
        <f t="shared" si="30"/>
        <v>1</v>
      </c>
      <c r="AW97" s="337">
        <f t="shared" si="31"/>
        <v>1</v>
      </c>
      <c r="AX97" s="337">
        <f t="shared" si="32"/>
        <v>1</v>
      </c>
      <c r="AY97" s="337">
        <f t="shared" si="33"/>
        <v>1</v>
      </c>
      <c r="AZ97" s="322"/>
      <c r="BA97" s="322"/>
      <c r="BB97" s="322"/>
      <c r="BC97" s="322"/>
      <c r="BD97" s="322"/>
      <c r="BE97" s="322"/>
      <c r="BF97" s="337">
        <f t="shared" si="34"/>
        <v>1</v>
      </c>
      <c r="BG97" s="322"/>
      <c r="BH97" s="322"/>
      <c r="BI97" s="337">
        <f t="shared" si="35"/>
        <v>1</v>
      </c>
      <c r="BJ97" s="337">
        <f t="shared" si="36"/>
        <v>1</v>
      </c>
      <c r="BK97" s="337">
        <f t="shared" si="37"/>
        <v>1</v>
      </c>
      <c r="BL97" s="337">
        <f t="shared" si="38"/>
        <v>1</v>
      </c>
      <c r="BM97" s="337">
        <f t="shared" si="39"/>
        <v>1</v>
      </c>
      <c r="BN97" s="337">
        <f t="shared" si="40"/>
        <v>1</v>
      </c>
      <c r="BO97" s="415"/>
      <c r="BP97" s="244"/>
      <c r="BQ97" s="244"/>
      <c r="BR97" s="842"/>
      <c r="BS97" s="842"/>
      <c r="BT97" s="842"/>
    </row>
    <row r="98" spans="1:72" s="22" customFormat="1" ht="15.75" hidden="1" customHeight="1" outlineLevel="1">
      <c r="A98" s="842"/>
      <c r="B98" s="44"/>
      <c r="C98" s="45"/>
      <c r="D98" s="46"/>
      <c r="E98" s="46"/>
      <c r="F98" s="45"/>
      <c r="G98" s="46"/>
      <c r="H98" s="45"/>
      <c r="I98" s="45"/>
      <c r="J98" s="47"/>
      <c r="K98" s="48"/>
      <c r="L98" s="47"/>
      <c r="M98" s="2316"/>
      <c r="N98" s="48"/>
      <c r="O98" s="49"/>
      <c r="P98" s="49"/>
      <c r="Q98" s="2254">
        <f t="shared" si="41"/>
        <v>0</v>
      </c>
      <c r="R98" s="2255">
        <f t="shared" si="23"/>
        <v>0</v>
      </c>
      <c r="S98" s="2255">
        <f t="shared" si="24"/>
        <v>0</v>
      </c>
      <c r="T98" s="2317"/>
      <c r="U98" s="2317"/>
      <c r="V98" s="2317"/>
      <c r="W98" s="50"/>
      <c r="X98" s="2261">
        <f t="shared" si="25"/>
        <v>0</v>
      </c>
      <c r="Y98" s="2261">
        <f t="shared" si="26"/>
        <v>0</v>
      </c>
      <c r="Z98" s="50"/>
      <c r="AA98" s="50"/>
      <c r="AB98" s="48"/>
      <c r="AC98" s="48"/>
      <c r="AD98" s="48"/>
      <c r="AE98" s="51"/>
      <c r="AF98" s="42"/>
      <c r="AG98" s="52" t="s">
        <v>7021</v>
      </c>
      <c r="AH98" s="207"/>
      <c r="AI98" s="415"/>
      <c r="AJ98" s="336" t="str">
        <f t="shared" si="22"/>
        <v>Please complete all cells in row</v>
      </c>
      <c r="AK98" s="415"/>
      <c r="AL98" s="244"/>
      <c r="AM98" s="244"/>
      <c r="AN98" s="244"/>
      <c r="AO98" s="244"/>
      <c r="AP98" s="244"/>
      <c r="AQ98" s="244"/>
      <c r="AR98" s="244"/>
      <c r="AS98" s="337">
        <f t="shared" si="27"/>
        <v>1</v>
      </c>
      <c r="AT98" s="337">
        <f t="shared" si="28"/>
        <v>1</v>
      </c>
      <c r="AU98" s="337">
        <f t="shared" si="29"/>
        <v>1</v>
      </c>
      <c r="AV98" s="337">
        <f t="shared" si="30"/>
        <v>1</v>
      </c>
      <c r="AW98" s="337">
        <f t="shared" si="31"/>
        <v>1</v>
      </c>
      <c r="AX98" s="337">
        <f t="shared" si="32"/>
        <v>1</v>
      </c>
      <c r="AY98" s="337">
        <f t="shared" si="33"/>
        <v>1</v>
      </c>
      <c r="AZ98" s="322"/>
      <c r="BA98" s="322"/>
      <c r="BB98" s="322"/>
      <c r="BC98" s="322"/>
      <c r="BD98" s="322"/>
      <c r="BE98" s="322"/>
      <c r="BF98" s="337">
        <f t="shared" si="34"/>
        <v>1</v>
      </c>
      <c r="BG98" s="322"/>
      <c r="BH98" s="322"/>
      <c r="BI98" s="337">
        <f t="shared" si="35"/>
        <v>1</v>
      </c>
      <c r="BJ98" s="337">
        <f t="shared" si="36"/>
        <v>1</v>
      </c>
      <c r="BK98" s="337">
        <f t="shared" si="37"/>
        <v>1</v>
      </c>
      <c r="BL98" s="337">
        <f t="shared" si="38"/>
        <v>1</v>
      </c>
      <c r="BM98" s="337">
        <f t="shared" si="39"/>
        <v>1</v>
      </c>
      <c r="BN98" s="337">
        <f t="shared" si="40"/>
        <v>1</v>
      </c>
      <c r="BO98" s="415"/>
      <c r="BP98" s="244"/>
      <c r="BQ98" s="244"/>
      <c r="BR98" s="842"/>
      <c r="BS98" s="842"/>
      <c r="BT98" s="842"/>
    </row>
    <row r="99" spans="1:72" s="22" customFormat="1" ht="15.75" hidden="1" customHeight="1" outlineLevel="1">
      <c r="A99" s="842"/>
      <c r="B99" s="44"/>
      <c r="C99" s="45"/>
      <c r="D99" s="46"/>
      <c r="E99" s="46"/>
      <c r="F99" s="45"/>
      <c r="G99" s="46"/>
      <c r="H99" s="45"/>
      <c r="I99" s="45"/>
      <c r="J99" s="47"/>
      <c r="K99" s="48"/>
      <c r="L99" s="47"/>
      <c r="M99" s="2316"/>
      <c r="N99" s="48"/>
      <c r="O99" s="49"/>
      <c r="P99" s="49"/>
      <c r="Q99" s="2254">
        <f t="shared" si="41"/>
        <v>0</v>
      </c>
      <c r="R99" s="2255">
        <f t="shared" si="23"/>
        <v>0</v>
      </c>
      <c r="S99" s="2255">
        <f t="shared" si="24"/>
        <v>0</v>
      </c>
      <c r="T99" s="2317"/>
      <c r="U99" s="2317"/>
      <c r="V99" s="2317"/>
      <c r="W99" s="50"/>
      <c r="X99" s="2261">
        <f t="shared" si="25"/>
        <v>0</v>
      </c>
      <c r="Y99" s="2261">
        <f t="shared" si="26"/>
        <v>0</v>
      </c>
      <c r="Z99" s="50"/>
      <c r="AA99" s="50"/>
      <c r="AB99" s="48"/>
      <c r="AC99" s="48"/>
      <c r="AD99" s="48"/>
      <c r="AE99" s="51"/>
      <c r="AF99" s="42"/>
      <c r="AG99" s="52" t="s">
        <v>7022</v>
      </c>
      <c r="AH99" s="207"/>
      <c r="AI99" s="415"/>
      <c r="AJ99" s="336" t="str">
        <f t="shared" si="22"/>
        <v>Please complete all cells in row</v>
      </c>
      <c r="AK99" s="415"/>
      <c r="AL99" s="244"/>
      <c r="AM99" s="244"/>
      <c r="AN99" s="244"/>
      <c r="AO99" s="244"/>
      <c r="AP99" s="244"/>
      <c r="AQ99" s="244"/>
      <c r="AR99" s="244"/>
      <c r="AS99" s="337">
        <f t="shared" si="27"/>
        <v>1</v>
      </c>
      <c r="AT99" s="337">
        <f t="shared" si="28"/>
        <v>1</v>
      </c>
      <c r="AU99" s="337">
        <f t="shared" si="29"/>
        <v>1</v>
      </c>
      <c r="AV99" s="337">
        <f t="shared" si="30"/>
        <v>1</v>
      </c>
      <c r="AW99" s="337">
        <f t="shared" si="31"/>
        <v>1</v>
      </c>
      <c r="AX99" s="337">
        <f t="shared" si="32"/>
        <v>1</v>
      </c>
      <c r="AY99" s="337">
        <f t="shared" si="33"/>
        <v>1</v>
      </c>
      <c r="AZ99" s="322"/>
      <c r="BA99" s="322"/>
      <c r="BB99" s="322"/>
      <c r="BC99" s="322"/>
      <c r="BD99" s="322"/>
      <c r="BE99" s="322"/>
      <c r="BF99" s="337">
        <f t="shared" si="34"/>
        <v>1</v>
      </c>
      <c r="BG99" s="322"/>
      <c r="BH99" s="322"/>
      <c r="BI99" s="337">
        <f t="shared" si="35"/>
        <v>1</v>
      </c>
      <c r="BJ99" s="337">
        <f t="shared" si="36"/>
        <v>1</v>
      </c>
      <c r="BK99" s="337">
        <f t="shared" si="37"/>
        <v>1</v>
      </c>
      <c r="BL99" s="337">
        <f t="shared" si="38"/>
        <v>1</v>
      </c>
      <c r="BM99" s="337">
        <f t="shared" si="39"/>
        <v>1</v>
      </c>
      <c r="BN99" s="337">
        <f t="shared" si="40"/>
        <v>1</v>
      </c>
      <c r="BO99" s="415"/>
      <c r="BP99" s="244"/>
      <c r="BQ99" s="244"/>
      <c r="BR99" s="842"/>
      <c r="BS99" s="842"/>
      <c r="BT99" s="842"/>
    </row>
    <row r="100" spans="1:72" s="22" customFormat="1" ht="15.75" hidden="1" customHeight="1" outlineLevel="1">
      <c r="A100" s="842"/>
      <c r="B100" s="44"/>
      <c r="C100" s="45"/>
      <c r="D100" s="46"/>
      <c r="E100" s="46"/>
      <c r="F100" s="45"/>
      <c r="G100" s="46"/>
      <c r="H100" s="45"/>
      <c r="I100" s="45"/>
      <c r="J100" s="47"/>
      <c r="K100" s="48"/>
      <c r="L100" s="47"/>
      <c r="M100" s="2316"/>
      <c r="N100" s="48"/>
      <c r="O100" s="49"/>
      <c r="P100" s="49"/>
      <c r="Q100" s="2254">
        <f t="shared" si="41"/>
        <v>0</v>
      </c>
      <c r="R100" s="2255">
        <f t="shared" si="23"/>
        <v>0</v>
      </c>
      <c r="S100" s="2255">
        <f t="shared" si="24"/>
        <v>0</v>
      </c>
      <c r="T100" s="2317"/>
      <c r="U100" s="2317"/>
      <c r="V100" s="2317"/>
      <c r="W100" s="50"/>
      <c r="X100" s="2261">
        <f t="shared" si="25"/>
        <v>0</v>
      </c>
      <c r="Y100" s="2261">
        <f t="shared" si="26"/>
        <v>0</v>
      </c>
      <c r="Z100" s="50"/>
      <c r="AA100" s="50"/>
      <c r="AB100" s="48"/>
      <c r="AC100" s="48"/>
      <c r="AD100" s="48"/>
      <c r="AE100" s="51"/>
      <c r="AF100" s="42"/>
      <c r="AG100" s="52" t="s">
        <v>7023</v>
      </c>
      <c r="AH100" s="207"/>
      <c r="AI100" s="415"/>
      <c r="AJ100" s="336" t="str">
        <f t="shared" si="22"/>
        <v>Please complete all cells in row</v>
      </c>
      <c r="AK100" s="415"/>
      <c r="AL100" s="244"/>
      <c r="AM100" s="244"/>
      <c r="AN100" s="244"/>
      <c r="AO100" s="244"/>
      <c r="AP100" s="244"/>
      <c r="AQ100" s="244"/>
      <c r="AR100" s="244"/>
      <c r="AS100" s="337">
        <f t="shared" si="27"/>
        <v>1</v>
      </c>
      <c r="AT100" s="337">
        <f t="shared" si="28"/>
        <v>1</v>
      </c>
      <c r="AU100" s="337">
        <f t="shared" si="29"/>
        <v>1</v>
      </c>
      <c r="AV100" s="337">
        <f t="shared" si="30"/>
        <v>1</v>
      </c>
      <c r="AW100" s="337">
        <f t="shared" si="31"/>
        <v>1</v>
      </c>
      <c r="AX100" s="337">
        <f t="shared" si="32"/>
        <v>1</v>
      </c>
      <c r="AY100" s="337">
        <f t="shared" si="33"/>
        <v>1</v>
      </c>
      <c r="AZ100" s="322"/>
      <c r="BA100" s="322"/>
      <c r="BB100" s="322"/>
      <c r="BC100" s="322"/>
      <c r="BD100" s="322"/>
      <c r="BE100" s="322"/>
      <c r="BF100" s="337">
        <f t="shared" si="34"/>
        <v>1</v>
      </c>
      <c r="BG100" s="322"/>
      <c r="BH100" s="322"/>
      <c r="BI100" s="337">
        <f t="shared" si="35"/>
        <v>1</v>
      </c>
      <c r="BJ100" s="337">
        <f t="shared" si="36"/>
        <v>1</v>
      </c>
      <c r="BK100" s="337">
        <f t="shared" si="37"/>
        <v>1</v>
      </c>
      <c r="BL100" s="337">
        <f t="shared" si="38"/>
        <v>1</v>
      </c>
      <c r="BM100" s="337">
        <f t="shared" si="39"/>
        <v>1</v>
      </c>
      <c r="BN100" s="337">
        <f t="shared" si="40"/>
        <v>1</v>
      </c>
      <c r="BO100" s="415"/>
      <c r="BP100" s="244"/>
      <c r="BQ100" s="244"/>
      <c r="BR100" s="842"/>
      <c r="BS100" s="842"/>
      <c r="BT100" s="842"/>
    </row>
    <row r="101" spans="1:72" s="22" customFormat="1" ht="15.75" hidden="1" customHeight="1" outlineLevel="1">
      <c r="A101" s="842"/>
      <c r="B101" s="44"/>
      <c r="C101" s="45"/>
      <c r="D101" s="46"/>
      <c r="E101" s="46"/>
      <c r="F101" s="45"/>
      <c r="G101" s="46"/>
      <c r="H101" s="45"/>
      <c r="I101" s="45"/>
      <c r="J101" s="47"/>
      <c r="K101" s="48"/>
      <c r="L101" s="47"/>
      <c r="M101" s="2316"/>
      <c r="N101" s="48"/>
      <c r="O101" s="49"/>
      <c r="P101" s="49"/>
      <c r="Q101" s="2254">
        <f t="shared" si="41"/>
        <v>0</v>
      </c>
      <c r="R101" s="2255">
        <f t="shared" si="23"/>
        <v>0</v>
      </c>
      <c r="S101" s="2255">
        <f t="shared" si="24"/>
        <v>0</v>
      </c>
      <c r="T101" s="2317"/>
      <c r="U101" s="2317"/>
      <c r="V101" s="2317"/>
      <c r="W101" s="50"/>
      <c r="X101" s="2261">
        <f t="shared" si="25"/>
        <v>0</v>
      </c>
      <c r="Y101" s="2261">
        <f t="shared" si="26"/>
        <v>0</v>
      </c>
      <c r="Z101" s="50"/>
      <c r="AA101" s="50"/>
      <c r="AB101" s="48"/>
      <c r="AC101" s="48"/>
      <c r="AD101" s="48"/>
      <c r="AE101" s="51"/>
      <c r="AF101" s="42"/>
      <c r="AG101" s="52" t="s">
        <v>7024</v>
      </c>
      <c r="AH101" s="207"/>
      <c r="AI101" s="415"/>
      <c r="AJ101" s="336" t="str">
        <f t="shared" si="22"/>
        <v>Please complete all cells in row</v>
      </c>
      <c r="AK101" s="415"/>
      <c r="AL101" s="244"/>
      <c r="AM101" s="244"/>
      <c r="AN101" s="244"/>
      <c r="AO101" s="244"/>
      <c r="AP101" s="244"/>
      <c r="AQ101" s="244"/>
      <c r="AR101" s="244"/>
      <c r="AS101" s="337">
        <f t="shared" si="27"/>
        <v>1</v>
      </c>
      <c r="AT101" s="337">
        <f t="shared" si="28"/>
        <v>1</v>
      </c>
      <c r="AU101" s="337">
        <f t="shared" si="29"/>
        <v>1</v>
      </c>
      <c r="AV101" s="337">
        <f t="shared" si="30"/>
        <v>1</v>
      </c>
      <c r="AW101" s="337">
        <f t="shared" si="31"/>
        <v>1</v>
      </c>
      <c r="AX101" s="337">
        <f t="shared" si="32"/>
        <v>1</v>
      </c>
      <c r="AY101" s="337">
        <f t="shared" si="33"/>
        <v>1</v>
      </c>
      <c r="AZ101" s="322"/>
      <c r="BA101" s="322"/>
      <c r="BB101" s="322"/>
      <c r="BC101" s="322"/>
      <c r="BD101" s="322"/>
      <c r="BE101" s="322"/>
      <c r="BF101" s="337">
        <f t="shared" si="34"/>
        <v>1</v>
      </c>
      <c r="BG101" s="322"/>
      <c r="BH101" s="322"/>
      <c r="BI101" s="337">
        <f t="shared" si="35"/>
        <v>1</v>
      </c>
      <c r="BJ101" s="337">
        <f t="shared" si="36"/>
        <v>1</v>
      </c>
      <c r="BK101" s="337">
        <f t="shared" si="37"/>
        <v>1</v>
      </c>
      <c r="BL101" s="337">
        <f t="shared" si="38"/>
        <v>1</v>
      </c>
      <c r="BM101" s="337">
        <f t="shared" si="39"/>
        <v>1</v>
      </c>
      <c r="BN101" s="337">
        <f t="shared" si="40"/>
        <v>1</v>
      </c>
      <c r="BO101" s="415"/>
      <c r="BP101" s="244"/>
      <c r="BQ101" s="244"/>
      <c r="BR101" s="842"/>
      <c r="BS101" s="842"/>
      <c r="BT101" s="842"/>
    </row>
    <row r="102" spans="1:72" s="22" customFormat="1" ht="15.75" hidden="1" customHeight="1" outlineLevel="1">
      <c r="A102" s="842"/>
      <c r="B102" s="44"/>
      <c r="C102" s="45"/>
      <c r="D102" s="46"/>
      <c r="E102" s="46"/>
      <c r="F102" s="45"/>
      <c r="G102" s="46"/>
      <c r="H102" s="45"/>
      <c r="I102" s="45"/>
      <c r="J102" s="47"/>
      <c r="K102" s="48"/>
      <c r="L102" s="47"/>
      <c r="M102" s="2316"/>
      <c r="N102" s="48"/>
      <c r="O102" s="49"/>
      <c r="P102" s="49"/>
      <c r="Q102" s="2254">
        <f t="shared" si="41"/>
        <v>0</v>
      </c>
      <c r="R102" s="2255">
        <f t="shared" si="23"/>
        <v>0</v>
      </c>
      <c r="S102" s="2255">
        <f t="shared" si="24"/>
        <v>0</v>
      </c>
      <c r="T102" s="2317"/>
      <c r="U102" s="2317"/>
      <c r="V102" s="2317"/>
      <c r="W102" s="50"/>
      <c r="X102" s="2261">
        <f t="shared" si="25"/>
        <v>0</v>
      </c>
      <c r="Y102" s="2261">
        <f t="shared" si="26"/>
        <v>0</v>
      </c>
      <c r="Z102" s="50"/>
      <c r="AA102" s="50"/>
      <c r="AB102" s="48"/>
      <c r="AC102" s="48"/>
      <c r="AD102" s="48"/>
      <c r="AE102" s="51"/>
      <c r="AF102" s="42"/>
      <c r="AG102" s="52" t="s">
        <v>7025</v>
      </c>
      <c r="AH102" s="207"/>
      <c r="AI102" s="415"/>
      <c r="AJ102" s="336" t="str">
        <f t="shared" si="22"/>
        <v>Please complete all cells in row</v>
      </c>
      <c r="AK102" s="415"/>
      <c r="AL102" s="244"/>
      <c r="AM102" s="244"/>
      <c r="AN102" s="244"/>
      <c r="AO102" s="244"/>
      <c r="AP102" s="244"/>
      <c r="AQ102" s="244"/>
      <c r="AR102" s="244"/>
      <c r="AS102" s="337">
        <f t="shared" si="27"/>
        <v>1</v>
      </c>
      <c r="AT102" s="337">
        <f t="shared" si="28"/>
        <v>1</v>
      </c>
      <c r="AU102" s="337">
        <f t="shared" si="29"/>
        <v>1</v>
      </c>
      <c r="AV102" s="337">
        <f t="shared" si="30"/>
        <v>1</v>
      </c>
      <c r="AW102" s="337">
        <f t="shared" si="31"/>
        <v>1</v>
      </c>
      <c r="AX102" s="337">
        <f t="shared" si="32"/>
        <v>1</v>
      </c>
      <c r="AY102" s="337">
        <f t="shared" si="33"/>
        <v>1</v>
      </c>
      <c r="AZ102" s="322"/>
      <c r="BA102" s="322"/>
      <c r="BB102" s="322"/>
      <c r="BC102" s="322"/>
      <c r="BD102" s="322"/>
      <c r="BE102" s="322"/>
      <c r="BF102" s="337">
        <f t="shared" si="34"/>
        <v>1</v>
      </c>
      <c r="BG102" s="322"/>
      <c r="BH102" s="322"/>
      <c r="BI102" s="337">
        <f t="shared" si="35"/>
        <v>1</v>
      </c>
      <c r="BJ102" s="337">
        <f t="shared" si="36"/>
        <v>1</v>
      </c>
      <c r="BK102" s="337">
        <f t="shared" si="37"/>
        <v>1</v>
      </c>
      <c r="BL102" s="337">
        <f t="shared" si="38"/>
        <v>1</v>
      </c>
      <c r="BM102" s="337">
        <f t="shared" si="39"/>
        <v>1</v>
      </c>
      <c r="BN102" s="337">
        <f t="shared" si="40"/>
        <v>1</v>
      </c>
      <c r="BO102" s="415"/>
      <c r="BP102" s="244"/>
      <c r="BQ102" s="244"/>
      <c r="BR102" s="842"/>
      <c r="BS102" s="842"/>
      <c r="BT102" s="842"/>
    </row>
    <row r="103" spans="1:72" s="22" customFormat="1" ht="15.75" hidden="1" customHeight="1" outlineLevel="1">
      <c r="A103" s="842"/>
      <c r="B103" s="44"/>
      <c r="C103" s="45"/>
      <c r="D103" s="46"/>
      <c r="E103" s="46"/>
      <c r="F103" s="45"/>
      <c r="G103" s="46"/>
      <c r="H103" s="45"/>
      <c r="I103" s="45"/>
      <c r="J103" s="47"/>
      <c r="K103" s="48"/>
      <c r="L103" s="47"/>
      <c r="M103" s="2316"/>
      <c r="N103" s="48"/>
      <c r="O103" s="49"/>
      <c r="P103" s="49"/>
      <c r="Q103" s="2254">
        <f t="shared" si="41"/>
        <v>0</v>
      </c>
      <c r="R103" s="2255">
        <f t="shared" si="23"/>
        <v>0</v>
      </c>
      <c r="S103" s="2255">
        <f t="shared" si="24"/>
        <v>0</v>
      </c>
      <c r="T103" s="2317"/>
      <c r="U103" s="2317"/>
      <c r="V103" s="2317"/>
      <c r="W103" s="50"/>
      <c r="X103" s="2261">
        <f t="shared" si="25"/>
        <v>0</v>
      </c>
      <c r="Y103" s="2261">
        <f t="shared" si="26"/>
        <v>0</v>
      </c>
      <c r="Z103" s="50"/>
      <c r="AA103" s="50"/>
      <c r="AB103" s="48"/>
      <c r="AC103" s="48"/>
      <c r="AD103" s="48"/>
      <c r="AE103" s="51"/>
      <c r="AF103" s="42"/>
      <c r="AG103" s="52" t="s">
        <v>7026</v>
      </c>
      <c r="AH103" s="207"/>
      <c r="AI103" s="415"/>
      <c r="AJ103" s="336" t="str">
        <f t="shared" si="22"/>
        <v>Please complete all cells in row</v>
      </c>
      <c r="AK103" s="415"/>
      <c r="AL103" s="244"/>
      <c r="AM103" s="244"/>
      <c r="AN103" s="244"/>
      <c r="AO103" s="244"/>
      <c r="AP103" s="244"/>
      <c r="AQ103" s="244"/>
      <c r="AR103" s="244"/>
      <c r="AS103" s="337">
        <f t="shared" si="27"/>
        <v>1</v>
      </c>
      <c r="AT103" s="337">
        <f t="shared" si="28"/>
        <v>1</v>
      </c>
      <c r="AU103" s="337">
        <f t="shared" si="29"/>
        <v>1</v>
      </c>
      <c r="AV103" s="337">
        <f t="shared" si="30"/>
        <v>1</v>
      </c>
      <c r="AW103" s="337">
        <f t="shared" si="31"/>
        <v>1</v>
      </c>
      <c r="AX103" s="337">
        <f t="shared" si="32"/>
        <v>1</v>
      </c>
      <c r="AY103" s="337">
        <f t="shared" si="33"/>
        <v>1</v>
      </c>
      <c r="AZ103" s="322"/>
      <c r="BA103" s="322"/>
      <c r="BB103" s="322"/>
      <c r="BC103" s="322"/>
      <c r="BD103" s="322"/>
      <c r="BE103" s="322"/>
      <c r="BF103" s="337">
        <f t="shared" si="34"/>
        <v>1</v>
      </c>
      <c r="BG103" s="322"/>
      <c r="BH103" s="322"/>
      <c r="BI103" s="337">
        <f t="shared" si="35"/>
        <v>1</v>
      </c>
      <c r="BJ103" s="337">
        <f t="shared" si="36"/>
        <v>1</v>
      </c>
      <c r="BK103" s="337">
        <f t="shared" si="37"/>
        <v>1</v>
      </c>
      <c r="BL103" s="337">
        <f t="shared" si="38"/>
        <v>1</v>
      </c>
      <c r="BM103" s="337">
        <f t="shared" si="39"/>
        <v>1</v>
      </c>
      <c r="BN103" s="337">
        <f t="shared" si="40"/>
        <v>1</v>
      </c>
      <c r="BO103" s="415"/>
      <c r="BP103" s="244"/>
      <c r="BQ103" s="244"/>
      <c r="BR103" s="842"/>
      <c r="BS103" s="842"/>
      <c r="BT103" s="842"/>
    </row>
    <row r="104" spans="1:72" s="22" customFormat="1" ht="15.75" hidden="1" customHeight="1" outlineLevel="1">
      <c r="A104" s="842"/>
      <c r="B104" s="44"/>
      <c r="C104" s="45"/>
      <c r="D104" s="46"/>
      <c r="E104" s="46"/>
      <c r="F104" s="45"/>
      <c r="G104" s="46"/>
      <c r="H104" s="45"/>
      <c r="I104" s="45"/>
      <c r="J104" s="47"/>
      <c r="K104" s="48"/>
      <c r="L104" s="47"/>
      <c r="M104" s="2316"/>
      <c r="N104" s="48"/>
      <c r="O104" s="49"/>
      <c r="P104" s="49"/>
      <c r="Q104" s="2254">
        <f t="shared" si="41"/>
        <v>0</v>
      </c>
      <c r="R104" s="2255">
        <f t="shared" si="23"/>
        <v>0</v>
      </c>
      <c r="S104" s="2255">
        <f t="shared" si="24"/>
        <v>0</v>
      </c>
      <c r="T104" s="2317"/>
      <c r="U104" s="2317"/>
      <c r="V104" s="2317"/>
      <c r="W104" s="50"/>
      <c r="X104" s="2261">
        <f t="shared" si="25"/>
        <v>0</v>
      </c>
      <c r="Y104" s="2261">
        <f t="shared" si="26"/>
        <v>0</v>
      </c>
      <c r="Z104" s="50"/>
      <c r="AA104" s="50"/>
      <c r="AB104" s="48"/>
      <c r="AC104" s="48"/>
      <c r="AD104" s="48"/>
      <c r="AE104" s="51"/>
      <c r="AF104" s="42"/>
      <c r="AG104" s="52" t="s">
        <v>7027</v>
      </c>
      <c r="AH104" s="207"/>
      <c r="AI104" s="415"/>
      <c r="AJ104" s="336" t="str">
        <f t="shared" si="22"/>
        <v>Please complete all cells in row</v>
      </c>
      <c r="AK104" s="415"/>
      <c r="AL104" s="244"/>
      <c r="AM104" s="244"/>
      <c r="AN104" s="244"/>
      <c r="AO104" s="244"/>
      <c r="AP104" s="244"/>
      <c r="AQ104" s="244"/>
      <c r="AR104" s="244"/>
      <c r="AS104" s="337">
        <f t="shared" si="27"/>
        <v>1</v>
      </c>
      <c r="AT104" s="337">
        <f t="shared" si="28"/>
        <v>1</v>
      </c>
      <c r="AU104" s="337">
        <f t="shared" si="29"/>
        <v>1</v>
      </c>
      <c r="AV104" s="337">
        <f t="shared" si="30"/>
        <v>1</v>
      </c>
      <c r="AW104" s="337">
        <f t="shared" si="31"/>
        <v>1</v>
      </c>
      <c r="AX104" s="337">
        <f t="shared" si="32"/>
        <v>1</v>
      </c>
      <c r="AY104" s="337">
        <f t="shared" si="33"/>
        <v>1</v>
      </c>
      <c r="AZ104" s="322"/>
      <c r="BA104" s="322"/>
      <c r="BB104" s="322"/>
      <c r="BC104" s="322"/>
      <c r="BD104" s="322"/>
      <c r="BE104" s="322"/>
      <c r="BF104" s="337">
        <f t="shared" si="34"/>
        <v>1</v>
      </c>
      <c r="BG104" s="322"/>
      <c r="BH104" s="322"/>
      <c r="BI104" s="337">
        <f t="shared" si="35"/>
        <v>1</v>
      </c>
      <c r="BJ104" s="337">
        <f t="shared" si="36"/>
        <v>1</v>
      </c>
      <c r="BK104" s="337">
        <f t="shared" si="37"/>
        <v>1</v>
      </c>
      <c r="BL104" s="337">
        <f t="shared" si="38"/>
        <v>1</v>
      </c>
      <c r="BM104" s="337">
        <f t="shared" si="39"/>
        <v>1</v>
      </c>
      <c r="BN104" s="337">
        <f t="shared" si="40"/>
        <v>1</v>
      </c>
      <c r="BO104" s="415"/>
      <c r="BP104" s="244"/>
      <c r="BQ104" s="244"/>
      <c r="BR104" s="842"/>
      <c r="BS104" s="842"/>
      <c r="BT104" s="842"/>
    </row>
    <row r="105" spans="1:72" s="22" customFormat="1" ht="15.75" hidden="1" customHeight="1" outlineLevel="1">
      <c r="A105" s="842"/>
      <c r="B105" s="44"/>
      <c r="C105" s="45"/>
      <c r="D105" s="46"/>
      <c r="E105" s="46"/>
      <c r="F105" s="45"/>
      <c r="G105" s="46"/>
      <c r="H105" s="45"/>
      <c r="I105" s="45"/>
      <c r="J105" s="47"/>
      <c r="K105" s="48"/>
      <c r="L105" s="47"/>
      <c r="M105" s="2316"/>
      <c r="N105" s="48"/>
      <c r="O105" s="49"/>
      <c r="P105" s="49"/>
      <c r="Q105" s="2254">
        <f t="shared" si="41"/>
        <v>0</v>
      </c>
      <c r="R105" s="2255">
        <f t="shared" si="23"/>
        <v>0</v>
      </c>
      <c r="S105" s="2255">
        <f t="shared" si="24"/>
        <v>0</v>
      </c>
      <c r="T105" s="2317"/>
      <c r="U105" s="2317"/>
      <c r="V105" s="2317"/>
      <c r="W105" s="50"/>
      <c r="X105" s="2261">
        <f t="shared" si="25"/>
        <v>0</v>
      </c>
      <c r="Y105" s="2261">
        <f t="shared" si="26"/>
        <v>0</v>
      </c>
      <c r="Z105" s="50"/>
      <c r="AA105" s="50"/>
      <c r="AB105" s="48"/>
      <c r="AC105" s="48"/>
      <c r="AD105" s="48"/>
      <c r="AE105" s="51"/>
      <c r="AF105" s="42"/>
      <c r="AG105" s="52" t="s">
        <v>7028</v>
      </c>
      <c r="AH105" s="207"/>
      <c r="AI105" s="415"/>
      <c r="AJ105" s="336" t="str">
        <f t="shared" si="22"/>
        <v>Please complete all cells in row</v>
      </c>
      <c r="AK105" s="415"/>
      <c r="AL105" s="244"/>
      <c r="AM105" s="244"/>
      <c r="AN105" s="244"/>
      <c r="AO105" s="244"/>
      <c r="AP105" s="244"/>
      <c r="AQ105" s="244"/>
      <c r="AR105" s="244"/>
      <c r="AS105" s="337">
        <f t="shared" si="27"/>
        <v>1</v>
      </c>
      <c r="AT105" s="337">
        <f t="shared" si="28"/>
        <v>1</v>
      </c>
      <c r="AU105" s="337">
        <f t="shared" si="29"/>
        <v>1</v>
      </c>
      <c r="AV105" s="337">
        <f t="shared" si="30"/>
        <v>1</v>
      </c>
      <c r="AW105" s="337">
        <f t="shared" si="31"/>
        <v>1</v>
      </c>
      <c r="AX105" s="337">
        <f t="shared" si="32"/>
        <v>1</v>
      </c>
      <c r="AY105" s="337">
        <f t="shared" si="33"/>
        <v>1</v>
      </c>
      <c r="AZ105" s="322"/>
      <c r="BA105" s="322"/>
      <c r="BB105" s="322"/>
      <c r="BC105" s="322"/>
      <c r="BD105" s="322"/>
      <c r="BE105" s="322"/>
      <c r="BF105" s="337">
        <f t="shared" si="34"/>
        <v>1</v>
      </c>
      <c r="BG105" s="322"/>
      <c r="BH105" s="322"/>
      <c r="BI105" s="337">
        <f t="shared" si="35"/>
        <v>1</v>
      </c>
      <c r="BJ105" s="337">
        <f t="shared" si="36"/>
        <v>1</v>
      </c>
      <c r="BK105" s="337">
        <f t="shared" si="37"/>
        <v>1</v>
      </c>
      <c r="BL105" s="337">
        <f t="shared" si="38"/>
        <v>1</v>
      </c>
      <c r="BM105" s="337">
        <f t="shared" si="39"/>
        <v>1</v>
      </c>
      <c r="BN105" s="337">
        <f t="shared" si="40"/>
        <v>1</v>
      </c>
      <c r="BO105" s="415"/>
      <c r="BP105" s="244"/>
      <c r="BQ105" s="244"/>
      <c r="BR105" s="842"/>
      <c r="BS105" s="842"/>
      <c r="BT105" s="842"/>
    </row>
    <row r="106" spans="1:72" s="22" customFormat="1" ht="15.75" hidden="1" customHeight="1" outlineLevel="1">
      <c r="A106" s="842"/>
      <c r="B106" s="44"/>
      <c r="C106" s="45"/>
      <c r="D106" s="46"/>
      <c r="E106" s="46"/>
      <c r="F106" s="45"/>
      <c r="G106" s="46"/>
      <c r="H106" s="45"/>
      <c r="I106" s="45"/>
      <c r="J106" s="47"/>
      <c r="K106" s="48"/>
      <c r="L106" s="47"/>
      <c r="M106" s="2316"/>
      <c r="N106" s="48"/>
      <c r="O106" s="49"/>
      <c r="P106" s="49"/>
      <c r="Q106" s="2254">
        <f t="shared" si="41"/>
        <v>0</v>
      </c>
      <c r="R106" s="2255">
        <f t="shared" si="23"/>
        <v>0</v>
      </c>
      <c r="S106" s="2255">
        <f t="shared" si="24"/>
        <v>0</v>
      </c>
      <c r="T106" s="2317"/>
      <c r="U106" s="2317"/>
      <c r="V106" s="2317"/>
      <c r="W106" s="50"/>
      <c r="X106" s="2261">
        <f t="shared" si="25"/>
        <v>0</v>
      </c>
      <c r="Y106" s="2261">
        <f t="shared" si="26"/>
        <v>0</v>
      </c>
      <c r="Z106" s="50"/>
      <c r="AA106" s="50"/>
      <c r="AB106" s="48"/>
      <c r="AC106" s="48"/>
      <c r="AD106" s="48"/>
      <c r="AE106" s="51"/>
      <c r="AF106" s="42"/>
      <c r="AG106" s="52" t="s">
        <v>7029</v>
      </c>
      <c r="AH106" s="207"/>
      <c r="AI106" s="415"/>
      <c r="AJ106" s="336" t="str">
        <f t="shared" si="22"/>
        <v>Please complete all cells in row</v>
      </c>
      <c r="AK106" s="415"/>
      <c r="AL106" s="244"/>
      <c r="AM106" s="244"/>
      <c r="AN106" s="244"/>
      <c r="AO106" s="244"/>
      <c r="AP106" s="244"/>
      <c r="AQ106" s="244"/>
      <c r="AR106" s="244"/>
      <c r="AS106" s="337">
        <f t="shared" si="27"/>
        <v>1</v>
      </c>
      <c r="AT106" s="337">
        <f t="shared" si="28"/>
        <v>1</v>
      </c>
      <c r="AU106" s="337">
        <f t="shared" si="29"/>
        <v>1</v>
      </c>
      <c r="AV106" s="337">
        <f t="shared" si="30"/>
        <v>1</v>
      </c>
      <c r="AW106" s="337">
        <f t="shared" si="31"/>
        <v>1</v>
      </c>
      <c r="AX106" s="337">
        <f t="shared" si="32"/>
        <v>1</v>
      </c>
      <c r="AY106" s="337">
        <f t="shared" si="33"/>
        <v>1</v>
      </c>
      <c r="AZ106" s="322"/>
      <c r="BA106" s="322"/>
      <c r="BB106" s="322"/>
      <c r="BC106" s="322"/>
      <c r="BD106" s="322"/>
      <c r="BE106" s="322"/>
      <c r="BF106" s="337">
        <f t="shared" si="34"/>
        <v>1</v>
      </c>
      <c r="BG106" s="322"/>
      <c r="BH106" s="322"/>
      <c r="BI106" s="337">
        <f t="shared" si="35"/>
        <v>1</v>
      </c>
      <c r="BJ106" s="337">
        <f t="shared" si="36"/>
        <v>1</v>
      </c>
      <c r="BK106" s="337">
        <f t="shared" si="37"/>
        <v>1</v>
      </c>
      <c r="BL106" s="337">
        <f t="shared" si="38"/>
        <v>1</v>
      </c>
      <c r="BM106" s="337">
        <f t="shared" si="39"/>
        <v>1</v>
      </c>
      <c r="BN106" s="337">
        <f t="shared" si="40"/>
        <v>1</v>
      </c>
      <c r="BO106" s="415"/>
      <c r="BP106" s="244"/>
      <c r="BQ106" s="244"/>
      <c r="BR106" s="842"/>
      <c r="BS106" s="842"/>
      <c r="BT106" s="842"/>
    </row>
    <row r="107" spans="1:72" s="22" customFormat="1" ht="15.75" hidden="1" customHeight="1" outlineLevel="1">
      <c r="A107" s="842"/>
      <c r="B107" s="44"/>
      <c r="C107" s="45"/>
      <c r="D107" s="46"/>
      <c r="E107" s="46"/>
      <c r="F107" s="45"/>
      <c r="G107" s="46"/>
      <c r="H107" s="45"/>
      <c r="I107" s="45"/>
      <c r="J107" s="47"/>
      <c r="K107" s="48"/>
      <c r="L107" s="47"/>
      <c r="M107" s="2316"/>
      <c r="N107" s="48"/>
      <c r="O107" s="49"/>
      <c r="P107" s="49"/>
      <c r="Q107" s="2254">
        <f t="shared" si="41"/>
        <v>0</v>
      </c>
      <c r="R107" s="2255">
        <f t="shared" si="23"/>
        <v>0</v>
      </c>
      <c r="S107" s="2255">
        <f t="shared" si="24"/>
        <v>0</v>
      </c>
      <c r="T107" s="2317"/>
      <c r="U107" s="2317"/>
      <c r="V107" s="2317"/>
      <c r="W107" s="50"/>
      <c r="X107" s="2261">
        <f t="shared" si="25"/>
        <v>0</v>
      </c>
      <c r="Y107" s="2261">
        <f t="shared" si="26"/>
        <v>0</v>
      </c>
      <c r="Z107" s="50"/>
      <c r="AA107" s="50"/>
      <c r="AB107" s="48"/>
      <c r="AC107" s="48"/>
      <c r="AD107" s="48"/>
      <c r="AE107" s="51"/>
      <c r="AF107" s="42"/>
      <c r="AG107" s="52" t="s">
        <v>7030</v>
      </c>
      <c r="AH107" s="207"/>
      <c r="AI107" s="415"/>
      <c r="AJ107" s="336" t="str">
        <f t="shared" si="22"/>
        <v>Please complete all cells in row</v>
      </c>
      <c r="AK107" s="415"/>
      <c r="AL107" s="244"/>
      <c r="AM107" s="244"/>
      <c r="AN107" s="244"/>
      <c r="AO107" s="244"/>
      <c r="AP107" s="244"/>
      <c r="AQ107" s="244"/>
      <c r="AR107" s="244"/>
      <c r="AS107" s="337">
        <f t="shared" si="27"/>
        <v>1</v>
      </c>
      <c r="AT107" s="337">
        <f t="shared" si="28"/>
        <v>1</v>
      </c>
      <c r="AU107" s="337">
        <f t="shared" si="29"/>
        <v>1</v>
      </c>
      <c r="AV107" s="337">
        <f t="shared" si="30"/>
        <v>1</v>
      </c>
      <c r="AW107" s="337">
        <f t="shared" si="31"/>
        <v>1</v>
      </c>
      <c r="AX107" s="337">
        <f t="shared" si="32"/>
        <v>1</v>
      </c>
      <c r="AY107" s="337">
        <f t="shared" si="33"/>
        <v>1</v>
      </c>
      <c r="AZ107" s="322"/>
      <c r="BA107" s="322"/>
      <c r="BB107" s="322"/>
      <c r="BC107" s="322"/>
      <c r="BD107" s="322"/>
      <c r="BE107" s="322"/>
      <c r="BF107" s="337">
        <f t="shared" si="34"/>
        <v>1</v>
      </c>
      <c r="BG107" s="322"/>
      <c r="BH107" s="322"/>
      <c r="BI107" s="337">
        <f t="shared" si="35"/>
        <v>1</v>
      </c>
      <c r="BJ107" s="337">
        <f t="shared" si="36"/>
        <v>1</v>
      </c>
      <c r="BK107" s="337">
        <f t="shared" si="37"/>
        <v>1</v>
      </c>
      <c r="BL107" s="337">
        <f t="shared" si="38"/>
        <v>1</v>
      </c>
      <c r="BM107" s="337">
        <f t="shared" si="39"/>
        <v>1</v>
      </c>
      <c r="BN107" s="337">
        <f t="shared" si="40"/>
        <v>1</v>
      </c>
      <c r="BO107" s="415"/>
      <c r="BP107" s="244"/>
      <c r="BQ107" s="244"/>
      <c r="BR107" s="842"/>
      <c r="BS107" s="842"/>
      <c r="BT107" s="842"/>
    </row>
    <row r="108" spans="1:72" s="22" customFormat="1" ht="15.75" hidden="1" customHeight="1" outlineLevel="1">
      <c r="A108" s="842"/>
      <c r="B108" s="44"/>
      <c r="C108" s="45"/>
      <c r="D108" s="46"/>
      <c r="E108" s="46"/>
      <c r="F108" s="45"/>
      <c r="G108" s="46"/>
      <c r="H108" s="45"/>
      <c r="I108" s="45"/>
      <c r="J108" s="47"/>
      <c r="K108" s="48"/>
      <c r="L108" s="47"/>
      <c r="M108" s="2316"/>
      <c r="N108" s="48"/>
      <c r="O108" s="49"/>
      <c r="P108" s="49"/>
      <c r="Q108" s="2254">
        <f t="shared" si="41"/>
        <v>0</v>
      </c>
      <c r="R108" s="2255">
        <f t="shared" si="23"/>
        <v>0</v>
      </c>
      <c r="S108" s="2255">
        <f t="shared" si="24"/>
        <v>0</v>
      </c>
      <c r="T108" s="2317"/>
      <c r="U108" s="2317"/>
      <c r="V108" s="2317"/>
      <c r="W108" s="50"/>
      <c r="X108" s="2261">
        <f t="shared" si="25"/>
        <v>0</v>
      </c>
      <c r="Y108" s="2261">
        <f t="shared" si="26"/>
        <v>0</v>
      </c>
      <c r="Z108" s="50"/>
      <c r="AA108" s="50"/>
      <c r="AB108" s="48"/>
      <c r="AC108" s="48"/>
      <c r="AD108" s="48"/>
      <c r="AE108" s="51"/>
      <c r="AF108" s="42"/>
      <c r="AG108" s="52" t="s">
        <v>7031</v>
      </c>
      <c r="AH108" s="207"/>
      <c r="AI108" s="415"/>
      <c r="AJ108" s="336" t="str">
        <f t="shared" si="22"/>
        <v>Please complete all cells in row</v>
      </c>
      <c r="AK108" s="415"/>
      <c r="AL108" s="244"/>
      <c r="AM108" s="244"/>
      <c r="AN108" s="244"/>
      <c r="AO108" s="244"/>
      <c r="AP108" s="244"/>
      <c r="AQ108" s="244"/>
      <c r="AR108" s="244"/>
      <c r="AS108" s="337">
        <f t="shared" si="27"/>
        <v>1</v>
      </c>
      <c r="AT108" s="337">
        <f t="shared" si="28"/>
        <v>1</v>
      </c>
      <c r="AU108" s="337">
        <f t="shared" si="29"/>
        <v>1</v>
      </c>
      <c r="AV108" s="337">
        <f t="shared" si="30"/>
        <v>1</v>
      </c>
      <c r="AW108" s="337">
        <f t="shared" si="31"/>
        <v>1</v>
      </c>
      <c r="AX108" s="337">
        <f t="shared" si="32"/>
        <v>1</v>
      </c>
      <c r="AY108" s="337">
        <f t="shared" si="33"/>
        <v>1</v>
      </c>
      <c r="AZ108" s="322"/>
      <c r="BA108" s="322"/>
      <c r="BB108" s="322"/>
      <c r="BC108" s="322"/>
      <c r="BD108" s="322"/>
      <c r="BE108" s="322"/>
      <c r="BF108" s="337">
        <f t="shared" si="34"/>
        <v>1</v>
      </c>
      <c r="BG108" s="322"/>
      <c r="BH108" s="322"/>
      <c r="BI108" s="337">
        <f t="shared" si="35"/>
        <v>1</v>
      </c>
      <c r="BJ108" s="337">
        <f t="shared" si="36"/>
        <v>1</v>
      </c>
      <c r="BK108" s="337">
        <f t="shared" si="37"/>
        <v>1</v>
      </c>
      <c r="BL108" s="337">
        <f t="shared" si="38"/>
        <v>1</v>
      </c>
      <c r="BM108" s="337">
        <f t="shared" si="39"/>
        <v>1</v>
      </c>
      <c r="BN108" s="337">
        <f t="shared" si="40"/>
        <v>1</v>
      </c>
      <c r="BO108" s="415"/>
      <c r="BP108" s="244"/>
      <c r="BQ108" s="244"/>
      <c r="BR108" s="842"/>
      <c r="BS108" s="842"/>
      <c r="BT108" s="842"/>
    </row>
    <row r="109" spans="1:72" s="22" customFormat="1" ht="15.75" customHeight="1" collapsed="1">
      <c r="A109" s="842"/>
      <c r="B109" s="44" t="s">
        <v>17600</v>
      </c>
      <c r="C109" s="45" t="s">
        <v>17603</v>
      </c>
      <c r="D109" s="46" t="s">
        <v>17604</v>
      </c>
      <c r="E109" s="46" t="s">
        <v>17596</v>
      </c>
      <c r="F109" s="45"/>
      <c r="G109" s="46" t="s">
        <v>17635</v>
      </c>
      <c r="H109" s="45"/>
      <c r="I109" s="45" t="s">
        <v>17597</v>
      </c>
      <c r="J109" s="47">
        <v>44440</v>
      </c>
      <c r="K109" s="48"/>
      <c r="L109" s="47">
        <v>49919</v>
      </c>
      <c r="M109" s="2316">
        <v>14.25</v>
      </c>
      <c r="N109" s="48">
        <v>20</v>
      </c>
      <c r="O109" s="49">
        <v>20</v>
      </c>
      <c r="P109" s="49">
        <v>20</v>
      </c>
      <c r="Q109" s="2254">
        <f t="shared" si="41"/>
        <v>285</v>
      </c>
      <c r="R109" s="2255">
        <f t="shared" si="23"/>
        <v>-4.1747572815533651E-3</v>
      </c>
      <c r="S109" s="2255">
        <f t="shared" si="24"/>
        <v>2.5700000000000056E-2</v>
      </c>
      <c r="T109" s="2317"/>
      <c r="U109" s="2317"/>
      <c r="V109" s="2317"/>
      <c r="W109" s="50">
        <v>2.5699999999999994E-2</v>
      </c>
      <c r="X109" s="2261">
        <f t="shared" si="25"/>
        <v>0.5139999999999999</v>
      </c>
      <c r="Y109" s="2261">
        <f t="shared" si="26"/>
        <v>0.5139999999999999</v>
      </c>
      <c r="Z109" s="50">
        <v>0</v>
      </c>
      <c r="AA109" s="50"/>
      <c r="AB109" s="48">
        <v>4.2075550000000003E-2</v>
      </c>
      <c r="AC109" s="48">
        <v>19.95792445</v>
      </c>
      <c r="AD109" s="48">
        <v>20</v>
      </c>
      <c r="AE109" s="51"/>
      <c r="AF109" s="42"/>
      <c r="AG109" s="52" t="s">
        <v>7032</v>
      </c>
      <c r="AH109" s="207"/>
      <c r="AI109" s="415"/>
      <c r="AJ109" s="336" t="str">
        <f t="shared" si="22"/>
        <v>Please complete all cells in row</v>
      </c>
      <c r="AK109" s="415"/>
      <c r="AL109" s="244"/>
      <c r="AM109" s="244"/>
      <c r="AN109" s="244"/>
      <c r="AO109" s="244"/>
      <c r="AP109" s="244"/>
      <c r="AQ109" s="244"/>
      <c r="AR109" s="244"/>
      <c r="AS109" s="337">
        <f t="shared" si="27"/>
        <v>0</v>
      </c>
      <c r="AT109" s="337">
        <f t="shared" si="28"/>
        <v>1</v>
      </c>
      <c r="AU109" s="337">
        <f t="shared" si="29"/>
        <v>0</v>
      </c>
      <c r="AV109" s="337">
        <f t="shared" si="30"/>
        <v>0</v>
      </c>
      <c r="AW109" s="337">
        <f t="shared" si="31"/>
        <v>0</v>
      </c>
      <c r="AX109" s="337">
        <f t="shared" si="32"/>
        <v>0</v>
      </c>
      <c r="AY109" s="337">
        <f t="shared" si="33"/>
        <v>0</v>
      </c>
      <c r="AZ109" s="322"/>
      <c r="BA109" s="322"/>
      <c r="BB109" s="322"/>
      <c r="BC109" s="322"/>
      <c r="BD109" s="322"/>
      <c r="BE109" s="322"/>
      <c r="BF109" s="337">
        <f t="shared" si="34"/>
        <v>0</v>
      </c>
      <c r="BG109" s="322"/>
      <c r="BH109" s="322"/>
      <c r="BI109" s="337">
        <f t="shared" si="35"/>
        <v>0</v>
      </c>
      <c r="BJ109" s="337">
        <f t="shared" si="36"/>
        <v>1</v>
      </c>
      <c r="BK109" s="337">
        <f t="shared" si="37"/>
        <v>0</v>
      </c>
      <c r="BL109" s="337">
        <f t="shared" si="38"/>
        <v>0</v>
      </c>
      <c r="BM109" s="337">
        <f t="shared" si="39"/>
        <v>0</v>
      </c>
      <c r="BN109" s="337">
        <f t="shared" si="40"/>
        <v>1</v>
      </c>
      <c r="BO109" s="415"/>
      <c r="BP109" s="244"/>
      <c r="BQ109" s="244"/>
      <c r="BR109" s="842"/>
      <c r="BS109" s="842"/>
      <c r="BT109" s="842"/>
    </row>
    <row r="110" spans="1:72" s="22" customFormat="1" ht="15.75" hidden="1" customHeight="1" outlineLevel="1">
      <c r="A110" s="842"/>
      <c r="B110" s="44"/>
      <c r="C110" s="45"/>
      <c r="D110" s="46"/>
      <c r="E110" s="46"/>
      <c r="F110" s="45"/>
      <c r="G110" s="46"/>
      <c r="H110" s="45"/>
      <c r="I110" s="45"/>
      <c r="J110" s="47"/>
      <c r="K110" s="48"/>
      <c r="L110" s="47"/>
      <c r="M110" s="2316"/>
      <c r="N110" s="48"/>
      <c r="O110" s="49"/>
      <c r="P110" s="49"/>
      <c r="Q110" s="2254">
        <f t="shared" si="41"/>
        <v>0</v>
      </c>
      <c r="R110" s="2255">
        <f t="shared" si="23"/>
        <v>0</v>
      </c>
      <c r="S110" s="2255">
        <f t="shared" si="24"/>
        <v>0</v>
      </c>
      <c r="T110" s="2317"/>
      <c r="U110" s="2317"/>
      <c r="V110" s="2317"/>
      <c r="W110" s="50"/>
      <c r="X110" s="2261">
        <f t="shared" si="25"/>
        <v>0</v>
      </c>
      <c r="Y110" s="2261">
        <f t="shared" si="26"/>
        <v>0</v>
      </c>
      <c r="Z110" s="50"/>
      <c r="AA110" s="50"/>
      <c r="AB110" s="48"/>
      <c r="AC110" s="48"/>
      <c r="AD110" s="48"/>
      <c r="AE110" s="51"/>
      <c r="AF110" s="42"/>
      <c r="AG110" s="52" t="s">
        <v>7033</v>
      </c>
      <c r="AH110" s="207"/>
      <c r="AI110" s="415"/>
      <c r="AJ110" s="244"/>
      <c r="AK110" s="415"/>
      <c r="AL110" s="244"/>
      <c r="AM110" s="244"/>
      <c r="AN110" s="244"/>
      <c r="AO110" s="244"/>
      <c r="AP110" s="244"/>
      <c r="AQ110" s="244"/>
      <c r="AR110" s="244"/>
      <c r="AS110" s="337">
        <f t="shared" ref="AS110:AS123" si="42" xml:space="preserve"> IF( ISNUMBER( J60 ), 0, 1 )</f>
        <v>1</v>
      </c>
      <c r="AT110" s="337">
        <f t="shared" ref="AT110:AT123" si="43" xml:space="preserve"> IF( ISNUMBER( K60 ), 0, 1 )</f>
        <v>1</v>
      </c>
      <c r="AU110" s="337">
        <f t="shared" ref="AU110:AU123" si="44" xml:space="preserve"> IF( ISNUMBER( L60 ), 0, 1 )</f>
        <v>1</v>
      </c>
      <c r="AV110" s="337">
        <f t="shared" ref="AV110:AV123" si="45" xml:space="preserve"> IF( ISNUMBER( M60 ), 0, 1 )</f>
        <v>1</v>
      </c>
      <c r="AW110" s="337">
        <f t="shared" ref="AW110:AW123" si="46" xml:space="preserve"> IF( ISNUMBER( N60 ), 0, 1 )</f>
        <v>1</v>
      </c>
      <c r="AX110" s="337">
        <f t="shared" ref="AX110:AX123" si="47" xml:space="preserve"> IF( ISNUMBER( O60 ), 0, 1 )</f>
        <v>1</v>
      </c>
      <c r="AY110" s="337">
        <f t="shared" ref="AY110:AY123" si="48" xml:space="preserve"> IF( ISNUMBER( P60 ), 0, 1 )</f>
        <v>1</v>
      </c>
      <c r="AZ110" s="322"/>
      <c r="BA110" s="322"/>
      <c r="BB110" s="244"/>
      <c r="BC110" s="244"/>
      <c r="BD110" s="244"/>
      <c r="BE110" s="244"/>
      <c r="BF110" s="337">
        <f t="shared" ref="BF110:BF123" si="49" xml:space="preserve"> IF( ISNUMBER( W60 ), 0, 1 )</f>
        <v>1</v>
      </c>
      <c r="BG110" s="244"/>
      <c r="BH110" s="322"/>
      <c r="BI110" s="337">
        <f t="shared" ref="BI110:BI123" si="50" xml:space="preserve"> IF( ISNUMBER( Z60 ), 0, 1 )</f>
        <v>1</v>
      </c>
      <c r="BJ110" s="337">
        <f t="shared" ref="BJ110:BJ123" si="51" xml:space="preserve"> IF( ISNUMBER( AA60 ), 0, 1 )</f>
        <v>1</v>
      </c>
      <c r="BK110" s="337">
        <f t="shared" ref="BK110:BK123" si="52" xml:space="preserve"> IF( ISNUMBER( AB60 ), 0, 1 )</f>
        <v>1</v>
      </c>
      <c r="BL110" s="337">
        <f t="shared" ref="BL110:BL123" si="53" xml:space="preserve"> IF( ISNUMBER( AC60 ), 0, 1 )</f>
        <v>1</v>
      </c>
      <c r="BM110" s="337">
        <f t="shared" ref="BM110:BM123" si="54" xml:space="preserve"> IF( ISNUMBER( AD60 ), 0, 1 )</f>
        <v>1</v>
      </c>
      <c r="BN110" s="337">
        <f t="shared" ref="BN110:BN123" si="55" xml:space="preserve"> IF( ISNUMBER( AE60 ), 0, 1 )</f>
        <v>1</v>
      </c>
      <c r="BO110" s="415"/>
      <c r="BP110" s="244"/>
      <c r="BQ110" s="244"/>
      <c r="BR110" s="842"/>
      <c r="BS110" s="842"/>
      <c r="BT110" s="842"/>
    </row>
    <row r="111" spans="1:72" s="22" customFormat="1" ht="15.75" hidden="1" customHeight="1" outlineLevel="1">
      <c r="A111" s="842"/>
      <c r="B111" s="44"/>
      <c r="C111" s="45"/>
      <c r="D111" s="46"/>
      <c r="E111" s="46"/>
      <c r="F111" s="45"/>
      <c r="G111" s="46"/>
      <c r="H111" s="45"/>
      <c r="I111" s="45"/>
      <c r="J111" s="47"/>
      <c r="K111" s="48"/>
      <c r="L111" s="47"/>
      <c r="M111" s="2316"/>
      <c r="N111" s="48"/>
      <c r="O111" s="49"/>
      <c r="P111" s="49"/>
      <c r="Q111" s="2254">
        <f t="shared" si="41"/>
        <v>0</v>
      </c>
      <c r="R111" s="2255">
        <f t="shared" si="23"/>
        <v>0</v>
      </c>
      <c r="S111" s="2255">
        <f t="shared" si="24"/>
        <v>0</v>
      </c>
      <c r="T111" s="2317"/>
      <c r="U111" s="2317"/>
      <c r="V111" s="2317"/>
      <c r="W111" s="50"/>
      <c r="X111" s="2261">
        <f t="shared" si="25"/>
        <v>0</v>
      </c>
      <c r="Y111" s="2261">
        <f t="shared" si="26"/>
        <v>0</v>
      </c>
      <c r="Z111" s="50"/>
      <c r="AA111" s="50"/>
      <c r="AB111" s="48"/>
      <c r="AC111" s="48"/>
      <c r="AD111" s="48"/>
      <c r="AE111" s="51"/>
      <c r="AF111" s="42"/>
      <c r="AG111" s="52" t="s">
        <v>7034</v>
      </c>
      <c r="AH111" s="207"/>
      <c r="AI111" s="415"/>
      <c r="AJ111" s="244"/>
      <c r="AK111" s="415"/>
      <c r="AL111" s="244"/>
      <c r="AM111" s="244"/>
      <c r="AN111" s="244"/>
      <c r="AO111" s="244"/>
      <c r="AP111" s="244"/>
      <c r="AQ111" s="244"/>
      <c r="AR111" s="244"/>
      <c r="AS111" s="337">
        <f t="shared" si="42"/>
        <v>1</v>
      </c>
      <c r="AT111" s="337">
        <f t="shared" si="43"/>
        <v>1</v>
      </c>
      <c r="AU111" s="337">
        <f t="shared" si="44"/>
        <v>1</v>
      </c>
      <c r="AV111" s="337">
        <f t="shared" si="45"/>
        <v>1</v>
      </c>
      <c r="AW111" s="337">
        <f t="shared" si="46"/>
        <v>1</v>
      </c>
      <c r="AX111" s="337">
        <f t="shared" si="47"/>
        <v>1</v>
      </c>
      <c r="AY111" s="337">
        <f t="shared" si="48"/>
        <v>1</v>
      </c>
      <c r="AZ111" s="322"/>
      <c r="BA111" s="322"/>
      <c r="BB111" s="244"/>
      <c r="BC111" s="244"/>
      <c r="BD111" s="244"/>
      <c r="BE111" s="244"/>
      <c r="BF111" s="337">
        <f t="shared" si="49"/>
        <v>1</v>
      </c>
      <c r="BG111" s="244"/>
      <c r="BH111" s="322"/>
      <c r="BI111" s="337">
        <f t="shared" si="50"/>
        <v>1</v>
      </c>
      <c r="BJ111" s="337">
        <f t="shared" si="51"/>
        <v>1</v>
      </c>
      <c r="BK111" s="337">
        <f t="shared" si="52"/>
        <v>1</v>
      </c>
      <c r="BL111" s="337">
        <f t="shared" si="53"/>
        <v>1</v>
      </c>
      <c r="BM111" s="337">
        <f t="shared" si="54"/>
        <v>1</v>
      </c>
      <c r="BN111" s="337">
        <f t="shared" si="55"/>
        <v>1</v>
      </c>
      <c r="BO111" s="415"/>
      <c r="BP111" s="244"/>
      <c r="BQ111" s="244"/>
      <c r="BR111" s="842"/>
      <c r="BS111" s="842"/>
      <c r="BT111" s="842"/>
    </row>
    <row r="112" spans="1:72" s="22" customFormat="1" ht="15.75" hidden="1" customHeight="1" outlineLevel="1">
      <c r="A112" s="842"/>
      <c r="B112" s="44"/>
      <c r="C112" s="45"/>
      <c r="D112" s="46"/>
      <c r="E112" s="46"/>
      <c r="F112" s="45"/>
      <c r="G112" s="46"/>
      <c r="H112" s="45"/>
      <c r="I112" s="45"/>
      <c r="J112" s="47"/>
      <c r="K112" s="48"/>
      <c r="L112" s="47"/>
      <c r="M112" s="2316"/>
      <c r="N112" s="48"/>
      <c r="O112" s="49"/>
      <c r="P112" s="49"/>
      <c r="Q112" s="2254">
        <f t="shared" si="41"/>
        <v>0</v>
      </c>
      <c r="R112" s="2255">
        <f t="shared" si="23"/>
        <v>0</v>
      </c>
      <c r="S112" s="2255">
        <f t="shared" si="24"/>
        <v>0</v>
      </c>
      <c r="T112" s="2317"/>
      <c r="U112" s="2317"/>
      <c r="V112" s="2317"/>
      <c r="W112" s="50"/>
      <c r="X112" s="2261">
        <f t="shared" si="25"/>
        <v>0</v>
      </c>
      <c r="Y112" s="2261">
        <f t="shared" si="26"/>
        <v>0</v>
      </c>
      <c r="Z112" s="50"/>
      <c r="AA112" s="50"/>
      <c r="AB112" s="48"/>
      <c r="AC112" s="48"/>
      <c r="AD112" s="48"/>
      <c r="AE112" s="51"/>
      <c r="AF112" s="42"/>
      <c r="AG112" s="52" t="s">
        <v>7035</v>
      </c>
      <c r="AH112" s="207"/>
      <c r="AI112" s="415"/>
      <c r="AJ112" s="244"/>
      <c r="AK112" s="415"/>
      <c r="AL112" s="244"/>
      <c r="AM112" s="244"/>
      <c r="AN112" s="244"/>
      <c r="AO112" s="244"/>
      <c r="AP112" s="244"/>
      <c r="AQ112" s="244"/>
      <c r="AR112" s="244"/>
      <c r="AS112" s="337">
        <f t="shared" si="42"/>
        <v>1</v>
      </c>
      <c r="AT112" s="337">
        <f t="shared" si="43"/>
        <v>1</v>
      </c>
      <c r="AU112" s="337">
        <f t="shared" si="44"/>
        <v>1</v>
      </c>
      <c r="AV112" s="337">
        <f t="shared" si="45"/>
        <v>1</v>
      </c>
      <c r="AW112" s="337">
        <f t="shared" si="46"/>
        <v>1</v>
      </c>
      <c r="AX112" s="337">
        <f t="shared" si="47"/>
        <v>1</v>
      </c>
      <c r="AY112" s="337">
        <f t="shared" si="48"/>
        <v>1</v>
      </c>
      <c r="AZ112" s="322"/>
      <c r="BA112" s="322"/>
      <c r="BB112" s="244"/>
      <c r="BC112" s="244"/>
      <c r="BD112" s="244"/>
      <c r="BE112" s="244"/>
      <c r="BF112" s="337">
        <f t="shared" si="49"/>
        <v>1</v>
      </c>
      <c r="BG112" s="244"/>
      <c r="BH112" s="322"/>
      <c r="BI112" s="337">
        <f t="shared" si="50"/>
        <v>1</v>
      </c>
      <c r="BJ112" s="337">
        <f t="shared" si="51"/>
        <v>1</v>
      </c>
      <c r="BK112" s="337">
        <f t="shared" si="52"/>
        <v>1</v>
      </c>
      <c r="BL112" s="337">
        <f t="shared" si="53"/>
        <v>1</v>
      </c>
      <c r="BM112" s="337">
        <f t="shared" si="54"/>
        <v>1</v>
      </c>
      <c r="BN112" s="337">
        <f t="shared" si="55"/>
        <v>1</v>
      </c>
      <c r="BO112" s="415"/>
      <c r="BP112" s="244"/>
      <c r="BQ112" s="244"/>
      <c r="BR112" s="842"/>
      <c r="BS112" s="842"/>
      <c r="BT112" s="842"/>
    </row>
    <row r="113" spans="1:72" s="22" customFormat="1" ht="15.75" hidden="1" customHeight="1" outlineLevel="1">
      <c r="A113" s="842"/>
      <c r="B113" s="44"/>
      <c r="C113" s="45"/>
      <c r="D113" s="46"/>
      <c r="E113" s="46"/>
      <c r="F113" s="45"/>
      <c r="G113" s="46"/>
      <c r="H113" s="45"/>
      <c r="I113" s="45"/>
      <c r="J113" s="47"/>
      <c r="K113" s="48"/>
      <c r="L113" s="47"/>
      <c r="M113" s="2316"/>
      <c r="N113" s="48"/>
      <c r="O113" s="49"/>
      <c r="P113" s="49"/>
      <c r="Q113" s="2254">
        <f t="shared" si="41"/>
        <v>0</v>
      </c>
      <c r="R113" s="2255">
        <f t="shared" si="23"/>
        <v>0</v>
      </c>
      <c r="S113" s="2255">
        <f t="shared" si="24"/>
        <v>0</v>
      </c>
      <c r="T113" s="2317"/>
      <c r="U113" s="2317"/>
      <c r="V113" s="2317"/>
      <c r="W113" s="50"/>
      <c r="X113" s="2261">
        <f t="shared" si="25"/>
        <v>0</v>
      </c>
      <c r="Y113" s="2261">
        <f t="shared" si="26"/>
        <v>0</v>
      </c>
      <c r="Z113" s="50"/>
      <c r="AA113" s="50"/>
      <c r="AB113" s="48"/>
      <c r="AC113" s="48"/>
      <c r="AD113" s="48"/>
      <c r="AE113" s="51"/>
      <c r="AF113" s="42"/>
      <c r="AG113" s="52" t="s">
        <v>7036</v>
      </c>
      <c r="AH113" s="207"/>
      <c r="AI113" s="415"/>
      <c r="AJ113" s="244"/>
      <c r="AK113" s="415"/>
      <c r="AL113" s="244"/>
      <c r="AM113" s="244"/>
      <c r="AN113" s="244"/>
      <c r="AO113" s="244"/>
      <c r="AP113" s="244"/>
      <c r="AQ113" s="244"/>
      <c r="AR113" s="244"/>
      <c r="AS113" s="337">
        <f t="shared" si="42"/>
        <v>1</v>
      </c>
      <c r="AT113" s="337">
        <f t="shared" si="43"/>
        <v>1</v>
      </c>
      <c r="AU113" s="337">
        <f t="shared" si="44"/>
        <v>1</v>
      </c>
      <c r="AV113" s="337">
        <f t="shared" si="45"/>
        <v>1</v>
      </c>
      <c r="AW113" s="337">
        <f t="shared" si="46"/>
        <v>1</v>
      </c>
      <c r="AX113" s="337">
        <f t="shared" si="47"/>
        <v>1</v>
      </c>
      <c r="AY113" s="337">
        <f t="shared" si="48"/>
        <v>1</v>
      </c>
      <c r="AZ113" s="322"/>
      <c r="BA113" s="322"/>
      <c r="BB113" s="244"/>
      <c r="BC113" s="244"/>
      <c r="BD113" s="244"/>
      <c r="BE113" s="244"/>
      <c r="BF113" s="337">
        <f t="shared" si="49"/>
        <v>1</v>
      </c>
      <c r="BG113" s="244"/>
      <c r="BH113" s="322"/>
      <c r="BI113" s="337">
        <f t="shared" si="50"/>
        <v>1</v>
      </c>
      <c r="BJ113" s="337">
        <f t="shared" si="51"/>
        <v>1</v>
      </c>
      <c r="BK113" s="337">
        <f t="shared" si="52"/>
        <v>1</v>
      </c>
      <c r="BL113" s="337">
        <f t="shared" si="53"/>
        <v>1</v>
      </c>
      <c r="BM113" s="337">
        <f t="shared" si="54"/>
        <v>1</v>
      </c>
      <c r="BN113" s="337">
        <f t="shared" si="55"/>
        <v>1</v>
      </c>
      <c r="BO113" s="415"/>
      <c r="BP113" s="244"/>
      <c r="BQ113" s="244"/>
      <c r="BR113" s="842"/>
      <c r="BS113" s="842"/>
      <c r="BT113" s="842"/>
    </row>
    <row r="114" spans="1:72" s="22" customFormat="1" ht="15.75" hidden="1" customHeight="1" outlineLevel="1">
      <c r="A114" s="842"/>
      <c r="B114" s="44"/>
      <c r="C114" s="45"/>
      <c r="D114" s="46"/>
      <c r="E114" s="46"/>
      <c r="F114" s="45"/>
      <c r="G114" s="46"/>
      <c r="H114" s="45"/>
      <c r="I114" s="45"/>
      <c r="J114" s="47"/>
      <c r="K114" s="48"/>
      <c r="L114" s="47"/>
      <c r="M114" s="2316"/>
      <c r="N114" s="48"/>
      <c r="O114" s="49"/>
      <c r="P114" s="49"/>
      <c r="Q114" s="2254">
        <f t="shared" si="41"/>
        <v>0</v>
      </c>
      <c r="R114" s="2255">
        <f t="shared" si="23"/>
        <v>0</v>
      </c>
      <c r="S114" s="2255">
        <f t="shared" si="24"/>
        <v>0</v>
      </c>
      <c r="T114" s="2317"/>
      <c r="U114" s="2317"/>
      <c r="V114" s="2317"/>
      <c r="W114" s="50"/>
      <c r="X114" s="2261">
        <f t="shared" si="25"/>
        <v>0</v>
      </c>
      <c r="Y114" s="2261">
        <f t="shared" si="26"/>
        <v>0</v>
      </c>
      <c r="Z114" s="50"/>
      <c r="AA114" s="50"/>
      <c r="AB114" s="48"/>
      <c r="AC114" s="48"/>
      <c r="AD114" s="48"/>
      <c r="AE114" s="51"/>
      <c r="AF114" s="42"/>
      <c r="AG114" s="52" t="s">
        <v>7037</v>
      </c>
      <c r="AH114" s="207"/>
      <c r="AI114" s="415"/>
      <c r="AJ114" s="244"/>
      <c r="AK114" s="415"/>
      <c r="AL114" s="244"/>
      <c r="AM114" s="244"/>
      <c r="AN114" s="244"/>
      <c r="AO114" s="244"/>
      <c r="AP114" s="244"/>
      <c r="AQ114" s="244"/>
      <c r="AR114" s="244"/>
      <c r="AS114" s="337">
        <f t="shared" si="42"/>
        <v>1</v>
      </c>
      <c r="AT114" s="337">
        <f t="shared" si="43"/>
        <v>1</v>
      </c>
      <c r="AU114" s="337">
        <f t="shared" si="44"/>
        <v>1</v>
      </c>
      <c r="AV114" s="337">
        <f t="shared" si="45"/>
        <v>1</v>
      </c>
      <c r="AW114" s="337">
        <f t="shared" si="46"/>
        <v>1</v>
      </c>
      <c r="AX114" s="337">
        <f t="shared" si="47"/>
        <v>1</v>
      </c>
      <c r="AY114" s="337">
        <f t="shared" si="48"/>
        <v>1</v>
      </c>
      <c r="AZ114" s="322"/>
      <c r="BA114" s="322"/>
      <c r="BB114" s="244"/>
      <c r="BC114" s="244"/>
      <c r="BD114" s="244"/>
      <c r="BE114" s="244"/>
      <c r="BF114" s="337">
        <f t="shared" si="49"/>
        <v>1</v>
      </c>
      <c r="BG114" s="244"/>
      <c r="BH114" s="322"/>
      <c r="BI114" s="337">
        <f t="shared" si="50"/>
        <v>1</v>
      </c>
      <c r="BJ114" s="337">
        <f t="shared" si="51"/>
        <v>1</v>
      </c>
      <c r="BK114" s="337">
        <f t="shared" si="52"/>
        <v>1</v>
      </c>
      <c r="BL114" s="337">
        <f t="shared" si="53"/>
        <v>1</v>
      </c>
      <c r="BM114" s="337">
        <f t="shared" si="54"/>
        <v>1</v>
      </c>
      <c r="BN114" s="337">
        <f t="shared" si="55"/>
        <v>1</v>
      </c>
      <c r="BO114" s="415"/>
      <c r="BP114" s="244"/>
      <c r="BQ114" s="244"/>
      <c r="BR114" s="842"/>
      <c r="BS114" s="842"/>
      <c r="BT114" s="842"/>
    </row>
    <row r="115" spans="1:72" s="22" customFormat="1" ht="15.75" hidden="1" customHeight="1" outlineLevel="1">
      <c r="A115" s="842"/>
      <c r="B115" s="44"/>
      <c r="C115" s="45"/>
      <c r="D115" s="46"/>
      <c r="E115" s="46"/>
      <c r="F115" s="45"/>
      <c r="G115" s="46"/>
      <c r="H115" s="45"/>
      <c r="I115" s="45"/>
      <c r="J115" s="47"/>
      <c r="K115" s="48"/>
      <c r="L115" s="47"/>
      <c r="M115" s="2316"/>
      <c r="N115" s="48"/>
      <c r="O115" s="49"/>
      <c r="P115" s="49"/>
      <c r="Q115" s="2254">
        <f t="shared" si="41"/>
        <v>0</v>
      </c>
      <c r="R115" s="2255">
        <f t="shared" si="23"/>
        <v>0</v>
      </c>
      <c r="S115" s="2255">
        <f t="shared" si="24"/>
        <v>0</v>
      </c>
      <c r="T115" s="2317"/>
      <c r="U115" s="2317"/>
      <c r="V115" s="2317"/>
      <c r="W115" s="50"/>
      <c r="X115" s="2261">
        <f t="shared" si="25"/>
        <v>0</v>
      </c>
      <c r="Y115" s="2261">
        <f t="shared" si="26"/>
        <v>0</v>
      </c>
      <c r="Z115" s="50"/>
      <c r="AA115" s="50"/>
      <c r="AB115" s="48"/>
      <c r="AC115" s="48"/>
      <c r="AD115" s="48"/>
      <c r="AE115" s="51"/>
      <c r="AF115" s="42"/>
      <c r="AG115" s="52" t="s">
        <v>7038</v>
      </c>
      <c r="AH115" s="207"/>
      <c r="AI115" s="415"/>
      <c r="AJ115" s="244"/>
      <c r="AK115" s="415"/>
      <c r="AL115" s="244"/>
      <c r="AM115" s="244"/>
      <c r="AN115" s="244"/>
      <c r="AO115" s="244"/>
      <c r="AP115" s="244"/>
      <c r="AQ115" s="244"/>
      <c r="AR115" s="244"/>
      <c r="AS115" s="337">
        <f t="shared" si="42"/>
        <v>1</v>
      </c>
      <c r="AT115" s="337">
        <f t="shared" si="43"/>
        <v>1</v>
      </c>
      <c r="AU115" s="337">
        <f t="shared" si="44"/>
        <v>1</v>
      </c>
      <c r="AV115" s="337">
        <f t="shared" si="45"/>
        <v>1</v>
      </c>
      <c r="AW115" s="337">
        <f t="shared" si="46"/>
        <v>1</v>
      </c>
      <c r="AX115" s="337">
        <f t="shared" si="47"/>
        <v>1</v>
      </c>
      <c r="AY115" s="337">
        <f t="shared" si="48"/>
        <v>1</v>
      </c>
      <c r="AZ115" s="322"/>
      <c r="BA115" s="322"/>
      <c r="BB115" s="244"/>
      <c r="BC115" s="244"/>
      <c r="BD115" s="244"/>
      <c r="BE115" s="244"/>
      <c r="BF115" s="337">
        <f t="shared" si="49"/>
        <v>1</v>
      </c>
      <c r="BG115" s="244"/>
      <c r="BH115" s="322"/>
      <c r="BI115" s="337">
        <f t="shared" si="50"/>
        <v>1</v>
      </c>
      <c r="BJ115" s="337">
        <f t="shared" si="51"/>
        <v>1</v>
      </c>
      <c r="BK115" s="337">
        <f t="shared" si="52"/>
        <v>1</v>
      </c>
      <c r="BL115" s="337">
        <f t="shared" si="53"/>
        <v>1</v>
      </c>
      <c r="BM115" s="337">
        <f t="shared" si="54"/>
        <v>1</v>
      </c>
      <c r="BN115" s="337">
        <f t="shared" si="55"/>
        <v>1</v>
      </c>
      <c r="BO115" s="415"/>
      <c r="BP115" s="244"/>
      <c r="BQ115" s="244"/>
      <c r="BR115" s="842"/>
      <c r="BS115" s="842"/>
      <c r="BT115" s="842"/>
    </row>
    <row r="116" spans="1:72" s="22" customFormat="1" ht="15.75" hidden="1" customHeight="1" outlineLevel="1">
      <c r="A116" s="842"/>
      <c r="B116" s="44"/>
      <c r="C116" s="45"/>
      <c r="D116" s="46"/>
      <c r="E116" s="46"/>
      <c r="F116" s="45"/>
      <c r="G116" s="46"/>
      <c r="H116" s="45"/>
      <c r="I116" s="45"/>
      <c r="J116" s="47"/>
      <c r="K116" s="48"/>
      <c r="L116" s="47"/>
      <c r="M116" s="2316"/>
      <c r="N116" s="48"/>
      <c r="O116" s="49"/>
      <c r="P116" s="49"/>
      <c r="Q116" s="2254">
        <f t="shared" si="41"/>
        <v>0</v>
      </c>
      <c r="R116" s="2255">
        <f t="shared" si="23"/>
        <v>0</v>
      </c>
      <c r="S116" s="2255">
        <f t="shared" si="24"/>
        <v>0</v>
      </c>
      <c r="T116" s="2317"/>
      <c r="U116" s="2317"/>
      <c r="V116" s="2317"/>
      <c r="W116" s="50"/>
      <c r="X116" s="2261">
        <f t="shared" si="25"/>
        <v>0</v>
      </c>
      <c r="Y116" s="2261">
        <f t="shared" si="26"/>
        <v>0</v>
      </c>
      <c r="Z116" s="50"/>
      <c r="AA116" s="50"/>
      <c r="AB116" s="48"/>
      <c r="AC116" s="48"/>
      <c r="AD116" s="48"/>
      <c r="AE116" s="51"/>
      <c r="AF116" s="42"/>
      <c r="AG116" s="52" t="s">
        <v>7039</v>
      </c>
      <c r="AH116" s="207"/>
      <c r="AI116" s="415"/>
      <c r="AJ116" s="244"/>
      <c r="AK116" s="415"/>
      <c r="AL116" s="244"/>
      <c r="AM116" s="244"/>
      <c r="AN116" s="244"/>
      <c r="AO116" s="244"/>
      <c r="AP116" s="244"/>
      <c r="AQ116" s="244"/>
      <c r="AR116" s="244"/>
      <c r="AS116" s="337">
        <f t="shared" si="42"/>
        <v>1</v>
      </c>
      <c r="AT116" s="337">
        <f t="shared" si="43"/>
        <v>1</v>
      </c>
      <c r="AU116" s="337">
        <f t="shared" si="44"/>
        <v>1</v>
      </c>
      <c r="AV116" s="337">
        <f t="shared" si="45"/>
        <v>1</v>
      </c>
      <c r="AW116" s="337">
        <f t="shared" si="46"/>
        <v>1</v>
      </c>
      <c r="AX116" s="337">
        <f t="shared" si="47"/>
        <v>1</v>
      </c>
      <c r="AY116" s="337">
        <f t="shared" si="48"/>
        <v>1</v>
      </c>
      <c r="AZ116" s="322"/>
      <c r="BA116" s="322"/>
      <c r="BB116" s="244"/>
      <c r="BC116" s="244"/>
      <c r="BD116" s="244"/>
      <c r="BE116" s="244"/>
      <c r="BF116" s="337">
        <f t="shared" si="49"/>
        <v>1</v>
      </c>
      <c r="BG116" s="244"/>
      <c r="BH116" s="322"/>
      <c r="BI116" s="337">
        <f t="shared" si="50"/>
        <v>1</v>
      </c>
      <c r="BJ116" s="337">
        <f t="shared" si="51"/>
        <v>1</v>
      </c>
      <c r="BK116" s="337">
        <f t="shared" si="52"/>
        <v>1</v>
      </c>
      <c r="BL116" s="337">
        <f t="shared" si="53"/>
        <v>1</v>
      </c>
      <c r="BM116" s="337">
        <f t="shared" si="54"/>
        <v>1</v>
      </c>
      <c r="BN116" s="337">
        <f t="shared" si="55"/>
        <v>1</v>
      </c>
      <c r="BO116" s="415"/>
      <c r="BP116" s="244"/>
      <c r="BQ116" s="244"/>
      <c r="BR116" s="842"/>
      <c r="BS116" s="842"/>
      <c r="BT116" s="842"/>
    </row>
    <row r="117" spans="1:72" s="22" customFormat="1" ht="15.75" hidden="1" customHeight="1" outlineLevel="1">
      <c r="A117" s="842"/>
      <c r="B117" s="44"/>
      <c r="C117" s="45"/>
      <c r="D117" s="46"/>
      <c r="E117" s="46"/>
      <c r="F117" s="45"/>
      <c r="G117" s="46"/>
      <c r="H117" s="45"/>
      <c r="I117" s="45"/>
      <c r="J117" s="47"/>
      <c r="K117" s="48"/>
      <c r="L117" s="47"/>
      <c r="M117" s="2316"/>
      <c r="N117" s="48"/>
      <c r="O117" s="49"/>
      <c r="P117" s="49"/>
      <c r="Q117" s="2254">
        <f t="shared" si="41"/>
        <v>0</v>
      </c>
      <c r="R117" s="2255">
        <f t="shared" si="23"/>
        <v>0</v>
      </c>
      <c r="S117" s="2255">
        <f t="shared" si="24"/>
        <v>0</v>
      </c>
      <c r="T117" s="2317"/>
      <c r="U117" s="2317"/>
      <c r="V117" s="2317"/>
      <c r="W117" s="50"/>
      <c r="X117" s="2261">
        <f t="shared" si="25"/>
        <v>0</v>
      </c>
      <c r="Y117" s="2261">
        <f t="shared" si="26"/>
        <v>0</v>
      </c>
      <c r="Z117" s="50"/>
      <c r="AA117" s="50"/>
      <c r="AB117" s="48"/>
      <c r="AC117" s="48"/>
      <c r="AD117" s="48"/>
      <c r="AE117" s="51"/>
      <c r="AF117" s="42"/>
      <c r="AG117" s="52" t="s">
        <v>7040</v>
      </c>
      <c r="AH117" s="207"/>
      <c r="AI117" s="415"/>
      <c r="AJ117" s="244"/>
      <c r="AK117" s="415"/>
      <c r="AL117" s="244"/>
      <c r="AM117" s="244"/>
      <c r="AN117" s="244"/>
      <c r="AO117" s="244"/>
      <c r="AP117" s="244"/>
      <c r="AQ117" s="244"/>
      <c r="AR117" s="244"/>
      <c r="AS117" s="337">
        <f t="shared" si="42"/>
        <v>1</v>
      </c>
      <c r="AT117" s="337">
        <f t="shared" si="43"/>
        <v>1</v>
      </c>
      <c r="AU117" s="337">
        <f t="shared" si="44"/>
        <v>1</v>
      </c>
      <c r="AV117" s="337">
        <f t="shared" si="45"/>
        <v>1</v>
      </c>
      <c r="AW117" s="337">
        <f t="shared" si="46"/>
        <v>1</v>
      </c>
      <c r="AX117" s="337">
        <f t="shared" si="47"/>
        <v>1</v>
      </c>
      <c r="AY117" s="337">
        <f t="shared" si="48"/>
        <v>1</v>
      </c>
      <c r="AZ117" s="322"/>
      <c r="BA117" s="322"/>
      <c r="BB117" s="244"/>
      <c r="BC117" s="244"/>
      <c r="BD117" s="244"/>
      <c r="BE117" s="244"/>
      <c r="BF117" s="337">
        <f t="shared" si="49"/>
        <v>1</v>
      </c>
      <c r="BG117" s="244"/>
      <c r="BH117" s="322"/>
      <c r="BI117" s="337">
        <f t="shared" si="50"/>
        <v>1</v>
      </c>
      <c r="BJ117" s="337">
        <f t="shared" si="51"/>
        <v>1</v>
      </c>
      <c r="BK117" s="337">
        <f t="shared" si="52"/>
        <v>1</v>
      </c>
      <c r="BL117" s="337">
        <f t="shared" si="53"/>
        <v>1</v>
      </c>
      <c r="BM117" s="337">
        <f t="shared" si="54"/>
        <v>1</v>
      </c>
      <c r="BN117" s="337">
        <f t="shared" si="55"/>
        <v>1</v>
      </c>
      <c r="BO117" s="415"/>
      <c r="BP117" s="244"/>
      <c r="BQ117" s="244"/>
      <c r="BR117" s="842"/>
      <c r="BS117" s="842"/>
      <c r="BT117" s="842"/>
    </row>
    <row r="118" spans="1:72" s="22" customFormat="1" ht="15.75" hidden="1" customHeight="1" outlineLevel="1">
      <c r="A118" s="842"/>
      <c r="B118" s="44"/>
      <c r="C118" s="45"/>
      <c r="D118" s="46"/>
      <c r="E118" s="46"/>
      <c r="F118" s="45"/>
      <c r="G118" s="46"/>
      <c r="H118" s="45"/>
      <c r="I118" s="45"/>
      <c r="J118" s="47"/>
      <c r="K118" s="48"/>
      <c r="L118" s="47"/>
      <c r="M118" s="2316"/>
      <c r="N118" s="48"/>
      <c r="O118" s="49"/>
      <c r="P118" s="49"/>
      <c r="Q118" s="2254">
        <f t="shared" si="41"/>
        <v>0</v>
      </c>
      <c r="R118" s="2255">
        <f t="shared" si="23"/>
        <v>0</v>
      </c>
      <c r="S118" s="2255">
        <f t="shared" si="24"/>
        <v>0</v>
      </c>
      <c r="T118" s="2317"/>
      <c r="U118" s="2317"/>
      <c r="V118" s="2317"/>
      <c r="W118" s="50"/>
      <c r="X118" s="2261">
        <f t="shared" si="25"/>
        <v>0</v>
      </c>
      <c r="Y118" s="2261">
        <f t="shared" si="26"/>
        <v>0</v>
      </c>
      <c r="Z118" s="50"/>
      <c r="AA118" s="50"/>
      <c r="AB118" s="48"/>
      <c r="AC118" s="48"/>
      <c r="AD118" s="48"/>
      <c r="AE118" s="51"/>
      <c r="AF118" s="42"/>
      <c r="AG118" s="52" t="s">
        <v>7041</v>
      </c>
      <c r="AH118" s="207"/>
      <c r="AI118" s="415"/>
      <c r="AJ118" s="244"/>
      <c r="AK118" s="415"/>
      <c r="AL118" s="244"/>
      <c r="AM118" s="244"/>
      <c r="AN118" s="244"/>
      <c r="AO118" s="244"/>
      <c r="AP118" s="244"/>
      <c r="AQ118" s="244"/>
      <c r="AR118" s="244"/>
      <c r="AS118" s="337">
        <f t="shared" si="42"/>
        <v>1</v>
      </c>
      <c r="AT118" s="337">
        <f t="shared" si="43"/>
        <v>1</v>
      </c>
      <c r="AU118" s="337">
        <f t="shared" si="44"/>
        <v>1</v>
      </c>
      <c r="AV118" s="337">
        <f t="shared" si="45"/>
        <v>1</v>
      </c>
      <c r="AW118" s="337">
        <f t="shared" si="46"/>
        <v>1</v>
      </c>
      <c r="AX118" s="337">
        <f t="shared" si="47"/>
        <v>1</v>
      </c>
      <c r="AY118" s="337">
        <f t="shared" si="48"/>
        <v>1</v>
      </c>
      <c r="AZ118" s="322"/>
      <c r="BA118" s="322"/>
      <c r="BB118" s="244"/>
      <c r="BC118" s="244"/>
      <c r="BD118" s="244"/>
      <c r="BE118" s="244"/>
      <c r="BF118" s="337">
        <f t="shared" si="49"/>
        <v>1</v>
      </c>
      <c r="BG118" s="244"/>
      <c r="BH118" s="322"/>
      <c r="BI118" s="337">
        <f t="shared" si="50"/>
        <v>1</v>
      </c>
      <c r="BJ118" s="337">
        <f t="shared" si="51"/>
        <v>1</v>
      </c>
      <c r="BK118" s="337">
        <f t="shared" si="52"/>
        <v>1</v>
      </c>
      <c r="BL118" s="337">
        <f t="shared" si="53"/>
        <v>1</v>
      </c>
      <c r="BM118" s="337">
        <f t="shared" si="54"/>
        <v>1</v>
      </c>
      <c r="BN118" s="337">
        <f t="shared" si="55"/>
        <v>1</v>
      </c>
      <c r="BO118" s="415"/>
      <c r="BP118" s="244"/>
      <c r="BQ118" s="244"/>
      <c r="BR118" s="842"/>
      <c r="BS118" s="842"/>
      <c r="BT118" s="842"/>
    </row>
    <row r="119" spans="1:72" s="22" customFormat="1" ht="15.75" hidden="1" customHeight="1" outlineLevel="1">
      <c r="A119" s="842"/>
      <c r="B119" s="44"/>
      <c r="C119" s="45"/>
      <c r="D119" s="46"/>
      <c r="E119" s="46"/>
      <c r="F119" s="45"/>
      <c r="G119" s="46"/>
      <c r="H119" s="45"/>
      <c r="I119" s="45"/>
      <c r="J119" s="47"/>
      <c r="K119" s="48"/>
      <c r="L119" s="47"/>
      <c r="M119" s="2316"/>
      <c r="N119" s="48"/>
      <c r="O119" s="49"/>
      <c r="P119" s="49"/>
      <c r="Q119" s="2254">
        <f t="shared" si="41"/>
        <v>0</v>
      </c>
      <c r="R119" s="2255">
        <f t="shared" si="23"/>
        <v>0</v>
      </c>
      <c r="S119" s="2255">
        <f t="shared" si="24"/>
        <v>0</v>
      </c>
      <c r="T119" s="2317"/>
      <c r="U119" s="2317"/>
      <c r="V119" s="2317"/>
      <c r="W119" s="50"/>
      <c r="X119" s="2261">
        <f t="shared" si="25"/>
        <v>0</v>
      </c>
      <c r="Y119" s="2261">
        <f t="shared" si="26"/>
        <v>0</v>
      </c>
      <c r="Z119" s="50"/>
      <c r="AA119" s="50"/>
      <c r="AB119" s="48"/>
      <c r="AC119" s="48"/>
      <c r="AD119" s="48"/>
      <c r="AE119" s="51"/>
      <c r="AF119" s="42"/>
      <c r="AG119" s="52" t="s">
        <v>7042</v>
      </c>
      <c r="AH119" s="207"/>
      <c r="AI119" s="415"/>
      <c r="AJ119" s="244"/>
      <c r="AK119" s="415"/>
      <c r="AL119" s="244"/>
      <c r="AM119" s="244"/>
      <c r="AN119" s="244"/>
      <c r="AO119" s="244"/>
      <c r="AP119" s="244"/>
      <c r="AQ119" s="244"/>
      <c r="AR119" s="244"/>
      <c r="AS119" s="337">
        <f t="shared" si="42"/>
        <v>1</v>
      </c>
      <c r="AT119" s="337">
        <f t="shared" si="43"/>
        <v>1</v>
      </c>
      <c r="AU119" s="337">
        <f t="shared" si="44"/>
        <v>1</v>
      </c>
      <c r="AV119" s="337">
        <f t="shared" si="45"/>
        <v>1</v>
      </c>
      <c r="AW119" s="337">
        <f t="shared" si="46"/>
        <v>1</v>
      </c>
      <c r="AX119" s="337">
        <f t="shared" si="47"/>
        <v>1</v>
      </c>
      <c r="AY119" s="337">
        <f t="shared" si="48"/>
        <v>1</v>
      </c>
      <c r="AZ119" s="322"/>
      <c r="BA119" s="322"/>
      <c r="BB119" s="244"/>
      <c r="BC119" s="244"/>
      <c r="BD119" s="244"/>
      <c r="BE119" s="244"/>
      <c r="BF119" s="337">
        <f t="shared" si="49"/>
        <v>1</v>
      </c>
      <c r="BG119" s="244"/>
      <c r="BH119" s="322"/>
      <c r="BI119" s="337">
        <f t="shared" si="50"/>
        <v>1</v>
      </c>
      <c r="BJ119" s="337">
        <f t="shared" si="51"/>
        <v>1</v>
      </c>
      <c r="BK119" s="337">
        <f t="shared" si="52"/>
        <v>1</v>
      </c>
      <c r="BL119" s="337">
        <f t="shared" si="53"/>
        <v>1</v>
      </c>
      <c r="BM119" s="337">
        <f t="shared" si="54"/>
        <v>1</v>
      </c>
      <c r="BN119" s="337">
        <f t="shared" si="55"/>
        <v>1</v>
      </c>
      <c r="BO119" s="415"/>
      <c r="BP119" s="244"/>
      <c r="BQ119" s="244"/>
      <c r="BR119" s="842"/>
      <c r="BS119" s="842"/>
      <c r="BT119" s="842"/>
    </row>
    <row r="120" spans="1:72" s="22" customFormat="1" ht="15.75" hidden="1" customHeight="1" outlineLevel="1">
      <c r="A120" s="842"/>
      <c r="B120" s="44"/>
      <c r="C120" s="45"/>
      <c r="D120" s="46"/>
      <c r="E120" s="46"/>
      <c r="F120" s="45"/>
      <c r="G120" s="46"/>
      <c r="H120" s="45"/>
      <c r="I120" s="45"/>
      <c r="J120" s="47"/>
      <c r="K120" s="48"/>
      <c r="L120" s="47"/>
      <c r="M120" s="2316"/>
      <c r="N120" s="48"/>
      <c r="O120" s="49"/>
      <c r="P120" s="49"/>
      <c r="Q120" s="2254">
        <f t="shared" si="41"/>
        <v>0</v>
      </c>
      <c r="R120" s="2255">
        <f t="shared" si="23"/>
        <v>0</v>
      </c>
      <c r="S120" s="2255">
        <f t="shared" si="24"/>
        <v>0</v>
      </c>
      <c r="T120" s="2317"/>
      <c r="U120" s="2317"/>
      <c r="V120" s="2317"/>
      <c r="W120" s="50"/>
      <c r="X120" s="2261">
        <f t="shared" si="25"/>
        <v>0</v>
      </c>
      <c r="Y120" s="2261">
        <f t="shared" si="26"/>
        <v>0</v>
      </c>
      <c r="Z120" s="50"/>
      <c r="AA120" s="50"/>
      <c r="AB120" s="48"/>
      <c r="AC120" s="48"/>
      <c r="AD120" s="48"/>
      <c r="AE120" s="51"/>
      <c r="AF120" s="42"/>
      <c r="AG120" s="52" t="s">
        <v>7043</v>
      </c>
      <c r="AH120" s="207"/>
      <c r="AI120" s="415"/>
      <c r="AJ120" s="244"/>
      <c r="AK120" s="415"/>
      <c r="AL120" s="244"/>
      <c r="AM120" s="244"/>
      <c r="AN120" s="244"/>
      <c r="AO120" s="244"/>
      <c r="AP120" s="244"/>
      <c r="AQ120" s="244"/>
      <c r="AR120" s="244"/>
      <c r="AS120" s="337">
        <f t="shared" si="42"/>
        <v>1</v>
      </c>
      <c r="AT120" s="337">
        <f t="shared" si="43"/>
        <v>1</v>
      </c>
      <c r="AU120" s="337">
        <f t="shared" si="44"/>
        <v>1</v>
      </c>
      <c r="AV120" s="337">
        <f t="shared" si="45"/>
        <v>1</v>
      </c>
      <c r="AW120" s="337">
        <f t="shared" si="46"/>
        <v>1</v>
      </c>
      <c r="AX120" s="337">
        <f t="shared" si="47"/>
        <v>1</v>
      </c>
      <c r="AY120" s="337">
        <f t="shared" si="48"/>
        <v>1</v>
      </c>
      <c r="AZ120" s="322"/>
      <c r="BA120" s="322"/>
      <c r="BB120" s="244"/>
      <c r="BC120" s="244"/>
      <c r="BD120" s="244"/>
      <c r="BE120" s="244"/>
      <c r="BF120" s="337">
        <f t="shared" si="49"/>
        <v>1</v>
      </c>
      <c r="BG120" s="244"/>
      <c r="BH120" s="322"/>
      <c r="BI120" s="337">
        <f t="shared" si="50"/>
        <v>1</v>
      </c>
      <c r="BJ120" s="337">
        <f t="shared" si="51"/>
        <v>1</v>
      </c>
      <c r="BK120" s="337">
        <f t="shared" si="52"/>
        <v>1</v>
      </c>
      <c r="BL120" s="337">
        <f t="shared" si="53"/>
        <v>1</v>
      </c>
      <c r="BM120" s="337">
        <f t="shared" si="54"/>
        <v>1</v>
      </c>
      <c r="BN120" s="337">
        <f t="shared" si="55"/>
        <v>1</v>
      </c>
      <c r="BO120" s="415"/>
      <c r="BP120" s="244"/>
      <c r="BQ120" s="244"/>
      <c r="BR120" s="842"/>
      <c r="BS120" s="842"/>
      <c r="BT120" s="842"/>
    </row>
    <row r="121" spans="1:72" s="22" customFormat="1" ht="15.75" hidden="1" customHeight="1" outlineLevel="1">
      <c r="A121" s="842"/>
      <c r="B121" s="44"/>
      <c r="C121" s="45"/>
      <c r="D121" s="46"/>
      <c r="E121" s="46"/>
      <c r="F121" s="45"/>
      <c r="G121" s="46"/>
      <c r="H121" s="45"/>
      <c r="I121" s="45"/>
      <c r="J121" s="47"/>
      <c r="K121" s="48"/>
      <c r="L121" s="47"/>
      <c r="M121" s="2316"/>
      <c r="N121" s="48"/>
      <c r="O121" s="49"/>
      <c r="P121" s="49"/>
      <c r="Q121" s="2254">
        <f t="shared" si="41"/>
        <v>0</v>
      </c>
      <c r="R121" s="2255">
        <f t="shared" si="23"/>
        <v>0</v>
      </c>
      <c r="S121" s="2255">
        <f t="shared" si="24"/>
        <v>0</v>
      </c>
      <c r="T121" s="2317"/>
      <c r="U121" s="2317"/>
      <c r="V121" s="2317"/>
      <c r="W121" s="50"/>
      <c r="X121" s="2261">
        <f t="shared" si="25"/>
        <v>0</v>
      </c>
      <c r="Y121" s="2261">
        <f t="shared" si="26"/>
        <v>0</v>
      </c>
      <c r="Z121" s="50"/>
      <c r="AA121" s="50"/>
      <c r="AB121" s="48"/>
      <c r="AC121" s="48"/>
      <c r="AD121" s="48"/>
      <c r="AE121" s="51"/>
      <c r="AF121" s="42"/>
      <c r="AG121" s="52" t="s">
        <v>7044</v>
      </c>
      <c r="AH121" s="207"/>
      <c r="AI121" s="415"/>
      <c r="AJ121" s="244"/>
      <c r="AK121" s="415"/>
      <c r="AL121" s="244"/>
      <c r="AM121" s="244"/>
      <c r="AN121" s="244"/>
      <c r="AO121" s="244"/>
      <c r="AP121" s="244"/>
      <c r="AQ121" s="244"/>
      <c r="AR121" s="244"/>
      <c r="AS121" s="337">
        <f t="shared" si="42"/>
        <v>1</v>
      </c>
      <c r="AT121" s="337">
        <f t="shared" si="43"/>
        <v>1</v>
      </c>
      <c r="AU121" s="337">
        <f t="shared" si="44"/>
        <v>1</v>
      </c>
      <c r="AV121" s="337">
        <f t="shared" si="45"/>
        <v>1</v>
      </c>
      <c r="AW121" s="337">
        <f t="shared" si="46"/>
        <v>1</v>
      </c>
      <c r="AX121" s="337">
        <f t="shared" si="47"/>
        <v>1</v>
      </c>
      <c r="AY121" s="337">
        <f t="shared" si="48"/>
        <v>1</v>
      </c>
      <c r="AZ121" s="322"/>
      <c r="BA121" s="322"/>
      <c r="BB121" s="244"/>
      <c r="BC121" s="244"/>
      <c r="BD121" s="244"/>
      <c r="BE121" s="244"/>
      <c r="BF121" s="337">
        <f t="shared" si="49"/>
        <v>1</v>
      </c>
      <c r="BG121" s="244"/>
      <c r="BH121" s="322"/>
      <c r="BI121" s="337">
        <f t="shared" si="50"/>
        <v>1</v>
      </c>
      <c r="BJ121" s="337">
        <f t="shared" si="51"/>
        <v>1</v>
      </c>
      <c r="BK121" s="337">
        <f t="shared" si="52"/>
        <v>1</v>
      </c>
      <c r="BL121" s="337">
        <f t="shared" si="53"/>
        <v>1</v>
      </c>
      <c r="BM121" s="337">
        <f t="shared" si="54"/>
        <v>1</v>
      </c>
      <c r="BN121" s="337">
        <f t="shared" si="55"/>
        <v>1</v>
      </c>
      <c r="BO121" s="415"/>
      <c r="BP121" s="244"/>
      <c r="BQ121" s="244"/>
      <c r="BR121" s="842"/>
      <c r="BS121" s="842"/>
      <c r="BT121" s="842"/>
    </row>
    <row r="122" spans="1:72" s="22" customFormat="1" ht="15.75" hidden="1" customHeight="1" outlineLevel="1">
      <c r="A122" s="842"/>
      <c r="B122" s="44"/>
      <c r="C122" s="45"/>
      <c r="D122" s="46"/>
      <c r="E122" s="46"/>
      <c r="F122" s="45"/>
      <c r="G122" s="46"/>
      <c r="H122" s="45"/>
      <c r="I122" s="45"/>
      <c r="J122" s="47"/>
      <c r="K122" s="48"/>
      <c r="L122" s="47"/>
      <c r="M122" s="2316"/>
      <c r="N122" s="48"/>
      <c r="O122" s="49"/>
      <c r="P122" s="49"/>
      <c r="Q122" s="2254">
        <f t="shared" si="41"/>
        <v>0</v>
      </c>
      <c r="R122" s="2255">
        <f t="shared" si="23"/>
        <v>0</v>
      </c>
      <c r="S122" s="2255">
        <f t="shared" si="24"/>
        <v>0</v>
      </c>
      <c r="T122" s="2317"/>
      <c r="U122" s="2317"/>
      <c r="V122" s="2317"/>
      <c r="W122" s="50"/>
      <c r="X122" s="2261">
        <f t="shared" si="25"/>
        <v>0</v>
      </c>
      <c r="Y122" s="2261">
        <f t="shared" si="26"/>
        <v>0</v>
      </c>
      <c r="Z122" s="50"/>
      <c r="AA122" s="50"/>
      <c r="AB122" s="48"/>
      <c r="AC122" s="48"/>
      <c r="AD122" s="48"/>
      <c r="AE122" s="51"/>
      <c r="AF122" s="42"/>
      <c r="AG122" s="52" t="s">
        <v>7045</v>
      </c>
      <c r="AH122" s="207"/>
      <c r="AI122" s="415"/>
      <c r="AJ122" s="244"/>
      <c r="AK122" s="415"/>
      <c r="AL122" s="244"/>
      <c r="AM122" s="244"/>
      <c r="AN122" s="244"/>
      <c r="AO122" s="244"/>
      <c r="AP122" s="244"/>
      <c r="AQ122" s="244"/>
      <c r="AR122" s="244"/>
      <c r="AS122" s="337">
        <f t="shared" si="42"/>
        <v>1</v>
      </c>
      <c r="AT122" s="337">
        <f t="shared" si="43"/>
        <v>1</v>
      </c>
      <c r="AU122" s="337">
        <f t="shared" si="44"/>
        <v>1</v>
      </c>
      <c r="AV122" s="337">
        <f t="shared" si="45"/>
        <v>1</v>
      </c>
      <c r="AW122" s="337">
        <f t="shared" si="46"/>
        <v>1</v>
      </c>
      <c r="AX122" s="337">
        <f t="shared" si="47"/>
        <v>1</v>
      </c>
      <c r="AY122" s="337">
        <f t="shared" si="48"/>
        <v>1</v>
      </c>
      <c r="AZ122" s="322"/>
      <c r="BA122" s="322"/>
      <c r="BB122" s="244"/>
      <c r="BC122" s="244"/>
      <c r="BD122" s="244"/>
      <c r="BE122" s="244"/>
      <c r="BF122" s="337">
        <f t="shared" si="49"/>
        <v>1</v>
      </c>
      <c r="BG122" s="244"/>
      <c r="BH122" s="322"/>
      <c r="BI122" s="337">
        <f t="shared" si="50"/>
        <v>1</v>
      </c>
      <c r="BJ122" s="337">
        <f t="shared" si="51"/>
        <v>1</v>
      </c>
      <c r="BK122" s="337">
        <f t="shared" si="52"/>
        <v>1</v>
      </c>
      <c r="BL122" s="337">
        <f t="shared" si="53"/>
        <v>1</v>
      </c>
      <c r="BM122" s="337">
        <f t="shared" si="54"/>
        <v>1</v>
      </c>
      <c r="BN122" s="337">
        <f t="shared" si="55"/>
        <v>1</v>
      </c>
      <c r="BO122" s="415"/>
      <c r="BP122" s="244"/>
      <c r="BQ122" s="244"/>
      <c r="BR122" s="842"/>
      <c r="BS122" s="842"/>
      <c r="BT122" s="842"/>
    </row>
    <row r="123" spans="1:72" s="22" customFormat="1" ht="15.75" hidden="1" customHeight="1" outlineLevel="1">
      <c r="A123" s="842"/>
      <c r="B123" s="44"/>
      <c r="C123" s="45"/>
      <c r="D123" s="46"/>
      <c r="E123" s="46"/>
      <c r="F123" s="45"/>
      <c r="G123" s="46"/>
      <c r="H123" s="45"/>
      <c r="I123" s="45"/>
      <c r="J123" s="47"/>
      <c r="K123" s="48"/>
      <c r="L123" s="47"/>
      <c r="M123" s="2316"/>
      <c r="N123" s="48"/>
      <c r="O123" s="49"/>
      <c r="P123" s="49"/>
      <c r="Q123" s="2254">
        <f t="shared" si="41"/>
        <v>0</v>
      </c>
      <c r="R123" s="2255">
        <f t="shared" si="23"/>
        <v>0</v>
      </c>
      <c r="S123" s="2255">
        <f t="shared" si="24"/>
        <v>0</v>
      </c>
      <c r="T123" s="2317"/>
      <c r="U123" s="2317"/>
      <c r="V123" s="2317"/>
      <c r="W123" s="50"/>
      <c r="X123" s="2261">
        <f t="shared" si="25"/>
        <v>0</v>
      </c>
      <c r="Y123" s="2261">
        <f t="shared" si="26"/>
        <v>0</v>
      </c>
      <c r="Z123" s="50"/>
      <c r="AA123" s="50"/>
      <c r="AB123" s="48"/>
      <c r="AC123" s="48"/>
      <c r="AD123" s="48"/>
      <c r="AE123" s="51"/>
      <c r="AF123" s="42"/>
      <c r="AG123" s="52" t="s">
        <v>7046</v>
      </c>
      <c r="AH123" s="207"/>
      <c r="AI123" s="415"/>
      <c r="AJ123" s="244"/>
      <c r="AK123" s="415"/>
      <c r="AL123" s="244"/>
      <c r="AM123" s="244"/>
      <c r="AN123" s="244"/>
      <c r="AO123" s="244"/>
      <c r="AP123" s="244"/>
      <c r="AQ123" s="244"/>
      <c r="AR123" s="244"/>
      <c r="AS123" s="337">
        <f t="shared" si="42"/>
        <v>1</v>
      </c>
      <c r="AT123" s="337">
        <f t="shared" si="43"/>
        <v>1</v>
      </c>
      <c r="AU123" s="337">
        <f t="shared" si="44"/>
        <v>1</v>
      </c>
      <c r="AV123" s="337">
        <f t="shared" si="45"/>
        <v>1</v>
      </c>
      <c r="AW123" s="337">
        <f t="shared" si="46"/>
        <v>1</v>
      </c>
      <c r="AX123" s="337">
        <f t="shared" si="47"/>
        <v>1</v>
      </c>
      <c r="AY123" s="337">
        <f t="shared" si="48"/>
        <v>1</v>
      </c>
      <c r="AZ123" s="322"/>
      <c r="BA123" s="322"/>
      <c r="BB123" s="244"/>
      <c r="BC123" s="244"/>
      <c r="BD123" s="244"/>
      <c r="BE123" s="244"/>
      <c r="BF123" s="337">
        <f t="shared" si="49"/>
        <v>1</v>
      </c>
      <c r="BG123" s="244"/>
      <c r="BH123" s="322"/>
      <c r="BI123" s="337">
        <f t="shared" si="50"/>
        <v>1</v>
      </c>
      <c r="BJ123" s="337">
        <f t="shared" si="51"/>
        <v>1</v>
      </c>
      <c r="BK123" s="337">
        <f t="shared" si="52"/>
        <v>1</v>
      </c>
      <c r="BL123" s="337">
        <f t="shared" si="53"/>
        <v>1</v>
      </c>
      <c r="BM123" s="337">
        <f t="shared" si="54"/>
        <v>1</v>
      </c>
      <c r="BN123" s="337">
        <f t="shared" si="55"/>
        <v>1</v>
      </c>
      <c r="BO123" s="415"/>
      <c r="BP123" s="244"/>
      <c r="BQ123" s="244"/>
      <c r="BR123" s="842"/>
      <c r="BS123" s="842"/>
      <c r="BT123" s="842"/>
    </row>
    <row r="124" spans="1:72" s="22" customFormat="1" ht="15.75" hidden="1" customHeight="1" outlineLevel="1">
      <c r="A124" s="842"/>
      <c r="B124" s="44"/>
      <c r="C124" s="45"/>
      <c r="D124" s="46"/>
      <c r="E124" s="46"/>
      <c r="F124" s="45"/>
      <c r="G124" s="46"/>
      <c r="H124" s="45"/>
      <c r="I124" s="45"/>
      <c r="J124" s="47"/>
      <c r="K124" s="48"/>
      <c r="L124" s="47"/>
      <c r="M124" s="2316"/>
      <c r="N124" s="48"/>
      <c r="O124" s="49"/>
      <c r="P124" s="49"/>
      <c r="Q124" s="2254">
        <f t="shared" si="41"/>
        <v>0</v>
      </c>
      <c r="R124" s="2255">
        <f t="shared" si="23"/>
        <v>0</v>
      </c>
      <c r="S124" s="2255">
        <f t="shared" si="24"/>
        <v>0</v>
      </c>
      <c r="T124" s="2317"/>
      <c r="U124" s="2317"/>
      <c r="V124" s="2317"/>
      <c r="W124" s="50"/>
      <c r="X124" s="2261">
        <f t="shared" si="25"/>
        <v>0</v>
      </c>
      <c r="Y124" s="2261">
        <f t="shared" si="26"/>
        <v>0</v>
      </c>
      <c r="Z124" s="50"/>
      <c r="AA124" s="50"/>
      <c r="AB124" s="48"/>
      <c r="AC124" s="48"/>
      <c r="AD124" s="48"/>
      <c r="AE124" s="51"/>
      <c r="AF124" s="42"/>
      <c r="AG124" s="52" t="s">
        <v>7047</v>
      </c>
      <c r="AH124" s="207"/>
      <c r="AI124" s="415"/>
      <c r="AJ124" s="244"/>
      <c r="AK124" s="415"/>
      <c r="AL124" s="244"/>
      <c r="AM124" s="244"/>
      <c r="AN124" s="244"/>
      <c r="AO124" s="244"/>
      <c r="AP124" s="244"/>
      <c r="AQ124" s="244"/>
      <c r="AR124" s="244"/>
      <c r="AS124" s="337">
        <f t="shared" ref="AS124:AS158" si="56" xml:space="preserve"> IF( ISNUMBER( J74 ), 0, 1 )</f>
        <v>1</v>
      </c>
      <c r="AT124" s="337">
        <f t="shared" ref="AT124:AT158" si="57" xml:space="preserve"> IF( ISNUMBER( K74 ), 0, 1 )</f>
        <v>1</v>
      </c>
      <c r="AU124" s="337">
        <f t="shared" ref="AU124:AU158" si="58" xml:space="preserve"> IF( ISNUMBER( L74 ), 0, 1 )</f>
        <v>1</v>
      </c>
      <c r="AV124" s="337">
        <f t="shared" ref="AV124:AV158" si="59" xml:space="preserve"> IF( ISNUMBER( M74 ), 0, 1 )</f>
        <v>1</v>
      </c>
      <c r="AW124" s="337">
        <f t="shared" ref="AW124:AW158" si="60" xml:space="preserve"> IF( ISNUMBER( N74 ), 0, 1 )</f>
        <v>1</v>
      </c>
      <c r="AX124" s="337">
        <f t="shared" ref="AX124:AX158" si="61" xml:space="preserve"> IF( ISNUMBER( O74 ), 0, 1 )</f>
        <v>1</v>
      </c>
      <c r="AY124" s="337">
        <f t="shared" ref="AY124:AY158" si="62" xml:space="preserve"> IF( ISNUMBER( P74 ), 0, 1 )</f>
        <v>1</v>
      </c>
      <c r="AZ124" s="322"/>
      <c r="BA124" s="322"/>
      <c r="BB124" s="244"/>
      <c r="BC124" s="244"/>
      <c r="BD124" s="244"/>
      <c r="BE124" s="244"/>
      <c r="BF124" s="337">
        <f t="shared" ref="BF124:BF158" si="63" xml:space="preserve"> IF( ISNUMBER( W74 ), 0, 1 )</f>
        <v>1</v>
      </c>
      <c r="BG124" s="244"/>
      <c r="BH124" s="322"/>
      <c r="BI124" s="337">
        <f t="shared" ref="BI124:BI158" si="64" xml:space="preserve"> IF( ISNUMBER( Z74 ), 0, 1 )</f>
        <v>1</v>
      </c>
      <c r="BJ124" s="337">
        <f t="shared" ref="BJ124:BJ158" si="65" xml:space="preserve"> IF( ISNUMBER( AA74 ), 0, 1 )</f>
        <v>1</v>
      </c>
      <c r="BK124" s="337">
        <f t="shared" ref="BK124:BK158" si="66" xml:space="preserve"> IF( ISNUMBER( AB74 ), 0, 1 )</f>
        <v>1</v>
      </c>
      <c r="BL124" s="337">
        <f t="shared" ref="BL124:BL158" si="67" xml:space="preserve"> IF( ISNUMBER( AC74 ), 0, 1 )</f>
        <v>1</v>
      </c>
      <c r="BM124" s="337">
        <f t="shared" ref="BM124:BM158" si="68" xml:space="preserve"> IF( ISNUMBER( AD74 ), 0, 1 )</f>
        <v>1</v>
      </c>
      <c r="BN124" s="337">
        <f t="shared" ref="BN124:BN158" si="69" xml:space="preserve"> IF( ISNUMBER( AE74 ), 0, 1 )</f>
        <v>1</v>
      </c>
      <c r="BO124" s="415"/>
      <c r="BP124" s="244"/>
      <c r="BQ124" s="244"/>
      <c r="BR124" s="842"/>
      <c r="BS124" s="842"/>
      <c r="BT124" s="842"/>
    </row>
    <row r="125" spans="1:72" s="22" customFormat="1" ht="15.75" hidden="1" customHeight="1" outlineLevel="1">
      <c r="A125" s="842"/>
      <c r="B125" s="44"/>
      <c r="C125" s="45"/>
      <c r="D125" s="46"/>
      <c r="E125" s="46"/>
      <c r="F125" s="45"/>
      <c r="G125" s="46"/>
      <c r="H125" s="45"/>
      <c r="I125" s="45"/>
      <c r="J125" s="47"/>
      <c r="K125" s="48"/>
      <c r="L125" s="47"/>
      <c r="M125" s="2316"/>
      <c r="N125" s="48"/>
      <c r="O125" s="49"/>
      <c r="P125" s="49"/>
      <c r="Q125" s="2254">
        <f t="shared" si="41"/>
        <v>0</v>
      </c>
      <c r="R125" s="2255">
        <f t="shared" si="23"/>
        <v>0</v>
      </c>
      <c r="S125" s="2255">
        <f t="shared" si="24"/>
        <v>0</v>
      </c>
      <c r="T125" s="2317"/>
      <c r="U125" s="2317"/>
      <c r="V125" s="2317"/>
      <c r="W125" s="50"/>
      <c r="X125" s="2261">
        <f t="shared" si="25"/>
        <v>0</v>
      </c>
      <c r="Y125" s="2261">
        <f t="shared" si="26"/>
        <v>0</v>
      </c>
      <c r="Z125" s="50"/>
      <c r="AA125" s="50"/>
      <c r="AB125" s="48"/>
      <c r="AC125" s="48"/>
      <c r="AD125" s="48"/>
      <c r="AE125" s="51"/>
      <c r="AF125" s="42"/>
      <c r="AG125" s="52" t="s">
        <v>7048</v>
      </c>
      <c r="AH125" s="207"/>
      <c r="AI125" s="415"/>
      <c r="AJ125" s="244"/>
      <c r="AK125" s="415"/>
      <c r="AL125" s="244"/>
      <c r="AM125" s="244"/>
      <c r="AN125" s="244"/>
      <c r="AO125" s="244"/>
      <c r="AP125" s="244"/>
      <c r="AQ125" s="244"/>
      <c r="AR125" s="244"/>
      <c r="AS125" s="337">
        <f t="shared" si="56"/>
        <v>1</v>
      </c>
      <c r="AT125" s="337">
        <f t="shared" si="57"/>
        <v>1</v>
      </c>
      <c r="AU125" s="337">
        <f t="shared" si="58"/>
        <v>1</v>
      </c>
      <c r="AV125" s="337">
        <f t="shared" si="59"/>
        <v>1</v>
      </c>
      <c r="AW125" s="337">
        <f t="shared" si="60"/>
        <v>1</v>
      </c>
      <c r="AX125" s="337">
        <f t="shared" si="61"/>
        <v>1</v>
      </c>
      <c r="AY125" s="337">
        <f t="shared" si="62"/>
        <v>1</v>
      </c>
      <c r="AZ125" s="322"/>
      <c r="BA125" s="322"/>
      <c r="BB125" s="244"/>
      <c r="BC125" s="244"/>
      <c r="BD125" s="244"/>
      <c r="BE125" s="244"/>
      <c r="BF125" s="337">
        <f t="shared" si="63"/>
        <v>1</v>
      </c>
      <c r="BG125" s="244"/>
      <c r="BH125" s="322"/>
      <c r="BI125" s="337">
        <f t="shared" si="64"/>
        <v>1</v>
      </c>
      <c r="BJ125" s="337">
        <f t="shared" si="65"/>
        <v>1</v>
      </c>
      <c r="BK125" s="337">
        <f t="shared" si="66"/>
        <v>1</v>
      </c>
      <c r="BL125" s="337">
        <f t="shared" si="67"/>
        <v>1</v>
      </c>
      <c r="BM125" s="337">
        <f t="shared" si="68"/>
        <v>1</v>
      </c>
      <c r="BN125" s="337">
        <f t="shared" si="69"/>
        <v>1</v>
      </c>
      <c r="BO125" s="415"/>
      <c r="BP125" s="244"/>
      <c r="BQ125" s="244"/>
      <c r="BR125" s="842"/>
      <c r="BS125" s="842"/>
      <c r="BT125" s="842"/>
    </row>
    <row r="126" spans="1:72" s="22" customFormat="1" ht="15.75" hidden="1" customHeight="1" outlineLevel="1">
      <c r="A126" s="842"/>
      <c r="B126" s="44"/>
      <c r="C126" s="45"/>
      <c r="D126" s="46"/>
      <c r="E126" s="46"/>
      <c r="F126" s="45"/>
      <c r="G126" s="46"/>
      <c r="H126" s="45"/>
      <c r="I126" s="45"/>
      <c r="J126" s="47"/>
      <c r="K126" s="48"/>
      <c r="L126" s="47"/>
      <c r="M126" s="2316"/>
      <c r="N126" s="48"/>
      <c r="O126" s="49"/>
      <c r="P126" s="49"/>
      <c r="Q126" s="2254">
        <f t="shared" si="41"/>
        <v>0</v>
      </c>
      <c r="R126" s="2255">
        <f t="shared" si="23"/>
        <v>0</v>
      </c>
      <c r="S126" s="2255">
        <f t="shared" si="24"/>
        <v>0</v>
      </c>
      <c r="T126" s="2317"/>
      <c r="U126" s="2317"/>
      <c r="V126" s="2317"/>
      <c r="W126" s="50"/>
      <c r="X126" s="2261">
        <f t="shared" si="25"/>
        <v>0</v>
      </c>
      <c r="Y126" s="2261">
        <f t="shared" si="26"/>
        <v>0</v>
      </c>
      <c r="Z126" s="50"/>
      <c r="AA126" s="50"/>
      <c r="AB126" s="48"/>
      <c r="AC126" s="48"/>
      <c r="AD126" s="48"/>
      <c r="AE126" s="51"/>
      <c r="AF126" s="42"/>
      <c r="AG126" s="52" t="s">
        <v>7049</v>
      </c>
      <c r="AH126" s="207"/>
      <c r="AI126" s="415"/>
      <c r="AJ126" s="244"/>
      <c r="AK126" s="415"/>
      <c r="AL126" s="244"/>
      <c r="AM126" s="244"/>
      <c r="AN126" s="244"/>
      <c r="AO126" s="244"/>
      <c r="AP126" s="244"/>
      <c r="AQ126" s="244"/>
      <c r="AR126" s="244"/>
      <c r="AS126" s="337">
        <f t="shared" si="56"/>
        <v>1</v>
      </c>
      <c r="AT126" s="337">
        <f t="shared" si="57"/>
        <v>1</v>
      </c>
      <c r="AU126" s="337">
        <f t="shared" si="58"/>
        <v>1</v>
      </c>
      <c r="AV126" s="337">
        <f t="shared" si="59"/>
        <v>1</v>
      </c>
      <c r="AW126" s="337">
        <f t="shared" si="60"/>
        <v>1</v>
      </c>
      <c r="AX126" s="337">
        <f t="shared" si="61"/>
        <v>1</v>
      </c>
      <c r="AY126" s="337">
        <f t="shared" si="62"/>
        <v>1</v>
      </c>
      <c r="AZ126" s="322"/>
      <c r="BA126" s="322"/>
      <c r="BB126" s="244"/>
      <c r="BC126" s="244"/>
      <c r="BD126" s="244"/>
      <c r="BE126" s="244"/>
      <c r="BF126" s="337">
        <f t="shared" si="63"/>
        <v>1</v>
      </c>
      <c r="BG126" s="244"/>
      <c r="BH126" s="322"/>
      <c r="BI126" s="337">
        <f t="shared" si="64"/>
        <v>1</v>
      </c>
      <c r="BJ126" s="337">
        <f t="shared" si="65"/>
        <v>1</v>
      </c>
      <c r="BK126" s="337">
        <f t="shared" si="66"/>
        <v>1</v>
      </c>
      <c r="BL126" s="337">
        <f t="shared" si="67"/>
        <v>1</v>
      </c>
      <c r="BM126" s="337">
        <f t="shared" si="68"/>
        <v>1</v>
      </c>
      <c r="BN126" s="337">
        <f t="shared" si="69"/>
        <v>1</v>
      </c>
      <c r="BO126" s="415"/>
      <c r="BP126" s="244"/>
      <c r="BQ126" s="244"/>
      <c r="BR126" s="842"/>
      <c r="BS126" s="842"/>
      <c r="BT126" s="842"/>
    </row>
    <row r="127" spans="1:72" s="22" customFormat="1" ht="15.75" hidden="1" customHeight="1" outlineLevel="1">
      <c r="A127" s="842"/>
      <c r="B127" s="44"/>
      <c r="C127" s="45"/>
      <c r="D127" s="46"/>
      <c r="E127" s="46"/>
      <c r="F127" s="45"/>
      <c r="G127" s="46"/>
      <c r="H127" s="45"/>
      <c r="I127" s="45"/>
      <c r="J127" s="47"/>
      <c r="K127" s="48"/>
      <c r="L127" s="47"/>
      <c r="M127" s="2316"/>
      <c r="N127" s="48"/>
      <c r="O127" s="49"/>
      <c r="P127" s="49"/>
      <c r="Q127" s="2254">
        <f t="shared" si="41"/>
        <v>0</v>
      </c>
      <c r="R127" s="2255">
        <f t="shared" si="23"/>
        <v>0</v>
      </c>
      <c r="S127" s="2255">
        <f t="shared" si="24"/>
        <v>0</v>
      </c>
      <c r="T127" s="2317"/>
      <c r="U127" s="2317"/>
      <c r="V127" s="2317"/>
      <c r="W127" s="50"/>
      <c r="X127" s="2261">
        <f t="shared" si="25"/>
        <v>0</v>
      </c>
      <c r="Y127" s="2261">
        <f t="shared" si="26"/>
        <v>0</v>
      </c>
      <c r="Z127" s="50"/>
      <c r="AA127" s="50"/>
      <c r="AB127" s="48"/>
      <c r="AC127" s="48"/>
      <c r="AD127" s="48"/>
      <c r="AE127" s="51"/>
      <c r="AF127" s="42"/>
      <c r="AG127" s="52" t="s">
        <v>7050</v>
      </c>
      <c r="AH127" s="207"/>
      <c r="AI127" s="415"/>
      <c r="AJ127" s="244"/>
      <c r="AK127" s="415"/>
      <c r="AL127" s="244"/>
      <c r="AM127" s="244"/>
      <c r="AN127" s="244"/>
      <c r="AO127" s="244"/>
      <c r="AP127" s="244"/>
      <c r="AQ127" s="244"/>
      <c r="AR127" s="244"/>
      <c r="AS127" s="337">
        <f t="shared" si="56"/>
        <v>1</v>
      </c>
      <c r="AT127" s="337">
        <f t="shared" si="57"/>
        <v>1</v>
      </c>
      <c r="AU127" s="337">
        <f t="shared" si="58"/>
        <v>1</v>
      </c>
      <c r="AV127" s="337">
        <f t="shared" si="59"/>
        <v>1</v>
      </c>
      <c r="AW127" s="337">
        <f t="shared" si="60"/>
        <v>1</v>
      </c>
      <c r="AX127" s="337">
        <f t="shared" si="61"/>
        <v>1</v>
      </c>
      <c r="AY127" s="337">
        <f t="shared" si="62"/>
        <v>1</v>
      </c>
      <c r="AZ127" s="322"/>
      <c r="BA127" s="322"/>
      <c r="BB127" s="244"/>
      <c r="BC127" s="244"/>
      <c r="BD127" s="244"/>
      <c r="BE127" s="244"/>
      <c r="BF127" s="337">
        <f t="shared" si="63"/>
        <v>1</v>
      </c>
      <c r="BG127" s="244"/>
      <c r="BH127" s="322"/>
      <c r="BI127" s="337">
        <f t="shared" si="64"/>
        <v>1</v>
      </c>
      <c r="BJ127" s="337">
        <f t="shared" si="65"/>
        <v>1</v>
      </c>
      <c r="BK127" s="337">
        <f t="shared" si="66"/>
        <v>1</v>
      </c>
      <c r="BL127" s="337">
        <f t="shared" si="67"/>
        <v>1</v>
      </c>
      <c r="BM127" s="337">
        <f t="shared" si="68"/>
        <v>1</v>
      </c>
      <c r="BN127" s="337">
        <f t="shared" si="69"/>
        <v>1</v>
      </c>
      <c r="BO127" s="415"/>
      <c r="BP127" s="244"/>
      <c r="BQ127" s="244"/>
      <c r="BR127" s="842"/>
      <c r="BS127" s="842"/>
      <c r="BT127" s="842"/>
    </row>
    <row r="128" spans="1:72" s="22" customFormat="1" ht="15.75" hidden="1" customHeight="1" outlineLevel="1">
      <c r="A128" s="842"/>
      <c r="B128" s="44"/>
      <c r="C128" s="45"/>
      <c r="D128" s="46"/>
      <c r="E128" s="46"/>
      <c r="F128" s="45"/>
      <c r="G128" s="46"/>
      <c r="H128" s="45"/>
      <c r="I128" s="45"/>
      <c r="J128" s="47"/>
      <c r="K128" s="48"/>
      <c r="L128" s="47"/>
      <c r="M128" s="2316"/>
      <c r="N128" s="48"/>
      <c r="O128" s="49"/>
      <c r="P128" s="49"/>
      <c r="Q128" s="2254">
        <f t="shared" si="41"/>
        <v>0</v>
      </c>
      <c r="R128" s="2255">
        <f t="shared" si="23"/>
        <v>0</v>
      </c>
      <c r="S128" s="2255">
        <f t="shared" si="24"/>
        <v>0</v>
      </c>
      <c r="T128" s="2317"/>
      <c r="U128" s="2317"/>
      <c r="V128" s="2317"/>
      <c r="W128" s="50"/>
      <c r="X128" s="2261">
        <f t="shared" si="25"/>
        <v>0</v>
      </c>
      <c r="Y128" s="2261">
        <f t="shared" si="26"/>
        <v>0</v>
      </c>
      <c r="Z128" s="50"/>
      <c r="AA128" s="50"/>
      <c r="AB128" s="48"/>
      <c r="AC128" s="48"/>
      <c r="AD128" s="48"/>
      <c r="AE128" s="51"/>
      <c r="AF128" s="42"/>
      <c r="AG128" s="52" t="s">
        <v>7051</v>
      </c>
      <c r="AH128" s="207"/>
      <c r="AI128" s="415"/>
      <c r="AJ128" s="244"/>
      <c r="AK128" s="415"/>
      <c r="AL128" s="244"/>
      <c r="AM128" s="244"/>
      <c r="AN128" s="244"/>
      <c r="AO128" s="244"/>
      <c r="AP128" s="244"/>
      <c r="AQ128" s="244"/>
      <c r="AR128" s="244"/>
      <c r="AS128" s="337">
        <f t="shared" si="56"/>
        <v>1</v>
      </c>
      <c r="AT128" s="337">
        <f t="shared" si="57"/>
        <v>1</v>
      </c>
      <c r="AU128" s="337">
        <f t="shared" si="58"/>
        <v>1</v>
      </c>
      <c r="AV128" s="337">
        <f t="shared" si="59"/>
        <v>1</v>
      </c>
      <c r="AW128" s="337">
        <f t="shared" si="60"/>
        <v>1</v>
      </c>
      <c r="AX128" s="337">
        <f t="shared" si="61"/>
        <v>1</v>
      </c>
      <c r="AY128" s="337">
        <f t="shared" si="62"/>
        <v>1</v>
      </c>
      <c r="AZ128" s="322"/>
      <c r="BA128" s="322"/>
      <c r="BB128" s="244"/>
      <c r="BC128" s="244"/>
      <c r="BD128" s="244"/>
      <c r="BE128" s="244"/>
      <c r="BF128" s="337">
        <f t="shared" si="63"/>
        <v>1</v>
      </c>
      <c r="BG128" s="244"/>
      <c r="BH128" s="322"/>
      <c r="BI128" s="337">
        <f t="shared" si="64"/>
        <v>1</v>
      </c>
      <c r="BJ128" s="337">
        <f t="shared" si="65"/>
        <v>1</v>
      </c>
      <c r="BK128" s="337">
        <f t="shared" si="66"/>
        <v>1</v>
      </c>
      <c r="BL128" s="337">
        <f t="shared" si="67"/>
        <v>1</v>
      </c>
      <c r="BM128" s="337">
        <f t="shared" si="68"/>
        <v>1</v>
      </c>
      <c r="BN128" s="337">
        <f t="shared" si="69"/>
        <v>1</v>
      </c>
      <c r="BO128" s="415"/>
      <c r="BP128" s="244"/>
      <c r="BQ128" s="244"/>
      <c r="BR128" s="842"/>
      <c r="BS128" s="842"/>
      <c r="BT128" s="842"/>
    </row>
    <row r="129" spans="1:72" s="22" customFormat="1" ht="15.75" hidden="1" customHeight="1" outlineLevel="1">
      <c r="A129" s="842"/>
      <c r="B129" s="44"/>
      <c r="C129" s="45"/>
      <c r="D129" s="46"/>
      <c r="E129" s="46"/>
      <c r="F129" s="45"/>
      <c r="G129" s="46"/>
      <c r="H129" s="45"/>
      <c r="I129" s="45"/>
      <c r="J129" s="47"/>
      <c r="K129" s="48"/>
      <c r="L129" s="47"/>
      <c r="M129" s="2316"/>
      <c r="N129" s="48"/>
      <c r="O129" s="49"/>
      <c r="P129" s="49"/>
      <c r="Q129" s="2254">
        <f t="shared" si="41"/>
        <v>0</v>
      </c>
      <c r="R129" s="2255">
        <f t="shared" si="23"/>
        <v>0</v>
      </c>
      <c r="S129" s="2255">
        <f t="shared" si="24"/>
        <v>0</v>
      </c>
      <c r="T129" s="2317"/>
      <c r="U129" s="2317"/>
      <c r="V129" s="2317"/>
      <c r="W129" s="50"/>
      <c r="X129" s="2261">
        <f t="shared" si="25"/>
        <v>0</v>
      </c>
      <c r="Y129" s="2261">
        <f t="shared" si="26"/>
        <v>0</v>
      </c>
      <c r="Z129" s="50"/>
      <c r="AA129" s="50"/>
      <c r="AB129" s="48"/>
      <c r="AC129" s="48"/>
      <c r="AD129" s="48"/>
      <c r="AE129" s="51"/>
      <c r="AF129" s="42"/>
      <c r="AG129" s="52" t="s">
        <v>7052</v>
      </c>
      <c r="AH129" s="207"/>
      <c r="AI129" s="415"/>
      <c r="AJ129" s="244"/>
      <c r="AK129" s="415"/>
      <c r="AL129" s="244"/>
      <c r="AM129" s="244"/>
      <c r="AN129" s="244"/>
      <c r="AO129" s="244"/>
      <c r="AP129" s="244"/>
      <c r="AQ129" s="244"/>
      <c r="AR129" s="244"/>
      <c r="AS129" s="337">
        <f t="shared" si="56"/>
        <v>1</v>
      </c>
      <c r="AT129" s="337">
        <f t="shared" si="57"/>
        <v>1</v>
      </c>
      <c r="AU129" s="337">
        <f t="shared" si="58"/>
        <v>1</v>
      </c>
      <c r="AV129" s="337">
        <f t="shared" si="59"/>
        <v>1</v>
      </c>
      <c r="AW129" s="337">
        <f t="shared" si="60"/>
        <v>1</v>
      </c>
      <c r="AX129" s="337">
        <f t="shared" si="61"/>
        <v>1</v>
      </c>
      <c r="AY129" s="337">
        <f t="shared" si="62"/>
        <v>1</v>
      </c>
      <c r="AZ129" s="322"/>
      <c r="BA129" s="322"/>
      <c r="BB129" s="244"/>
      <c r="BC129" s="244"/>
      <c r="BD129" s="244"/>
      <c r="BE129" s="244"/>
      <c r="BF129" s="337">
        <f t="shared" si="63"/>
        <v>1</v>
      </c>
      <c r="BG129" s="244"/>
      <c r="BH129" s="322"/>
      <c r="BI129" s="337">
        <f t="shared" si="64"/>
        <v>1</v>
      </c>
      <c r="BJ129" s="337">
        <f t="shared" si="65"/>
        <v>1</v>
      </c>
      <c r="BK129" s="337">
        <f t="shared" si="66"/>
        <v>1</v>
      </c>
      <c r="BL129" s="337">
        <f t="shared" si="67"/>
        <v>1</v>
      </c>
      <c r="BM129" s="337">
        <f t="shared" si="68"/>
        <v>1</v>
      </c>
      <c r="BN129" s="337">
        <f t="shared" si="69"/>
        <v>1</v>
      </c>
      <c r="BO129" s="415"/>
      <c r="BP129" s="244"/>
      <c r="BQ129" s="244"/>
      <c r="BR129" s="842"/>
      <c r="BS129" s="842"/>
      <c r="BT129" s="842"/>
    </row>
    <row r="130" spans="1:72" s="22" customFormat="1" ht="15.75" hidden="1" customHeight="1" outlineLevel="1">
      <c r="A130" s="842"/>
      <c r="B130" s="44"/>
      <c r="C130" s="45"/>
      <c r="D130" s="46"/>
      <c r="E130" s="46"/>
      <c r="F130" s="45"/>
      <c r="G130" s="46"/>
      <c r="H130" s="45"/>
      <c r="I130" s="45"/>
      <c r="J130" s="47"/>
      <c r="K130" s="48"/>
      <c r="L130" s="47"/>
      <c r="M130" s="2316"/>
      <c r="N130" s="48"/>
      <c r="O130" s="49"/>
      <c r="P130" s="49"/>
      <c r="Q130" s="2254">
        <f t="shared" si="41"/>
        <v>0</v>
      </c>
      <c r="R130" s="2255">
        <f t="shared" si="23"/>
        <v>0</v>
      </c>
      <c r="S130" s="2255">
        <f t="shared" si="24"/>
        <v>0</v>
      </c>
      <c r="T130" s="2317"/>
      <c r="U130" s="2317"/>
      <c r="V130" s="2317"/>
      <c r="W130" s="50"/>
      <c r="X130" s="2261">
        <f t="shared" si="25"/>
        <v>0</v>
      </c>
      <c r="Y130" s="2261">
        <f t="shared" si="26"/>
        <v>0</v>
      </c>
      <c r="Z130" s="50"/>
      <c r="AA130" s="50"/>
      <c r="AB130" s="48"/>
      <c r="AC130" s="48"/>
      <c r="AD130" s="48"/>
      <c r="AE130" s="51"/>
      <c r="AF130" s="42"/>
      <c r="AG130" s="52" t="s">
        <v>7053</v>
      </c>
      <c r="AH130" s="207"/>
      <c r="AI130" s="415"/>
      <c r="AJ130" s="244"/>
      <c r="AK130" s="415"/>
      <c r="AL130" s="244"/>
      <c r="AM130" s="244"/>
      <c r="AN130" s="244"/>
      <c r="AO130" s="244"/>
      <c r="AP130" s="244"/>
      <c r="AQ130" s="244"/>
      <c r="AR130" s="244"/>
      <c r="AS130" s="337">
        <f t="shared" si="56"/>
        <v>1</v>
      </c>
      <c r="AT130" s="337">
        <f t="shared" si="57"/>
        <v>1</v>
      </c>
      <c r="AU130" s="337">
        <f t="shared" si="58"/>
        <v>1</v>
      </c>
      <c r="AV130" s="337">
        <f t="shared" si="59"/>
        <v>1</v>
      </c>
      <c r="AW130" s="337">
        <f t="shared" si="60"/>
        <v>1</v>
      </c>
      <c r="AX130" s="337">
        <f t="shared" si="61"/>
        <v>1</v>
      </c>
      <c r="AY130" s="337">
        <f t="shared" si="62"/>
        <v>1</v>
      </c>
      <c r="AZ130" s="322"/>
      <c r="BA130" s="322"/>
      <c r="BB130" s="244"/>
      <c r="BC130" s="244"/>
      <c r="BD130" s="244"/>
      <c r="BE130" s="244"/>
      <c r="BF130" s="337">
        <f t="shared" si="63"/>
        <v>1</v>
      </c>
      <c r="BG130" s="244"/>
      <c r="BH130" s="322"/>
      <c r="BI130" s="337">
        <f t="shared" si="64"/>
        <v>1</v>
      </c>
      <c r="BJ130" s="337">
        <f t="shared" si="65"/>
        <v>1</v>
      </c>
      <c r="BK130" s="337">
        <f t="shared" si="66"/>
        <v>1</v>
      </c>
      <c r="BL130" s="337">
        <f t="shared" si="67"/>
        <v>1</v>
      </c>
      <c r="BM130" s="337">
        <f t="shared" si="68"/>
        <v>1</v>
      </c>
      <c r="BN130" s="337">
        <f t="shared" si="69"/>
        <v>1</v>
      </c>
      <c r="BO130" s="415"/>
      <c r="BP130" s="244"/>
      <c r="BQ130" s="244"/>
      <c r="BR130" s="842"/>
      <c r="BS130" s="842"/>
      <c r="BT130" s="842"/>
    </row>
    <row r="131" spans="1:72" s="22" customFormat="1" ht="15.75" hidden="1" customHeight="1" outlineLevel="1">
      <c r="A131" s="842"/>
      <c r="B131" s="44"/>
      <c r="C131" s="45"/>
      <c r="D131" s="46"/>
      <c r="E131" s="46"/>
      <c r="F131" s="45"/>
      <c r="G131" s="46"/>
      <c r="H131" s="45"/>
      <c r="I131" s="45"/>
      <c r="J131" s="47"/>
      <c r="K131" s="48"/>
      <c r="L131" s="47"/>
      <c r="M131" s="2316"/>
      <c r="N131" s="48"/>
      <c r="O131" s="49"/>
      <c r="P131" s="49"/>
      <c r="Q131" s="2254">
        <f t="shared" si="41"/>
        <v>0</v>
      </c>
      <c r="R131" s="2255">
        <f t="shared" si="23"/>
        <v>0</v>
      </c>
      <c r="S131" s="2255">
        <f t="shared" si="24"/>
        <v>0</v>
      </c>
      <c r="T131" s="2317"/>
      <c r="U131" s="2317"/>
      <c r="V131" s="2317"/>
      <c r="W131" s="50"/>
      <c r="X131" s="2261">
        <f t="shared" si="25"/>
        <v>0</v>
      </c>
      <c r="Y131" s="2261">
        <f t="shared" si="26"/>
        <v>0</v>
      </c>
      <c r="Z131" s="50"/>
      <c r="AA131" s="50"/>
      <c r="AB131" s="48"/>
      <c r="AC131" s="48"/>
      <c r="AD131" s="48"/>
      <c r="AE131" s="51"/>
      <c r="AF131" s="42"/>
      <c r="AG131" s="52" t="s">
        <v>7054</v>
      </c>
      <c r="AH131" s="207"/>
      <c r="AI131" s="415"/>
      <c r="AJ131" s="244"/>
      <c r="AK131" s="415"/>
      <c r="AL131" s="244"/>
      <c r="AM131" s="244"/>
      <c r="AN131" s="244"/>
      <c r="AO131" s="244"/>
      <c r="AP131" s="244"/>
      <c r="AQ131" s="244"/>
      <c r="AR131" s="244"/>
      <c r="AS131" s="337">
        <f t="shared" si="56"/>
        <v>1</v>
      </c>
      <c r="AT131" s="337">
        <f t="shared" si="57"/>
        <v>1</v>
      </c>
      <c r="AU131" s="337">
        <f t="shared" si="58"/>
        <v>1</v>
      </c>
      <c r="AV131" s="337">
        <f t="shared" si="59"/>
        <v>1</v>
      </c>
      <c r="AW131" s="337">
        <f t="shared" si="60"/>
        <v>1</v>
      </c>
      <c r="AX131" s="337">
        <f t="shared" si="61"/>
        <v>1</v>
      </c>
      <c r="AY131" s="337">
        <f t="shared" si="62"/>
        <v>1</v>
      </c>
      <c r="AZ131" s="322"/>
      <c r="BA131" s="322"/>
      <c r="BB131" s="244"/>
      <c r="BC131" s="244"/>
      <c r="BD131" s="244"/>
      <c r="BE131" s="244"/>
      <c r="BF131" s="337">
        <f t="shared" si="63"/>
        <v>1</v>
      </c>
      <c r="BG131" s="244"/>
      <c r="BH131" s="322"/>
      <c r="BI131" s="337">
        <f t="shared" si="64"/>
        <v>1</v>
      </c>
      <c r="BJ131" s="337">
        <f t="shared" si="65"/>
        <v>1</v>
      </c>
      <c r="BK131" s="337">
        <f t="shared" si="66"/>
        <v>1</v>
      </c>
      <c r="BL131" s="337">
        <f t="shared" si="67"/>
        <v>1</v>
      </c>
      <c r="BM131" s="337">
        <f t="shared" si="68"/>
        <v>1</v>
      </c>
      <c r="BN131" s="337">
        <f t="shared" si="69"/>
        <v>1</v>
      </c>
      <c r="BO131" s="415"/>
      <c r="BP131" s="244"/>
      <c r="BQ131" s="244"/>
      <c r="BR131" s="842"/>
      <c r="BS131" s="842"/>
      <c r="BT131" s="842"/>
    </row>
    <row r="132" spans="1:72" s="22" customFormat="1" ht="15.75" hidden="1" customHeight="1" outlineLevel="1">
      <c r="A132" s="842"/>
      <c r="B132" s="44"/>
      <c r="C132" s="45"/>
      <c r="D132" s="46"/>
      <c r="E132" s="46"/>
      <c r="F132" s="45"/>
      <c r="G132" s="46"/>
      <c r="H132" s="45"/>
      <c r="I132" s="45"/>
      <c r="J132" s="47"/>
      <c r="K132" s="48"/>
      <c r="L132" s="47"/>
      <c r="M132" s="2316"/>
      <c r="N132" s="48"/>
      <c r="O132" s="49"/>
      <c r="P132" s="49"/>
      <c r="Q132" s="2254">
        <f t="shared" si="41"/>
        <v>0</v>
      </c>
      <c r="R132" s="2255">
        <f t="shared" si="23"/>
        <v>0</v>
      </c>
      <c r="S132" s="2255">
        <f t="shared" si="24"/>
        <v>0</v>
      </c>
      <c r="T132" s="2317"/>
      <c r="U132" s="2317"/>
      <c r="V132" s="2317"/>
      <c r="W132" s="50"/>
      <c r="X132" s="2261">
        <f t="shared" si="25"/>
        <v>0</v>
      </c>
      <c r="Y132" s="2261">
        <f t="shared" si="26"/>
        <v>0</v>
      </c>
      <c r="Z132" s="50"/>
      <c r="AA132" s="50"/>
      <c r="AB132" s="48"/>
      <c r="AC132" s="48"/>
      <c r="AD132" s="48"/>
      <c r="AE132" s="51"/>
      <c r="AF132" s="42"/>
      <c r="AG132" s="52" t="s">
        <v>7055</v>
      </c>
      <c r="AH132" s="207"/>
      <c r="AI132" s="415"/>
      <c r="AJ132" s="244"/>
      <c r="AK132" s="415"/>
      <c r="AL132" s="244"/>
      <c r="AM132" s="244"/>
      <c r="AN132" s="244"/>
      <c r="AO132" s="244"/>
      <c r="AP132" s="244"/>
      <c r="AQ132" s="244"/>
      <c r="AR132" s="244"/>
      <c r="AS132" s="337">
        <f t="shared" si="56"/>
        <v>1</v>
      </c>
      <c r="AT132" s="337">
        <f t="shared" si="57"/>
        <v>1</v>
      </c>
      <c r="AU132" s="337">
        <f t="shared" si="58"/>
        <v>1</v>
      </c>
      <c r="AV132" s="337">
        <f t="shared" si="59"/>
        <v>1</v>
      </c>
      <c r="AW132" s="337">
        <f t="shared" si="60"/>
        <v>1</v>
      </c>
      <c r="AX132" s="337">
        <f t="shared" si="61"/>
        <v>1</v>
      </c>
      <c r="AY132" s="337">
        <f t="shared" si="62"/>
        <v>1</v>
      </c>
      <c r="AZ132" s="322"/>
      <c r="BA132" s="322"/>
      <c r="BB132" s="244"/>
      <c r="BC132" s="244"/>
      <c r="BD132" s="244"/>
      <c r="BE132" s="244"/>
      <c r="BF132" s="337">
        <f t="shared" si="63"/>
        <v>1</v>
      </c>
      <c r="BG132" s="244"/>
      <c r="BH132" s="322"/>
      <c r="BI132" s="337">
        <f t="shared" si="64"/>
        <v>1</v>
      </c>
      <c r="BJ132" s="337">
        <f t="shared" si="65"/>
        <v>1</v>
      </c>
      <c r="BK132" s="337">
        <f t="shared" si="66"/>
        <v>1</v>
      </c>
      <c r="BL132" s="337">
        <f t="shared" si="67"/>
        <v>1</v>
      </c>
      <c r="BM132" s="337">
        <f t="shared" si="68"/>
        <v>1</v>
      </c>
      <c r="BN132" s="337">
        <f t="shared" si="69"/>
        <v>1</v>
      </c>
      <c r="BO132" s="415"/>
      <c r="BP132" s="244"/>
      <c r="BQ132" s="244"/>
      <c r="BR132" s="842"/>
      <c r="BS132" s="842"/>
      <c r="BT132" s="842"/>
    </row>
    <row r="133" spans="1:72" s="22" customFormat="1" ht="15.75" hidden="1" customHeight="1" outlineLevel="1">
      <c r="A133" s="842"/>
      <c r="B133" s="44"/>
      <c r="C133" s="45"/>
      <c r="D133" s="46"/>
      <c r="E133" s="46"/>
      <c r="F133" s="45"/>
      <c r="G133" s="46"/>
      <c r="H133" s="45"/>
      <c r="I133" s="45"/>
      <c r="J133" s="47"/>
      <c r="K133" s="48"/>
      <c r="L133" s="47"/>
      <c r="M133" s="2316"/>
      <c r="N133" s="48"/>
      <c r="O133" s="49"/>
      <c r="P133" s="49"/>
      <c r="Q133" s="2254">
        <f t="shared" si="41"/>
        <v>0</v>
      </c>
      <c r="R133" s="2255">
        <f t="shared" si="23"/>
        <v>0</v>
      </c>
      <c r="S133" s="2255">
        <f t="shared" si="24"/>
        <v>0</v>
      </c>
      <c r="T133" s="2317"/>
      <c r="U133" s="2317"/>
      <c r="V133" s="2317"/>
      <c r="W133" s="50"/>
      <c r="X133" s="2261">
        <f t="shared" si="25"/>
        <v>0</v>
      </c>
      <c r="Y133" s="2261">
        <f t="shared" si="26"/>
        <v>0</v>
      </c>
      <c r="Z133" s="50"/>
      <c r="AA133" s="50"/>
      <c r="AB133" s="48"/>
      <c r="AC133" s="48"/>
      <c r="AD133" s="48"/>
      <c r="AE133" s="51"/>
      <c r="AF133" s="42"/>
      <c r="AG133" s="52" t="s">
        <v>7056</v>
      </c>
      <c r="AH133" s="207"/>
      <c r="AI133" s="415"/>
      <c r="AJ133" s="244"/>
      <c r="AK133" s="415"/>
      <c r="AL133" s="244"/>
      <c r="AM133" s="244"/>
      <c r="AN133" s="244"/>
      <c r="AO133" s="244"/>
      <c r="AP133" s="244"/>
      <c r="AQ133" s="244"/>
      <c r="AR133" s="244"/>
      <c r="AS133" s="337">
        <f t="shared" si="56"/>
        <v>1</v>
      </c>
      <c r="AT133" s="337">
        <f t="shared" si="57"/>
        <v>1</v>
      </c>
      <c r="AU133" s="337">
        <f t="shared" si="58"/>
        <v>1</v>
      </c>
      <c r="AV133" s="337">
        <f t="shared" si="59"/>
        <v>1</v>
      </c>
      <c r="AW133" s="337">
        <f t="shared" si="60"/>
        <v>1</v>
      </c>
      <c r="AX133" s="337">
        <f t="shared" si="61"/>
        <v>1</v>
      </c>
      <c r="AY133" s="337">
        <f t="shared" si="62"/>
        <v>1</v>
      </c>
      <c r="AZ133" s="322"/>
      <c r="BA133" s="322"/>
      <c r="BB133" s="244"/>
      <c r="BC133" s="244"/>
      <c r="BD133" s="244"/>
      <c r="BE133" s="244"/>
      <c r="BF133" s="337">
        <f t="shared" si="63"/>
        <v>1</v>
      </c>
      <c r="BG133" s="244"/>
      <c r="BH133" s="322"/>
      <c r="BI133" s="337">
        <f t="shared" si="64"/>
        <v>1</v>
      </c>
      <c r="BJ133" s="337">
        <f t="shared" si="65"/>
        <v>1</v>
      </c>
      <c r="BK133" s="337">
        <f t="shared" si="66"/>
        <v>1</v>
      </c>
      <c r="BL133" s="337">
        <f t="shared" si="67"/>
        <v>1</v>
      </c>
      <c r="BM133" s="337">
        <f t="shared" si="68"/>
        <v>1</v>
      </c>
      <c r="BN133" s="337">
        <f t="shared" si="69"/>
        <v>1</v>
      </c>
      <c r="BO133" s="415"/>
      <c r="BP133" s="244"/>
      <c r="BQ133" s="244"/>
      <c r="BR133" s="842"/>
      <c r="BS133" s="842"/>
      <c r="BT133" s="842"/>
    </row>
    <row r="134" spans="1:72" s="22" customFormat="1" ht="15.75" hidden="1" customHeight="1" outlineLevel="1">
      <c r="A134" s="842"/>
      <c r="B134" s="44"/>
      <c r="C134" s="45"/>
      <c r="D134" s="46"/>
      <c r="E134" s="46"/>
      <c r="F134" s="45"/>
      <c r="G134" s="46"/>
      <c r="H134" s="45"/>
      <c r="I134" s="45"/>
      <c r="J134" s="47"/>
      <c r="K134" s="48"/>
      <c r="L134" s="47"/>
      <c r="M134" s="2316"/>
      <c r="N134" s="48"/>
      <c r="O134" s="49"/>
      <c r="P134" s="49"/>
      <c r="Q134" s="2254">
        <f t="shared" si="41"/>
        <v>0</v>
      </c>
      <c r="R134" s="2255">
        <f t="shared" si="23"/>
        <v>0</v>
      </c>
      <c r="S134" s="2255">
        <f t="shared" si="24"/>
        <v>0</v>
      </c>
      <c r="T134" s="2317"/>
      <c r="U134" s="2317"/>
      <c r="V134" s="2317"/>
      <c r="W134" s="50"/>
      <c r="X134" s="2261">
        <f t="shared" si="25"/>
        <v>0</v>
      </c>
      <c r="Y134" s="2261">
        <f t="shared" si="26"/>
        <v>0</v>
      </c>
      <c r="Z134" s="50"/>
      <c r="AA134" s="50"/>
      <c r="AB134" s="48"/>
      <c r="AC134" s="48"/>
      <c r="AD134" s="48"/>
      <c r="AE134" s="51"/>
      <c r="AF134" s="42"/>
      <c r="AG134" s="52" t="s">
        <v>7057</v>
      </c>
      <c r="AH134" s="207"/>
      <c r="AI134" s="415"/>
      <c r="AJ134" s="244"/>
      <c r="AK134" s="415"/>
      <c r="AL134" s="244"/>
      <c r="AM134" s="244"/>
      <c r="AN134" s="244"/>
      <c r="AO134" s="244"/>
      <c r="AP134" s="244"/>
      <c r="AQ134" s="244"/>
      <c r="AR134" s="244"/>
      <c r="AS134" s="337">
        <f t="shared" si="56"/>
        <v>1</v>
      </c>
      <c r="AT134" s="337">
        <f t="shared" si="57"/>
        <v>1</v>
      </c>
      <c r="AU134" s="337">
        <f t="shared" si="58"/>
        <v>1</v>
      </c>
      <c r="AV134" s="337">
        <f t="shared" si="59"/>
        <v>1</v>
      </c>
      <c r="AW134" s="337">
        <f t="shared" si="60"/>
        <v>1</v>
      </c>
      <c r="AX134" s="337">
        <f t="shared" si="61"/>
        <v>1</v>
      </c>
      <c r="AY134" s="337">
        <f t="shared" si="62"/>
        <v>1</v>
      </c>
      <c r="AZ134" s="322"/>
      <c r="BA134" s="322"/>
      <c r="BB134" s="244"/>
      <c r="BC134" s="244"/>
      <c r="BD134" s="244"/>
      <c r="BE134" s="244"/>
      <c r="BF134" s="337">
        <f t="shared" si="63"/>
        <v>1</v>
      </c>
      <c r="BG134" s="244"/>
      <c r="BH134" s="322"/>
      <c r="BI134" s="337">
        <f t="shared" si="64"/>
        <v>1</v>
      </c>
      <c r="BJ134" s="337">
        <f t="shared" si="65"/>
        <v>1</v>
      </c>
      <c r="BK134" s="337">
        <f t="shared" si="66"/>
        <v>1</v>
      </c>
      <c r="BL134" s="337">
        <f t="shared" si="67"/>
        <v>1</v>
      </c>
      <c r="BM134" s="337">
        <f t="shared" si="68"/>
        <v>1</v>
      </c>
      <c r="BN134" s="337">
        <f t="shared" si="69"/>
        <v>1</v>
      </c>
      <c r="BO134" s="415"/>
      <c r="BP134" s="244"/>
      <c r="BQ134" s="244"/>
      <c r="BR134" s="842"/>
      <c r="BS134" s="842"/>
      <c r="BT134" s="842"/>
    </row>
    <row r="135" spans="1:72" s="22" customFormat="1" ht="15.75" hidden="1" customHeight="1" outlineLevel="1">
      <c r="A135" s="842"/>
      <c r="B135" s="44"/>
      <c r="C135" s="45"/>
      <c r="D135" s="46"/>
      <c r="E135" s="46"/>
      <c r="F135" s="45"/>
      <c r="G135" s="46"/>
      <c r="H135" s="45"/>
      <c r="I135" s="45"/>
      <c r="J135" s="47"/>
      <c r="K135" s="48"/>
      <c r="L135" s="47"/>
      <c r="M135" s="2316"/>
      <c r="N135" s="48"/>
      <c r="O135" s="49"/>
      <c r="P135" s="49"/>
      <c r="Q135" s="2254">
        <f t="shared" si="41"/>
        <v>0</v>
      </c>
      <c r="R135" s="2255">
        <f t="shared" si="23"/>
        <v>0</v>
      </c>
      <c r="S135" s="2255">
        <f t="shared" si="24"/>
        <v>0</v>
      </c>
      <c r="T135" s="2317"/>
      <c r="U135" s="2317"/>
      <c r="V135" s="2317"/>
      <c r="W135" s="50"/>
      <c r="X135" s="2261">
        <f t="shared" si="25"/>
        <v>0</v>
      </c>
      <c r="Y135" s="2261">
        <f t="shared" si="26"/>
        <v>0</v>
      </c>
      <c r="Z135" s="50"/>
      <c r="AA135" s="50"/>
      <c r="AB135" s="48"/>
      <c r="AC135" s="48"/>
      <c r="AD135" s="48"/>
      <c r="AE135" s="51"/>
      <c r="AF135" s="42"/>
      <c r="AG135" s="52" t="s">
        <v>7058</v>
      </c>
      <c r="AH135" s="207"/>
      <c r="AI135" s="415"/>
      <c r="AJ135" s="244"/>
      <c r="AK135" s="415"/>
      <c r="AL135" s="244"/>
      <c r="AM135" s="244"/>
      <c r="AN135" s="244"/>
      <c r="AO135" s="244"/>
      <c r="AP135" s="244"/>
      <c r="AQ135" s="244"/>
      <c r="AR135" s="244"/>
      <c r="AS135" s="337">
        <f t="shared" si="56"/>
        <v>1</v>
      </c>
      <c r="AT135" s="337">
        <f t="shared" si="57"/>
        <v>1</v>
      </c>
      <c r="AU135" s="337">
        <f t="shared" si="58"/>
        <v>1</v>
      </c>
      <c r="AV135" s="337">
        <f t="shared" si="59"/>
        <v>1</v>
      </c>
      <c r="AW135" s="337">
        <f t="shared" si="60"/>
        <v>1</v>
      </c>
      <c r="AX135" s="337">
        <f t="shared" si="61"/>
        <v>1</v>
      </c>
      <c r="AY135" s="337">
        <f t="shared" si="62"/>
        <v>1</v>
      </c>
      <c r="AZ135" s="322"/>
      <c r="BA135" s="322"/>
      <c r="BB135" s="244"/>
      <c r="BC135" s="244"/>
      <c r="BD135" s="244"/>
      <c r="BE135" s="244"/>
      <c r="BF135" s="337">
        <f t="shared" si="63"/>
        <v>1</v>
      </c>
      <c r="BG135" s="244"/>
      <c r="BH135" s="322"/>
      <c r="BI135" s="337">
        <f t="shared" si="64"/>
        <v>1</v>
      </c>
      <c r="BJ135" s="337">
        <f t="shared" si="65"/>
        <v>1</v>
      </c>
      <c r="BK135" s="337">
        <f t="shared" si="66"/>
        <v>1</v>
      </c>
      <c r="BL135" s="337">
        <f t="shared" si="67"/>
        <v>1</v>
      </c>
      <c r="BM135" s="337">
        <f t="shared" si="68"/>
        <v>1</v>
      </c>
      <c r="BN135" s="337">
        <f t="shared" si="69"/>
        <v>1</v>
      </c>
      <c r="BO135" s="415"/>
      <c r="BP135" s="244"/>
      <c r="BQ135" s="244"/>
      <c r="BR135" s="842"/>
      <c r="BS135" s="842"/>
      <c r="BT135" s="842"/>
    </row>
    <row r="136" spans="1:72" s="22" customFormat="1" ht="15.75" hidden="1" customHeight="1" outlineLevel="1">
      <c r="A136" s="842"/>
      <c r="B136" s="44"/>
      <c r="C136" s="45"/>
      <c r="D136" s="46"/>
      <c r="E136" s="46"/>
      <c r="F136" s="45"/>
      <c r="G136" s="46"/>
      <c r="H136" s="45"/>
      <c r="I136" s="45"/>
      <c r="J136" s="47"/>
      <c r="K136" s="48"/>
      <c r="L136" s="47"/>
      <c r="M136" s="2316"/>
      <c r="N136" s="48"/>
      <c r="O136" s="49"/>
      <c r="P136" s="49"/>
      <c r="Q136" s="2254">
        <f t="shared" si="41"/>
        <v>0</v>
      </c>
      <c r="R136" s="2255">
        <f t="shared" si="23"/>
        <v>0</v>
      </c>
      <c r="S136" s="2255">
        <f t="shared" si="24"/>
        <v>0</v>
      </c>
      <c r="T136" s="2317"/>
      <c r="U136" s="2317"/>
      <c r="V136" s="2317"/>
      <c r="W136" s="50"/>
      <c r="X136" s="2261">
        <f t="shared" si="25"/>
        <v>0</v>
      </c>
      <c r="Y136" s="2261">
        <f t="shared" si="26"/>
        <v>0</v>
      </c>
      <c r="Z136" s="50"/>
      <c r="AA136" s="50"/>
      <c r="AB136" s="48"/>
      <c r="AC136" s="48"/>
      <c r="AD136" s="48"/>
      <c r="AE136" s="51"/>
      <c r="AF136" s="42"/>
      <c r="AG136" s="52" t="s">
        <v>7059</v>
      </c>
      <c r="AH136" s="207"/>
      <c r="AI136" s="415"/>
      <c r="AJ136" s="244"/>
      <c r="AK136" s="415"/>
      <c r="AL136" s="244"/>
      <c r="AM136" s="244"/>
      <c r="AN136" s="244"/>
      <c r="AO136" s="244"/>
      <c r="AP136" s="244"/>
      <c r="AQ136" s="244"/>
      <c r="AR136" s="244"/>
      <c r="AS136" s="337">
        <f t="shared" si="56"/>
        <v>1</v>
      </c>
      <c r="AT136" s="337">
        <f t="shared" si="57"/>
        <v>1</v>
      </c>
      <c r="AU136" s="337">
        <f t="shared" si="58"/>
        <v>1</v>
      </c>
      <c r="AV136" s="337">
        <f t="shared" si="59"/>
        <v>1</v>
      </c>
      <c r="AW136" s="337">
        <f t="shared" si="60"/>
        <v>1</v>
      </c>
      <c r="AX136" s="337">
        <f t="shared" si="61"/>
        <v>1</v>
      </c>
      <c r="AY136" s="337">
        <f t="shared" si="62"/>
        <v>1</v>
      </c>
      <c r="AZ136" s="322"/>
      <c r="BA136" s="322"/>
      <c r="BB136" s="244"/>
      <c r="BC136" s="244"/>
      <c r="BD136" s="244"/>
      <c r="BE136" s="244"/>
      <c r="BF136" s="337">
        <f t="shared" si="63"/>
        <v>1</v>
      </c>
      <c r="BG136" s="244"/>
      <c r="BH136" s="322"/>
      <c r="BI136" s="337">
        <f t="shared" si="64"/>
        <v>1</v>
      </c>
      <c r="BJ136" s="337">
        <f t="shared" si="65"/>
        <v>1</v>
      </c>
      <c r="BK136" s="337">
        <f t="shared" si="66"/>
        <v>1</v>
      </c>
      <c r="BL136" s="337">
        <f t="shared" si="67"/>
        <v>1</v>
      </c>
      <c r="BM136" s="337">
        <f t="shared" si="68"/>
        <v>1</v>
      </c>
      <c r="BN136" s="337">
        <f t="shared" si="69"/>
        <v>1</v>
      </c>
      <c r="BO136" s="415"/>
      <c r="BP136" s="244"/>
      <c r="BQ136" s="244"/>
      <c r="BR136" s="842"/>
      <c r="BS136" s="842"/>
      <c r="BT136" s="842"/>
    </row>
    <row r="137" spans="1:72" s="22" customFormat="1" ht="15.75" hidden="1" customHeight="1" outlineLevel="1">
      <c r="A137" s="842"/>
      <c r="B137" s="44"/>
      <c r="C137" s="45"/>
      <c r="D137" s="46"/>
      <c r="E137" s="46"/>
      <c r="F137" s="45"/>
      <c r="G137" s="46"/>
      <c r="H137" s="45"/>
      <c r="I137" s="45"/>
      <c r="J137" s="47"/>
      <c r="K137" s="48"/>
      <c r="L137" s="47"/>
      <c r="M137" s="2316"/>
      <c r="N137" s="48"/>
      <c r="O137" s="49"/>
      <c r="P137" s="49"/>
      <c r="Q137" s="2254">
        <f t="shared" si="41"/>
        <v>0</v>
      </c>
      <c r="R137" s="2255">
        <f t="shared" ref="R137:R158" si="70">IF(W137=0,0,((1+W137)/(1+$C$626))-1)</f>
        <v>0</v>
      </c>
      <c r="S137" s="2255">
        <f t="shared" ref="S137:S158" si="71">IF(W137=0,0,((1+W137)/(1+$C$627))-1)</f>
        <v>0</v>
      </c>
      <c r="T137" s="2317"/>
      <c r="U137" s="2317"/>
      <c r="V137" s="2317"/>
      <c r="W137" s="50"/>
      <c r="X137" s="2261">
        <f t="shared" ref="X137:X158" si="72">W137*P137</f>
        <v>0</v>
      </c>
      <c r="Y137" s="2261">
        <f t="shared" si="26"/>
        <v>0</v>
      </c>
      <c r="Z137" s="50"/>
      <c r="AA137" s="50"/>
      <c r="AB137" s="48"/>
      <c r="AC137" s="48"/>
      <c r="AD137" s="48"/>
      <c r="AE137" s="51"/>
      <c r="AF137" s="42"/>
      <c r="AG137" s="52" t="s">
        <v>7060</v>
      </c>
      <c r="AH137" s="207"/>
      <c r="AI137" s="415"/>
      <c r="AJ137" s="244"/>
      <c r="AK137" s="415"/>
      <c r="AL137" s="244"/>
      <c r="AM137" s="244"/>
      <c r="AN137" s="244"/>
      <c r="AO137" s="244"/>
      <c r="AP137" s="244"/>
      <c r="AQ137" s="244"/>
      <c r="AR137" s="244"/>
      <c r="AS137" s="337">
        <f t="shared" si="56"/>
        <v>1</v>
      </c>
      <c r="AT137" s="337">
        <f t="shared" si="57"/>
        <v>1</v>
      </c>
      <c r="AU137" s="337">
        <f t="shared" si="58"/>
        <v>1</v>
      </c>
      <c r="AV137" s="337">
        <f t="shared" si="59"/>
        <v>1</v>
      </c>
      <c r="AW137" s="337">
        <f t="shared" si="60"/>
        <v>1</v>
      </c>
      <c r="AX137" s="337">
        <f t="shared" si="61"/>
        <v>1</v>
      </c>
      <c r="AY137" s="337">
        <f t="shared" si="62"/>
        <v>1</v>
      </c>
      <c r="AZ137" s="322"/>
      <c r="BA137" s="322"/>
      <c r="BB137" s="244"/>
      <c r="BC137" s="244"/>
      <c r="BD137" s="244"/>
      <c r="BE137" s="244"/>
      <c r="BF137" s="337">
        <f t="shared" si="63"/>
        <v>1</v>
      </c>
      <c r="BG137" s="244"/>
      <c r="BH137" s="322"/>
      <c r="BI137" s="337">
        <f t="shared" si="64"/>
        <v>1</v>
      </c>
      <c r="BJ137" s="337">
        <f t="shared" si="65"/>
        <v>1</v>
      </c>
      <c r="BK137" s="337">
        <f t="shared" si="66"/>
        <v>1</v>
      </c>
      <c r="BL137" s="337">
        <f t="shared" si="67"/>
        <v>1</v>
      </c>
      <c r="BM137" s="337">
        <f t="shared" si="68"/>
        <v>1</v>
      </c>
      <c r="BN137" s="337">
        <f t="shared" si="69"/>
        <v>1</v>
      </c>
      <c r="BO137" s="415"/>
      <c r="BP137" s="244"/>
      <c r="BQ137" s="244"/>
      <c r="BR137" s="842"/>
      <c r="BS137" s="842"/>
      <c r="BT137" s="842"/>
    </row>
    <row r="138" spans="1:72" s="22" customFormat="1" ht="15.75" hidden="1" customHeight="1" outlineLevel="1">
      <c r="A138" s="842"/>
      <c r="B138" s="44"/>
      <c r="C138" s="45"/>
      <c r="D138" s="46"/>
      <c r="E138" s="46"/>
      <c r="F138" s="45"/>
      <c r="G138" s="46"/>
      <c r="H138" s="45"/>
      <c r="I138" s="45"/>
      <c r="J138" s="47"/>
      <c r="K138" s="48"/>
      <c r="L138" s="47"/>
      <c r="M138" s="2316"/>
      <c r="N138" s="48"/>
      <c r="O138" s="49"/>
      <c r="P138" s="49"/>
      <c r="Q138" s="2254">
        <f t="shared" si="41"/>
        <v>0</v>
      </c>
      <c r="R138" s="2255">
        <f t="shared" si="70"/>
        <v>0</v>
      </c>
      <c r="S138" s="2255">
        <f t="shared" si="71"/>
        <v>0</v>
      </c>
      <c r="T138" s="2317"/>
      <c r="U138" s="2317"/>
      <c r="V138" s="2317"/>
      <c r="W138" s="50"/>
      <c r="X138" s="2261">
        <f t="shared" si="72"/>
        <v>0</v>
      </c>
      <c r="Y138" s="2261">
        <f t="shared" ref="Y138:Y158" si="73">X138</f>
        <v>0</v>
      </c>
      <c r="Z138" s="50"/>
      <c r="AA138" s="50"/>
      <c r="AB138" s="48"/>
      <c r="AC138" s="48"/>
      <c r="AD138" s="48"/>
      <c r="AE138" s="51"/>
      <c r="AF138" s="42"/>
      <c r="AG138" s="52" t="s">
        <v>7061</v>
      </c>
      <c r="AH138" s="207"/>
      <c r="AI138" s="415"/>
      <c r="AJ138" s="244"/>
      <c r="AK138" s="415"/>
      <c r="AL138" s="244"/>
      <c r="AM138" s="244"/>
      <c r="AN138" s="244"/>
      <c r="AO138" s="244"/>
      <c r="AP138" s="244"/>
      <c r="AQ138" s="244"/>
      <c r="AR138" s="244"/>
      <c r="AS138" s="337">
        <f t="shared" si="56"/>
        <v>1</v>
      </c>
      <c r="AT138" s="337">
        <f t="shared" si="57"/>
        <v>1</v>
      </c>
      <c r="AU138" s="337">
        <f t="shared" si="58"/>
        <v>1</v>
      </c>
      <c r="AV138" s="337">
        <f t="shared" si="59"/>
        <v>1</v>
      </c>
      <c r="AW138" s="337">
        <f t="shared" si="60"/>
        <v>1</v>
      </c>
      <c r="AX138" s="337">
        <f t="shared" si="61"/>
        <v>1</v>
      </c>
      <c r="AY138" s="337">
        <f t="shared" si="62"/>
        <v>1</v>
      </c>
      <c r="AZ138" s="322"/>
      <c r="BA138" s="322"/>
      <c r="BB138" s="244"/>
      <c r="BC138" s="244"/>
      <c r="BD138" s="244"/>
      <c r="BE138" s="244"/>
      <c r="BF138" s="337">
        <f t="shared" si="63"/>
        <v>1</v>
      </c>
      <c r="BG138" s="244"/>
      <c r="BH138" s="322"/>
      <c r="BI138" s="337">
        <f t="shared" si="64"/>
        <v>1</v>
      </c>
      <c r="BJ138" s="337">
        <f t="shared" si="65"/>
        <v>1</v>
      </c>
      <c r="BK138" s="337">
        <f t="shared" si="66"/>
        <v>1</v>
      </c>
      <c r="BL138" s="337">
        <f t="shared" si="67"/>
        <v>1</v>
      </c>
      <c r="BM138" s="337">
        <f t="shared" si="68"/>
        <v>1</v>
      </c>
      <c r="BN138" s="337">
        <f t="shared" si="69"/>
        <v>1</v>
      </c>
      <c r="BO138" s="415"/>
      <c r="BP138" s="244"/>
      <c r="BQ138" s="244"/>
      <c r="BR138" s="842"/>
      <c r="BS138" s="842"/>
      <c r="BT138" s="842"/>
    </row>
    <row r="139" spans="1:72" s="22" customFormat="1" ht="15.75" hidden="1" customHeight="1" outlineLevel="1">
      <c r="A139" s="842"/>
      <c r="B139" s="44"/>
      <c r="C139" s="45"/>
      <c r="D139" s="46"/>
      <c r="E139" s="46"/>
      <c r="F139" s="45"/>
      <c r="G139" s="46"/>
      <c r="H139" s="45"/>
      <c r="I139" s="45"/>
      <c r="J139" s="47"/>
      <c r="K139" s="48"/>
      <c r="L139" s="47"/>
      <c r="M139" s="2316"/>
      <c r="N139" s="48"/>
      <c r="O139" s="49"/>
      <c r="P139" s="49"/>
      <c r="Q139" s="2254">
        <f t="shared" ref="Q139:Q158" si="74">IFERROR(M139*O139,"")</f>
        <v>0</v>
      </c>
      <c r="R139" s="2255">
        <f t="shared" si="70"/>
        <v>0</v>
      </c>
      <c r="S139" s="2255">
        <f t="shared" si="71"/>
        <v>0</v>
      </c>
      <c r="T139" s="2317"/>
      <c r="U139" s="2317"/>
      <c r="V139" s="2317"/>
      <c r="W139" s="50"/>
      <c r="X139" s="2261">
        <f t="shared" si="72"/>
        <v>0</v>
      </c>
      <c r="Y139" s="2261">
        <f t="shared" si="73"/>
        <v>0</v>
      </c>
      <c r="Z139" s="50"/>
      <c r="AA139" s="50"/>
      <c r="AB139" s="48"/>
      <c r="AC139" s="48"/>
      <c r="AD139" s="48"/>
      <c r="AE139" s="51"/>
      <c r="AF139" s="42"/>
      <c r="AG139" s="52" t="s">
        <v>7062</v>
      </c>
      <c r="AH139" s="207"/>
      <c r="AI139" s="415"/>
      <c r="AJ139" s="244"/>
      <c r="AK139" s="415"/>
      <c r="AL139" s="244"/>
      <c r="AM139" s="244"/>
      <c r="AN139" s="244"/>
      <c r="AO139" s="244"/>
      <c r="AP139" s="244"/>
      <c r="AQ139" s="244"/>
      <c r="AR139" s="244"/>
      <c r="AS139" s="337">
        <f t="shared" si="56"/>
        <v>1</v>
      </c>
      <c r="AT139" s="337">
        <f t="shared" si="57"/>
        <v>1</v>
      </c>
      <c r="AU139" s="337">
        <f t="shared" si="58"/>
        <v>1</v>
      </c>
      <c r="AV139" s="337">
        <f t="shared" si="59"/>
        <v>1</v>
      </c>
      <c r="AW139" s="337">
        <f t="shared" si="60"/>
        <v>1</v>
      </c>
      <c r="AX139" s="337">
        <f t="shared" si="61"/>
        <v>1</v>
      </c>
      <c r="AY139" s="337">
        <f t="shared" si="62"/>
        <v>1</v>
      </c>
      <c r="AZ139" s="322"/>
      <c r="BA139" s="322"/>
      <c r="BB139" s="244"/>
      <c r="BC139" s="244"/>
      <c r="BD139" s="244"/>
      <c r="BE139" s="244"/>
      <c r="BF139" s="337">
        <f t="shared" si="63"/>
        <v>1</v>
      </c>
      <c r="BG139" s="244"/>
      <c r="BH139" s="322"/>
      <c r="BI139" s="337">
        <f t="shared" si="64"/>
        <v>1</v>
      </c>
      <c r="BJ139" s="337">
        <f t="shared" si="65"/>
        <v>1</v>
      </c>
      <c r="BK139" s="337">
        <f t="shared" si="66"/>
        <v>1</v>
      </c>
      <c r="BL139" s="337">
        <f t="shared" si="67"/>
        <v>1</v>
      </c>
      <c r="BM139" s="337">
        <f t="shared" si="68"/>
        <v>1</v>
      </c>
      <c r="BN139" s="337">
        <f t="shared" si="69"/>
        <v>1</v>
      </c>
      <c r="BO139" s="415"/>
      <c r="BP139" s="244"/>
      <c r="BQ139" s="244"/>
      <c r="BR139" s="842"/>
      <c r="BS139" s="842"/>
      <c r="BT139" s="842"/>
    </row>
    <row r="140" spans="1:72" s="22" customFormat="1" ht="15.75" hidden="1" customHeight="1" outlineLevel="1">
      <c r="A140" s="842"/>
      <c r="B140" s="44"/>
      <c r="C140" s="45"/>
      <c r="D140" s="46"/>
      <c r="E140" s="46"/>
      <c r="F140" s="45"/>
      <c r="G140" s="46"/>
      <c r="H140" s="45"/>
      <c r="I140" s="45"/>
      <c r="J140" s="47"/>
      <c r="K140" s="48"/>
      <c r="L140" s="47"/>
      <c r="M140" s="2316"/>
      <c r="N140" s="48"/>
      <c r="O140" s="49"/>
      <c r="P140" s="49"/>
      <c r="Q140" s="2254">
        <f t="shared" si="74"/>
        <v>0</v>
      </c>
      <c r="R140" s="2255">
        <f t="shared" si="70"/>
        <v>0</v>
      </c>
      <c r="S140" s="2255">
        <f t="shared" si="71"/>
        <v>0</v>
      </c>
      <c r="T140" s="2317"/>
      <c r="U140" s="2317"/>
      <c r="V140" s="2317"/>
      <c r="W140" s="50"/>
      <c r="X140" s="2261">
        <f t="shared" si="72"/>
        <v>0</v>
      </c>
      <c r="Y140" s="2261">
        <f t="shared" si="73"/>
        <v>0</v>
      </c>
      <c r="Z140" s="50"/>
      <c r="AA140" s="50"/>
      <c r="AB140" s="48"/>
      <c r="AC140" s="48"/>
      <c r="AD140" s="48"/>
      <c r="AE140" s="51"/>
      <c r="AF140" s="42"/>
      <c r="AG140" s="52" t="s">
        <v>7063</v>
      </c>
      <c r="AH140" s="207"/>
      <c r="AI140" s="415"/>
      <c r="AJ140" s="244"/>
      <c r="AK140" s="415"/>
      <c r="AL140" s="244"/>
      <c r="AM140" s="244"/>
      <c r="AN140" s="244"/>
      <c r="AO140" s="244"/>
      <c r="AP140" s="244"/>
      <c r="AQ140" s="244"/>
      <c r="AR140" s="244"/>
      <c r="AS140" s="337">
        <f t="shared" si="56"/>
        <v>1</v>
      </c>
      <c r="AT140" s="337">
        <f t="shared" si="57"/>
        <v>1</v>
      </c>
      <c r="AU140" s="337">
        <f t="shared" si="58"/>
        <v>1</v>
      </c>
      <c r="AV140" s="337">
        <f t="shared" si="59"/>
        <v>1</v>
      </c>
      <c r="AW140" s="337">
        <f t="shared" si="60"/>
        <v>1</v>
      </c>
      <c r="AX140" s="337">
        <f t="shared" si="61"/>
        <v>1</v>
      </c>
      <c r="AY140" s="337">
        <f t="shared" si="62"/>
        <v>1</v>
      </c>
      <c r="AZ140" s="322"/>
      <c r="BA140" s="322"/>
      <c r="BB140" s="244"/>
      <c r="BC140" s="244"/>
      <c r="BD140" s="244"/>
      <c r="BE140" s="244"/>
      <c r="BF140" s="337">
        <f t="shared" si="63"/>
        <v>1</v>
      </c>
      <c r="BG140" s="244"/>
      <c r="BH140" s="322"/>
      <c r="BI140" s="337">
        <f t="shared" si="64"/>
        <v>1</v>
      </c>
      <c r="BJ140" s="337">
        <f t="shared" si="65"/>
        <v>1</v>
      </c>
      <c r="BK140" s="337">
        <f t="shared" si="66"/>
        <v>1</v>
      </c>
      <c r="BL140" s="337">
        <f t="shared" si="67"/>
        <v>1</v>
      </c>
      <c r="BM140" s="337">
        <f t="shared" si="68"/>
        <v>1</v>
      </c>
      <c r="BN140" s="337">
        <f t="shared" si="69"/>
        <v>1</v>
      </c>
      <c r="BO140" s="415"/>
      <c r="BP140" s="244"/>
      <c r="BQ140" s="244"/>
      <c r="BR140" s="842"/>
      <c r="BS140" s="842"/>
      <c r="BT140" s="842"/>
    </row>
    <row r="141" spans="1:72" s="22" customFormat="1" ht="15.75" hidden="1" customHeight="1" outlineLevel="1">
      <c r="A141" s="842"/>
      <c r="B141" s="44"/>
      <c r="C141" s="45"/>
      <c r="D141" s="46"/>
      <c r="E141" s="46"/>
      <c r="F141" s="45"/>
      <c r="G141" s="46"/>
      <c r="H141" s="45"/>
      <c r="I141" s="45"/>
      <c r="J141" s="47"/>
      <c r="K141" s="48"/>
      <c r="L141" s="47"/>
      <c r="M141" s="2316"/>
      <c r="N141" s="48"/>
      <c r="O141" s="49"/>
      <c r="P141" s="49"/>
      <c r="Q141" s="2254">
        <f t="shared" si="74"/>
        <v>0</v>
      </c>
      <c r="R141" s="2255">
        <f t="shared" si="70"/>
        <v>0</v>
      </c>
      <c r="S141" s="2255">
        <f t="shared" si="71"/>
        <v>0</v>
      </c>
      <c r="T141" s="2317"/>
      <c r="U141" s="2317"/>
      <c r="V141" s="2317"/>
      <c r="W141" s="50"/>
      <c r="X141" s="2261">
        <f t="shared" si="72"/>
        <v>0</v>
      </c>
      <c r="Y141" s="2261">
        <f t="shared" si="73"/>
        <v>0</v>
      </c>
      <c r="Z141" s="50"/>
      <c r="AA141" s="50"/>
      <c r="AB141" s="48"/>
      <c r="AC141" s="48"/>
      <c r="AD141" s="48"/>
      <c r="AE141" s="51"/>
      <c r="AF141" s="42"/>
      <c r="AG141" s="52" t="s">
        <v>7064</v>
      </c>
      <c r="AH141" s="207"/>
      <c r="AI141" s="415"/>
      <c r="AJ141" s="244"/>
      <c r="AK141" s="415"/>
      <c r="AL141" s="244"/>
      <c r="AM141" s="244"/>
      <c r="AN141" s="244"/>
      <c r="AO141" s="244"/>
      <c r="AP141" s="244"/>
      <c r="AQ141" s="244"/>
      <c r="AR141" s="244"/>
      <c r="AS141" s="337">
        <f t="shared" si="56"/>
        <v>1</v>
      </c>
      <c r="AT141" s="337">
        <f t="shared" si="57"/>
        <v>1</v>
      </c>
      <c r="AU141" s="337">
        <f t="shared" si="58"/>
        <v>1</v>
      </c>
      <c r="AV141" s="337">
        <f t="shared" si="59"/>
        <v>1</v>
      </c>
      <c r="AW141" s="337">
        <f t="shared" si="60"/>
        <v>1</v>
      </c>
      <c r="AX141" s="337">
        <f t="shared" si="61"/>
        <v>1</v>
      </c>
      <c r="AY141" s="337">
        <f t="shared" si="62"/>
        <v>1</v>
      </c>
      <c r="AZ141" s="322"/>
      <c r="BA141" s="322"/>
      <c r="BB141" s="244"/>
      <c r="BC141" s="244"/>
      <c r="BD141" s="244"/>
      <c r="BE141" s="244"/>
      <c r="BF141" s="337">
        <f t="shared" si="63"/>
        <v>1</v>
      </c>
      <c r="BG141" s="244"/>
      <c r="BH141" s="322"/>
      <c r="BI141" s="337">
        <f t="shared" si="64"/>
        <v>1</v>
      </c>
      <c r="BJ141" s="337">
        <f t="shared" si="65"/>
        <v>1</v>
      </c>
      <c r="BK141" s="337">
        <f t="shared" si="66"/>
        <v>1</v>
      </c>
      <c r="BL141" s="337">
        <f t="shared" si="67"/>
        <v>1</v>
      </c>
      <c r="BM141" s="337">
        <f t="shared" si="68"/>
        <v>1</v>
      </c>
      <c r="BN141" s="337">
        <f t="shared" si="69"/>
        <v>1</v>
      </c>
      <c r="BO141" s="415"/>
      <c r="BP141" s="244"/>
      <c r="BQ141" s="244"/>
      <c r="BR141" s="842"/>
      <c r="BS141" s="842"/>
      <c r="BT141" s="842"/>
    </row>
    <row r="142" spans="1:72" s="22" customFormat="1" ht="15.75" hidden="1" customHeight="1" outlineLevel="1">
      <c r="A142" s="842"/>
      <c r="B142" s="44"/>
      <c r="C142" s="45"/>
      <c r="D142" s="46"/>
      <c r="E142" s="46"/>
      <c r="F142" s="45"/>
      <c r="G142" s="46"/>
      <c r="H142" s="45"/>
      <c r="I142" s="45"/>
      <c r="J142" s="47"/>
      <c r="K142" s="48"/>
      <c r="L142" s="47"/>
      <c r="M142" s="2316"/>
      <c r="N142" s="48"/>
      <c r="O142" s="49"/>
      <c r="P142" s="49"/>
      <c r="Q142" s="2254">
        <f t="shared" si="74"/>
        <v>0</v>
      </c>
      <c r="R142" s="2255">
        <f t="shared" si="70"/>
        <v>0</v>
      </c>
      <c r="S142" s="2255">
        <f t="shared" si="71"/>
        <v>0</v>
      </c>
      <c r="T142" s="2317"/>
      <c r="U142" s="2317"/>
      <c r="V142" s="2317"/>
      <c r="W142" s="50"/>
      <c r="X142" s="2261">
        <f t="shared" si="72"/>
        <v>0</v>
      </c>
      <c r="Y142" s="2261">
        <f t="shared" si="73"/>
        <v>0</v>
      </c>
      <c r="Z142" s="50"/>
      <c r="AA142" s="50"/>
      <c r="AB142" s="48"/>
      <c r="AC142" s="48"/>
      <c r="AD142" s="48"/>
      <c r="AE142" s="51"/>
      <c r="AF142" s="42"/>
      <c r="AG142" s="52" t="s">
        <v>7065</v>
      </c>
      <c r="AH142" s="207"/>
      <c r="AI142" s="415"/>
      <c r="AJ142" s="244"/>
      <c r="AK142" s="415"/>
      <c r="AL142" s="244"/>
      <c r="AM142" s="244"/>
      <c r="AN142" s="244"/>
      <c r="AO142" s="244"/>
      <c r="AP142" s="244"/>
      <c r="AQ142" s="244"/>
      <c r="AR142" s="244"/>
      <c r="AS142" s="337">
        <f t="shared" si="56"/>
        <v>1</v>
      </c>
      <c r="AT142" s="337">
        <f t="shared" si="57"/>
        <v>1</v>
      </c>
      <c r="AU142" s="337">
        <f t="shared" si="58"/>
        <v>1</v>
      </c>
      <c r="AV142" s="337">
        <f t="shared" si="59"/>
        <v>1</v>
      </c>
      <c r="AW142" s="337">
        <f t="shared" si="60"/>
        <v>1</v>
      </c>
      <c r="AX142" s="337">
        <f t="shared" si="61"/>
        <v>1</v>
      </c>
      <c r="AY142" s="337">
        <f t="shared" si="62"/>
        <v>1</v>
      </c>
      <c r="AZ142" s="322"/>
      <c r="BA142" s="322"/>
      <c r="BB142" s="244"/>
      <c r="BC142" s="244"/>
      <c r="BD142" s="244"/>
      <c r="BE142" s="244"/>
      <c r="BF142" s="337">
        <f t="shared" si="63"/>
        <v>1</v>
      </c>
      <c r="BG142" s="244"/>
      <c r="BH142" s="322"/>
      <c r="BI142" s="337">
        <f t="shared" si="64"/>
        <v>1</v>
      </c>
      <c r="BJ142" s="337">
        <f t="shared" si="65"/>
        <v>1</v>
      </c>
      <c r="BK142" s="337">
        <f t="shared" si="66"/>
        <v>1</v>
      </c>
      <c r="BL142" s="337">
        <f t="shared" si="67"/>
        <v>1</v>
      </c>
      <c r="BM142" s="337">
        <f t="shared" si="68"/>
        <v>1</v>
      </c>
      <c r="BN142" s="337">
        <f t="shared" si="69"/>
        <v>1</v>
      </c>
      <c r="BO142" s="415"/>
      <c r="BP142" s="244"/>
      <c r="BQ142" s="244"/>
      <c r="BR142" s="842"/>
      <c r="BS142" s="842"/>
      <c r="BT142" s="842"/>
    </row>
    <row r="143" spans="1:72" s="22" customFormat="1" ht="15.75" hidden="1" customHeight="1" outlineLevel="1">
      <c r="A143" s="842"/>
      <c r="B143" s="44"/>
      <c r="C143" s="45"/>
      <c r="D143" s="46"/>
      <c r="E143" s="46"/>
      <c r="F143" s="45"/>
      <c r="G143" s="46"/>
      <c r="H143" s="45"/>
      <c r="I143" s="45"/>
      <c r="J143" s="47"/>
      <c r="K143" s="48"/>
      <c r="L143" s="47"/>
      <c r="M143" s="2316"/>
      <c r="N143" s="48"/>
      <c r="O143" s="49"/>
      <c r="P143" s="49"/>
      <c r="Q143" s="2254">
        <f t="shared" si="74"/>
        <v>0</v>
      </c>
      <c r="R143" s="2255">
        <f t="shared" si="70"/>
        <v>0</v>
      </c>
      <c r="S143" s="2255">
        <f t="shared" si="71"/>
        <v>0</v>
      </c>
      <c r="T143" s="2317"/>
      <c r="U143" s="2317"/>
      <c r="V143" s="2317"/>
      <c r="W143" s="50"/>
      <c r="X143" s="2261">
        <f t="shared" si="72"/>
        <v>0</v>
      </c>
      <c r="Y143" s="2261">
        <f t="shared" si="73"/>
        <v>0</v>
      </c>
      <c r="Z143" s="50"/>
      <c r="AA143" s="50"/>
      <c r="AB143" s="48"/>
      <c r="AC143" s="48"/>
      <c r="AD143" s="48"/>
      <c r="AE143" s="51"/>
      <c r="AF143" s="42"/>
      <c r="AG143" s="52" t="s">
        <v>7066</v>
      </c>
      <c r="AH143" s="207"/>
      <c r="AI143" s="415"/>
      <c r="AJ143" s="244"/>
      <c r="AK143" s="415"/>
      <c r="AL143" s="244"/>
      <c r="AM143" s="244"/>
      <c r="AN143" s="244"/>
      <c r="AO143" s="244"/>
      <c r="AP143" s="244"/>
      <c r="AQ143" s="244"/>
      <c r="AR143" s="244"/>
      <c r="AS143" s="337">
        <f t="shared" si="56"/>
        <v>1</v>
      </c>
      <c r="AT143" s="337">
        <f t="shared" si="57"/>
        <v>1</v>
      </c>
      <c r="AU143" s="337">
        <f t="shared" si="58"/>
        <v>1</v>
      </c>
      <c r="AV143" s="337">
        <f t="shared" si="59"/>
        <v>1</v>
      </c>
      <c r="AW143" s="337">
        <f t="shared" si="60"/>
        <v>1</v>
      </c>
      <c r="AX143" s="337">
        <f t="shared" si="61"/>
        <v>1</v>
      </c>
      <c r="AY143" s="337">
        <f t="shared" si="62"/>
        <v>1</v>
      </c>
      <c r="AZ143" s="322"/>
      <c r="BA143" s="322"/>
      <c r="BB143" s="244"/>
      <c r="BC143" s="244"/>
      <c r="BD143" s="244"/>
      <c r="BE143" s="244"/>
      <c r="BF143" s="337">
        <f t="shared" si="63"/>
        <v>1</v>
      </c>
      <c r="BG143" s="244"/>
      <c r="BH143" s="322"/>
      <c r="BI143" s="337">
        <f t="shared" si="64"/>
        <v>1</v>
      </c>
      <c r="BJ143" s="337">
        <f t="shared" si="65"/>
        <v>1</v>
      </c>
      <c r="BK143" s="337">
        <f t="shared" si="66"/>
        <v>1</v>
      </c>
      <c r="BL143" s="337">
        <f t="shared" si="67"/>
        <v>1</v>
      </c>
      <c r="BM143" s="337">
        <f t="shared" si="68"/>
        <v>1</v>
      </c>
      <c r="BN143" s="337">
        <f t="shared" si="69"/>
        <v>1</v>
      </c>
      <c r="BO143" s="415"/>
      <c r="BP143" s="244"/>
      <c r="BQ143" s="244"/>
      <c r="BR143" s="842"/>
      <c r="BS143" s="842"/>
      <c r="BT143" s="842"/>
    </row>
    <row r="144" spans="1:72" s="22" customFormat="1" ht="15.75" hidden="1" customHeight="1" outlineLevel="1">
      <c r="A144" s="842"/>
      <c r="B144" s="44"/>
      <c r="C144" s="45"/>
      <c r="D144" s="46"/>
      <c r="E144" s="46"/>
      <c r="F144" s="45"/>
      <c r="G144" s="46"/>
      <c r="H144" s="45"/>
      <c r="I144" s="45"/>
      <c r="J144" s="47"/>
      <c r="K144" s="48"/>
      <c r="L144" s="47"/>
      <c r="M144" s="2316"/>
      <c r="N144" s="48"/>
      <c r="O144" s="49"/>
      <c r="P144" s="49"/>
      <c r="Q144" s="2254">
        <f t="shared" si="74"/>
        <v>0</v>
      </c>
      <c r="R144" s="2255">
        <f t="shared" si="70"/>
        <v>0</v>
      </c>
      <c r="S144" s="2255">
        <f t="shared" si="71"/>
        <v>0</v>
      </c>
      <c r="T144" s="2317"/>
      <c r="U144" s="2317"/>
      <c r="V144" s="2317"/>
      <c r="W144" s="50"/>
      <c r="X144" s="2261">
        <f t="shared" si="72"/>
        <v>0</v>
      </c>
      <c r="Y144" s="2261">
        <f t="shared" si="73"/>
        <v>0</v>
      </c>
      <c r="Z144" s="50"/>
      <c r="AA144" s="50"/>
      <c r="AB144" s="48"/>
      <c r="AC144" s="48"/>
      <c r="AD144" s="48"/>
      <c r="AE144" s="51"/>
      <c r="AF144" s="42"/>
      <c r="AG144" s="52" t="s">
        <v>7067</v>
      </c>
      <c r="AH144" s="207"/>
      <c r="AI144" s="415"/>
      <c r="AJ144" s="244"/>
      <c r="AK144" s="415"/>
      <c r="AL144" s="244"/>
      <c r="AM144" s="244"/>
      <c r="AN144" s="244"/>
      <c r="AO144" s="244"/>
      <c r="AP144" s="244"/>
      <c r="AQ144" s="244"/>
      <c r="AR144" s="244"/>
      <c r="AS144" s="337">
        <f t="shared" si="56"/>
        <v>1</v>
      </c>
      <c r="AT144" s="337">
        <f t="shared" si="57"/>
        <v>1</v>
      </c>
      <c r="AU144" s="337">
        <f t="shared" si="58"/>
        <v>1</v>
      </c>
      <c r="AV144" s="337">
        <f t="shared" si="59"/>
        <v>1</v>
      </c>
      <c r="AW144" s="337">
        <f t="shared" si="60"/>
        <v>1</v>
      </c>
      <c r="AX144" s="337">
        <f t="shared" si="61"/>
        <v>1</v>
      </c>
      <c r="AY144" s="337">
        <f t="shared" si="62"/>
        <v>1</v>
      </c>
      <c r="AZ144" s="322"/>
      <c r="BA144" s="322"/>
      <c r="BB144" s="244"/>
      <c r="BC144" s="244"/>
      <c r="BD144" s="244"/>
      <c r="BE144" s="244"/>
      <c r="BF144" s="337">
        <f t="shared" si="63"/>
        <v>1</v>
      </c>
      <c r="BG144" s="244"/>
      <c r="BH144" s="322"/>
      <c r="BI144" s="337">
        <f t="shared" si="64"/>
        <v>1</v>
      </c>
      <c r="BJ144" s="337">
        <f t="shared" si="65"/>
        <v>1</v>
      </c>
      <c r="BK144" s="337">
        <f t="shared" si="66"/>
        <v>1</v>
      </c>
      <c r="BL144" s="337">
        <f t="shared" si="67"/>
        <v>1</v>
      </c>
      <c r="BM144" s="337">
        <f t="shared" si="68"/>
        <v>1</v>
      </c>
      <c r="BN144" s="337">
        <f t="shared" si="69"/>
        <v>1</v>
      </c>
      <c r="BO144" s="415"/>
      <c r="BP144" s="244"/>
      <c r="BQ144" s="244"/>
      <c r="BR144" s="842"/>
      <c r="BS144" s="842"/>
      <c r="BT144" s="842"/>
    </row>
    <row r="145" spans="1:72" s="22" customFormat="1" ht="15.75" hidden="1" customHeight="1" outlineLevel="1">
      <c r="A145" s="842"/>
      <c r="B145" s="44"/>
      <c r="C145" s="45"/>
      <c r="D145" s="46"/>
      <c r="E145" s="46"/>
      <c r="F145" s="45"/>
      <c r="G145" s="46"/>
      <c r="H145" s="45"/>
      <c r="I145" s="45"/>
      <c r="J145" s="47"/>
      <c r="K145" s="48"/>
      <c r="L145" s="47"/>
      <c r="M145" s="2316"/>
      <c r="N145" s="48"/>
      <c r="O145" s="49"/>
      <c r="P145" s="49"/>
      <c r="Q145" s="2254">
        <f t="shared" si="74"/>
        <v>0</v>
      </c>
      <c r="R145" s="2255">
        <f t="shared" si="70"/>
        <v>0</v>
      </c>
      <c r="S145" s="2255">
        <f t="shared" si="71"/>
        <v>0</v>
      </c>
      <c r="T145" s="2317"/>
      <c r="U145" s="2317"/>
      <c r="V145" s="2317"/>
      <c r="W145" s="50"/>
      <c r="X145" s="2261">
        <f t="shared" si="72"/>
        <v>0</v>
      </c>
      <c r="Y145" s="2261">
        <f t="shared" si="73"/>
        <v>0</v>
      </c>
      <c r="Z145" s="50"/>
      <c r="AA145" s="50"/>
      <c r="AB145" s="48"/>
      <c r="AC145" s="48"/>
      <c r="AD145" s="48"/>
      <c r="AE145" s="51"/>
      <c r="AF145" s="42"/>
      <c r="AG145" s="52" t="s">
        <v>7068</v>
      </c>
      <c r="AH145" s="207"/>
      <c r="AI145" s="415"/>
      <c r="AJ145" s="244"/>
      <c r="AK145" s="415"/>
      <c r="AL145" s="244"/>
      <c r="AM145" s="244"/>
      <c r="AN145" s="244"/>
      <c r="AO145" s="244"/>
      <c r="AP145" s="244"/>
      <c r="AQ145" s="244"/>
      <c r="AR145" s="244"/>
      <c r="AS145" s="337">
        <f t="shared" si="56"/>
        <v>1</v>
      </c>
      <c r="AT145" s="337">
        <f t="shared" si="57"/>
        <v>1</v>
      </c>
      <c r="AU145" s="337">
        <f t="shared" si="58"/>
        <v>1</v>
      </c>
      <c r="AV145" s="337">
        <f t="shared" si="59"/>
        <v>1</v>
      </c>
      <c r="AW145" s="337">
        <f t="shared" si="60"/>
        <v>1</v>
      </c>
      <c r="AX145" s="337">
        <f t="shared" si="61"/>
        <v>1</v>
      </c>
      <c r="AY145" s="337">
        <f t="shared" si="62"/>
        <v>1</v>
      </c>
      <c r="AZ145" s="322"/>
      <c r="BA145" s="322"/>
      <c r="BB145" s="244"/>
      <c r="BC145" s="244"/>
      <c r="BD145" s="244"/>
      <c r="BE145" s="244"/>
      <c r="BF145" s="337">
        <f t="shared" si="63"/>
        <v>1</v>
      </c>
      <c r="BG145" s="244"/>
      <c r="BH145" s="322"/>
      <c r="BI145" s="337">
        <f t="shared" si="64"/>
        <v>1</v>
      </c>
      <c r="BJ145" s="337">
        <f t="shared" si="65"/>
        <v>1</v>
      </c>
      <c r="BK145" s="337">
        <f t="shared" si="66"/>
        <v>1</v>
      </c>
      <c r="BL145" s="337">
        <f t="shared" si="67"/>
        <v>1</v>
      </c>
      <c r="BM145" s="337">
        <f t="shared" si="68"/>
        <v>1</v>
      </c>
      <c r="BN145" s="337">
        <f t="shared" si="69"/>
        <v>1</v>
      </c>
      <c r="BO145" s="415"/>
      <c r="BP145" s="244"/>
      <c r="BQ145" s="244"/>
      <c r="BR145" s="842"/>
      <c r="BS145" s="842"/>
      <c r="BT145" s="842"/>
    </row>
    <row r="146" spans="1:72" s="22" customFormat="1" ht="15.75" hidden="1" customHeight="1" outlineLevel="1">
      <c r="A146" s="842"/>
      <c r="B146" s="44"/>
      <c r="C146" s="45"/>
      <c r="D146" s="46"/>
      <c r="E146" s="46"/>
      <c r="F146" s="45"/>
      <c r="G146" s="46"/>
      <c r="H146" s="45"/>
      <c r="I146" s="45"/>
      <c r="J146" s="47"/>
      <c r="K146" s="48"/>
      <c r="L146" s="47"/>
      <c r="M146" s="2316"/>
      <c r="N146" s="48"/>
      <c r="O146" s="49"/>
      <c r="P146" s="49"/>
      <c r="Q146" s="2254">
        <f t="shared" si="74"/>
        <v>0</v>
      </c>
      <c r="R146" s="2255">
        <f t="shared" si="70"/>
        <v>0</v>
      </c>
      <c r="S146" s="2255">
        <f t="shared" si="71"/>
        <v>0</v>
      </c>
      <c r="T146" s="2317"/>
      <c r="U146" s="2317"/>
      <c r="V146" s="2317"/>
      <c r="W146" s="50"/>
      <c r="X146" s="2261">
        <f t="shared" si="72"/>
        <v>0</v>
      </c>
      <c r="Y146" s="2261">
        <f t="shared" si="73"/>
        <v>0</v>
      </c>
      <c r="Z146" s="50"/>
      <c r="AA146" s="50"/>
      <c r="AB146" s="48"/>
      <c r="AC146" s="48"/>
      <c r="AD146" s="48"/>
      <c r="AE146" s="51"/>
      <c r="AF146" s="42"/>
      <c r="AG146" s="52" t="s">
        <v>7069</v>
      </c>
      <c r="AH146" s="207"/>
      <c r="AI146" s="415"/>
      <c r="AJ146" s="244"/>
      <c r="AK146" s="415"/>
      <c r="AL146" s="244"/>
      <c r="AM146" s="244"/>
      <c r="AN146" s="244"/>
      <c r="AO146" s="244"/>
      <c r="AP146" s="244"/>
      <c r="AQ146" s="244"/>
      <c r="AR146" s="244"/>
      <c r="AS146" s="337">
        <f t="shared" si="56"/>
        <v>1</v>
      </c>
      <c r="AT146" s="337">
        <f t="shared" si="57"/>
        <v>1</v>
      </c>
      <c r="AU146" s="337">
        <f t="shared" si="58"/>
        <v>1</v>
      </c>
      <c r="AV146" s="337">
        <f t="shared" si="59"/>
        <v>1</v>
      </c>
      <c r="AW146" s="337">
        <f t="shared" si="60"/>
        <v>1</v>
      </c>
      <c r="AX146" s="337">
        <f t="shared" si="61"/>
        <v>1</v>
      </c>
      <c r="AY146" s="337">
        <f t="shared" si="62"/>
        <v>1</v>
      </c>
      <c r="AZ146" s="322"/>
      <c r="BA146" s="322"/>
      <c r="BB146" s="244"/>
      <c r="BC146" s="244"/>
      <c r="BD146" s="244"/>
      <c r="BE146" s="244"/>
      <c r="BF146" s="337">
        <f t="shared" si="63"/>
        <v>1</v>
      </c>
      <c r="BG146" s="244"/>
      <c r="BH146" s="322"/>
      <c r="BI146" s="337">
        <f t="shared" si="64"/>
        <v>1</v>
      </c>
      <c r="BJ146" s="337">
        <f t="shared" si="65"/>
        <v>1</v>
      </c>
      <c r="BK146" s="337">
        <f t="shared" si="66"/>
        <v>1</v>
      </c>
      <c r="BL146" s="337">
        <f t="shared" si="67"/>
        <v>1</v>
      </c>
      <c r="BM146" s="337">
        <f t="shared" si="68"/>
        <v>1</v>
      </c>
      <c r="BN146" s="337">
        <f t="shared" si="69"/>
        <v>1</v>
      </c>
      <c r="BO146" s="415"/>
      <c r="BP146" s="244"/>
      <c r="BQ146" s="244"/>
      <c r="BR146" s="842"/>
      <c r="BS146" s="842"/>
      <c r="BT146" s="842"/>
    </row>
    <row r="147" spans="1:72" s="22" customFormat="1" ht="15.75" hidden="1" customHeight="1" outlineLevel="1">
      <c r="A147" s="842"/>
      <c r="B147" s="44"/>
      <c r="C147" s="45"/>
      <c r="D147" s="46"/>
      <c r="E147" s="46"/>
      <c r="F147" s="45"/>
      <c r="G147" s="46"/>
      <c r="H147" s="45"/>
      <c r="I147" s="45"/>
      <c r="J147" s="47"/>
      <c r="K147" s="48"/>
      <c r="L147" s="47"/>
      <c r="M147" s="2316"/>
      <c r="N147" s="48"/>
      <c r="O147" s="49"/>
      <c r="P147" s="49"/>
      <c r="Q147" s="2254">
        <f t="shared" si="74"/>
        <v>0</v>
      </c>
      <c r="R147" s="2255">
        <f t="shared" si="70"/>
        <v>0</v>
      </c>
      <c r="S147" s="2255">
        <f t="shared" si="71"/>
        <v>0</v>
      </c>
      <c r="T147" s="2317"/>
      <c r="U147" s="2317"/>
      <c r="V147" s="2317"/>
      <c r="W147" s="50"/>
      <c r="X147" s="2261">
        <f t="shared" si="72"/>
        <v>0</v>
      </c>
      <c r="Y147" s="2261">
        <f t="shared" si="73"/>
        <v>0</v>
      </c>
      <c r="Z147" s="50"/>
      <c r="AA147" s="50"/>
      <c r="AB147" s="48"/>
      <c r="AC147" s="48"/>
      <c r="AD147" s="48"/>
      <c r="AE147" s="51"/>
      <c r="AF147" s="42"/>
      <c r="AG147" s="52" t="s">
        <v>7070</v>
      </c>
      <c r="AH147" s="207"/>
      <c r="AI147" s="415"/>
      <c r="AJ147" s="244"/>
      <c r="AK147" s="415"/>
      <c r="AL147" s="244"/>
      <c r="AM147" s="244"/>
      <c r="AN147" s="244"/>
      <c r="AO147" s="244"/>
      <c r="AP147" s="244"/>
      <c r="AQ147" s="244"/>
      <c r="AR147" s="244"/>
      <c r="AS147" s="337">
        <f t="shared" si="56"/>
        <v>1</v>
      </c>
      <c r="AT147" s="337">
        <f t="shared" si="57"/>
        <v>1</v>
      </c>
      <c r="AU147" s="337">
        <f t="shared" si="58"/>
        <v>1</v>
      </c>
      <c r="AV147" s="337">
        <f t="shared" si="59"/>
        <v>1</v>
      </c>
      <c r="AW147" s="337">
        <f t="shared" si="60"/>
        <v>1</v>
      </c>
      <c r="AX147" s="337">
        <f t="shared" si="61"/>
        <v>1</v>
      </c>
      <c r="AY147" s="337">
        <f t="shared" si="62"/>
        <v>1</v>
      </c>
      <c r="AZ147" s="322"/>
      <c r="BA147" s="322"/>
      <c r="BB147" s="244"/>
      <c r="BC147" s="244"/>
      <c r="BD147" s="244"/>
      <c r="BE147" s="244"/>
      <c r="BF147" s="337">
        <f t="shared" si="63"/>
        <v>1</v>
      </c>
      <c r="BG147" s="244"/>
      <c r="BH147" s="322"/>
      <c r="BI147" s="337">
        <f t="shared" si="64"/>
        <v>1</v>
      </c>
      <c r="BJ147" s="337">
        <f t="shared" si="65"/>
        <v>1</v>
      </c>
      <c r="BK147" s="337">
        <f t="shared" si="66"/>
        <v>1</v>
      </c>
      <c r="BL147" s="337">
        <f t="shared" si="67"/>
        <v>1</v>
      </c>
      <c r="BM147" s="337">
        <f t="shared" si="68"/>
        <v>1</v>
      </c>
      <c r="BN147" s="337">
        <f t="shared" si="69"/>
        <v>1</v>
      </c>
      <c r="BO147" s="415"/>
      <c r="BP147" s="244"/>
      <c r="BQ147" s="244"/>
      <c r="BR147" s="842"/>
      <c r="BS147" s="842"/>
      <c r="BT147" s="842"/>
    </row>
    <row r="148" spans="1:72" s="22" customFormat="1" ht="15.75" hidden="1" customHeight="1" outlineLevel="1">
      <c r="A148" s="842"/>
      <c r="B148" s="44"/>
      <c r="C148" s="45"/>
      <c r="D148" s="46"/>
      <c r="E148" s="46"/>
      <c r="F148" s="45"/>
      <c r="G148" s="46"/>
      <c r="H148" s="45"/>
      <c r="I148" s="45"/>
      <c r="J148" s="47"/>
      <c r="K148" s="48"/>
      <c r="L148" s="47"/>
      <c r="M148" s="2316"/>
      <c r="N148" s="48"/>
      <c r="O148" s="49"/>
      <c r="P148" s="49"/>
      <c r="Q148" s="2254">
        <f t="shared" si="74"/>
        <v>0</v>
      </c>
      <c r="R148" s="2255">
        <f t="shared" si="70"/>
        <v>0</v>
      </c>
      <c r="S148" s="2255">
        <f t="shared" si="71"/>
        <v>0</v>
      </c>
      <c r="T148" s="2317"/>
      <c r="U148" s="2317"/>
      <c r="V148" s="2317"/>
      <c r="W148" s="50"/>
      <c r="X148" s="2261">
        <f t="shared" si="72"/>
        <v>0</v>
      </c>
      <c r="Y148" s="2261">
        <f t="shared" si="73"/>
        <v>0</v>
      </c>
      <c r="Z148" s="50"/>
      <c r="AA148" s="50"/>
      <c r="AB148" s="48"/>
      <c r="AC148" s="48"/>
      <c r="AD148" s="48"/>
      <c r="AE148" s="51"/>
      <c r="AF148" s="42"/>
      <c r="AG148" s="52" t="s">
        <v>7071</v>
      </c>
      <c r="AH148" s="207"/>
      <c r="AI148" s="415"/>
      <c r="AJ148" s="244"/>
      <c r="AK148" s="415"/>
      <c r="AL148" s="244"/>
      <c r="AM148" s="244"/>
      <c r="AN148" s="244"/>
      <c r="AO148" s="244"/>
      <c r="AP148" s="244"/>
      <c r="AQ148" s="244"/>
      <c r="AR148" s="244"/>
      <c r="AS148" s="337">
        <f t="shared" si="56"/>
        <v>1</v>
      </c>
      <c r="AT148" s="337">
        <f t="shared" si="57"/>
        <v>1</v>
      </c>
      <c r="AU148" s="337">
        <f t="shared" si="58"/>
        <v>1</v>
      </c>
      <c r="AV148" s="337">
        <f t="shared" si="59"/>
        <v>1</v>
      </c>
      <c r="AW148" s="337">
        <f t="shared" si="60"/>
        <v>1</v>
      </c>
      <c r="AX148" s="337">
        <f t="shared" si="61"/>
        <v>1</v>
      </c>
      <c r="AY148" s="337">
        <f t="shared" si="62"/>
        <v>1</v>
      </c>
      <c r="AZ148" s="322"/>
      <c r="BA148" s="322"/>
      <c r="BB148" s="244"/>
      <c r="BC148" s="244"/>
      <c r="BD148" s="244"/>
      <c r="BE148" s="244"/>
      <c r="BF148" s="337">
        <f t="shared" si="63"/>
        <v>1</v>
      </c>
      <c r="BG148" s="244"/>
      <c r="BH148" s="322"/>
      <c r="BI148" s="337">
        <f t="shared" si="64"/>
        <v>1</v>
      </c>
      <c r="BJ148" s="337">
        <f t="shared" si="65"/>
        <v>1</v>
      </c>
      <c r="BK148" s="337">
        <f t="shared" si="66"/>
        <v>1</v>
      </c>
      <c r="BL148" s="337">
        <f t="shared" si="67"/>
        <v>1</v>
      </c>
      <c r="BM148" s="337">
        <f t="shared" si="68"/>
        <v>1</v>
      </c>
      <c r="BN148" s="337">
        <f t="shared" si="69"/>
        <v>1</v>
      </c>
      <c r="BO148" s="415"/>
      <c r="BP148" s="244"/>
      <c r="BQ148" s="244"/>
      <c r="BR148" s="842"/>
      <c r="BS148" s="842"/>
      <c r="BT148" s="842"/>
    </row>
    <row r="149" spans="1:72" s="22" customFormat="1" ht="15.75" hidden="1" customHeight="1" outlineLevel="1">
      <c r="A149" s="842"/>
      <c r="B149" s="44"/>
      <c r="C149" s="45"/>
      <c r="D149" s="46"/>
      <c r="E149" s="46"/>
      <c r="F149" s="45"/>
      <c r="G149" s="46"/>
      <c r="H149" s="45"/>
      <c r="I149" s="45"/>
      <c r="J149" s="47"/>
      <c r="K149" s="48"/>
      <c r="L149" s="47"/>
      <c r="M149" s="2316"/>
      <c r="N149" s="48"/>
      <c r="O149" s="49"/>
      <c r="P149" s="49"/>
      <c r="Q149" s="2254">
        <f t="shared" si="74"/>
        <v>0</v>
      </c>
      <c r="R149" s="2255">
        <f t="shared" si="70"/>
        <v>0</v>
      </c>
      <c r="S149" s="2255">
        <f t="shared" si="71"/>
        <v>0</v>
      </c>
      <c r="T149" s="2317"/>
      <c r="U149" s="2317"/>
      <c r="V149" s="2317"/>
      <c r="W149" s="50"/>
      <c r="X149" s="2261">
        <f t="shared" si="72"/>
        <v>0</v>
      </c>
      <c r="Y149" s="2261">
        <f t="shared" si="73"/>
        <v>0</v>
      </c>
      <c r="Z149" s="50"/>
      <c r="AA149" s="50"/>
      <c r="AB149" s="48"/>
      <c r="AC149" s="48"/>
      <c r="AD149" s="48"/>
      <c r="AE149" s="51"/>
      <c r="AF149" s="42"/>
      <c r="AG149" s="52" t="s">
        <v>7072</v>
      </c>
      <c r="AH149" s="207"/>
      <c r="AI149" s="415"/>
      <c r="AJ149" s="244"/>
      <c r="AK149" s="415"/>
      <c r="AL149" s="244"/>
      <c r="AM149" s="244"/>
      <c r="AN149" s="244"/>
      <c r="AO149" s="244"/>
      <c r="AP149" s="244"/>
      <c r="AQ149" s="244"/>
      <c r="AR149" s="244"/>
      <c r="AS149" s="337">
        <f t="shared" si="56"/>
        <v>1</v>
      </c>
      <c r="AT149" s="337">
        <f t="shared" si="57"/>
        <v>1</v>
      </c>
      <c r="AU149" s="337">
        <f t="shared" si="58"/>
        <v>1</v>
      </c>
      <c r="AV149" s="337">
        <f t="shared" si="59"/>
        <v>1</v>
      </c>
      <c r="AW149" s="337">
        <f t="shared" si="60"/>
        <v>1</v>
      </c>
      <c r="AX149" s="337">
        <f t="shared" si="61"/>
        <v>1</v>
      </c>
      <c r="AY149" s="337">
        <f t="shared" si="62"/>
        <v>1</v>
      </c>
      <c r="AZ149" s="322"/>
      <c r="BA149" s="322"/>
      <c r="BB149" s="244"/>
      <c r="BC149" s="244"/>
      <c r="BD149" s="244"/>
      <c r="BE149" s="244"/>
      <c r="BF149" s="337">
        <f t="shared" si="63"/>
        <v>1</v>
      </c>
      <c r="BG149" s="244"/>
      <c r="BH149" s="322"/>
      <c r="BI149" s="337">
        <f t="shared" si="64"/>
        <v>1</v>
      </c>
      <c r="BJ149" s="337">
        <f t="shared" si="65"/>
        <v>1</v>
      </c>
      <c r="BK149" s="337">
        <f t="shared" si="66"/>
        <v>1</v>
      </c>
      <c r="BL149" s="337">
        <f t="shared" si="67"/>
        <v>1</v>
      </c>
      <c r="BM149" s="337">
        <f t="shared" si="68"/>
        <v>1</v>
      </c>
      <c r="BN149" s="337">
        <f t="shared" si="69"/>
        <v>1</v>
      </c>
      <c r="BO149" s="415"/>
      <c r="BP149" s="244"/>
      <c r="BQ149" s="244"/>
      <c r="BR149" s="842"/>
      <c r="BS149" s="842"/>
      <c r="BT149" s="842"/>
    </row>
    <row r="150" spans="1:72" s="22" customFormat="1" ht="15.75" hidden="1" customHeight="1" outlineLevel="1">
      <c r="A150" s="842"/>
      <c r="B150" s="44"/>
      <c r="C150" s="45"/>
      <c r="D150" s="46"/>
      <c r="E150" s="46"/>
      <c r="F150" s="45"/>
      <c r="G150" s="46"/>
      <c r="H150" s="45"/>
      <c r="I150" s="45"/>
      <c r="J150" s="47"/>
      <c r="K150" s="48"/>
      <c r="L150" s="47"/>
      <c r="M150" s="2316"/>
      <c r="N150" s="48"/>
      <c r="O150" s="49"/>
      <c r="P150" s="49"/>
      <c r="Q150" s="2254">
        <f t="shared" si="74"/>
        <v>0</v>
      </c>
      <c r="R150" s="2255">
        <f t="shared" si="70"/>
        <v>0</v>
      </c>
      <c r="S150" s="2255">
        <f t="shared" si="71"/>
        <v>0</v>
      </c>
      <c r="T150" s="2317"/>
      <c r="U150" s="2317"/>
      <c r="V150" s="2317"/>
      <c r="W150" s="50"/>
      <c r="X150" s="2261">
        <f t="shared" si="72"/>
        <v>0</v>
      </c>
      <c r="Y150" s="2261">
        <f t="shared" si="73"/>
        <v>0</v>
      </c>
      <c r="Z150" s="50"/>
      <c r="AA150" s="50"/>
      <c r="AB150" s="48"/>
      <c r="AC150" s="48"/>
      <c r="AD150" s="48"/>
      <c r="AE150" s="51"/>
      <c r="AF150" s="42"/>
      <c r="AG150" s="52" t="s">
        <v>7073</v>
      </c>
      <c r="AH150" s="207"/>
      <c r="AI150" s="415"/>
      <c r="AJ150" s="244"/>
      <c r="AK150" s="415"/>
      <c r="AL150" s="244"/>
      <c r="AM150" s="244"/>
      <c r="AN150" s="244"/>
      <c r="AO150" s="244"/>
      <c r="AP150" s="244"/>
      <c r="AQ150" s="244"/>
      <c r="AR150" s="244"/>
      <c r="AS150" s="337">
        <f t="shared" si="56"/>
        <v>1</v>
      </c>
      <c r="AT150" s="337">
        <f t="shared" si="57"/>
        <v>1</v>
      </c>
      <c r="AU150" s="337">
        <f t="shared" si="58"/>
        <v>1</v>
      </c>
      <c r="AV150" s="337">
        <f t="shared" si="59"/>
        <v>1</v>
      </c>
      <c r="AW150" s="337">
        <f t="shared" si="60"/>
        <v>1</v>
      </c>
      <c r="AX150" s="337">
        <f t="shared" si="61"/>
        <v>1</v>
      </c>
      <c r="AY150" s="337">
        <f t="shared" si="62"/>
        <v>1</v>
      </c>
      <c r="AZ150" s="322"/>
      <c r="BA150" s="322"/>
      <c r="BB150" s="244"/>
      <c r="BC150" s="244"/>
      <c r="BD150" s="244"/>
      <c r="BE150" s="244"/>
      <c r="BF150" s="337">
        <f t="shared" si="63"/>
        <v>1</v>
      </c>
      <c r="BG150" s="244"/>
      <c r="BH150" s="322"/>
      <c r="BI150" s="337">
        <f t="shared" si="64"/>
        <v>1</v>
      </c>
      <c r="BJ150" s="337">
        <f t="shared" si="65"/>
        <v>1</v>
      </c>
      <c r="BK150" s="337">
        <f t="shared" si="66"/>
        <v>1</v>
      </c>
      <c r="BL150" s="337">
        <f t="shared" si="67"/>
        <v>1</v>
      </c>
      <c r="BM150" s="337">
        <f t="shared" si="68"/>
        <v>1</v>
      </c>
      <c r="BN150" s="337">
        <f t="shared" si="69"/>
        <v>1</v>
      </c>
      <c r="BO150" s="415"/>
      <c r="BP150" s="244"/>
      <c r="BQ150" s="244"/>
      <c r="BR150" s="842"/>
      <c r="BS150" s="842"/>
      <c r="BT150" s="842"/>
    </row>
    <row r="151" spans="1:72" s="22" customFormat="1" ht="15.75" hidden="1" customHeight="1" outlineLevel="1">
      <c r="A151" s="842"/>
      <c r="B151" s="44"/>
      <c r="C151" s="45"/>
      <c r="D151" s="46"/>
      <c r="E151" s="46"/>
      <c r="F151" s="45"/>
      <c r="G151" s="46"/>
      <c r="H151" s="45"/>
      <c r="I151" s="45"/>
      <c r="J151" s="47"/>
      <c r="K151" s="48"/>
      <c r="L151" s="47"/>
      <c r="M151" s="2316"/>
      <c r="N151" s="48"/>
      <c r="O151" s="49"/>
      <c r="P151" s="49"/>
      <c r="Q151" s="2254">
        <f t="shared" si="74"/>
        <v>0</v>
      </c>
      <c r="R151" s="2255">
        <f t="shared" si="70"/>
        <v>0</v>
      </c>
      <c r="S151" s="2255">
        <f t="shared" si="71"/>
        <v>0</v>
      </c>
      <c r="T151" s="2317"/>
      <c r="U151" s="2317"/>
      <c r="V151" s="2317"/>
      <c r="W151" s="50"/>
      <c r="X151" s="2261">
        <f t="shared" si="72"/>
        <v>0</v>
      </c>
      <c r="Y151" s="2261">
        <f t="shared" si="73"/>
        <v>0</v>
      </c>
      <c r="Z151" s="50"/>
      <c r="AA151" s="50"/>
      <c r="AB151" s="48"/>
      <c r="AC151" s="48"/>
      <c r="AD151" s="48"/>
      <c r="AE151" s="51"/>
      <c r="AF151" s="42"/>
      <c r="AG151" s="52" t="s">
        <v>7074</v>
      </c>
      <c r="AH151" s="207"/>
      <c r="AI151" s="415"/>
      <c r="AJ151" s="244"/>
      <c r="AK151" s="415"/>
      <c r="AL151" s="244"/>
      <c r="AM151" s="244"/>
      <c r="AN151" s="244"/>
      <c r="AO151" s="244"/>
      <c r="AP151" s="244"/>
      <c r="AQ151" s="244"/>
      <c r="AR151" s="244"/>
      <c r="AS151" s="337">
        <f t="shared" si="56"/>
        <v>1</v>
      </c>
      <c r="AT151" s="337">
        <f t="shared" si="57"/>
        <v>1</v>
      </c>
      <c r="AU151" s="337">
        <f t="shared" si="58"/>
        <v>1</v>
      </c>
      <c r="AV151" s="337">
        <f t="shared" si="59"/>
        <v>1</v>
      </c>
      <c r="AW151" s="337">
        <f t="shared" si="60"/>
        <v>1</v>
      </c>
      <c r="AX151" s="337">
        <f t="shared" si="61"/>
        <v>1</v>
      </c>
      <c r="AY151" s="337">
        <f t="shared" si="62"/>
        <v>1</v>
      </c>
      <c r="AZ151" s="322"/>
      <c r="BA151" s="322"/>
      <c r="BB151" s="244"/>
      <c r="BC151" s="244"/>
      <c r="BD151" s="244"/>
      <c r="BE151" s="244"/>
      <c r="BF151" s="337">
        <f t="shared" si="63"/>
        <v>1</v>
      </c>
      <c r="BG151" s="244"/>
      <c r="BH151" s="322"/>
      <c r="BI151" s="337">
        <f t="shared" si="64"/>
        <v>1</v>
      </c>
      <c r="BJ151" s="337">
        <f t="shared" si="65"/>
        <v>1</v>
      </c>
      <c r="BK151" s="337">
        <f t="shared" si="66"/>
        <v>1</v>
      </c>
      <c r="BL151" s="337">
        <f t="shared" si="67"/>
        <v>1</v>
      </c>
      <c r="BM151" s="337">
        <f t="shared" si="68"/>
        <v>1</v>
      </c>
      <c r="BN151" s="337">
        <f t="shared" si="69"/>
        <v>1</v>
      </c>
      <c r="BO151" s="415"/>
      <c r="BP151" s="244"/>
      <c r="BQ151" s="244"/>
      <c r="BR151" s="842"/>
      <c r="BS151" s="842"/>
      <c r="BT151" s="842"/>
    </row>
    <row r="152" spans="1:72" s="22" customFormat="1" ht="15.75" hidden="1" customHeight="1" outlineLevel="1">
      <c r="A152" s="842"/>
      <c r="B152" s="44"/>
      <c r="C152" s="45"/>
      <c r="D152" s="46"/>
      <c r="E152" s="46"/>
      <c r="F152" s="45"/>
      <c r="G152" s="46"/>
      <c r="H152" s="45"/>
      <c r="I152" s="45"/>
      <c r="J152" s="47"/>
      <c r="K152" s="48"/>
      <c r="L152" s="47"/>
      <c r="M152" s="2316"/>
      <c r="N152" s="48"/>
      <c r="O152" s="49"/>
      <c r="P152" s="49"/>
      <c r="Q152" s="2254">
        <f t="shared" si="74"/>
        <v>0</v>
      </c>
      <c r="R152" s="2255">
        <f t="shared" si="70"/>
        <v>0</v>
      </c>
      <c r="S152" s="2255">
        <f t="shared" si="71"/>
        <v>0</v>
      </c>
      <c r="T152" s="2317"/>
      <c r="U152" s="2317"/>
      <c r="V152" s="2317"/>
      <c r="W152" s="50"/>
      <c r="X152" s="2261">
        <f t="shared" si="72"/>
        <v>0</v>
      </c>
      <c r="Y152" s="2261">
        <f t="shared" si="73"/>
        <v>0</v>
      </c>
      <c r="Z152" s="50"/>
      <c r="AA152" s="50"/>
      <c r="AB152" s="48"/>
      <c r="AC152" s="48"/>
      <c r="AD152" s="48"/>
      <c r="AE152" s="51"/>
      <c r="AF152" s="42"/>
      <c r="AG152" s="52" t="s">
        <v>7075</v>
      </c>
      <c r="AH152" s="207"/>
      <c r="AI152" s="415"/>
      <c r="AJ152" s="244"/>
      <c r="AK152" s="415"/>
      <c r="AL152" s="244"/>
      <c r="AM152" s="244"/>
      <c r="AN152" s="244"/>
      <c r="AO152" s="244"/>
      <c r="AP152" s="244"/>
      <c r="AQ152" s="244"/>
      <c r="AR152" s="244"/>
      <c r="AS152" s="337">
        <f t="shared" si="56"/>
        <v>1</v>
      </c>
      <c r="AT152" s="337">
        <f t="shared" si="57"/>
        <v>1</v>
      </c>
      <c r="AU152" s="337">
        <f t="shared" si="58"/>
        <v>1</v>
      </c>
      <c r="AV152" s="337">
        <f t="shared" si="59"/>
        <v>1</v>
      </c>
      <c r="AW152" s="337">
        <f t="shared" si="60"/>
        <v>1</v>
      </c>
      <c r="AX152" s="337">
        <f t="shared" si="61"/>
        <v>1</v>
      </c>
      <c r="AY152" s="337">
        <f t="shared" si="62"/>
        <v>1</v>
      </c>
      <c r="AZ152" s="322"/>
      <c r="BA152" s="322"/>
      <c r="BB152" s="244"/>
      <c r="BC152" s="244"/>
      <c r="BD152" s="244"/>
      <c r="BE152" s="244"/>
      <c r="BF152" s="337">
        <f t="shared" si="63"/>
        <v>1</v>
      </c>
      <c r="BG152" s="244"/>
      <c r="BH152" s="322"/>
      <c r="BI152" s="337">
        <f t="shared" si="64"/>
        <v>1</v>
      </c>
      <c r="BJ152" s="337">
        <f t="shared" si="65"/>
        <v>1</v>
      </c>
      <c r="BK152" s="337">
        <f t="shared" si="66"/>
        <v>1</v>
      </c>
      <c r="BL152" s="337">
        <f t="shared" si="67"/>
        <v>1</v>
      </c>
      <c r="BM152" s="337">
        <f t="shared" si="68"/>
        <v>1</v>
      </c>
      <c r="BN152" s="337">
        <f t="shared" si="69"/>
        <v>1</v>
      </c>
      <c r="BO152" s="415"/>
      <c r="BP152" s="244"/>
      <c r="BQ152" s="244"/>
      <c r="BR152" s="842"/>
      <c r="BS152" s="842"/>
      <c r="BT152" s="842"/>
    </row>
    <row r="153" spans="1:72" s="22" customFormat="1" ht="15.75" hidden="1" customHeight="1" outlineLevel="1">
      <c r="A153" s="842"/>
      <c r="B153" s="44"/>
      <c r="C153" s="45"/>
      <c r="D153" s="46"/>
      <c r="E153" s="46"/>
      <c r="F153" s="45"/>
      <c r="G153" s="46"/>
      <c r="H153" s="45"/>
      <c r="I153" s="45"/>
      <c r="J153" s="47"/>
      <c r="K153" s="48"/>
      <c r="L153" s="47"/>
      <c r="M153" s="2316"/>
      <c r="N153" s="48"/>
      <c r="O153" s="49"/>
      <c r="P153" s="49"/>
      <c r="Q153" s="2254">
        <f t="shared" si="74"/>
        <v>0</v>
      </c>
      <c r="R153" s="2255">
        <f t="shared" si="70"/>
        <v>0</v>
      </c>
      <c r="S153" s="2255">
        <f t="shared" si="71"/>
        <v>0</v>
      </c>
      <c r="T153" s="2317"/>
      <c r="U153" s="2317"/>
      <c r="V153" s="2317"/>
      <c r="W153" s="50"/>
      <c r="X153" s="2261">
        <f t="shared" si="72"/>
        <v>0</v>
      </c>
      <c r="Y153" s="2261">
        <f t="shared" si="73"/>
        <v>0</v>
      </c>
      <c r="Z153" s="50"/>
      <c r="AA153" s="50"/>
      <c r="AB153" s="48"/>
      <c r="AC153" s="48"/>
      <c r="AD153" s="48"/>
      <c r="AE153" s="51"/>
      <c r="AF153" s="42"/>
      <c r="AG153" s="52" t="s">
        <v>7076</v>
      </c>
      <c r="AH153" s="207"/>
      <c r="AI153" s="415"/>
      <c r="AJ153" s="244"/>
      <c r="AK153" s="415"/>
      <c r="AL153" s="244"/>
      <c r="AM153" s="244"/>
      <c r="AN153" s="244"/>
      <c r="AO153" s="244"/>
      <c r="AP153" s="244"/>
      <c r="AQ153" s="244"/>
      <c r="AR153" s="244"/>
      <c r="AS153" s="337">
        <f t="shared" si="56"/>
        <v>1</v>
      </c>
      <c r="AT153" s="337">
        <f t="shared" si="57"/>
        <v>1</v>
      </c>
      <c r="AU153" s="337">
        <f t="shared" si="58"/>
        <v>1</v>
      </c>
      <c r="AV153" s="337">
        <f t="shared" si="59"/>
        <v>1</v>
      </c>
      <c r="AW153" s="337">
        <f t="shared" si="60"/>
        <v>1</v>
      </c>
      <c r="AX153" s="337">
        <f t="shared" si="61"/>
        <v>1</v>
      </c>
      <c r="AY153" s="337">
        <f t="shared" si="62"/>
        <v>1</v>
      </c>
      <c r="AZ153" s="322"/>
      <c r="BA153" s="322"/>
      <c r="BB153" s="244"/>
      <c r="BC153" s="244"/>
      <c r="BD153" s="244"/>
      <c r="BE153" s="244"/>
      <c r="BF153" s="337">
        <f t="shared" si="63"/>
        <v>1</v>
      </c>
      <c r="BG153" s="244"/>
      <c r="BH153" s="322"/>
      <c r="BI153" s="337">
        <f t="shared" si="64"/>
        <v>1</v>
      </c>
      <c r="BJ153" s="337">
        <f t="shared" si="65"/>
        <v>1</v>
      </c>
      <c r="BK153" s="337">
        <f t="shared" si="66"/>
        <v>1</v>
      </c>
      <c r="BL153" s="337">
        <f t="shared" si="67"/>
        <v>1</v>
      </c>
      <c r="BM153" s="337">
        <f t="shared" si="68"/>
        <v>1</v>
      </c>
      <c r="BN153" s="337">
        <f t="shared" si="69"/>
        <v>1</v>
      </c>
      <c r="BO153" s="415"/>
      <c r="BP153" s="244"/>
      <c r="BQ153" s="244"/>
      <c r="BR153" s="842"/>
      <c r="BS153" s="842"/>
      <c r="BT153" s="842"/>
    </row>
    <row r="154" spans="1:72" s="22" customFormat="1" ht="15.75" hidden="1" customHeight="1" outlineLevel="1">
      <c r="A154" s="842"/>
      <c r="B154" s="44"/>
      <c r="C154" s="45"/>
      <c r="D154" s="46"/>
      <c r="E154" s="46"/>
      <c r="F154" s="45"/>
      <c r="G154" s="46"/>
      <c r="H154" s="45"/>
      <c r="I154" s="45"/>
      <c r="J154" s="47"/>
      <c r="K154" s="48"/>
      <c r="L154" s="47"/>
      <c r="M154" s="2316"/>
      <c r="N154" s="48"/>
      <c r="O154" s="49"/>
      <c r="P154" s="49"/>
      <c r="Q154" s="2254">
        <f t="shared" si="74"/>
        <v>0</v>
      </c>
      <c r="R154" s="2255">
        <f t="shared" si="70"/>
        <v>0</v>
      </c>
      <c r="S154" s="2255">
        <f t="shared" si="71"/>
        <v>0</v>
      </c>
      <c r="T154" s="2317"/>
      <c r="U154" s="2317"/>
      <c r="V154" s="2317"/>
      <c r="W154" s="50"/>
      <c r="X154" s="2261">
        <f t="shared" si="72"/>
        <v>0</v>
      </c>
      <c r="Y154" s="2261">
        <f t="shared" si="73"/>
        <v>0</v>
      </c>
      <c r="Z154" s="50"/>
      <c r="AA154" s="50"/>
      <c r="AB154" s="48"/>
      <c r="AC154" s="48"/>
      <c r="AD154" s="48"/>
      <c r="AE154" s="51"/>
      <c r="AF154" s="42"/>
      <c r="AG154" s="52" t="s">
        <v>7077</v>
      </c>
      <c r="AH154" s="207"/>
      <c r="AI154" s="415"/>
      <c r="AJ154" s="244"/>
      <c r="AK154" s="415"/>
      <c r="AL154" s="244"/>
      <c r="AM154" s="244"/>
      <c r="AN154" s="244"/>
      <c r="AO154" s="244"/>
      <c r="AP154" s="244"/>
      <c r="AQ154" s="244"/>
      <c r="AR154" s="244"/>
      <c r="AS154" s="337">
        <f t="shared" si="56"/>
        <v>1</v>
      </c>
      <c r="AT154" s="337">
        <f t="shared" si="57"/>
        <v>1</v>
      </c>
      <c r="AU154" s="337">
        <f t="shared" si="58"/>
        <v>1</v>
      </c>
      <c r="AV154" s="337">
        <f t="shared" si="59"/>
        <v>1</v>
      </c>
      <c r="AW154" s="337">
        <f t="shared" si="60"/>
        <v>1</v>
      </c>
      <c r="AX154" s="337">
        <f t="shared" si="61"/>
        <v>1</v>
      </c>
      <c r="AY154" s="337">
        <f t="shared" si="62"/>
        <v>1</v>
      </c>
      <c r="AZ154" s="322"/>
      <c r="BA154" s="322"/>
      <c r="BB154" s="244"/>
      <c r="BC154" s="244"/>
      <c r="BD154" s="244"/>
      <c r="BE154" s="244"/>
      <c r="BF154" s="337">
        <f t="shared" si="63"/>
        <v>1</v>
      </c>
      <c r="BG154" s="244"/>
      <c r="BH154" s="322"/>
      <c r="BI154" s="337">
        <f t="shared" si="64"/>
        <v>1</v>
      </c>
      <c r="BJ154" s="337">
        <f t="shared" si="65"/>
        <v>1</v>
      </c>
      <c r="BK154" s="337">
        <f t="shared" si="66"/>
        <v>1</v>
      </c>
      <c r="BL154" s="337">
        <f t="shared" si="67"/>
        <v>1</v>
      </c>
      <c r="BM154" s="337">
        <f t="shared" si="68"/>
        <v>1</v>
      </c>
      <c r="BN154" s="337">
        <f t="shared" si="69"/>
        <v>1</v>
      </c>
      <c r="BO154" s="415"/>
      <c r="BP154" s="244"/>
      <c r="BQ154" s="244"/>
      <c r="BR154" s="842"/>
      <c r="BS154" s="842"/>
      <c r="BT154" s="842"/>
    </row>
    <row r="155" spans="1:72" s="22" customFormat="1" ht="15.75" hidden="1" customHeight="1" outlineLevel="1">
      <c r="A155" s="842"/>
      <c r="B155" s="44"/>
      <c r="C155" s="45"/>
      <c r="D155" s="46"/>
      <c r="E155" s="46"/>
      <c r="F155" s="45"/>
      <c r="G155" s="46"/>
      <c r="H155" s="45"/>
      <c r="I155" s="45"/>
      <c r="J155" s="47"/>
      <c r="K155" s="48"/>
      <c r="L155" s="47"/>
      <c r="M155" s="2316"/>
      <c r="N155" s="48"/>
      <c r="O155" s="49"/>
      <c r="P155" s="49"/>
      <c r="Q155" s="2254">
        <f t="shared" si="74"/>
        <v>0</v>
      </c>
      <c r="R155" s="2255">
        <f t="shared" si="70"/>
        <v>0</v>
      </c>
      <c r="S155" s="2255">
        <f t="shared" si="71"/>
        <v>0</v>
      </c>
      <c r="T155" s="2317"/>
      <c r="U155" s="2317"/>
      <c r="V155" s="2317"/>
      <c r="W155" s="50"/>
      <c r="X155" s="2261">
        <f t="shared" si="72"/>
        <v>0</v>
      </c>
      <c r="Y155" s="2261">
        <f t="shared" si="73"/>
        <v>0</v>
      </c>
      <c r="Z155" s="50"/>
      <c r="AA155" s="50"/>
      <c r="AB155" s="48"/>
      <c r="AC155" s="48"/>
      <c r="AD155" s="48"/>
      <c r="AE155" s="51"/>
      <c r="AF155" s="42"/>
      <c r="AG155" s="52" t="s">
        <v>7078</v>
      </c>
      <c r="AH155" s="207"/>
      <c r="AI155" s="415"/>
      <c r="AJ155" s="244"/>
      <c r="AK155" s="415"/>
      <c r="AL155" s="244"/>
      <c r="AM155" s="244"/>
      <c r="AN155" s="244"/>
      <c r="AO155" s="244"/>
      <c r="AP155" s="244"/>
      <c r="AQ155" s="244"/>
      <c r="AR155" s="244"/>
      <c r="AS155" s="337">
        <f t="shared" si="56"/>
        <v>1</v>
      </c>
      <c r="AT155" s="337">
        <f t="shared" si="57"/>
        <v>1</v>
      </c>
      <c r="AU155" s="337">
        <f t="shared" si="58"/>
        <v>1</v>
      </c>
      <c r="AV155" s="337">
        <f t="shared" si="59"/>
        <v>1</v>
      </c>
      <c r="AW155" s="337">
        <f t="shared" si="60"/>
        <v>1</v>
      </c>
      <c r="AX155" s="337">
        <f t="shared" si="61"/>
        <v>1</v>
      </c>
      <c r="AY155" s="337">
        <f t="shared" si="62"/>
        <v>1</v>
      </c>
      <c r="AZ155" s="322"/>
      <c r="BA155" s="322"/>
      <c r="BB155" s="244"/>
      <c r="BC155" s="244"/>
      <c r="BD155" s="244"/>
      <c r="BE155" s="244"/>
      <c r="BF155" s="337">
        <f t="shared" si="63"/>
        <v>1</v>
      </c>
      <c r="BG155" s="244"/>
      <c r="BH155" s="322"/>
      <c r="BI155" s="337">
        <f t="shared" si="64"/>
        <v>1</v>
      </c>
      <c r="BJ155" s="337">
        <f t="shared" si="65"/>
        <v>1</v>
      </c>
      <c r="BK155" s="337">
        <f t="shared" si="66"/>
        <v>1</v>
      </c>
      <c r="BL155" s="337">
        <f t="shared" si="67"/>
        <v>1</v>
      </c>
      <c r="BM155" s="337">
        <f t="shared" si="68"/>
        <v>1</v>
      </c>
      <c r="BN155" s="337">
        <f t="shared" si="69"/>
        <v>1</v>
      </c>
      <c r="BO155" s="415"/>
      <c r="BP155" s="244"/>
      <c r="BQ155" s="244"/>
      <c r="BR155" s="842"/>
      <c r="BS155" s="842"/>
      <c r="BT155" s="842"/>
    </row>
    <row r="156" spans="1:72" s="22" customFormat="1" ht="15.75" hidden="1" customHeight="1" outlineLevel="1">
      <c r="A156" s="842"/>
      <c r="B156" s="44"/>
      <c r="C156" s="45"/>
      <c r="D156" s="46"/>
      <c r="E156" s="46"/>
      <c r="F156" s="45"/>
      <c r="G156" s="46"/>
      <c r="H156" s="45"/>
      <c r="I156" s="45"/>
      <c r="J156" s="47"/>
      <c r="K156" s="48"/>
      <c r="L156" s="47"/>
      <c r="M156" s="2316"/>
      <c r="N156" s="48"/>
      <c r="O156" s="49"/>
      <c r="P156" s="49"/>
      <c r="Q156" s="2254">
        <f t="shared" si="74"/>
        <v>0</v>
      </c>
      <c r="R156" s="2255">
        <f t="shared" si="70"/>
        <v>0</v>
      </c>
      <c r="S156" s="2255">
        <f t="shared" si="71"/>
        <v>0</v>
      </c>
      <c r="T156" s="2317"/>
      <c r="U156" s="2317"/>
      <c r="V156" s="2317"/>
      <c r="W156" s="50"/>
      <c r="X156" s="2261">
        <f t="shared" si="72"/>
        <v>0</v>
      </c>
      <c r="Y156" s="2261">
        <f t="shared" si="73"/>
        <v>0</v>
      </c>
      <c r="Z156" s="50"/>
      <c r="AA156" s="50"/>
      <c r="AB156" s="48"/>
      <c r="AC156" s="48"/>
      <c r="AD156" s="48"/>
      <c r="AE156" s="51"/>
      <c r="AF156" s="42"/>
      <c r="AG156" s="52" t="s">
        <v>7079</v>
      </c>
      <c r="AH156" s="207"/>
      <c r="AI156" s="415"/>
      <c r="AJ156" s="244"/>
      <c r="AK156" s="415"/>
      <c r="AL156" s="244"/>
      <c r="AM156" s="244"/>
      <c r="AN156" s="244"/>
      <c r="AO156" s="244"/>
      <c r="AP156" s="244"/>
      <c r="AQ156" s="244"/>
      <c r="AR156" s="244"/>
      <c r="AS156" s="337">
        <f t="shared" si="56"/>
        <v>1</v>
      </c>
      <c r="AT156" s="337">
        <f t="shared" si="57"/>
        <v>1</v>
      </c>
      <c r="AU156" s="337">
        <f t="shared" si="58"/>
        <v>1</v>
      </c>
      <c r="AV156" s="337">
        <f t="shared" si="59"/>
        <v>1</v>
      </c>
      <c r="AW156" s="337">
        <f t="shared" si="60"/>
        <v>1</v>
      </c>
      <c r="AX156" s="337">
        <f t="shared" si="61"/>
        <v>1</v>
      </c>
      <c r="AY156" s="337">
        <f t="shared" si="62"/>
        <v>1</v>
      </c>
      <c r="AZ156" s="322"/>
      <c r="BA156" s="322"/>
      <c r="BB156" s="244"/>
      <c r="BC156" s="244"/>
      <c r="BD156" s="244"/>
      <c r="BE156" s="244"/>
      <c r="BF156" s="337">
        <f t="shared" si="63"/>
        <v>1</v>
      </c>
      <c r="BG156" s="244"/>
      <c r="BH156" s="322"/>
      <c r="BI156" s="337">
        <f t="shared" si="64"/>
        <v>1</v>
      </c>
      <c r="BJ156" s="337">
        <f t="shared" si="65"/>
        <v>1</v>
      </c>
      <c r="BK156" s="337">
        <f t="shared" si="66"/>
        <v>1</v>
      </c>
      <c r="BL156" s="337">
        <f t="shared" si="67"/>
        <v>1</v>
      </c>
      <c r="BM156" s="337">
        <f t="shared" si="68"/>
        <v>1</v>
      </c>
      <c r="BN156" s="337">
        <f t="shared" si="69"/>
        <v>1</v>
      </c>
      <c r="BO156" s="415"/>
      <c r="BP156" s="244"/>
      <c r="BQ156" s="244"/>
      <c r="BR156" s="842"/>
      <c r="BS156" s="842"/>
      <c r="BT156" s="842"/>
    </row>
    <row r="157" spans="1:72" s="22" customFormat="1" ht="15.75" hidden="1" customHeight="1" outlineLevel="1">
      <c r="A157" s="842"/>
      <c r="B157" s="44"/>
      <c r="C157" s="45"/>
      <c r="D157" s="46"/>
      <c r="E157" s="46"/>
      <c r="F157" s="45"/>
      <c r="G157" s="46"/>
      <c r="H157" s="45"/>
      <c r="I157" s="45"/>
      <c r="J157" s="47"/>
      <c r="K157" s="48"/>
      <c r="L157" s="47"/>
      <c r="M157" s="2316"/>
      <c r="N157" s="48"/>
      <c r="O157" s="49"/>
      <c r="P157" s="49"/>
      <c r="Q157" s="2254">
        <f t="shared" si="74"/>
        <v>0</v>
      </c>
      <c r="R157" s="2255">
        <f t="shared" si="70"/>
        <v>0</v>
      </c>
      <c r="S157" s="2255">
        <f t="shared" si="71"/>
        <v>0</v>
      </c>
      <c r="T157" s="2317"/>
      <c r="U157" s="2317"/>
      <c r="V157" s="2317"/>
      <c r="W157" s="50"/>
      <c r="X157" s="2261">
        <f t="shared" si="72"/>
        <v>0</v>
      </c>
      <c r="Y157" s="2261">
        <f t="shared" si="73"/>
        <v>0</v>
      </c>
      <c r="Z157" s="50"/>
      <c r="AA157" s="50"/>
      <c r="AB157" s="48"/>
      <c r="AC157" s="48"/>
      <c r="AD157" s="48"/>
      <c r="AE157" s="51"/>
      <c r="AF157" s="42"/>
      <c r="AG157" s="52" t="s">
        <v>7080</v>
      </c>
      <c r="AH157" s="207"/>
      <c r="AI157" s="415"/>
      <c r="AJ157" s="244"/>
      <c r="AK157" s="415"/>
      <c r="AL157" s="244"/>
      <c r="AM157" s="244"/>
      <c r="AN157" s="244"/>
      <c r="AO157" s="244"/>
      <c r="AP157" s="244"/>
      <c r="AQ157" s="244"/>
      <c r="AR157" s="244"/>
      <c r="AS157" s="337">
        <f t="shared" si="56"/>
        <v>1</v>
      </c>
      <c r="AT157" s="337">
        <f t="shared" si="57"/>
        <v>1</v>
      </c>
      <c r="AU157" s="337">
        <f t="shared" si="58"/>
        <v>1</v>
      </c>
      <c r="AV157" s="337">
        <f t="shared" si="59"/>
        <v>1</v>
      </c>
      <c r="AW157" s="337">
        <f t="shared" si="60"/>
        <v>1</v>
      </c>
      <c r="AX157" s="337">
        <f t="shared" si="61"/>
        <v>1</v>
      </c>
      <c r="AY157" s="337">
        <f t="shared" si="62"/>
        <v>1</v>
      </c>
      <c r="AZ157" s="322"/>
      <c r="BA157" s="322"/>
      <c r="BB157" s="244"/>
      <c r="BC157" s="244"/>
      <c r="BD157" s="244"/>
      <c r="BE157" s="244"/>
      <c r="BF157" s="337">
        <f t="shared" si="63"/>
        <v>1</v>
      </c>
      <c r="BG157" s="244"/>
      <c r="BH157" s="322"/>
      <c r="BI157" s="337">
        <f t="shared" si="64"/>
        <v>1</v>
      </c>
      <c r="BJ157" s="337">
        <f t="shared" si="65"/>
        <v>1</v>
      </c>
      <c r="BK157" s="337">
        <f t="shared" si="66"/>
        <v>1</v>
      </c>
      <c r="BL157" s="337">
        <f t="shared" si="67"/>
        <v>1</v>
      </c>
      <c r="BM157" s="337">
        <f t="shared" si="68"/>
        <v>1</v>
      </c>
      <c r="BN157" s="337">
        <f t="shared" si="69"/>
        <v>1</v>
      </c>
      <c r="BO157" s="415"/>
      <c r="BP157" s="244"/>
      <c r="BQ157" s="244"/>
      <c r="BR157" s="842"/>
      <c r="BS157" s="842"/>
      <c r="BT157" s="842"/>
    </row>
    <row r="158" spans="1:72" s="22" customFormat="1" ht="15.75" hidden="1" customHeight="1" outlineLevel="1">
      <c r="A158" s="842"/>
      <c r="B158" s="44"/>
      <c r="C158" s="45"/>
      <c r="D158" s="46"/>
      <c r="E158" s="46"/>
      <c r="F158" s="45"/>
      <c r="G158" s="46"/>
      <c r="H158" s="45"/>
      <c r="I158" s="45"/>
      <c r="J158" s="47"/>
      <c r="K158" s="48"/>
      <c r="L158" s="47"/>
      <c r="M158" s="2316"/>
      <c r="N158" s="48"/>
      <c r="O158" s="49"/>
      <c r="P158" s="49"/>
      <c r="Q158" s="2254">
        <f t="shared" si="74"/>
        <v>0</v>
      </c>
      <c r="R158" s="2255">
        <f t="shared" si="70"/>
        <v>0</v>
      </c>
      <c r="S158" s="2255">
        <f t="shared" si="71"/>
        <v>0</v>
      </c>
      <c r="T158" s="2317"/>
      <c r="U158" s="2317"/>
      <c r="V158" s="2317"/>
      <c r="W158" s="50"/>
      <c r="X158" s="2261">
        <f t="shared" si="72"/>
        <v>0</v>
      </c>
      <c r="Y158" s="2261">
        <f t="shared" si="73"/>
        <v>0</v>
      </c>
      <c r="Z158" s="50"/>
      <c r="AA158" s="50"/>
      <c r="AB158" s="48"/>
      <c r="AC158" s="48"/>
      <c r="AD158" s="48"/>
      <c r="AE158" s="51"/>
      <c r="AF158" s="42"/>
      <c r="AG158" s="52" t="s">
        <v>7081</v>
      </c>
      <c r="AH158" s="207"/>
      <c r="AI158" s="415"/>
      <c r="AJ158" s="244"/>
      <c r="AK158" s="415"/>
      <c r="AL158" s="244"/>
      <c r="AM158" s="244"/>
      <c r="AN158" s="244"/>
      <c r="AO158" s="244"/>
      <c r="AP158" s="244"/>
      <c r="AQ158" s="244"/>
      <c r="AR158" s="244"/>
      <c r="AS158" s="337">
        <f t="shared" si="56"/>
        <v>1</v>
      </c>
      <c r="AT158" s="337">
        <f t="shared" si="57"/>
        <v>1</v>
      </c>
      <c r="AU158" s="337">
        <f t="shared" si="58"/>
        <v>1</v>
      </c>
      <c r="AV158" s="337">
        <f t="shared" si="59"/>
        <v>1</v>
      </c>
      <c r="AW158" s="337">
        <f t="shared" si="60"/>
        <v>1</v>
      </c>
      <c r="AX158" s="337">
        <f t="shared" si="61"/>
        <v>1</v>
      </c>
      <c r="AY158" s="337">
        <f t="shared" si="62"/>
        <v>1</v>
      </c>
      <c r="AZ158" s="322"/>
      <c r="BA158" s="322"/>
      <c r="BB158" s="244"/>
      <c r="BC158" s="244"/>
      <c r="BD158" s="244"/>
      <c r="BE158" s="244"/>
      <c r="BF158" s="337">
        <f t="shared" si="63"/>
        <v>1</v>
      </c>
      <c r="BG158" s="244"/>
      <c r="BH158" s="322"/>
      <c r="BI158" s="337">
        <f t="shared" si="64"/>
        <v>1</v>
      </c>
      <c r="BJ158" s="337">
        <f t="shared" si="65"/>
        <v>1</v>
      </c>
      <c r="BK158" s="337">
        <f t="shared" si="66"/>
        <v>1</v>
      </c>
      <c r="BL158" s="337">
        <f t="shared" si="67"/>
        <v>1</v>
      </c>
      <c r="BM158" s="337">
        <f t="shared" si="68"/>
        <v>1</v>
      </c>
      <c r="BN158" s="337">
        <f t="shared" si="69"/>
        <v>1</v>
      </c>
      <c r="BO158" s="415"/>
      <c r="BP158" s="244"/>
      <c r="BQ158" s="244"/>
      <c r="BR158" s="842"/>
      <c r="BS158" s="842"/>
      <c r="BT158" s="842"/>
    </row>
    <row r="159" spans="1:72" s="22" customFormat="1" ht="15.75" customHeight="1" collapsed="1" thickBot="1">
      <c r="A159" s="842"/>
      <c r="B159" s="53" t="s">
        <v>7082</v>
      </c>
      <c r="C159" s="2318"/>
      <c r="D159" s="2318"/>
      <c r="E159" s="2318"/>
      <c r="F159" s="2319"/>
      <c r="G159" s="2319"/>
      <c r="H159" s="2320"/>
      <c r="I159" s="2320"/>
      <c r="J159" s="2321"/>
      <c r="K159" s="2322"/>
      <c r="L159" s="2321"/>
      <c r="M159" s="2323"/>
      <c r="N159" s="2257">
        <f>SUM(N9:N158)</f>
        <v>51.65239519</v>
      </c>
      <c r="O159" s="2257">
        <f>SUM(O9:O158)</f>
        <v>51.65239519</v>
      </c>
      <c r="P159" s="2257">
        <f>SUM(P9:P158)</f>
        <v>51.65239519</v>
      </c>
      <c r="Q159" s="2256">
        <f>SUM(Q9:Q158)</f>
        <v>361.45183789140003</v>
      </c>
      <c r="R159" s="2323"/>
      <c r="S159" s="2323"/>
      <c r="T159" s="2323"/>
      <c r="U159" s="2323"/>
      <c r="V159" s="2323"/>
      <c r="W159" s="2323"/>
      <c r="X159" s="2257">
        <f>SUM(X9:X158)</f>
        <v>1.5824486799999997</v>
      </c>
      <c r="Y159" s="2257">
        <f>SUM(Y9:Y158)</f>
        <v>1.5824486799999997</v>
      </c>
      <c r="Z159" s="2324"/>
      <c r="AA159" s="2324"/>
      <c r="AB159" s="2257">
        <f>SUM(AB9:AB158)</f>
        <v>0.18829779000000429</v>
      </c>
      <c r="AC159" s="2257">
        <f>SUM(AC9:AC158)</f>
        <v>51.518702210000001</v>
      </c>
      <c r="AD159" s="2257">
        <f>SUM(AD9:AD158)</f>
        <v>50</v>
      </c>
      <c r="AE159" s="2325"/>
      <c r="AF159" s="42"/>
      <c r="AG159" s="54" t="s">
        <v>7083</v>
      </c>
      <c r="AH159" s="207"/>
      <c r="AI159" s="415"/>
      <c r="AJ159" s="336" t="str">
        <f>IF( SUM( AL159:BN159 ) = 0, 0, $AL$5 )</f>
        <v>Please complete all cells in row</v>
      </c>
      <c r="AK159" s="415"/>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337">
        <f t="shared" ref="BN159" si="75" xml:space="preserve"> IF( ISNUMBER(AE159 ), 0, 1 )</f>
        <v>1</v>
      </c>
      <c r="BO159" s="415"/>
      <c r="BP159" s="244"/>
      <c r="BQ159" s="244"/>
      <c r="BR159" s="842"/>
      <c r="BS159" s="842"/>
      <c r="BT159" s="842"/>
    </row>
    <row r="160" spans="1:72" s="22" customFormat="1" ht="15.75" customHeight="1" thickTop="1" thickBot="1">
      <c r="A160" s="842"/>
      <c r="B160" s="55"/>
      <c r="C160" s="2326"/>
      <c r="D160" s="2326"/>
      <c r="E160" s="2326"/>
      <c r="F160" s="2327"/>
      <c r="G160" s="2327"/>
      <c r="H160" s="2327"/>
      <c r="I160" s="2327"/>
      <c r="J160" s="2328"/>
      <c r="K160" s="2329"/>
      <c r="L160" s="2328"/>
      <c r="M160" s="2329"/>
      <c r="N160" s="2329"/>
      <c r="O160" s="2330"/>
      <c r="P160" s="2330"/>
      <c r="Q160" s="2330"/>
      <c r="R160" s="2329"/>
      <c r="S160" s="2329"/>
      <c r="T160" s="2329"/>
      <c r="U160" s="2329"/>
      <c r="V160" s="2329"/>
      <c r="W160" s="2329"/>
      <c r="X160" s="2330"/>
      <c r="Y160" s="2330"/>
      <c r="Z160" s="2330"/>
      <c r="AA160" s="2330"/>
      <c r="AB160" s="2329"/>
      <c r="AC160" s="2329"/>
      <c r="AD160" s="2329"/>
      <c r="AE160" s="2329"/>
      <c r="AF160" s="42"/>
      <c r="AG160" s="28"/>
      <c r="AH160" s="207"/>
      <c r="AI160" s="415"/>
      <c r="AJ160" s="244"/>
      <c r="AK160" s="415"/>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415"/>
      <c r="BP160" s="244"/>
      <c r="BQ160" s="244"/>
      <c r="BR160" s="842"/>
      <c r="BS160" s="842"/>
      <c r="BT160" s="842"/>
    </row>
    <row r="161" spans="1:72" s="22" customFormat="1" ht="15.75" customHeight="1" thickTop="1" thickBot="1">
      <c r="A161" s="842"/>
      <c r="B161" s="33" t="s">
        <v>7084</v>
      </c>
      <c r="C161" s="2327"/>
      <c r="D161" s="2327"/>
      <c r="E161" s="2327"/>
      <c r="F161" s="2327"/>
      <c r="G161" s="2327"/>
      <c r="H161" s="2327"/>
      <c r="I161" s="2327"/>
      <c r="J161" s="2328"/>
      <c r="K161" s="2329"/>
      <c r="L161" s="2328"/>
      <c r="M161" s="2329"/>
      <c r="N161" s="2329"/>
      <c r="O161" s="2330"/>
      <c r="P161" s="2330"/>
      <c r="Q161" s="2330"/>
      <c r="R161" s="2329"/>
      <c r="S161" s="2329"/>
      <c r="T161" s="2329"/>
      <c r="U161" s="2329"/>
      <c r="V161" s="2329"/>
      <c r="W161" s="2329"/>
      <c r="X161" s="2330"/>
      <c r="Y161" s="2330"/>
      <c r="Z161" s="2330"/>
      <c r="AA161" s="2330"/>
      <c r="AB161" s="2329"/>
      <c r="AC161" s="2329"/>
      <c r="AD161" s="2329"/>
      <c r="AE161" s="2329"/>
      <c r="AF161" s="42"/>
      <c r="AG161" s="28"/>
      <c r="AH161" s="207"/>
      <c r="AI161" s="415"/>
      <c r="AJ161" s="244"/>
      <c r="AK161" s="415"/>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415"/>
      <c r="BP161" s="244"/>
      <c r="BQ161" s="244"/>
      <c r="BR161" s="842"/>
      <c r="BS161" s="842"/>
      <c r="BT161" s="842"/>
    </row>
    <row r="162" spans="1:72" s="22" customFormat="1" ht="15.75" customHeight="1" thickTop="1">
      <c r="A162" s="842"/>
      <c r="B162" s="35"/>
      <c r="C162" s="36"/>
      <c r="D162" s="37"/>
      <c r="E162" s="37"/>
      <c r="F162" s="36"/>
      <c r="G162" s="36"/>
      <c r="H162" s="36"/>
      <c r="I162" s="36"/>
      <c r="J162" s="38"/>
      <c r="K162" s="39"/>
      <c r="L162" s="38"/>
      <c r="M162" s="2314"/>
      <c r="N162" s="39"/>
      <c r="O162" s="39"/>
      <c r="P162" s="39"/>
      <c r="Q162" s="2252">
        <f>IFERROR(M162*O162,"")</f>
        <v>0</v>
      </c>
      <c r="R162" s="2253">
        <f t="shared" ref="R162:R225" si="76">IF(W162=0,0,((1+W162)/(1+$C$626))-1)</f>
        <v>0</v>
      </c>
      <c r="S162" s="2253">
        <f t="shared" ref="S162:S225" si="77">IF(W162=0,0,((1+W162)/(1+$C$627))-1)</f>
        <v>0</v>
      </c>
      <c r="T162" s="40"/>
      <c r="U162" s="40"/>
      <c r="V162" s="40"/>
      <c r="W162" s="2253">
        <f t="shared" ref="W162:W225" si="78">V162+U162</f>
        <v>0</v>
      </c>
      <c r="X162" s="2260">
        <f t="shared" ref="X162:X225" si="79">W162*P162</f>
        <v>0</v>
      </c>
      <c r="Y162" s="2260">
        <f t="shared" ref="Y162:Y225" si="80">X162</f>
        <v>0</v>
      </c>
      <c r="Z162" s="40"/>
      <c r="AA162" s="40"/>
      <c r="AB162" s="39"/>
      <c r="AC162" s="39"/>
      <c r="AD162" s="39"/>
      <c r="AE162" s="41"/>
      <c r="AF162" s="42"/>
      <c r="AG162" s="43" t="s">
        <v>7085</v>
      </c>
      <c r="AH162" s="207"/>
      <c r="AI162" s="415"/>
      <c r="AJ162" s="336" t="str">
        <f t="shared" ref="AJ162:AJ225" si="81">IF( SUM( AL162:BN162 ) = 0, 0, $AL$5 )</f>
        <v>Please complete all cells in row</v>
      </c>
      <c r="AK162" s="415"/>
      <c r="AL162" s="244"/>
      <c r="AM162" s="244"/>
      <c r="AN162" s="244"/>
      <c r="AO162" s="244"/>
      <c r="AP162" s="244"/>
      <c r="AQ162" s="244"/>
      <c r="AR162" s="244"/>
      <c r="AS162" s="337">
        <f t="shared" ref="AS162:AS225" si="82" xml:space="preserve"> IF( ISNUMBER(J162 ), 0, 1 )</f>
        <v>1</v>
      </c>
      <c r="AT162" s="337">
        <f t="shared" ref="AT162:AT225" si="83" xml:space="preserve"> IF( ISNUMBER(K162 ), 0, 1 )</f>
        <v>1</v>
      </c>
      <c r="AU162" s="337">
        <f t="shared" ref="AU162:AU225" si="84" xml:space="preserve"> IF( ISNUMBER(L162 ), 0, 1 )</f>
        <v>1</v>
      </c>
      <c r="AV162" s="337">
        <f t="shared" ref="AV162:AV225" si="85" xml:space="preserve"> IF( ISNUMBER(M162 ), 0, 1 )</f>
        <v>1</v>
      </c>
      <c r="AW162" s="337">
        <f t="shared" ref="AW162:AW225" si="86" xml:space="preserve"> IF( ISNUMBER(N162 ), 0, 1 )</f>
        <v>1</v>
      </c>
      <c r="AX162" s="337">
        <f t="shared" ref="AX162:AX225" si="87" xml:space="preserve"> IF( ISNUMBER(O162 ), 0, 1 )</f>
        <v>1</v>
      </c>
      <c r="AY162" s="337">
        <f t="shared" ref="AY162:AY225" si="88" xml:space="preserve"> IF( ISNUMBER(P162 ), 0, 1 )</f>
        <v>1</v>
      </c>
      <c r="AZ162" s="322"/>
      <c r="BA162" s="322"/>
      <c r="BB162" s="322"/>
      <c r="BC162" s="244"/>
      <c r="BD162" s="337">
        <f t="shared" ref="BD162:BD225" si="89" xml:space="preserve"> IF( ISNUMBER(U162 ), 0, 1 )</f>
        <v>1</v>
      </c>
      <c r="BE162" s="337">
        <f t="shared" ref="BE162:BE225" si="90" xml:space="preserve"> IF( ISNUMBER(V162 ), 0, 1 )</f>
        <v>1</v>
      </c>
      <c r="BF162" s="244"/>
      <c r="BG162" s="322"/>
      <c r="BH162" s="322"/>
      <c r="BI162" s="337">
        <f t="shared" ref="BI162:BI225" si="91" xml:space="preserve"> IF( ISNUMBER(Z162 ), 0, 1 )</f>
        <v>1</v>
      </c>
      <c r="BJ162" s="337">
        <f t="shared" ref="BJ162:BJ225" si="92" xml:space="preserve"> IF( ISNUMBER(AA162 ), 0, 1 )</f>
        <v>1</v>
      </c>
      <c r="BK162" s="337">
        <f t="shared" ref="BK162:BK225" si="93" xml:space="preserve"> IF( ISNUMBER(AB162 ), 0, 1 )</f>
        <v>1</v>
      </c>
      <c r="BL162" s="337">
        <f t="shared" ref="BL162:BL225" si="94" xml:space="preserve"> IF( ISNUMBER(AC162 ), 0, 1 )</f>
        <v>1</v>
      </c>
      <c r="BM162" s="337">
        <f t="shared" ref="BM162:BM225" si="95" xml:space="preserve"> IF( ISNUMBER(AD162 ), 0, 1 )</f>
        <v>1</v>
      </c>
      <c r="BN162" s="337">
        <f t="shared" ref="BN162:BN225" si="96" xml:space="preserve"> IF( ISNUMBER(AE162 ), 0, 1 )</f>
        <v>1</v>
      </c>
      <c r="BO162" s="415"/>
      <c r="BP162" s="244"/>
      <c r="BQ162" s="244"/>
      <c r="BR162" s="842"/>
      <c r="BS162" s="842"/>
      <c r="BT162" s="842"/>
    </row>
    <row r="163" spans="1:72" s="22" customFormat="1" ht="15.75" hidden="1" customHeight="1" outlineLevel="1">
      <c r="A163" s="842"/>
      <c r="B163" s="44"/>
      <c r="C163" s="45"/>
      <c r="D163" s="46"/>
      <c r="E163" s="46"/>
      <c r="F163" s="45"/>
      <c r="G163" s="46"/>
      <c r="H163" s="45"/>
      <c r="I163" s="45"/>
      <c r="J163" s="47"/>
      <c r="K163" s="48"/>
      <c r="L163" s="47"/>
      <c r="M163" s="2316"/>
      <c r="N163" s="48"/>
      <c r="O163" s="49"/>
      <c r="P163" s="49"/>
      <c r="Q163" s="2254">
        <f>IFERROR(M163*O163,"")</f>
        <v>0</v>
      </c>
      <c r="R163" s="2255">
        <f t="shared" si="76"/>
        <v>0</v>
      </c>
      <c r="S163" s="2255">
        <f t="shared" si="77"/>
        <v>0</v>
      </c>
      <c r="T163" s="50"/>
      <c r="U163" s="50"/>
      <c r="V163" s="50"/>
      <c r="W163" s="2255">
        <f t="shared" si="78"/>
        <v>0</v>
      </c>
      <c r="X163" s="2261">
        <f t="shared" si="79"/>
        <v>0</v>
      </c>
      <c r="Y163" s="2261">
        <f t="shared" si="80"/>
        <v>0</v>
      </c>
      <c r="Z163" s="50"/>
      <c r="AA163" s="50"/>
      <c r="AB163" s="48"/>
      <c r="AC163" s="48"/>
      <c r="AD163" s="48"/>
      <c r="AE163" s="51"/>
      <c r="AF163" s="42"/>
      <c r="AG163" s="52" t="s">
        <v>7086</v>
      </c>
      <c r="AH163" s="207"/>
      <c r="AI163" s="415"/>
      <c r="AJ163" s="336" t="str">
        <f t="shared" si="81"/>
        <v>Please complete all cells in row</v>
      </c>
      <c r="AK163" s="415"/>
      <c r="AL163" s="244"/>
      <c r="AM163" s="244"/>
      <c r="AN163" s="244"/>
      <c r="AO163" s="244"/>
      <c r="AP163" s="244"/>
      <c r="AQ163" s="244"/>
      <c r="AR163" s="244"/>
      <c r="AS163" s="337">
        <f t="shared" si="82"/>
        <v>1</v>
      </c>
      <c r="AT163" s="337">
        <f t="shared" si="83"/>
        <v>1</v>
      </c>
      <c r="AU163" s="337">
        <f t="shared" si="84"/>
        <v>1</v>
      </c>
      <c r="AV163" s="337">
        <f t="shared" si="85"/>
        <v>1</v>
      </c>
      <c r="AW163" s="337">
        <f t="shared" si="86"/>
        <v>1</v>
      </c>
      <c r="AX163" s="337">
        <f t="shared" si="87"/>
        <v>1</v>
      </c>
      <c r="AY163" s="337">
        <f t="shared" si="88"/>
        <v>1</v>
      </c>
      <c r="AZ163" s="322"/>
      <c r="BA163" s="322"/>
      <c r="BB163" s="322"/>
      <c r="BC163" s="244"/>
      <c r="BD163" s="337">
        <f t="shared" si="89"/>
        <v>1</v>
      </c>
      <c r="BE163" s="337">
        <f t="shared" si="90"/>
        <v>1</v>
      </c>
      <c r="BF163" s="244"/>
      <c r="BG163" s="322"/>
      <c r="BH163" s="322"/>
      <c r="BI163" s="337">
        <f t="shared" si="91"/>
        <v>1</v>
      </c>
      <c r="BJ163" s="337">
        <f t="shared" si="92"/>
        <v>1</v>
      </c>
      <c r="BK163" s="337">
        <f t="shared" si="93"/>
        <v>1</v>
      </c>
      <c r="BL163" s="337">
        <f t="shared" si="94"/>
        <v>1</v>
      </c>
      <c r="BM163" s="337">
        <f t="shared" si="95"/>
        <v>1</v>
      </c>
      <c r="BN163" s="337">
        <f t="shared" si="96"/>
        <v>1</v>
      </c>
      <c r="BO163" s="415"/>
      <c r="BP163" s="244"/>
      <c r="BQ163" s="244"/>
      <c r="BR163" s="842"/>
      <c r="BS163" s="842"/>
      <c r="BT163" s="842"/>
    </row>
    <row r="164" spans="1:72" s="22" customFormat="1" ht="15.75" hidden="1" customHeight="1" outlineLevel="1">
      <c r="A164" s="842"/>
      <c r="B164" s="44"/>
      <c r="C164" s="45"/>
      <c r="D164" s="46"/>
      <c r="E164" s="46"/>
      <c r="F164" s="45"/>
      <c r="G164" s="46"/>
      <c r="H164" s="45"/>
      <c r="I164" s="45"/>
      <c r="J164" s="47"/>
      <c r="K164" s="48"/>
      <c r="L164" s="47"/>
      <c r="M164" s="2316"/>
      <c r="N164" s="48"/>
      <c r="O164" s="49"/>
      <c r="P164" s="49"/>
      <c r="Q164" s="2254">
        <f t="shared" ref="Q164:Q227" si="97">IFERROR(M164*O164,"")</f>
        <v>0</v>
      </c>
      <c r="R164" s="2255">
        <f t="shared" si="76"/>
        <v>0</v>
      </c>
      <c r="S164" s="2255">
        <f t="shared" si="77"/>
        <v>0</v>
      </c>
      <c r="T164" s="50"/>
      <c r="U164" s="50"/>
      <c r="V164" s="50"/>
      <c r="W164" s="2255">
        <f t="shared" si="78"/>
        <v>0</v>
      </c>
      <c r="X164" s="2261">
        <f t="shared" si="79"/>
        <v>0</v>
      </c>
      <c r="Y164" s="2261">
        <f t="shared" si="80"/>
        <v>0</v>
      </c>
      <c r="Z164" s="50"/>
      <c r="AA164" s="50"/>
      <c r="AB164" s="48"/>
      <c r="AC164" s="48"/>
      <c r="AD164" s="48"/>
      <c r="AE164" s="51"/>
      <c r="AF164" s="42"/>
      <c r="AG164" s="52" t="s">
        <v>7087</v>
      </c>
      <c r="AH164" s="207"/>
      <c r="AI164" s="415"/>
      <c r="AJ164" s="336" t="str">
        <f t="shared" si="81"/>
        <v>Please complete all cells in row</v>
      </c>
      <c r="AK164" s="415"/>
      <c r="AL164" s="244"/>
      <c r="AM164" s="244"/>
      <c r="AN164" s="244"/>
      <c r="AO164" s="244"/>
      <c r="AP164" s="244"/>
      <c r="AQ164" s="244"/>
      <c r="AR164" s="244"/>
      <c r="AS164" s="337">
        <f t="shared" si="82"/>
        <v>1</v>
      </c>
      <c r="AT164" s="337">
        <f t="shared" si="83"/>
        <v>1</v>
      </c>
      <c r="AU164" s="337">
        <f t="shared" si="84"/>
        <v>1</v>
      </c>
      <c r="AV164" s="337">
        <f t="shared" si="85"/>
        <v>1</v>
      </c>
      <c r="AW164" s="337">
        <f t="shared" si="86"/>
        <v>1</v>
      </c>
      <c r="AX164" s="337">
        <f t="shared" si="87"/>
        <v>1</v>
      </c>
      <c r="AY164" s="337">
        <f t="shared" si="88"/>
        <v>1</v>
      </c>
      <c r="AZ164" s="322"/>
      <c r="BA164" s="322"/>
      <c r="BB164" s="322"/>
      <c r="BC164" s="244"/>
      <c r="BD164" s="337">
        <f t="shared" si="89"/>
        <v>1</v>
      </c>
      <c r="BE164" s="337">
        <f t="shared" si="90"/>
        <v>1</v>
      </c>
      <c r="BF164" s="244"/>
      <c r="BG164" s="322"/>
      <c r="BH164" s="322"/>
      <c r="BI164" s="337">
        <f t="shared" si="91"/>
        <v>1</v>
      </c>
      <c r="BJ164" s="337">
        <f t="shared" si="92"/>
        <v>1</v>
      </c>
      <c r="BK164" s="337">
        <f t="shared" si="93"/>
        <v>1</v>
      </c>
      <c r="BL164" s="337">
        <f t="shared" si="94"/>
        <v>1</v>
      </c>
      <c r="BM164" s="337">
        <f t="shared" si="95"/>
        <v>1</v>
      </c>
      <c r="BN164" s="337">
        <f t="shared" si="96"/>
        <v>1</v>
      </c>
      <c r="BO164" s="415"/>
      <c r="BP164" s="244"/>
      <c r="BQ164" s="244"/>
      <c r="BR164" s="842"/>
      <c r="BS164" s="842"/>
      <c r="BT164" s="842"/>
    </row>
    <row r="165" spans="1:72" s="22" customFormat="1" ht="15.75" hidden="1" customHeight="1" outlineLevel="1">
      <c r="A165" s="842"/>
      <c r="B165" s="44"/>
      <c r="C165" s="45"/>
      <c r="D165" s="46"/>
      <c r="E165" s="46"/>
      <c r="F165" s="45"/>
      <c r="G165" s="46"/>
      <c r="H165" s="45"/>
      <c r="I165" s="45"/>
      <c r="J165" s="47"/>
      <c r="K165" s="48"/>
      <c r="L165" s="47"/>
      <c r="M165" s="2316"/>
      <c r="N165" s="48"/>
      <c r="O165" s="49"/>
      <c r="P165" s="49"/>
      <c r="Q165" s="2254">
        <f t="shared" si="97"/>
        <v>0</v>
      </c>
      <c r="R165" s="2255">
        <f t="shared" si="76"/>
        <v>0</v>
      </c>
      <c r="S165" s="2255">
        <f t="shared" si="77"/>
        <v>0</v>
      </c>
      <c r="T165" s="50"/>
      <c r="U165" s="50"/>
      <c r="V165" s="50"/>
      <c r="W165" s="2255">
        <f t="shared" si="78"/>
        <v>0</v>
      </c>
      <c r="X165" s="2261">
        <f t="shared" si="79"/>
        <v>0</v>
      </c>
      <c r="Y165" s="2261">
        <f t="shared" si="80"/>
        <v>0</v>
      </c>
      <c r="Z165" s="50"/>
      <c r="AA165" s="50"/>
      <c r="AB165" s="48"/>
      <c r="AC165" s="48"/>
      <c r="AD165" s="48"/>
      <c r="AE165" s="51"/>
      <c r="AF165" s="42"/>
      <c r="AG165" s="52" t="s">
        <v>7088</v>
      </c>
      <c r="AH165" s="207"/>
      <c r="AI165" s="415"/>
      <c r="AJ165" s="336" t="str">
        <f t="shared" si="81"/>
        <v>Please complete all cells in row</v>
      </c>
      <c r="AK165" s="415"/>
      <c r="AL165" s="244"/>
      <c r="AM165" s="244"/>
      <c r="AN165" s="244"/>
      <c r="AO165" s="244"/>
      <c r="AP165" s="244"/>
      <c r="AQ165" s="244"/>
      <c r="AR165" s="244"/>
      <c r="AS165" s="337">
        <f t="shared" si="82"/>
        <v>1</v>
      </c>
      <c r="AT165" s="337">
        <f t="shared" si="83"/>
        <v>1</v>
      </c>
      <c r="AU165" s="337">
        <f t="shared" si="84"/>
        <v>1</v>
      </c>
      <c r="AV165" s="337">
        <f t="shared" si="85"/>
        <v>1</v>
      </c>
      <c r="AW165" s="337">
        <f t="shared" si="86"/>
        <v>1</v>
      </c>
      <c r="AX165" s="337">
        <f t="shared" si="87"/>
        <v>1</v>
      </c>
      <c r="AY165" s="337">
        <f t="shared" si="88"/>
        <v>1</v>
      </c>
      <c r="AZ165" s="322"/>
      <c r="BA165" s="322"/>
      <c r="BB165" s="322"/>
      <c r="BC165" s="244"/>
      <c r="BD165" s="337">
        <f t="shared" si="89"/>
        <v>1</v>
      </c>
      <c r="BE165" s="337">
        <f t="shared" si="90"/>
        <v>1</v>
      </c>
      <c r="BF165" s="244"/>
      <c r="BG165" s="322"/>
      <c r="BH165" s="322"/>
      <c r="BI165" s="337">
        <f t="shared" si="91"/>
        <v>1</v>
      </c>
      <c r="BJ165" s="337">
        <f t="shared" si="92"/>
        <v>1</v>
      </c>
      <c r="BK165" s="337">
        <f t="shared" si="93"/>
        <v>1</v>
      </c>
      <c r="BL165" s="337">
        <f t="shared" si="94"/>
        <v>1</v>
      </c>
      <c r="BM165" s="337">
        <f t="shared" si="95"/>
        <v>1</v>
      </c>
      <c r="BN165" s="337">
        <f t="shared" si="96"/>
        <v>1</v>
      </c>
      <c r="BO165" s="415"/>
      <c r="BP165" s="244"/>
      <c r="BQ165" s="244"/>
      <c r="BR165" s="842"/>
      <c r="BS165" s="842"/>
      <c r="BT165" s="842"/>
    </row>
    <row r="166" spans="1:72" s="22" customFormat="1" ht="15.75" hidden="1" customHeight="1" outlineLevel="1">
      <c r="A166" s="842"/>
      <c r="B166" s="44"/>
      <c r="C166" s="45"/>
      <c r="D166" s="46"/>
      <c r="E166" s="46"/>
      <c r="F166" s="45"/>
      <c r="G166" s="46"/>
      <c r="H166" s="45"/>
      <c r="I166" s="45"/>
      <c r="J166" s="47"/>
      <c r="K166" s="48"/>
      <c r="L166" s="47"/>
      <c r="M166" s="2316"/>
      <c r="N166" s="48"/>
      <c r="O166" s="49"/>
      <c r="P166" s="49"/>
      <c r="Q166" s="2254">
        <f t="shared" si="97"/>
        <v>0</v>
      </c>
      <c r="R166" s="2255">
        <f t="shared" si="76"/>
        <v>0</v>
      </c>
      <c r="S166" s="2255">
        <f t="shared" si="77"/>
        <v>0</v>
      </c>
      <c r="T166" s="50"/>
      <c r="U166" s="50"/>
      <c r="V166" s="50"/>
      <c r="W166" s="2255">
        <f t="shared" si="78"/>
        <v>0</v>
      </c>
      <c r="X166" s="2261">
        <f t="shared" si="79"/>
        <v>0</v>
      </c>
      <c r="Y166" s="2261">
        <f t="shared" si="80"/>
        <v>0</v>
      </c>
      <c r="Z166" s="50"/>
      <c r="AA166" s="50"/>
      <c r="AB166" s="48"/>
      <c r="AC166" s="48"/>
      <c r="AD166" s="48"/>
      <c r="AE166" s="51"/>
      <c r="AF166" s="42"/>
      <c r="AG166" s="52" t="s">
        <v>7089</v>
      </c>
      <c r="AH166" s="207"/>
      <c r="AI166" s="415"/>
      <c r="AJ166" s="336" t="str">
        <f t="shared" si="81"/>
        <v>Please complete all cells in row</v>
      </c>
      <c r="AK166" s="415"/>
      <c r="AL166" s="244"/>
      <c r="AM166" s="244"/>
      <c r="AN166" s="244"/>
      <c r="AO166" s="244"/>
      <c r="AP166" s="244"/>
      <c r="AQ166" s="244"/>
      <c r="AR166" s="244"/>
      <c r="AS166" s="337">
        <f t="shared" si="82"/>
        <v>1</v>
      </c>
      <c r="AT166" s="337">
        <f t="shared" si="83"/>
        <v>1</v>
      </c>
      <c r="AU166" s="337">
        <f t="shared" si="84"/>
        <v>1</v>
      </c>
      <c r="AV166" s="337">
        <f t="shared" si="85"/>
        <v>1</v>
      </c>
      <c r="AW166" s="337">
        <f t="shared" si="86"/>
        <v>1</v>
      </c>
      <c r="AX166" s="337">
        <f t="shared" si="87"/>
        <v>1</v>
      </c>
      <c r="AY166" s="337">
        <f t="shared" si="88"/>
        <v>1</v>
      </c>
      <c r="AZ166" s="322"/>
      <c r="BA166" s="322"/>
      <c r="BB166" s="322"/>
      <c r="BC166" s="244"/>
      <c r="BD166" s="337">
        <f t="shared" si="89"/>
        <v>1</v>
      </c>
      <c r="BE166" s="337">
        <f t="shared" si="90"/>
        <v>1</v>
      </c>
      <c r="BF166" s="244"/>
      <c r="BG166" s="322"/>
      <c r="BH166" s="322"/>
      <c r="BI166" s="337">
        <f t="shared" si="91"/>
        <v>1</v>
      </c>
      <c r="BJ166" s="337">
        <f t="shared" si="92"/>
        <v>1</v>
      </c>
      <c r="BK166" s="337">
        <f t="shared" si="93"/>
        <v>1</v>
      </c>
      <c r="BL166" s="337">
        <f t="shared" si="94"/>
        <v>1</v>
      </c>
      <c r="BM166" s="337">
        <f t="shared" si="95"/>
        <v>1</v>
      </c>
      <c r="BN166" s="337">
        <f t="shared" si="96"/>
        <v>1</v>
      </c>
      <c r="BO166" s="415"/>
      <c r="BP166" s="244"/>
      <c r="BQ166" s="244"/>
      <c r="BR166" s="842"/>
      <c r="BS166" s="842"/>
      <c r="BT166" s="842"/>
    </row>
    <row r="167" spans="1:72" s="22" customFormat="1" ht="15.75" hidden="1" customHeight="1" outlineLevel="1">
      <c r="A167" s="842"/>
      <c r="B167" s="44"/>
      <c r="C167" s="45"/>
      <c r="D167" s="46"/>
      <c r="E167" s="46"/>
      <c r="F167" s="45"/>
      <c r="G167" s="46"/>
      <c r="H167" s="45"/>
      <c r="I167" s="45"/>
      <c r="J167" s="47"/>
      <c r="K167" s="48"/>
      <c r="L167" s="47"/>
      <c r="M167" s="2316"/>
      <c r="N167" s="48"/>
      <c r="O167" s="49"/>
      <c r="P167" s="49"/>
      <c r="Q167" s="2254">
        <f t="shared" si="97"/>
        <v>0</v>
      </c>
      <c r="R167" s="2255">
        <f t="shared" si="76"/>
        <v>0</v>
      </c>
      <c r="S167" s="2255">
        <f t="shared" si="77"/>
        <v>0</v>
      </c>
      <c r="T167" s="50"/>
      <c r="U167" s="50"/>
      <c r="V167" s="50"/>
      <c r="W167" s="2255">
        <f t="shared" si="78"/>
        <v>0</v>
      </c>
      <c r="X167" s="2261">
        <f t="shared" si="79"/>
        <v>0</v>
      </c>
      <c r="Y167" s="2261">
        <f t="shared" si="80"/>
        <v>0</v>
      </c>
      <c r="Z167" s="50"/>
      <c r="AA167" s="50"/>
      <c r="AB167" s="48"/>
      <c r="AC167" s="48"/>
      <c r="AD167" s="48"/>
      <c r="AE167" s="51"/>
      <c r="AF167" s="42"/>
      <c r="AG167" s="52" t="s">
        <v>7090</v>
      </c>
      <c r="AH167" s="207"/>
      <c r="AI167" s="415"/>
      <c r="AJ167" s="336" t="str">
        <f t="shared" si="81"/>
        <v>Please complete all cells in row</v>
      </c>
      <c r="AK167" s="415"/>
      <c r="AL167" s="244"/>
      <c r="AM167" s="244"/>
      <c r="AN167" s="244"/>
      <c r="AO167" s="244"/>
      <c r="AP167" s="244"/>
      <c r="AQ167" s="244"/>
      <c r="AR167" s="244"/>
      <c r="AS167" s="337">
        <f t="shared" si="82"/>
        <v>1</v>
      </c>
      <c r="AT167" s="337">
        <f t="shared" si="83"/>
        <v>1</v>
      </c>
      <c r="AU167" s="337">
        <f t="shared" si="84"/>
        <v>1</v>
      </c>
      <c r="AV167" s="337">
        <f t="shared" si="85"/>
        <v>1</v>
      </c>
      <c r="AW167" s="337">
        <f t="shared" si="86"/>
        <v>1</v>
      </c>
      <c r="AX167" s="337">
        <f t="shared" si="87"/>
        <v>1</v>
      </c>
      <c r="AY167" s="337">
        <f t="shared" si="88"/>
        <v>1</v>
      </c>
      <c r="AZ167" s="322"/>
      <c r="BA167" s="322"/>
      <c r="BB167" s="322"/>
      <c r="BC167" s="244"/>
      <c r="BD167" s="337">
        <f t="shared" si="89"/>
        <v>1</v>
      </c>
      <c r="BE167" s="337">
        <f t="shared" si="90"/>
        <v>1</v>
      </c>
      <c r="BF167" s="244"/>
      <c r="BG167" s="322"/>
      <c r="BH167" s="322"/>
      <c r="BI167" s="337">
        <f t="shared" si="91"/>
        <v>1</v>
      </c>
      <c r="BJ167" s="337">
        <f t="shared" si="92"/>
        <v>1</v>
      </c>
      <c r="BK167" s="337">
        <f t="shared" si="93"/>
        <v>1</v>
      </c>
      <c r="BL167" s="337">
        <f t="shared" si="94"/>
        <v>1</v>
      </c>
      <c r="BM167" s="337">
        <f t="shared" si="95"/>
        <v>1</v>
      </c>
      <c r="BN167" s="337">
        <f t="shared" si="96"/>
        <v>1</v>
      </c>
      <c r="BO167" s="415"/>
      <c r="BP167" s="244"/>
      <c r="BQ167" s="244"/>
      <c r="BR167" s="842"/>
      <c r="BS167" s="842"/>
      <c r="BT167" s="842"/>
    </row>
    <row r="168" spans="1:72" s="22" customFormat="1" ht="15.75" hidden="1" customHeight="1" outlineLevel="1">
      <c r="A168" s="842"/>
      <c r="B168" s="44"/>
      <c r="C168" s="45"/>
      <c r="D168" s="46"/>
      <c r="E168" s="46"/>
      <c r="F168" s="45"/>
      <c r="G168" s="46"/>
      <c r="H168" s="45"/>
      <c r="I168" s="45"/>
      <c r="J168" s="47"/>
      <c r="K168" s="48"/>
      <c r="L168" s="47"/>
      <c r="M168" s="2316"/>
      <c r="N168" s="48"/>
      <c r="O168" s="49"/>
      <c r="P168" s="49"/>
      <c r="Q168" s="2254">
        <f t="shared" si="97"/>
        <v>0</v>
      </c>
      <c r="R168" s="2255">
        <f t="shared" si="76"/>
        <v>0</v>
      </c>
      <c r="S168" s="2255">
        <f t="shared" si="77"/>
        <v>0</v>
      </c>
      <c r="T168" s="50"/>
      <c r="U168" s="50"/>
      <c r="V168" s="50"/>
      <c r="W168" s="2255">
        <f t="shared" si="78"/>
        <v>0</v>
      </c>
      <c r="X168" s="2261">
        <f t="shared" si="79"/>
        <v>0</v>
      </c>
      <c r="Y168" s="2261">
        <f t="shared" si="80"/>
        <v>0</v>
      </c>
      <c r="Z168" s="50"/>
      <c r="AA168" s="50"/>
      <c r="AB168" s="48"/>
      <c r="AC168" s="48"/>
      <c r="AD168" s="48"/>
      <c r="AE168" s="51"/>
      <c r="AF168" s="42"/>
      <c r="AG168" s="52" t="s">
        <v>7091</v>
      </c>
      <c r="AH168" s="207"/>
      <c r="AI168" s="415"/>
      <c r="AJ168" s="336" t="str">
        <f t="shared" si="81"/>
        <v>Please complete all cells in row</v>
      </c>
      <c r="AK168" s="415"/>
      <c r="AL168" s="244"/>
      <c r="AM168" s="244"/>
      <c r="AN168" s="244"/>
      <c r="AO168" s="244"/>
      <c r="AP168" s="244"/>
      <c r="AQ168" s="244"/>
      <c r="AR168" s="244"/>
      <c r="AS168" s="337">
        <f t="shared" si="82"/>
        <v>1</v>
      </c>
      <c r="AT168" s="337">
        <f t="shared" si="83"/>
        <v>1</v>
      </c>
      <c r="AU168" s="337">
        <f t="shared" si="84"/>
        <v>1</v>
      </c>
      <c r="AV168" s="337">
        <f t="shared" si="85"/>
        <v>1</v>
      </c>
      <c r="AW168" s="337">
        <f t="shared" si="86"/>
        <v>1</v>
      </c>
      <c r="AX168" s="337">
        <f t="shared" si="87"/>
        <v>1</v>
      </c>
      <c r="AY168" s="337">
        <f t="shared" si="88"/>
        <v>1</v>
      </c>
      <c r="AZ168" s="322"/>
      <c r="BA168" s="322"/>
      <c r="BB168" s="322"/>
      <c r="BC168" s="244"/>
      <c r="BD168" s="337">
        <f t="shared" si="89"/>
        <v>1</v>
      </c>
      <c r="BE168" s="337">
        <f t="shared" si="90"/>
        <v>1</v>
      </c>
      <c r="BF168" s="244"/>
      <c r="BG168" s="322"/>
      <c r="BH168" s="322"/>
      <c r="BI168" s="337">
        <f t="shared" si="91"/>
        <v>1</v>
      </c>
      <c r="BJ168" s="337">
        <f t="shared" si="92"/>
        <v>1</v>
      </c>
      <c r="BK168" s="337">
        <f t="shared" si="93"/>
        <v>1</v>
      </c>
      <c r="BL168" s="337">
        <f t="shared" si="94"/>
        <v>1</v>
      </c>
      <c r="BM168" s="337">
        <f t="shared" si="95"/>
        <v>1</v>
      </c>
      <c r="BN168" s="337">
        <f t="shared" si="96"/>
        <v>1</v>
      </c>
      <c r="BO168" s="415"/>
      <c r="BP168" s="244"/>
      <c r="BQ168" s="244"/>
      <c r="BR168" s="842"/>
      <c r="BS168" s="842"/>
      <c r="BT168" s="842"/>
    </row>
    <row r="169" spans="1:72" s="22" customFormat="1" ht="15.75" hidden="1" customHeight="1" outlineLevel="1">
      <c r="A169" s="842"/>
      <c r="B169" s="44"/>
      <c r="C169" s="45"/>
      <c r="D169" s="46"/>
      <c r="E169" s="46"/>
      <c r="F169" s="45"/>
      <c r="G169" s="46"/>
      <c r="H169" s="45"/>
      <c r="I169" s="45"/>
      <c r="J169" s="47"/>
      <c r="K169" s="48"/>
      <c r="L169" s="47"/>
      <c r="M169" s="2316"/>
      <c r="N169" s="48"/>
      <c r="O169" s="49"/>
      <c r="P169" s="49"/>
      <c r="Q169" s="2254">
        <f t="shared" si="97"/>
        <v>0</v>
      </c>
      <c r="R169" s="2255">
        <f t="shared" si="76"/>
        <v>0</v>
      </c>
      <c r="S169" s="2255">
        <f t="shared" si="77"/>
        <v>0</v>
      </c>
      <c r="T169" s="50"/>
      <c r="U169" s="50"/>
      <c r="V169" s="50"/>
      <c r="W169" s="2255">
        <f t="shared" si="78"/>
        <v>0</v>
      </c>
      <c r="X169" s="2261">
        <f t="shared" si="79"/>
        <v>0</v>
      </c>
      <c r="Y169" s="2261">
        <f t="shared" si="80"/>
        <v>0</v>
      </c>
      <c r="Z169" s="50"/>
      <c r="AA169" s="50"/>
      <c r="AB169" s="48"/>
      <c r="AC169" s="48"/>
      <c r="AD169" s="48"/>
      <c r="AE169" s="51"/>
      <c r="AF169" s="42"/>
      <c r="AG169" s="52" t="s">
        <v>7092</v>
      </c>
      <c r="AH169" s="207"/>
      <c r="AI169" s="415"/>
      <c r="AJ169" s="336" t="str">
        <f t="shared" si="81"/>
        <v>Please complete all cells in row</v>
      </c>
      <c r="AK169" s="415"/>
      <c r="AL169" s="244"/>
      <c r="AM169" s="244"/>
      <c r="AN169" s="244"/>
      <c r="AO169" s="244"/>
      <c r="AP169" s="244"/>
      <c r="AQ169" s="244"/>
      <c r="AR169" s="244"/>
      <c r="AS169" s="337">
        <f t="shared" si="82"/>
        <v>1</v>
      </c>
      <c r="AT169" s="337">
        <f t="shared" si="83"/>
        <v>1</v>
      </c>
      <c r="AU169" s="337">
        <f t="shared" si="84"/>
        <v>1</v>
      </c>
      <c r="AV169" s="337">
        <f t="shared" si="85"/>
        <v>1</v>
      </c>
      <c r="AW169" s="337">
        <f t="shared" si="86"/>
        <v>1</v>
      </c>
      <c r="AX169" s="337">
        <f t="shared" si="87"/>
        <v>1</v>
      </c>
      <c r="AY169" s="337">
        <f t="shared" si="88"/>
        <v>1</v>
      </c>
      <c r="AZ169" s="322"/>
      <c r="BA169" s="322"/>
      <c r="BB169" s="322"/>
      <c r="BC169" s="244"/>
      <c r="BD169" s="337">
        <f t="shared" si="89"/>
        <v>1</v>
      </c>
      <c r="BE169" s="337">
        <f t="shared" si="90"/>
        <v>1</v>
      </c>
      <c r="BF169" s="244"/>
      <c r="BG169" s="322"/>
      <c r="BH169" s="322"/>
      <c r="BI169" s="337">
        <f t="shared" si="91"/>
        <v>1</v>
      </c>
      <c r="BJ169" s="337">
        <f t="shared" si="92"/>
        <v>1</v>
      </c>
      <c r="BK169" s="337">
        <f t="shared" si="93"/>
        <v>1</v>
      </c>
      <c r="BL169" s="337">
        <f t="shared" si="94"/>
        <v>1</v>
      </c>
      <c r="BM169" s="337">
        <f t="shared" si="95"/>
        <v>1</v>
      </c>
      <c r="BN169" s="337">
        <f t="shared" si="96"/>
        <v>1</v>
      </c>
      <c r="BO169" s="415"/>
      <c r="BP169" s="244"/>
      <c r="BQ169" s="244"/>
      <c r="BR169" s="842"/>
      <c r="BS169" s="842"/>
      <c r="BT169" s="842"/>
    </row>
    <row r="170" spans="1:72" s="22" customFormat="1" ht="15.75" hidden="1" customHeight="1" outlineLevel="1">
      <c r="A170" s="842"/>
      <c r="B170" s="44"/>
      <c r="C170" s="45"/>
      <c r="D170" s="46"/>
      <c r="E170" s="46"/>
      <c r="F170" s="45"/>
      <c r="G170" s="46"/>
      <c r="H170" s="45"/>
      <c r="I170" s="45"/>
      <c r="J170" s="47"/>
      <c r="K170" s="48"/>
      <c r="L170" s="47"/>
      <c r="M170" s="2316"/>
      <c r="N170" s="48"/>
      <c r="O170" s="49"/>
      <c r="P170" s="49"/>
      <c r="Q170" s="2254">
        <f t="shared" si="97"/>
        <v>0</v>
      </c>
      <c r="R170" s="2255">
        <f t="shared" si="76"/>
        <v>0</v>
      </c>
      <c r="S170" s="2255">
        <f t="shared" si="77"/>
        <v>0</v>
      </c>
      <c r="T170" s="50"/>
      <c r="U170" s="50"/>
      <c r="V170" s="50"/>
      <c r="W170" s="2255">
        <f t="shared" si="78"/>
        <v>0</v>
      </c>
      <c r="X170" s="2261">
        <f t="shared" si="79"/>
        <v>0</v>
      </c>
      <c r="Y170" s="2261">
        <f t="shared" si="80"/>
        <v>0</v>
      </c>
      <c r="Z170" s="50"/>
      <c r="AA170" s="50"/>
      <c r="AB170" s="48"/>
      <c r="AC170" s="48"/>
      <c r="AD170" s="48"/>
      <c r="AE170" s="51"/>
      <c r="AF170" s="42"/>
      <c r="AG170" s="52" t="s">
        <v>7093</v>
      </c>
      <c r="AH170" s="207"/>
      <c r="AI170" s="415"/>
      <c r="AJ170" s="336" t="str">
        <f t="shared" si="81"/>
        <v>Please complete all cells in row</v>
      </c>
      <c r="AK170" s="415"/>
      <c r="AL170" s="244"/>
      <c r="AM170" s="244"/>
      <c r="AN170" s="244"/>
      <c r="AO170" s="244"/>
      <c r="AP170" s="244"/>
      <c r="AQ170" s="244"/>
      <c r="AR170" s="244"/>
      <c r="AS170" s="337">
        <f t="shared" si="82"/>
        <v>1</v>
      </c>
      <c r="AT170" s="337">
        <f t="shared" si="83"/>
        <v>1</v>
      </c>
      <c r="AU170" s="337">
        <f t="shared" si="84"/>
        <v>1</v>
      </c>
      <c r="AV170" s="337">
        <f t="shared" si="85"/>
        <v>1</v>
      </c>
      <c r="AW170" s="337">
        <f t="shared" si="86"/>
        <v>1</v>
      </c>
      <c r="AX170" s="337">
        <f t="shared" si="87"/>
        <v>1</v>
      </c>
      <c r="AY170" s="337">
        <f t="shared" si="88"/>
        <v>1</v>
      </c>
      <c r="AZ170" s="322"/>
      <c r="BA170" s="322"/>
      <c r="BB170" s="322"/>
      <c r="BC170" s="244"/>
      <c r="BD170" s="337">
        <f t="shared" si="89"/>
        <v>1</v>
      </c>
      <c r="BE170" s="337">
        <f t="shared" si="90"/>
        <v>1</v>
      </c>
      <c r="BF170" s="244"/>
      <c r="BG170" s="322"/>
      <c r="BH170" s="322"/>
      <c r="BI170" s="337">
        <f t="shared" si="91"/>
        <v>1</v>
      </c>
      <c r="BJ170" s="337">
        <f t="shared" si="92"/>
        <v>1</v>
      </c>
      <c r="BK170" s="337">
        <f t="shared" si="93"/>
        <v>1</v>
      </c>
      <c r="BL170" s="337">
        <f t="shared" si="94"/>
        <v>1</v>
      </c>
      <c r="BM170" s="337">
        <f t="shared" si="95"/>
        <v>1</v>
      </c>
      <c r="BN170" s="337">
        <f t="shared" si="96"/>
        <v>1</v>
      </c>
      <c r="BO170" s="415"/>
      <c r="BP170" s="244"/>
      <c r="BQ170" s="244"/>
      <c r="BR170" s="842"/>
      <c r="BS170" s="842"/>
      <c r="BT170" s="842"/>
    </row>
    <row r="171" spans="1:72" s="22" customFormat="1" ht="15.75" hidden="1" customHeight="1" outlineLevel="1">
      <c r="A171" s="842"/>
      <c r="B171" s="44"/>
      <c r="C171" s="45"/>
      <c r="D171" s="46"/>
      <c r="E171" s="46"/>
      <c r="F171" s="45"/>
      <c r="G171" s="46"/>
      <c r="H171" s="45"/>
      <c r="I171" s="45"/>
      <c r="J171" s="47"/>
      <c r="K171" s="48"/>
      <c r="L171" s="47"/>
      <c r="M171" s="2316"/>
      <c r="N171" s="48"/>
      <c r="O171" s="49"/>
      <c r="P171" s="49"/>
      <c r="Q171" s="2254">
        <f t="shared" si="97"/>
        <v>0</v>
      </c>
      <c r="R171" s="2255">
        <f t="shared" si="76"/>
        <v>0</v>
      </c>
      <c r="S171" s="2255">
        <f t="shared" si="77"/>
        <v>0</v>
      </c>
      <c r="T171" s="50"/>
      <c r="U171" s="50"/>
      <c r="V171" s="50"/>
      <c r="W171" s="2255">
        <f t="shared" si="78"/>
        <v>0</v>
      </c>
      <c r="X171" s="2261">
        <f t="shared" si="79"/>
        <v>0</v>
      </c>
      <c r="Y171" s="2261">
        <f t="shared" si="80"/>
        <v>0</v>
      </c>
      <c r="Z171" s="50"/>
      <c r="AA171" s="50"/>
      <c r="AB171" s="48"/>
      <c r="AC171" s="48"/>
      <c r="AD171" s="48"/>
      <c r="AE171" s="51"/>
      <c r="AF171" s="42"/>
      <c r="AG171" s="52" t="s">
        <v>7094</v>
      </c>
      <c r="AH171" s="207"/>
      <c r="AI171" s="415"/>
      <c r="AJ171" s="336" t="str">
        <f t="shared" si="81"/>
        <v>Please complete all cells in row</v>
      </c>
      <c r="AK171" s="415"/>
      <c r="AL171" s="244"/>
      <c r="AM171" s="244"/>
      <c r="AN171" s="244"/>
      <c r="AO171" s="244"/>
      <c r="AP171" s="244"/>
      <c r="AQ171" s="244"/>
      <c r="AR171" s="244"/>
      <c r="AS171" s="337">
        <f t="shared" si="82"/>
        <v>1</v>
      </c>
      <c r="AT171" s="337">
        <f t="shared" si="83"/>
        <v>1</v>
      </c>
      <c r="AU171" s="337">
        <f t="shared" si="84"/>
        <v>1</v>
      </c>
      <c r="AV171" s="337">
        <f t="shared" si="85"/>
        <v>1</v>
      </c>
      <c r="AW171" s="337">
        <f t="shared" si="86"/>
        <v>1</v>
      </c>
      <c r="AX171" s="337">
        <f t="shared" si="87"/>
        <v>1</v>
      </c>
      <c r="AY171" s="337">
        <f t="shared" si="88"/>
        <v>1</v>
      </c>
      <c r="AZ171" s="322"/>
      <c r="BA171" s="322"/>
      <c r="BB171" s="322"/>
      <c r="BC171" s="244"/>
      <c r="BD171" s="337">
        <f t="shared" si="89"/>
        <v>1</v>
      </c>
      <c r="BE171" s="337">
        <f t="shared" si="90"/>
        <v>1</v>
      </c>
      <c r="BF171" s="244"/>
      <c r="BG171" s="322"/>
      <c r="BH171" s="322"/>
      <c r="BI171" s="337">
        <f t="shared" si="91"/>
        <v>1</v>
      </c>
      <c r="BJ171" s="337">
        <f t="shared" si="92"/>
        <v>1</v>
      </c>
      <c r="BK171" s="337">
        <f t="shared" si="93"/>
        <v>1</v>
      </c>
      <c r="BL171" s="337">
        <f t="shared" si="94"/>
        <v>1</v>
      </c>
      <c r="BM171" s="337">
        <f t="shared" si="95"/>
        <v>1</v>
      </c>
      <c r="BN171" s="337">
        <f t="shared" si="96"/>
        <v>1</v>
      </c>
      <c r="BO171" s="415"/>
      <c r="BP171" s="244"/>
      <c r="BQ171" s="244"/>
      <c r="BR171" s="842"/>
      <c r="BS171" s="842"/>
      <c r="BT171" s="842"/>
    </row>
    <row r="172" spans="1:72" s="22" customFormat="1" ht="15.75" hidden="1" customHeight="1" outlineLevel="1">
      <c r="A172" s="842"/>
      <c r="B172" s="44"/>
      <c r="C172" s="45"/>
      <c r="D172" s="46"/>
      <c r="E172" s="46"/>
      <c r="F172" s="45"/>
      <c r="G172" s="46"/>
      <c r="H172" s="45"/>
      <c r="I172" s="45"/>
      <c r="J172" s="47"/>
      <c r="K172" s="48"/>
      <c r="L172" s="47"/>
      <c r="M172" s="2316"/>
      <c r="N172" s="48"/>
      <c r="O172" s="49"/>
      <c r="P172" s="49"/>
      <c r="Q172" s="2254">
        <f t="shared" si="97"/>
        <v>0</v>
      </c>
      <c r="R172" s="2255">
        <f t="shared" si="76"/>
        <v>0</v>
      </c>
      <c r="S172" s="2255">
        <f t="shared" si="77"/>
        <v>0</v>
      </c>
      <c r="T172" s="50"/>
      <c r="U172" s="50"/>
      <c r="V172" s="50"/>
      <c r="W172" s="2255">
        <f t="shared" si="78"/>
        <v>0</v>
      </c>
      <c r="X172" s="2261">
        <f t="shared" si="79"/>
        <v>0</v>
      </c>
      <c r="Y172" s="2261">
        <f t="shared" si="80"/>
        <v>0</v>
      </c>
      <c r="Z172" s="50"/>
      <c r="AA172" s="50"/>
      <c r="AB172" s="48"/>
      <c r="AC172" s="48"/>
      <c r="AD172" s="48"/>
      <c r="AE172" s="51"/>
      <c r="AF172" s="42"/>
      <c r="AG172" s="52" t="s">
        <v>7095</v>
      </c>
      <c r="AH172" s="207"/>
      <c r="AI172" s="415"/>
      <c r="AJ172" s="336" t="str">
        <f t="shared" si="81"/>
        <v>Please complete all cells in row</v>
      </c>
      <c r="AK172" s="415"/>
      <c r="AL172" s="244"/>
      <c r="AM172" s="244"/>
      <c r="AN172" s="244"/>
      <c r="AO172" s="244"/>
      <c r="AP172" s="244"/>
      <c r="AQ172" s="244"/>
      <c r="AR172" s="244"/>
      <c r="AS172" s="337">
        <f t="shared" si="82"/>
        <v>1</v>
      </c>
      <c r="AT172" s="337">
        <f t="shared" si="83"/>
        <v>1</v>
      </c>
      <c r="AU172" s="337">
        <f t="shared" si="84"/>
        <v>1</v>
      </c>
      <c r="AV172" s="337">
        <f t="shared" si="85"/>
        <v>1</v>
      </c>
      <c r="AW172" s="337">
        <f t="shared" si="86"/>
        <v>1</v>
      </c>
      <c r="AX172" s="337">
        <f t="shared" si="87"/>
        <v>1</v>
      </c>
      <c r="AY172" s="337">
        <f t="shared" si="88"/>
        <v>1</v>
      </c>
      <c r="AZ172" s="322"/>
      <c r="BA172" s="322"/>
      <c r="BB172" s="322"/>
      <c r="BC172" s="244"/>
      <c r="BD172" s="337">
        <f t="shared" si="89"/>
        <v>1</v>
      </c>
      <c r="BE172" s="337">
        <f t="shared" si="90"/>
        <v>1</v>
      </c>
      <c r="BF172" s="244"/>
      <c r="BG172" s="322"/>
      <c r="BH172" s="322"/>
      <c r="BI172" s="337">
        <f t="shared" si="91"/>
        <v>1</v>
      </c>
      <c r="BJ172" s="337">
        <f t="shared" si="92"/>
        <v>1</v>
      </c>
      <c r="BK172" s="337">
        <f t="shared" si="93"/>
        <v>1</v>
      </c>
      <c r="BL172" s="337">
        <f t="shared" si="94"/>
        <v>1</v>
      </c>
      <c r="BM172" s="337">
        <f t="shared" si="95"/>
        <v>1</v>
      </c>
      <c r="BN172" s="337">
        <f t="shared" si="96"/>
        <v>1</v>
      </c>
      <c r="BO172" s="415"/>
      <c r="BP172" s="244"/>
      <c r="BQ172" s="244"/>
      <c r="BR172" s="842"/>
      <c r="BS172" s="842"/>
      <c r="BT172" s="842"/>
    </row>
    <row r="173" spans="1:72" s="22" customFormat="1" ht="15.75" hidden="1" customHeight="1" outlineLevel="1">
      <c r="A173" s="842"/>
      <c r="B173" s="44"/>
      <c r="C173" s="45"/>
      <c r="D173" s="46"/>
      <c r="E173" s="46"/>
      <c r="F173" s="45"/>
      <c r="G173" s="46"/>
      <c r="H173" s="45"/>
      <c r="I173" s="45"/>
      <c r="J173" s="47"/>
      <c r="K173" s="48"/>
      <c r="L173" s="47"/>
      <c r="M173" s="2316"/>
      <c r="N173" s="48"/>
      <c r="O173" s="49"/>
      <c r="P173" s="49"/>
      <c r="Q173" s="2254">
        <f t="shared" si="97"/>
        <v>0</v>
      </c>
      <c r="R173" s="2255">
        <f t="shared" si="76"/>
        <v>0</v>
      </c>
      <c r="S173" s="2255">
        <f t="shared" si="77"/>
        <v>0</v>
      </c>
      <c r="T173" s="50"/>
      <c r="U173" s="50"/>
      <c r="V173" s="50"/>
      <c r="W173" s="2255">
        <f t="shared" si="78"/>
        <v>0</v>
      </c>
      <c r="X173" s="2261">
        <f t="shared" si="79"/>
        <v>0</v>
      </c>
      <c r="Y173" s="2261">
        <f t="shared" si="80"/>
        <v>0</v>
      </c>
      <c r="Z173" s="50"/>
      <c r="AA173" s="50"/>
      <c r="AB173" s="48"/>
      <c r="AC173" s="48"/>
      <c r="AD173" s="48"/>
      <c r="AE173" s="51"/>
      <c r="AF173" s="42"/>
      <c r="AG173" s="52" t="s">
        <v>7096</v>
      </c>
      <c r="AH173" s="207"/>
      <c r="AI173" s="415"/>
      <c r="AJ173" s="336" t="str">
        <f t="shared" si="81"/>
        <v>Please complete all cells in row</v>
      </c>
      <c r="AK173" s="415"/>
      <c r="AL173" s="244"/>
      <c r="AM173" s="244"/>
      <c r="AN173" s="244"/>
      <c r="AO173" s="244"/>
      <c r="AP173" s="244"/>
      <c r="AQ173" s="244"/>
      <c r="AR173" s="244"/>
      <c r="AS173" s="337">
        <f t="shared" si="82"/>
        <v>1</v>
      </c>
      <c r="AT173" s="337">
        <f t="shared" si="83"/>
        <v>1</v>
      </c>
      <c r="AU173" s="337">
        <f t="shared" si="84"/>
        <v>1</v>
      </c>
      <c r="AV173" s="337">
        <f t="shared" si="85"/>
        <v>1</v>
      </c>
      <c r="AW173" s="337">
        <f t="shared" si="86"/>
        <v>1</v>
      </c>
      <c r="AX173" s="337">
        <f t="shared" si="87"/>
        <v>1</v>
      </c>
      <c r="AY173" s="337">
        <f t="shared" si="88"/>
        <v>1</v>
      </c>
      <c r="AZ173" s="322"/>
      <c r="BA173" s="322"/>
      <c r="BB173" s="322"/>
      <c r="BC173" s="244"/>
      <c r="BD173" s="337">
        <f t="shared" si="89"/>
        <v>1</v>
      </c>
      <c r="BE173" s="337">
        <f t="shared" si="90"/>
        <v>1</v>
      </c>
      <c r="BF173" s="244"/>
      <c r="BG173" s="322"/>
      <c r="BH173" s="322"/>
      <c r="BI173" s="337">
        <f t="shared" si="91"/>
        <v>1</v>
      </c>
      <c r="BJ173" s="337">
        <f t="shared" si="92"/>
        <v>1</v>
      </c>
      <c r="BK173" s="337">
        <f t="shared" si="93"/>
        <v>1</v>
      </c>
      <c r="BL173" s="337">
        <f t="shared" si="94"/>
        <v>1</v>
      </c>
      <c r="BM173" s="337">
        <f t="shared" si="95"/>
        <v>1</v>
      </c>
      <c r="BN173" s="337">
        <f t="shared" si="96"/>
        <v>1</v>
      </c>
      <c r="BO173" s="415"/>
      <c r="BP173" s="244"/>
      <c r="BQ173" s="244"/>
      <c r="BR173" s="842"/>
      <c r="BS173" s="842"/>
      <c r="BT173" s="842"/>
    </row>
    <row r="174" spans="1:72" s="22" customFormat="1" ht="15.75" hidden="1" customHeight="1" outlineLevel="1">
      <c r="A174" s="842"/>
      <c r="B174" s="44"/>
      <c r="C174" s="45"/>
      <c r="D174" s="46"/>
      <c r="E174" s="46"/>
      <c r="F174" s="45"/>
      <c r="G174" s="46"/>
      <c r="H174" s="45"/>
      <c r="I174" s="45"/>
      <c r="J174" s="47"/>
      <c r="K174" s="48"/>
      <c r="L174" s="47"/>
      <c r="M174" s="2316"/>
      <c r="N174" s="48"/>
      <c r="O174" s="49"/>
      <c r="P174" s="49"/>
      <c r="Q174" s="2254">
        <f t="shared" si="97"/>
        <v>0</v>
      </c>
      <c r="R174" s="2255">
        <f t="shared" si="76"/>
        <v>0</v>
      </c>
      <c r="S174" s="2255">
        <f t="shared" si="77"/>
        <v>0</v>
      </c>
      <c r="T174" s="50"/>
      <c r="U174" s="50"/>
      <c r="V174" s="50"/>
      <c r="W174" s="2255">
        <f t="shared" si="78"/>
        <v>0</v>
      </c>
      <c r="X174" s="2261">
        <f t="shared" si="79"/>
        <v>0</v>
      </c>
      <c r="Y174" s="2261">
        <f t="shared" si="80"/>
        <v>0</v>
      </c>
      <c r="Z174" s="50"/>
      <c r="AA174" s="50"/>
      <c r="AB174" s="48"/>
      <c r="AC174" s="48"/>
      <c r="AD174" s="48"/>
      <c r="AE174" s="51"/>
      <c r="AF174" s="42"/>
      <c r="AG174" s="52" t="s">
        <v>7097</v>
      </c>
      <c r="AH174" s="207"/>
      <c r="AI174" s="415"/>
      <c r="AJ174" s="336" t="str">
        <f t="shared" si="81"/>
        <v>Please complete all cells in row</v>
      </c>
      <c r="AK174" s="415"/>
      <c r="AL174" s="244"/>
      <c r="AM174" s="244"/>
      <c r="AN174" s="244"/>
      <c r="AO174" s="244"/>
      <c r="AP174" s="244"/>
      <c r="AQ174" s="244"/>
      <c r="AR174" s="244"/>
      <c r="AS174" s="337">
        <f t="shared" si="82"/>
        <v>1</v>
      </c>
      <c r="AT174" s="337">
        <f t="shared" si="83"/>
        <v>1</v>
      </c>
      <c r="AU174" s="337">
        <f t="shared" si="84"/>
        <v>1</v>
      </c>
      <c r="AV174" s="337">
        <f t="shared" si="85"/>
        <v>1</v>
      </c>
      <c r="AW174" s="337">
        <f t="shared" si="86"/>
        <v>1</v>
      </c>
      <c r="AX174" s="337">
        <f t="shared" si="87"/>
        <v>1</v>
      </c>
      <c r="AY174" s="337">
        <f t="shared" si="88"/>
        <v>1</v>
      </c>
      <c r="AZ174" s="322"/>
      <c r="BA174" s="322"/>
      <c r="BB174" s="322"/>
      <c r="BC174" s="244"/>
      <c r="BD174" s="337">
        <f t="shared" si="89"/>
        <v>1</v>
      </c>
      <c r="BE174" s="337">
        <f t="shared" si="90"/>
        <v>1</v>
      </c>
      <c r="BF174" s="244"/>
      <c r="BG174" s="322"/>
      <c r="BH174" s="322"/>
      <c r="BI174" s="337">
        <f t="shared" si="91"/>
        <v>1</v>
      </c>
      <c r="BJ174" s="337">
        <f t="shared" si="92"/>
        <v>1</v>
      </c>
      <c r="BK174" s="337">
        <f t="shared" si="93"/>
        <v>1</v>
      </c>
      <c r="BL174" s="337">
        <f t="shared" si="94"/>
        <v>1</v>
      </c>
      <c r="BM174" s="337">
        <f t="shared" si="95"/>
        <v>1</v>
      </c>
      <c r="BN174" s="337">
        <f t="shared" si="96"/>
        <v>1</v>
      </c>
      <c r="BO174" s="415"/>
      <c r="BP174" s="244"/>
      <c r="BQ174" s="244"/>
      <c r="BR174" s="842"/>
      <c r="BS174" s="842"/>
      <c r="BT174" s="842"/>
    </row>
    <row r="175" spans="1:72" s="22" customFormat="1" ht="15.75" hidden="1" customHeight="1" outlineLevel="1">
      <c r="A175" s="842"/>
      <c r="B175" s="44"/>
      <c r="C175" s="45"/>
      <c r="D175" s="46"/>
      <c r="E175" s="46"/>
      <c r="F175" s="45"/>
      <c r="G175" s="46"/>
      <c r="H175" s="45"/>
      <c r="I175" s="45"/>
      <c r="J175" s="47"/>
      <c r="K175" s="48"/>
      <c r="L175" s="47"/>
      <c r="M175" s="2316"/>
      <c r="N175" s="48"/>
      <c r="O175" s="49"/>
      <c r="P175" s="49"/>
      <c r="Q175" s="2254">
        <f t="shared" si="97"/>
        <v>0</v>
      </c>
      <c r="R175" s="2255">
        <f t="shared" si="76"/>
        <v>0</v>
      </c>
      <c r="S175" s="2255">
        <f t="shared" si="77"/>
        <v>0</v>
      </c>
      <c r="T175" s="50"/>
      <c r="U175" s="50"/>
      <c r="V175" s="50"/>
      <c r="W175" s="2255">
        <f t="shared" si="78"/>
        <v>0</v>
      </c>
      <c r="X175" s="2261">
        <f t="shared" si="79"/>
        <v>0</v>
      </c>
      <c r="Y175" s="2261">
        <f t="shared" si="80"/>
        <v>0</v>
      </c>
      <c r="Z175" s="50"/>
      <c r="AA175" s="50"/>
      <c r="AB175" s="48"/>
      <c r="AC175" s="48"/>
      <c r="AD175" s="48"/>
      <c r="AE175" s="51"/>
      <c r="AF175" s="42"/>
      <c r="AG175" s="52" t="s">
        <v>7098</v>
      </c>
      <c r="AH175" s="207"/>
      <c r="AI175" s="415"/>
      <c r="AJ175" s="336" t="str">
        <f t="shared" si="81"/>
        <v>Please complete all cells in row</v>
      </c>
      <c r="AK175" s="415"/>
      <c r="AL175" s="244"/>
      <c r="AM175" s="244"/>
      <c r="AN175" s="244"/>
      <c r="AO175" s="244"/>
      <c r="AP175" s="244"/>
      <c r="AQ175" s="244"/>
      <c r="AR175" s="244"/>
      <c r="AS175" s="337">
        <f t="shared" si="82"/>
        <v>1</v>
      </c>
      <c r="AT175" s="337">
        <f t="shared" si="83"/>
        <v>1</v>
      </c>
      <c r="AU175" s="337">
        <f t="shared" si="84"/>
        <v>1</v>
      </c>
      <c r="AV175" s="337">
        <f t="shared" si="85"/>
        <v>1</v>
      </c>
      <c r="AW175" s="337">
        <f t="shared" si="86"/>
        <v>1</v>
      </c>
      <c r="AX175" s="337">
        <f t="shared" si="87"/>
        <v>1</v>
      </c>
      <c r="AY175" s="337">
        <f t="shared" si="88"/>
        <v>1</v>
      </c>
      <c r="AZ175" s="322"/>
      <c r="BA175" s="322"/>
      <c r="BB175" s="322"/>
      <c r="BC175" s="244"/>
      <c r="BD175" s="337">
        <f t="shared" si="89"/>
        <v>1</v>
      </c>
      <c r="BE175" s="337">
        <f t="shared" si="90"/>
        <v>1</v>
      </c>
      <c r="BF175" s="244"/>
      <c r="BG175" s="322"/>
      <c r="BH175" s="322"/>
      <c r="BI175" s="337">
        <f t="shared" si="91"/>
        <v>1</v>
      </c>
      <c r="BJ175" s="337">
        <f t="shared" si="92"/>
        <v>1</v>
      </c>
      <c r="BK175" s="337">
        <f t="shared" si="93"/>
        <v>1</v>
      </c>
      <c r="BL175" s="337">
        <f t="shared" si="94"/>
        <v>1</v>
      </c>
      <c r="BM175" s="337">
        <f t="shared" si="95"/>
        <v>1</v>
      </c>
      <c r="BN175" s="337">
        <f t="shared" si="96"/>
        <v>1</v>
      </c>
      <c r="BO175" s="415"/>
      <c r="BP175" s="244"/>
      <c r="BQ175" s="244"/>
      <c r="BR175" s="842"/>
      <c r="BS175" s="842"/>
      <c r="BT175" s="842"/>
    </row>
    <row r="176" spans="1:72" s="22" customFormat="1" ht="15.75" hidden="1" customHeight="1" outlineLevel="1">
      <c r="A176" s="842"/>
      <c r="B176" s="44"/>
      <c r="C176" s="45"/>
      <c r="D176" s="46"/>
      <c r="E176" s="46"/>
      <c r="F176" s="45"/>
      <c r="G176" s="46"/>
      <c r="H176" s="45"/>
      <c r="I176" s="45"/>
      <c r="J176" s="47"/>
      <c r="K176" s="48"/>
      <c r="L176" s="47"/>
      <c r="M176" s="2316"/>
      <c r="N176" s="48"/>
      <c r="O176" s="49"/>
      <c r="P176" s="49"/>
      <c r="Q176" s="2254">
        <f t="shared" si="97"/>
        <v>0</v>
      </c>
      <c r="R176" s="2255">
        <f t="shared" si="76"/>
        <v>0</v>
      </c>
      <c r="S176" s="2255">
        <f t="shared" si="77"/>
        <v>0</v>
      </c>
      <c r="T176" s="50"/>
      <c r="U176" s="50"/>
      <c r="V176" s="50"/>
      <c r="W176" s="2255">
        <f t="shared" si="78"/>
        <v>0</v>
      </c>
      <c r="X176" s="2261">
        <f t="shared" si="79"/>
        <v>0</v>
      </c>
      <c r="Y176" s="2261">
        <f t="shared" si="80"/>
        <v>0</v>
      </c>
      <c r="Z176" s="50"/>
      <c r="AA176" s="50"/>
      <c r="AB176" s="48"/>
      <c r="AC176" s="48"/>
      <c r="AD176" s="48"/>
      <c r="AE176" s="51"/>
      <c r="AF176" s="42"/>
      <c r="AG176" s="52" t="s">
        <v>7099</v>
      </c>
      <c r="AH176" s="207"/>
      <c r="AI176" s="415"/>
      <c r="AJ176" s="336" t="str">
        <f t="shared" si="81"/>
        <v>Please complete all cells in row</v>
      </c>
      <c r="AK176" s="415"/>
      <c r="AL176" s="244"/>
      <c r="AM176" s="244"/>
      <c r="AN176" s="244"/>
      <c r="AO176" s="244"/>
      <c r="AP176" s="244"/>
      <c r="AQ176" s="244"/>
      <c r="AR176" s="244"/>
      <c r="AS176" s="337">
        <f t="shared" si="82"/>
        <v>1</v>
      </c>
      <c r="AT176" s="337">
        <f t="shared" si="83"/>
        <v>1</v>
      </c>
      <c r="AU176" s="337">
        <f t="shared" si="84"/>
        <v>1</v>
      </c>
      <c r="AV176" s="337">
        <f t="shared" si="85"/>
        <v>1</v>
      </c>
      <c r="AW176" s="337">
        <f t="shared" si="86"/>
        <v>1</v>
      </c>
      <c r="AX176" s="337">
        <f t="shared" si="87"/>
        <v>1</v>
      </c>
      <c r="AY176" s="337">
        <f t="shared" si="88"/>
        <v>1</v>
      </c>
      <c r="AZ176" s="322"/>
      <c r="BA176" s="322"/>
      <c r="BB176" s="322"/>
      <c r="BC176" s="244"/>
      <c r="BD176" s="337">
        <f t="shared" si="89"/>
        <v>1</v>
      </c>
      <c r="BE176" s="337">
        <f t="shared" si="90"/>
        <v>1</v>
      </c>
      <c r="BF176" s="244"/>
      <c r="BG176" s="322"/>
      <c r="BH176" s="322"/>
      <c r="BI176" s="337">
        <f t="shared" si="91"/>
        <v>1</v>
      </c>
      <c r="BJ176" s="337">
        <f t="shared" si="92"/>
        <v>1</v>
      </c>
      <c r="BK176" s="337">
        <f t="shared" si="93"/>
        <v>1</v>
      </c>
      <c r="BL176" s="337">
        <f t="shared" si="94"/>
        <v>1</v>
      </c>
      <c r="BM176" s="337">
        <f t="shared" si="95"/>
        <v>1</v>
      </c>
      <c r="BN176" s="337">
        <f t="shared" si="96"/>
        <v>1</v>
      </c>
      <c r="BO176" s="415"/>
      <c r="BP176" s="244"/>
      <c r="BQ176" s="244"/>
      <c r="BR176" s="842"/>
      <c r="BS176" s="842"/>
      <c r="BT176" s="842"/>
    </row>
    <row r="177" spans="1:72" s="22" customFormat="1" ht="15.75" hidden="1" customHeight="1" outlineLevel="1">
      <c r="A177" s="842"/>
      <c r="B177" s="44"/>
      <c r="C177" s="45"/>
      <c r="D177" s="46"/>
      <c r="E177" s="46"/>
      <c r="F177" s="45"/>
      <c r="G177" s="46"/>
      <c r="H177" s="45"/>
      <c r="I177" s="45"/>
      <c r="J177" s="47"/>
      <c r="K177" s="48"/>
      <c r="L177" s="47"/>
      <c r="M177" s="2316"/>
      <c r="N177" s="48"/>
      <c r="O177" s="49"/>
      <c r="P177" s="49"/>
      <c r="Q177" s="2254">
        <f t="shared" si="97"/>
        <v>0</v>
      </c>
      <c r="R177" s="2255">
        <f t="shared" si="76"/>
        <v>0</v>
      </c>
      <c r="S177" s="2255">
        <f t="shared" si="77"/>
        <v>0</v>
      </c>
      <c r="T177" s="50"/>
      <c r="U177" s="50"/>
      <c r="V177" s="50"/>
      <c r="W177" s="2255">
        <f t="shared" si="78"/>
        <v>0</v>
      </c>
      <c r="X177" s="2261">
        <f t="shared" si="79"/>
        <v>0</v>
      </c>
      <c r="Y177" s="2261">
        <f t="shared" si="80"/>
        <v>0</v>
      </c>
      <c r="Z177" s="50"/>
      <c r="AA177" s="50"/>
      <c r="AB177" s="48"/>
      <c r="AC177" s="48"/>
      <c r="AD177" s="48"/>
      <c r="AE177" s="51"/>
      <c r="AF177" s="42"/>
      <c r="AG177" s="52" t="s">
        <v>7100</v>
      </c>
      <c r="AH177" s="207"/>
      <c r="AI177" s="415"/>
      <c r="AJ177" s="336" t="str">
        <f t="shared" si="81"/>
        <v>Please complete all cells in row</v>
      </c>
      <c r="AK177" s="415"/>
      <c r="AL177" s="244"/>
      <c r="AM177" s="244"/>
      <c r="AN177" s="244"/>
      <c r="AO177" s="244"/>
      <c r="AP177" s="244"/>
      <c r="AQ177" s="244"/>
      <c r="AR177" s="244"/>
      <c r="AS177" s="337">
        <f t="shared" si="82"/>
        <v>1</v>
      </c>
      <c r="AT177" s="337">
        <f t="shared" si="83"/>
        <v>1</v>
      </c>
      <c r="AU177" s="337">
        <f t="shared" si="84"/>
        <v>1</v>
      </c>
      <c r="AV177" s="337">
        <f t="shared" si="85"/>
        <v>1</v>
      </c>
      <c r="AW177" s="337">
        <f t="shared" si="86"/>
        <v>1</v>
      </c>
      <c r="AX177" s="337">
        <f t="shared" si="87"/>
        <v>1</v>
      </c>
      <c r="AY177" s="337">
        <f t="shared" si="88"/>
        <v>1</v>
      </c>
      <c r="AZ177" s="322"/>
      <c r="BA177" s="322"/>
      <c r="BB177" s="322"/>
      <c r="BC177" s="244"/>
      <c r="BD177" s="337">
        <f t="shared" si="89"/>
        <v>1</v>
      </c>
      <c r="BE177" s="337">
        <f t="shared" si="90"/>
        <v>1</v>
      </c>
      <c r="BF177" s="244"/>
      <c r="BG177" s="322"/>
      <c r="BH177" s="322"/>
      <c r="BI177" s="337">
        <f t="shared" si="91"/>
        <v>1</v>
      </c>
      <c r="BJ177" s="337">
        <f t="shared" si="92"/>
        <v>1</v>
      </c>
      <c r="BK177" s="337">
        <f t="shared" si="93"/>
        <v>1</v>
      </c>
      <c r="BL177" s="337">
        <f t="shared" si="94"/>
        <v>1</v>
      </c>
      <c r="BM177" s="337">
        <f t="shared" si="95"/>
        <v>1</v>
      </c>
      <c r="BN177" s="337">
        <f t="shared" si="96"/>
        <v>1</v>
      </c>
      <c r="BO177" s="415"/>
      <c r="BP177" s="244"/>
      <c r="BQ177" s="244"/>
      <c r="BR177" s="842"/>
      <c r="BS177" s="842"/>
      <c r="BT177" s="842"/>
    </row>
    <row r="178" spans="1:72" s="22" customFormat="1" ht="15.75" hidden="1" customHeight="1" outlineLevel="1">
      <c r="A178" s="842"/>
      <c r="B178" s="44"/>
      <c r="C178" s="45"/>
      <c r="D178" s="46"/>
      <c r="E178" s="46"/>
      <c r="F178" s="45"/>
      <c r="G178" s="46"/>
      <c r="H178" s="45"/>
      <c r="I178" s="45"/>
      <c r="J178" s="47"/>
      <c r="K178" s="48"/>
      <c r="L178" s="47"/>
      <c r="M178" s="2316"/>
      <c r="N178" s="48"/>
      <c r="O178" s="49"/>
      <c r="P178" s="49"/>
      <c r="Q178" s="2254">
        <f t="shared" si="97"/>
        <v>0</v>
      </c>
      <c r="R178" s="2255">
        <f t="shared" si="76"/>
        <v>0</v>
      </c>
      <c r="S178" s="2255">
        <f t="shared" si="77"/>
        <v>0</v>
      </c>
      <c r="T178" s="50"/>
      <c r="U178" s="50"/>
      <c r="V178" s="50"/>
      <c r="W178" s="2255">
        <f t="shared" si="78"/>
        <v>0</v>
      </c>
      <c r="X178" s="2261">
        <f t="shared" si="79"/>
        <v>0</v>
      </c>
      <c r="Y178" s="2261">
        <f t="shared" si="80"/>
        <v>0</v>
      </c>
      <c r="Z178" s="50"/>
      <c r="AA178" s="50"/>
      <c r="AB178" s="48"/>
      <c r="AC178" s="48"/>
      <c r="AD178" s="48"/>
      <c r="AE178" s="51"/>
      <c r="AF178" s="42"/>
      <c r="AG178" s="52" t="s">
        <v>7101</v>
      </c>
      <c r="AH178" s="207"/>
      <c r="AI178" s="415"/>
      <c r="AJ178" s="336" t="str">
        <f t="shared" si="81"/>
        <v>Please complete all cells in row</v>
      </c>
      <c r="AK178" s="415"/>
      <c r="AL178" s="244"/>
      <c r="AM178" s="244"/>
      <c r="AN178" s="244"/>
      <c r="AO178" s="244"/>
      <c r="AP178" s="244"/>
      <c r="AQ178" s="244"/>
      <c r="AR178" s="244"/>
      <c r="AS178" s="337">
        <f t="shared" si="82"/>
        <v>1</v>
      </c>
      <c r="AT178" s="337">
        <f t="shared" si="83"/>
        <v>1</v>
      </c>
      <c r="AU178" s="337">
        <f t="shared" si="84"/>
        <v>1</v>
      </c>
      <c r="AV178" s="337">
        <f t="shared" si="85"/>
        <v>1</v>
      </c>
      <c r="AW178" s="337">
        <f t="shared" si="86"/>
        <v>1</v>
      </c>
      <c r="AX178" s="337">
        <f t="shared" si="87"/>
        <v>1</v>
      </c>
      <c r="AY178" s="337">
        <f t="shared" si="88"/>
        <v>1</v>
      </c>
      <c r="AZ178" s="322"/>
      <c r="BA178" s="322"/>
      <c r="BB178" s="322"/>
      <c r="BC178" s="244"/>
      <c r="BD178" s="337">
        <f t="shared" si="89"/>
        <v>1</v>
      </c>
      <c r="BE178" s="337">
        <f t="shared" si="90"/>
        <v>1</v>
      </c>
      <c r="BF178" s="244"/>
      <c r="BG178" s="322"/>
      <c r="BH178" s="322"/>
      <c r="BI178" s="337">
        <f t="shared" si="91"/>
        <v>1</v>
      </c>
      <c r="BJ178" s="337">
        <f t="shared" si="92"/>
        <v>1</v>
      </c>
      <c r="BK178" s="337">
        <f t="shared" si="93"/>
        <v>1</v>
      </c>
      <c r="BL178" s="337">
        <f t="shared" si="94"/>
        <v>1</v>
      </c>
      <c r="BM178" s="337">
        <f t="shared" si="95"/>
        <v>1</v>
      </c>
      <c r="BN178" s="337">
        <f t="shared" si="96"/>
        <v>1</v>
      </c>
      <c r="BO178" s="415"/>
      <c r="BP178" s="244"/>
      <c r="BQ178" s="244"/>
      <c r="BR178" s="842"/>
      <c r="BS178" s="842"/>
      <c r="BT178" s="842"/>
    </row>
    <row r="179" spans="1:72" s="22" customFormat="1" ht="15.75" hidden="1" customHeight="1" outlineLevel="1">
      <c r="A179" s="842"/>
      <c r="B179" s="44"/>
      <c r="C179" s="45"/>
      <c r="D179" s="46"/>
      <c r="E179" s="46"/>
      <c r="F179" s="45"/>
      <c r="G179" s="46"/>
      <c r="H179" s="45"/>
      <c r="I179" s="45"/>
      <c r="J179" s="47"/>
      <c r="K179" s="48"/>
      <c r="L179" s="47"/>
      <c r="M179" s="2316"/>
      <c r="N179" s="48"/>
      <c r="O179" s="49"/>
      <c r="P179" s="49"/>
      <c r="Q179" s="2254">
        <f t="shared" si="97"/>
        <v>0</v>
      </c>
      <c r="R179" s="2255">
        <f t="shared" si="76"/>
        <v>0</v>
      </c>
      <c r="S179" s="2255">
        <f t="shared" si="77"/>
        <v>0</v>
      </c>
      <c r="T179" s="50"/>
      <c r="U179" s="50"/>
      <c r="V179" s="50"/>
      <c r="W179" s="2255">
        <f t="shared" si="78"/>
        <v>0</v>
      </c>
      <c r="X179" s="2261">
        <f t="shared" si="79"/>
        <v>0</v>
      </c>
      <c r="Y179" s="2261">
        <f t="shared" si="80"/>
        <v>0</v>
      </c>
      <c r="Z179" s="50"/>
      <c r="AA179" s="50"/>
      <c r="AB179" s="48"/>
      <c r="AC179" s="48"/>
      <c r="AD179" s="48"/>
      <c r="AE179" s="51"/>
      <c r="AF179" s="42"/>
      <c r="AG179" s="52" t="s">
        <v>7102</v>
      </c>
      <c r="AH179" s="207"/>
      <c r="AI179" s="415"/>
      <c r="AJ179" s="336" t="str">
        <f t="shared" si="81"/>
        <v>Please complete all cells in row</v>
      </c>
      <c r="AK179" s="415"/>
      <c r="AL179" s="244"/>
      <c r="AM179" s="244"/>
      <c r="AN179" s="244"/>
      <c r="AO179" s="244"/>
      <c r="AP179" s="244"/>
      <c r="AQ179" s="244"/>
      <c r="AR179" s="244"/>
      <c r="AS179" s="337">
        <f t="shared" si="82"/>
        <v>1</v>
      </c>
      <c r="AT179" s="337">
        <f t="shared" si="83"/>
        <v>1</v>
      </c>
      <c r="AU179" s="337">
        <f t="shared" si="84"/>
        <v>1</v>
      </c>
      <c r="AV179" s="337">
        <f t="shared" si="85"/>
        <v>1</v>
      </c>
      <c r="AW179" s="337">
        <f t="shared" si="86"/>
        <v>1</v>
      </c>
      <c r="AX179" s="337">
        <f t="shared" si="87"/>
        <v>1</v>
      </c>
      <c r="AY179" s="337">
        <f t="shared" si="88"/>
        <v>1</v>
      </c>
      <c r="AZ179" s="322"/>
      <c r="BA179" s="322"/>
      <c r="BB179" s="322"/>
      <c r="BC179" s="244"/>
      <c r="BD179" s="337">
        <f t="shared" si="89"/>
        <v>1</v>
      </c>
      <c r="BE179" s="337">
        <f t="shared" si="90"/>
        <v>1</v>
      </c>
      <c r="BF179" s="244"/>
      <c r="BG179" s="322"/>
      <c r="BH179" s="322"/>
      <c r="BI179" s="337">
        <f t="shared" si="91"/>
        <v>1</v>
      </c>
      <c r="BJ179" s="337">
        <f t="shared" si="92"/>
        <v>1</v>
      </c>
      <c r="BK179" s="337">
        <f t="shared" si="93"/>
        <v>1</v>
      </c>
      <c r="BL179" s="337">
        <f t="shared" si="94"/>
        <v>1</v>
      </c>
      <c r="BM179" s="337">
        <f t="shared" si="95"/>
        <v>1</v>
      </c>
      <c r="BN179" s="337">
        <f t="shared" si="96"/>
        <v>1</v>
      </c>
      <c r="BO179" s="415"/>
      <c r="BP179" s="244"/>
      <c r="BQ179" s="244"/>
      <c r="BR179" s="842"/>
      <c r="BS179" s="842"/>
      <c r="BT179" s="842"/>
    </row>
    <row r="180" spans="1:72" s="22" customFormat="1" ht="15.75" hidden="1" customHeight="1" outlineLevel="1">
      <c r="A180" s="842"/>
      <c r="B180" s="44"/>
      <c r="C180" s="45"/>
      <c r="D180" s="46"/>
      <c r="E180" s="46"/>
      <c r="F180" s="45"/>
      <c r="G180" s="46"/>
      <c r="H180" s="45"/>
      <c r="I180" s="45"/>
      <c r="J180" s="47"/>
      <c r="K180" s="48"/>
      <c r="L180" s="47"/>
      <c r="M180" s="2316"/>
      <c r="N180" s="48"/>
      <c r="O180" s="49"/>
      <c r="P180" s="49"/>
      <c r="Q180" s="2254">
        <f t="shared" si="97"/>
        <v>0</v>
      </c>
      <c r="R180" s="2255">
        <f t="shared" si="76"/>
        <v>0</v>
      </c>
      <c r="S180" s="2255">
        <f t="shared" si="77"/>
        <v>0</v>
      </c>
      <c r="T180" s="50"/>
      <c r="U180" s="50"/>
      <c r="V180" s="50"/>
      <c r="W180" s="2255">
        <f t="shared" si="78"/>
        <v>0</v>
      </c>
      <c r="X180" s="2261">
        <f t="shared" si="79"/>
        <v>0</v>
      </c>
      <c r="Y180" s="2261">
        <f t="shared" si="80"/>
        <v>0</v>
      </c>
      <c r="Z180" s="50"/>
      <c r="AA180" s="50"/>
      <c r="AB180" s="48"/>
      <c r="AC180" s="48"/>
      <c r="AD180" s="48"/>
      <c r="AE180" s="51"/>
      <c r="AF180" s="42"/>
      <c r="AG180" s="52" t="s">
        <v>7103</v>
      </c>
      <c r="AH180" s="207"/>
      <c r="AI180" s="415"/>
      <c r="AJ180" s="336" t="str">
        <f t="shared" si="81"/>
        <v>Please complete all cells in row</v>
      </c>
      <c r="AK180" s="415"/>
      <c r="AL180" s="244"/>
      <c r="AM180" s="244"/>
      <c r="AN180" s="244"/>
      <c r="AO180" s="244"/>
      <c r="AP180" s="244"/>
      <c r="AQ180" s="244"/>
      <c r="AR180" s="244"/>
      <c r="AS180" s="337">
        <f t="shared" si="82"/>
        <v>1</v>
      </c>
      <c r="AT180" s="337">
        <f t="shared" si="83"/>
        <v>1</v>
      </c>
      <c r="AU180" s="337">
        <f t="shared" si="84"/>
        <v>1</v>
      </c>
      <c r="AV180" s="337">
        <f t="shared" si="85"/>
        <v>1</v>
      </c>
      <c r="AW180" s="337">
        <f t="shared" si="86"/>
        <v>1</v>
      </c>
      <c r="AX180" s="337">
        <f t="shared" si="87"/>
        <v>1</v>
      </c>
      <c r="AY180" s="337">
        <f t="shared" si="88"/>
        <v>1</v>
      </c>
      <c r="AZ180" s="322"/>
      <c r="BA180" s="322"/>
      <c r="BB180" s="322"/>
      <c r="BC180" s="244"/>
      <c r="BD180" s="337">
        <f t="shared" si="89"/>
        <v>1</v>
      </c>
      <c r="BE180" s="337">
        <f t="shared" si="90"/>
        <v>1</v>
      </c>
      <c r="BF180" s="244"/>
      <c r="BG180" s="322"/>
      <c r="BH180" s="322"/>
      <c r="BI180" s="337">
        <f t="shared" si="91"/>
        <v>1</v>
      </c>
      <c r="BJ180" s="337">
        <f t="shared" si="92"/>
        <v>1</v>
      </c>
      <c r="BK180" s="337">
        <f t="shared" si="93"/>
        <v>1</v>
      </c>
      <c r="BL180" s="337">
        <f t="shared" si="94"/>
        <v>1</v>
      </c>
      <c r="BM180" s="337">
        <f t="shared" si="95"/>
        <v>1</v>
      </c>
      <c r="BN180" s="337">
        <f t="shared" si="96"/>
        <v>1</v>
      </c>
      <c r="BO180" s="415"/>
      <c r="BP180" s="244"/>
      <c r="BQ180" s="244"/>
      <c r="BR180" s="842"/>
      <c r="BS180" s="842"/>
      <c r="BT180" s="842"/>
    </row>
    <row r="181" spans="1:72" s="22" customFormat="1" ht="15.75" hidden="1" customHeight="1" outlineLevel="1">
      <c r="A181" s="842"/>
      <c r="B181" s="44"/>
      <c r="C181" s="45"/>
      <c r="D181" s="46"/>
      <c r="E181" s="46"/>
      <c r="F181" s="45"/>
      <c r="G181" s="46"/>
      <c r="H181" s="45"/>
      <c r="I181" s="45"/>
      <c r="J181" s="47"/>
      <c r="K181" s="48"/>
      <c r="L181" s="47"/>
      <c r="M181" s="2316"/>
      <c r="N181" s="48"/>
      <c r="O181" s="49"/>
      <c r="P181" s="49"/>
      <c r="Q181" s="2254">
        <f t="shared" si="97"/>
        <v>0</v>
      </c>
      <c r="R181" s="2255">
        <f t="shared" si="76"/>
        <v>0</v>
      </c>
      <c r="S181" s="2255">
        <f t="shared" si="77"/>
        <v>0</v>
      </c>
      <c r="T181" s="50"/>
      <c r="U181" s="50"/>
      <c r="V181" s="50"/>
      <c r="W181" s="2255">
        <f t="shared" si="78"/>
        <v>0</v>
      </c>
      <c r="X181" s="2261">
        <f t="shared" si="79"/>
        <v>0</v>
      </c>
      <c r="Y181" s="2261">
        <f t="shared" si="80"/>
        <v>0</v>
      </c>
      <c r="Z181" s="50"/>
      <c r="AA181" s="50"/>
      <c r="AB181" s="48"/>
      <c r="AC181" s="48"/>
      <c r="AD181" s="48"/>
      <c r="AE181" s="51"/>
      <c r="AF181" s="42"/>
      <c r="AG181" s="52" t="s">
        <v>7104</v>
      </c>
      <c r="AH181" s="207"/>
      <c r="AI181" s="415"/>
      <c r="AJ181" s="336" t="str">
        <f t="shared" si="81"/>
        <v>Please complete all cells in row</v>
      </c>
      <c r="AK181" s="415"/>
      <c r="AL181" s="244"/>
      <c r="AM181" s="244"/>
      <c r="AN181" s="244"/>
      <c r="AO181" s="244"/>
      <c r="AP181" s="244"/>
      <c r="AQ181" s="244"/>
      <c r="AR181" s="244"/>
      <c r="AS181" s="337">
        <f t="shared" si="82"/>
        <v>1</v>
      </c>
      <c r="AT181" s="337">
        <f t="shared" si="83"/>
        <v>1</v>
      </c>
      <c r="AU181" s="337">
        <f t="shared" si="84"/>
        <v>1</v>
      </c>
      <c r="AV181" s="337">
        <f t="shared" si="85"/>
        <v>1</v>
      </c>
      <c r="AW181" s="337">
        <f t="shared" si="86"/>
        <v>1</v>
      </c>
      <c r="AX181" s="337">
        <f t="shared" si="87"/>
        <v>1</v>
      </c>
      <c r="AY181" s="337">
        <f t="shared" si="88"/>
        <v>1</v>
      </c>
      <c r="AZ181" s="322"/>
      <c r="BA181" s="322"/>
      <c r="BB181" s="322"/>
      <c r="BC181" s="244"/>
      <c r="BD181" s="337">
        <f t="shared" si="89"/>
        <v>1</v>
      </c>
      <c r="BE181" s="337">
        <f t="shared" si="90"/>
        <v>1</v>
      </c>
      <c r="BF181" s="244"/>
      <c r="BG181" s="322"/>
      <c r="BH181" s="322"/>
      <c r="BI181" s="337">
        <f t="shared" si="91"/>
        <v>1</v>
      </c>
      <c r="BJ181" s="337">
        <f t="shared" si="92"/>
        <v>1</v>
      </c>
      <c r="BK181" s="337">
        <f t="shared" si="93"/>
        <v>1</v>
      </c>
      <c r="BL181" s="337">
        <f t="shared" si="94"/>
        <v>1</v>
      </c>
      <c r="BM181" s="337">
        <f t="shared" si="95"/>
        <v>1</v>
      </c>
      <c r="BN181" s="337">
        <f t="shared" si="96"/>
        <v>1</v>
      </c>
      <c r="BO181" s="415"/>
      <c r="BP181" s="244"/>
      <c r="BQ181" s="244"/>
      <c r="BR181" s="842"/>
      <c r="BS181" s="842"/>
      <c r="BT181" s="842"/>
    </row>
    <row r="182" spans="1:72" s="22" customFormat="1" ht="15.75" hidden="1" customHeight="1" outlineLevel="1">
      <c r="A182" s="842"/>
      <c r="B182" s="44"/>
      <c r="C182" s="45"/>
      <c r="D182" s="46"/>
      <c r="E182" s="46"/>
      <c r="F182" s="45"/>
      <c r="G182" s="46"/>
      <c r="H182" s="45"/>
      <c r="I182" s="45"/>
      <c r="J182" s="47"/>
      <c r="K182" s="48"/>
      <c r="L182" s="47"/>
      <c r="M182" s="2316"/>
      <c r="N182" s="48"/>
      <c r="O182" s="49"/>
      <c r="P182" s="49"/>
      <c r="Q182" s="2254">
        <f t="shared" si="97"/>
        <v>0</v>
      </c>
      <c r="R182" s="2255">
        <f t="shared" si="76"/>
        <v>0</v>
      </c>
      <c r="S182" s="2255">
        <f t="shared" si="77"/>
        <v>0</v>
      </c>
      <c r="T182" s="50"/>
      <c r="U182" s="50"/>
      <c r="V182" s="50"/>
      <c r="W182" s="2255">
        <f t="shared" si="78"/>
        <v>0</v>
      </c>
      <c r="X182" s="2261">
        <f t="shared" si="79"/>
        <v>0</v>
      </c>
      <c r="Y182" s="2261">
        <f t="shared" si="80"/>
        <v>0</v>
      </c>
      <c r="Z182" s="50"/>
      <c r="AA182" s="50"/>
      <c r="AB182" s="48"/>
      <c r="AC182" s="48"/>
      <c r="AD182" s="48"/>
      <c r="AE182" s="51"/>
      <c r="AF182" s="42"/>
      <c r="AG182" s="52" t="s">
        <v>7105</v>
      </c>
      <c r="AH182" s="207"/>
      <c r="AI182" s="415"/>
      <c r="AJ182" s="336" t="str">
        <f t="shared" si="81"/>
        <v>Please complete all cells in row</v>
      </c>
      <c r="AK182" s="415"/>
      <c r="AL182" s="244"/>
      <c r="AM182" s="244"/>
      <c r="AN182" s="244"/>
      <c r="AO182" s="244"/>
      <c r="AP182" s="244"/>
      <c r="AQ182" s="244"/>
      <c r="AR182" s="244"/>
      <c r="AS182" s="337">
        <f t="shared" si="82"/>
        <v>1</v>
      </c>
      <c r="AT182" s="337">
        <f t="shared" si="83"/>
        <v>1</v>
      </c>
      <c r="AU182" s="337">
        <f t="shared" si="84"/>
        <v>1</v>
      </c>
      <c r="AV182" s="337">
        <f t="shared" si="85"/>
        <v>1</v>
      </c>
      <c r="AW182" s="337">
        <f t="shared" si="86"/>
        <v>1</v>
      </c>
      <c r="AX182" s="337">
        <f t="shared" si="87"/>
        <v>1</v>
      </c>
      <c r="AY182" s="337">
        <f t="shared" si="88"/>
        <v>1</v>
      </c>
      <c r="AZ182" s="322"/>
      <c r="BA182" s="322"/>
      <c r="BB182" s="322"/>
      <c r="BC182" s="244"/>
      <c r="BD182" s="337">
        <f t="shared" si="89"/>
        <v>1</v>
      </c>
      <c r="BE182" s="337">
        <f t="shared" si="90"/>
        <v>1</v>
      </c>
      <c r="BF182" s="244"/>
      <c r="BG182" s="322"/>
      <c r="BH182" s="322"/>
      <c r="BI182" s="337">
        <f t="shared" si="91"/>
        <v>1</v>
      </c>
      <c r="BJ182" s="337">
        <f t="shared" si="92"/>
        <v>1</v>
      </c>
      <c r="BK182" s="337">
        <f t="shared" si="93"/>
        <v>1</v>
      </c>
      <c r="BL182" s="337">
        <f t="shared" si="94"/>
        <v>1</v>
      </c>
      <c r="BM182" s="337">
        <f t="shared" si="95"/>
        <v>1</v>
      </c>
      <c r="BN182" s="337">
        <f t="shared" si="96"/>
        <v>1</v>
      </c>
      <c r="BO182" s="415"/>
      <c r="BP182" s="244"/>
      <c r="BQ182" s="244"/>
      <c r="BR182" s="842"/>
      <c r="BS182" s="842"/>
      <c r="BT182" s="842"/>
    </row>
    <row r="183" spans="1:72" s="22" customFormat="1" ht="15.75" hidden="1" customHeight="1" outlineLevel="1">
      <c r="A183" s="842"/>
      <c r="B183" s="44"/>
      <c r="C183" s="45"/>
      <c r="D183" s="46"/>
      <c r="E183" s="46"/>
      <c r="F183" s="45"/>
      <c r="G183" s="46"/>
      <c r="H183" s="45"/>
      <c r="I183" s="45"/>
      <c r="J183" s="47"/>
      <c r="K183" s="48"/>
      <c r="L183" s="47"/>
      <c r="M183" s="2316"/>
      <c r="N183" s="48"/>
      <c r="O183" s="49"/>
      <c r="P183" s="49"/>
      <c r="Q183" s="2254">
        <f t="shared" si="97"/>
        <v>0</v>
      </c>
      <c r="R183" s="2255">
        <f t="shared" si="76"/>
        <v>0</v>
      </c>
      <c r="S183" s="2255">
        <f t="shared" si="77"/>
        <v>0</v>
      </c>
      <c r="T183" s="50"/>
      <c r="U183" s="50"/>
      <c r="V183" s="50"/>
      <c r="W183" s="2255">
        <f t="shared" si="78"/>
        <v>0</v>
      </c>
      <c r="X183" s="2261">
        <f t="shared" si="79"/>
        <v>0</v>
      </c>
      <c r="Y183" s="2261">
        <f t="shared" si="80"/>
        <v>0</v>
      </c>
      <c r="Z183" s="50"/>
      <c r="AA183" s="50"/>
      <c r="AB183" s="48"/>
      <c r="AC183" s="48"/>
      <c r="AD183" s="48"/>
      <c r="AE183" s="51"/>
      <c r="AF183" s="42"/>
      <c r="AG183" s="52" t="s">
        <v>7106</v>
      </c>
      <c r="AH183" s="207"/>
      <c r="AI183" s="415"/>
      <c r="AJ183" s="336" t="str">
        <f t="shared" si="81"/>
        <v>Please complete all cells in row</v>
      </c>
      <c r="AK183" s="415"/>
      <c r="AL183" s="244"/>
      <c r="AM183" s="244"/>
      <c r="AN183" s="244"/>
      <c r="AO183" s="244"/>
      <c r="AP183" s="244"/>
      <c r="AQ183" s="244"/>
      <c r="AR183" s="244"/>
      <c r="AS183" s="337">
        <f t="shared" si="82"/>
        <v>1</v>
      </c>
      <c r="AT183" s="337">
        <f t="shared" si="83"/>
        <v>1</v>
      </c>
      <c r="AU183" s="337">
        <f t="shared" si="84"/>
        <v>1</v>
      </c>
      <c r="AV183" s="337">
        <f t="shared" si="85"/>
        <v>1</v>
      </c>
      <c r="AW183" s="337">
        <f t="shared" si="86"/>
        <v>1</v>
      </c>
      <c r="AX183" s="337">
        <f t="shared" si="87"/>
        <v>1</v>
      </c>
      <c r="AY183" s="337">
        <f t="shared" si="88"/>
        <v>1</v>
      </c>
      <c r="AZ183" s="322"/>
      <c r="BA183" s="322"/>
      <c r="BB183" s="322"/>
      <c r="BC183" s="244"/>
      <c r="BD183" s="337">
        <f t="shared" si="89"/>
        <v>1</v>
      </c>
      <c r="BE183" s="337">
        <f t="shared" si="90"/>
        <v>1</v>
      </c>
      <c r="BF183" s="244"/>
      <c r="BG183" s="322"/>
      <c r="BH183" s="322"/>
      <c r="BI183" s="337">
        <f t="shared" si="91"/>
        <v>1</v>
      </c>
      <c r="BJ183" s="337">
        <f t="shared" si="92"/>
        <v>1</v>
      </c>
      <c r="BK183" s="337">
        <f t="shared" si="93"/>
        <v>1</v>
      </c>
      <c r="BL183" s="337">
        <f t="shared" si="94"/>
        <v>1</v>
      </c>
      <c r="BM183" s="337">
        <f t="shared" si="95"/>
        <v>1</v>
      </c>
      <c r="BN183" s="337">
        <f t="shared" si="96"/>
        <v>1</v>
      </c>
      <c r="BO183" s="415"/>
      <c r="BP183" s="244"/>
      <c r="BQ183" s="244"/>
      <c r="BR183" s="842"/>
      <c r="BS183" s="842"/>
      <c r="BT183" s="842"/>
    </row>
    <row r="184" spans="1:72" s="22" customFormat="1" ht="15.75" hidden="1" customHeight="1" outlineLevel="1">
      <c r="A184" s="842"/>
      <c r="B184" s="44"/>
      <c r="C184" s="45"/>
      <c r="D184" s="46"/>
      <c r="E184" s="46"/>
      <c r="F184" s="45"/>
      <c r="G184" s="46"/>
      <c r="H184" s="45"/>
      <c r="I184" s="45"/>
      <c r="J184" s="47"/>
      <c r="K184" s="48"/>
      <c r="L184" s="47"/>
      <c r="M184" s="2316"/>
      <c r="N184" s="48"/>
      <c r="O184" s="49"/>
      <c r="P184" s="49"/>
      <c r="Q184" s="2254">
        <f t="shared" si="97"/>
        <v>0</v>
      </c>
      <c r="R184" s="2255">
        <f t="shared" si="76"/>
        <v>0</v>
      </c>
      <c r="S184" s="2255">
        <f t="shared" si="77"/>
        <v>0</v>
      </c>
      <c r="T184" s="50"/>
      <c r="U184" s="50"/>
      <c r="V184" s="50"/>
      <c r="W184" s="2255">
        <f t="shared" si="78"/>
        <v>0</v>
      </c>
      <c r="X184" s="2261">
        <f t="shared" si="79"/>
        <v>0</v>
      </c>
      <c r="Y184" s="2261">
        <f t="shared" si="80"/>
        <v>0</v>
      </c>
      <c r="Z184" s="50"/>
      <c r="AA184" s="50"/>
      <c r="AB184" s="48"/>
      <c r="AC184" s="48"/>
      <c r="AD184" s="48"/>
      <c r="AE184" s="51"/>
      <c r="AF184" s="42"/>
      <c r="AG184" s="52" t="s">
        <v>7107</v>
      </c>
      <c r="AH184" s="207"/>
      <c r="AI184" s="415"/>
      <c r="AJ184" s="336" t="str">
        <f t="shared" si="81"/>
        <v>Please complete all cells in row</v>
      </c>
      <c r="AK184" s="415"/>
      <c r="AL184" s="244"/>
      <c r="AM184" s="244"/>
      <c r="AN184" s="244"/>
      <c r="AO184" s="244"/>
      <c r="AP184" s="244"/>
      <c r="AQ184" s="244"/>
      <c r="AR184" s="244"/>
      <c r="AS184" s="337">
        <f t="shared" si="82"/>
        <v>1</v>
      </c>
      <c r="AT184" s="337">
        <f t="shared" si="83"/>
        <v>1</v>
      </c>
      <c r="AU184" s="337">
        <f t="shared" si="84"/>
        <v>1</v>
      </c>
      <c r="AV184" s="337">
        <f t="shared" si="85"/>
        <v>1</v>
      </c>
      <c r="AW184" s="337">
        <f t="shared" si="86"/>
        <v>1</v>
      </c>
      <c r="AX184" s="337">
        <f t="shared" si="87"/>
        <v>1</v>
      </c>
      <c r="AY184" s="337">
        <f t="shared" si="88"/>
        <v>1</v>
      </c>
      <c r="AZ184" s="322"/>
      <c r="BA184" s="322"/>
      <c r="BB184" s="322"/>
      <c r="BC184" s="244"/>
      <c r="BD184" s="337">
        <f t="shared" si="89"/>
        <v>1</v>
      </c>
      <c r="BE184" s="337">
        <f t="shared" si="90"/>
        <v>1</v>
      </c>
      <c r="BF184" s="244"/>
      <c r="BG184" s="322"/>
      <c r="BH184" s="322"/>
      <c r="BI184" s="337">
        <f t="shared" si="91"/>
        <v>1</v>
      </c>
      <c r="BJ184" s="337">
        <f t="shared" si="92"/>
        <v>1</v>
      </c>
      <c r="BK184" s="337">
        <f t="shared" si="93"/>
        <v>1</v>
      </c>
      <c r="BL184" s="337">
        <f t="shared" si="94"/>
        <v>1</v>
      </c>
      <c r="BM184" s="337">
        <f t="shared" si="95"/>
        <v>1</v>
      </c>
      <c r="BN184" s="337">
        <f t="shared" si="96"/>
        <v>1</v>
      </c>
      <c r="BO184" s="415"/>
      <c r="BP184" s="244"/>
      <c r="BQ184" s="244"/>
      <c r="BR184" s="842"/>
      <c r="BS184" s="842"/>
      <c r="BT184" s="842"/>
    </row>
    <row r="185" spans="1:72" s="22" customFormat="1" ht="15.75" hidden="1" customHeight="1" outlineLevel="1">
      <c r="A185" s="842"/>
      <c r="B185" s="44"/>
      <c r="C185" s="45"/>
      <c r="D185" s="46"/>
      <c r="E185" s="46"/>
      <c r="F185" s="45"/>
      <c r="G185" s="46"/>
      <c r="H185" s="45"/>
      <c r="I185" s="45"/>
      <c r="J185" s="47"/>
      <c r="K185" s="48"/>
      <c r="L185" s="47"/>
      <c r="M185" s="2316"/>
      <c r="N185" s="48"/>
      <c r="O185" s="49"/>
      <c r="P185" s="49"/>
      <c r="Q185" s="2254">
        <f t="shared" si="97"/>
        <v>0</v>
      </c>
      <c r="R185" s="2255">
        <f t="shared" si="76"/>
        <v>0</v>
      </c>
      <c r="S185" s="2255">
        <f t="shared" si="77"/>
        <v>0</v>
      </c>
      <c r="T185" s="50"/>
      <c r="U185" s="50"/>
      <c r="V185" s="50"/>
      <c r="W185" s="2255">
        <f t="shared" si="78"/>
        <v>0</v>
      </c>
      <c r="X185" s="2261">
        <f t="shared" si="79"/>
        <v>0</v>
      </c>
      <c r="Y185" s="2261">
        <f t="shared" si="80"/>
        <v>0</v>
      </c>
      <c r="Z185" s="50"/>
      <c r="AA185" s="50"/>
      <c r="AB185" s="48"/>
      <c r="AC185" s="48"/>
      <c r="AD185" s="48"/>
      <c r="AE185" s="51"/>
      <c r="AF185" s="42"/>
      <c r="AG185" s="52" t="s">
        <v>7108</v>
      </c>
      <c r="AH185" s="207"/>
      <c r="AI185" s="415"/>
      <c r="AJ185" s="336" t="str">
        <f t="shared" si="81"/>
        <v>Please complete all cells in row</v>
      </c>
      <c r="AK185" s="415"/>
      <c r="AL185" s="244"/>
      <c r="AM185" s="244"/>
      <c r="AN185" s="244"/>
      <c r="AO185" s="244"/>
      <c r="AP185" s="244"/>
      <c r="AQ185" s="244"/>
      <c r="AR185" s="244"/>
      <c r="AS185" s="337">
        <f t="shared" si="82"/>
        <v>1</v>
      </c>
      <c r="AT185" s="337">
        <f t="shared" si="83"/>
        <v>1</v>
      </c>
      <c r="AU185" s="337">
        <f t="shared" si="84"/>
        <v>1</v>
      </c>
      <c r="AV185" s="337">
        <f t="shared" si="85"/>
        <v>1</v>
      </c>
      <c r="AW185" s="337">
        <f t="shared" si="86"/>
        <v>1</v>
      </c>
      <c r="AX185" s="337">
        <f t="shared" si="87"/>
        <v>1</v>
      </c>
      <c r="AY185" s="337">
        <f t="shared" si="88"/>
        <v>1</v>
      </c>
      <c r="AZ185" s="322"/>
      <c r="BA185" s="322"/>
      <c r="BB185" s="322"/>
      <c r="BC185" s="244"/>
      <c r="BD185" s="337">
        <f t="shared" si="89"/>
        <v>1</v>
      </c>
      <c r="BE185" s="337">
        <f t="shared" si="90"/>
        <v>1</v>
      </c>
      <c r="BF185" s="244"/>
      <c r="BG185" s="322"/>
      <c r="BH185" s="322"/>
      <c r="BI185" s="337">
        <f t="shared" si="91"/>
        <v>1</v>
      </c>
      <c r="BJ185" s="337">
        <f t="shared" si="92"/>
        <v>1</v>
      </c>
      <c r="BK185" s="337">
        <f t="shared" si="93"/>
        <v>1</v>
      </c>
      <c r="BL185" s="337">
        <f t="shared" si="94"/>
        <v>1</v>
      </c>
      <c r="BM185" s="337">
        <f t="shared" si="95"/>
        <v>1</v>
      </c>
      <c r="BN185" s="337">
        <f t="shared" si="96"/>
        <v>1</v>
      </c>
      <c r="BO185" s="415"/>
      <c r="BP185" s="244"/>
      <c r="BQ185" s="244"/>
      <c r="BR185" s="842"/>
      <c r="BS185" s="842"/>
      <c r="BT185" s="842"/>
    </row>
    <row r="186" spans="1:72" s="22" customFormat="1" ht="15.75" hidden="1" customHeight="1" outlineLevel="1">
      <c r="A186" s="842"/>
      <c r="B186" s="44"/>
      <c r="C186" s="45"/>
      <c r="D186" s="46"/>
      <c r="E186" s="46"/>
      <c r="F186" s="45"/>
      <c r="G186" s="46"/>
      <c r="H186" s="45"/>
      <c r="I186" s="45"/>
      <c r="J186" s="47"/>
      <c r="K186" s="48"/>
      <c r="L186" s="47"/>
      <c r="M186" s="2316"/>
      <c r="N186" s="48"/>
      <c r="O186" s="49"/>
      <c r="P186" s="49"/>
      <c r="Q186" s="2254">
        <f t="shared" si="97"/>
        <v>0</v>
      </c>
      <c r="R186" s="2255">
        <f t="shared" si="76"/>
        <v>0</v>
      </c>
      <c r="S186" s="2255">
        <f t="shared" si="77"/>
        <v>0</v>
      </c>
      <c r="T186" s="50"/>
      <c r="U186" s="50"/>
      <c r="V186" s="50"/>
      <c r="W186" s="2255">
        <f t="shared" si="78"/>
        <v>0</v>
      </c>
      <c r="X186" s="2261">
        <f t="shared" si="79"/>
        <v>0</v>
      </c>
      <c r="Y186" s="2261">
        <f t="shared" si="80"/>
        <v>0</v>
      </c>
      <c r="Z186" s="50"/>
      <c r="AA186" s="50"/>
      <c r="AB186" s="48"/>
      <c r="AC186" s="48"/>
      <c r="AD186" s="48"/>
      <c r="AE186" s="51"/>
      <c r="AF186" s="42"/>
      <c r="AG186" s="52" t="s">
        <v>7109</v>
      </c>
      <c r="AH186" s="207"/>
      <c r="AI186" s="415"/>
      <c r="AJ186" s="336" t="str">
        <f t="shared" si="81"/>
        <v>Please complete all cells in row</v>
      </c>
      <c r="AK186" s="415"/>
      <c r="AL186" s="244"/>
      <c r="AM186" s="244"/>
      <c r="AN186" s="244"/>
      <c r="AO186" s="244"/>
      <c r="AP186" s="244"/>
      <c r="AQ186" s="244"/>
      <c r="AR186" s="244"/>
      <c r="AS186" s="337">
        <f t="shared" si="82"/>
        <v>1</v>
      </c>
      <c r="AT186" s="337">
        <f t="shared" si="83"/>
        <v>1</v>
      </c>
      <c r="AU186" s="337">
        <f t="shared" si="84"/>
        <v>1</v>
      </c>
      <c r="AV186" s="337">
        <f t="shared" si="85"/>
        <v>1</v>
      </c>
      <c r="AW186" s="337">
        <f t="shared" si="86"/>
        <v>1</v>
      </c>
      <c r="AX186" s="337">
        <f t="shared" si="87"/>
        <v>1</v>
      </c>
      <c r="AY186" s="337">
        <f t="shared" si="88"/>
        <v>1</v>
      </c>
      <c r="AZ186" s="322"/>
      <c r="BA186" s="322"/>
      <c r="BB186" s="322"/>
      <c r="BC186" s="244"/>
      <c r="BD186" s="337">
        <f t="shared" si="89"/>
        <v>1</v>
      </c>
      <c r="BE186" s="337">
        <f t="shared" si="90"/>
        <v>1</v>
      </c>
      <c r="BF186" s="244"/>
      <c r="BG186" s="322"/>
      <c r="BH186" s="322"/>
      <c r="BI186" s="337">
        <f t="shared" si="91"/>
        <v>1</v>
      </c>
      <c r="BJ186" s="337">
        <f t="shared" si="92"/>
        <v>1</v>
      </c>
      <c r="BK186" s="337">
        <f t="shared" si="93"/>
        <v>1</v>
      </c>
      <c r="BL186" s="337">
        <f t="shared" si="94"/>
        <v>1</v>
      </c>
      <c r="BM186" s="337">
        <f t="shared" si="95"/>
        <v>1</v>
      </c>
      <c r="BN186" s="337">
        <f t="shared" si="96"/>
        <v>1</v>
      </c>
      <c r="BO186" s="415"/>
      <c r="BP186" s="244"/>
      <c r="BQ186" s="244"/>
      <c r="BR186" s="842"/>
      <c r="BS186" s="842"/>
      <c r="BT186" s="842"/>
    </row>
    <row r="187" spans="1:72" s="22" customFormat="1" ht="15.75" hidden="1" customHeight="1" outlineLevel="1">
      <c r="A187" s="842"/>
      <c r="B187" s="44"/>
      <c r="C187" s="45"/>
      <c r="D187" s="46"/>
      <c r="E187" s="46"/>
      <c r="F187" s="45"/>
      <c r="G187" s="46"/>
      <c r="H187" s="45"/>
      <c r="I187" s="45"/>
      <c r="J187" s="47"/>
      <c r="K187" s="48"/>
      <c r="L187" s="47"/>
      <c r="M187" s="2316"/>
      <c r="N187" s="48"/>
      <c r="O187" s="49"/>
      <c r="P187" s="49"/>
      <c r="Q187" s="2254">
        <f t="shared" si="97"/>
        <v>0</v>
      </c>
      <c r="R187" s="2255">
        <f t="shared" si="76"/>
        <v>0</v>
      </c>
      <c r="S187" s="2255">
        <f t="shared" si="77"/>
        <v>0</v>
      </c>
      <c r="T187" s="50"/>
      <c r="U187" s="50"/>
      <c r="V187" s="50"/>
      <c r="W187" s="2255">
        <f t="shared" si="78"/>
        <v>0</v>
      </c>
      <c r="X187" s="2261">
        <f t="shared" si="79"/>
        <v>0</v>
      </c>
      <c r="Y187" s="2261">
        <f t="shared" si="80"/>
        <v>0</v>
      </c>
      <c r="Z187" s="50"/>
      <c r="AA187" s="50"/>
      <c r="AB187" s="48"/>
      <c r="AC187" s="48"/>
      <c r="AD187" s="48"/>
      <c r="AE187" s="51"/>
      <c r="AF187" s="42"/>
      <c r="AG187" s="52" t="s">
        <v>7110</v>
      </c>
      <c r="AH187" s="207"/>
      <c r="AI187" s="415"/>
      <c r="AJ187" s="336" t="str">
        <f t="shared" si="81"/>
        <v>Please complete all cells in row</v>
      </c>
      <c r="AK187" s="415"/>
      <c r="AL187" s="244"/>
      <c r="AM187" s="244"/>
      <c r="AN187" s="244"/>
      <c r="AO187" s="244"/>
      <c r="AP187" s="244"/>
      <c r="AQ187" s="244"/>
      <c r="AR187" s="244"/>
      <c r="AS187" s="337">
        <f t="shared" si="82"/>
        <v>1</v>
      </c>
      <c r="AT187" s="337">
        <f t="shared" si="83"/>
        <v>1</v>
      </c>
      <c r="AU187" s="337">
        <f t="shared" si="84"/>
        <v>1</v>
      </c>
      <c r="AV187" s="337">
        <f t="shared" si="85"/>
        <v>1</v>
      </c>
      <c r="AW187" s="337">
        <f t="shared" si="86"/>
        <v>1</v>
      </c>
      <c r="AX187" s="337">
        <f t="shared" si="87"/>
        <v>1</v>
      </c>
      <c r="AY187" s="337">
        <f t="shared" si="88"/>
        <v>1</v>
      </c>
      <c r="AZ187" s="322"/>
      <c r="BA187" s="322"/>
      <c r="BB187" s="322"/>
      <c r="BC187" s="244"/>
      <c r="BD187" s="337">
        <f t="shared" si="89"/>
        <v>1</v>
      </c>
      <c r="BE187" s="337">
        <f t="shared" si="90"/>
        <v>1</v>
      </c>
      <c r="BF187" s="244"/>
      <c r="BG187" s="322"/>
      <c r="BH187" s="322"/>
      <c r="BI187" s="337">
        <f t="shared" si="91"/>
        <v>1</v>
      </c>
      <c r="BJ187" s="337">
        <f t="shared" si="92"/>
        <v>1</v>
      </c>
      <c r="BK187" s="337">
        <f t="shared" si="93"/>
        <v>1</v>
      </c>
      <c r="BL187" s="337">
        <f t="shared" si="94"/>
        <v>1</v>
      </c>
      <c r="BM187" s="337">
        <f t="shared" si="95"/>
        <v>1</v>
      </c>
      <c r="BN187" s="337">
        <f t="shared" si="96"/>
        <v>1</v>
      </c>
      <c r="BO187" s="415"/>
      <c r="BP187" s="244"/>
      <c r="BQ187" s="244"/>
      <c r="BR187" s="842"/>
      <c r="BS187" s="842"/>
      <c r="BT187" s="842"/>
    </row>
    <row r="188" spans="1:72" s="22" customFormat="1" ht="15.75" hidden="1" customHeight="1" outlineLevel="1">
      <c r="A188" s="842"/>
      <c r="B188" s="44"/>
      <c r="C188" s="45"/>
      <c r="D188" s="46"/>
      <c r="E188" s="46"/>
      <c r="F188" s="45"/>
      <c r="G188" s="46"/>
      <c r="H188" s="45"/>
      <c r="I188" s="45"/>
      <c r="J188" s="47"/>
      <c r="K188" s="48"/>
      <c r="L188" s="47"/>
      <c r="M188" s="2316"/>
      <c r="N188" s="48"/>
      <c r="O188" s="49"/>
      <c r="P188" s="49"/>
      <c r="Q188" s="2254">
        <f t="shared" si="97"/>
        <v>0</v>
      </c>
      <c r="R188" s="2255">
        <f t="shared" si="76"/>
        <v>0</v>
      </c>
      <c r="S188" s="2255">
        <f t="shared" si="77"/>
        <v>0</v>
      </c>
      <c r="T188" s="50"/>
      <c r="U188" s="50"/>
      <c r="V188" s="50"/>
      <c r="W188" s="2255">
        <f t="shared" si="78"/>
        <v>0</v>
      </c>
      <c r="X188" s="2261">
        <f t="shared" si="79"/>
        <v>0</v>
      </c>
      <c r="Y188" s="2261">
        <f t="shared" si="80"/>
        <v>0</v>
      </c>
      <c r="Z188" s="50"/>
      <c r="AA188" s="50"/>
      <c r="AB188" s="48"/>
      <c r="AC188" s="48"/>
      <c r="AD188" s="48"/>
      <c r="AE188" s="51"/>
      <c r="AF188" s="42"/>
      <c r="AG188" s="52" t="s">
        <v>7111</v>
      </c>
      <c r="AH188" s="207"/>
      <c r="AI188" s="415"/>
      <c r="AJ188" s="336" t="str">
        <f t="shared" si="81"/>
        <v>Please complete all cells in row</v>
      </c>
      <c r="AK188" s="415"/>
      <c r="AL188" s="244"/>
      <c r="AM188" s="244"/>
      <c r="AN188" s="244"/>
      <c r="AO188" s="244"/>
      <c r="AP188" s="244"/>
      <c r="AQ188" s="244"/>
      <c r="AR188" s="244"/>
      <c r="AS188" s="337">
        <f t="shared" si="82"/>
        <v>1</v>
      </c>
      <c r="AT188" s="337">
        <f t="shared" si="83"/>
        <v>1</v>
      </c>
      <c r="AU188" s="337">
        <f t="shared" si="84"/>
        <v>1</v>
      </c>
      <c r="AV188" s="337">
        <f t="shared" si="85"/>
        <v>1</v>
      </c>
      <c r="AW188" s="337">
        <f t="shared" si="86"/>
        <v>1</v>
      </c>
      <c r="AX188" s="337">
        <f t="shared" si="87"/>
        <v>1</v>
      </c>
      <c r="AY188" s="337">
        <f t="shared" si="88"/>
        <v>1</v>
      </c>
      <c r="AZ188" s="322"/>
      <c r="BA188" s="322"/>
      <c r="BB188" s="322"/>
      <c r="BC188" s="244"/>
      <c r="BD188" s="337">
        <f t="shared" si="89"/>
        <v>1</v>
      </c>
      <c r="BE188" s="337">
        <f t="shared" si="90"/>
        <v>1</v>
      </c>
      <c r="BF188" s="244"/>
      <c r="BG188" s="322"/>
      <c r="BH188" s="322"/>
      <c r="BI188" s="337">
        <f t="shared" si="91"/>
        <v>1</v>
      </c>
      <c r="BJ188" s="337">
        <f t="shared" si="92"/>
        <v>1</v>
      </c>
      <c r="BK188" s="337">
        <f t="shared" si="93"/>
        <v>1</v>
      </c>
      <c r="BL188" s="337">
        <f t="shared" si="94"/>
        <v>1</v>
      </c>
      <c r="BM188" s="337">
        <f t="shared" si="95"/>
        <v>1</v>
      </c>
      <c r="BN188" s="337">
        <f t="shared" si="96"/>
        <v>1</v>
      </c>
      <c r="BO188" s="415"/>
      <c r="BP188" s="244"/>
      <c r="BQ188" s="244"/>
      <c r="BR188" s="842"/>
      <c r="BS188" s="842"/>
      <c r="BT188" s="842"/>
    </row>
    <row r="189" spans="1:72" s="22" customFormat="1" ht="15.75" hidden="1" customHeight="1" outlineLevel="1">
      <c r="A189" s="842"/>
      <c r="B189" s="44"/>
      <c r="C189" s="45"/>
      <c r="D189" s="46"/>
      <c r="E189" s="46"/>
      <c r="F189" s="45"/>
      <c r="G189" s="46"/>
      <c r="H189" s="45"/>
      <c r="I189" s="45"/>
      <c r="J189" s="47"/>
      <c r="K189" s="48"/>
      <c r="L189" s="47"/>
      <c r="M189" s="2316"/>
      <c r="N189" s="48"/>
      <c r="O189" s="49"/>
      <c r="P189" s="49"/>
      <c r="Q189" s="2254">
        <f t="shared" si="97"/>
        <v>0</v>
      </c>
      <c r="R189" s="2255">
        <f t="shared" si="76"/>
        <v>0</v>
      </c>
      <c r="S189" s="2255">
        <f t="shared" si="77"/>
        <v>0</v>
      </c>
      <c r="T189" s="50"/>
      <c r="U189" s="50"/>
      <c r="V189" s="50"/>
      <c r="W189" s="2255">
        <f t="shared" si="78"/>
        <v>0</v>
      </c>
      <c r="X189" s="2261">
        <f t="shared" si="79"/>
        <v>0</v>
      </c>
      <c r="Y189" s="2261">
        <f t="shared" si="80"/>
        <v>0</v>
      </c>
      <c r="Z189" s="50"/>
      <c r="AA189" s="50"/>
      <c r="AB189" s="48"/>
      <c r="AC189" s="48"/>
      <c r="AD189" s="48"/>
      <c r="AE189" s="51"/>
      <c r="AF189" s="42"/>
      <c r="AG189" s="52" t="s">
        <v>7112</v>
      </c>
      <c r="AH189" s="207"/>
      <c r="AI189" s="415"/>
      <c r="AJ189" s="336" t="str">
        <f t="shared" si="81"/>
        <v>Please complete all cells in row</v>
      </c>
      <c r="AK189" s="415"/>
      <c r="AL189" s="244"/>
      <c r="AM189" s="244"/>
      <c r="AN189" s="244"/>
      <c r="AO189" s="244"/>
      <c r="AP189" s="244"/>
      <c r="AQ189" s="244"/>
      <c r="AR189" s="244"/>
      <c r="AS189" s="337">
        <f t="shared" si="82"/>
        <v>1</v>
      </c>
      <c r="AT189" s="337">
        <f t="shared" si="83"/>
        <v>1</v>
      </c>
      <c r="AU189" s="337">
        <f t="shared" si="84"/>
        <v>1</v>
      </c>
      <c r="AV189" s="337">
        <f t="shared" si="85"/>
        <v>1</v>
      </c>
      <c r="AW189" s="337">
        <f t="shared" si="86"/>
        <v>1</v>
      </c>
      <c r="AX189" s="337">
        <f t="shared" si="87"/>
        <v>1</v>
      </c>
      <c r="AY189" s="337">
        <f t="shared" si="88"/>
        <v>1</v>
      </c>
      <c r="AZ189" s="322"/>
      <c r="BA189" s="322"/>
      <c r="BB189" s="322"/>
      <c r="BC189" s="244"/>
      <c r="BD189" s="337">
        <f t="shared" si="89"/>
        <v>1</v>
      </c>
      <c r="BE189" s="337">
        <f t="shared" si="90"/>
        <v>1</v>
      </c>
      <c r="BF189" s="244"/>
      <c r="BG189" s="322"/>
      <c r="BH189" s="322"/>
      <c r="BI189" s="337">
        <f t="shared" si="91"/>
        <v>1</v>
      </c>
      <c r="BJ189" s="337">
        <f t="shared" si="92"/>
        <v>1</v>
      </c>
      <c r="BK189" s="337">
        <f t="shared" si="93"/>
        <v>1</v>
      </c>
      <c r="BL189" s="337">
        <f t="shared" si="94"/>
        <v>1</v>
      </c>
      <c r="BM189" s="337">
        <f t="shared" si="95"/>
        <v>1</v>
      </c>
      <c r="BN189" s="337">
        <f t="shared" si="96"/>
        <v>1</v>
      </c>
      <c r="BO189" s="415"/>
      <c r="BP189" s="244"/>
      <c r="BQ189" s="244"/>
      <c r="BR189" s="842"/>
      <c r="BS189" s="842"/>
      <c r="BT189" s="842"/>
    </row>
    <row r="190" spans="1:72" s="22" customFormat="1" ht="15.75" hidden="1" customHeight="1" outlineLevel="1">
      <c r="A190" s="842"/>
      <c r="B190" s="44"/>
      <c r="C190" s="45"/>
      <c r="D190" s="46"/>
      <c r="E190" s="46"/>
      <c r="F190" s="45"/>
      <c r="G190" s="46"/>
      <c r="H190" s="45"/>
      <c r="I190" s="45"/>
      <c r="J190" s="47"/>
      <c r="K190" s="48"/>
      <c r="L190" s="47"/>
      <c r="M190" s="2316"/>
      <c r="N190" s="48"/>
      <c r="O190" s="49"/>
      <c r="P190" s="49"/>
      <c r="Q190" s="2254">
        <f t="shared" si="97"/>
        <v>0</v>
      </c>
      <c r="R190" s="2255">
        <f t="shared" si="76"/>
        <v>0</v>
      </c>
      <c r="S190" s="2255">
        <f t="shared" si="77"/>
        <v>0</v>
      </c>
      <c r="T190" s="50"/>
      <c r="U190" s="50"/>
      <c r="V190" s="50"/>
      <c r="W190" s="2255">
        <f t="shared" si="78"/>
        <v>0</v>
      </c>
      <c r="X190" s="2261">
        <f t="shared" si="79"/>
        <v>0</v>
      </c>
      <c r="Y190" s="2261">
        <f t="shared" si="80"/>
        <v>0</v>
      </c>
      <c r="Z190" s="50"/>
      <c r="AA190" s="50"/>
      <c r="AB190" s="48"/>
      <c r="AC190" s="48"/>
      <c r="AD190" s="48"/>
      <c r="AE190" s="51"/>
      <c r="AF190" s="42"/>
      <c r="AG190" s="52" t="s">
        <v>7113</v>
      </c>
      <c r="AH190" s="207"/>
      <c r="AI190" s="415"/>
      <c r="AJ190" s="336" t="str">
        <f t="shared" si="81"/>
        <v>Please complete all cells in row</v>
      </c>
      <c r="AK190" s="415"/>
      <c r="AL190" s="244"/>
      <c r="AM190" s="244"/>
      <c r="AN190" s="244"/>
      <c r="AO190" s="244"/>
      <c r="AP190" s="244"/>
      <c r="AQ190" s="244"/>
      <c r="AR190" s="244"/>
      <c r="AS190" s="337">
        <f t="shared" si="82"/>
        <v>1</v>
      </c>
      <c r="AT190" s="337">
        <f t="shared" si="83"/>
        <v>1</v>
      </c>
      <c r="AU190" s="337">
        <f t="shared" si="84"/>
        <v>1</v>
      </c>
      <c r="AV190" s="337">
        <f t="shared" si="85"/>
        <v>1</v>
      </c>
      <c r="AW190" s="337">
        <f t="shared" si="86"/>
        <v>1</v>
      </c>
      <c r="AX190" s="337">
        <f t="shared" si="87"/>
        <v>1</v>
      </c>
      <c r="AY190" s="337">
        <f t="shared" si="88"/>
        <v>1</v>
      </c>
      <c r="AZ190" s="322"/>
      <c r="BA190" s="322"/>
      <c r="BB190" s="322"/>
      <c r="BC190" s="244"/>
      <c r="BD190" s="337">
        <f t="shared" si="89"/>
        <v>1</v>
      </c>
      <c r="BE190" s="337">
        <f t="shared" si="90"/>
        <v>1</v>
      </c>
      <c r="BF190" s="244"/>
      <c r="BG190" s="322"/>
      <c r="BH190" s="322"/>
      <c r="BI190" s="337">
        <f t="shared" si="91"/>
        <v>1</v>
      </c>
      <c r="BJ190" s="337">
        <f t="shared" si="92"/>
        <v>1</v>
      </c>
      <c r="BK190" s="337">
        <f t="shared" si="93"/>
        <v>1</v>
      </c>
      <c r="BL190" s="337">
        <f t="shared" si="94"/>
        <v>1</v>
      </c>
      <c r="BM190" s="337">
        <f t="shared" si="95"/>
        <v>1</v>
      </c>
      <c r="BN190" s="337">
        <f t="shared" si="96"/>
        <v>1</v>
      </c>
      <c r="BO190" s="415"/>
      <c r="BP190" s="244"/>
      <c r="BQ190" s="244"/>
      <c r="BR190" s="842"/>
      <c r="BS190" s="842"/>
      <c r="BT190" s="842"/>
    </row>
    <row r="191" spans="1:72" s="22" customFormat="1" ht="15.75" hidden="1" customHeight="1" outlineLevel="1">
      <c r="A191" s="842"/>
      <c r="B191" s="44"/>
      <c r="C191" s="45"/>
      <c r="D191" s="46"/>
      <c r="E191" s="46"/>
      <c r="F191" s="45"/>
      <c r="G191" s="46"/>
      <c r="H191" s="45"/>
      <c r="I191" s="45"/>
      <c r="J191" s="47"/>
      <c r="K191" s="48"/>
      <c r="L191" s="47"/>
      <c r="M191" s="2316"/>
      <c r="N191" s="48"/>
      <c r="O191" s="49"/>
      <c r="P191" s="49"/>
      <c r="Q191" s="2254">
        <f t="shared" si="97"/>
        <v>0</v>
      </c>
      <c r="R191" s="2255">
        <f t="shared" si="76"/>
        <v>0</v>
      </c>
      <c r="S191" s="2255">
        <f t="shared" si="77"/>
        <v>0</v>
      </c>
      <c r="T191" s="50"/>
      <c r="U191" s="50"/>
      <c r="V191" s="50"/>
      <c r="W191" s="2255">
        <f t="shared" si="78"/>
        <v>0</v>
      </c>
      <c r="X191" s="2261">
        <f t="shared" si="79"/>
        <v>0</v>
      </c>
      <c r="Y191" s="2261">
        <f t="shared" si="80"/>
        <v>0</v>
      </c>
      <c r="Z191" s="50"/>
      <c r="AA191" s="50"/>
      <c r="AB191" s="48"/>
      <c r="AC191" s="48"/>
      <c r="AD191" s="48"/>
      <c r="AE191" s="51"/>
      <c r="AF191" s="42"/>
      <c r="AG191" s="52" t="s">
        <v>7114</v>
      </c>
      <c r="AH191" s="207"/>
      <c r="AI191" s="415"/>
      <c r="AJ191" s="336" t="str">
        <f t="shared" si="81"/>
        <v>Please complete all cells in row</v>
      </c>
      <c r="AK191" s="415"/>
      <c r="AL191" s="244"/>
      <c r="AM191" s="244"/>
      <c r="AN191" s="244"/>
      <c r="AO191" s="244"/>
      <c r="AP191" s="244"/>
      <c r="AQ191" s="244"/>
      <c r="AR191" s="244"/>
      <c r="AS191" s="337">
        <f t="shared" si="82"/>
        <v>1</v>
      </c>
      <c r="AT191" s="337">
        <f t="shared" si="83"/>
        <v>1</v>
      </c>
      <c r="AU191" s="337">
        <f t="shared" si="84"/>
        <v>1</v>
      </c>
      <c r="AV191" s="337">
        <f t="shared" si="85"/>
        <v>1</v>
      </c>
      <c r="AW191" s="337">
        <f t="shared" si="86"/>
        <v>1</v>
      </c>
      <c r="AX191" s="337">
        <f t="shared" si="87"/>
        <v>1</v>
      </c>
      <c r="AY191" s="337">
        <f t="shared" si="88"/>
        <v>1</v>
      </c>
      <c r="AZ191" s="322"/>
      <c r="BA191" s="322"/>
      <c r="BB191" s="322"/>
      <c r="BC191" s="244"/>
      <c r="BD191" s="337">
        <f t="shared" si="89"/>
        <v>1</v>
      </c>
      <c r="BE191" s="337">
        <f t="shared" si="90"/>
        <v>1</v>
      </c>
      <c r="BF191" s="244"/>
      <c r="BG191" s="322"/>
      <c r="BH191" s="322"/>
      <c r="BI191" s="337">
        <f t="shared" si="91"/>
        <v>1</v>
      </c>
      <c r="BJ191" s="337">
        <f t="shared" si="92"/>
        <v>1</v>
      </c>
      <c r="BK191" s="337">
        <f t="shared" si="93"/>
        <v>1</v>
      </c>
      <c r="BL191" s="337">
        <f t="shared" si="94"/>
        <v>1</v>
      </c>
      <c r="BM191" s="337">
        <f t="shared" si="95"/>
        <v>1</v>
      </c>
      <c r="BN191" s="337">
        <f t="shared" si="96"/>
        <v>1</v>
      </c>
      <c r="BO191" s="415"/>
      <c r="BP191" s="244"/>
      <c r="BQ191" s="244"/>
      <c r="BR191" s="842"/>
      <c r="BS191" s="842"/>
      <c r="BT191" s="842"/>
    </row>
    <row r="192" spans="1:72" s="22" customFormat="1" ht="15.75" hidden="1" customHeight="1" outlineLevel="1">
      <c r="A192" s="842"/>
      <c r="B192" s="44"/>
      <c r="C192" s="45"/>
      <c r="D192" s="46"/>
      <c r="E192" s="46"/>
      <c r="F192" s="45"/>
      <c r="G192" s="46"/>
      <c r="H192" s="45"/>
      <c r="I192" s="45"/>
      <c r="J192" s="47"/>
      <c r="K192" s="48"/>
      <c r="L192" s="47"/>
      <c r="M192" s="2316"/>
      <c r="N192" s="48"/>
      <c r="O192" s="49"/>
      <c r="P192" s="49"/>
      <c r="Q192" s="2254">
        <f t="shared" si="97"/>
        <v>0</v>
      </c>
      <c r="R192" s="2255">
        <f t="shared" si="76"/>
        <v>0</v>
      </c>
      <c r="S192" s="2255">
        <f t="shared" si="77"/>
        <v>0</v>
      </c>
      <c r="T192" s="50"/>
      <c r="U192" s="50"/>
      <c r="V192" s="50"/>
      <c r="W192" s="2255">
        <f t="shared" si="78"/>
        <v>0</v>
      </c>
      <c r="X192" s="2261">
        <f t="shared" si="79"/>
        <v>0</v>
      </c>
      <c r="Y192" s="2261">
        <f t="shared" si="80"/>
        <v>0</v>
      </c>
      <c r="Z192" s="50"/>
      <c r="AA192" s="50"/>
      <c r="AB192" s="48"/>
      <c r="AC192" s="48"/>
      <c r="AD192" s="48"/>
      <c r="AE192" s="51"/>
      <c r="AF192" s="42"/>
      <c r="AG192" s="52" t="s">
        <v>7115</v>
      </c>
      <c r="AH192" s="207"/>
      <c r="AI192" s="415"/>
      <c r="AJ192" s="336" t="str">
        <f t="shared" si="81"/>
        <v>Please complete all cells in row</v>
      </c>
      <c r="AK192" s="415"/>
      <c r="AL192" s="244"/>
      <c r="AM192" s="244"/>
      <c r="AN192" s="244"/>
      <c r="AO192" s="244"/>
      <c r="AP192" s="244"/>
      <c r="AQ192" s="244"/>
      <c r="AR192" s="244"/>
      <c r="AS192" s="337">
        <f t="shared" si="82"/>
        <v>1</v>
      </c>
      <c r="AT192" s="337">
        <f t="shared" si="83"/>
        <v>1</v>
      </c>
      <c r="AU192" s="337">
        <f t="shared" si="84"/>
        <v>1</v>
      </c>
      <c r="AV192" s="337">
        <f t="shared" si="85"/>
        <v>1</v>
      </c>
      <c r="AW192" s="337">
        <f t="shared" si="86"/>
        <v>1</v>
      </c>
      <c r="AX192" s="337">
        <f t="shared" si="87"/>
        <v>1</v>
      </c>
      <c r="AY192" s="337">
        <f t="shared" si="88"/>
        <v>1</v>
      </c>
      <c r="AZ192" s="322"/>
      <c r="BA192" s="322"/>
      <c r="BB192" s="322"/>
      <c r="BC192" s="244"/>
      <c r="BD192" s="337">
        <f t="shared" si="89"/>
        <v>1</v>
      </c>
      <c r="BE192" s="337">
        <f t="shared" si="90"/>
        <v>1</v>
      </c>
      <c r="BF192" s="244"/>
      <c r="BG192" s="322"/>
      <c r="BH192" s="322"/>
      <c r="BI192" s="337">
        <f t="shared" si="91"/>
        <v>1</v>
      </c>
      <c r="BJ192" s="337">
        <f t="shared" si="92"/>
        <v>1</v>
      </c>
      <c r="BK192" s="337">
        <f t="shared" si="93"/>
        <v>1</v>
      </c>
      <c r="BL192" s="337">
        <f t="shared" si="94"/>
        <v>1</v>
      </c>
      <c r="BM192" s="337">
        <f t="shared" si="95"/>
        <v>1</v>
      </c>
      <c r="BN192" s="337">
        <f t="shared" si="96"/>
        <v>1</v>
      </c>
      <c r="BO192" s="415"/>
      <c r="BP192" s="244"/>
      <c r="BQ192" s="244"/>
      <c r="BR192" s="842"/>
      <c r="BS192" s="842"/>
      <c r="BT192" s="842"/>
    </row>
    <row r="193" spans="1:72" s="22" customFormat="1" ht="15.75" hidden="1" customHeight="1" outlineLevel="1">
      <c r="A193" s="842"/>
      <c r="B193" s="44"/>
      <c r="C193" s="45"/>
      <c r="D193" s="46"/>
      <c r="E193" s="46"/>
      <c r="F193" s="45"/>
      <c r="G193" s="46"/>
      <c r="H193" s="45"/>
      <c r="I193" s="45"/>
      <c r="J193" s="47"/>
      <c r="K193" s="48"/>
      <c r="L193" s="47"/>
      <c r="M193" s="2316"/>
      <c r="N193" s="48"/>
      <c r="O193" s="49"/>
      <c r="P193" s="49"/>
      <c r="Q193" s="2254">
        <f t="shared" si="97"/>
        <v>0</v>
      </c>
      <c r="R193" s="2255">
        <f t="shared" si="76"/>
        <v>0</v>
      </c>
      <c r="S193" s="2255">
        <f t="shared" si="77"/>
        <v>0</v>
      </c>
      <c r="T193" s="50"/>
      <c r="U193" s="50"/>
      <c r="V193" s="50"/>
      <c r="W193" s="2255">
        <f t="shared" si="78"/>
        <v>0</v>
      </c>
      <c r="X193" s="2261">
        <f t="shared" si="79"/>
        <v>0</v>
      </c>
      <c r="Y193" s="2261">
        <f t="shared" si="80"/>
        <v>0</v>
      </c>
      <c r="Z193" s="50"/>
      <c r="AA193" s="50"/>
      <c r="AB193" s="48"/>
      <c r="AC193" s="48"/>
      <c r="AD193" s="48"/>
      <c r="AE193" s="51"/>
      <c r="AF193" s="42"/>
      <c r="AG193" s="52" t="s">
        <v>7116</v>
      </c>
      <c r="AH193" s="207"/>
      <c r="AI193" s="415"/>
      <c r="AJ193" s="336" t="str">
        <f t="shared" si="81"/>
        <v>Please complete all cells in row</v>
      </c>
      <c r="AK193" s="415"/>
      <c r="AL193" s="244"/>
      <c r="AM193" s="244"/>
      <c r="AN193" s="244"/>
      <c r="AO193" s="244"/>
      <c r="AP193" s="244"/>
      <c r="AQ193" s="244"/>
      <c r="AR193" s="244"/>
      <c r="AS193" s="337">
        <f t="shared" si="82"/>
        <v>1</v>
      </c>
      <c r="AT193" s="337">
        <f t="shared" si="83"/>
        <v>1</v>
      </c>
      <c r="AU193" s="337">
        <f t="shared" si="84"/>
        <v>1</v>
      </c>
      <c r="AV193" s="337">
        <f t="shared" si="85"/>
        <v>1</v>
      </c>
      <c r="AW193" s="337">
        <f t="shared" si="86"/>
        <v>1</v>
      </c>
      <c r="AX193" s="337">
        <f t="shared" si="87"/>
        <v>1</v>
      </c>
      <c r="AY193" s="337">
        <f t="shared" si="88"/>
        <v>1</v>
      </c>
      <c r="AZ193" s="322"/>
      <c r="BA193" s="322"/>
      <c r="BB193" s="322"/>
      <c r="BC193" s="244"/>
      <c r="BD193" s="337">
        <f t="shared" si="89"/>
        <v>1</v>
      </c>
      <c r="BE193" s="337">
        <f t="shared" si="90"/>
        <v>1</v>
      </c>
      <c r="BF193" s="244"/>
      <c r="BG193" s="322"/>
      <c r="BH193" s="322"/>
      <c r="BI193" s="337">
        <f t="shared" si="91"/>
        <v>1</v>
      </c>
      <c r="BJ193" s="337">
        <f t="shared" si="92"/>
        <v>1</v>
      </c>
      <c r="BK193" s="337">
        <f t="shared" si="93"/>
        <v>1</v>
      </c>
      <c r="BL193" s="337">
        <f t="shared" si="94"/>
        <v>1</v>
      </c>
      <c r="BM193" s="337">
        <f t="shared" si="95"/>
        <v>1</v>
      </c>
      <c r="BN193" s="337">
        <f t="shared" si="96"/>
        <v>1</v>
      </c>
      <c r="BO193" s="415"/>
      <c r="BP193" s="244"/>
      <c r="BQ193" s="244"/>
      <c r="BR193" s="842"/>
      <c r="BS193" s="842"/>
      <c r="BT193" s="842"/>
    </row>
    <row r="194" spans="1:72" s="22" customFormat="1" ht="15.75" hidden="1" customHeight="1" outlineLevel="1">
      <c r="A194" s="842"/>
      <c r="B194" s="44"/>
      <c r="C194" s="45"/>
      <c r="D194" s="46"/>
      <c r="E194" s="46"/>
      <c r="F194" s="45"/>
      <c r="G194" s="46"/>
      <c r="H194" s="45"/>
      <c r="I194" s="45"/>
      <c r="J194" s="47"/>
      <c r="K194" s="48"/>
      <c r="L194" s="47"/>
      <c r="M194" s="2316"/>
      <c r="N194" s="48"/>
      <c r="O194" s="49"/>
      <c r="P194" s="49"/>
      <c r="Q194" s="2254">
        <f t="shared" si="97"/>
        <v>0</v>
      </c>
      <c r="R194" s="2255">
        <f t="shared" si="76"/>
        <v>0</v>
      </c>
      <c r="S194" s="2255">
        <f t="shared" si="77"/>
        <v>0</v>
      </c>
      <c r="T194" s="50"/>
      <c r="U194" s="50"/>
      <c r="V194" s="50"/>
      <c r="W194" s="2255">
        <f t="shared" si="78"/>
        <v>0</v>
      </c>
      <c r="X194" s="2261">
        <f t="shared" si="79"/>
        <v>0</v>
      </c>
      <c r="Y194" s="2261">
        <f t="shared" si="80"/>
        <v>0</v>
      </c>
      <c r="Z194" s="50"/>
      <c r="AA194" s="50"/>
      <c r="AB194" s="48"/>
      <c r="AC194" s="48"/>
      <c r="AD194" s="48"/>
      <c r="AE194" s="51"/>
      <c r="AF194" s="42"/>
      <c r="AG194" s="52" t="s">
        <v>7117</v>
      </c>
      <c r="AH194" s="207"/>
      <c r="AI194" s="415"/>
      <c r="AJ194" s="336" t="str">
        <f t="shared" si="81"/>
        <v>Please complete all cells in row</v>
      </c>
      <c r="AK194" s="415"/>
      <c r="AL194" s="244"/>
      <c r="AM194" s="244"/>
      <c r="AN194" s="244"/>
      <c r="AO194" s="244"/>
      <c r="AP194" s="244"/>
      <c r="AQ194" s="244"/>
      <c r="AR194" s="244"/>
      <c r="AS194" s="337">
        <f t="shared" si="82"/>
        <v>1</v>
      </c>
      <c r="AT194" s="337">
        <f t="shared" si="83"/>
        <v>1</v>
      </c>
      <c r="AU194" s="337">
        <f t="shared" si="84"/>
        <v>1</v>
      </c>
      <c r="AV194" s="337">
        <f t="shared" si="85"/>
        <v>1</v>
      </c>
      <c r="AW194" s="337">
        <f t="shared" si="86"/>
        <v>1</v>
      </c>
      <c r="AX194" s="337">
        <f t="shared" si="87"/>
        <v>1</v>
      </c>
      <c r="AY194" s="337">
        <f t="shared" si="88"/>
        <v>1</v>
      </c>
      <c r="AZ194" s="322"/>
      <c r="BA194" s="322"/>
      <c r="BB194" s="322"/>
      <c r="BC194" s="244"/>
      <c r="BD194" s="337">
        <f t="shared" si="89"/>
        <v>1</v>
      </c>
      <c r="BE194" s="337">
        <f t="shared" si="90"/>
        <v>1</v>
      </c>
      <c r="BF194" s="244"/>
      <c r="BG194" s="322"/>
      <c r="BH194" s="322"/>
      <c r="BI194" s="337">
        <f t="shared" si="91"/>
        <v>1</v>
      </c>
      <c r="BJ194" s="337">
        <f t="shared" si="92"/>
        <v>1</v>
      </c>
      <c r="BK194" s="337">
        <f t="shared" si="93"/>
        <v>1</v>
      </c>
      <c r="BL194" s="337">
        <f t="shared" si="94"/>
        <v>1</v>
      </c>
      <c r="BM194" s="337">
        <f t="shared" si="95"/>
        <v>1</v>
      </c>
      <c r="BN194" s="337">
        <f t="shared" si="96"/>
        <v>1</v>
      </c>
      <c r="BO194" s="415"/>
      <c r="BP194" s="244"/>
      <c r="BQ194" s="244"/>
      <c r="BR194" s="842"/>
      <c r="BS194" s="842"/>
      <c r="BT194" s="842"/>
    </row>
    <row r="195" spans="1:72" s="22" customFormat="1" ht="15.75" hidden="1" customHeight="1" outlineLevel="1">
      <c r="A195" s="842"/>
      <c r="B195" s="44"/>
      <c r="C195" s="45"/>
      <c r="D195" s="46"/>
      <c r="E195" s="46"/>
      <c r="F195" s="45"/>
      <c r="G195" s="46"/>
      <c r="H195" s="45"/>
      <c r="I195" s="45"/>
      <c r="J195" s="47"/>
      <c r="K195" s="48"/>
      <c r="L195" s="47"/>
      <c r="M195" s="2316"/>
      <c r="N195" s="48"/>
      <c r="O195" s="49"/>
      <c r="P195" s="49"/>
      <c r="Q195" s="2254">
        <f t="shared" si="97"/>
        <v>0</v>
      </c>
      <c r="R195" s="2255">
        <f t="shared" si="76"/>
        <v>0</v>
      </c>
      <c r="S195" s="2255">
        <f t="shared" si="77"/>
        <v>0</v>
      </c>
      <c r="T195" s="50"/>
      <c r="U195" s="50"/>
      <c r="V195" s="50"/>
      <c r="W195" s="2255">
        <f t="shared" si="78"/>
        <v>0</v>
      </c>
      <c r="X195" s="2261">
        <f t="shared" si="79"/>
        <v>0</v>
      </c>
      <c r="Y195" s="2261">
        <f t="shared" si="80"/>
        <v>0</v>
      </c>
      <c r="Z195" s="50"/>
      <c r="AA195" s="50"/>
      <c r="AB195" s="48"/>
      <c r="AC195" s="48"/>
      <c r="AD195" s="48"/>
      <c r="AE195" s="51"/>
      <c r="AF195" s="42"/>
      <c r="AG195" s="52" t="s">
        <v>7118</v>
      </c>
      <c r="AH195" s="207"/>
      <c r="AI195" s="415"/>
      <c r="AJ195" s="336" t="str">
        <f t="shared" si="81"/>
        <v>Please complete all cells in row</v>
      </c>
      <c r="AK195" s="415"/>
      <c r="AL195" s="244"/>
      <c r="AM195" s="244"/>
      <c r="AN195" s="244"/>
      <c r="AO195" s="244"/>
      <c r="AP195" s="244"/>
      <c r="AQ195" s="244"/>
      <c r="AR195" s="244"/>
      <c r="AS195" s="337">
        <f t="shared" si="82"/>
        <v>1</v>
      </c>
      <c r="AT195" s="337">
        <f t="shared" si="83"/>
        <v>1</v>
      </c>
      <c r="AU195" s="337">
        <f t="shared" si="84"/>
        <v>1</v>
      </c>
      <c r="AV195" s="337">
        <f t="shared" si="85"/>
        <v>1</v>
      </c>
      <c r="AW195" s="337">
        <f t="shared" si="86"/>
        <v>1</v>
      </c>
      <c r="AX195" s="337">
        <f t="shared" si="87"/>
        <v>1</v>
      </c>
      <c r="AY195" s="337">
        <f t="shared" si="88"/>
        <v>1</v>
      </c>
      <c r="AZ195" s="322"/>
      <c r="BA195" s="322"/>
      <c r="BB195" s="322"/>
      <c r="BC195" s="244"/>
      <c r="BD195" s="337">
        <f t="shared" si="89"/>
        <v>1</v>
      </c>
      <c r="BE195" s="337">
        <f t="shared" si="90"/>
        <v>1</v>
      </c>
      <c r="BF195" s="244"/>
      <c r="BG195" s="322"/>
      <c r="BH195" s="322"/>
      <c r="BI195" s="337">
        <f t="shared" si="91"/>
        <v>1</v>
      </c>
      <c r="BJ195" s="337">
        <f t="shared" si="92"/>
        <v>1</v>
      </c>
      <c r="BK195" s="337">
        <f t="shared" si="93"/>
        <v>1</v>
      </c>
      <c r="BL195" s="337">
        <f t="shared" si="94"/>
        <v>1</v>
      </c>
      <c r="BM195" s="337">
        <f t="shared" si="95"/>
        <v>1</v>
      </c>
      <c r="BN195" s="337">
        <f t="shared" si="96"/>
        <v>1</v>
      </c>
      <c r="BO195" s="415"/>
      <c r="BP195" s="244"/>
      <c r="BQ195" s="244"/>
      <c r="BR195" s="842"/>
      <c r="BS195" s="842"/>
      <c r="BT195" s="842"/>
    </row>
    <row r="196" spans="1:72" s="22" customFormat="1" ht="15.75" hidden="1" customHeight="1" outlineLevel="1">
      <c r="A196" s="842"/>
      <c r="B196" s="44"/>
      <c r="C196" s="45"/>
      <c r="D196" s="46"/>
      <c r="E196" s="46"/>
      <c r="F196" s="45"/>
      <c r="G196" s="46"/>
      <c r="H196" s="45"/>
      <c r="I196" s="45"/>
      <c r="J196" s="47"/>
      <c r="K196" s="48"/>
      <c r="L196" s="47"/>
      <c r="M196" s="2316"/>
      <c r="N196" s="48"/>
      <c r="O196" s="49"/>
      <c r="P196" s="49"/>
      <c r="Q196" s="2254">
        <f t="shared" si="97"/>
        <v>0</v>
      </c>
      <c r="R196" s="2255">
        <f t="shared" si="76"/>
        <v>0</v>
      </c>
      <c r="S196" s="2255">
        <f t="shared" si="77"/>
        <v>0</v>
      </c>
      <c r="T196" s="50"/>
      <c r="U196" s="50"/>
      <c r="V196" s="50"/>
      <c r="W196" s="2255">
        <f t="shared" si="78"/>
        <v>0</v>
      </c>
      <c r="X196" s="2261">
        <f t="shared" si="79"/>
        <v>0</v>
      </c>
      <c r="Y196" s="2261">
        <f t="shared" si="80"/>
        <v>0</v>
      </c>
      <c r="Z196" s="50"/>
      <c r="AA196" s="50"/>
      <c r="AB196" s="48"/>
      <c r="AC196" s="48"/>
      <c r="AD196" s="48"/>
      <c r="AE196" s="51"/>
      <c r="AF196" s="42"/>
      <c r="AG196" s="52" t="s">
        <v>7119</v>
      </c>
      <c r="AH196" s="207"/>
      <c r="AI196" s="415"/>
      <c r="AJ196" s="336" t="str">
        <f t="shared" si="81"/>
        <v>Please complete all cells in row</v>
      </c>
      <c r="AK196" s="415"/>
      <c r="AL196" s="244"/>
      <c r="AM196" s="244"/>
      <c r="AN196" s="244"/>
      <c r="AO196" s="244"/>
      <c r="AP196" s="244"/>
      <c r="AQ196" s="244"/>
      <c r="AR196" s="244"/>
      <c r="AS196" s="337">
        <f t="shared" si="82"/>
        <v>1</v>
      </c>
      <c r="AT196" s="337">
        <f t="shared" si="83"/>
        <v>1</v>
      </c>
      <c r="AU196" s="337">
        <f t="shared" si="84"/>
        <v>1</v>
      </c>
      <c r="AV196" s="337">
        <f t="shared" si="85"/>
        <v>1</v>
      </c>
      <c r="AW196" s="337">
        <f t="shared" si="86"/>
        <v>1</v>
      </c>
      <c r="AX196" s="337">
        <f t="shared" si="87"/>
        <v>1</v>
      </c>
      <c r="AY196" s="337">
        <f t="shared" si="88"/>
        <v>1</v>
      </c>
      <c r="AZ196" s="322"/>
      <c r="BA196" s="322"/>
      <c r="BB196" s="322"/>
      <c r="BC196" s="244"/>
      <c r="BD196" s="337">
        <f t="shared" si="89"/>
        <v>1</v>
      </c>
      <c r="BE196" s="337">
        <f t="shared" si="90"/>
        <v>1</v>
      </c>
      <c r="BF196" s="244"/>
      <c r="BG196" s="322"/>
      <c r="BH196" s="322"/>
      <c r="BI196" s="337">
        <f t="shared" si="91"/>
        <v>1</v>
      </c>
      <c r="BJ196" s="337">
        <f t="shared" si="92"/>
        <v>1</v>
      </c>
      <c r="BK196" s="337">
        <f t="shared" si="93"/>
        <v>1</v>
      </c>
      <c r="BL196" s="337">
        <f t="shared" si="94"/>
        <v>1</v>
      </c>
      <c r="BM196" s="337">
        <f t="shared" si="95"/>
        <v>1</v>
      </c>
      <c r="BN196" s="337">
        <f t="shared" si="96"/>
        <v>1</v>
      </c>
      <c r="BO196" s="415"/>
      <c r="BP196" s="244"/>
      <c r="BQ196" s="244"/>
      <c r="BR196" s="842"/>
      <c r="BS196" s="842"/>
      <c r="BT196" s="842"/>
    </row>
    <row r="197" spans="1:72" s="22" customFormat="1" ht="15.75" hidden="1" customHeight="1" outlineLevel="1">
      <c r="A197" s="842"/>
      <c r="B197" s="44"/>
      <c r="C197" s="45"/>
      <c r="D197" s="46"/>
      <c r="E197" s="46"/>
      <c r="F197" s="45"/>
      <c r="G197" s="46"/>
      <c r="H197" s="45"/>
      <c r="I197" s="45"/>
      <c r="J197" s="47"/>
      <c r="K197" s="48"/>
      <c r="L197" s="47"/>
      <c r="M197" s="2316"/>
      <c r="N197" s="48"/>
      <c r="O197" s="49"/>
      <c r="P197" s="49"/>
      <c r="Q197" s="2254">
        <f t="shared" si="97"/>
        <v>0</v>
      </c>
      <c r="R197" s="2255">
        <f t="shared" si="76"/>
        <v>0</v>
      </c>
      <c r="S197" s="2255">
        <f t="shared" si="77"/>
        <v>0</v>
      </c>
      <c r="T197" s="50"/>
      <c r="U197" s="50"/>
      <c r="V197" s="50"/>
      <c r="W197" s="2255">
        <f t="shared" si="78"/>
        <v>0</v>
      </c>
      <c r="X197" s="2261">
        <f t="shared" si="79"/>
        <v>0</v>
      </c>
      <c r="Y197" s="2261">
        <f t="shared" si="80"/>
        <v>0</v>
      </c>
      <c r="Z197" s="50"/>
      <c r="AA197" s="50"/>
      <c r="AB197" s="48"/>
      <c r="AC197" s="48"/>
      <c r="AD197" s="48"/>
      <c r="AE197" s="51"/>
      <c r="AF197" s="42"/>
      <c r="AG197" s="52" t="s">
        <v>7120</v>
      </c>
      <c r="AH197" s="207"/>
      <c r="AI197" s="415"/>
      <c r="AJ197" s="336" t="str">
        <f t="shared" si="81"/>
        <v>Please complete all cells in row</v>
      </c>
      <c r="AK197" s="415"/>
      <c r="AL197" s="244"/>
      <c r="AM197" s="244"/>
      <c r="AN197" s="244"/>
      <c r="AO197" s="244"/>
      <c r="AP197" s="244"/>
      <c r="AQ197" s="244"/>
      <c r="AR197" s="244"/>
      <c r="AS197" s="337">
        <f t="shared" si="82"/>
        <v>1</v>
      </c>
      <c r="AT197" s="337">
        <f t="shared" si="83"/>
        <v>1</v>
      </c>
      <c r="AU197" s="337">
        <f t="shared" si="84"/>
        <v>1</v>
      </c>
      <c r="AV197" s="337">
        <f t="shared" si="85"/>
        <v>1</v>
      </c>
      <c r="AW197" s="337">
        <f t="shared" si="86"/>
        <v>1</v>
      </c>
      <c r="AX197" s="337">
        <f t="shared" si="87"/>
        <v>1</v>
      </c>
      <c r="AY197" s="337">
        <f t="shared" si="88"/>
        <v>1</v>
      </c>
      <c r="AZ197" s="322"/>
      <c r="BA197" s="322"/>
      <c r="BB197" s="322"/>
      <c r="BC197" s="244"/>
      <c r="BD197" s="337">
        <f t="shared" si="89"/>
        <v>1</v>
      </c>
      <c r="BE197" s="337">
        <f t="shared" si="90"/>
        <v>1</v>
      </c>
      <c r="BF197" s="244"/>
      <c r="BG197" s="322"/>
      <c r="BH197" s="322"/>
      <c r="BI197" s="337">
        <f t="shared" si="91"/>
        <v>1</v>
      </c>
      <c r="BJ197" s="337">
        <f t="shared" si="92"/>
        <v>1</v>
      </c>
      <c r="BK197" s="337">
        <f t="shared" si="93"/>
        <v>1</v>
      </c>
      <c r="BL197" s="337">
        <f t="shared" si="94"/>
        <v>1</v>
      </c>
      <c r="BM197" s="337">
        <f t="shared" si="95"/>
        <v>1</v>
      </c>
      <c r="BN197" s="337">
        <f t="shared" si="96"/>
        <v>1</v>
      </c>
      <c r="BO197" s="415"/>
      <c r="BP197" s="244"/>
      <c r="BQ197" s="244"/>
      <c r="BR197" s="842"/>
      <c r="BS197" s="842"/>
      <c r="BT197" s="842"/>
    </row>
    <row r="198" spans="1:72" s="22" customFormat="1" ht="15.75" hidden="1" customHeight="1" outlineLevel="1">
      <c r="A198" s="842"/>
      <c r="B198" s="44"/>
      <c r="C198" s="45"/>
      <c r="D198" s="46"/>
      <c r="E198" s="46"/>
      <c r="F198" s="45"/>
      <c r="G198" s="46"/>
      <c r="H198" s="45"/>
      <c r="I198" s="45"/>
      <c r="J198" s="47"/>
      <c r="K198" s="48"/>
      <c r="L198" s="47"/>
      <c r="M198" s="2316"/>
      <c r="N198" s="48"/>
      <c r="O198" s="49"/>
      <c r="P198" s="49"/>
      <c r="Q198" s="2254">
        <f t="shared" si="97"/>
        <v>0</v>
      </c>
      <c r="R198" s="2255">
        <f t="shared" si="76"/>
        <v>0</v>
      </c>
      <c r="S198" s="2255">
        <f t="shared" si="77"/>
        <v>0</v>
      </c>
      <c r="T198" s="50"/>
      <c r="U198" s="50"/>
      <c r="V198" s="50"/>
      <c r="W198" s="2255">
        <f t="shared" si="78"/>
        <v>0</v>
      </c>
      <c r="X198" s="2261">
        <f t="shared" si="79"/>
        <v>0</v>
      </c>
      <c r="Y198" s="2261">
        <f t="shared" si="80"/>
        <v>0</v>
      </c>
      <c r="Z198" s="50"/>
      <c r="AA198" s="50"/>
      <c r="AB198" s="48"/>
      <c r="AC198" s="48"/>
      <c r="AD198" s="48"/>
      <c r="AE198" s="51"/>
      <c r="AF198" s="42"/>
      <c r="AG198" s="52" t="s">
        <v>7121</v>
      </c>
      <c r="AH198" s="207"/>
      <c r="AI198" s="415"/>
      <c r="AJ198" s="336" t="str">
        <f t="shared" si="81"/>
        <v>Please complete all cells in row</v>
      </c>
      <c r="AK198" s="415"/>
      <c r="AL198" s="244"/>
      <c r="AM198" s="244"/>
      <c r="AN198" s="244"/>
      <c r="AO198" s="244"/>
      <c r="AP198" s="244"/>
      <c r="AQ198" s="244"/>
      <c r="AR198" s="244"/>
      <c r="AS198" s="337">
        <f t="shared" si="82"/>
        <v>1</v>
      </c>
      <c r="AT198" s="337">
        <f t="shared" si="83"/>
        <v>1</v>
      </c>
      <c r="AU198" s="337">
        <f t="shared" si="84"/>
        <v>1</v>
      </c>
      <c r="AV198" s="337">
        <f t="shared" si="85"/>
        <v>1</v>
      </c>
      <c r="AW198" s="337">
        <f t="shared" si="86"/>
        <v>1</v>
      </c>
      <c r="AX198" s="337">
        <f t="shared" si="87"/>
        <v>1</v>
      </c>
      <c r="AY198" s="337">
        <f t="shared" si="88"/>
        <v>1</v>
      </c>
      <c r="AZ198" s="322"/>
      <c r="BA198" s="322"/>
      <c r="BB198" s="322"/>
      <c r="BC198" s="244"/>
      <c r="BD198" s="337">
        <f t="shared" si="89"/>
        <v>1</v>
      </c>
      <c r="BE198" s="337">
        <f t="shared" si="90"/>
        <v>1</v>
      </c>
      <c r="BF198" s="244"/>
      <c r="BG198" s="322"/>
      <c r="BH198" s="322"/>
      <c r="BI198" s="337">
        <f t="shared" si="91"/>
        <v>1</v>
      </c>
      <c r="BJ198" s="337">
        <f t="shared" si="92"/>
        <v>1</v>
      </c>
      <c r="BK198" s="337">
        <f t="shared" si="93"/>
        <v>1</v>
      </c>
      <c r="BL198" s="337">
        <f t="shared" si="94"/>
        <v>1</v>
      </c>
      <c r="BM198" s="337">
        <f t="shared" si="95"/>
        <v>1</v>
      </c>
      <c r="BN198" s="337">
        <f t="shared" si="96"/>
        <v>1</v>
      </c>
      <c r="BO198" s="415"/>
      <c r="BP198" s="244"/>
      <c r="BQ198" s="244"/>
      <c r="BR198" s="842"/>
      <c r="BS198" s="842"/>
      <c r="BT198" s="842"/>
    </row>
    <row r="199" spans="1:72" s="22" customFormat="1" ht="15.75" hidden="1" customHeight="1" outlineLevel="1">
      <c r="A199" s="842"/>
      <c r="B199" s="44"/>
      <c r="C199" s="45"/>
      <c r="D199" s="46"/>
      <c r="E199" s="46"/>
      <c r="F199" s="45"/>
      <c r="G199" s="46"/>
      <c r="H199" s="45"/>
      <c r="I199" s="45"/>
      <c r="J199" s="47"/>
      <c r="K199" s="48"/>
      <c r="L199" s="47"/>
      <c r="M199" s="2316"/>
      <c r="N199" s="48"/>
      <c r="O199" s="49"/>
      <c r="P199" s="49"/>
      <c r="Q199" s="2254">
        <f t="shared" si="97"/>
        <v>0</v>
      </c>
      <c r="R199" s="2255">
        <f t="shared" si="76"/>
        <v>0</v>
      </c>
      <c r="S199" s="2255">
        <f t="shared" si="77"/>
        <v>0</v>
      </c>
      <c r="T199" s="50"/>
      <c r="U199" s="50"/>
      <c r="V199" s="50"/>
      <c r="W199" s="2255">
        <f t="shared" si="78"/>
        <v>0</v>
      </c>
      <c r="X199" s="2261">
        <f t="shared" si="79"/>
        <v>0</v>
      </c>
      <c r="Y199" s="2261">
        <f t="shared" si="80"/>
        <v>0</v>
      </c>
      <c r="Z199" s="50"/>
      <c r="AA199" s="50"/>
      <c r="AB199" s="48"/>
      <c r="AC199" s="48"/>
      <c r="AD199" s="48"/>
      <c r="AE199" s="51"/>
      <c r="AF199" s="42"/>
      <c r="AG199" s="52" t="s">
        <v>7122</v>
      </c>
      <c r="AH199" s="207"/>
      <c r="AI199" s="415"/>
      <c r="AJ199" s="336" t="str">
        <f t="shared" si="81"/>
        <v>Please complete all cells in row</v>
      </c>
      <c r="AK199" s="415"/>
      <c r="AL199" s="244"/>
      <c r="AM199" s="244"/>
      <c r="AN199" s="244"/>
      <c r="AO199" s="244"/>
      <c r="AP199" s="244"/>
      <c r="AQ199" s="244"/>
      <c r="AR199" s="244"/>
      <c r="AS199" s="337">
        <f t="shared" si="82"/>
        <v>1</v>
      </c>
      <c r="AT199" s="337">
        <f t="shared" si="83"/>
        <v>1</v>
      </c>
      <c r="AU199" s="337">
        <f t="shared" si="84"/>
        <v>1</v>
      </c>
      <c r="AV199" s="337">
        <f t="shared" si="85"/>
        <v>1</v>
      </c>
      <c r="AW199" s="337">
        <f t="shared" si="86"/>
        <v>1</v>
      </c>
      <c r="AX199" s="337">
        <f t="shared" si="87"/>
        <v>1</v>
      </c>
      <c r="AY199" s="337">
        <f t="shared" si="88"/>
        <v>1</v>
      </c>
      <c r="AZ199" s="322"/>
      <c r="BA199" s="322"/>
      <c r="BB199" s="322"/>
      <c r="BC199" s="244"/>
      <c r="BD199" s="337">
        <f t="shared" si="89"/>
        <v>1</v>
      </c>
      <c r="BE199" s="337">
        <f t="shared" si="90"/>
        <v>1</v>
      </c>
      <c r="BF199" s="244"/>
      <c r="BG199" s="322"/>
      <c r="BH199" s="322"/>
      <c r="BI199" s="337">
        <f t="shared" si="91"/>
        <v>1</v>
      </c>
      <c r="BJ199" s="337">
        <f t="shared" si="92"/>
        <v>1</v>
      </c>
      <c r="BK199" s="337">
        <f t="shared" si="93"/>
        <v>1</v>
      </c>
      <c r="BL199" s="337">
        <f t="shared" si="94"/>
        <v>1</v>
      </c>
      <c r="BM199" s="337">
        <f t="shared" si="95"/>
        <v>1</v>
      </c>
      <c r="BN199" s="337">
        <f t="shared" si="96"/>
        <v>1</v>
      </c>
      <c r="BO199" s="415"/>
      <c r="BP199" s="244"/>
      <c r="BQ199" s="244"/>
      <c r="BR199" s="842"/>
      <c r="BS199" s="842"/>
      <c r="BT199" s="842"/>
    </row>
    <row r="200" spans="1:72" s="22" customFormat="1" ht="15.75" hidden="1" customHeight="1" outlineLevel="1">
      <c r="A200" s="842"/>
      <c r="B200" s="44"/>
      <c r="C200" s="45"/>
      <c r="D200" s="46"/>
      <c r="E200" s="46"/>
      <c r="F200" s="45"/>
      <c r="G200" s="46"/>
      <c r="H200" s="45"/>
      <c r="I200" s="45"/>
      <c r="J200" s="47"/>
      <c r="K200" s="48"/>
      <c r="L200" s="47"/>
      <c r="M200" s="2316"/>
      <c r="N200" s="48"/>
      <c r="O200" s="49"/>
      <c r="P200" s="49"/>
      <c r="Q200" s="2254">
        <f t="shared" si="97"/>
        <v>0</v>
      </c>
      <c r="R200" s="2255">
        <f t="shared" si="76"/>
        <v>0</v>
      </c>
      <c r="S200" s="2255">
        <f t="shared" si="77"/>
        <v>0</v>
      </c>
      <c r="T200" s="50"/>
      <c r="U200" s="50"/>
      <c r="V200" s="50"/>
      <c r="W200" s="2255">
        <f t="shared" si="78"/>
        <v>0</v>
      </c>
      <c r="X200" s="2261">
        <f t="shared" si="79"/>
        <v>0</v>
      </c>
      <c r="Y200" s="2261">
        <f t="shared" si="80"/>
        <v>0</v>
      </c>
      <c r="Z200" s="50"/>
      <c r="AA200" s="50"/>
      <c r="AB200" s="48"/>
      <c r="AC200" s="48"/>
      <c r="AD200" s="48"/>
      <c r="AE200" s="51"/>
      <c r="AF200" s="42"/>
      <c r="AG200" s="52" t="s">
        <v>7123</v>
      </c>
      <c r="AH200" s="207"/>
      <c r="AI200" s="415"/>
      <c r="AJ200" s="336" t="str">
        <f t="shared" si="81"/>
        <v>Please complete all cells in row</v>
      </c>
      <c r="AK200" s="415"/>
      <c r="AL200" s="244"/>
      <c r="AM200" s="244"/>
      <c r="AN200" s="244"/>
      <c r="AO200" s="244"/>
      <c r="AP200" s="244"/>
      <c r="AQ200" s="244"/>
      <c r="AR200" s="244"/>
      <c r="AS200" s="337">
        <f t="shared" si="82"/>
        <v>1</v>
      </c>
      <c r="AT200" s="337">
        <f t="shared" si="83"/>
        <v>1</v>
      </c>
      <c r="AU200" s="337">
        <f t="shared" si="84"/>
        <v>1</v>
      </c>
      <c r="AV200" s="337">
        <f t="shared" si="85"/>
        <v>1</v>
      </c>
      <c r="AW200" s="337">
        <f t="shared" si="86"/>
        <v>1</v>
      </c>
      <c r="AX200" s="337">
        <f t="shared" si="87"/>
        <v>1</v>
      </c>
      <c r="AY200" s="337">
        <f t="shared" si="88"/>
        <v>1</v>
      </c>
      <c r="AZ200" s="322"/>
      <c r="BA200" s="322"/>
      <c r="BB200" s="322"/>
      <c r="BC200" s="244"/>
      <c r="BD200" s="337">
        <f t="shared" si="89"/>
        <v>1</v>
      </c>
      <c r="BE200" s="337">
        <f t="shared" si="90"/>
        <v>1</v>
      </c>
      <c r="BF200" s="244"/>
      <c r="BG200" s="322"/>
      <c r="BH200" s="322"/>
      <c r="BI200" s="337">
        <f t="shared" si="91"/>
        <v>1</v>
      </c>
      <c r="BJ200" s="337">
        <f t="shared" si="92"/>
        <v>1</v>
      </c>
      <c r="BK200" s="337">
        <f t="shared" si="93"/>
        <v>1</v>
      </c>
      <c r="BL200" s="337">
        <f t="shared" si="94"/>
        <v>1</v>
      </c>
      <c r="BM200" s="337">
        <f t="shared" si="95"/>
        <v>1</v>
      </c>
      <c r="BN200" s="337">
        <f t="shared" si="96"/>
        <v>1</v>
      </c>
      <c r="BO200" s="415"/>
      <c r="BP200" s="244"/>
      <c r="BQ200" s="244"/>
      <c r="BR200" s="842"/>
      <c r="BS200" s="842"/>
      <c r="BT200" s="842"/>
    </row>
    <row r="201" spans="1:72" s="22" customFormat="1" ht="15.75" hidden="1" customHeight="1" outlineLevel="1">
      <c r="A201" s="842"/>
      <c r="B201" s="44"/>
      <c r="C201" s="45"/>
      <c r="D201" s="46"/>
      <c r="E201" s="46"/>
      <c r="F201" s="45"/>
      <c r="G201" s="46"/>
      <c r="H201" s="45"/>
      <c r="I201" s="45"/>
      <c r="J201" s="47"/>
      <c r="K201" s="48"/>
      <c r="L201" s="47"/>
      <c r="M201" s="2316"/>
      <c r="N201" s="48"/>
      <c r="O201" s="49"/>
      <c r="P201" s="49"/>
      <c r="Q201" s="2254">
        <f t="shared" si="97"/>
        <v>0</v>
      </c>
      <c r="R201" s="2255">
        <f t="shared" si="76"/>
        <v>0</v>
      </c>
      <c r="S201" s="2255">
        <f t="shared" si="77"/>
        <v>0</v>
      </c>
      <c r="T201" s="50"/>
      <c r="U201" s="50"/>
      <c r="V201" s="50"/>
      <c r="W201" s="2255">
        <f t="shared" si="78"/>
        <v>0</v>
      </c>
      <c r="X201" s="2261">
        <f t="shared" si="79"/>
        <v>0</v>
      </c>
      <c r="Y201" s="2261">
        <f t="shared" si="80"/>
        <v>0</v>
      </c>
      <c r="Z201" s="50"/>
      <c r="AA201" s="50"/>
      <c r="AB201" s="48"/>
      <c r="AC201" s="48"/>
      <c r="AD201" s="48"/>
      <c r="AE201" s="51"/>
      <c r="AF201" s="42"/>
      <c r="AG201" s="52" t="s">
        <v>7124</v>
      </c>
      <c r="AH201" s="207"/>
      <c r="AI201" s="415"/>
      <c r="AJ201" s="336" t="str">
        <f t="shared" si="81"/>
        <v>Please complete all cells in row</v>
      </c>
      <c r="AK201" s="415"/>
      <c r="AL201" s="244"/>
      <c r="AM201" s="244"/>
      <c r="AN201" s="244"/>
      <c r="AO201" s="244"/>
      <c r="AP201" s="244"/>
      <c r="AQ201" s="244"/>
      <c r="AR201" s="244"/>
      <c r="AS201" s="337">
        <f t="shared" si="82"/>
        <v>1</v>
      </c>
      <c r="AT201" s="337">
        <f t="shared" si="83"/>
        <v>1</v>
      </c>
      <c r="AU201" s="337">
        <f t="shared" si="84"/>
        <v>1</v>
      </c>
      <c r="AV201" s="337">
        <f t="shared" si="85"/>
        <v>1</v>
      </c>
      <c r="AW201" s="337">
        <f t="shared" si="86"/>
        <v>1</v>
      </c>
      <c r="AX201" s="337">
        <f t="shared" si="87"/>
        <v>1</v>
      </c>
      <c r="AY201" s="337">
        <f t="shared" si="88"/>
        <v>1</v>
      </c>
      <c r="AZ201" s="322"/>
      <c r="BA201" s="322"/>
      <c r="BB201" s="322"/>
      <c r="BC201" s="244"/>
      <c r="BD201" s="337">
        <f t="shared" si="89"/>
        <v>1</v>
      </c>
      <c r="BE201" s="337">
        <f t="shared" si="90"/>
        <v>1</v>
      </c>
      <c r="BF201" s="244"/>
      <c r="BG201" s="322"/>
      <c r="BH201" s="322"/>
      <c r="BI201" s="337">
        <f t="shared" si="91"/>
        <v>1</v>
      </c>
      <c r="BJ201" s="337">
        <f t="shared" si="92"/>
        <v>1</v>
      </c>
      <c r="BK201" s="337">
        <f t="shared" si="93"/>
        <v>1</v>
      </c>
      <c r="BL201" s="337">
        <f t="shared" si="94"/>
        <v>1</v>
      </c>
      <c r="BM201" s="337">
        <f t="shared" si="95"/>
        <v>1</v>
      </c>
      <c r="BN201" s="337">
        <f t="shared" si="96"/>
        <v>1</v>
      </c>
      <c r="BO201" s="415"/>
      <c r="BP201" s="244"/>
      <c r="BQ201" s="244"/>
      <c r="BR201" s="842"/>
      <c r="BS201" s="842"/>
      <c r="BT201" s="842"/>
    </row>
    <row r="202" spans="1:72" s="22" customFormat="1" ht="15.75" hidden="1" customHeight="1" outlineLevel="1">
      <c r="A202" s="842"/>
      <c r="B202" s="44"/>
      <c r="C202" s="45"/>
      <c r="D202" s="46"/>
      <c r="E202" s="46"/>
      <c r="F202" s="45"/>
      <c r="G202" s="46"/>
      <c r="H202" s="45"/>
      <c r="I202" s="45"/>
      <c r="J202" s="47"/>
      <c r="K202" s="48"/>
      <c r="L202" s="47"/>
      <c r="M202" s="2316"/>
      <c r="N202" s="48"/>
      <c r="O202" s="49"/>
      <c r="P202" s="49"/>
      <c r="Q202" s="2254">
        <f t="shared" si="97"/>
        <v>0</v>
      </c>
      <c r="R202" s="2255">
        <f t="shared" si="76"/>
        <v>0</v>
      </c>
      <c r="S202" s="2255">
        <f t="shared" si="77"/>
        <v>0</v>
      </c>
      <c r="T202" s="50"/>
      <c r="U202" s="50"/>
      <c r="V202" s="50"/>
      <c r="W202" s="2255">
        <f t="shared" si="78"/>
        <v>0</v>
      </c>
      <c r="X202" s="2261">
        <f t="shared" si="79"/>
        <v>0</v>
      </c>
      <c r="Y202" s="2261">
        <f t="shared" si="80"/>
        <v>0</v>
      </c>
      <c r="Z202" s="50"/>
      <c r="AA202" s="50"/>
      <c r="AB202" s="48"/>
      <c r="AC202" s="48"/>
      <c r="AD202" s="48"/>
      <c r="AE202" s="51"/>
      <c r="AF202" s="42"/>
      <c r="AG202" s="52" t="s">
        <v>7125</v>
      </c>
      <c r="AH202" s="207"/>
      <c r="AI202" s="415"/>
      <c r="AJ202" s="336" t="str">
        <f t="shared" si="81"/>
        <v>Please complete all cells in row</v>
      </c>
      <c r="AK202" s="415"/>
      <c r="AL202" s="244"/>
      <c r="AM202" s="244"/>
      <c r="AN202" s="244"/>
      <c r="AO202" s="244"/>
      <c r="AP202" s="244"/>
      <c r="AQ202" s="244"/>
      <c r="AR202" s="244"/>
      <c r="AS202" s="337">
        <f t="shared" si="82"/>
        <v>1</v>
      </c>
      <c r="AT202" s="337">
        <f t="shared" si="83"/>
        <v>1</v>
      </c>
      <c r="AU202" s="337">
        <f t="shared" si="84"/>
        <v>1</v>
      </c>
      <c r="AV202" s="337">
        <f t="shared" si="85"/>
        <v>1</v>
      </c>
      <c r="AW202" s="337">
        <f t="shared" si="86"/>
        <v>1</v>
      </c>
      <c r="AX202" s="337">
        <f t="shared" si="87"/>
        <v>1</v>
      </c>
      <c r="AY202" s="337">
        <f t="shared" si="88"/>
        <v>1</v>
      </c>
      <c r="AZ202" s="322"/>
      <c r="BA202" s="322"/>
      <c r="BB202" s="322"/>
      <c r="BC202" s="244"/>
      <c r="BD202" s="337">
        <f t="shared" si="89"/>
        <v>1</v>
      </c>
      <c r="BE202" s="337">
        <f t="shared" si="90"/>
        <v>1</v>
      </c>
      <c r="BF202" s="244"/>
      <c r="BG202" s="322"/>
      <c r="BH202" s="322"/>
      <c r="BI202" s="337">
        <f t="shared" si="91"/>
        <v>1</v>
      </c>
      <c r="BJ202" s="337">
        <f t="shared" si="92"/>
        <v>1</v>
      </c>
      <c r="BK202" s="337">
        <f t="shared" si="93"/>
        <v>1</v>
      </c>
      <c r="BL202" s="337">
        <f t="shared" si="94"/>
        <v>1</v>
      </c>
      <c r="BM202" s="337">
        <f t="shared" si="95"/>
        <v>1</v>
      </c>
      <c r="BN202" s="337">
        <f t="shared" si="96"/>
        <v>1</v>
      </c>
      <c r="BO202" s="415"/>
      <c r="BP202" s="244"/>
      <c r="BQ202" s="244"/>
      <c r="BR202" s="842"/>
      <c r="BS202" s="842"/>
      <c r="BT202" s="842"/>
    </row>
    <row r="203" spans="1:72" s="22" customFormat="1" ht="15.75" hidden="1" customHeight="1" outlineLevel="1">
      <c r="A203" s="842"/>
      <c r="B203" s="44"/>
      <c r="C203" s="45"/>
      <c r="D203" s="46"/>
      <c r="E203" s="46"/>
      <c r="F203" s="45"/>
      <c r="G203" s="46"/>
      <c r="H203" s="45"/>
      <c r="I203" s="45"/>
      <c r="J203" s="47"/>
      <c r="K203" s="48"/>
      <c r="L203" s="47"/>
      <c r="M203" s="2316"/>
      <c r="N203" s="48"/>
      <c r="O203" s="49"/>
      <c r="P203" s="49"/>
      <c r="Q203" s="2254">
        <f t="shared" si="97"/>
        <v>0</v>
      </c>
      <c r="R203" s="2255">
        <f t="shared" si="76"/>
        <v>0</v>
      </c>
      <c r="S203" s="2255">
        <f t="shared" si="77"/>
        <v>0</v>
      </c>
      <c r="T203" s="50"/>
      <c r="U203" s="50"/>
      <c r="V203" s="50"/>
      <c r="W203" s="2255">
        <f t="shared" si="78"/>
        <v>0</v>
      </c>
      <c r="X203" s="2261">
        <f t="shared" si="79"/>
        <v>0</v>
      </c>
      <c r="Y203" s="2261">
        <f t="shared" si="80"/>
        <v>0</v>
      </c>
      <c r="Z203" s="50"/>
      <c r="AA203" s="50"/>
      <c r="AB203" s="48"/>
      <c r="AC203" s="48"/>
      <c r="AD203" s="48"/>
      <c r="AE203" s="51"/>
      <c r="AF203" s="42"/>
      <c r="AG203" s="52" t="s">
        <v>7126</v>
      </c>
      <c r="AH203" s="207"/>
      <c r="AI203" s="415"/>
      <c r="AJ203" s="336" t="str">
        <f t="shared" si="81"/>
        <v>Please complete all cells in row</v>
      </c>
      <c r="AK203" s="415"/>
      <c r="AL203" s="244"/>
      <c r="AM203" s="244"/>
      <c r="AN203" s="244"/>
      <c r="AO203" s="244"/>
      <c r="AP203" s="244"/>
      <c r="AQ203" s="244"/>
      <c r="AR203" s="244"/>
      <c r="AS203" s="337">
        <f t="shared" si="82"/>
        <v>1</v>
      </c>
      <c r="AT203" s="337">
        <f t="shared" si="83"/>
        <v>1</v>
      </c>
      <c r="AU203" s="337">
        <f t="shared" si="84"/>
        <v>1</v>
      </c>
      <c r="AV203" s="337">
        <f t="shared" si="85"/>
        <v>1</v>
      </c>
      <c r="AW203" s="337">
        <f t="shared" si="86"/>
        <v>1</v>
      </c>
      <c r="AX203" s="337">
        <f t="shared" si="87"/>
        <v>1</v>
      </c>
      <c r="AY203" s="337">
        <f t="shared" si="88"/>
        <v>1</v>
      </c>
      <c r="AZ203" s="322"/>
      <c r="BA203" s="322"/>
      <c r="BB203" s="322"/>
      <c r="BC203" s="244"/>
      <c r="BD203" s="337">
        <f t="shared" si="89"/>
        <v>1</v>
      </c>
      <c r="BE203" s="337">
        <f t="shared" si="90"/>
        <v>1</v>
      </c>
      <c r="BF203" s="244"/>
      <c r="BG203" s="322"/>
      <c r="BH203" s="322"/>
      <c r="BI203" s="337">
        <f t="shared" si="91"/>
        <v>1</v>
      </c>
      <c r="BJ203" s="337">
        <f t="shared" si="92"/>
        <v>1</v>
      </c>
      <c r="BK203" s="337">
        <f t="shared" si="93"/>
        <v>1</v>
      </c>
      <c r="BL203" s="337">
        <f t="shared" si="94"/>
        <v>1</v>
      </c>
      <c r="BM203" s="337">
        <f t="shared" si="95"/>
        <v>1</v>
      </c>
      <c r="BN203" s="337">
        <f t="shared" si="96"/>
        <v>1</v>
      </c>
      <c r="BO203" s="415"/>
      <c r="BP203" s="244"/>
      <c r="BQ203" s="244"/>
      <c r="BR203" s="842"/>
      <c r="BS203" s="842"/>
      <c r="BT203" s="842"/>
    </row>
    <row r="204" spans="1:72" s="22" customFormat="1" ht="15.75" hidden="1" customHeight="1" outlineLevel="1">
      <c r="A204" s="842"/>
      <c r="B204" s="44"/>
      <c r="C204" s="45"/>
      <c r="D204" s="46"/>
      <c r="E204" s="46"/>
      <c r="F204" s="45"/>
      <c r="G204" s="46"/>
      <c r="H204" s="45"/>
      <c r="I204" s="45"/>
      <c r="J204" s="47"/>
      <c r="K204" s="48"/>
      <c r="L204" s="47"/>
      <c r="M204" s="2316"/>
      <c r="N204" s="48"/>
      <c r="O204" s="49"/>
      <c r="P204" s="49"/>
      <c r="Q204" s="2254">
        <f t="shared" si="97"/>
        <v>0</v>
      </c>
      <c r="R204" s="2255">
        <f t="shared" si="76"/>
        <v>0</v>
      </c>
      <c r="S204" s="2255">
        <f t="shared" si="77"/>
        <v>0</v>
      </c>
      <c r="T204" s="50"/>
      <c r="U204" s="50"/>
      <c r="V204" s="50"/>
      <c r="W204" s="2255">
        <f t="shared" si="78"/>
        <v>0</v>
      </c>
      <c r="X204" s="2261">
        <f t="shared" si="79"/>
        <v>0</v>
      </c>
      <c r="Y204" s="2261">
        <f t="shared" si="80"/>
        <v>0</v>
      </c>
      <c r="Z204" s="50"/>
      <c r="AA204" s="50"/>
      <c r="AB204" s="48"/>
      <c r="AC204" s="48"/>
      <c r="AD204" s="48"/>
      <c r="AE204" s="51"/>
      <c r="AF204" s="42"/>
      <c r="AG204" s="52" t="s">
        <v>7127</v>
      </c>
      <c r="AH204" s="207"/>
      <c r="AI204" s="415"/>
      <c r="AJ204" s="336" t="str">
        <f t="shared" si="81"/>
        <v>Please complete all cells in row</v>
      </c>
      <c r="AK204" s="415"/>
      <c r="AL204" s="244"/>
      <c r="AM204" s="244"/>
      <c r="AN204" s="244"/>
      <c r="AO204" s="244"/>
      <c r="AP204" s="244"/>
      <c r="AQ204" s="244"/>
      <c r="AR204" s="244"/>
      <c r="AS204" s="337">
        <f t="shared" si="82"/>
        <v>1</v>
      </c>
      <c r="AT204" s="337">
        <f t="shared" si="83"/>
        <v>1</v>
      </c>
      <c r="AU204" s="337">
        <f t="shared" si="84"/>
        <v>1</v>
      </c>
      <c r="AV204" s="337">
        <f t="shared" si="85"/>
        <v>1</v>
      </c>
      <c r="AW204" s="337">
        <f t="shared" si="86"/>
        <v>1</v>
      </c>
      <c r="AX204" s="337">
        <f t="shared" si="87"/>
        <v>1</v>
      </c>
      <c r="AY204" s="337">
        <f t="shared" si="88"/>
        <v>1</v>
      </c>
      <c r="AZ204" s="322"/>
      <c r="BA204" s="322"/>
      <c r="BB204" s="322"/>
      <c r="BC204" s="244"/>
      <c r="BD204" s="337">
        <f t="shared" si="89"/>
        <v>1</v>
      </c>
      <c r="BE204" s="337">
        <f t="shared" si="90"/>
        <v>1</v>
      </c>
      <c r="BF204" s="244"/>
      <c r="BG204" s="322"/>
      <c r="BH204" s="322"/>
      <c r="BI204" s="337">
        <f t="shared" si="91"/>
        <v>1</v>
      </c>
      <c r="BJ204" s="337">
        <f t="shared" si="92"/>
        <v>1</v>
      </c>
      <c r="BK204" s="337">
        <f t="shared" si="93"/>
        <v>1</v>
      </c>
      <c r="BL204" s="337">
        <f t="shared" si="94"/>
        <v>1</v>
      </c>
      <c r="BM204" s="337">
        <f t="shared" si="95"/>
        <v>1</v>
      </c>
      <c r="BN204" s="337">
        <f t="shared" si="96"/>
        <v>1</v>
      </c>
      <c r="BO204" s="415"/>
      <c r="BP204" s="244"/>
      <c r="BQ204" s="244"/>
      <c r="BR204" s="842"/>
      <c r="BS204" s="842"/>
      <c r="BT204" s="842"/>
    </row>
    <row r="205" spans="1:72" s="22" customFormat="1" ht="15.75" hidden="1" customHeight="1" outlineLevel="1">
      <c r="A205" s="842"/>
      <c r="B205" s="44"/>
      <c r="C205" s="45"/>
      <c r="D205" s="46"/>
      <c r="E205" s="46"/>
      <c r="F205" s="45"/>
      <c r="G205" s="46"/>
      <c r="H205" s="45"/>
      <c r="I205" s="45"/>
      <c r="J205" s="47"/>
      <c r="K205" s="48"/>
      <c r="L205" s="47"/>
      <c r="M205" s="2316"/>
      <c r="N205" s="48"/>
      <c r="O205" s="49"/>
      <c r="P205" s="49"/>
      <c r="Q205" s="2254">
        <f t="shared" si="97"/>
        <v>0</v>
      </c>
      <c r="R205" s="2255">
        <f t="shared" si="76"/>
        <v>0</v>
      </c>
      <c r="S205" s="2255">
        <f t="shared" si="77"/>
        <v>0</v>
      </c>
      <c r="T205" s="50"/>
      <c r="U205" s="50"/>
      <c r="V205" s="50"/>
      <c r="W205" s="2255">
        <f t="shared" si="78"/>
        <v>0</v>
      </c>
      <c r="X205" s="2261">
        <f t="shared" si="79"/>
        <v>0</v>
      </c>
      <c r="Y205" s="2261">
        <f t="shared" si="80"/>
        <v>0</v>
      </c>
      <c r="Z205" s="50"/>
      <c r="AA205" s="50"/>
      <c r="AB205" s="48"/>
      <c r="AC205" s="48"/>
      <c r="AD205" s="48"/>
      <c r="AE205" s="51"/>
      <c r="AF205" s="42"/>
      <c r="AG205" s="52" t="s">
        <v>7128</v>
      </c>
      <c r="AH205" s="207"/>
      <c r="AI205" s="415"/>
      <c r="AJ205" s="336" t="str">
        <f t="shared" si="81"/>
        <v>Please complete all cells in row</v>
      </c>
      <c r="AK205" s="415"/>
      <c r="AL205" s="244"/>
      <c r="AM205" s="244"/>
      <c r="AN205" s="244"/>
      <c r="AO205" s="244"/>
      <c r="AP205" s="244"/>
      <c r="AQ205" s="244"/>
      <c r="AR205" s="244"/>
      <c r="AS205" s="337">
        <f t="shared" si="82"/>
        <v>1</v>
      </c>
      <c r="AT205" s="337">
        <f t="shared" si="83"/>
        <v>1</v>
      </c>
      <c r="AU205" s="337">
        <f t="shared" si="84"/>
        <v>1</v>
      </c>
      <c r="AV205" s="337">
        <f t="shared" si="85"/>
        <v>1</v>
      </c>
      <c r="AW205" s="337">
        <f t="shared" si="86"/>
        <v>1</v>
      </c>
      <c r="AX205" s="337">
        <f t="shared" si="87"/>
        <v>1</v>
      </c>
      <c r="AY205" s="337">
        <f t="shared" si="88"/>
        <v>1</v>
      </c>
      <c r="AZ205" s="322"/>
      <c r="BA205" s="322"/>
      <c r="BB205" s="322"/>
      <c r="BC205" s="244"/>
      <c r="BD205" s="337">
        <f t="shared" si="89"/>
        <v>1</v>
      </c>
      <c r="BE205" s="337">
        <f t="shared" si="90"/>
        <v>1</v>
      </c>
      <c r="BF205" s="244"/>
      <c r="BG205" s="322"/>
      <c r="BH205" s="322"/>
      <c r="BI205" s="337">
        <f t="shared" si="91"/>
        <v>1</v>
      </c>
      <c r="BJ205" s="337">
        <f t="shared" si="92"/>
        <v>1</v>
      </c>
      <c r="BK205" s="337">
        <f t="shared" si="93"/>
        <v>1</v>
      </c>
      <c r="BL205" s="337">
        <f t="shared" si="94"/>
        <v>1</v>
      </c>
      <c r="BM205" s="337">
        <f t="shared" si="95"/>
        <v>1</v>
      </c>
      <c r="BN205" s="337">
        <f t="shared" si="96"/>
        <v>1</v>
      </c>
      <c r="BO205" s="415"/>
      <c r="BP205" s="244"/>
      <c r="BQ205" s="244"/>
      <c r="BR205" s="842"/>
      <c r="BS205" s="842"/>
      <c r="BT205" s="842"/>
    </row>
    <row r="206" spans="1:72" s="22" customFormat="1" ht="15.75" hidden="1" customHeight="1" outlineLevel="1">
      <c r="A206" s="842"/>
      <c r="B206" s="44"/>
      <c r="C206" s="45"/>
      <c r="D206" s="46"/>
      <c r="E206" s="46"/>
      <c r="F206" s="45"/>
      <c r="G206" s="46"/>
      <c r="H206" s="45"/>
      <c r="I206" s="45"/>
      <c r="J206" s="47"/>
      <c r="K206" s="48"/>
      <c r="L206" s="47"/>
      <c r="M206" s="2316"/>
      <c r="N206" s="48"/>
      <c r="O206" s="49"/>
      <c r="P206" s="49"/>
      <c r="Q206" s="2254">
        <f t="shared" si="97"/>
        <v>0</v>
      </c>
      <c r="R206" s="2255">
        <f t="shared" si="76"/>
        <v>0</v>
      </c>
      <c r="S206" s="2255">
        <f t="shared" si="77"/>
        <v>0</v>
      </c>
      <c r="T206" s="50"/>
      <c r="U206" s="50"/>
      <c r="V206" s="50"/>
      <c r="W206" s="2255">
        <f t="shared" si="78"/>
        <v>0</v>
      </c>
      <c r="X206" s="2261">
        <f t="shared" si="79"/>
        <v>0</v>
      </c>
      <c r="Y206" s="2261">
        <f t="shared" si="80"/>
        <v>0</v>
      </c>
      <c r="Z206" s="50"/>
      <c r="AA206" s="50"/>
      <c r="AB206" s="48"/>
      <c r="AC206" s="48"/>
      <c r="AD206" s="48"/>
      <c r="AE206" s="51"/>
      <c r="AF206" s="42"/>
      <c r="AG206" s="52" t="s">
        <v>7129</v>
      </c>
      <c r="AH206" s="207"/>
      <c r="AI206" s="415"/>
      <c r="AJ206" s="336" t="str">
        <f t="shared" si="81"/>
        <v>Please complete all cells in row</v>
      </c>
      <c r="AK206" s="415"/>
      <c r="AL206" s="244"/>
      <c r="AM206" s="244"/>
      <c r="AN206" s="244"/>
      <c r="AO206" s="244"/>
      <c r="AP206" s="244"/>
      <c r="AQ206" s="244"/>
      <c r="AR206" s="244"/>
      <c r="AS206" s="337">
        <f t="shared" si="82"/>
        <v>1</v>
      </c>
      <c r="AT206" s="337">
        <f t="shared" si="83"/>
        <v>1</v>
      </c>
      <c r="AU206" s="337">
        <f t="shared" si="84"/>
        <v>1</v>
      </c>
      <c r="AV206" s="337">
        <f t="shared" si="85"/>
        <v>1</v>
      </c>
      <c r="AW206" s="337">
        <f t="shared" si="86"/>
        <v>1</v>
      </c>
      <c r="AX206" s="337">
        <f t="shared" si="87"/>
        <v>1</v>
      </c>
      <c r="AY206" s="337">
        <f t="shared" si="88"/>
        <v>1</v>
      </c>
      <c r="AZ206" s="322"/>
      <c r="BA206" s="322"/>
      <c r="BB206" s="322"/>
      <c r="BC206" s="244"/>
      <c r="BD206" s="337">
        <f t="shared" si="89"/>
        <v>1</v>
      </c>
      <c r="BE206" s="337">
        <f t="shared" si="90"/>
        <v>1</v>
      </c>
      <c r="BF206" s="244"/>
      <c r="BG206" s="322"/>
      <c r="BH206" s="322"/>
      <c r="BI206" s="337">
        <f t="shared" si="91"/>
        <v>1</v>
      </c>
      <c r="BJ206" s="337">
        <f t="shared" si="92"/>
        <v>1</v>
      </c>
      <c r="BK206" s="337">
        <f t="shared" si="93"/>
        <v>1</v>
      </c>
      <c r="BL206" s="337">
        <f t="shared" si="94"/>
        <v>1</v>
      </c>
      <c r="BM206" s="337">
        <f t="shared" si="95"/>
        <v>1</v>
      </c>
      <c r="BN206" s="337">
        <f t="shared" si="96"/>
        <v>1</v>
      </c>
      <c r="BO206" s="415"/>
      <c r="BP206" s="244"/>
      <c r="BQ206" s="244"/>
      <c r="BR206" s="842"/>
      <c r="BS206" s="842"/>
      <c r="BT206" s="842"/>
    </row>
    <row r="207" spans="1:72" s="22" customFormat="1" ht="15.75" hidden="1" customHeight="1" outlineLevel="1">
      <c r="A207" s="842"/>
      <c r="B207" s="44"/>
      <c r="C207" s="45"/>
      <c r="D207" s="46"/>
      <c r="E207" s="46"/>
      <c r="F207" s="45"/>
      <c r="G207" s="46"/>
      <c r="H207" s="45"/>
      <c r="I207" s="45"/>
      <c r="J207" s="47"/>
      <c r="K207" s="48"/>
      <c r="L207" s="47"/>
      <c r="M207" s="2316"/>
      <c r="N207" s="48"/>
      <c r="O207" s="49"/>
      <c r="P207" s="49"/>
      <c r="Q207" s="2254">
        <f t="shared" si="97"/>
        <v>0</v>
      </c>
      <c r="R207" s="2255">
        <f t="shared" si="76"/>
        <v>0</v>
      </c>
      <c r="S207" s="2255">
        <f t="shared" si="77"/>
        <v>0</v>
      </c>
      <c r="T207" s="50"/>
      <c r="U207" s="50"/>
      <c r="V207" s="50"/>
      <c r="W207" s="2255">
        <f t="shared" si="78"/>
        <v>0</v>
      </c>
      <c r="X207" s="2261">
        <f t="shared" si="79"/>
        <v>0</v>
      </c>
      <c r="Y207" s="2261">
        <f t="shared" si="80"/>
        <v>0</v>
      </c>
      <c r="Z207" s="50"/>
      <c r="AA207" s="50"/>
      <c r="AB207" s="48"/>
      <c r="AC207" s="48"/>
      <c r="AD207" s="48"/>
      <c r="AE207" s="51"/>
      <c r="AF207" s="42"/>
      <c r="AG207" s="52" t="s">
        <v>7130</v>
      </c>
      <c r="AH207" s="207"/>
      <c r="AI207" s="415"/>
      <c r="AJ207" s="336" t="str">
        <f t="shared" si="81"/>
        <v>Please complete all cells in row</v>
      </c>
      <c r="AK207" s="415"/>
      <c r="AL207" s="244"/>
      <c r="AM207" s="244"/>
      <c r="AN207" s="244"/>
      <c r="AO207" s="244"/>
      <c r="AP207" s="244"/>
      <c r="AQ207" s="244"/>
      <c r="AR207" s="244"/>
      <c r="AS207" s="337">
        <f t="shared" si="82"/>
        <v>1</v>
      </c>
      <c r="AT207" s="337">
        <f t="shared" si="83"/>
        <v>1</v>
      </c>
      <c r="AU207" s="337">
        <f t="shared" si="84"/>
        <v>1</v>
      </c>
      <c r="AV207" s="337">
        <f t="shared" si="85"/>
        <v>1</v>
      </c>
      <c r="AW207" s="337">
        <f t="shared" si="86"/>
        <v>1</v>
      </c>
      <c r="AX207" s="337">
        <f t="shared" si="87"/>
        <v>1</v>
      </c>
      <c r="AY207" s="337">
        <f t="shared" si="88"/>
        <v>1</v>
      </c>
      <c r="AZ207" s="322"/>
      <c r="BA207" s="322"/>
      <c r="BB207" s="322"/>
      <c r="BC207" s="244"/>
      <c r="BD207" s="337">
        <f t="shared" si="89"/>
        <v>1</v>
      </c>
      <c r="BE207" s="337">
        <f t="shared" si="90"/>
        <v>1</v>
      </c>
      <c r="BF207" s="244"/>
      <c r="BG207" s="322"/>
      <c r="BH207" s="322"/>
      <c r="BI207" s="337">
        <f t="shared" si="91"/>
        <v>1</v>
      </c>
      <c r="BJ207" s="337">
        <f t="shared" si="92"/>
        <v>1</v>
      </c>
      <c r="BK207" s="337">
        <f t="shared" si="93"/>
        <v>1</v>
      </c>
      <c r="BL207" s="337">
        <f t="shared" si="94"/>
        <v>1</v>
      </c>
      <c r="BM207" s="337">
        <f t="shared" si="95"/>
        <v>1</v>
      </c>
      <c r="BN207" s="337">
        <f t="shared" si="96"/>
        <v>1</v>
      </c>
      <c r="BO207" s="415"/>
      <c r="BP207" s="244"/>
      <c r="BQ207" s="244"/>
      <c r="BR207" s="842"/>
      <c r="BS207" s="842"/>
      <c r="BT207" s="842"/>
    </row>
    <row r="208" spans="1:72" s="22" customFormat="1" ht="15.75" hidden="1" customHeight="1" outlineLevel="1">
      <c r="A208" s="842"/>
      <c r="B208" s="44"/>
      <c r="C208" s="45"/>
      <c r="D208" s="46"/>
      <c r="E208" s="46"/>
      <c r="F208" s="45"/>
      <c r="G208" s="46"/>
      <c r="H208" s="45"/>
      <c r="I208" s="45"/>
      <c r="J208" s="47"/>
      <c r="K208" s="48"/>
      <c r="L208" s="47"/>
      <c r="M208" s="2316"/>
      <c r="N208" s="48"/>
      <c r="O208" s="49"/>
      <c r="P208" s="49"/>
      <c r="Q208" s="2254">
        <f t="shared" si="97"/>
        <v>0</v>
      </c>
      <c r="R208" s="2255">
        <f t="shared" si="76"/>
        <v>0</v>
      </c>
      <c r="S208" s="2255">
        <f t="shared" si="77"/>
        <v>0</v>
      </c>
      <c r="T208" s="50"/>
      <c r="U208" s="50"/>
      <c r="V208" s="50"/>
      <c r="W208" s="2255">
        <f t="shared" si="78"/>
        <v>0</v>
      </c>
      <c r="X208" s="2261">
        <f t="shared" si="79"/>
        <v>0</v>
      </c>
      <c r="Y208" s="2261">
        <f t="shared" si="80"/>
        <v>0</v>
      </c>
      <c r="Z208" s="50"/>
      <c r="AA208" s="50"/>
      <c r="AB208" s="48"/>
      <c r="AC208" s="48"/>
      <c r="AD208" s="48"/>
      <c r="AE208" s="51"/>
      <c r="AF208" s="42"/>
      <c r="AG208" s="52" t="s">
        <v>7131</v>
      </c>
      <c r="AH208" s="207"/>
      <c r="AI208" s="415"/>
      <c r="AJ208" s="336" t="str">
        <f t="shared" si="81"/>
        <v>Please complete all cells in row</v>
      </c>
      <c r="AK208" s="415"/>
      <c r="AL208" s="244"/>
      <c r="AM208" s="244"/>
      <c r="AN208" s="244"/>
      <c r="AO208" s="244"/>
      <c r="AP208" s="244"/>
      <c r="AQ208" s="244"/>
      <c r="AR208" s="244"/>
      <c r="AS208" s="337">
        <f t="shared" si="82"/>
        <v>1</v>
      </c>
      <c r="AT208" s="337">
        <f t="shared" si="83"/>
        <v>1</v>
      </c>
      <c r="AU208" s="337">
        <f t="shared" si="84"/>
        <v>1</v>
      </c>
      <c r="AV208" s="337">
        <f t="shared" si="85"/>
        <v>1</v>
      </c>
      <c r="AW208" s="337">
        <f t="shared" si="86"/>
        <v>1</v>
      </c>
      <c r="AX208" s="337">
        <f t="shared" si="87"/>
        <v>1</v>
      </c>
      <c r="AY208" s="337">
        <f t="shared" si="88"/>
        <v>1</v>
      </c>
      <c r="AZ208" s="322"/>
      <c r="BA208" s="322"/>
      <c r="BB208" s="322"/>
      <c r="BC208" s="244"/>
      <c r="BD208" s="337">
        <f t="shared" si="89"/>
        <v>1</v>
      </c>
      <c r="BE208" s="337">
        <f t="shared" si="90"/>
        <v>1</v>
      </c>
      <c r="BF208" s="244"/>
      <c r="BG208" s="322"/>
      <c r="BH208" s="322"/>
      <c r="BI208" s="337">
        <f t="shared" si="91"/>
        <v>1</v>
      </c>
      <c r="BJ208" s="337">
        <f t="shared" si="92"/>
        <v>1</v>
      </c>
      <c r="BK208" s="337">
        <f t="shared" si="93"/>
        <v>1</v>
      </c>
      <c r="BL208" s="337">
        <f t="shared" si="94"/>
        <v>1</v>
      </c>
      <c r="BM208" s="337">
        <f t="shared" si="95"/>
        <v>1</v>
      </c>
      <c r="BN208" s="337">
        <f t="shared" si="96"/>
        <v>1</v>
      </c>
      <c r="BO208" s="415"/>
      <c r="BP208" s="244"/>
      <c r="BQ208" s="244"/>
      <c r="BR208" s="842"/>
      <c r="BS208" s="842"/>
      <c r="BT208" s="842"/>
    </row>
    <row r="209" spans="1:72" s="22" customFormat="1" ht="15.75" hidden="1" customHeight="1" outlineLevel="1">
      <c r="A209" s="842"/>
      <c r="B209" s="44"/>
      <c r="C209" s="45"/>
      <c r="D209" s="46"/>
      <c r="E209" s="46"/>
      <c r="F209" s="45"/>
      <c r="G209" s="46"/>
      <c r="H209" s="45"/>
      <c r="I209" s="45"/>
      <c r="J209" s="47"/>
      <c r="K209" s="48"/>
      <c r="L209" s="47"/>
      <c r="M209" s="2316"/>
      <c r="N209" s="48"/>
      <c r="O209" s="49"/>
      <c r="P209" s="49"/>
      <c r="Q209" s="2254">
        <f t="shared" si="97"/>
        <v>0</v>
      </c>
      <c r="R209" s="2255">
        <f t="shared" si="76"/>
        <v>0</v>
      </c>
      <c r="S209" s="2255">
        <f t="shared" si="77"/>
        <v>0</v>
      </c>
      <c r="T209" s="50"/>
      <c r="U209" s="50"/>
      <c r="V209" s="50"/>
      <c r="W209" s="2255">
        <f t="shared" si="78"/>
        <v>0</v>
      </c>
      <c r="X209" s="2261">
        <f t="shared" si="79"/>
        <v>0</v>
      </c>
      <c r="Y209" s="2261">
        <f t="shared" si="80"/>
        <v>0</v>
      </c>
      <c r="Z209" s="50"/>
      <c r="AA209" s="50"/>
      <c r="AB209" s="48"/>
      <c r="AC209" s="48"/>
      <c r="AD209" s="48"/>
      <c r="AE209" s="51"/>
      <c r="AF209" s="42"/>
      <c r="AG209" s="52" t="s">
        <v>7132</v>
      </c>
      <c r="AH209" s="207"/>
      <c r="AI209" s="415"/>
      <c r="AJ209" s="336" t="str">
        <f t="shared" si="81"/>
        <v>Please complete all cells in row</v>
      </c>
      <c r="AK209" s="415"/>
      <c r="AL209" s="244"/>
      <c r="AM209" s="244"/>
      <c r="AN209" s="244"/>
      <c r="AO209" s="244"/>
      <c r="AP209" s="244"/>
      <c r="AQ209" s="244"/>
      <c r="AR209" s="244"/>
      <c r="AS209" s="337">
        <f t="shared" si="82"/>
        <v>1</v>
      </c>
      <c r="AT209" s="337">
        <f t="shared" si="83"/>
        <v>1</v>
      </c>
      <c r="AU209" s="337">
        <f t="shared" si="84"/>
        <v>1</v>
      </c>
      <c r="AV209" s="337">
        <f t="shared" si="85"/>
        <v>1</v>
      </c>
      <c r="AW209" s="337">
        <f t="shared" si="86"/>
        <v>1</v>
      </c>
      <c r="AX209" s="337">
        <f t="shared" si="87"/>
        <v>1</v>
      </c>
      <c r="AY209" s="337">
        <f t="shared" si="88"/>
        <v>1</v>
      </c>
      <c r="AZ209" s="322"/>
      <c r="BA209" s="322"/>
      <c r="BB209" s="322"/>
      <c r="BC209" s="244"/>
      <c r="BD209" s="337">
        <f t="shared" si="89"/>
        <v>1</v>
      </c>
      <c r="BE209" s="337">
        <f t="shared" si="90"/>
        <v>1</v>
      </c>
      <c r="BF209" s="244"/>
      <c r="BG209" s="322"/>
      <c r="BH209" s="322"/>
      <c r="BI209" s="337">
        <f t="shared" si="91"/>
        <v>1</v>
      </c>
      <c r="BJ209" s="337">
        <f t="shared" si="92"/>
        <v>1</v>
      </c>
      <c r="BK209" s="337">
        <f t="shared" si="93"/>
        <v>1</v>
      </c>
      <c r="BL209" s="337">
        <f t="shared" si="94"/>
        <v>1</v>
      </c>
      <c r="BM209" s="337">
        <f t="shared" si="95"/>
        <v>1</v>
      </c>
      <c r="BN209" s="337">
        <f t="shared" si="96"/>
        <v>1</v>
      </c>
      <c r="BO209" s="415"/>
      <c r="BP209" s="244"/>
      <c r="BQ209" s="244"/>
      <c r="BR209" s="842"/>
      <c r="BS209" s="842"/>
      <c r="BT209" s="842"/>
    </row>
    <row r="210" spans="1:72" s="22" customFormat="1" ht="15.75" hidden="1" customHeight="1" outlineLevel="1">
      <c r="A210" s="842"/>
      <c r="B210" s="44"/>
      <c r="C210" s="45"/>
      <c r="D210" s="46"/>
      <c r="E210" s="46"/>
      <c r="F210" s="45"/>
      <c r="G210" s="46"/>
      <c r="H210" s="45"/>
      <c r="I210" s="45"/>
      <c r="J210" s="47"/>
      <c r="K210" s="48"/>
      <c r="L210" s="47"/>
      <c r="M210" s="2316"/>
      <c r="N210" s="48"/>
      <c r="O210" s="49"/>
      <c r="P210" s="49"/>
      <c r="Q210" s="2254">
        <f t="shared" si="97"/>
        <v>0</v>
      </c>
      <c r="R210" s="2255">
        <f t="shared" si="76"/>
        <v>0</v>
      </c>
      <c r="S210" s="2255">
        <f t="shared" si="77"/>
        <v>0</v>
      </c>
      <c r="T210" s="50"/>
      <c r="U210" s="50"/>
      <c r="V210" s="50"/>
      <c r="W210" s="2255">
        <f t="shared" si="78"/>
        <v>0</v>
      </c>
      <c r="X210" s="2261">
        <f t="shared" si="79"/>
        <v>0</v>
      </c>
      <c r="Y210" s="2261">
        <f t="shared" si="80"/>
        <v>0</v>
      </c>
      <c r="Z210" s="50"/>
      <c r="AA210" s="50"/>
      <c r="AB210" s="48"/>
      <c r="AC210" s="48"/>
      <c r="AD210" s="48"/>
      <c r="AE210" s="51"/>
      <c r="AF210" s="42"/>
      <c r="AG210" s="52" t="s">
        <v>7133</v>
      </c>
      <c r="AH210" s="207"/>
      <c r="AI210" s="415"/>
      <c r="AJ210" s="336" t="str">
        <f t="shared" si="81"/>
        <v>Please complete all cells in row</v>
      </c>
      <c r="AK210" s="415"/>
      <c r="AL210" s="244"/>
      <c r="AM210" s="244"/>
      <c r="AN210" s="244"/>
      <c r="AO210" s="244"/>
      <c r="AP210" s="244"/>
      <c r="AQ210" s="244"/>
      <c r="AR210" s="244"/>
      <c r="AS210" s="337">
        <f t="shared" si="82"/>
        <v>1</v>
      </c>
      <c r="AT210" s="337">
        <f t="shared" si="83"/>
        <v>1</v>
      </c>
      <c r="AU210" s="337">
        <f t="shared" si="84"/>
        <v>1</v>
      </c>
      <c r="AV210" s="337">
        <f t="shared" si="85"/>
        <v>1</v>
      </c>
      <c r="AW210" s="337">
        <f t="shared" si="86"/>
        <v>1</v>
      </c>
      <c r="AX210" s="337">
        <f t="shared" si="87"/>
        <v>1</v>
      </c>
      <c r="AY210" s="337">
        <f t="shared" si="88"/>
        <v>1</v>
      </c>
      <c r="AZ210" s="322"/>
      <c r="BA210" s="322"/>
      <c r="BB210" s="322"/>
      <c r="BC210" s="244"/>
      <c r="BD210" s="337">
        <f t="shared" si="89"/>
        <v>1</v>
      </c>
      <c r="BE210" s="337">
        <f t="shared" si="90"/>
        <v>1</v>
      </c>
      <c r="BF210" s="244"/>
      <c r="BG210" s="322"/>
      <c r="BH210" s="322"/>
      <c r="BI210" s="337">
        <f t="shared" si="91"/>
        <v>1</v>
      </c>
      <c r="BJ210" s="337">
        <f t="shared" si="92"/>
        <v>1</v>
      </c>
      <c r="BK210" s="337">
        <f t="shared" si="93"/>
        <v>1</v>
      </c>
      <c r="BL210" s="337">
        <f t="shared" si="94"/>
        <v>1</v>
      </c>
      <c r="BM210" s="337">
        <f t="shared" si="95"/>
        <v>1</v>
      </c>
      <c r="BN210" s="337">
        <f t="shared" si="96"/>
        <v>1</v>
      </c>
      <c r="BO210" s="415"/>
      <c r="BP210" s="244"/>
      <c r="BQ210" s="244"/>
      <c r="BR210" s="842"/>
      <c r="BS210" s="842"/>
      <c r="BT210" s="842"/>
    </row>
    <row r="211" spans="1:72" s="22" customFormat="1" ht="15.75" hidden="1" customHeight="1" outlineLevel="1">
      <c r="A211" s="842"/>
      <c r="B211" s="44"/>
      <c r="C211" s="45"/>
      <c r="D211" s="46"/>
      <c r="E211" s="46"/>
      <c r="F211" s="45"/>
      <c r="G211" s="46"/>
      <c r="H211" s="45"/>
      <c r="I211" s="45"/>
      <c r="J211" s="47"/>
      <c r="K211" s="48"/>
      <c r="L211" s="47"/>
      <c r="M211" s="2316"/>
      <c r="N211" s="48"/>
      <c r="O211" s="49"/>
      <c r="P211" s="49"/>
      <c r="Q211" s="2254">
        <f t="shared" si="97"/>
        <v>0</v>
      </c>
      <c r="R211" s="2255">
        <f t="shared" si="76"/>
        <v>0</v>
      </c>
      <c r="S211" s="2255">
        <f t="shared" si="77"/>
        <v>0</v>
      </c>
      <c r="T211" s="50"/>
      <c r="U211" s="50"/>
      <c r="V211" s="50"/>
      <c r="W211" s="2255">
        <f t="shared" si="78"/>
        <v>0</v>
      </c>
      <c r="X211" s="2261">
        <f t="shared" si="79"/>
        <v>0</v>
      </c>
      <c r="Y211" s="2261">
        <f t="shared" si="80"/>
        <v>0</v>
      </c>
      <c r="Z211" s="50"/>
      <c r="AA211" s="50"/>
      <c r="AB211" s="48"/>
      <c r="AC211" s="48"/>
      <c r="AD211" s="48"/>
      <c r="AE211" s="51"/>
      <c r="AF211" s="42"/>
      <c r="AG211" s="52" t="s">
        <v>7134</v>
      </c>
      <c r="AH211" s="207"/>
      <c r="AI211" s="415"/>
      <c r="AJ211" s="336" t="str">
        <f t="shared" si="81"/>
        <v>Please complete all cells in row</v>
      </c>
      <c r="AK211" s="415"/>
      <c r="AL211" s="244"/>
      <c r="AM211" s="244"/>
      <c r="AN211" s="244"/>
      <c r="AO211" s="244"/>
      <c r="AP211" s="244"/>
      <c r="AQ211" s="244"/>
      <c r="AR211" s="244"/>
      <c r="AS211" s="337">
        <f t="shared" si="82"/>
        <v>1</v>
      </c>
      <c r="AT211" s="337">
        <f t="shared" si="83"/>
        <v>1</v>
      </c>
      <c r="AU211" s="337">
        <f t="shared" si="84"/>
        <v>1</v>
      </c>
      <c r="AV211" s="337">
        <f t="shared" si="85"/>
        <v>1</v>
      </c>
      <c r="AW211" s="337">
        <f t="shared" si="86"/>
        <v>1</v>
      </c>
      <c r="AX211" s="337">
        <f t="shared" si="87"/>
        <v>1</v>
      </c>
      <c r="AY211" s="337">
        <f t="shared" si="88"/>
        <v>1</v>
      </c>
      <c r="AZ211" s="322"/>
      <c r="BA211" s="322"/>
      <c r="BB211" s="322"/>
      <c r="BC211" s="244"/>
      <c r="BD211" s="337">
        <f t="shared" si="89"/>
        <v>1</v>
      </c>
      <c r="BE211" s="337">
        <f t="shared" si="90"/>
        <v>1</v>
      </c>
      <c r="BF211" s="244"/>
      <c r="BG211" s="322"/>
      <c r="BH211" s="322"/>
      <c r="BI211" s="337">
        <f t="shared" si="91"/>
        <v>1</v>
      </c>
      <c r="BJ211" s="337">
        <f t="shared" si="92"/>
        <v>1</v>
      </c>
      <c r="BK211" s="337">
        <f t="shared" si="93"/>
        <v>1</v>
      </c>
      <c r="BL211" s="337">
        <f t="shared" si="94"/>
        <v>1</v>
      </c>
      <c r="BM211" s="337">
        <f t="shared" si="95"/>
        <v>1</v>
      </c>
      <c r="BN211" s="337">
        <f t="shared" si="96"/>
        <v>1</v>
      </c>
      <c r="BO211" s="415"/>
      <c r="BP211" s="244"/>
      <c r="BQ211" s="244"/>
      <c r="BR211" s="842"/>
      <c r="BS211" s="842"/>
      <c r="BT211" s="842"/>
    </row>
    <row r="212" spans="1:72" s="22" customFormat="1" ht="15.75" customHeight="1" collapsed="1">
      <c r="A212" s="842"/>
      <c r="B212" s="44"/>
      <c r="C212" s="45"/>
      <c r="D212" s="46"/>
      <c r="E212" s="46"/>
      <c r="F212" s="45"/>
      <c r="G212" s="46"/>
      <c r="H212" s="45"/>
      <c r="I212" s="45"/>
      <c r="J212" s="47"/>
      <c r="K212" s="48"/>
      <c r="L212" s="47"/>
      <c r="M212" s="2316"/>
      <c r="N212" s="48"/>
      <c r="O212" s="49"/>
      <c r="P212" s="49"/>
      <c r="Q212" s="2254">
        <f t="shared" si="97"/>
        <v>0</v>
      </c>
      <c r="R212" s="2255">
        <f t="shared" si="76"/>
        <v>0</v>
      </c>
      <c r="S212" s="2255">
        <f t="shared" si="77"/>
        <v>0</v>
      </c>
      <c r="T212" s="50"/>
      <c r="U212" s="50"/>
      <c r="V212" s="50"/>
      <c r="W212" s="2255">
        <f t="shared" si="78"/>
        <v>0</v>
      </c>
      <c r="X212" s="2261">
        <f t="shared" si="79"/>
        <v>0</v>
      </c>
      <c r="Y212" s="2261">
        <f t="shared" si="80"/>
        <v>0</v>
      </c>
      <c r="Z212" s="50"/>
      <c r="AA212" s="50"/>
      <c r="AB212" s="48"/>
      <c r="AC212" s="48"/>
      <c r="AD212" s="48"/>
      <c r="AE212" s="51"/>
      <c r="AF212" s="42"/>
      <c r="AG212" s="52" t="s">
        <v>7135</v>
      </c>
      <c r="AH212" s="207"/>
      <c r="AI212" s="415"/>
      <c r="AJ212" s="336" t="str">
        <f t="shared" si="81"/>
        <v>Please complete all cells in row</v>
      </c>
      <c r="AK212" s="415"/>
      <c r="AL212" s="244"/>
      <c r="AM212" s="244"/>
      <c r="AN212" s="244"/>
      <c r="AO212" s="244"/>
      <c r="AP212" s="244"/>
      <c r="AQ212" s="244"/>
      <c r="AR212" s="244"/>
      <c r="AS212" s="337">
        <f t="shared" si="82"/>
        <v>1</v>
      </c>
      <c r="AT212" s="337">
        <f t="shared" si="83"/>
        <v>1</v>
      </c>
      <c r="AU212" s="337">
        <f t="shared" si="84"/>
        <v>1</v>
      </c>
      <c r="AV212" s="337">
        <f t="shared" si="85"/>
        <v>1</v>
      </c>
      <c r="AW212" s="337">
        <f t="shared" si="86"/>
        <v>1</v>
      </c>
      <c r="AX212" s="337">
        <f t="shared" si="87"/>
        <v>1</v>
      </c>
      <c r="AY212" s="337">
        <f t="shared" si="88"/>
        <v>1</v>
      </c>
      <c r="AZ212" s="322"/>
      <c r="BA212" s="322"/>
      <c r="BB212" s="322"/>
      <c r="BC212" s="244"/>
      <c r="BD212" s="337">
        <f t="shared" si="89"/>
        <v>1</v>
      </c>
      <c r="BE212" s="337">
        <f t="shared" si="90"/>
        <v>1</v>
      </c>
      <c r="BF212" s="244"/>
      <c r="BG212" s="322"/>
      <c r="BH212" s="322"/>
      <c r="BI212" s="337">
        <f t="shared" si="91"/>
        <v>1</v>
      </c>
      <c r="BJ212" s="337">
        <f t="shared" si="92"/>
        <v>1</v>
      </c>
      <c r="BK212" s="337">
        <f t="shared" si="93"/>
        <v>1</v>
      </c>
      <c r="BL212" s="337">
        <f t="shared" si="94"/>
        <v>1</v>
      </c>
      <c r="BM212" s="337">
        <f t="shared" si="95"/>
        <v>1</v>
      </c>
      <c r="BN212" s="337">
        <f t="shared" si="96"/>
        <v>1</v>
      </c>
      <c r="BO212" s="415"/>
      <c r="BP212" s="244"/>
      <c r="BQ212" s="244"/>
      <c r="BR212" s="842"/>
      <c r="BS212" s="842"/>
      <c r="BT212" s="842"/>
    </row>
    <row r="213" spans="1:72" s="22" customFormat="1" ht="15.75" hidden="1" customHeight="1" outlineLevel="1">
      <c r="A213" s="842"/>
      <c r="B213" s="44"/>
      <c r="C213" s="45"/>
      <c r="D213" s="46"/>
      <c r="E213" s="46"/>
      <c r="F213" s="45"/>
      <c r="G213" s="46"/>
      <c r="H213" s="45"/>
      <c r="I213" s="45"/>
      <c r="J213" s="47"/>
      <c r="K213" s="48"/>
      <c r="L213" s="47"/>
      <c r="M213" s="2316"/>
      <c r="N213" s="48"/>
      <c r="O213" s="49"/>
      <c r="P213" s="49"/>
      <c r="Q213" s="2254">
        <f t="shared" si="97"/>
        <v>0</v>
      </c>
      <c r="R213" s="2255">
        <f t="shared" si="76"/>
        <v>0</v>
      </c>
      <c r="S213" s="2255">
        <f t="shared" si="77"/>
        <v>0</v>
      </c>
      <c r="T213" s="50"/>
      <c r="U213" s="50"/>
      <c r="V213" s="50"/>
      <c r="W213" s="2255">
        <f t="shared" si="78"/>
        <v>0</v>
      </c>
      <c r="X213" s="2261">
        <f t="shared" si="79"/>
        <v>0</v>
      </c>
      <c r="Y213" s="2261">
        <f t="shared" si="80"/>
        <v>0</v>
      </c>
      <c r="Z213" s="50"/>
      <c r="AA213" s="50"/>
      <c r="AB213" s="48"/>
      <c r="AC213" s="48"/>
      <c r="AD213" s="48"/>
      <c r="AE213" s="51"/>
      <c r="AF213" s="42"/>
      <c r="AG213" s="52" t="s">
        <v>7136</v>
      </c>
      <c r="AH213" s="207"/>
      <c r="AI213" s="415"/>
      <c r="AJ213" s="336" t="str">
        <f t="shared" si="81"/>
        <v>Please complete all cells in row</v>
      </c>
      <c r="AK213" s="415"/>
      <c r="AL213" s="244"/>
      <c r="AM213" s="244"/>
      <c r="AN213" s="244"/>
      <c r="AO213" s="244"/>
      <c r="AP213" s="244"/>
      <c r="AQ213" s="244"/>
      <c r="AR213" s="244"/>
      <c r="AS213" s="337">
        <f t="shared" si="82"/>
        <v>1</v>
      </c>
      <c r="AT213" s="337">
        <f t="shared" si="83"/>
        <v>1</v>
      </c>
      <c r="AU213" s="337">
        <f t="shared" si="84"/>
        <v>1</v>
      </c>
      <c r="AV213" s="337">
        <f t="shared" si="85"/>
        <v>1</v>
      </c>
      <c r="AW213" s="337">
        <f t="shared" si="86"/>
        <v>1</v>
      </c>
      <c r="AX213" s="337">
        <f t="shared" si="87"/>
        <v>1</v>
      </c>
      <c r="AY213" s="337">
        <f t="shared" si="88"/>
        <v>1</v>
      </c>
      <c r="AZ213" s="322"/>
      <c r="BA213" s="322"/>
      <c r="BB213" s="322"/>
      <c r="BC213" s="244"/>
      <c r="BD213" s="337">
        <f t="shared" si="89"/>
        <v>1</v>
      </c>
      <c r="BE213" s="337">
        <f t="shared" si="90"/>
        <v>1</v>
      </c>
      <c r="BF213" s="244"/>
      <c r="BG213" s="322"/>
      <c r="BH213" s="322"/>
      <c r="BI213" s="337">
        <f t="shared" si="91"/>
        <v>1</v>
      </c>
      <c r="BJ213" s="337">
        <f t="shared" si="92"/>
        <v>1</v>
      </c>
      <c r="BK213" s="337">
        <f t="shared" si="93"/>
        <v>1</v>
      </c>
      <c r="BL213" s="337">
        <f t="shared" si="94"/>
        <v>1</v>
      </c>
      <c r="BM213" s="337">
        <f t="shared" si="95"/>
        <v>1</v>
      </c>
      <c r="BN213" s="337">
        <f t="shared" si="96"/>
        <v>1</v>
      </c>
      <c r="BO213" s="415"/>
      <c r="BP213" s="244"/>
      <c r="BQ213" s="244"/>
      <c r="BR213" s="842"/>
      <c r="BS213" s="842"/>
      <c r="BT213" s="842"/>
    </row>
    <row r="214" spans="1:72" s="22" customFormat="1" ht="15.75" hidden="1" customHeight="1" outlineLevel="1">
      <c r="A214" s="842"/>
      <c r="B214" s="44"/>
      <c r="C214" s="45"/>
      <c r="D214" s="46"/>
      <c r="E214" s="46"/>
      <c r="F214" s="45"/>
      <c r="G214" s="46"/>
      <c r="H214" s="45"/>
      <c r="I214" s="45"/>
      <c r="J214" s="47"/>
      <c r="K214" s="48"/>
      <c r="L214" s="47"/>
      <c r="M214" s="2316"/>
      <c r="N214" s="48"/>
      <c r="O214" s="49"/>
      <c r="P214" s="49"/>
      <c r="Q214" s="2254">
        <f t="shared" si="97"/>
        <v>0</v>
      </c>
      <c r="R214" s="2255">
        <f t="shared" si="76"/>
        <v>0</v>
      </c>
      <c r="S214" s="2255">
        <f t="shared" si="77"/>
        <v>0</v>
      </c>
      <c r="T214" s="50"/>
      <c r="U214" s="50"/>
      <c r="V214" s="50"/>
      <c r="W214" s="2255">
        <f t="shared" si="78"/>
        <v>0</v>
      </c>
      <c r="X214" s="2261">
        <f t="shared" si="79"/>
        <v>0</v>
      </c>
      <c r="Y214" s="2261">
        <f t="shared" si="80"/>
        <v>0</v>
      </c>
      <c r="Z214" s="50"/>
      <c r="AA214" s="50"/>
      <c r="AB214" s="48"/>
      <c r="AC214" s="48"/>
      <c r="AD214" s="48"/>
      <c r="AE214" s="51"/>
      <c r="AF214" s="42"/>
      <c r="AG214" s="52" t="s">
        <v>7137</v>
      </c>
      <c r="AH214" s="207"/>
      <c r="AI214" s="415"/>
      <c r="AJ214" s="336" t="str">
        <f t="shared" si="81"/>
        <v>Please complete all cells in row</v>
      </c>
      <c r="AK214" s="415"/>
      <c r="AL214" s="244"/>
      <c r="AM214" s="244"/>
      <c r="AN214" s="244"/>
      <c r="AO214" s="244"/>
      <c r="AP214" s="244"/>
      <c r="AQ214" s="244"/>
      <c r="AR214" s="244"/>
      <c r="AS214" s="337">
        <f t="shared" si="82"/>
        <v>1</v>
      </c>
      <c r="AT214" s="337">
        <f t="shared" si="83"/>
        <v>1</v>
      </c>
      <c r="AU214" s="337">
        <f t="shared" si="84"/>
        <v>1</v>
      </c>
      <c r="AV214" s="337">
        <f t="shared" si="85"/>
        <v>1</v>
      </c>
      <c r="AW214" s="337">
        <f t="shared" si="86"/>
        <v>1</v>
      </c>
      <c r="AX214" s="337">
        <f t="shared" si="87"/>
        <v>1</v>
      </c>
      <c r="AY214" s="337">
        <f t="shared" si="88"/>
        <v>1</v>
      </c>
      <c r="AZ214" s="322"/>
      <c r="BA214" s="322"/>
      <c r="BB214" s="322"/>
      <c r="BC214" s="244"/>
      <c r="BD214" s="337">
        <f t="shared" si="89"/>
        <v>1</v>
      </c>
      <c r="BE214" s="337">
        <f t="shared" si="90"/>
        <v>1</v>
      </c>
      <c r="BF214" s="244"/>
      <c r="BG214" s="322"/>
      <c r="BH214" s="322"/>
      <c r="BI214" s="337">
        <f t="shared" si="91"/>
        <v>1</v>
      </c>
      <c r="BJ214" s="337">
        <f t="shared" si="92"/>
        <v>1</v>
      </c>
      <c r="BK214" s="337">
        <f t="shared" si="93"/>
        <v>1</v>
      </c>
      <c r="BL214" s="337">
        <f t="shared" si="94"/>
        <v>1</v>
      </c>
      <c r="BM214" s="337">
        <f t="shared" si="95"/>
        <v>1</v>
      </c>
      <c r="BN214" s="337">
        <f t="shared" si="96"/>
        <v>1</v>
      </c>
      <c r="BO214" s="415"/>
      <c r="BP214" s="244"/>
      <c r="BQ214" s="244"/>
      <c r="BR214" s="842"/>
      <c r="BS214" s="842"/>
      <c r="BT214" s="842"/>
    </row>
    <row r="215" spans="1:72" s="22" customFormat="1" ht="15.75" hidden="1" customHeight="1" outlineLevel="1">
      <c r="A215" s="842"/>
      <c r="B215" s="44"/>
      <c r="C215" s="45"/>
      <c r="D215" s="46"/>
      <c r="E215" s="46"/>
      <c r="F215" s="45"/>
      <c r="G215" s="46"/>
      <c r="H215" s="45"/>
      <c r="I215" s="45"/>
      <c r="J215" s="47"/>
      <c r="K215" s="48"/>
      <c r="L215" s="47"/>
      <c r="M215" s="2316"/>
      <c r="N215" s="48"/>
      <c r="O215" s="49"/>
      <c r="P215" s="49"/>
      <c r="Q215" s="2254">
        <f t="shared" si="97"/>
        <v>0</v>
      </c>
      <c r="R215" s="2255">
        <f t="shared" si="76"/>
        <v>0</v>
      </c>
      <c r="S215" s="2255">
        <f t="shared" si="77"/>
        <v>0</v>
      </c>
      <c r="T215" s="50"/>
      <c r="U215" s="50"/>
      <c r="V215" s="50"/>
      <c r="W215" s="2255">
        <f t="shared" si="78"/>
        <v>0</v>
      </c>
      <c r="X215" s="2261">
        <f t="shared" si="79"/>
        <v>0</v>
      </c>
      <c r="Y215" s="2261">
        <f t="shared" si="80"/>
        <v>0</v>
      </c>
      <c r="Z215" s="50"/>
      <c r="AA215" s="50"/>
      <c r="AB215" s="48"/>
      <c r="AC215" s="48"/>
      <c r="AD215" s="48"/>
      <c r="AE215" s="51"/>
      <c r="AF215" s="42"/>
      <c r="AG215" s="52" t="s">
        <v>7138</v>
      </c>
      <c r="AH215" s="207"/>
      <c r="AI215" s="415"/>
      <c r="AJ215" s="336" t="str">
        <f t="shared" si="81"/>
        <v>Please complete all cells in row</v>
      </c>
      <c r="AK215" s="415"/>
      <c r="AL215" s="244"/>
      <c r="AM215" s="244"/>
      <c r="AN215" s="244"/>
      <c r="AO215" s="244"/>
      <c r="AP215" s="244"/>
      <c r="AQ215" s="244"/>
      <c r="AR215" s="244"/>
      <c r="AS215" s="337">
        <f t="shared" si="82"/>
        <v>1</v>
      </c>
      <c r="AT215" s="337">
        <f t="shared" si="83"/>
        <v>1</v>
      </c>
      <c r="AU215" s="337">
        <f t="shared" si="84"/>
        <v>1</v>
      </c>
      <c r="AV215" s="337">
        <f t="shared" si="85"/>
        <v>1</v>
      </c>
      <c r="AW215" s="337">
        <f t="shared" si="86"/>
        <v>1</v>
      </c>
      <c r="AX215" s="337">
        <f t="shared" si="87"/>
        <v>1</v>
      </c>
      <c r="AY215" s="337">
        <f t="shared" si="88"/>
        <v>1</v>
      </c>
      <c r="AZ215" s="322"/>
      <c r="BA215" s="322"/>
      <c r="BB215" s="322"/>
      <c r="BC215" s="244"/>
      <c r="BD215" s="337">
        <f t="shared" si="89"/>
        <v>1</v>
      </c>
      <c r="BE215" s="337">
        <f t="shared" si="90"/>
        <v>1</v>
      </c>
      <c r="BF215" s="244"/>
      <c r="BG215" s="322"/>
      <c r="BH215" s="322"/>
      <c r="BI215" s="337">
        <f t="shared" si="91"/>
        <v>1</v>
      </c>
      <c r="BJ215" s="337">
        <f t="shared" si="92"/>
        <v>1</v>
      </c>
      <c r="BK215" s="337">
        <f t="shared" si="93"/>
        <v>1</v>
      </c>
      <c r="BL215" s="337">
        <f t="shared" si="94"/>
        <v>1</v>
      </c>
      <c r="BM215" s="337">
        <f t="shared" si="95"/>
        <v>1</v>
      </c>
      <c r="BN215" s="337">
        <f t="shared" si="96"/>
        <v>1</v>
      </c>
      <c r="BO215" s="415"/>
      <c r="BP215" s="244"/>
      <c r="BQ215" s="244"/>
      <c r="BR215" s="842"/>
      <c r="BS215" s="842"/>
      <c r="BT215" s="842"/>
    </row>
    <row r="216" spans="1:72" s="22" customFormat="1" ht="15.75" hidden="1" customHeight="1" outlineLevel="1">
      <c r="A216" s="842"/>
      <c r="B216" s="44"/>
      <c r="C216" s="45"/>
      <c r="D216" s="46"/>
      <c r="E216" s="46"/>
      <c r="F216" s="45"/>
      <c r="G216" s="46"/>
      <c r="H216" s="45"/>
      <c r="I216" s="45"/>
      <c r="J216" s="47"/>
      <c r="K216" s="48"/>
      <c r="L216" s="47"/>
      <c r="M216" s="2316"/>
      <c r="N216" s="48"/>
      <c r="O216" s="49"/>
      <c r="P216" s="49"/>
      <c r="Q216" s="2254">
        <f t="shared" si="97"/>
        <v>0</v>
      </c>
      <c r="R216" s="2255">
        <f t="shared" si="76"/>
        <v>0</v>
      </c>
      <c r="S216" s="2255">
        <f t="shared" si="77"/>
        <v>0</v>
      </c>
      <c r="T216" s="50"/>
      <c r="U216" s="50"/>
      <c r="V216" s="50"/>
      <c r="W216" s="2255">
        <f t="shared" si="78"/>
        <v>0</v>
      </c>
      <c r="X216" s="2261">
        <f t="shared" si="79"/>
        <v>0</v>
      </c>
      <c r="Y216" s="2261">
        <f t="shared" si="80"/>
        <v>0</v>
      </c>
      <c r="Z216" s="50"/>
      <c r="AA216" s="50"/>
      <c r="AB216" s="48"/>
      <c r="AC216" s="48"/>
      <c r="AD216" s="48"/>
      <c r="AE216" s="51"/>
      <c r="AF216" s="42"/>
      <c r="AG216" s="52" t="s">
        <v>7139</v>
      </c>
      <c r="AH216" s="207"/>
      <c r="AI216" s="415"/>
      <c r="AJ216" s="336" t="str">
        <f t="shared" si="81"/>
        <v>Please complete all cells in row</v>
      </c>
      <c r="AK216" s="415"/>
      <c r="AL216" s="244"/>
      <c r="AM216" s="244"/>
      <c r="AN216" s="244"/>
      <c r="AO216" s="244"/>
      <c r="AP216" s="244"/>
      <c r="AQ216" s="244"/>
      <c r="AR216" s="244"/>
      <c r="AS216" s="337">
        <f t="shared" si="82"/>
        <v>1</v>
      </c>
      <c r="AT216" s="337">
        <f t="shared" si="83"/>
        <v>1</v>
      </c>
      <c r="AU216" s="337">
        <f t="shared" si="84"/>
        <v>1</v>
      </c>
      <c r="AV216" s="337">
        <f t="shared" si="85"/>
        <v>1</v>
      </c>
      <c r="AW216" s="337">
        <f t="shared" si="86"/>
        <v>1</v>
      </c>
      <c r="AX216" s="337">
        <f t="shared" si="87"/>
        <v>1</v>
      </c>
      <c r="AY216" s="337">
        <f t="shared" si="88"/>
        <v>1</v>
      </c>
      <c r="AZ216" s="322"/>
      <c r="BA216" s="322"/>
      <c r="BB216" s="322"/>
      <c r="BC216" s="244"/>
      <c r="BD216" s="337">
        <f t="shared" si="89"/>
        <v>1</v>
      </c>
      <c r="BE216" s="337">
        <f t="shared" si="90"/>
        <v>1</v>
      </c>
      <c r="BF216" s="244"/>
      <c r="BG216" s="322"/>
      <c r="BH216" s="322"/>
      <c r="BI216" s="337">
        <f t="shared" si="91"/>
        <v>1</v>
      </c>
      <c r="BJ216" s="337">
        <f t="shared" si="92"/>
        <v>1</v>
      </c>
      <c r="BK216" s="337">
        <f t="shared" si="93"/>
        <v>1</v>
      </c>
      <c r="BL216" s="337">
        <f t="shared" si="94"/>
        <v>1</v>
      </c>
      <c r="BM216" s="337">
        <f t="shared" si="95"/>
        <v>1</v>
      </c>
      <c r="BN216" s="337">
        <f t="shared" si="96"/>
        <v>1</v>
      </c>
      <c r="BO216" s="415"/>
      <c r="BP216" s="244"/>
      <c r="BQ216" s="244"/>
      <c r="BR216" s="842"/>
      <c r="BS216" s="842"/>
      <c r="BT216" s="842"/>
    </row>
    <row r="217" spans="1:72" s="22" customFormat="1" ht="15.75" hidden="1" customHeight="1" outlineLevel="1">
      <c r="A217" s="842"/>
      <c r="B217" s="44"/>
      <c r="C217" s="45"/>
      <c r="D217" s="46"/>
      <c r="E217" s="46"/>
      <c r="F217" s="45"/>
      <c r="G217" s="46"/>
      <c r="H217" s="45"/>
      <c r="I217" s="45"/>
      <c r="J217" s="47"/>
      <c r="K217" s="48"/>
      <c r="L217" s="47"/>
      <c r="M217" s="2316"/>
      <c r="N217" s="48"/>
      <c r="O217" s="49"/>
      <c r="P217" s="49"/>
      <c r="Q217" s="2254">
        <f t="shared" si="97"/>
        <v>0</v>
      </c>
      <c r="R217" s="2255">
        <f t="shared" si="76"/>
        <v>0</v>
      </c>
      <c r="S217" s="2255">
        <f t="shared" si="77"/>
        <v>0</v>
      </c>
      <c r="T217" s="50"/>
      <c r="U217" s="50"/>
      <c r="V217" s="50"/>
      <c r="W217" s="2255">
        <f t="shared" si="78"/>
        <v>0</v>
      </c>
      <c r="X217" s="2261">
        <f t="shared" si="79"/>
        <v>0</v>
      </c>
      <c r="Y217" s="2261">
        <f t="shared" si="80"/>
        <v>0</v>
      </c>
      <c r="Z217" s="50"/>
      <c r="AA217" s="50"/>
      <c r="AB217" s="48"/>
      <c r="AC217" s="48"/>
      <c r="AD217" s="48"/>
      <c r="AE217" s="51"/>
      <c r="AF217" s="42"/>
      <c r="AG217" s="52" t="s">
        <v>7140</v>
      </c>
      <c r="AH217" s="207"/>
      <c r="AI217" s="415"/>
      <c r="AJ217" s="336" t="str">
        <f t="shared" si="81"/>
        <v>Please complete all cells in row</v>
      </c>
      <c r="AK217" s="415"/>
      <c r="AL217" s="244"/>
      <c r="AM217" s="244"/>
      <c r="AN217" s="244"/>
      <c r="AO217" s="244"/>
      <c r="AP217" s="244"/>
      <c r="AQ217" s="244"/>
      <c r="AR217" s="244"/>
      <c r="AS217" s="337">
        <f t="shared" si="82"/>
        <v>1</v>
      </c>
      <c r="AT217" s="337">
        <f t="shared" si="83"/>
        <v>1</v>
      </c>
      <c r="AU217" s="337">
        <f t="shared" si="84"/>
        <v>1</v>
      </c>
      <c r="AV217" s="337">
        <f t="shared" si="85"/>
        <v>1</v>
      </c>
      <c r="AW217" s="337">
        <f t="shared" si="86"/>
        <v>1</v>
      </c>
      <c r="AX217" s="337">
        <f t="shared" si="87"/>
        <v>1</v>
      </c>
      <c r="AY217" s="337">
        <f t="shared" si="88"/>
        <v>1</v>
      </c>
      <c r="AZ217" s="322"/>
      <c r="BA217" s="322"/>
      <c r="BB217" s="322"/>
      <c r="BC217" s="244"/>
      <c r="BD217" s="337">
        <f t="shared" si="89"/>
        <v>1</v>
      </c>
      <c r="BE217" s="337">
        <f t="shared" si="90"/>
        <v>1</v>
      </c>
      <c r="BF217" s="244"/>
      <c r="BG217" s="322"/>
      <c r="BH217" s="322"/>
      <c r="BI217" s="337">
        <f t="shared" si="91"/>
        <v>1</v>
      </c>
      <c r="BJ217" s="337">
        <f t="shared" si="92"/>
        <v>1</v>
      </c>
      <c r="BK217" s="337">
        <f t="shared" si="93"/>
        <v>1</v>
      </c>
      <c r="BL217" s="337">
        <f t="shared" si="94"/>
        <v>1</v>
      </c>
      <c r="BM217" s="337">
        <f t="shared" si="95"/>
        <v>1</v>
      </c>
      <c r="BN217" s="337">
        <f t="shared" si="96"/>
        <v>1</v>
      </c>
      <c r="BO217" s="415"/>
      <c r="BP217" s="244"/>
      <c r="BQ217" s="244"/>
      <c r="BR217" s="842"/>
      <c r="BS217" s="842"/>
      <c r="BT217" s="842"/>
    </row>
    <row r="218" spans="1:72" s="22" customFormat="1" ht="15.75" hidden="1" customHeight="1" outlineLevel="1">
      <c r="A218" s="842"/>
      <c r="B218" s="44"/>
      <c r="C218" s="45"/>
      <c r="D218" s="46"/>
      <c r="E218" s="46"/>
      <c r="F218" s="45"/>
      <c r="G218" s="46"/>
      <c r="H218" s="45"/>
      <c r="I218" s="45"/>
      <c r="J218" s="47"/>
      <c r="K218" s="48"/>
      <c r="L218" s="47"/>
      <c r="M218" s="2316"/>
      <c r="N218" s="48"/>
      <c r="O218" s="49"/>
      <c r="P218" s="49"/>
      <c r="Q218" s="2254">
        <f t="shared" si="97"/>
        <v>0</v>
      </c>
      <c r="R218" s="2255">
        <f t="shared" si="76"/>
        <v>0</v>
      </c>
      <c r="S218" s="2255">
        <f t="shared" si="77"/>
        <v>0</v>
      </c>
      <c r="T218" s="50"/>
      <c r="U218" s="50"/>
      <c r="V218" s="50"/>
      <c r="W218" s="2255">
        <f t="shared" si="78"/>
        <v>0</v>
      </c>
      <c r="X218" s="2261">
        <f t="shared" si="79"/>
        <v>0</v>
      </c>
      <c r="Y218" s="2261">
        <f t="shared" si="80"/>
        <v>0</v>
      </c>
      <c r="Z218" s="50"/>
      <c r="AA218" s="50"/>
      <c r="AB218" s="48"/>
      <c r="AC218" s="48"/>
      <c r="AD218" s="48"/>
      <c r="AE218" s="51"/>
      <c r="AF218" s="42"/>
      <c r="AG218" s="52" t="s">
        <v>7141</v>
      </c>
      <c r="AH218" s="207"/>
      <c r="AI218" s="415"/>
      <c r="AJ218" s="336" t="str">
        <f t="shared" si="81"/>
        <v>Please complete all cells in row</v>
      </c>
      <c r="AK218" s="415"/>
      <c r="AL218" s="244"/>
      <c r="AM218" s="244"/>
      <c r="AN218" s="244"/>
      <c r="AO218" s="244"/>
      <c r="AP218" s="244"/>
      <c r="AQ218" s="244"/>
      <c r="AR218" s="244"/>
      <c r="AS218" s="337">
        <f t="shared" si="82"/>
        <v>1</v>
      </c>
      <c r="AT218" s="337">
        <f t="shared" si="83"/>
        <v>1</v>
      </c>
      <c r="AU218" s="337">
        <f t="shared" si="84"/>
        <v>1</v>
      </c>
      <c r="AV218" s="337">
        <f t="shared" si="85"/>
        <v>1</v>
      </c>
      <c r="AW218" s="337">
        <f t="shared" si="86"/>
        <v>1</v>
      </c>
      <c r="AX218" s="337">
        <f t="shared" si="87"/>
        <v>1</v>
      </c>
      <c r="AY218" s="337">
        <f t="shared" si="88"/>
        <v>1</v>
      </c>
      <c r="AZ218" s="322"/>
      <c r="BA218" s="322"/>
      <c r="BB218" s="322"/>
      <c r="BC218" s="244"/>
      <c r="BD218" s="337">
        <f t="shared" si="89"/>
        <v>1</v>
      </c>
      <c r="BE218" s="337">
        <f t="shared" si="90"/>
        <v>1</v>
      </c>
      <c r="BF218" s="244"/>
      <c r="BG218" s="322"/>
      <c r="BH218" s="322"/>
      <c r="BI218" s="337">
        <f t="shared" si="91"/>
        <v>1</v>
      </c>
      <c r="BJ218" s="337">
        <f t="shared" si="92"/>
        <v>1</v>
      </c>
      <c r="BK218" s="337">
        <f t="shared" si="93"/>
        <v>1</v>
      </c>
      <c r="BL218" s="337">
        <f t="shared" si="94"/>
        <v>1</v>
      </c>
      <c r="BM218" s="337">
        <f t="shared" si="95"/>
        <v>1</v>
      </c>
      <c r="BN218" s="337">
        <f t="shared" si="96"/>
        <v>1</v>
      </c>
      <c r="BO218" s="415"/>
      <c r="BP218" s="244"/>
      <c r="BQ218" s="244"/>
      <c r="BR218" s="842"/>
      <c r="BS218" s="842"/>
      <c r="BT218" s="842"/>
    </row>
    <row r="219" spans="1:72" s="22" customFormat="1" ht="15.75" hidden="1" customHeight="1" outlineLevel="1">
      <c r="A219" s="842"/>
      <c r="B219" s="44"/>
      <c r="C219" s="45"/>
      <c r="D219" s="46"/>
      <c r="E219" s="46"/>
      <c r="F219" s="45"/>
      <c r="G219" s="46"/>
      <c r="H219" s="45"/>
      <c r="I219" s="45"/>
      <c r="J219" s="47"/>
      <c r="K219" s="48"/>
      <c r="L219" s="47"/>
      <c r="M219" s="2316"/>
      <c r="N219" s="48"/>
      <c r="O219" s="49"/>
      <c r="P219" s="49"/>
      <c r="Q219" s="2254">
        <f t="shared" si="97"/>
        <v>0</v>
      </c>
      <c r="R219" s="2255">
        <f t="shared" si="76"/>
        <v>0</v>
      </c>
      <c r="S219" s="2255">
        <f t="shared" si="77"/>
        <v>0</v>
      </c>
      <c r="T219" s="50"/>
      <c r="U219" s="50"/>
      <c r="V219" s="50"/>
      <c r="W219" s="2255">
        <f t="shared" si="78"/>
        <v>0</v>
      </c>
      <c r="X219" s="2261">
        <f t="shared" si="79"/>
        <v>0</v>
      </c>
      <c r="Y219" s="2261">
        <f t="shared" si="80"/>
        <v>0</v>
      </c>
      <c r="Z219" s="50"/>
      <c r="AA219" s="50"/>
      <c r="AB219" s="48"/>
      <c r="AC219" s="48"/>
      <c r="AD219" s="48"/>
      <c r="AE219" s="51"/>
      <c r="AF219" s="42"/>
      <c r="AG219" s="52" t="s">
        <v>7142</v>
      </c>
      <c r="AH219" s="207"/>
      <c r="AI219" s="415"/>
      <c r="AJ219" s="336" t="str">
        <f t="shared" si="81"/>
        <v>Please complete all cells in row</v>
      </c>
      <c r="AK219" s="415"/>
      <c r="AL219" s="244"/>
      <c r="AM219" s="244"/>
      <c r="AN219" s="244"/>
      <c r="AO219" s="244"/>
      <c r="AP219" s="244"/>
      <c r="AQ219" s="244"/>
      <c r="AR219" s="244"/>
      <c r="AS219" s="337">
        <f t="shared" si="82"/>
        <v>1</v>
      </c>
      <c r="AT219" s="337">
        <f t="shared" si="83"/>
        <v>1</v>
      </c>
      <c r="AU219" s="337">
        <f t="shared" si="84"/>
        <v>1</v>
      </c>
      <c r="AV219" s="337">
        <f t="shared" si="85"/>
        <v>1</v>
      </c>
      <c r="AW219" s="337">
        <f t="shared" si="86"/>
        <v>1</v>
      </c>
      <c r="AX219" s="337">
        <f t="shared" si="87"/>
        <v>1</v>
      </c>
      <c r="AY219" s="337">
        <f t="shared" si="88"/>
        <v>1</v>
      </c>
      <c r="AZ219" s="322"/>
      <c r="BA219" s="322"/>
      <c r="BB219" s="322"/>
      <c r="BC219" s="244"/>
      <c r="BD219" s="337">
        <f t="shared" si="89"/>
        <v>1</v>
      </c>
      <c r="BE219" s="337">
        <f t="shared" si="90"/>
        <v>1</v>
      </c>
      <c r="BF219" s="244"/>
      <c r="BG219" s="322"/>
      <c r="BH219" s="322"/>
      <c r="BI219" s="337">
        <f t="shared" si="91"/>
        <v>1</v>
      </c>
      <c r="BJ219" s="337">
        <f t="shared" si="92"/>
        <v>1</v>
      </c>
      <c r="BK219" s="337">
        <f t="shared" si="93"/>
        <v>1</v>
      </c>
      <c r="BL219" s="337">
        <f t="shared" si="94"/>
        <v>1</v>
      </c>
      <c r="BM219" s="337">
        <f t="shared" si="95"/>
        <v>1</v>
      </c>
      <c r="BN219" s="337">
        <f t="shared" si="96"/>
        <v>1</v>
      </c>
      <c r="BO219" s="415"/>
      <c r="BP219" s="244"/>
      <c r="BQ219" s="244"/>
      <c r="BR219" s="842"/>
      <c r="BS219" s="842"/>
      <c r="BT219" s="842"/>
    </row>
    <row r="220" spans="1:72" s="22" customFormat="1" ht="15.75" hidden="1" customHeight="1" outlineLevel="1">
      <c r="A220" s="842"/>
      <c r="B220" s="44"/>
      <c r="C220" s="45"/>
      <c r="D220" s="46"/>
      <c r="E220" s="46"/>
      <c r="F220" s="45"/>
      <c r="G220" s="46"/>
      <c r="H220" s="45"/>
      <c r="I220" s="45"/>
      <c r="J220" s="47"/>
      <c r="K220" s="48"/>
      <c r="L220" s="47"/>
      <c r="M220" s="2316"/>
      <c r="N220" s="48"/>
      <c r="O220" s="49"/>
      <c r="P220" s="49"/>
      <c r="Q220" s="2254">
        <f t="shared" si="97"/>
        <v>0</v>
      </c>
      <c r="R220" s="2255">
        <f t="shared" si="76"/>
        <v>0</v>
      </c>
      <c r="S220" s="2255">
        <f t="shared" si="77"/>
        <v>0</v>
      </c>
      <c r="T220" s="50"/>
      <c r="U220" s="50"/>
      <c r="V220" s="50"/>
      <c r="W220" s="2255">
        <f t="shared" si="78"/>
        <v>0</v>
      </c>
      <c r="X220" s="2261">
        <f t="shared" si="79"/>
        <v>0</v>
      </c>
      <c r="Y220" s="2261">
        <f t="shared" si="80"/>
        <v>0</v>
      </c>
      <c r="Z220" s="50"/>
      <c r="AA220" s="50"/>
      <c r="AB220" s="48"/>
      <c r="AC220" s="48"/>
      <c r="AD220" s="48"/>
      <c r="AE220" s="51"/>
      <c r="AF220" s="42"/>
      <c r="AG220" s="52" t="s">
        <v>7143</v>
      </c>
      <c r="AH220" s="207"/>
      <c r="AI220" s="415"/>
      <c r="AJ220" s="336" t="str">
        <f t="shared" si="81"/>
        <v>Please complete all cells in row</v>
      </c>
      <c r="AK220" s="415"/>
      <c r="AL220" s="244"/>
      <c r="AM220" s="244"/>
      <c r="AN220" s="244"/>
      <c r="AO220" s="244"/>
      <c r="AP220" s="244"/>
      <c r="AQ220" s="244"/>
      <c r="AR220" s="244"/>
      <c r="AS220" s="337">
        <f t="shared" si="82"/>
        <v>1</v>
      </c>
      <c r="AT220" s="337">
        <f t="shared" si="83"/>
        <v>1</v>
      </c>
      <c r="AU220" s="337">
        <f t="shared" si="84"/>
        <v>1</v>
      </c>
      <c r="AV220" s="337">
        <f t="shared" si="85"/>
        <v>1</v>
      </c>
      <c r="AW220" s="337">
        <f t="shared" si="86"/>
        <v>1</v>
      </c>
      <c r="AX220" s="337">
        <f t="shared" si="87"/>
        <v>1</v>
      </c>
      <c r="AY220" s="337">
        <f t="shared" si="88"/>
        <v>1</v>
      </c>
      <c r="AZ220" s="322"/>
      <c r="BA220" s="322"/>
      <c r="BB220" s="322"/>
      <c r="BC220" s="244"/>
      <c r="BD220" s="337">
        <f t="shared" si="89"/>
        <v>1</v>
      </c>
      <c r="BE220" s="337">
        <f t="shared" si="90"/>
        <v>1</v>
      </c>
      <c r="BF220" s="244"/>
      <c r="BG220" s="322"/>
      <c r="BH220" s="322"/>
      <c r="BI220" s="337">
        <f t="shared" si="91"/>
        <v>1</v>
      </c>
      <c r="BJ220" s="337">
        <f t="shared" si="92"/>
        <v>1</v>
      </c>
      <c r="BK220" s="337">
        <f t="shared" si="93"/>
        <v>1</v>
      </c>
      <c r="BL220" s="337">
        <f t="shared" si="94"/>
        <v>1</v>
      </c>
      <c r="BM220" s="337">
        <f t="shared" si="95"/>
        <v>1</v>
      </c>
      <c r="BN220" s="337">
        <f t="shared" si="96"/>
        <v>1</v>
      </c>
      <c r="BO220" s="415"/>
      <c r="BP220" s="244"/>
      <c r="BQ220" s="244"/>
      <c r="BR220" s="842"/>
      <c r="BS220" s="842"/>
      <c r="BT220" s="842"/>
    </row>
    <row r="221" spans="1:72" s="22" customFormat="1" ht="15.75" hidden="1" customHeight="1" outlineLevel="1">
      <c r="A221" s="842"/>
      <c r="B221" s="44"/>
      <c r="C221" s="45"/>
      <c r="D221" s="46"/>
      <c r="E221" s="46"/>
      <c r="F221" s="45"/>
      <c r="G221" s="46"/>
      <c r="H221" s="45"/>
      <c r="I221" s="45"/>
      <c r="J221" s="47"/>
      <c r="K221" s="48"/>
      <c r="L221" s="47"/>
      <c r="M221" s="2316"/>
      <c r="N221" s="48"/>
      <c r="O221" s="49"/>
      <c r="P221" s="49"/>
      <c r="Q221" s="2254">
        <f t="shared" si="97"/>
        <v>0</v>
      </c>
      <c r="R221" s="2255">
        <f t="shared" si="76"/>
        <v>0</v>
      </c>
      <c r="S221" s="2255">
        <f t="shared" si="77"/>
        <v>0</v>
      </c>
      <c r="T221" s="50"/>
      <c r="U221" s="50"/>
      <c r="V221" s="50"/>
      <c r="W221" s="2255">
        <f t="shared" si="78"/>
        <v>0</v>
      </c>
      <c r="X221" s="2261">
        <f t="shared" si="79"/>
        <v>0</v>
      </c>
      <c r="Y221" s="2261">
        <f t="shared" si="80"/>
        <v>0</v>
      </c>
      <c r="Z221" s="50"/>
      <c r="AA221" s="50"/>
      <c r="AB221" s="48"/>
      <c r="AC221" s="48"/>
      <c r="AD221" s="48"/>
      <c r="AE221" s="51"/>
      <c r="AF221" s="42"/>
      <c r="AG221" s="52" t="s">
        <v>7144</v>
      </c>
      <c r="AH221" s="207"/>
      <c r="AI221" s="415"/>
      <c r="AJ221" s="336" t="str">
        <f t="shared" si="81"/>
        <v>Please complete all cells in row</v>
      </c>
      <c r="AK221" s="415"/>
      <c r="AL221" s="244"/>
      <c r="AM221" s="244"/>
      <c r="AN221" s="244"/>
      <c r="AO221" s="244"/>
      <c r="AP221" s="244"/>
      <c r="AQ221" s="244"/>
      <c r="AR221" s="244"/>
      <c r="AS221" s="337">
        <f t="shared" si="82"/>
        <v>1</v>
      </c>
      <c r="AT221" s="337">
        <f t="shared" si="83"/>
        <v>1</v>
      </c>
      <c r="AU221" s="337">
        <f t="shared" si="84"/>
        <v>1</v>
      </c>
      <c r="AV221" s="337">
        <f t="shared" si="85"/>
        <v>1</v>
      </c>
      <c r="AW221" s="337">
        <f t="shared" si="86"/>
        <v>1</v>
      </c>
      <c r="AX221" s="337">
        <f t="shared" si="87"/>
        <v>1</v>
      </c>
      <c r="AY221" s="337">
        <f t="shared" si="88"/>
        <v>1</v>
      </c>
      <c r="AZ221" s="322"/>
      <c r="BA221" s="322"/>
      <c r="BB221" s="322"/>
      <c r="BC221" s="244"/>
      <c r="BD221" s="337">
        <f t="shared" si="89"/>
        <v>1</v>
      </c>
      <c r="BE221" s="337">
        <f t="shared" si="90"/>
        <v>1</v>
      </c>
      <c r="BF221" s="244"/>
      <c r="BG221" s="322"/>
      <c r="BH221" s="322"/>
      <c r="BI221" s="337">
        <f t="shared" si="91"/>
        <v>1</v>
      </c>
      <c r="BJ221" s="337">
        <f t="shared" si="92"/>
        <v>1</v>
      </c>
      <c r="BK221" s="337">
        <f t="shared" si="93"/>
        <v>1</v>
      </c>
      <c r="BL221" s="337">
        <f t="shared" si="94"/>
        <v>1</v>
      </c>
      <c r="BM221" s="337">
        <f t="shared" si="95"/>
        <v>1</v>
      </c>
      <c r="BN221" s="337">
        <f t="shared" si="96"/>
        <v>1</v>
      </c>
      <c r="BO221" s="415"/>
      <c r="BP221" s="244"/>
      <c r="BQ221" s="244"/>
      <c r="BR221" s="842"/>
      <c r="BS221" s="842"/>
      <c r="BT221" s="842"/>
    </row>
    <row r="222" spans="1:72" s="22" customFormat="1" ht="15.75" hidden="1" customHeight="1" outlineLevel="1">
      <c r="A222" s="842"/>
      <c r="B222" s="44"/>
      <c r="C222" s="45"/>
      <c r="D222" s="46"/>
      <c r="E222" s="46"/>
      <c r="F222" s="45"/>
      <c r="G222" s="46"/>
      <c r="H222" s="45"/>
      <c r="I222" s="45"/>
      <c r="J222" s="47"/>
      <c r="K222" s="48"/>
      <c r="L222" s="47"/>
      <c r="M222" s="2316"/>
      <c r="N222" s="48"/>
      <c r="O222" s="49"/>
      <c r="P222" s="49"/>
      <c r="Q222" s="2254">
        <f t="shared" si="97"/>
        <v>0</v>
      </c>
      <c r="R222" s="2255">
        <f t="shared" si="76"/>
        <v>0</v>
      </c>
      <c r="S222" s="2255">
        <f t="shared" si="77"/>
        <v>0</v>
      </c>
      <c r="T222" s="50"/>
      <c r="U222" s="50"/>
      <c r="V222" s="50"/>
      <c r="W222" s="2255">
        <f t="shared" si="78"/>
        <v>0</v>
      </c>
      <c r="X222" s="2261">
        <f t="shared" si="79"/>
        <v>0</v>
      </c>
      <c r="Y222" s="2261">
        <f t="shared" si="80"/>
        <v>0</v>
      </c>
      <c r="Z222" s="50"/>
      <c r="AA222" s="50"/>
      <c r="AB222" s="48"/>
      <c r="AC222" s="48"/>
      <c r="AD222" s="48"/>
      <c r="AE222" s="51"/>
      <c r="AF222" s="42"/>
      <c r="AG222" s="52" t="s">
        <v>7145</v>
      </c>
      <c r="AH222" s="207"/>
      <c r="AI222" s="415"/>
      <c r="AJ222" s="336" t="str">
        <f t="shared" si="81"/>
        <v>Please complete all cells in row</v>
      </c>
      <c r="AK222" s="415"/>
      <c r="AL222" s="244"/>
      <c r="AM222" s="244"/>
      <c r="AN222" s="244"/>
      <c r="AO222" s="244"/>
      <c r="AP222" s="244"/>
      <c r="AQ222" s="244"/>
      <c r="AR222" s="244"/>
      <c r="AS222" s="337">
        <f t="shared" si="82"/>
        <v>1</v>
      </c>
      <c r="AT222" s="337">
        <f t="shared" si="83"/>
        <v>1</v>
      </c>
      <c r="AU222" s="337">
        <f t="shared" si="84"/>
        <v>1</v>
      </c>
      <c r="AV222" s="337">
        <f t="shared" si="85"/>
        <v>1</v>
      </c>
      <c r="AW222" s="337">
        <f t="shared" si="86"/>
        <v>1</v>
      </c>
      <c r="AX222" s="337">
        <f t="shared" si="87"/>
        <v>1</v>
      </c>
      <c r="AY222" s="337">
        <f t="shared" si="88"/>
        <v>1</v>
      </c>
      <c r="AZ222" s="322"/>
      <c r="BA222" s="322"/>
      <c r="BB222" s="322"/>
      <c r="BC222" s="244"/>
      <c r="BD222" s="337">
        <f t="shared" si="89"/>
        <v>1</v>
      </c>
      <c r="BE222" s="337">
        <f t="shared" si="90"/>
        <v>1</v>
      </c>
      <c r="BF222" s="244"/>
      <c r="BG222" s="322"/>
      <c r="BH222" s="322"/>
      <c r="BI222" s="337">
        <f t="shared" si="91"/>
        <v>1</v>
      </c>
      <c r="BJ222" s="337">
        <f t="shared" si="92"/>
        <v>1</v>
      </c>
      <c r="BK222" s="337">
        <f t="shared" si="93"/>
        <v>1</v>
      </c>
      <c r="BL222" s="337">
        <f t="shared" si="94"/>
        <v>1</v>
      </c>
      <c r="BM222" s="337">
        <f t="shared" si="95"/>
        <v>1</v>
      </c>
      <c r="BN222" s="337">
        <f t="shared" si="96"/>
        <v>1</v>
      </c>
      <c r="BO222" s="415"/>
      <c r="BP222" s="244"/>
      <c r="BQ222" s="244"/>
      <c r="BR222" s="842"/>
      <c r="BS222" s="842"/>
      <c r="BT222" s="842"/>
    </row>
    <row r="223" spans="1:72" s="22" customFormat="1" ht="15.75" hidden="1" customHeight="1" outlineLevel="1">
      <c r="A223" s="842"/>
      <c r="B223" s="44"/>
      <c r="C223" s="45"/>
      <c r="D223" s="46"/>
      <c r="E223" s="46"/>
      <c r="F223" s="45"/>
      <c r="G223" s="46"/>
      <c r="H223" s="45"/>
      <c r="I223" s="45"/>
      <c r="J223" s="47"/>
      <c r="K223" s="48"/>
      <c r="L223" s="47"/>
      <c r="M223" s="2316"/>
      <c r="N223" s="48"/>
      <c r="O223" s="49"/>
      <c r="P223" s="49"/>
      <c r="Q223" s="2254">
        <f t="shared" si="97"/>
        <v>0</v>
      </c>
      <c r="R223" s="2255">
        <f t="shared" si="76"/>
        <v>0</v>
      </c>
      <c r="S223" s="2255">
        <f t="shared" si="77"/>
        <v>0</v>
      </c>
      <c r="T223" s="50"/>
      <c r="U223" s="50"/>
      <c r="V223" s="50"/>
      <c r="W223" s="2255">
        <f t="shared" si="78"/>
        <v>0</v>
      </c>
      <c r="X223" s="2261">
        <f t="shared" si="79"/>
        <v>0</v>
      </c>
      <c r="Y223" s="2261">
        <f t="shared" si="80"/>
        <v>0</v>
      </c>
      <c r="Z223" s="50"/>
      <c r="AA223" s="50"/>
      <c r="AB223" s="48"/>
      <c r="AC223" s="48"/>
      <c r="AD223" s="48"/>
      <c r="AE223" s="51"/>
      <c r="AF223" s="42"/>
      <c r="AG223" s="52" t="s">
        <v>7146</v>
      </c>
      <c r="AH223" s="207"/>
      <c r="AI223" s="415"/>
      <c r="AJ223" s="336" t="str">
        <f t="shared" si="81"/>
        <v>Please complete all cells in row</v>
      </c>
      <c r="AK223" s="415"/>
      <c r="AL223" s="244"/>
      <c r="AM223" s="244"/>
      <c r="AN223" s="244"/>
      <c r="AO223" s="244"/>
      <c r="AP223" s="244"/>
      <c r="AQ223" s="244"/>
      <c r="AR223" s="244"/>
      <c r="AS223" s="337">
        <f t="shared" si="82"/>
        <v>1</v>
      </c>
      <c r="AT223" s="337">
        <f t="shared" si="83"/>
        <v>1</v>
      </c>
      <c r="AU223" s="337">
        <f t="shared" si="84"/>
        <v>1</v>
      </c>
      <c r="AV223" s="337">
        <f t="shared" si="85"/>
        <v>1</v>
      </c>
      <c r="AW223" s="337">
        <f t="shared" si="86"/>
        <v>1</v>
      </c>
      <c r="AX223" s="337">
        <f t="shared" si="87"/>
        <v>1</v>
      </c>
      <c r="AY223" s="337">
        <f t="shared" si="88"/>
        <v>1</v>
      </c>
      <c r="AZ223" s="322"/>
      <c r="BA223" s="322"/>
      <c r="BB223" s="322"/>
      <c r="BC223" s="244"/>
      <c r="BD223" s="337">
        <f t="shared" si="89"/>
        <v>1</v>
      </c>
      <c r="BE223" s="337">
        <f t="shared" si="90"/>
        <v>1</v>
      </c>
      <c r="BF223" s="244"/>
      <c r="BG223" s="322"/>
      <c r="BH223" s="322"/>
      <c r="BI223" s="337">
        <f t="shared" si="91"/>
        <v>1</v>
      </c>
      <c r="BJ223" s="337">
        <f t="shared" si="92"/>
        <v>1</v>
      </c>
      <c r="BK223" s="337">
        <f t="shared" si="93"/>
        <v>1</v>
      </c>
      <c r="BL223" s="337">
        <f t="shared" si="94"/>
        <v>1</v>
      </c>
      <c r="BM223" s="337">
        <f t="shared" si="95"/>
        <v>1</v>
      </c>
      <c r="BN223" s="337">
        <f t="shared" si="96"/>
        <v>1</v>
      </c>
      <c r="BO223" s="415"/>
      <c r="BP223" s="244"/>
      <c r="BQ223" s="244"/>
      <c r="BR223" s="842"/>
      <c r="BS223" s="842"/>
      <c r="BT223" s="842"/>
    </row>
    <row r="224" spans="1:72" s="22" customFormat="1" ht="15.75" hidden="1" customHeight="1" outlineLevel="1">
      <c r="A224" s="842"/>
      <c r="B224" s="44"/>
      <c r="C224" s="45"/>
      <c r="D224" s="46"/>
      <c r="E224" s="46"/>
      <c r="F224" s="45"/>
      <c r="G224" s="46"/>
      <c r="H224" s="45"/>
      <c r="I224" s="45"/>
      <c r="J224" s="47"/>
      <c r="K224" s="48"/>
      <c r="L224" s="47"/>
      <c r="M224" s="2316"/>
      <c r="N224" s="48"/>
      <c r="O224" s="49"/>
      <c r="P224" s="49"/>
      <c r="Q224" s="2254">
        <f t="shared" si="97"/>
        <v>0</v>
      </c>
      <c r="R224" s="2255">
        <f t="shared" si="76"/>
        <v>0</v>
      </c>
      <c r="S224" s="2255">
        <f t="shared" si="77"/>
        <v>0</v>
      </c>
      <c r="T224" s="50"/>
      <c r="U224" s="50"/>
      <c r="V224" s="50"/>
      <c r="W224" s="2255">
        <f t="shared" si="78"/>
        <v>0</v>
      </c>
      <c r="X224" s="2261">
        <f t="shared" si="79"/>
        <v>0</v>
      </c>
      <c r="Y224" s="2261">
        <f t="shared" si="80"/>
        <v>0</v>
      </c>
      <c r="Z224" s="50"/>
      <c r="AA224" s="50"/>
      <c r="AB224" s="48"/>
      <c r="AC224" s="48"/>
      <c r="AD224" s="48"/>
      <c r="AE224" s="51"/>
      <c r="AF224" s="42"/>
      <c r="AG224" s="52" t="s">
        <v>7147</v>
      </c>
      <c r="AH224" s="207"/>
      <c r="AI224" s="415"/>
      <c r="AJ224" s="336" t="str">
        <f t="shared" si="81"/>
        <v>Please complete all cells in row</v>
      </c>
      <c r="AK224" s="415"/>
      <c r="AL224" s="244"/>
      <c r="AM224" s="244"/>
      <c r="AN224" s="244"/>
      <c r="AO224" s="244"/>
      <c r="AP224" s="244"/>
      <c r="AQ224" s="244"/>
      <c r="AR224" s="244"/>
      <c r="AS224" s="337">
        <f t="shared" si="82"/>
        <v>1</v>
      </c>
      <c r="AT224" s="337">
        <f t="shared" si="83"/>
        <v>1</v>
      </c>
      <c r="AU224" s="337">
        <f t="shared" si="84"/>
        <v>1</v>
      </c>
      <c r="AV224" s="337">
        <f t="shared" si="85"/>
        <v>1</v>
      </c>
      <c r="AW224" s="337">
        <f t="shared" si="86"/>
        <v>1</v>
      </c>
      <c r="AX224" s="337">
        <f t="shared" si="87"/>
        <v>1</v>
      </c>
      <c r="AY224" s="337">
        <f t="shared" si="88"/>
        <v>1</v>
      </c>
      <c r="AZ224" s="322"/>
      <c r="BA224" s="322"/>
      <c r="BB224" s="322"/>
      <c r="BC224" s="244"/>
      <c r="BD224" s="337">
        <f t="shared" si="89"/>
        <v>1</v>
      </c>
      <c r="BE224" s="337">
        <f t="shared" si="90"/>
        <v>1</v>
      </c>
      <c r="BF224" s="244"/>
      <c r="BG224" s="322"/>
      <c r="BH224" s="322"/>
      <c r="BI224" s="337">
        <f t="shared" si="91"/>
        <v>1</v>
      </c>
      <c r="BJ224" s="337">
        <f t="shared" si="92"/>
        <v>1</v>
      </c>
      <c r="BK224" s="337">
        <f t="shared" si="93"/>
        <v>1</v>
      </c>
      <c r="BL224" s="337">
        <f t="shared" si="94"/>
        <v>1</v>
      </c>
      <c r="BM224" s="337">
        <f t="shared" si="95"/>
        <v>1</v>
      </c>
      <c r="BN224" s="337">
        <f t="shared" si="96"/>
        <v>1</v>
      </c>
      <c r="BO224" s="415"/>
      <c r="BP224" s="244"/>
      <c r="BQ224" s="244"/>
      <c r="BR224" s="842"/>
      <c r="BS224" s="842"/>
      <c r="BT224" s="842"/>
    </row>
    <row r="225" spans="1:72" s="22" customFormat="1" ht="15.75" hidden="1" customHeight="1" outlineLevel="1">
      <c r="A225" s="842"/>
      <c r="B225" s="44"/>
      <c r="C225" s="45"/>
      <c r="D225" s="46"/>
      <c r="E225" s="46"/>
      <c r="F225" s="45"/>
      <c r="G225" s="46"/>
      <c r="H225" s="45"/>
      <c r="I225" s="45"/>
      <c r="J225" s="47"/>
      <c r="K225" s="48"/>
      <c r="L225" s="47"/>
      <c r="M225" s="2316"/>
      <c r="N225" s="48"/>
      <c r="O225" s="49"/>
      <c r="P225" s="49"/>
      <c r="Q225" s="2254">
        <f t="shared" si="97"/>
        <v>0</v>
      </c>
      <c r="R225" s="2255">
        <f t="shared" si="76"/>
        <v>0</v>
      </c>
      <c r="S225" s="2255">
        <f t="shared" si="77"/>
        <v>0</v>
      </c>
      <c r="T225" s="50"/>
      <c r="U225" s="50"/>
      <c r="V225" s="50"/>
      <c r="W225" s="2255">
        <f t="shared" si="78"/>
        <v>0</v>
      </c>
      <c r="X225" s="2261">
        <f t="shared" si="79"/>
        <v>0</v>
      </c>
      <c r="Y225" s="2261">
        <f t="shared" si="80"/>
        <v>0</v>
      </c>
      <c r="Z225" s="50"/>
      <c r="AA225" s="50"/>
      <c r="AB225" s="48"/>
      <c r="AC225" s="48"/>
      <c r="AD225" s="48"/>
      <c r="AE225" s="51"/>
      <c r="AF225" s="42"/>
      <c r="AG225" s="52" t="s">
        <v>7148</v>
      </c>
      <c r="AH225" s="207"/>
      <c r="AI225" s="415"/>
      <c r="AJ225" s="336" t="str">
        <f t="shared" si="81"/>
        <v>Please complete all cells in row</v>
      </c>
      <c r="AK225" s="415"/>
      <c r="AL225" s="244"/>
      <c r="AM225" s="244"/>
      <c r="AN225" s="244"/>
      <c r="AO225" s="244"/>
      <c r="AP225" s="244"/>
      <c r="AQ225" s="244"/>
      <c r="AR225" s="244"/>
      <c r="AS225" s="337">
        <f t="shared" si="82"/>
        <v>1</v>
      </c>
      <c r="AT225" s="337">
        <f t="shared" si="83"/>
        <v>1</v>
      </c>
      <c r="AU225" s="337">
        <f t="shared" si="84"/>
        <v>1</v>
      </c>
      <c r="AV225" s="337">
        <f t="shared" si="85"/>
        <v>1</v>
      </c>
      <c r="AW225" s="337">
        <f t="shared" si="86"/>
        <v>1</v>
      </c>
      <c r="AX225" s="337">
        <f t="shared" si="87"/>
        <v>1</v>
      </c>
      <c r="AY225" s="337">
        <f t="shared" si="88"/>
        <v>1</v>
      </c>
      <c r="AZ225" s="322"/>
      <c r="BA225" s="322"/>
      <c r="BB225" s="322"/>
      <c r="BC225" s="244"/>
      <c r="BD225" s="337">
        <f t="shared" si="89"/>
        <v>1</v>
      </c>
      <c r="BE225" s="337">
        <f t="shared" si="90"/>
        <v>1</v>
      </c>
      <c r="BF225" s="244"/>
      <c r="BG225" s="322"/>
      <c r="BH225" s="322"/>
      <c r="BI225" s="337">
        <f t="shared" si="91"/>
        <v>1</v>
      </c>
      <c r="BJ225" s="337">
        <f t="shared" si="92"/>
        <v>1</v>
      </c>
      <c r="BK225" s="337">
        <f t="shared" si="93"/>
        <v>1</v>
      </c>
      <c r="BL225" s="337">
        <f t="shared" si="94"/>
        <v>1</v>
      </c>
      <c r="BM225" s="337">
        <f t="shared" si="95"/>
        <v>1</v>
      </c>
      <c r="BN225" s="337">
        <f t="shared" si="96"/>
        <v>1</v>
      </c>
      <c r="BO225" s="415"/>
      <c r="BP225" s="244"/>
      <c r="BQ225" s="244"/>
      <c r="BR225" s="842"/>
      <c r="BS225" s="842"/>
      <c r="BT225" s="842"/>
    </row>
    <row r="226" spans="1:72" s="22" customFormat="1" ht="15.75" hidden="1" customHeight="1" outlineLevel="1">
      <c r="A226" s="842"/>
      <c r="B226" s="44"/>
      <c r="C226" s="45"/>
      <c r="D226" s="46"/>
      <c r="E226" s="46"/>
      <c r="F226" s="45"/>
      <c r="G226" s="46"/>
      <c r="H226" s="45"/>
      <c r="I226" s="45"/>
      <c r="J226" s="47"/>
      <c r="K226" s="48"/>
      <c r="L226" s="47"/>
      <c r="M226" s="2316"/>
      <c r="N226" s="48"/>
      <c r="O226" s="49"/>
      <c r="P226" s="49"/>
      <c r="Q226" s="2254">
        <f t="shared" si="97"/>
        <v>0</v>
      </c>
      <c r="R226" s="2255">
        <f t="shared" ref="R226:R289" si="98">IF(W226=0,0,((1+W226)/(1+$C$626))-1)</f>
        <v>0</v>
      </c>
      <c r="S226" s="2255">
        <f t="shared" ref="S226:S289" si="99">IF(W226=0,0,((1+W226)/(1+$C$627))-1)</f>
        <v>0</v>
      </c>
      <c r="T226" s="50"/>
      <c r="U226" s="50"/>
      <c r="V226" s="50"/>
      <c r="W226" s="2255">
        <f t="shared" ref="W226:W289" si="100">V226+U226</f>
        <v>0</v>
      </c>
      <c r="X226" s="2261">
        <f t="shared" ref="X226:X289" si="101">W226*P226</f>
        <v>0</v>
      </c>
      <c r="Y226" s="2261">
        <f t="shared" ref="Y226:Y289" si="102">X226</f>
        <v>0</v>
      </c>
      <c r="Z226" s="50"/>
      <c r="AA226" s="50"/>
      <c r="AB226" s="48"/>
      <c r="AC226" s="48"/>
      <c r="AD226" s="48"/>
      <c r="AE226" s="51"/>
      <c r="AF226" s="42"/>
      <c r="AG226" s="52" t="s">
        <v>7149</v>
      </c>
      <c r="AH226" s="207"/>
      <c r="AI226" s="415"/>
      <c r="AJ226" s="336" t="str">
        <f t="shared" ref="AJ226:AJ289" si="103">IF( SUM( AL226:BN226 ) = 0, 0, $AL$5 )</f>
        <v>Please complete all cells in row</v>
      </c>
      <c r="AK226" s="415"/>
      <c r="AL226" s="244"/>
      <c r="AM226" s="244"/>
      <c r="AN226" s="244"/>
      <c r="AO226" s="244"/>
      <c r="AP226" s="244"/>
      <c r="AQ226" s="244"/>
      <c r="AR226" s="244"/>
      <c r="AS226" s="337">
        <f t="shared" ref="AS226:AS262" si="104" xml:space="preserve"> IF( ISNUMBER(J226 ), 0, 1 )</f>
        <v>1</v>
      </c>
      <c r="AT226" s="337">
        <f t="shared" ref="AT226:AT262" si="105" xml:space="preserve"> IF( ISNUMBER(K226 ), 0, 1 )</f>
        <v>1</v>
      </c>
      <c r="AU226" s="337">
        <f t="shared" ref="AU226:AU262" si="106" xml:space="preserve"> IF( ISNUMBER(L226 ), 0, 1 )</f>
        <v>1</v>
      </c>
      <c r="AV226" s="337">
        <f t="shared" ref="AV226:AV262" si="107" xml:space="preserve"> IF( ISNUMBER(M226 ), 0, 1 )</f>
        <v>1</v>
      </c>
      <c r="AW226" s="337">
        <f t="shared" ref="AW226:AW262" si="108" xml:space="preserve"> IF( ISNUMBER(N226 ), 0, 1 )</f>
        <v>1</v>
      </c>
      <c r="AX226" s="337">
        <f t="shared" ref="AX226:AX262" si="109" xml:space="preserve"> IF( ISNUMBER(O226 ), 0, 1 )</f>
        <v>1</v>
      </c>
      <c r="AY226" s="337">
        <f t="shared" ref="AY226:AY262" si="110" xml:space="preserve"> IF( ISNUMBER(P226 ), 0, 1 )</f>
        <v>1</v>
      </c>
      <c r="AZ226" s="322"/>
      <c r="BA226" s="322"/>
      <c r="BB226" s="322"/>
      <c r="BC226" s="244"/>
      <c r="BD226" s="337">
        <f t="shared" ref="BD226:BD262" si="111" xml:space="preserve"> IF( ISNUMBER(U226 ), 0, 1 )</f>
        <v>1</v>
      </c>
      <c r="BE226" s="337">
        <f t="shared" ref="BE226:BE262" si="112" xml:space="preserve"> IF( ISNUMBER(V226 ), 0, 1 )</f>
        <v>1</v>
      </c>
      <c r="BF226" s="244"/>
      <c r="BG226" s="322"/>
      <c r="BH226" s="322"/>
      <c r="BI226" s="337">
        <f t="shared" ref="BI226:BI262" si="113" xml:space="preserve"> IF( ISNUMBER(Z226 ), 0, 1 )</f>
        <v>1</v>
      </c>
      <c r="BJ226" s="337">
        <f t="shared" ref="BJ226:BJ262" si="114" xml:space="preserve"> IF( ISNUMBER(AA226 ), 0, 1 )</f>
        <v>1</v>
      </c>
      <c r="BK226" s="337">
        <f t="shared" ref="BK226:BK262" si="115" xml:space="preserve"> IF( ISNUMBER(AB226 ), 0, 1 )</f>
        <v>1</v>
      </c>
      <c r="BL226" s="337">
        <f t="shared" ref="BL226:BL262" si="116" xml:space="preserve"> IF( ISNUMBER(AC226 ), 0, 1 )</f>
        <v>1</v>
      </c>
      <c r="BM226" s="337">
        <f t="shared" ref="BM226:BM262" si="117" xml:space="preserve"> IF( ISNUMBER(AD226 ), 0, 1 )</f>
        <v>1</v>
      </c>
      <c r="BN226" s="337">
        <f t="shared" ref="BN226:BN262" si="118" xml:space="preserve"> IF( ISNUMBER(AE226 ), 0, 1 )</f>
        <v>1</v>
      </c>
      <c r="BO226" s="415"/>
      <c r="BP226" s="244"/>
      <c r="BQ226" s="244"/>
      <c r="BR226" s="842"/>
      <c r="BS226" s="842"/>
      <c r="BT226" s="842"/>
    </row>
    <row r="227" spans="1:72" s="22" customFormat="1" ht="15.75" hidden="1" customHeight="1" outlineLevel="1">
      <c r="A227" s="842"/>
      <c r="B227" s="44"/>
      <c r="C227" s="45"/>
      <c r="D227" s="46"/>
      <c r="E227" s="46"/>
      <c r="F227" s="45"/>
      <c r="G227" s="46"/>
      <c r="H227" s="45"/>
      <c r="I227" s="45"/>
      <c r="J227" s="47"/>
      <c r="K227" s="48"/>
      <c r="L227" s="47"/>
      <c r="M227" s="2316"/>
      <c r="N227" s="48"/>
      <c r="O227" s="49"/>
      <c r="P227" s="49"/>
      <c r="Q227" s="2254">
        <f t="shared" si="97"/>
        <v>0</v>
      </c>
      <c r="R227" s="2255">
        <f t="shared" si="98"/>
        <v>0</v>
      </c>
      <c r="S227" s="2255">
        <f t="shared" si="99"/>
        <v>0</v>
      </c>
      <c r="T227" s="50"/>
      <c r="U227" s="50"/>
      <c r="V227" s="50"/>
      <c r="W227" s="2255">
        <f t="shared" si="100"/>
        <v>0</v>
      </c>
      <c r="X227" s="2261">
        <f t="shared" si="101"/>
        <v>0</v>
      </c>
      <c r="Y227" s="2261">
        <f t="shared" si="102"/>
        <v>0</v>
      </c>
      <c r="Z227" s="50"/>
      <c r="AA227" s="50"/>
      <c r="AB227" s="48"/>
      <c r="AC227" s="48"/>
      <c r="AD227" s="48"/>
      <c r="AE227" s="51"/>
      <c r="AF227" s="42"/>
      <c r="AG227" s="52" t="s">
        <v>7150</v>
      </c>
      <c r="AH227" s="207"/>
      <c r="AI227" s="415"/>
      <c r="AJ227" s="336" t="str">
        <f t="shared" si="103"/>
        <v>Please complete all cells in row</v>
      </c>
      <c r="AK227" s="415"/>
      <c r="AL227" s="244"/>
      <c r="AM227" s="244"/>
      <c r="AN227" s="244"/>
      <c r="AO227" s="244"/>
      <c r="AP227" s="244"/>
      <c r="AQ227" s="244"/>
      <c r="AR227" s="244"/>
      <c r="AS227" s="337">
        <f t="shared" si="104"/>
        <v>1</v>
      </c>
      <c r="AT227" s="337">
        <f t="shared" si="105"/>
        <v>1</v>
      </c>
      <c r="AU227" s="337">
        <f t="shared" si="106"/>
        <v>1</v>
      </c>
      <c r="AV227" s="337">
        <f t="shared" si="107"/>
        <v>1</v>
      </c>
      <c r="AW227" s="337">
        <f t="shared" si="108"/>
        <v>1</v>
      </c>
      <c r="AX227" s="337">
        <f t="shared" si="109"/>
        <v>1</v>
      </c>
      <c r="AY227" s="337">
        <f t="shared" si="110"/>
        <v>1</v>
      </c>
      <c r="AZ227" s="322"/>
      <c r="BA227" s="322"/>
      <c r="BB227" s="322"/>
      <c r="BC227" s="244"/>
      <c r="BD227" s="337">
        <f t="shared" si="111"/>
        <v>1</v>
      </c>
      <c r="BE227" s="337">
        <f t="shared" si="112"/>
        <v>1</v>
      </c>
      <c r="BF227" s="244"/>
      <c r="BG227" s="322"/>
      <c r="BH227" s="322"/>
      <c r="BI227" s="337">
        <f t="shared" si="113"/>
        <v>1</v>
      </c>
      <c r="BJ227" s="337">
        <f t="shared" si="114"/>
        <v>1</v>
      </c>
      <c r="BK227" s="337">
        <f t="shared" si="115"/>
        <v>1</v>
      </c>
      <c r="BL227" s="337">
        <f t="shared" si="116"/>
        <v>1</v>
      </c>
      <c r="BM227" s="337">
        <f t="shared" si="117"/>
        <v>1</v>
      </c>
      <c r="BN227" s="337">
        <f t="shared" si="118"/>
        <v>1</v>
      </c>
      <c r="BO227" s="415"/>
      <c r="BP227" s="244"/>
      <c r="BQ227" s="244"/>
      <c r="BR227" s="842"/>
      <c r="BS227" s="842"/>
      <c r="BT227" s="842"/>
    </row>
    <row r="228" spans="1:72" s="22" customFormat="1" ht="15.75" hidden="1" customHeight="1" outlineLevel="1">
      <c r="A228" s="842"/>
      <c r="B228" s="44"/>
      <c r="C228" s="45"/>
      <c r="D228" s="46"/>
      <c r="E228" s="46"/>
      <c r="F228" s="45"/>
      <c r="G228" s="46"/>
      <c r="H228" s="45"/>
      <c r="I228" s="45"/>
      <c r="J228" s="47"/>
      <c r="K228" s="48"/>
      <c r="L228" s="47"/>
      <c r="M228" s="2316"/>
      <c r="N228" s="48"/>
      <c r="O228" s="49"/>
      <c r="P228" s="49"/>
      <c r="Q228" s="2254">
        <f t="shared" ref="Q228:Q291" si="119">IFERROR(M228*O228,"")</f>
        <v>0</v>
      </c>
      <c r="R228" s="2255">
        <f t="shared" si="98"/>
        <v>0</v>
      </c>
      <c r="S228" s="2255">
        <f t="shared" si="99"/>
        <v>0</v>
      </c>
      <c r="T228" s="50"/>
      <c r="U228" s="50"/>
      <c r="V228" s="50"/>
      <c r="W228" s="2255">
        <f>V228+U228</f>
        <v>0</v>
      </c>
      <c r="X228" s="2261">
        <f t="shared" si="101"/>
        <v>0</v>
      </c>
      <c r="Y228" s="2261">
        <f t="shared" si="102"/>
        <v>0</v>
      </c>
      <c r="Z228" s="50"/>
      <c r="AA228" s="50"/>
      <c r="AB228" s="48"/>
      <c r="AC228" s="48"/>
      <c r="AD228" s="48"/>
      <c r="AE228" s="51"/>
      <c r="AF228" s="42"/>
      <c r="AG228" s="52" t="s">
        <v>7151</v>
      </c>
      <c r="AH228" s="207"/>
      <c r="AI228" s="415"/>
      <c r="AJ228" s="336" t="str">
        <f t="shared" si="103"/>
        <v>Please complete all cells in row</v>
      </c>
      <c r="AK228" s="415"/>
      <c r="AL228" s="244"/>
      <c r="AM228" s="244"/>
      <c r="AN228" s="244"/>
      <c r="AO228" s="244"/>
      <c r="AP228" s="244"/>
      <c r="AQ228" s="244"/>
      <c r="AR228" s="244"/>
      <c r="AS228" s="337">
        <f t="shared" si="104"/>
        <v>1</v>
      </c>
      <c r="AT228" s="337">
        <f t="shared" si="105"/>
        <v>1</v>
      </c>
      <c r="AU228" s="337">
        <f t="shared" si="106"/>
        <v>1</v>
      </c>
      <c r="AV228" s="337">
        <f t="shared" si="107"/>
        <v>1</v>
      </c>
      <c r="AW228" s="337">
        <f t="shared" si="108"/>
        <v>1</v>
      </c>
      <c r="AX228" s="337">
        <f t="shared" si="109"/>
        <v>1</v>
      </c>
      <c r="AY228" s="337">
        <f t="shared" si="110"/>
        <v>1</v>
      </c>
      <c r="AZ228" s="322"/>
      <c r="BA228" s="322"/>
      <c r="BB228" s="322"/>
      <c r="BC228" s="244"/>
      <c r="BD228" s="337">
        <f t="shared" si="111"/>
        <v>1</v>
      </c>
      <c r="BE228" s="337">
        <f t="shared" si="112"/>
        <v>1</v>
      </c>
      <c r="BF228" s="244"/>
      <c r="BG228" s="322"/>
      <c r="BH228" s="322"/>
      <c r="BI228" s="337">
        <f t="shared" si="113"/>
        <v>1</v>
      </c>
      <c r="BJ228" s="337">
        <f t="shared" si="114"/>
        <v>1</v>
      </c>
      <c r="BK228" s="337">
        <f t="shared" si="115"/>
        <v>1</v>
      </c>
      <c r="BL228" s="337">
        <f t="shared" si="116"/>
        <v>1</v>
      </c>
      <c r="BM228" s="337">
        <f t="shared" si="117"/>
        <v>1</v>
      </c>
      <c r="BN228" s="337">
        <f t="shared" si="118"/>
        <v>1</v>
      </c>
      <c r="BO228" s="415"/>
      <c r="BP228" s="244"/>
      <c r="BQ228" s="244"/>
      <c r="BR228" s="842"/>
      <c r="BS228" s="842"/>
      <c r="BT228" s="842"/>
    </row>
    <row r="229" spans="1:72" s="22" customFormat="1" ht="15.75" hidden="1" customHeight="1" outlineLevel="1">
      <c r="A229" s="842"/>
      <c r="B229" s="44"/>
      <c r="C229" s="45"/>
      <c r="D229" s="46"/>
      <c r="E229" s="46"/>
      <c r="F229" s="45"/>
      <c r="G229" s="46"/>
      <c r="H229" s="45"/>
      <c r="I229" s="45"/>
      <c r="J229" s="47"/>
      <c r="K229" s="48"/>
      <c r="L229" s="47"/>
      <c r="M229" s="2316"/>
      <c r="N229" s="48"/>
      <c r="O229" s="49"/>
      <c r="P229" s="49"/>
      <c r="Q229" s="2254">
        <f t="shared" si="119"/>
        <v>0</v>
      </c>
      <c r="R229" s="2255">
        <f t="shared" si="98"/>
        <v>0</v>
      </c>
      <c r="S229" s="2255">
        <f t="shared" si="99"/>
        <v>0</v>
      </c>
      <c r="T229" s="50"/>
      <c r="U229" s="50"/>
      <c r="V229" s="50"/>
      <c r="W229" s="2255">
        <f t="shared" si="100"/>
        <v>0</v>
      </c>
      <c r="X229" s="2261">
        <f t="shared" si="101"/>
        <v>0</v>
      </c>
      <c r="Y229" s="2261">
        <f t="shared" si="102"/>
        <v>0</v>
      </c>
      <c r="Z229" s="50"/>
      <c r="AA229" s="50"/>
      <c r="AB229" s="48"/>
      <c r="AC229" s="48"/>
      <c r="AD229" s="48"/>
      <c r="AE229" s="51"/>
      <c r="AF229" s="42"/>
      <c r="AG229" s="52" t="s">
        <v>7152</v>
      </c>
      <c r="AH229" s="207"/>
      <c r="AI229" s="415"/>
      <c r="AJ229" s="336" t="str">
        <f t="shared" si="103"/>
        <v>Please complete all cells in row</v>
      </c>
      <c r="AK229" s="415"/>
      <c r="AL229" s="244"/>
      <c r="AM229" s="244"/>
      <c r="AN229" s="244"/>
      <c r="AO229" s="244"/>
      <c r="AP229" s="244"/>
      <c r="AQ229" s="244"/>
      <c r="AR229" s="244"/>
      <c r="AS229" s="337">
        <f t="shared" si="104"/>
        <v>1</v>
      </c>
      <c r="AT229" s="337">
        <f t="shared" si="105"/>
        <v>1</v>
      </c>
      <c r="AU229" s="337">
        <f t="shared" si="106"/>
        <v>1</v>
      </c>
      <c r="AV229" s="337">
        <f t="shared" si="107"/>
        <v>1</v>
      </c>
      <c r="AW229" s="337">
        <f t="shared" si="108"/>
        <v>1</v>
      </c>
      <c r="AX229" s="337">
        <f t="shared" si="109"/>
        <v>1</v>
      </c>
      <c r="AY229" s="337">
        <f t="shared" si="110"/>
        <v>1</v>
      </c>
      <c r="AZ229" s="322"/>
      <c r="BA229" s="322"/>
      <c r="BB229" s="322"/>
      <c r="BC229" s="244"/>
      <c r="BD229" s="337">
        <f t="shared" si="111"/>
        <v>1</v>
      </c>
      <c r="BE229" s="337">
        <f t="shared" si="112"/>
        <v>1</v>
      </c>
      <c r="BF229" s="244"/>
      <c r="BG229" s="322"/>
      <c r="BH229" s="322"/>
      <c r="BI229" s="337">
        <f t="shared" si="113"/>
        <v>1</v>
      </c>
      <c r="BJ229" s="337">
        <f t="shared" si="114"/>
        <v>1</v>
      </c>
      <c r="BK229" s="337">
        <f t="shared" si="115"/>
        <v>1</v>
      </c>
      <c r="BL229" s="337">
        <f t="shared" si="116"/>
        <v>1</v>
      </c>
      <c r="BM229" s="337">
        <f t="shared" si="117"/>
        <v>1</v>
      </c>
      <c r="BN229" s="337">
        <f t="shared" si="118"/>
        <v>1</v>
      </c>
      <c r="BO229" s="415"/>
      <c r="BP229" s="244"/>
      <c r="BQ229" s="244"/>
      <c r="BR229" s="842"/>
      <c r="BS229" s="842"/>
      <c r="BT229" s="842"/>
    </row>
    <row r="230" spans="1:72" s="22" customFormat="1" ht="15.75" hidden="1" customHeight="1" outlineLevel="1">
      <c r="A230" s="842"/>
      <c r="B230" s="44"/>
      <c r="C230" s="45"/>
      <c r="D230" s="46"/>
      <c r="E230" s="46"/>
      <c r="F230" s="45"/>
      <c r="G230" s="46"/>
      <c r="H230" s="45"/>
      <c r="I230" s="45"/>
      <c r="J230" s="47"/>
      <c r="K230" s="48"/>
      <c r="L230" s="47"/>
      <c r="M230" s="2316"/>
      <c r="N230" s="48"/>
      <c r="O230" s="49"/>
      <c r="P230" s="49"/>
      <c r="Q230" s="2254">
        <f t="shared" si="119"/>
        <v>0</v>
      </c>
      <c r="R230" s="2255">
        <f t="shared" si="98"/>
        <v>0</v>
      </c>
      <c r="S230" s="2255">
        <f t="shared" si="99"/>
        <v>0</v>
      </c>
      <c r="T230" s="50"/>
      <c r="U230" s="50"/>
      <c r="V230" s="50"/>
      <c r="W230" s="2255">
        <f t="shared" si="100"/>
        <v>0</v>
      </c>
      <c r="X230" s="2261">
        <f t="shared" si="101"/>
        <v>0</v>
      </c>
      <c r="Y230" s="2261">
        <f t="shared" si="102"/>
        <v>0</v>
      </c>
      <c r="Z230" s="50"/>
      <c r="AA230" s="50"/>
      <c r="AB230" s="48"/>
      <c r="AC230" s="48"/>
      <c r="AD230" s="48"/>
      <c r="AE230" s="51"/>
      <c r="AF230" s="42"/>
      <c r="AG230" s="52" t="s">
        <v>7153</v>
      </c>
      <c r="AH230" s="207"/>
      <c r="AI230" s="415"/>
      <c r="AJ230" s="336" t="str">
        <f t="shared" si="103"/>
        <v>Please complete all cells in row</v>
      </c>
      <c r="AK230" s="415"/>
      <c r="AL230" s="244"/>
      <c r="AM230" s="244"/>
      <c r="AN230" s="244"/>
      <c r="AO230" s="244"/>
      <c r="AP230" s="244"/>
      <c r="AQ230" s="244"/>
      <c r="AR230" s="244"/>
      <c r="AS230" s="337">
        <f t="shared" si="104"/>
        <v>1</v>
      </c>
      <c r="AT230" s="337">
        <f t="shared" si="105"/>
        <v>1</v>
      </c>
      <c r="AU230" s="337">
        <f t="shared" si="106"/>
        <v>1</v>
      </c>
      <c r="AV230" s="337">
        <f t="shared" si="107"/>
        <v>1</v>
      </c>
      <c r="AW230" s="337">
        <f t="shared" si="108"/>
        <v>1</v>
      </c>
      <c r="AX230" s="337">
        <f t="shared" si="109"/>
        <v>1</v>
      </c>
      <c r="AY230" s="337">
        <f t="shared" si="110"/>
        <v>1</v>
      </c>
      <c r="AZ230" s="322"/>
      <c r="BA230" s="322"/>
      <c r="BB230" s="322"/>
      <c r="BC230" s="244"/>
      <c r="BD230" s="337">
        <f t="shared" si="111"/>
        <v>1</v>
      </c>
      <c r="BE230" s="337">
        <f t="shared" si="112"/>
        <v>1</v>
      </c>
      <c r="BF230" s="244"/>
      <c r="BG230" s="322"/>
      <c r="BH230" s="322"/>
      <c r="BI230" s="337">
        <f t="shared" si="113"/>
        <v>1</v>
      </c>
      <c r="BJ230" s="337">
        <f t="shared" si="114"/>
        <v>1</v>
      </c>
      <c r="BK230" s="337">
        <f t="shared" si="115"/>
        <v>1</v>
      </c>
      <c r="BL230" s="337">
        <f t="shared" si="116"/>
        <v>1</v>
      </c>
      <c r="BM230" s="337">
        <f t="shared" si="117"/>
        <v>1</v>
      </c>
      <c r="BN230" s="337">
        <f t="shared" si="118"/>
        <v>1</v>
      </c>
      <c r="BO230" s="415"/>
      <c r="BP230" s="244"/>
      <c r="BQ230" s="244"/>
      <c r="BR230" s="842"/>
      <c r="BS230" s="842"/>
      <c r="BT230" s="842"/>
    </row>
    <row r="231" spans="1:72" s="22" customFormat="1" ht="15.75" hidden="1" customHeight="1" outlineLevel="1">
      <c r="A231" s="842"/>
      <c r="B231" s="44"/>
      <c r="C231" s="45"/>
      <c r="D231" s="46"/>
      <c r="E231" s="46"/>
      <c r="F231" s="45"/>
      <c r="G231" s="46"/>
      <c r="H231" s="45"/>
      <c r="I231" s="45"/>
      <c r="J231" s="47"/>
      <c r="K231" s="48"/>
      <c r="L231" s="47"/>
      <c r="M231" s="2316"/>
      <c r="N231" s="48"/>
      <c r="O231" s="49"/>
      <c r="P231" s="49"/>
      <c r="Q231" s="2254">
        <f t="shared" si="119"/>
        <v>0</v>
      </c>
      <c r="R231" s="2255">
        <f t="shared" si="98"/>
        <v>0</v>
      </c>
      <c r="S231" s="2255">
        <f t="shared" si="99"/>
        <v>0</v>
      </c>
      <c r="T231" s="50"/>
      <c r="U231" s="50"/>
      <c r="V231" s="50"/>
      <c r="W231" s="2255">
        <f t="shared" si="100"/>
        <v>0</v>
      </c>
      <c r="X231" s="2261">
        <f t="shared" si="101"/>
        <v>0</v>
      </c>
      <c r="Y231" s="2261">
        <f t="shared" si="102"/>
        <v>0</v>
      </c>
      <c r="Z231" s="50"/>
      <c r="AA231" s="50"/>
      <c r="AB231" s="48"/>
      <c r="AC231" s="48"/>
      <c r="AD231" s="48"/>
      <c r="AE231" s="51"/>
      <c r="AF231" s="42"/>
      <c r="AG231" s="52" t="s">
        <v>7154</v>
      </c>
      <c r="AH231" s="207"/>
      <c r="AI231" s="415"/>
      <c r="AJ231" s="336" t="str">
        <f t="shared" si="103"/>
        <v>Please complete all cells in row</v>
      </c>
      <c r="AK231" s="415"/>
      <c r="AL231" s="244"/>
      <c r="AM231" s="244"/>
      <c r="AN231" s="244"/>
      <c r="AO231" s="244"/>
      <c r="AP231" s="244"/>
      <c r="AQ231" s="244"/>
      <c r="AR231" s="244"/>
      <c r="AS231" s="337">
        <f t="shared" si="104"/>
        <v>1</v>
      </c>
      <c r="AT231" s="337">
        <f t="shared" si="105"/>
        <v>1</v>
      </c>
      <c r="AU231" s="337">
        <f t="shared" si="106"/>
        <v>1</v>
      </c>
      <c r="AV231" s="337">
        <f t="shared" si="107"/>
        <v>1</v>
      </c>
      <c r="AW231" s="337">
        <f t="shared" si="108"/>
        <v>1</v>
      </c>
      <c r="AX231" s="337">
        <f t="shared" si="109"/>
        <v>1</v>
      </c>
      <c r="AY231" s="337">
        <f t="shared" si="110"/>
        <v>1</v>
      </c>
      <c r="AZ231" s="322"/>
      <c r="BA231" s="322"/>
      <c r="BB231" s="322"/>
      <c r="BC231" s="244"/>
      <c r="BD231" s="337">
        <f t="shared" si="111"/>
        <v>1</v>
      </c>
      <c r="BE231" s="337">
        <f t="shared" si="112"/>
        <v>1</v>
      </c>
      <c r="BF231" s="244"/>
      <c r="BG231" s="322"/>
      <c r="BH231" s="322"/>
      <c r="BI231" s="337">
        <f t="shared" si="113"/>
        <v>1</v>
      </c>
      <c r="BJ231" s="337">
        <f t="shared" si="114"/>
        <v>1</v>
      </c>
      <c r="BK231" s="337">
        <f t="shared" si="115"/>
        <v>1</v>
      </c>
      <c r="BL231" s="337">
        <f t="shared" si="116"/>
        <v>1</v>
      </c>
      <c r="BM231" s="337">
        <f t="shared" si="117"/>
        <v>1</v>
      </c>
      <c r="BN231" s="337">
        <f t="shared" si="118"/>
        <v>1</v>
      </c>
      <c r="BO231" s="415"/>
      <c r="BP231" s="244"/>
      <c r="BQ231" s="244"/>
      <c r="BR231" s="842"/>
      <c r="BS231" s="842"/>
      <c r="BT231" s="842"/>
    </row>
    <row r="232" spans="1:72" s="22" customFormat="1" ht="15.75" hidden="1" customHeight="1" outlineLevel="1">
      <c r="A232" s="842"/>
      <c r="B232" s="44"/>
      <c r="C232" s="45"/>
      <c r="D232" s="46"/>
      <c r="E232" s="46"/>
      <c r="F232" s="45"/>
      <c r="G232" s="46"/>
      <c r="H232" s="45"/>
      <c r="I232" s="45"/>
      <c r="J232" s="47"/>
      <c r="K232" s="48"/>
      <c r="L232" s="47"/>
      <c r="M232" s="2316"/>
      <c r="N232" s="48"/>
      <c r="O232" s="49"/>
      <c r="P232" s="49"/>
      <c r="Q232" s="2254">
        <f t="shared" si="119"/>
        <v>0</v>
      </c>
      <c r="R232" s="2255">
        <f t="shared" si="98"/>
        <v>0</v>
      </c>
      <c r="S232" s="2255">
        <f t="shared" si="99"/>
        <v>0</v>
      </c>
      <c r="T232" s="50"/>
      <c r="U232" s="50"/>
      <c r="V232" s="50"/>
      <c r="W232" s="2255">
        <f t="shared" si="100"/>
        <v>0</v>
      </c>
      <c r="X232" s="2261">
        <f t="shared" si="101"/>
        <v>0</v>
      </c>
      <c r="Y232" s="2261">
        <f t="shared" si="102"/>
        <v>0</v>
      </c>
      <c r="Z232" s="50"/>
      <c r="AA232" s="50"/>
      <c r="AB232" s="48"/>
      <c r="AC232" s="48"/>
      <c r="AD232" s="48"/>
      <c r="AE232" s="51"/>
      <c r="AF232" s="42"/>
      <c r="AG232" s="52" t="s">
        <v>7155</v>
      </c>
      <c r="AH232" s="207"/>
      <c r="AI232" s="415"/>
      <c r="AJ232" s="336" t="str">
        <f t="shared" si="103"/>
        <v>Please complete all cells in row</v>
      </c>
      <c r="AK232" s="415"/>
      <c r="AL232" s="244"/>
      <c r="AM232" s="244"/>
      <c r="AN232" s="244"/>
      <c r="AO232" s="244"/>
      <c r="AP232" s="244"/>
      <c r="AQ232" s="244"/>
      <c r="AR232" s="244"/>
      <c r="AS232" s="337">
        <f t="shared" si="104"/>
        <v>1</v>
      </c>
      <c r="AT232" s="337">
        <f t="shared" si="105"/>
        <v>1</v>
      </c>
      <c r="AU232" s="337">
        <f t="shared" si="106"/>
        <v>1</v>
      </c>
      <c r="AV232" s="337">
        <f t="shared" si="107"/>
        <v>1</v>
      </c>
      <c r="AW232" s="337">
        <f t="shared" si="108"/>
        <v>1</v>
      </c>
      <c r="AX232" s="337">
        <f t="shared" si="109"/>
        <v>1</v>
      </c>
      <c r="AY232" s="337">
        <f t="shared" si="110"/>
        <v>1</v>
      </c>
      <c r="AZ232" s="322"/>
      <c r="BA232" s="322"/>
      <c r="BB232" s="322"/>
      <c r="BC232" s="244"/>
      <c r="BD232" s="337">
        <f t="shared" si="111"/>
        <v>1</v>
      </c>
      <c r="BE232" s="337">
        <f t="shared" si="112"/>
        <v>1</v>
      </c>
      <c r="BF232" s="244"/>
      <c r="BG232" s="322"/>
      <c r="BH232" s="322"/>
      <c r="BI232" s="337">
        <f t="shared" si="113"/>
        <v>1</v>
      </c>
      <c r="BJ232" s="337">
        <f t="shared" si="114"/>
        <v>1</v>
      </c>
      <c r="BK232" s="337">
        <f t="shared" si="115"/>
        <v>1</v>
      </c>
      <c r="BL232" s="337">
        <f t="shared" si="116"/>
        <v>1</v>
      </c>
      <c r="BM232" s="337">
        <f t="shared" si="117"/>
        <v>1</v>
      </c>
      <c r="BN232" s="337">
        <f t="shared" si="118"/>
        <v>1</v>
      </c>
      <c r="BO232" s="415"/>
      <c r="BP232" s="244"/>
      <c r="BQ232" s="244"/>
      <c r="BR232" s="842"/>
      <c r="BS232" s="842"/>
      <c r="BT232" s="842"/>
    </row>
    <row r="233" spans="1:72" s="22" customFormat="1" ht="15.75" hidden="1" customHeight="1" outlineLevel="1">
      <c r="A233" s="842"/>
      <c r="B233" s="44"/>
      <c r="C233" s="45"/>
      <c r="D233" s="46"/>
      <c r="E233" s="46"/>
      <c r="F233" s="45"/>
      <c r="G233" s="46"/>
      <c r="H233" s="45"/>
      <c r="I233" s="45"/>
      <c r="J233" s="47"/>
      <c r="K233" s="48"/>
      <c r="L233" s="47"/>
      <c r="M233" s="2316"/>
      <c r="N233" s="48"/>
      <c r="O233" s="49"/>
      <c r="P233" s="49"/>
      <c r="Q233" s="2254">
        <f t="shared" si="119"/>
        <v>0</v>
      </c>
      <c r="R233" s="2255">
        <f t="shared" si="98"/>
        <v>0</v>
      </c>
      <c r="S233" s="2255">
        <f t="shared" si="99"/>
        <v>0</v>
      </c>
      <c r="T233" s="50"/>
      <c r="U233" s="50"/>
      <c r="V233" s="50"/>
      <c r="W233" s="2255">
        <f t="shared" si="100"/>
        <v>0</v>
      </c>
      <c r="X233" s="2261">
        <f t="shared" si="101"/>
        <v>0</v>
      </c>
      <c r="Y233" s="2261">
        <f t="shared" si="102"/>
        <v>0</v>
      </c>
      <c r="Z233" s="50"/>
      <c r="AA233" s="50"/>
      <c r="AB233" s="48"/>
      <c r="AC233" s="48"/>
      <c r="AD233" s="48"/>
      <c r="AE233" s="51"/>
      <c r="AF233" s="42"/>
      <c r="AG233" s="52" t="s">
        <v>7156</v>
      </c>
      <c r="AH233" s="207"/>
      <c r="AI233" s="415"/>
      <c r="AJ233" s="336" t="str">
        <f t="shared" si="103"/>
        <v>Please complete all cells in row</v>
      </c>
      <c r="AK233" s="415"/>
      <c r="AL233" s="244"/>
      <c r="AM233" s="244"/>
      <c r="AN233" s="244"/>
      <c r="AO233" s="244"/>
      <c r="AP233" s="244"/>
      <c r="AQ233" s="244"/>
      <c r="AR233" s="244"/>
      <c r="AS233" s="337">
        <f t="shared" si="104"/>
        <v>1</v>
      </c>
      <c r="AT233" s="337">
        <f t="shared" si="105"/>
        <v>1</v>
      </c>
      <c r="AU233" s="337">
        <f t="shared" si="106"/>
        <v>1</v>
      </c>
      <c r="AV233" s="337">
        <f t="shared" si="107"/>
        <v>1</v>
      </c>
      <c r="AW233" s="337">
        <f t="shared" si="108"/>
        <v>1</v>
      </c>
      <c r="AX233" s="337">
        <f t="shared" si="109"/>
        <v>1</v>
      </c>
      <c r="AY233" s="337">
        <f t="shared" si="110"/>
        <v>1</v>
      </c>
      <c r="AZ233" s="322"/>
      <c r="BA233" s="322"/>
      <c r="BB233" s="322"/>
      <c r="BC233" s="244"/>
      <c r="BD233" s="337">
        <f t="shared" si="111"/>
        <v>1</v>
      </c>
      <c r="BE233" s="337">
        <f t="shared" si="112"/>
        <v>1</v>
      </c>
      <c r="BF233" s="244"/>
      <c r="BG233" s="322"/>
      <c r="BH233" s="322"/>
      <c r="BI233" s="337">
        <f t="shared" si="113"/>
        <v>1</v>
      </c>
      <c r="BJ233" s="337">
        <f t="shared" si="114"/>
        <v>1</v>
      </c>
      <c r="BK233" s="337">
        <f t="shared" si="115"/>
        <v>1</v>
      </c>
      <c r="BL233" s="337">
        <f t="shared" si="116"/>
        <v>1</v>
      </c>
      <c r="BM233" s="337">
        <f t="shared" si="117"/>
        <v>1</v>
      </c>
      <c r="BN233" s="337">
        <f t="shared" si="118"/>
        <v>1</v>
      </c>
      <c r="BO233" s="415"/>
      <c r="BP233" s="244"/>
      <c r="BQ233" s="244"/>
      <c r="BR233" s="842"/>
      <c r="BS233" s="842"/>
      <c r="BT233" s="842"/>
    </row>
    <row r="234" spans="1:72" s="22" customFormat="1" ht="15.75" hidden="1" customHeight="1" outlineLevel="1">
      <c r="A234" s="842"/>
      <c r="B234" s="44"/>
      <c r="C234" s="45"/>
      <c r="D234" s="46"/>
      <c r="E234" s="46"/>
      <c r="F234" s="45"/>
      <c r="G234" s="46"/>
      <c r="H234" s="45"/>
      <c r="I234" s="45"/>
      <c r="J234" s="47"/>
      <c r="K234" s="48"/>
      <c r="L234" s="47"/>
      <c r="M234" s="2316"/>
      <c r="N234" s="48"/>
      <c r="O234" s="49"/>
      <c r="P234" s="49"/>
      <c r="Q234" s="2254">
        <f t="shared" si="119"/>
        <v>0</v>
      </c>
      <c r="R234" s="2255">
        <f t="shared" si="98"/>
        <v>0</v>
      </c>
      <c r="S234" s="2255">
        <f t="shared" si="99"/>
        <v>0</v>
      </c>
      <c r="T234" s="50"/>
      <c r="U234" s="50"/>
      <c r="V234" s="50"/>
      <c r="W234" s="2255">
        <f t="shared" si="100"/>
        <v>0</v>
      </c>
      <c r="X234" s="2261">
        <f t="shared" si="101"/>
        <v>0</v>
      </c>
      <c r="Y234" s="2261">
        <f t="shared" si="102"/>
        <v>0</v>
      </c>
      <c r="Z234" s="50"/>
      <c r="AA234" s="50"/>
      <c r="AB234" s="48"/>
      <c r="AC234" s="48"/>
      <c r="AD234" s="48"/>
      <c r="AE234" s="51"/>
      <c r="AF234" s="42"/>
      <c r="AG234" s="52" t="s">
        <v>7157</v>
      </c>
      <c r="AH234" s="207"/>
      <c r="AI234" s="415"/>
      <c r="AJ234" s="336" t="str">
        <f t="shared" si="103"/>
        <v>Please complete all cells in row</v>
      </c>
      <c r="AK234" s="415"/>
      <c r="AL234" s="244"/>
      <c r="AM234" s="244"/>
      <c r="AN234" s="244"/>
      <c r="AO234" s="244"/>
      <c r="AP234" s="244"/>
      <c r="AQ234" s="244"/>
      <c r="AR234" s="244"/>
      <c r="AS234" s="337">
        <f t="shared" si="104"/>
        <v>1</v>
      </c>
      <c r="AT234" s="337">
        <f t="shared" si="105"/>
        <v>1</v>
      </c>
      <c r="AU234" s="337">
        <f t="shared" si="106"/>
        <v>1</v>
      </c>
      <c r="AV234" s="337">
        <f t="shared" si="107"/>
        <v>1</v>
      </c>
      <c r="AW234" s="337">
        <f t="shared" si="108"/>
        <v>1</v>
      </c>
      <c r="AX234" s="337">
        <f t="shared" si="109"/>
        <v>1</v>
      </c>
      <c r="AY234" s="337">
        <f t="shared" si="110"/>
        <v>1</v>
      </c>
      <c r="AZ234" s="322"/>
      <c r="BA234" s="322"/>
      <c r="BB234" s="322"/>
      <c r="BC234" s="244"/>
      <c r="BD234" s="337">
        <f t="shared" si="111"/>
        <v>1</v>
      </c>
      <c r="BE234" s="337">
        <f t="shared" si="112"/>
        <v>1</v>
      </c>
      <c r="BF234" s="244"/>
      <c r="BG234" s="322"/>
      <c r="BH234" s="322"/>
      <c r="BI234" s="337">
        <f t="shared" si="113"/>
        <v>1</v>
      </c>
      <c r="BJ234" s="337">
        <f t="shared" si="114"/>
        <v>1</v>
      </c>
      <c r="BK234" s="337">
        <f t="shared" si="115"/>
        <v>1</v>
      </c>
      <c r="BL234" s="337">
        <f t="shared" si="116"/>
        <v>1</v>
      </c>
      <c r="BM234" s="337">
        <f t="shared" si="117"/>
        <v>1</v>
      </c>
      <c r="BN234" s="337">
        <f t="shared" si="118"/>
        <v>1</v>
      </c>
      <c r="BO234" s="415"/>
      <c r="BP234" s="244"/>
      <c r="BQ234" s="244"/>
      <c r="BR234" s="842"/>
      <c r="BS234" s="842"/>
      <c r="BT234" s="842"/>
    </row>
    <row r="235" spans="1:72" s="22" customFormat="1" ht="15.75" hidden="1" customHeight="1" outlineLevel="1">
      <c r="A235" s="842"/>
      <c r="B235" s="44"/>
      <c r="C235" s="45"/>
      <c r="D235" s="46"/>
      <c r="E235" s="46"/>
      <c r="F235" s="45"/>
      <c r="G235" s="46"/>
      <c r="H235" s="45"/>
      <c r="I235" s="45"/>
      <c r="J235" s="47"/>
      <c r="K235" s="48"/>
      <c r="L235" s="47"/>
      <c r="M235" s="2316"/>
      <c r="N235" s="48"/>
      <c r="O235" s="49"/>
      <c r="P235" s="49"/>
      <c r="Q235" s="2254">
        <f t="shared" si="119"/>
        <v>0</v>
      </c>
      <c r="R235" s="2255">
        <f t="shared" si="98"/>
        <v>0</v>
      </c>
      <c r="S235" s="2255">
        <f t="shared" si="99"/>
        <v>0</v>
      </c>
      <c r="T235" s="50"/>
      <c r="U235" s="50"/>
      <c r="V235" s="50"/>
      <c r="W235" s="2255">
        <f t="shared" si="100"/>
        <v>0</v>
      </c>
      <c r="X235" s="2261">
        <f t="shared" si="101"/>
        <v>0</v>
      </c>
      <c r="Y235" s="2261">
        <f t="shared" si="102"/>
        <v>0</v>
      </c>
      <c r="Z235" s="50"/>
      <c r="AA235" s="50"/>
      <c r="AB235" s="48"/>
      <c r="AC235" s="48"/>
      <c r="AD235" s="48"/>
      <c r="AE235" s="51"/>
      <c r="AF235" s="42"/>
      <c r="AG235" s="52" t="s">
        <v>7158</v>
      </c>
      <c r="AH235" s="207"/>
      <c r="AI235" s="415"/>
      <c r="AJ235" s="336" t="str">
        <f t="shared" si="103"/>
        <v>Please complete all cells in row</v>
      </c>
      <c r="AK235" s="415"/>
      <c r="AL235" s="244"/>
      <c r="AM235" s="244"/>
      <c r="AN235" s="244"/>
      <c r="AO235" s="244"/>
      <c r="AP235" s="244"/>
      <c r="AQ235" s="244"/>
      <c r="AR235" s="244"/>
      <c r="AS235" s="337">
        <f t="shared" si="104"/>
        <v>1</v>
      </c>
      <c r="AT235" s="337">
        <f t="shared" si="105"/>
        <v>1</v>
      </c>
      <c r="AU235" s="337">
        <f t="shared" si="106"/>
        <v>1</v>
      </c>
      <c r="AV235" s="337">
        <f t="shared" si="107"/>
        <v>1</v>
      </c>
      <c r="AW235" s="337">
        <f t="shared" si="108"/>
        <v>1</v>
      </c>
      <c r="AX235" s="337">
        <f t="shared" si="109"/>
        <v>1</v>
      </c>
      <c r="AY235" s="337">
        <f t="shared" si="110"/>
        <v>1</v>
      </c>
      <c r="AZ235" s="322"/>
      <c r="BA235" s="322"/>
      <c r="BB235" s="322"/>
      <c r="BC235" s="244"/>
      <c r="BD235" s="337">
        <f t="shared" si="111"/>
        <v>1</v>
      </c>
      <c r="BE235" s="337">
        <f t="shared" si="112"/>
        <v>1</v>
      </c>
      <c r="BF235" s="244"/>
      <c r="BG235" s="322"/>
      <c r="BH235" s="322"/>
      <c r="BI235" s="337">
        <f t="shared" si="113"/>
        <v>1</v>
      </c>
      <c r="BJ235" s="337">
        <f t="shared" si="114"/>
        <v>1</v>
      </c>
      <c r="BK235" s="337">
        <f t="shared" si="115"/>
        <v>1</v>
      </c>
      <c r="BL235" s="337">
        <f t="shared" si="116"/>
        <v>1</v>
      </c>
      <c r="BM235" s="337">
        <f t="shared" si="117"/>
        <v>1</v>
      </c>
      <c r="BN235" s="337">
        <f t="shared" si="118"/>
        <v>1</v>
      </c>
      <c r="BO235" s="415"/>
      <c r="BP235" s="244"/>
      <c r="BQ235" s="244"/>
      <c r="BR235" s="842"/>
      <c r="BS235" s="842"/>
      <c r="BT235" s="842"/>
    </row>
    <row r="236" spans="1:72" s="22" customFormat="1" ht="15.75" hidden="1" customHeight="1" outlineLevel="1">
      <c r="A236" s="842"/>
      <c r="B236" s="44"/>
      <c r="C236" s="45"/>
      <c r="D236" s="46"/>
      <c r="E236" s="46"/>
      <c r="F236" s="45"/>
      <c r="G236" s="46"/>
      <c r="H236" s="45"/>
      <c r="I236" s="45"/>
      <c r="J236" s="47"/>
      <c r="K236" s="48"/>
      <c r="L236" s="47"/>
      <c r="M236" s="2316"/>
      <c r="N236" s="48"/>
      <c r="O236" s="49"/>
      <c r="P236" s="49"/>
      <c r="Q236" s="2254">
        <f t="shared" si="119"/>
        <v>0</v>
      </c>
      <c r="R236" s="2255">
        <f t="shared" si="98"/>
        <v>0</v>
      </c>
      <c r="S236" s="2255">
        <f t="shared" si="99"/>
        <v>0</v>
      </c>
      <c r="T236" s="50"/>
      <c r="U236" s="50"/>
      <c r="V236" s="50"/>
      <c r="W236" s="2255">
        <f t="shared" si="100"/>
        <v>0</v>
      </c>
      <c r="X236" s="2261">
        <f t="shared" si="101"/>
        <v>0</v>
      </c>
      <c r="Y236" s="2261">
        <f t="shared" si="102"/>
        <v>0</v>
      </c>
      <c r="Z236" s="50"/>
      <c r="AA236" s="50"/>
      <c r="AB236" s="48"/>
      <c r="AC236" s="48"/>
      <c r="AD236" s="48"/>
      <c r="AE236" s="51"/>
      <c r="AF236" s="42"/>
      <c r="AG236" s="52" t="s">
        <v>7159</v>
      </c>
      <c r="AH236" s="207"/>
      <c r="AI236" s="415"/>
      <c r="AJ236" s="336" t="str">
        <f t="shared" si="103"/>
        <v>Please complete all cells in row</v>
      </c>
      <c r="AK236" s="415"/>
      <c r="AL236" s="244"/>
      <c r="AM236" s="244"/>
      <c r="AN236" s="244"/>
      <c r="AO236" s="244"/>
      <c r="AP236" s="244"/>
      <c r="AQ236" s="244"/>
      <c r="AR236" s="244"/>
      <c r="AS236" s="337">
        <f t="shared" si="104"/>
        <v>1</v>
      </c>
      <c r="AT236" s="337">
        <f t="shared" si="105"/>
        <v>1</v>
      </c>
      <c r="AU236" s="337">
        <f t="shared" si="106"/>
        <v>1</v>
      </c>
      <c r="AV236" s="337">
        <f t="shared" si="107"/>
        <v>1</v>
      </c>
      <c r="AW236" s="337">
        <f t="shared" si="108"/>
        <v>1</v>
      </c>
      <c r="AX236" s="337">
        <f t="shared" si="109"/>
        <v>1</v>
      </c>
      <c r="AY236" s="337">
        <f t="shared" si="110"/>
        <v>1</v>
      </c>
      <c r="AZ236" s="322"/>
      <c r="BA236" s="322"/>
      <c r="BB236" s="322"/>
      <c r="BC236" s="244"/>
      <c r="BD236" s="337">
        <f t="shared" si="111"/>
        <v>1</v>
      </c>
      <c r="BE236" s="337">
        <f t="shared" si="112"/>
        <v>1</v>
      </c>
      <c r="BF236" s="244"/>
      <c r="BG236" s="322"/>
      <c r="BH236" s="322"/>
      <c r="BI236" s="337">
        <f t="shared" si="113"/>
        <v>1</v>
      </c>
      <c r="BJ236" s="337">
        <f t="shared" si="114"/>
        <v>1</v>
      </c>
      <c r="BK236" s="337">
        <f t="shared" si="115"/>
        <v>1</v>
      </c>
      <c r="BL236" s="337">
        <f t="shared" si="116"/>
        <v>1</v>
      </c>
      <c r="BM236" s="337">
        <f t="shared" si="117"/>
        <v>1</v>
      </c>
      <c r="BN236" s="337">
        <f t="shared" si="118"/>
        <v>1</v>
      </c>
      <c r="BO236" s="415"/>
      <c r="BP236" s="244"/>
      <c r="BQ236" s="244"/>
      <c r="BR236" s="842"/>
      <c r="BS236" s="842"/>
      <c r="BT236" s="842"/>
    </row>
    <row r="237" spans="1:72" s="22" customFormat="1" ht="15.75" hidden="1" customHeight="1" outlineLevel="1">
      <c r="A237" s="842"/>
      <c r="B237" s="44"/>
      <c r="C237" s="45"/>
      <c r="D237" s="46"/>
      <c r="E237" s="46"/>
      <c r="F237" s="45"/>
      <c r="G237" s="46"/>
      <c r="H237" s="45"/>
      <c r="I237" s="45"/>
      <c r="J237" s="47"/>
      <c r="K237" s="48"/>
      <c r="L237" s="47"/>
      <c r="M237" s="2316"/>
      <c r="N237" s="48"/>
      <c r="O237" s="49"/>
      <c r="P237" s="49"/>
      <c r="Q237" s="2254">
        <f t="shared" si="119"/>
        <v>0</v>
      </c>
      <c r="R237" s="2255">
        <f t="shared" si="98"/>
        <v>0</v>
      </c>
      <c r="S237" s="2255">
        <f t="shared" si="99"/>
        <v>0</v>
      </c>
      <c r="T237" s="50"/>
      <c r="U237" s="50"/>
      <c r="V237" s="50"/>
      <c r="W237" s="2255">
        <f t="shared" si="100"/>
        <v>0</v>
      </c>
      <c r="X237" s="2261">
        <f t="shared" si="101"/>
        <v>0</v>
      </c>
      <c r="Y237" s="2261">
        <f t="shared" si="102"/>
        <v>0</v>
      </c>
      <c r="Z237" s="50"/>
      <c r="AA237" s="50"/>
      <c r="AB237" s="48"/>
      <c r="AC237" s="48"/>
      <c r="AD237" s="48"/>
      <c r="AE237" s="51"/>
      <c r="AF237" s="42"/>
      <c r="AG237" s="52" t="s">
        <v>7160</v>
      </c>
      <c r="AH237" s="207"/>
      <c r="AI237" s="415"/>
      <c r="AJ237" s="336" t="str">
        <f t="shared" si="103"/>
        <v>Please complete all cells in row</v>
      </c>
      <c r="AK237" s="415"/>
      <c r="AL237" s="244"/>
      <c r="AM237" s="244"/>
      <c r="AN237" s="244"/>
      <c r="AO237" s="244"/>
      <c r="AP237" s="244"/>
      <c r="AQ237" s="244"/>
      <c r="AR237" s="244"/>
      <c r="AS237" s="337">
        <f t="shared" si="104"/>
        <v>1</v>
      </c>
      <c r="AT237" s="337">
        <f t="shared" si="105"/>
        <v>1</v>
      </c>
      <c r="AU237" s="337">
        <f t="shared" si="106"/>
        <v>1</v>
      </c>
      <c r="AV237" s="337">
        <f t="shared" si="107"/>
        <v>1</v>
      </c>
      <c r="AW237" s="337">
        <f t="shared" si="108"/>
        <v>1</v>
      </c>
      <c r="AX237" s="337">
        <f t="shared" si="109"/>
        <v>1</v>
      </c>
      <c r="AY237" s="337">
        <f t="shared" si="110"/>
        <v>1</v>
      </c>
      <c r="AZ237" s="322"/>
      <c r="BA237" s="322"/>
      <c r="BB237" s="322"/>
      <c r="BC237" s="244"/>
      <c r="BD237" s="337">
        <f t="shared" si="111"/>
        <v>1</v>
      </c>
      <c r="BE237" s="337">
        <f t="shared" si="112"/>
        <v>1</v>
      </c>
      <c r="BF237" s="244"/>
      <c r="BG237" s="322"/>
      <c r="BH237" s="322"/>
      <c r="BI237" s="337">
        <f t="shared" si="113"/>
        <v>1</v>
      </c>
      <c r="BJ237" s="337">
        <f t="shared" si="114"/>
        <v>1</v>
      </c>
      <c r="BK237" s="337">
        <f t="shared" si="115"/>
        <v>1</v>
      </c>
      <c r="BL237" s="337">
        <f t="shared" si="116"/>
        <v>1</v>
      </c>
      <c r="BM237" s="337">
        <f t="shared" si="117"/>
        <v>1</v>
      </c>
      <c r="BN237" s="337">
        <f t="shared" si="118"/>
        <v>1</v>
      </c>
      <c r="BO237" s="415"/>
      <c r="BP237" s="244"/>
      <c r="BQ237" s="244"/>
      <c r="BR237" s="842"/>
      <c r="BS237" s="842"/>
      <c r="BT237" s="842"/>
    </row>
    <row r="238" spans="1:72" s="22" customFormat="1" ht="15.75" hidden="1" customHeight="1" outlineLevel="1">
      <c r="A238" s="842"/>
      <c r="B238" s="44"/>
      <c r="C238" s="45"/>
      <c r="D238" s="46"/>
      <c r="E238" s="46"/>
      <c r="F238" s="45"/>
      <c r="G238" s="46"/>
      <c r="H238" s="45"/>
      <c r="I238" s="45"/>
      <c r="J238" s="47"/>
      <c r="K238" s="48"/>
      <c r="L238" s="47"/>
      <c r="M238" s="2316"/>
      <c r="N238" s="48"/>
      <c r="O238" s="49"/>
      <c r="P238" s="49"/>
      <c r="Q238" s="2254">
        <f t="shared" si="119"/>
        <v>0</v>
      </c>
      <c r="R238" s="2255">
        <f t="shared" si="98"/>
        <v>0</v>
      </c>
      <c r="S238" s="2255">
        <f t="shared" si="99"/>
        <v>0</v>
      </c>
      <c r="T238" s="50"/>
      <c r="U238" s="50"/>
      <c r="V238" s="50"/>
      <c r="W238" s="2255">
        <f t="shared" si="100"/>
        <v>0</v>
      </c>
      <c r="X238" s="2261">
        <f t="shared" si="101"/>
        <v>0</v>
      </c>
      <c r="Y238" s="2261">
        <f t="shared" si="102"/>
        <v>0</v>
      </c>
      <c r="Z238" s="50"/>
      <c r="AA238" s="50"/>
      <c r="AB238" s="48"/>
      <c r="AC238" s="48"/>
      <c r="AD238" s="48"/>
      <c r="AE238" s="51"/>
      <c r="AF238" s="42"/>
      <c r="AG238" s="52" t="s">
        <v>7161</v>
      </c>
      <c r="AH238" s="207"/>
      <c r="AI238" s="415"/>
      <c r="AJ238" s="336" t="str">
        <f t="shared" si="103"/>
        <v>Please complete all cells in row</v>
      </c>
      <c r="AK238" s="415"/>
      <c r="AL238" s="244"/>
      <c r="AM238" s="244"/>
      <c r="AN238" s="244"/>
      <c r="AO238" s="244"/>
      <c r="AP238" s="244"/>
      <c r="AQ238" s="244"/>
      <c r="AR238" s="244"/>
      <c r="AS238" s="337">
        <f t="shared" si="104"/>
        <v>1</v>
      </c>
      <c r="AT238" s="337">
        <f t="shared" si="105"/>
        <v>1</v>
      </c>
      <c r="AU238" s="337">
        <f t="shared" si="106"/>
        <v>1</v>
      </c>
      <c r="AV238" s="337">
        <f t="shared" si="107"/>
        <v>1</v>
      </c>
      <c r="AW238" s="337">
        <f t="shared" si="108"/>
        <v>1</v>
      </c>
      <c r="AX238" s="337">
        <f t="shared" si="109"/>
        <v>1</v>
      </c>
      <c r="AY238" s="337">
        <f t="shared" si="110"/>
        <v>1</v>
      </c>
      <c r="AZ238" s="322"/>
      <c r="BA238" s="322"/>
      <c r="BB238" s="322"/>
      <c r="BC238" s="244"/>
      <c r="BD238" s="337">
        <f t="shared" si="111"/>
        <v>1</v>
      </c>
      <c r="BE238" s="337">
        <f t="shared" si="112"/>
        <v>1</v>
      </c>
      <c r="BF238" s="244"/>
      <c r="BG238" s="322"/>
      <c r="BH238" s="322"/>
      <c r="BI238" s="337">
        <f t="shared" si="113"/>
        <v>1</v>
      </c>
      <c r="BJ238" s="337">
        <f t="shared" si="114"/>
        <v>1</v>
      </c>
      <c r="BK238" s="337">
        <f t="shared" si="115"/>
        <v>1</v>
      </c>
      <c r="BL238" s="337">
        <f t="shared" si="116"/>
        <v>1</v>
      </c>
      <c r="BM238" s="337">
        <f t="shared" si="117"/>
        <v>1</v>
      </c>
      <c r="BN238" s="337">
        <f t="shared" si="118"/>
        <v>1</v>
      </c>
      <c r="BO238" s="415"/>
      <c r="BP238" s="244"/>
      <c r="BQ238" s="244"/>
      <c r="BR238" s="842"/>
      <c r="BS238" s="842"/>
      <c r="BT238" s="842"/>
    </row>
    <row r="239" spans="1:72" s="22" customFormat="1" ht="15.75" hidden="1" customHeight="1" outlineLevel="1">
      <c r="A239" s="842"/>
      <c r="B239" s="44"/>
      <c r="C239" s="45"/>
      <c r="D239" s="46"/>
      <c r="E239" s="46"/>
      <c r="F239" s="45"/>
      <c r="G239" s="46"/>
      <c r="H239" s="45"/>
      <c r="I239" s="45"/>
      <c r="J239" s="47"/>
      <c r="K239" s="48"/>
      <c r="L239" s="47"/>
      <c r="M239" s="2316"/>
      <c r="N239" s="48"/>
      <c r="O239" s="49"/>
      <c r="P239" s="49"/>
      <c r="Q239" s="2254">
        <f t="shared" si="119"/>
        <v>0</v>
      </c>
      <c r="R239" s="2255">
        <f t="shared" si="98"/>
        <v>0</v>
      </c>
      <c r="S239" s="2255">
        <f t="shared" si="99"/>
        <v>0</v>
      </c>
      <c r="T239" s="50"/>
      <c r="U239" s="50"/>
      <c r="V239" s="50"/>
      <c r="W239" s="2255">
        <f t="shared" si="100"/>
        <v>0</v>
      </c>
      <c r="X239" s="2261">
        <f t="shared" si="101"/>
        <v>0</v>
      </c>
      <c r="Y239" s="2261">
        <f t="shared" si="102"/>
        <v>0</v>
      </c>
      <c r="Z239" s="50"/>
      <c r="AA239" s="50"/>
      <c r="AB239" s="48"/>
      <c r="AC239" s="48"/>
      <c r="AD239" s="48"/>
      <c r="AE239" s="51"/>
      <c r="AF239" s="42"/>
      <c r="AG239" s="52" t="s">
        <v>7162</v>
      </c>
      <c r="AH239" s="207"/>
      <c r="AI239" s="415"/>
      <c r="AJ239" s="336" t="str">
        <f t="shared" si="103"/>
        <v>Please complete all cells in row</v>
      </c>
      <c r="AK239" s="415"/>
      <c r="AL239" s="244"/>
      <c r="AM239" s="244"/>
      <c r="AN239" s="244"/>
      <c r="AO239" s="244"/>
      <c r="AP239" s="244"/>
      <c r="AQ239" s="244"/>
      <c r="AR239" s="244"/>
      <c r="AS239" s="337">
        <f t="shared" si="104"/>
        <v>1</v>
      </c>
      <c r="AT239" s="337">
        <f t="shared" si="105"/>
        <v>1</v>
      </c>
      <c r="AU239" s="337">
        <f t="shared" si="106"/>
        <v>1</v>
      </c>
      <c r="AV239" s="337">
        <f t="shared" si="107"/>
        <v>1</v>
      </c>
      <c r="AW239" s="337">
        <f t="shared" si="108"/>
        <v>1</v>
      </c>
      <c r="AX239" s="337">
        <f t="shared" si="109"/>
        <v>1</v>
      </c>
      <c r="AY239" s="337">
        <f t="shared" si="110"/>
        <v>1</v>
      </c>
      <c r="AZ239" s="322"/>
      <c r="BA239" s="322"/>
      <c r="BB239" s="322"/>
      <c r="BC239" s="244"/>
      <c r="BD239" s="337">
        <f t="shared" si="111"/>
        <v>1</v>
      </c>
      <c r="BE239" s="337">
        <f t="shared" si="112"/>
        <v>1</v>
      </c>
      <c r="BF239" s="244"/>
      <c r="BG239" s="322"/>
      <c r="BH239" s="322"/>
      <c r="BI239" s="337">
        <f t="shared" si="113"/>
        <v>1</v>
      </c>
      <c r="BJ239" s="337">
        <f t="shared" si="114"/>
        <v>1</v>
      </c>
      <c r="BK239" s="337">
        <f t="shared" si="115"/>
        <v>1</v>
      </c>
      <c r="BL239" s="337">
        <f t="shared" si="116"/>
        <v>1</v>
      </c>
      <c r="BM239" s="337">
        <f t="shared" si="117"/>
        <v>1</v>
      </c>
      <c r="BN239" s="337">
        <f t="shared" si="118"/>
        <v>1</v>
      </c>
      <c r="BO239" s="415"/>
      <c r="BP239" s="244"/>
      <c r="BQ239" s="244"/>
      <c r="BR239" s="842"/>
      <c r="BS239" s="842"/>
      <c r="BT239" s="842"/>
    </row>
    <row r="240" spans="1:72" s="22" customFormat="1" ht="15.75" hidden="1" customHeight="1" outlineLevel="1">
      <c r="A240" s="842"/>
      <c r="B240" s="44"/>
      <c r="C240" s="45"/>
      <c r="D240" s="46"/>
      <c r="E240" s="46"/>
      <c r="F240" s="45"/>
      <c r="G240" s="46"/>
      <c r="H240" s="45"/>
      <c r="I240" s="45"/>
      <c r="J240" s="47"/>
      <c r="K240" s="48"/>
      <c r="L240" s="47"/>
      <c r="M240" s="2316"/>
      <c r="N240" s="48"/>
      <c r="O240" s="49"/>
      <c r="P240" s="49"/>
      <c r="Q240" s="2254">
        <f t="shared" si="119"/>
        <v>0</v>
      </c>
      <c r="R240" s="2255">
        <f t="shared" si="98"/>
        <v>0</v>
      </c>
      <c r="S240" s="2255">
        <f t="shared" si="99"/>
        <v>0</v>
      </c>
      <c r="T240" s="50"/>
      <c r="U240" s="50"/>
      <c r="V240" s="50"/>
      <c r="W240" s="2255">
        <f t="shared" si="100"/>
        <v>0</v>
      </c>
      <c r="X240" s="2261">
        <f t="shared" si="101"/>
        <v>0</v>
      </c>
      <c r="Y240" s="2261">
        <f t="shared" si="102"/>
        <v>0</v>
      </c>
      <c r="Z240" s="50"/>
      <c r="AA240" s="50"/>
      <c r="AB240" s="48"/>
      <c r="AC240" s="48"/>
      <c r="AD240" s="48"/>
      <c r="AE240" s="51"/>
      <c r="AF240" s="42"/>
      <c r="AG240" s="52" t="s">
        <v>7163</v>
      </c>
      <c r="AH240" s="207"/>
      <c r="AI240" s="415"/>
      <c r="AJ240" s="336" t="str">
        <f t="shared" si="103"/>
        <v>Please complete all cells in row</v>
      </c>
      <c r="AK240" s="415"/>
      <c r="AL240" s="244"/>
      <c r="AM240" s="244"/>
      <c r="AN240" s="244"/>
      <c r="AO240" s="244"/>
      <c r="AP240" s="244"/>
      <c r="AQ240" s="244"/>
      <c r="AR240" s="244"/>
      <c r="AS240" s="337">
        <f t="shared" si="104"/>
        <v>1</v>
      </c>
      <c r="AT240" s="337">
        <f t="shared" si="105"/>
        <v>1</v>
      </c>
      <c r="AU240" s="337">
        <f t="shared" si="106"/>
        <v>1</v>
      </c>
      <c r="AV240" s="337">
        <f t="shared" si="107"/>
        <v>1</v>
      </c>
      <c r="AW240" s="337">
        <f t="shared" si="108"/>
        <v>1</v>
      </c>
      <c r="AX240" s="337">
        <f t="shared" si="109"/>
        <v>1</v>
      </c>
      <c r="AY240" s="337">
        <f t="shared" si="110"/>
        <v>1</v>
      </c>
      <c r="AZ240" s="322"/>
      <c r="BA240" s="322"/>
      <c r="BB240" s="322"/>
      <c r="BC240" s="244"/>
      <c r="BD240" s="337">
        <f t="shared" si="111"/>
        <v>1</v>
      </c>
      <c r="BE240" s="337">
        <f t="shared" si="112"/>
        <v>1</v>
      </c>
      <c r="BF240" s="244"/>
      <c r="BG240" s="322"/>
      <c r="BH240" s="322"/>
      <c r="BI240" s="337">
        <f t="shared" si="113"/>
        <v>1</v>
      </c>
      <c r="BJ240" s="337">
        <f t="shared" si="114"/>
        <v>1</v>
      </c>
      <c r="BK240" s="337">
        <f t="shared" si="115"/>
        <v>1</v>
      </c>
      <c r="BL240" s="337">
        <f t="shared" si="116"/>
        <v>1</v>
      </c>
      <c r="BM240" s="337">
        <f t="shared" si="117"/>
        <v>1</v>
      </c>
      <c r="BN240" s="337">
        <f t="shared" si="118"/>
        <v>1</v>
      </c>
      <c r="BO240" s="415"/>
      <c r="BP240" s="244"/>
      <c r="BQ240" s="244"/>
      <c r="BR240" s="842"/>
      <c r="BS240" s="842"/>
      <c r="BT240" s="842"/>
    </row>
    <row r="241" spans="1:72" s="22" customFormat="1" ht="15.75" hidden="1" customHeight="1" outlineLevel="1">
      <c r="A241" s="842"/>
      <c r="B241" s="44"/>
      <c r="C241" s="45"/>
      <c r="D241" s="46"/>
      <c r="E241" s="46"/>
      <c r="F241" s="45"/>
      <c r="G241" s="46"/>
      <c r="H241" s="45"/>
      <c r="I241" s="45"/>
      <c r="J241" s="47"/>
      <c r="K241" s="48"/>
      <c r="L241" s="47"/>
      <c r="M241" s="2316"/>
      <c r="N241" s="48"/>
      <c r="O241" s="49"/>
      <c r="P241" s="49"/>
      <c r="Q241" s="2254">
        <f t="shared" si="119"/>
        <v>0</v>
      </c>
      <c r="R241" s="2255">
        <f t="shared" si="98"/>
        <v>0</v>
      </c>
      <c r="S241" s="2255">
        <f t="shared" si="99"/>
        <v>0</v>
      </c>
      <c r="T241" s="50"/>
      <c r="U241" s="50"/>
      <c r="V241" s="50"/>
      <c r="W241" s="2255">
        <f t="shared" si="100"/>
        <v>0</v>
      </c>
      <c r="X241" s="2261">
        <f t="shared" si="101"/>
        <v>0</v>
      </c>
      <c r="Y241" s="2261">
        <f t="shared" si="102"/>
        <v>0</v>
      </c>
      <c r="Z241" s="50"/>
      <c r="AA241" s="50"/>
      <c r="AB241" s="48"/>
      <c r="AC241" s="48"/>
      <c r="AD241" s="48"/>
      <c r="AE241" s="51"/>
      <c r="AF241" s="42"/>
      <c r="AG241" s="52" t="s">
        <v>7164</v>
      </c>
      <c r="AH241" s="207"/>
      <c r="AI241" s="415"/>
      <c r="AJ241" s="336" t="str">
        <f t="shared" si="103"/>
        <v>Please complete all cells in row</v>
      </c>
      <c r="AK241" s="415"/>
      <c r="AL241" s="244"/>
      <c r="AM241" s="244"/>
      <c r="AN241" s="244"/>
      <c r="AO241" s="244"/>
      <c r="AP241" s="244"/>
      <c r="AQ241" s="244"/>
      <c r="AR241" s="244"/>
      <c r="AS241" s="337">
        <f t="shared" si="104"/>
        <v>1</v>
      </c>
      <c r="AT241" s="337">
        <f t="shared" si="105"/>
        <v>1</v>
      </c>
      <c r="AU241" s="337">
        <f t="shared" si="106"/>
        <v>1</v>
      </c>
      <c r="AV241" s="337">
        <f t="shared" si="107"/>
        <v>1</v>
      </c>
      <c r="AW241" s="337">
        <f t="shared" si="108"/>
        <v>1</v>
      </c>
      <c r="AX241" s="337">
        <f t="shared" si="109"/>
        <v>1</v>
      </c>
      <c r="AY241" s="337">
        <f t="shared" si="110"/>
        <v>1</v>
      </c>
      <c r="AZ241" s="322"/>
      <c r="BA241" s="322"/>
      <c r="BB241" s="322"/>
      <c r="BC241" s="244"/>
      <c r="BD241" s="337">
        <f t="shared" si="111"/>
        <v>1</v>
      </c>
      <c r="BE241" s="337">
        <f t="shared" si="112"/>
        <v>1</v>
      </c>
      <c r="BF241" s="244"/>
      <c r="BG241" s="322"/>
      <c r="BH241" s="322"/>
      <c r="BI241" s="337">
        <f t="shared" si="113"/>
        <v>1</v>
      </c>
      <c r="BJ241" s="337">
        <f t="shared" si="114"/>
        <v>1</v>
      </c>
      <c r="BK241" s="337">
        <f t="shared" si="115"/>
        <v>1</v>
      </c>
      <c r="BL241" s="337">
        <f t="shared" si="116"/>
        <v>1</v>
      </c>
      <c r="BM241" s="337">
        <f t="shared" si="117"/>
        <v>1</v>
      </c>
      <c r="BN241" s="337">
        <f t="shared" si="118"/>
        <v>1</v>
      </c>
      <c r="BO241" s="415"/>
      <c r="BP241" s="244"/>
      <c r="BQ241" s="244"/>
      <c r="BR241" s="842"/>
      <c r="BS241" s="842"/>
      <c r="BT241" s="842"/>
    </row>
    <row r="242" spans="1:72" s="22" customFormat="1" ht="15.75" hidden="1" customHeight="1" outlineLevel="1">
      <c r="A242" s="842"/>
      <c r="B242" s="44"/>
      <c r="C242" s="45"/>
      <c r="D242" s="46"/>
      <c r="E242" s="46"/>
      <c r="F242" s="45"/>
      <c r="G242" s="46"/>
      <c r="H242" s="45"/>
      <c r="I242" s="45"/>
      <c r="J242" s="47"/>
      <c r="K242" s="48"/>
      <c r="L242" s="47"/>
      <c r="M242" s="2316"/>
      <c r="N242" s="48"/>
      <c r="O242" s="49"/>
      <c r="P242" s="49"/>
      <c r="Q242" s="2254">
        <f t="shared" si="119"/>
        <v>0</v>
      </c>
      <c r="R242" s="2255">
        <f t="shared" si="98"/>
        <v>0</v>
      </c>
      <c r="S242" s="2255">
        <f t="shared" si="99"/>
        <v>0</v>
      </c>
      <c r="T242" s="50"/>
      <c r="U242" s="50"/>
      <c r="V242" s="50"/>
      <c r="W242" s="2255">
        <f t="shared" si="100"/>
        <v>0</v>
      </c>
      <c r="X242" s="2261">
        <f t="shared" si="101"/>
        <v>0</v>
      </c>
      <c r="Y242" s="2261">
        <f t="shared" si="102"/>
        <v>0</v>
      </c>
      <c r="Z242" s="50"/>
      <c r="AA242" s="50"/>
      <c r="AB242" s="48"/>
      <c r="AC242" s="48"/>
      <c r="AD242" s="48"/>
      <c r="AE242" s="51"/>
      <c r="AF242" s="42"/>
      <c r="AG242" s="52" t="s">
        <v>7165</v>
      </c>
      <c r="AH242" s="207"/>
      <c r="AI242" s="415"/>
      <c r="AJ242" s="336" t="str">
        <f t="shared" si="103"/>
        <v>Please complete all cells in row</v>
      </c>
      <c r="AK242" s="415"/>
      <c r="AL242" s="244"/>
      <c r="AM242" s="244"/>
      <c r="AN242" s="244"/>
      <c r="AO242" s="244"/>
      <c r="AP242" s="244"/>
      <c r="AQ242" s="244"/>
      <c r="AR242" s="244"/>
      <c r="AS242" s="337">
        <f t="shared" si="104"/>
        <v>1</v>
      </c>
      <c r="AT242" s="337">
        <f t="shared" si="105"/>
        <v>1</v>
      </c>
      <c r="AU242" s="337">
        <f t="shared" si="106"/>
        <v>1</v>
      </c>
      <c r="AV242" s="337">
        <f t="shared" si="107"/>
        <v>1</v>
      </c>
      <c r="AW242" s="337">
        <f t="shared" si="108"/>
        <v>1</v>
      </c>
      <c r="AX242" s="337">
        <f t="shared" si="109"/>
        <v>1</v>
      </c>
      <c r="AY242" s="337">
        <f t="shared" si="110"/>
        <v>1</v>
      </c>
      <c r="AZ242" s="322"/>
      <c r="BA242" s="322"/>
      <c r="BB242" s="322"/>
      <c r="BC242" s="244"/>
      <c r="BD242" s="337">
        <f t="shared" si="111"/>
        <v>1</v>
      </c>
      <c r="BE242" s="337">
        <f t="shared" si="112"/>
        <v>1</v>
      </c>
      <c r="BF242" s="244"/>
      <c r="BG242" s="322"/>
      <c r="BH242" s="322"/>
      <c r="BI242" s="337">
        <f t="shared" si="113"/>
        <v>1</v>
      </c>
      <c r="BJ242" s="337">
        <f t="shared" si="114"/>
        <v>1</v>
      </c>
      <c r="BK242" s="337">
        <f t="shared" si="115"/>
        <v>1</v>
      </c>
      <c r="BL242" s="337">
        <f t="shared" si="116"/>
        <v>1</v>
      </c>
      <c r="BM242" s="337">
        <f t="shared" si="117"/>
        <v>1</v>
      </c>
      <c r="BN242" s="337">
        <f t="shared" si="118"/>
        <v>1</v>
      </c>
      <c r="BO242" s="415"/>
      <c r="BP242" s="244"/>
      <c r="BQ242" s="244"/>
      <c r="BR242" s="842"/>
      <c r="BS242" s="842"/>
      <c r="BT242" s="842"/>
    </row>
    <row r="243" spans="1:72" s="22" customFormat="1" ht="15.75" hidden="1" customHeight="1" outlineLevel="1">
      <c r="A243" s="842"/>
      <c r="B243" s="44"/>
      <c r="C243" s="45"/>
      <c r="D243" s="46"/>
      <c r="E243" s="46"/>
      <c r="F243" s="45"/>
      <c r="G243" s="46"/>
      <c r="H243" s="45"/>
      <c r="I243" s="45"/>
      <c r="J243" s="47"/>
      <c r="K243" s="48"/>
      <c r="L243" s="47"/>
      <c r="M243" s="2316"/>
      <c r="N243" s="48"/>
      <c r="O243" s="49"/>
      <c r="P243" s="49"/>
      <c r="Q243" s="2254">
        <f t="shared" si="119"/>
        <v>0</v>
      </c>
      <c r="R243" s="2255">
        <f t="shared" si="98"/>
        <v>0</v>
      </c>
      <c r="S243" s="2255">
        <f t="shared" si="99"/>
        <v>0</v>
      </c>
      <c r="T243" s="50"/>
      <c r="U243" s="50"/>
      <c r="V243" s="50"/>
      <c r="W243" s="2255">
        <f t="shared" si="100"/>
        <v>0</v>
      </c>
      <c r="X243" s="2261">
        <f t="shared" si="101"/>
        <v>0</v>
      </c>
      <c r="Y243" s="2261">
        <f t="shared" si="102"/>
        <v>0</v>
      </c>
      <c r="Z243" s="50"/>
      <c r="AA243" s="50"/>
      <c r="AB243" s="48"/>
      <c r="AC243" s="48"/>
      <c r="AD243" s="48"/>
      <c r="AE243" s="51"/>
      <c r="AF243" s="42"/>
      <c r="AG243" s="52" t="s">
        <v>7166</v>
      </c>
      <c r="AH243" s="207"/>
      <c r="AI243" s="415"/>
      <c r="AJ243" s="336" t="str">
        <f t="shared" si="103"/>
        <v>Please complete all cells in row</v>
      </c>
      <c r="AK243" s="415"/>
      <c r="AL243" s="244"/>
      <c r="AM243" s="244"/>
      <c r="AN243" s="244"/>
      <c r="AO243" s="244"/>
      <c r="AP243" s="244"/>
      <c r="AQ243" s="244"/>
      <c r="AR243" s="244"/>
      <c r="AS243" s="337">
        <f t="shared" si="104"/>
        <v>1</v>
      </c>
      <c r="AT243" s="337">
        <f t="shared" si="105"/>
        <v>1</v>
      </c>
      <c r="AU243" s="337">
        <f t="shared" si="106"/>
        <v>1</v>
      </c>
      <c r="AV243" s="337">
        <f t="shared" si="107"/>
        <v>1</v>
      </c>
      <c r="AW243" s="337">
        <f t="shared" si="108"/>
        <v>1</v>
      </c>
      <c r="AX243" s="337">
        <f t="shared" si="109"/>
        <v>1</v>
      </c>
      <c r="AY243" s="337">
        <f t="shared" si="110"/>
        <v>1</v>
      </c>
      <c r="AZ243" s="322"/>
      <c r="BA243" s="322"/>
      <c r="BB243" s="322"/>
      <c r="BC243" s="244"/>
      <c r="BD243" s="337">
        <f t="shared" si="111"/>
        <v>1</v>
      </c>
      <c r="BE243" s="337">
        <f t="shared" si="112"/>
        <v>1</v>
      </c>
      <c r="BF243" s="244"/>
      <c r="BG243" s="322"/>
      <c r="BH243" s="322"/>
      <c r="BI243" s="337">
        <f t="shared" si="113"/>
        <v>1</v>
      </c>
      <c r="BJ243" s="337">
        <f t="shared" si="114"/>
        <v>1</v>
      </c>
      <c r="BK243" s="337">
        <f t="shared" si="115"/>
        <v>1</v>
      </c>
      <c r="BL243" s="337">
        <f t="shared" si="116"/>
        <v>1</v>
      </c>
      <c r="BM243" s="337">
        <f t="shared" si="117"/>
        <v>1</v>
      </c>
      <c r="BN243" s="337">
        <f t="shared" si="118"/>
        <v>1</v>
      </c>
      <c r="BO243" s="415"/>
      <c r="BP243" s="244"/>
      <c r="BQ243" s="244"/>
      <c r="BR243" s="842"/>
      <c r="BS243" s="842"/>
      <c r="BT243" s="842"/>
    </row>
    <row r="244" spans="1:72" s="22" customFormat="1" ht="15.75" hidden="1" customHeight="1" outlineLevel="1">
      <c r="A244" s="842"/>
      <c r="B244" s="44"/>
      <c r="C244" s="45"/>
      <c r="D244" s="46"/>
      <c r="E244" s="46"/>
      <c r="F244" s="45"/>
      <c r="G244" s="46"/>
      <c r="H244" s="45"/>
      <c r="I244" s="45"/>
      <c r="J244" s="47"/>
      <c r="K244" s="48"/>
      <c r="L244" s="47"/>
      <c r="M244" s="2316"/>
      <c r="N244" s="48"/>
      <c r="O244" s="49"/>
      <c r="P244" s="49"/>
      <c r="Q244" s="2254">
        <f t="shared" si="119"/>
        <v>0</v>
      </c>
      <c r="R244" s="2255">
        <f t="shared" si="98"/>
        <v>0</v>
      </c>
      <c r="S244" s="2255">
        <f t="shared" si="99"/>
        <v>0</v>
      </c>
      <c r="T244" s="50"/>
      <c r="U244" s="50"/>
      <c r="V244" s="50"/>
      <c r="W244" s="2255">
        <f t="shared" si="100"/>
        <v>0</v>
      </c>
      <c r="X244" s="2261">
        <f t="shared" si="101"/>
        <v>0</v>
      </c>
      <c r="Y244" s="2261">
        <f t="shared" si="102"/>
        <v>0</v>
      </c>
      <c r="Z244" s="50"/>
      <c r="AA244" s="50"/>
      <c r="AB244" s="48"/>
      <c r="AC244" s="48"/>
      <c r="AD244" s="48"/>
      <c r="AE244" s="51"/>
      <c r="AF244" s="42"/>
      <c r="AG244" s="52" t="s">
        <v>7167</v>
      </c>
      <c r="AH244" s="207"/>
      <c r="AI244" s="415"/>
      <c r="AJ244" s="336" t="str">
        <f t="shared" si="103"/>
        <v>Please complete all cells in row</v>
      </c>
      <c r="AK244" s="415"/>
      <c r="AL244" s="244"/>
      <c r="AM244" s="244"/>
      <c r="AN244" s="244"/>
      <c r="AO244" s="244"/>
      <c r="AP244" s="244"/>
      <c r="AQ244" s="244"/>
      <c r="AR244" s="244"/>
      <c r="AS244" s="337">
        <f t="shared" si="104"/>
        <v>1</v>
      </c>
      <c r="AT244" s="337">
        <f t="shared" si="105"/>
        <v>1</v>
      </c>
      <c r="AU244" s="337">
        <f t="shared" si="106"/>
        <v>1</v>
      </c>
      <c r="AV244" s="337">
        <f t="shared" si="107"/>
        <v>1</v>
      </c>
      <c r="AW244" s="337">
        <f t="shared" si="108"/>
        <v>1</v>
      </c>
      <c r="AX244" s="337">
        <f t="shared" si="109"/>
        <v>1</v>
      </c>
      <c r="AY244" s="337">
        <f t="shared" si="110"/>
        <v>1</v>
      </c>
      <c r="AZ244" s="322"/>
      <c r="BA244" s="322"/>
      <c r="BB244" s="322"/>
      <c r="BC244" s="244"/>
      <c r="BD244" s="337">
        <f t="shared" si="111"/>
        <v>1</v>
      </c>
      <c r="BE244" s="337">
        <f t="shared" si="112"/>
        <v>1</v>
      </c>
      <c r="BF244" s="244"/>
      <c r="BG244" s="322"/>
      <c r="BH244" s="322"/>
      <c r="BI244" s="337">
        <f t="shared" si="113"/>
        <v>1</v>
      </c>
      <c r="BJ244" s="337">
        <f t="shared" si="114"/>
        <v>1</v>
      </c>
      <c r="BK244" s="337">
        <f t="shared" si="115"/>
        <v>1</v>
      </c>
      <c r="BL244" s="337">
        <f t="shared" si="116"/>
        <v>1</v>
      </c>
      <c r="BM244" s="337">
        <f t="shared" si="117"/>
        <v>1</v>
      </c>
      <c r="BN244" s="337">
        <f t="shared" si="118"/>
        <v>1</v>
      </c>
      <c r="BO244" s="415"/>
      <c r="BP244" s="244"/>
      <c r="BQ244" s="244"/>
      <c r="BR244" s="842"/>
      <c r="BS244" s="842"/>
      <c r="BT244" s="842"/>
    </row>
    <row r="245" spans="1:72" s="22" customFormat="1" ht="15.75" hidden="1" customHeight="1" outlineLevel="1">
      <c r="A245" s="842"/>
      <c r="B245" s="44"/>
      <c r="C245" s="45"/>
      <c r="D245" s="46"/>
      <c r="E245" s="46"/>
      <c r="F245" s="45"/>
      <c r="G245" s="46"/>
      <c r="H245" s="45"/>
      <c r="I245" s="45"/>
      <c r="J245" s="47"/>
      <c r="K245" s="48"/>
      <c r="L245" s="47"/>
      <c r="M245" s="2316"/>
      <c r="N245" s="48"/>
      <c r="O245" s="49"/>
      <c r="P245" s="49"/>
      <c r="Q245" s="2254">
        <f t="shared" si="119"/>
        <v>0</v>
      </c>
      <c r="R245" s="2255">
        <f t="shared" si="98"/>
        <v>0</v>
      </c>
      <c r="S245" s="2255">
        <f t="shared" si="99"/>
        <v>0</v>
      </c>
      <c r="T245" s="50"/>
      <c r="U245" s="50"/>
      <c r="V245" s="50"/>
      <c r="W245" s="2255">
        <f t="shared" si="100"/>
        <v>0</v>
      </c>
      <c r="X245" s="2261">
        <f t="shared" si="101"/>
        <v>0</v>
      </c>
      <c r="Y245" s="2261">
        <f t="shared" si="102"/>
        <v>0</v>
      </c>
      <c r="Z245" s="50"/>
      <c r="AA245" s="50"/>
      <c r="AB245" s="48"/>
      <c r="AC245" s="48"/>
      <c r="AD245" s="48"/>
      <c r="AE245" s="51"/>
      <c r="AF245" s="42"/>
      <c r="AG245" s="52" t="s">
        <v>7168</v>
      </c>
      <c r="AH245" s="207"/>
      <c r="AI245" s="415"/>
      <c r="AJ245" s="336" t="str">
        <f t="shared" si="103"/>
        <v>Please complete all cells in row</v>
      </c>
      <c r="AK245" s="415"/>
      <c r="AL245" s="244"/>
      <c r="AM245" s="244"/>
      <c r="AN245" s="244"/>
      <c r="AO245" s="244"/>
      <c r="AP245" s="244"/>
      <c r="AQ245" s="244"/>
      <c r="AR245" s="244"/>
      <c r="AS245" s="337">
        <f t="shared" si="104"/>
        <v>1</v>
      </c>
      <c r="AT245" s="337">
        <f t="shared" si="105"/>
        <v>1</v>
      </c>
      <c r="AU245" s="337">
        <f t="shared" si="106"/>
        <v>1</v>
      </c>
      <c r="AV245" s="337">
        <f t="shared" si="107"/>
        <v>1</v>
      </c>
      <c r="AW245" s="337">
        <f t="shared" si="108"/>
        <v>1</v>
      </c>
      <c r="AX245" s="337">
        <f t="shared" si="109"/>
        <v>1</v>
      </c>
      <c r="AY245" s="337">
        <f t="shared" si="110"/>
        <v>1</v>
      </c>
      <c r="AZ245" s="322"/>
      <c r="BA245" s="322"/>
      <c r="BB245" s="322"/>
      <c r="BC245" s="244"/>
      <c r="BD245" s="337">
        <f t="shared" si="111"/>
        <v>1</v>
      </c>
      <c r="BE245" s="337">
        <f t="shared" si="112"/>
        <v>1</v>
      </c>
      <c r="BF245" s="244"/>
      <c r="BG245" s="322"/>
      <c r="BH245" s="322"/>
      <c r="BI245" s="337">
        <f t="shared" si="113"/>
        <v>1</v>
      </c>
      <c r="BJ245" s="337">
        <f t="shared" si="114"/>
        <v>1</v>
      </c>
      <c r="BK245" s="337">
        <f t="shared" si="115"/>
        <v>1</v>
      </c>
      <c r="BL245" s="337">
        <f t="shared" si="116"/>
        <v>1</v>
      </c>
      <c r="BM245" s="337">
        <f t="shared" si="117"/>
        <v>1</v>
      </c>
      <c r="BN245" s="337">
        <f t="shared" si="118"/>
        <v>1</v>
      </c>
      <c r="BO245" s="415"/>
      <c r="BP245" s="244"/>
      <c r="BQ245" s="244"/>
      <c r="BR245" s="842"/>
      <c r="BS245" s="842"/>
      <c r="BT245" s="842"/>
    </row>
    <row r="246" spans="1:72" s="22" customFormat="1" ht="15.75" hidden="1" customHeight="1" outlineLevel="1">
      <c r="A246" s="842"/>
      <c r="B246" s="44"/>
      <c r="C246" s="45"/>
      <c r="D246" s="46"/>
      <c r="E246" s="46"/>
      <c r="F246" s="45"/>
      <c r="G246" s="46"/>
      <c r="H246" s="45"/>
      <c r="I246" s="45"/>
      <c r="J246" s="47"/>
      <c r="K246" s="48"/>
      <c r="L246" s="47"/>
      <c r="M246" s="2316"/>
      <c r="N246" s="48"/>
      <c r="O246" s="49"/>
      <c r="P246" s="49"/>
      <c r="Q246" s="2254">
        <f t="shared" si="119"/>
        <v>0</v>
      </c>
      <c r="R246" s="2255">
        <f t="shared" si="98"/>
        <v>0</v>
      </c>
      <c r="S246" s="2255">
        <f t="shared" si="99"/>
        <v>0</v>
      </c>
      <c r="T246" s="50"/>
      <c r="U246" s="50"/>
      <c r="V246" s="50"/>
      <c r="W246" s="2255">
        <f t="shared" si="100"/>
        <v>0</v>
      </c>
      <c r="X246" s="2261">
        <f t="shared" si="101"/>
        <v>0</v>
      </c>
      <c r="Y246" s="2261">
        <f t="shared" si="102"/>
        <v>0</v>
      </c>
      <c r="Z246" s="50"/>
      <c r="AA246" s="50"/>
      <c r="AB246" s="48"/>
      <c r="AC246" s="48"/>
      <c r="AD246" s="48"/>
      <c r="AE246" s="51"/>
      <c r="AF246" s="42"/>
      <c r="AG246" s="52" t="s">
        <v>7169</v>
      </c>
      <c r="AH246" s="207"/>
      <c r="AI246" s="415"/>
      <c r="AJ246" s="336" t="str">
        <f t="shared" si="103"/>
        <v>Please complete all cells in row</v>
      </c>
      <c r="AK246" s="415"/>
      <c r="AL246" s="244"/>
      <c r="AM246" s="244"/>
      <c r="AN246" s="244"/>
      <c r="AO246" s="244"/>
      <c r="AP246" s="244"/>
      <c r="AQ246" s="244"/>
      <c r="AR246" s="244"/>
      <c r="AS246" s="337">
        <f t="shared" si="104"/>
        <v>1</v>
      </c>
      <c r="AT246" s="337">
        <f t="shared" si="105"/>
        <v>1</v>
      </c>
      <c r="AU246" s="337">
        <f t="shared" si="106"/>
        <v>1</v>
      </c>
      <c r="AV246" s="337">
        <f t="shared" si="107"/>
        <v>1</v>
      </c>
      <c r="AW246" s="337">
        <f t="shared" si="108"/>
        <v>1</v>
      </c>
      <c r="AX246" s="337">
        <f t="shared" si="109"/>
        <v>1</v>
      </c>
      <c r="AY246" s="337">
        <f t="shared" si="110"/>
        <v>1</v>
      </c>
      <c r="AZ246" s="322"/>
      <c r="BA246" s="322"/>
      <c r="BB246" s="322"/>
      <c r="BC246" s="244"/>
      <c r="BD246" s="337">
        <f t="shared" si="111"/>
        <v>1</v>
      </c>
      <c r="BE246" s="337">
        <f t="shared" si="112"/>
        <v>1</v>
      </c>
      <c r="BF246" s="244"/>
      <c r="BG246" s="322"/>
      <c r="BH246" s="322"/>
      <c r="BI246" s="337">
        <f t="shared" si="113"/>
        <v>1</v>
      </c>
      <c r="BJ246" s="337">
        <f t="shared" si="114"/>
        <v>1</v>
      </c>
      <c r="BK246" s="337">
        <f t="shared" si="115"/>
        <v>1</v>
      </c>
      <c r="BL246" s="337">
        <f t="shared" si="116"/>
        <v>1</v>
      </c>
      <c r="BM246" s="337">
        <f t="shared" si="117"/>
        <v>1</v>
      </c>
      <c r="BN246" s="337">
        <f t="shared" si="118"/>
        <v>1</v>
      </c>
      <c r="BO246" s="415"/>
      <c r="BP246" s="244"/>
      <c r="BQ246" s="244"/>
      <c r="BR246" s="842"/>
      <c r="BS246" s="842"/>
      <c r="BT246" s="842"/>
    </row>
    <row r="247" spans="1:72" s="22" customFormat="1" ht="15.75" hidden="1" customHeight="1" outlineLevel="1">
      <c r="A247" s="842"/>
      <c r="B247" s="44"/>
      <c r="C247" s="45"/>
      <c r="D247" s="46"/>
      <c r="E247" s="46"/>
      <c r="F247" s="45"/>
      <c r="G247" s="46"/>
      <c r="H247" s="45"/>
      <c r="I247" s="45"/>
      <c r="J247" s="47"/>
      <c r="K247" s="48"/>
      <c r="L247" s="47"/>
      <c r="M247" s="2316"/>
      <c r="N247" s="48"/>
      <c r="O247" s="49"/>
      <c r="P247" s="49"/>
      <c r="Q247" s="2254">
        <f t="shared" si="119"/>
        <v>0</v>
      </c>
      <c r="R247" s="2255">
        <f t="shared" si="98"/>
        <v>0</v>
      </c>
      <c r="S247" s="2255">
        <f t="shared" si="99"/>
        <v>0</v>
      </c>
      <c r="T247" s="50"/>
      <c r="U247" s="50"/>
      <c r="V247" s="50"/>
      <c r="W247" s="2255">
        <f t="shared" si="100"/>
        <v>0</v>
      </c>
      <c r="X247" s="2261">
        <f t="shared" si="101"/>
        <v>0</v>
      </c>
      <c r="Y247" s="2261">
        <f t="shared" si="102"/>
        <v>0</v>
      </c>
      <c r="Z247" s="50"/>
      <c r="AA247" s="50"/>
      <c r="AB247" s="48"/>
      <c r="AC247" s="48"/>
      <c r="AD247" s="48"/>
      <c r="AE247" s="51"/>
      <c r="AF247" s="42"/>
      <c r="AG247" s="52" t="s">
        <v>7170</v>
      </c>
      <c r="AH247" s="207"/>
      <c r="AI247" s="415"/>
      <c r="AJ247" s="336" t="str">
        <f t="shared" si="103"/>
        <v>Please complete all cells in row</v>
      </c>
      <c r="AK247" s="415"/>
      <c r="AL247" s="244"/>
      <c r="AM247" s="244"/>
      <c r="AN247" s="244"/>
      <c r="AO247" s="244"/>
      <c r="AP247" s="244"/>
      <c r="AQ247" s="244"/>
      <c r="AR247" s="244"/>
      <c r="AS247" s="337">
        <f t="shared" si="104"/>
        <v>1</v>
      </c>
      <c r="AT247" s="337">
        <f t="shared" si="105"/>
        <v>1</v>
      </c>
      <c r="AU247" s="337">
        <f t="shared" si="106"/>
        <v>1</v>
      </c>
      <c r="AV247" s="337">
        <f t="shared" si="107"/>
        <v>1</v>
      </c>
      <c r="AW247" s="337">
        <f t="shared" si="108"/>
        <v>1</v>
      </c>
      <c r="AX247" s="337">
        <f t="shared" si="109"/>
        <v>1</v>
      </c>
      <c r="AY247" s="337">
        <f t="shared" si="110"/>
        <v>1</v>
      </c>
      <c r="AZ247" s="322"/>
      <c r="BA247" s="322"/>
      <c r="BB247" s="322"/>
      <c r="BC247" s="244"/>
      <c r="BD247" s="337">
        <f t="shared" si="111"/>
        <v>1</v>
      </c>
      <c r="BE247" s="337">
        <f t="shared" si="112"/>
        <v>1</v>
      </c>
      <c r="BF247" s="244"/>
      <c r="BG247" s="322"/>
      <c r="BH247" s="322"/>
      <c r="BI247" s="337">
        <f t="shared" si="113"/>
        <v>1</v>
      </c>
      <c r="BJ247" s="337">
        <f t="shared" si="114"/>
        <v>1</v>
      </c>
      <c r="BK247" s="337">
        <f t="shared" si="115"/>
        <v>1</v>
      </c>
      <c r="BL247" s="337">
        <f t="shared" si="116"/>
        <v>1</v>
      </c>
      <c r="BM247" s="337">
        <f t="shared" si="117"/>
        <v>1</v>
      </c>
      <c r="BN247" s="337">
        <f t="shared" si="118"/>
        <v>1</v>
      </c>
      <c r="BO247" s="415"/>
      <c r="BP247" s="244"/>
      <c r="BQ247" s="244"/>
      <c r="BR247" s="842"/>
      <c r="BS247" s="842"/>
      <c r="BT247" s="842"/>
    </row>
    <row r="248" spans="1:72" s="22" customFormat="1" ht="15.75" hidden="1" customHeight="1" outlineLevel="1">
      <c r="A248" s="842"/>
      <c r="B248" s="44"/>
      <c r="C248" s="45"/>
      <c r="D248" s="46"/>
      <c r="E248" s="46"/>
      <c r="F248" s="45"/>
      <c r="G248" s="46"/>
      <c r="H248" s="45"/>
      <c r="I248" s="45"/>
      <c r="J248" s="47"/>
      <c r="K248" s="48"/>
      <c r="L248" s="47"/>
      <c r="M248" s="2316"/>
      <c r="N248" s="48"/>
      <c r="O248" s="49"/>
      <c r="P248" s="49"/>
      <c r="Q248" s="2254">
        <f t="shared" si="119"/>
        <v>0</v>
      </c>
      <c r="R248" s="2255">
        <f t="shared" si="98"/>
        <v>0</v>
      </c>
      <c r="S248" s="2255">
        <f t="shared" si="99"/>
        <v>0</v>
      </c>
      <c r="T248" s="50"/>
      <c r="U248" s="50"/>
      <c r="V248" s="50"/>
      <c r="W248" s="2255">
        <f t="shared" si="100"/>
        <v>0</v>
      </c>
      <c r="X248" s="2261">
        <f t="shared" si="101"/>
        <v>0</v>
      </c>
      <c r="Y248" s="2261">
        <f t="shared" si="102"/>
        <v>0</v>
      </c>
      <c r="Z248" s="50"/>
      <c r="AA248" s="50"/>
      <c r="AB248" s="48"/>
      <c r="AC248" s="48"/>
      <c r="AD248" s="48"/>
      <c r="AE248" s="51"/>
      <c r="AF248" s="42"/>
      <c r="AG248" s="52" t="s">
        <v>7171</v>
      </c>
      <c r="AH248" s="207"/>
      <c r="AI248" s="415"/>
      <c r="AJ248" s="336" t="str">
        <f t="shared" si="103"/>
        <v>Please complete all cells in row</v>
      </c>
      <c r="AK248" s="415"/>
      <c r="AL248" s="244"/>
      <c r="AM248" s="244"/>
      <c r="AN248" s="244"/>
      <c r="AO248" s="244"/>
      <c r="AP248" s="244"/>
      <c r="AQ248" s="244"/>
      <c r="AR248" s="244"/>
      <c r="AS248" s="337">
        <f t="shared" si="104"/>
        <v>1</v>
      </c>
      <c r="AT248" s="337">
        <f t="shared" si="105"/>
        <v>1</v>
      </c>
      <c r="AU248" s="337">
        <f t="shared" si="106"/>
        <v>1</v>
      </c>
      <c r="AV248" s="337">
        <f t="shared" si="107"/>
        <v>1</v>
      </c>
      <c r="AW248" s="337">
        <f t="shared" si="108"/>
        <v>1</v>
      </c>
      <c r="AX248" s="337">
        <f t="shared" si="109"/>
        <v>1</v>
      </c>
      <c r="AY248" s="337">
        <f t="shared" si="110"/>
        <v>1</v>
      </c>
      <c r="AZ248" s="322"/>
      <c r="BA248" s="322"/>
      <c r="BB248" s="322"/>
      <c r="BC248" s="244"/>
      <c r="BD248" s="337">
        <f t="shared" si="111"/>
        <v>1</v>
      </c>
      <c r="BE248" s="337">
        <f t="shared" si="112"/>
        <v>1</v>
      </c>
      <c r="BF248" s="244"/>
      <c r="BG248" s="322"/>
      <c r="BH248" s="322"/>
      <c r="BI248" s="337">
        <f t="shared" si="113"/>
        <v>1</v>
      </c>
      <c r="BJ248" s="337">
        <f t="shared" si="114"/>
        <v>1</v>
      </c>
      <c r="BK248" s="337">
        <f t="shared" si="115"/>
        <v>1</v>
      </c>
      <c r="BL248" s="337">
        <f t="shared" si="116"/>
        <v>1</v>
      </c>
      <c r="BM248" s="337">
        <f t="shared" si="117"/>
        <v>1</v>
      </c>
      <c r="BN248" s="337">
        <f t="shared" si="118"/>
        <v>1</v>
      </c>
      <c r="BO248" s="415"/>
      <c r="BP248" s="244"/>
      <c r="BQ248" s="244"/>
      <c r="BR248" s="842"/>
      <c r="BS248" s="842"/>
      <c r="BT248" s="842"/>
    </row>
    <row r="249" spans="1:72" s="22" customFormat="1" ht="15.75" hidden="1" customHeight="1" outlineLevel="1">
      <c r="A249" s="842"/>
      <c r="B249" s="44"/>
      <c r="C249" s="45"/>
      <c r="D249" s="46"/>
      <c r="E249" s="46"/>
      <c r="F249" s="45"/>
      <c r="G249" s="46"/>
      <c r="H249" s="45"/>
      <c r="I249" s="45"/>
      <c r="J249" s="47"/>
      <c r="K249" s="48"/>
      <c r="L249" s="47"/>
      <c r="M249" s="2316"/>
      <c r="N249" s="48"/>
      <c r="O249" s="49"/>
      <c r="P249" s="49"/>
      <c r="Q249" s="2254">
        <f t="shared" si="119"/>
        <v>0</v>
      </c>
      <c r="R249" s="2255">
        <f t="shared" si="98"/>
        <v>0</v>
      </c>
      <c r="S249" s="2255">
        <f t="shared" si="99"/>
        <v>0</v>
      </c>
      <c r="T249" s="50"/>
      <c r="U249" s="50"/>
      <c r="V249" s="50"/>
      <c r="W249" s="2255">
        <f t="shared" si="100"/>
        <v>0</v>
      </c>
      <c r="X249" s="2261">
        <f t="shared" si="101"/>
        <v>0</v>
      </c>
      <c r="Y249" s="2261">
        <f t="shared" si="102"/>
        <v>0</v>
      </c>
      <c r="Z249" s="50"/>
      <c r="AA249" s="50"/>
      <c r="AB249" s="48"/>
      <c r="AC249" s="48"/>
      <c r="AD249" s="48"/>
      <c r="AE249" s="51"/>
      <c r="AF249" s="42"/>
      <c r="AG249" s="52" t="s">
        <v>7172</v>
      </c>
      <c r="AH249" s="207"/>
      <c r="AI249" s="415"/>
      <c r="AJ249" s="336" t="str">
        <f t="shared" si="103"/>
        <v>Please complete all cells in row</v>
      </c>
      <c r="AK249" s="415"/>
      <c r="AL249" s="244"/>
      <c r="AM249" s="244"/>
      <c r="AN249" s="244"/>
      <c r="AO249" s="244"/>
      <c r="AP249" s="244"/>
      <c r="AQ249" s="244"/>
      <c r="AR249" s="244"/>
      <c r="AS249" s="337">
        <f t="shared" si="104"/>
        <v>1</v>
      </c>
      <c r="AT249" s="337">
        <f t="shared" si="105"/>
        <v>1</v>
      </c>
      <c r="AU249" s="337">
        <f t="shared" si="106"/>
        <v>1</v>
      </c>
      <c r="AV249" s="337">
        <f t="shared" si="107"/>
        <v>1</v>
      </c>
      <c r="AW249" s="337">
        <f t="shared" si="108"/>
        <v>1</v>
      </c>
      <c r="AX249" s="337">
        <f t="shared" si="109"/>
        <v>1</v>
      </c>
      <c r="AY249" s="337">
        <f t="shared" si="110"/>
        <v>1</v>
      </c>
      <c r="AZ249" s="322"/>
      <c r="BA249" s="322"/>
      <c r="BB249" s="322"/>
      <c r="BC249" s="244"/>
      <c r="BD249" s="337">
        <f t="shared" si="111"/>
        <v>1</v>
      </c>
      <c r="BE249" s="337">
        <f t="shared" si="112"/>
        <v>1</v>
      </c>
      <c r="BF249" s="244"/>
      <c r="BG249" s="322"/>
      <c r="BH249" s="322"/>
      <c r="BI249" s="337">
        <f t="shared" si="113"/>
        <v>1</v>
      </c>
      <c r="BJ249" s="337">
        <f t="shared" si="114"/>
        <v>1</v>
      </c>
      <c r="BK249" s="337">
        <f t="shared" si="115"/>
        <v>1</v>
      </c>
      <c r="BL249" s="337">
        <f t="shared" si="116"/>
        <v>1</v>
      </c>
      <c r="BM249" s="337">
        <f t="shared" si="117"/>
        <v>1</v>
      </c>
      <c r="BN249" s="337">
        <f t="shared" si="118"/>
        <v>1</v>
      </c>
      <c r="BO249" s="415"/>
      <c r="BP249" s="244"/>
      <c r="BQ249" s="244"/>
      <c r="BR249" s="842"/>
      <c r="BS249" s="842"/>
      <c r="BT249" s="842"/>
    </row>
    <row r="250" spans="1:72" s="22" customFormat="1" ht="15.75" hidden="1" customHeight="1" outlineLevel="1">
      <c r="A250" s="842"/>
      <c r="B250" s="44"/>
      <c r="C250" s="45"/>
      <c r="D250" s="46"/>
      <c r="E250" s="46"/>
      <c r="F250" s="45"/>
      <c r="G250" s="46"/>
      <c r="H250" s="45"/>
      <c r="I250" s="45"/>
      <c r="J250" s="47"/>
      <c r="K250" s="48"/>
      <c r="L250" s="47"/>
      <c r="M250" s="2316"/>
      <c r="N250" s="48"/>
      <c r="O250" s="49"/>
      <c r="P250" s="49"/>
      <c r="Q250" s="2254">
        <f t="shared" si="119"/>
        <v>0</v>
      </c>
      <c r="R250" s="2255">
        <f t="shared" si="98"/>
        <v>0</v>
      </c>
      <c r="S250" s="2255">
        <f t="shared" si="99"/>
        <v>0</v>
      </c>
      <c r="T250" s="50"/>
      <c r="U250" s="50"/>
      <c r="V250" s="50"/>
      <c r="W250" s="2255">
        <f t="shared" si="100"/>
        <v>0</v>
      </c>
      <c r="X250" s="2261">
        <f t="shared" si="101"/>
        <v>0</v>
      </c>
      <c r="Y250" s="2261">
        <f t="shared" si="102"/>
        <v>0</v>
      </c>
      <c r="Z250" s="50"/>
      <c r="AA250" s="50"/>
      <c r="AB250" s="48"/>
      <c r="AC250" s="48"/>
      <c r="AD250" s="48"/>
      <c r="AE250" s="51"/>
      <c r="AF250" s="42"/>
      <c r="AG250" s="52" t="s">
        <v>7173</v>
      </c>
      <c r="AH250" s="207"/>
      <c r="AI250" s="415"/>
      <c r="AJ250" s="336" t="str">
        <f t="shared" si="103"/>
        <v>Please complete all cells in row</v>
      </c>
      <c r="AK250" s="415"/>
      <c r="AL250" s="244"/>
      <c r="AM250" s="244"/>
      <c r="AN250" s="244"/>
      <c r="AO250" s="244"/>
      <c r="AP250" s="244"/>
      <c r="AQ250" s="244"/>
      <c r="AR250" s="244"/>
      <c r="AS250" s="337">
        <f t="shared" si="104"/>
        <v>1</v>
      </c>
      <c r="AT250" s="337">
        <f t="shared" si="105"/>
        <v>1</v>
      </c>
      <c r="AU250" s="337">
        <f t="shared" si="106"/>
        <v>1</v>
      </c>
      <c r="AV250" s="337">
        <f t="shared" si="107"/>
        <v>1</v>
      </c>
      <c r="AW250" s="337">
        <f t="shared" si="108"/>
        <v>1</v>
      </c>
      <c r="AX250" s="337">
        <f t="shared" si="109"/>
        <v>1</v>
      </c>
      <c r="AY250" s="337">
        <f t="shared" si="110"/>
        <v>1</v>
      </c>
      <c r="AZ250" s="322"/>
      <c r="BA250" s="322"/>
      <c r="BB250" s="322"/>
      <c r="BC250" s="244"/>
      <c r="BD250" s="337">
        <f t="shared" si="111"/>
        <v>1</v>
      </c>
      <c r="BE250" s="337">
        <f t="shared" si="112"/>
        <v>1</v>
      </c>
      <c r="BF250" s="244"/>
      <c r="BG250" s="322"/>
      <c r="BH250" s="322"/>
      <c r="BI250" s="337">
        <f t="shared" si="113"/>
        <v>1</v>
      </c>
      <c r="BJ250" s="337">
        <f t="shared" si="114"/>
        <v>1</v>
      </c>
      <c r="BK250" s="337">
        <f t="shared" si="115"/>
        <v>1</v>
      </c>
      <c r="BL250" s="337">
        <f t="shared" si="116"/>
        <v>1</v>
      </c>
      <c r="BM250" s="337">
        <f t="shared" si="117"/>
        <v>1</v>
      </c>
      <c r="BN250" s="337">
        <f t="shared" si="118"/>
        <v>1</v>
      </c>
      <c r="BO250" s="415"/>
      <c r="BP250" s="244"/>
      <c r="BQ250" s="244"/>
      <c r="BR250" s="842"/>
      <c r="BS250" s="842"/>
      <c r="BT250" s="842"/>
    </row>
    <row r="251" spans="1:72" s="22" customFormat="1" ht="15.75" hidden="1" customHeight="1" outlineLevel="1">
      <c r="A251" s="842"/>
      <c r="B251" s="44"/>
      <c r="C251" s="45"/>
      <c r="D251" s="46"/>
      <c r="E251" s="46"/>
      <c r="F251" s="45"/>
      <c r="G251" s="46"/>
      <c r="H251" s="45"/>
      <c r="I251" s="45"/>
      <c r="J251" s="47"/>
      <c r="K251" s="48"/>
      <c r="L251" s="47"/>
      <c r="M251" s="2316"/>
      <c r="N251" s="48"/>
      <c r="O251" s="49"/>
      <c r="P251" s="49"/>
      <c r="Q251" s="2254">
        <f t="shared" si="119"/>
        <v>0</v>
      </c>
      <c r="R251" s="2255">
        <f t="shared" si="98"/>
        <v>0</v>
      </c>
      <c r="S251" s="2255">
        <f t="shared" si="99"/>
        <v>0</v>
      </c>
      <c r="T251" s="50"/>
      <c r="U251" s="50"/>
      <c r="V251" s="50"/>
      <c r="W251" s="2255">
        <f t="shared" si="100"/>
        <v>0</v>
      </c>
      <c r="X251" s="2261">
        <f t="shared" si="101"/>
        <v>0</v>
      </c>
      <c r="Y251" s="2261">
        <f t="shared" si="102"/>
        <v>0</v>
      </c>
      <c r="Z251" s="50"/>
      <c r="AA251" s="50"/>
      <c r="AB251" s="48"/>
      <c r="AC251" s="48"/>
      <c r="AD251" s="48"/>
      <c r="AE251" s="51"/>
      <c r="AF251" s="42"/>
      <c r="AG251" s="52" t="s">
        <v>7174</v>
      </c>
      <c r="AH251" s="207"/>
      <c r="AI251" s="415"/>
      <c r="AJ251" s="336" t="str">
        <f t="shared" si="103"/>
        <v>Please complete all cells in row</v>
      </c>
      <c r="AK251" s="415"/>
      <c r="AL251" s="244"/>
      <c r="AM251" s="244"/>
      <c r="AN251" s="244"/>
      <c r="AO251" s="244"/>
      <c r="AP251" s="244"/>
      <c r="AQ251" s="244"/>
      <c r="AR251" s="244"/>
      <c r="AS251" s="337">
        <f t="shared" si="104"/>
        <v>1</v>
      </c>
      <c r="AT251" s="337">
        <f t="shared" si="105"/>
        <v>1</v>
      </c>
      <c r="AU251" s="337">
        <f t="shared" si="106"/>
        <v>1</v>
      </c>
      <c r="AV251" s="337">
        <f t="shared" si="107"/>
        <v>1</v>
      </c>
      <c r="AW251" s="337">
        <f t="shared" si="108"/>
        <v>1</v>
      </c>
      <c r="AX251" s="337">
        <f t="shared" si="109"/>
        <v>1</v>
      </c>
      <c r="AY251" s="337">
        <f t="shared" si="110"/>
        <v>1</v>
      </c>
      <c r="AZ251" s="322"/>
      <c r="BA251" s="322"/>
      <c r="BB251" s="322"/>
      <c r="BC251" s="244"/>
      <c r="BD251" s="337">
        <f t="shared" si="111"/>
        <v>1</v>
      </c>
      <c r="BE251" s="337">
        <f t="shared" si="112"/>
        <v>1</v>
      </c>
      <c r="BF251" s="244"/>
      <c r="BG251" s="322"/>
      <c r="BH251" s="322"/>
      <c r="BI251" s="337">
        <f t="shared" si="113"/>
        <v>1</v>
      </c>
      <c r="BJ251" s="337">
        <f t="shared" si="114"/>
        <v>1</v>
      </c>
      <c r="BK251" s="337">
        <f t="shared" si="115"/>
        <v>1</v>
      </c>
      <c r="BL251" s="337">
        <f t="shared" si="116"/>
        <v>1</v>
      </c>
      <c r="BM251" s="337">
        <f t="shared" si="117"/>
        <v>1</v>
      </c>
      <c r="BN251" s="337">
        <f t="shared" si="118"/>
        <v>1</v>
      </c>
      <c r="BO251" s="415"/>
      <c r="BP251" s="244"/>
      <c r="BQ251" s="244"/>
      <c r="BR251" s="842"/>
      <c r="BS251" s="842"/>
      <c r="BT251" s="842"/>
    </row>
    <row r="252" spans="1:72" s="22" customFormat="1" ht="15.75" hidden="1" customHeight="1" outlineLevel="1">
      <c r="A252" s="842"/>
      <c r="B252" s="44"/>
      <c r="C252" s="45"/>
      <c r="D252" s="46"/>
      <c r="E252" s="46"/>
      <c r="F252" s="45"/>
      <c r="G252" s="46"/>
      <c r="H252" s="45"/>
      <c r="I252" s="45"/>
      <c r="J252" s="47"/>
      <c r="K252" s="48"/>
      <c r="L252" s="47"/>
      <c r="M252" s="2316"/>
      <c r="N252" s="48"/>
      <c r="O252" s="49"/>
      <c r="P252" s="49"/>
      <c r="Q252" s="2254">
        <f t="shared" si="119"/>
        <v>0</v>
      </c>
      <c r="R252" s="2255">
        <f t="shared" si="98"/>
        <v>0</v>
      </c>
      <c r="S252" s="2255">
        <f t="shared" si="99"/>
        <v>0</v>
      </c>
      <c r="T252" s="50"/>
      <c r="U252" s="50"/>
      <c r="V252" s="50"/>
      <c r="W252" s="2255">
        <f t="shared" si="100"/>
        <v>0</v>
      </c>
      <c r="X252" s="2261">
        <f t="shared" si="101"/>
        <v>0</v>
      </c>
      <c r="Y252" s="2261">
        <f t="shared" si="102"/>
        <v>0</v>
      </c>
      <c r="Z252" s="50"/>
      <c r="AA252" s="50"/>
      <c r="AB252" s="48"/>
      <c r="AC252" s="48"/>
      <c r="AD252" s="48"/>
      <c r="AE252" s="51"/>
      <c r="AF252" s="42"/>
      <c r="AG252" s="52" t="s">
        <v>7175</v>
      </c>
      <c r="AH252" s="207"/>
      <c r="AI252" s="415"/>
      <c r="AJ252" s="336" t="str">
        <f t="shared" si="103"/>
        <v>Please complete all cells in row</v>
      </c>
      <c r="AK252" s="415"/>
      <c r="AL252" s="244"/>
      <c r="AM252" s="244"/>
      <c r="AN252" s="244"/>
      <c r="AO252" s="244"/>
      <c r="AP252" s="244"/>
      <c r="AQ252" s="244"/>
      <c r="AR252" s="244"/>
      <c r="AS252" s="337">
        <f t="shared" si="104"/>
        <v>1</v>
      </c>
      <c r="AT252" s="337">
        <f t="shared" si="105"/>
        <v>1</v>
      </c>
      <c r="AU252" s="337">
        <f t="shared" si="106"/>
        <v>1</v>
      </c>
      <c r="AV252" s="337">
        <f t="shared" si="107"/>
        <v>1</v>
      </c>
      <c r="AW252" s="337">
        <f t="shared" si="108"/>
        <v>1</v>
      </c>
      <c r="AX252" s="337">
        <f t="shared" si="109"/>
        <v>1</v>
      </c>
      <c r="AY252" s="337">
        <f t="shared" si="110"/>
        <v>1</v>
      </c>
      <c r="AZ252" s="322"/>
      <c r="BA252" s="322"/>
      <c r="BB252" s="322"/>
      <c r="BC252" s="244"/>
      <c r="BD252" s="337">
        <f t="shared" si="111"/>
        <v>1</v>
      </c>
      <c r="BE252" s="337">
        <f t="shared" si="112"/>
        <v>1</v>
      </c>
      <c r="BF252" s="244"/>
      <c r="BG252" s="322"/>
      <c r="BH252" s="322"/>
      <c r="BI252" s="337">
        <f t="shared" si="113"/>
        <v>1</v>
      </c>
      <c r="BJ252" s="337">
        <f t="shared" si="114"/>
        <v>1</v>
      </c>
      <c r="BK252" s="337">
        <f t="shared" si="115"/>
        <v>1</v>
      </c>
      <c r="BL252" s="337">
        <f t="shared" si="116"/>
        <v>1</v>
      </c>
      <c r="BM252" s="337">
        <f t="shared" si="117"/>
        <v>1</v>
      </c>
      <c r="BN252" s="337">
        <f t="shared" si="118"/>
        <v>1</v>
      </c>
      <c r="BO252" s="415"/>
      <c r="BP252" s="244"/>
      <c r="BQ252" s="244"/>
      <c r="BR252" s="842"/>
      <c r="BS252" s="842"/>
      <c r="BT252" s="842"/>
    </row>
    <row r="253" spans="1:72" s="22" customFormat="1" ht="15.75" hidden="1" customHeight="1" outlineLevel="1">
      <c r="A253" s="842"/>
      <c r="B253" s="44"/>
      <c r="C253" s="45"/>
      <c r="D253" s="46"/>
      <c r="E253" s="46"/>
      <c r="F253" s="45"/>
      <c r="G253" s="46"/>
      <c r="H253" s="45"/>
      <c r="I253" s="45"/>
      <c r="J253" s="47"/>
      <c r="K253" s="48"/>
      <c r="L253" s="47"/>
      <c r="M253" s="2316"/>
      <c r="N253" s="48"/>
      <c r="O253" s="49"/>
      <c r="P253" s="49"/>
      <c r="Q253" s="2254">
        <f t="shared" si="119"/>
        <v>0</v>
      </c>
      <c r="R253" s="2255">
        <f t="shared" si="98"/>
        <v>0</v>
      </c>
      <c r="S253" s="2255">
        <f t="shared" si="99"/>
        <v>0</v>
      </c>
      <c r="T253" s="50"/>
      <c r="U253" s="50"/>
      <c r="V253" s="50"/>
      <c r="W253" s="2255">
        <f t="shared" si="100"/>
        <v>0</v>
      </c>
      <c r="X253" s="2261">
        <f t="shared" si="101"/>
        <v>0</v>
      </c>
      <c r="Y253" s="2261">
        <f t="shared" si="102"/>
        <v>0</v>
      </c>
      <c r="Z253" s="50"/>
      <c r="AA253" s="50"/>
      <c r="AB253" s="48"/>
      <c r="AC253" s="48"/>
      <c r="AD253" s="48"/>
      <c r="AE253" s="51"/>
      <c r="AF253" s="42"/>
      <c r="AG253" s="52" t="s">
        <v>7176</v>
      </c>
      <c r="AH253" s="207"/>
      <c r="AI253" s="415"/>
      <c r="AJ253" s="336" t="str">
        <f t="shared" si="103"/>
        <v>Please complete all cells in row</v>
      </c>
      <c r="AK253" s="415"/>
      <c r="AL253" s="244"/>
      <c r="AM253" s="244"/>
      <c r="AN253" s="244"/>
      <c r="AO253" s="244"/>
      <c r="AP253" s="244"/>
      <c r="AQ253" s="244"/>
      <c r="AR253" s="244"/>
      <c r="AS253" s="337">
        <f t="shared" si="104"/>
        <v>1</v>
      </c>
      <c r="AT253" s="337">
        <f t="shared" si="105"/>
        <v>1</v>
      </c>
      <c r="AU253" s="337">
        <f t="shared" si="106"/>
        <v>1</v>
      </c>
      <c r="AV253" s="337">
        <f t="shared" si="107"/>
        <v>1</v>
      </c>
      <c r="AW253" s="337">
        <f t="shared" si="108"/>
        <v>1</v>
      </c>
      <c r="AX253" s="337">
        <f t="shared" si="109"/>
        <v>1</v>
      </c>
      <c r="AY253" s="337">
        <f t="shared" si="110"/>
        <v>1</v>
      </c>
      <c r="AZ253" s="322"/>
      <c r="BA253" s="322"/>
      <c r="BB253" s="322"/>
      <c r="BC253" s="244"/>
      <c r="BD253" s="337">
        <f t="shared" si="111"/>
        <v>1</v>
      </c>
      <c r="BE253" s="337">
        <f t="shared" si="112"/>
        <v>1</v>
      </c>
      <c r="BF253" s="244"/>
      <c r="BG253" s="322"/>
      <c r="BH253" s="322"/>
      <c r="BI253" s="337">
        <f t="shared" si="113"/>
        <v>1</v>
      </c>
      <c r="BJ253" s="337">
        <f t="shared" si="114"/>
        <v>1</v>
      </c>
      <c r="BK253" s="337">
        <f t="shared" si="115"/>
        <v>1</v>
      </c>
      <c r="BL253" s="337">
        <f t="shared" si="116"/>
        <v>1</v>
      </c>
      <c r="BM253" s="337">
        <f t="shared" si="117"/>
        <v>1</v>
      </c>
      <c r="BN253" s="337">
        <f t="shared" si="118"/>
        <v>1</v>
      </c>
      <c r="BO253" s="415"/>
      <c r="BP253" s="244"/>
      <c r="BQ253" s="244"/>
      <c r="BR253" s="842"/>
      <c r="BS253" s="842"/>
      <c r="BT253" s="842"/>
    </row>
    <row r="254" spans="1:72" s="22" customFormat="1" ht="15.75" hidden="1" customHeight="1" outlineLevel="1">
      <c r="A254" s="842"/>
      <c r="B254" s="44"/>
      <c r="C254" s="45"/>
      <c r="D254" s="46"/>
      <c r="E254" s="46"/>
      <c r="F254" s="45"/>
      <c r="G254" s="46"/>
      <c r="H254" s="45"/>
      <c r="I254" s="45"/>
      <c r="J254" s="47"/>
      <c r="K254" s="48"/>
      <c r="L254" s="47"/>
      <c r="M254" s="2316"/>
      <c r="N254" s="48"/>
      <c r="O254" s="49"/>
      <c r="P254" s="49"/>
      <c r="Q254" s="2254">
        <f t="shared" si="119"/>
        <v>0</v>
      </c>
      <c r="R254" s="2255">
        <f t="shared" si="98"/>
        <v>0</v>
      </c>
      <c r="S254" s="2255">
        <f t="shared" si="99"/>
        <v>0</v>
      </c>
      <c r="T254" s="50"/>
      <c r="U254" s="50"/>
      <c r="V254" s="50"/>
      <c r="W254" s="2255">
        <f t="shared" si="100"/>
        <v>0</v>
      </c>
      <c r="X254" s="2261">
        <f t="shared" si="101"/>
        <v>0</v>
      </c>
      <c r="Y254" s="2261">
        <f t="shared" si="102"/>
        <v>0</v>
      </c>
      <c r="Z254" s="50"/>
      <c r="AA254" s="50"/>
      <c r="AB254" s="48"/>
      <c r="AC254" s="48"/>
      <c r="AD254" s="48"/>
      <c r="AE254" s="51"/>
      <c r="AF254" s="42"/>
      <c r="AG254" s="52" t="s">
        <v>7177</v>
      </c>
      <c r="AH254" s="207"/>
      <c r="AI254" s="415"/>
      <c r="AJ254" s="336" t="str">
        <f t="shared" si="103"/>
        <v>Please complete all cells in row</v>
      </c>
      <c r="AK254" s="415"/>
      <c r="AL254" s="244"/>
      <c r="AM254" s="244"/>
      <c r="AN254" s="244"/>
      <c r="AO254" s="244"/>
      <c r="AP254" s="244"/>
      <c r="AQ254" s="244"/>
      <c r="AR254" s="244"/>
      <c r="AS254" s="337">
        <f t="shared" si="104"/>
        <v>1</v>
      </c>
      <c r="AT254" s="337">
        <f t="shared" si="105"/>
        <v>1</v>
      </c>
      <c r="AU254" s="337">
        <f t="shared" si="106"/>
        <v>1</v>
      </c>
      <c r="AV254" s="337">
        <f t="shared" si="107"/>
        <v>1</v>
      </c>
      <c r="AW254" s="337">
        <f t="shared" si="108"/>
        <v>1</v>
      </c>
      <c r="AX254" s="337">
        <f t="shared" si="109"/>
        <v>1</v>
      </c>
      <c r="AY254" s="337">
        <f t="shared" si="110"/>
        <v>1</v>
      </c>
      <c r="AZ254" s="322"/>
      <c r="BA254" s="322"/>
      <c r="BB254" s="322"/>
      <c r="BC254" s="244"/>
      <c r="BD254" s="337">
        <f t="shared" si="111"/>
        <v>1</v>
      </c>
      <c r="BE254" s="337">
        <f t="shared" si="112"/>
        <v>1</v>
      </c>
      <c r="BF254" s="244"/>
      <c r="BG254" s="322"/>
      <c r="BH254" s="322"/>
      <c r="BI254" s="337">
        <f t="shared" si="113"/>
        <v>1</v>
      </c>
      <c r="BJ254" s="337">
        <f t="shared" si="114"/>
        <v>1</v>
      </c>
      <c r="BK254" s="337">
        <f t="shared" si="115"/>
        <v>1</v>
      </c>
      <c r="BL254" s="337">
        <f t="shared" si="116"/>
        <v>1</v>
      </c>
      <c r="BM254" s="337">
        <f t="shared" si="117"/>
        <v>1</v>
      </c>
      <c r="BN254" s="337">
        <f t="shared" si="118"/>
        <v>1</v>
      </c>
      <c r="BO254" s="415"/>
      <c r="BP254" s="244"/>
      <c r="BQ254" s="244"/>
      <c r="BR254" s="842"/>
      <c r="BS254" s="842"/>
      <c r="BT254" s="842"/>
    </row>
    <row r="255" spans="1:72" s="22" customFormat="1" ht="15.75" hidden="1" customHeight="1" outlineLevel="1">
      <c r="A255" s="842"/>
      <c r="B255" s="44"/>
      <c r="C255" s="45"/>
      <c r="D255" s="46"/>
      <c r="E255" s="46"/>
      <c r="F255" s="45"/>
      <c r="G255" s="46"/>
      <c r="H255" s="45"/>
      <c r="I255" s="45"/>
      <c r="J255" s="47"/>
      <c r="K255" s="48"/>
      <c r="L255" s="47"/>
      <c r="M255" s="2316"/>
      <c r="N255" s="48"/>
      <c r="O255" s="49"/>
      <c r="P255" s="49"/>
      <c r="Q255" s="2254">
        <f t="shared" si="119"/>
        <v>0</v>
      </c>
      <c r="R255" s="2255">
        <f t="shared" si="98"/>
        <v>0</v>
      </c>
      <c r="S255" s="2255">
        <f t="shared" si="99"/>
        <v>0</v>
      </c>
      <c r="T255" s="50"/>
      <c r="U255" s="50"/>
      <c r="V255" s="50"/>
      <c r="W255" s="2255">
        <f t="shared" si="100"/>
        <v>0</v>
      </c>
      <c r="X255" s="2261">
        <f t="shared" si="101"/>
        <v>0</v>
      </c>
      <c r="Y255" s="2261">
        <f t="shared" si="102"/>
        <v>0</v>
      </c>
      <c r="Z255" s="50"/>
      <c r="AA255" s="50"/>
      <c r="AB255" s="48"/>
      <c r="AC255" s="48"/>
      <c r="AD255" s="48"/>
      <c r="AE255" s="51"/>
      <c r="AF255" s="42"/>
      <c r="AG255" s="52" t="s">
        <v>7178</v>
      </c>
      <c r="AH255" s="207"/>
      <c r="AI255" s="415"/>
      <c r="AJ255" s="336" t="str">
        <f t="shared" si="103"/>
        <v>Please complete all cells in row</v>
      </c>
      <c r="AK255" s="415"/>
      <c r="AL255" s="244"/>
      <c r="AM255" s="244"/>
      <c r="AN255" s="244"/>
      <c r="AO255" s="244"/>
      <c r="AP255" s="244"/>
      <c r="AQ255" s="244"/>
      <c r="AR255" s="244"/>
      <c r="AS255" s="337">
        <f t="shared" si="104"/>
        <v>1</v>
      </c>
      <c r="AT255" s="337">
        <f t="shared" si="105"/>
        <v>1</v>
      </c>
      <c r="AU255" s="337">
        <f t="shared" si="106"/>
        <v>1</v>
      </c>
      <c r="AV255" s="337">
        <f t="shared" si="107"/>
        <v>1</v>
      </c>
      <c r="AW255" s="337">
        <f t="shared" si="108"/>
        <v>1</v>
      </c>
      <c r="AX255" s="337">
        <f t="shared" si="109"/>
        <v>1</v>
      </c>
      <c r="AY255" s="337">
        <f t="shared" si="110"/>
        <v>1</v>
      </c>
      <c r="AZ255" s="322"/>
      <c r="BA255" s="322"/>
      <c r="BB255" s="322"/>
      <c r="BC255" s="244"/>
      <c r="BD255" s="337">
        <f t="shared" si="111"/>
        <v>1</v>
      </c>
      <c r="BE255" s="337">
        <f t="shared" si="112"/>
        <v>1</v>
      </c>
      <c r="BF255" s="244"/>
      <c r="BG255" s="322"/>
      <c r="BH255" s="322"/>
      <c r="BI255" s="337">
        <f t="shared" si="113"/>
        <v>1</v>
      </c>
      <c r="BJ255" s="337">
        <f t="shared" si="114"/>
        <v>1</v>
      </c>
      <c r="BK255" s="337">
        <f t="shared" si="115"/>
        <v>1</v>
      </c>
      <c r="BL255" s="337">
        <f t="shared" si="116"/>
        <v>1</v>
      </c>
      <c r="BM255" s="337">
        <f t="shared" si="117"/>
        <v>1</v>
      </c>
      <c r="BN255" s="337">
        <f t="shared" si="118"/>
        <v>1</v>
      </c>
      <c r="BO255" s="415"/>
      <c r="BP255" s="244"/>
      <c r="BQ255" s="244"/>
      <c r="BR255" s="842"/>
      <c r="BS255" s="842"/>
      <c r="BT255" s="842"/>
    </row>
    <row r="256" spans="1:72" s="22" customFormat="1" ht="15.75" hidden="1" customHeight="1" outlineLevel="1">
      <c r="A256" s="842"/>
      <c r="B256" s="44"/>
      <c r="C256" s="45"/>
      <c r="D256" s="46"/>
      <c r="E256" s="46"/>
      <c r="F256" s="45"/>
      <c r="G256" s="46"/>
      <c r="H256" s="45"/>
      <c r="I256" s="45"/>
      <c r="J256" s="47"/>
      <c r="K256" s="48"/>
      <c r="L256" s="47"/>
      <c r="M256" s="2316"/>
      <c r="N256" s="48"/>
      <c r="O256" s="49"/>
      <c r="P256" s="49"/>
      <c r="Q256" s="2254">
        <f t="shared" si="119"/>
        <v>0</v>
      </c>
      <c r="R256" s="2255">
        <f t="shared" si="98"/>
        <v>0</v>
      </c>
      <c r="S256" s="2255">
        <f t="shared" si="99"/>
        <v>0</v>
      </c>
      <c r="T256" s="50"/>
      <c r="U256" s="50"/>
      <c r="V256" s="50"/>
      <c r="W256" s="2255">
        <f t="shared" si="100"/>
        <v>0</v>
      </c>
      <c r="X256" s="2261">
        <f t="shared" si="101"/>
        <v>0</v>
      </c>
      <c r="Y256" s="2261">
        <f t="shared" si="102"/>
        <v>0</v>
      </c>
      <c r="Z256" s="50"/>
      <c r="AA256" s="50"/>
      <c r="AB256" s="48"/>
      <c r="AC256" s="48"/>
      <c r="AD256" s="48"/>
      <c r="AE256" s="51"/>
      <c r="AF256" s="42"/>
      <c r="AG256" s="52" t="s">
        <v>7179</v>
      </c>
      <c r="AH256" s="207"/>
      <c r="AI256" s="415"/>
      <c r="AJ256" s="336" t="str">
        <f t="shared" si="103"/>
        <v>Please complete all cells in row</v>
      </c>
      <c r="AK256" s="415"/>
      <c r="AL256" s="244"/>
      <c r="AM256" s="244"/>
      <c r="AN256" s="244"/>
      <c r="AO256" s="244"/>
      <c r="AP256" s="244"/>
      <c r="AQ256" s="244"/>
      <c r="AR256" s="244"/>
      <c r="AS256" s="337">
        <f t="shared" si="104"/>
        <v>1</v>
      </c>
      <c r="AT256" s="337">
        <f t="shared" si="105"/>
        <v>1</v>
      </c>
      <c r="AU256" s="337">
        <f t="shared" si="106"/>
        <v>1</v>
      </c>
      <c r="AV256" s="337">
        <f t="shared" si="107"/>
        <v>1</v>
      </c>
      <c r="AW256" s="337">
        <f t="shared" si="108"/>
        <v>1</v>
      </c>
      <c r="AX256" s="337">
        <f t="shared" si="109"/>
        <v>1</v>
      </c>
      <c r="AY256" s="337">
        <f t="shared" si="110"/>
        <v>1</v>
      </c>
      <c r="AZ256" s="322"/>
      <c r="BA256" s="322"/>
      <c r="BB256" s="322"/>
      <c r="BC256" s="244"/>
      <c r="BD256" s="337">
        <f t="shared" si="111"/>
        <v>1</v>
      </c>
      <c r="BE256" s="337">
        <f t="shared" si="112"/>
        <v>1</v>
      </c>
      <c r="BF256" s="244"/>
      <c r="BG256" s="322"/>
      <c r="BH256" s="322"/>
      <c r="BI256" s="337">
        <f t="shared" si="113"/>
        <v>1</v>
      </c>
      <c r="BJ256" s="337">
        <f t="shared" si="114"/>
        <v>1</v>
      </c>
      <c r="BK256" s="337">
        <f t="shared" si="115"/>
        <v>1</v>
      </c>
      <c r="BL256" s="337">
        <f t="shared" si="116"/>
        <v>1</v>
      </c>
      <c r="BM256" s="337">
        <f t="shared" si="117"/>
        <v>1</v>
      </c>
      <c r="BN256" s="337">
        <f t="shared" si="118"/>
        <v>1</v>
      </c>
      <c r="BO256" s="415"/>
      <c r="BP256" s="244"/>
      <c r="BQ256" s="244"/>
      <c r="BR256" s="842"/>
      <c r="BS256" s="842"/>
      <c r="BT256" s="842"/>
    </row>
    <row r="257" spans="1:72" s="22" customFormat="1" ht="15.75" hidden="1" customHeight="1" outlineLevel="1">
      <c r="A257" s="842"/>
      <c r="B257" s="44"/>
      <c r="C257" s="45"/>
      <c r="D257" s="46"/>
      <c r="E257" s="46"/>
      <c r="F257" s="45"/>
      <c r="G257" s="46"/>
      <c r="H257" s="45"/>
      <c r="I257" s="45"/>
      <c r="J257" s="47"/>
      <c r="K257" s="48"/>
      <c r="L257" s="47"/>
      <c r="M257" s="2316"/>
      <c r="N257" s="48"/>
      <c r="O257" s="49"/>
      <c r="P257" s="49"/>
      <c r="Q257" s="2254">
        <f t="shared" si="119"/>
        <v>0</v>
      </c>
      <c r="R257" s="2255">
        <f t="shared" si="98"/>
        <v>0</v>
      </c>
      <c r="S257" s="2255">
        <f t="shared" si="99"/>
        <v>0</v>
      </c>
      <c r="T257" s="50"/>
      <c r="U257" s="50"/>
      <c r="V257" s="50"/>
      <c r="W257" s="2255">
        <f t="shared" si="100"/>
        <v>0</v>
      </c>
      <c r="X257" s="2261">
        <f t="shared" si="101"/>
        <v>0</v>
      </c>
      <c r="Y257" s="2261">
        <f t="shared" si="102"/>
        <v>0</v>
      </c>
      <c r="Z257" s="50"/>
      <c r="AA257" s="50"/>
      <c r="AB257" s="48"/>
      <c r="AC257" s="48"/>
      <c r="AD257" s="48"/>
      <c r="AE257" s="51"/>
      <c r="AF257" s="42"/>
      <c r="AG257" s="52" t="s">
        <v>7180</v>
      </c>
      <c r="AH257" s="207"/>
      <c r="AI257" s="415"/>
      <c r="AJ257" s="336" t="str">
        <f t="shared" si="103"/>
        <v>Please complete all cells in row</v>
      </c>
      <c r="AK257" s="415"/>
      <c r="AL257" s="244"/>
      <c r="AM257" s="244"/>
      <c r="AN257" s="244"/>
      <c r="AO257" s="244"/>
      <c r="AP257" s="244"/>
      <c r="AQ257" s="244"/>
      <c r="AR257" s="244"/>
      <c r="AS257" s="337">
        <f t="shared" si="104"/>
        <v>1</v>
      </c>
      <c r="AT257" s="337">
        <f t="shared" si="105"/>
        <v>1</v>
      </c>
      <c r="AU257" s="337">
        <f t="shared" si="106"/>
        <v>1</v>
      </c>
      <c r="AV257" s="337">
        <f t="shared" si="107"/>
        <v>1</v>
      </c>
      <c r="AW257" s="337">
        <f t="shared" si="108"/>
        <v>1</v>
      </c>
      <c r="AX257" s="337">
        <f t="shared" si="109"/>
        <v>1</v>
      </c>
      <c r="AY257" s="337">
        <f t="shared" si="110"/>
        <v>1</v>
      </c>
      <c r="AZ257" s="322"/>
      <c r="BA257" s="322"/>
      <c r="BB257" s="322"/>
      <c r="BC257" s="244"/>
      <c r="BD257" s="337">
        <f t="shared" si="111"/>
        <v>1</v>
      </c>
      <c r="BE257" s="337">
        <f t="shared" si="112"/>
        <v>1</v>
      </c>
      <c r="BF257" s="244"/>
      <c r="BG257" s="322"/>
      <c r="BH257" s="322"/>
      <c r="BI257" s="337">
        <f t="shared" si="113"/>
        <v>1</v>
      </c>
      <c r="BJ257" s="337">
        <f t="shared" si="114"/>
        <v>1</v>
      </c>
      <c r="BK257" s="337">
        <f t="shared" si="115"/>
        <v>1</v>
      </c>
      <c r="BL257" s="337">
        <f t="shared" si="116"/>
        <v>1</v>
      </c>
      <c r="BM257" s="337">
        <f t="shared" si="117"/>
        <v>1</v>
      </c>
      <c r="BN257" s="337">
        <f t="shared" si="118"/>
        <v>1</v>
      </c>
      <c r="BO257" s="415"/>
      <c r="BP257" s="244"/>
      <c r="BQ257" s="244"/>
      <c r="BR257" s="842"/>
      <c r="BS257" s="842"/>
      <c r="BT257" s="842"/>
    </row>
    <row r="258" spans="1:72" s="22" customFormat="1" ht="15.75" hidden="1" customHeight="1" outlineLevel="1">
      <c r="A258" s="842"/>
      <c r="B258" s="44"/>
      <c r="C258" s="45"/>
      <c r="D258" s="46"/>
      <c r="E258" s="46"/>
      <c r="F258" s="45"/>
      <c r="G258" s="46"/>
      <c r="H258" s="45"/>
      <c r="I258" s="45"/>
      <c r="J258" s="47"/>
      <c r="K258" s="48"/>
      <c r="L258" s="47"/>
      <c r="M258" s="2316"/>
      <c r="N258" s="48"/>
      <c r="O258" s="49"/>
      <c r="P258" s="49"/>
      <c r="Q258" s="2254">
        <f t="shared" si="119"/>
        <v>0</v>
      </c>
      <c r="R258" s="2255">
        <f t="shared" si="98"/>
        <v>0</v>
      </c>
      <c r="S258" s="2255">
        <f t="shared" si="99"/>
        <v>0</v>
      </c>
      <c r="T258" s="50"/>
      <c r="U258" s="50"/>
      <c r="V258" s="50"/>
      <c r="W258" s="2255">
        <f t="shared" si="100"/>
        <v>0</v>
      </c>
      <c r="X258" s="2261">
        <f t="shared" si="101"/>
        <v>0</v>
      </c>
      <c r="Y258" s="2261">
        <f t="shared" si="102"/>
        <v>0</v>
      </c>
      <c r="Z258" s="50"/>
      <c r="AA258" s="50"/>
      <c r="AB258" s="48"/>
      <c r="AC258" s="48"/>
      <c r="AD258" s="48"/>
      <c r="AE258" s="51"/>
      <c r="AF258" s="42"/>
      <c r="AG258" s="52" t="s">
        <v>7181</v>
      </c>
      <c r="AH258" s="207"/>
      <c r="AI258" s="415"/>
      <c r="AJ258" s="336" t="str">
        <f t="shared" si="103"/>
        <v>Please complete all cells in row</v>
      </c>
      <c r="AK258" s="415"/>
      <c r="AL258" s="244"/>
      <c r="AM258" s="244"/>
      <c r="AN258" s="244"/>
      <c r="AO258" s="244"/>
      <c r="AP258" s="244"/>
      <c r="AQ258" s="244"/>
      <c r="AR258" s="244"/>
      <c r="AS258" s="337">
        <f t="shared" si="104"/>
        <v>1</v>
      </c>
      <c r="AT258" s="337">
        <f t="shared" si="105"/>
        <v>1</v>
      </c>
      <c r="AU258" s="337">
        <f t="shared" si="106"/>
        <v>1</v>
      </c>
      <c r="AV258" s="337">
        <f t="shared" si="107"/>
        <v>1</v>
      </c>
      <c r="AW258" s="337">
        <f t="shared" si="108"/>
        <v>1</v>
      </c>
      <c r="AX258" s="337">
        <f t="shared" si="109"/>
        <v>1</v>
      </c>
      <c r="AY258" s="337">
        <f t="shared" si="110"/>
        <v>1</v>
      </c>
      <c r="AZ258" s="322"/>
      <c r="BA258" s="322"/>
      <c r="BB258" s="322"/>
      <c r="BC258" s="244"/>
      <c r="BD258" s="337">
        <f t="shared" si="111"/>
        <v>1</v>
      </c>
      <c r="BE258" s="337">
        <f t="shared" si="112"/>
        <v>1</v>
      </c>
      <c r="BF258" s="244"/>
      <c r="BG258" s="322"/>
      <c r="BH258" s="322"/>
      <c r="BI258" s="337">
        <f t="shared" si="113"/>
        <v>1</v>
      </c>
      <c r="BJ258" s="337">
        <f t="shared" si="114"/>
        <v>1</v>
      </c>
      <c r="BK258" s="337">
        <f t="shared" si="115"/>
        <v>1</v>
      </c>
      <c r="BL258" s="337">
        <f t="shared" si="116"/>
        <v>1</v>
      </c>
      <c r="BM258" s="337">
        <f t="shared" si="117"/>
        <v>1</v>
      </c>
      <c r="BN258" s="337">
        <f t="shared" si="118"/>
        <v>1</v>
      </c>
      <c r="BO258" s="415"/>
      <c r="BP258" s="244"/>
      <c r="BQ258" s="244"/>
      <c r="BR258" s="842"/>
      <c r="BS258" s="842"/>
      <c r="BT258" s="842"/>
    </row>
    <row r="259" spans="1:72" s="22" customFormat="1" ht="15.75" hidden="1" customHeight="1" outlineLevel="1">
      <c r="A259" s="842"/>
      <c r="B259" s="44"/>
      <c r="C259" s="45"/>
      <c r="D259" s="46"/>
      <c r="E259" s="46"/>
      <c r="F259" s="45"/>
      <c r="G259" s="46"/>
      <c r="H259" s="45"/>
      <c r="I259" s="45"/>
      <c r="J259" s="47"/>
      <c r="K259" s="48"/>
      <c r="L259" s="47"/>
      <c r="M259" s="2316"/>
      <c r="N259" s="48"/>
      <c r="O259" s="49"/>
      <c r="P259" s="49"/>
      <c r="Q259" s="2254">
        <f t="shared" si="119"/>
        <v>0</v>
      </c>
      <c r="R259" s="2255">
        <f t="shared" si="98"/>
        <v>0</v>
      </c>
      <c r="S259" s="2255">
        <f t="shared" si="99"/>
        <v>0</v>
      </c>
      <c r="T259" s="50"/>
      <c r="U259" s="50"/>
      <c r="V259" s="50"/>
      <c r="W259" s="2255">
        <f t="shared" si="100"/>
        <v>0</v>
      </c>
      <c r="X259" s="2261">
        <f t="shared" si="101"/>
        <v>0</v>
      </c>
      <c r="Y259" s="2261">
        <f t="shared" si="102"/>
        <v>0</v>
      </c>
      <c r="Z259" s="50"/>
      <c r="AA259" s="50"/>
      <c r="AB259" s="48"/>
      <c r="AC259" s="48"/>
      <c r="AD259" s="48"/>
      <c r="AE259" s="51"/>
      <c r="AF259" s="42"/>
      <c r="AG259" s="52" t="s">
        <v>7182</v>
      </c>
      <c r="AH259" s="207"/>
      <c r="AI259" s="415"/>
      <c r="AJ259" s="336" t="str">
        <f t="shared" si="103"/>
        <v>Please complete all cells in row</v>
      </c>
      <c r="AK259" s="415"/>
      <c r="AL259" s="244"/>
      <c r="AM259" s="244"/>
      <c r="AN259" s="244"/>
      <c r="AO259" s="244"/>
      <c r="AP259" s="244"/>
      <c r="AQ259" s="244"/>
      <c r="AR259" s="244"/>
      <c r="AS259" s="337">
        <f t="shared" si="104"/>
        <v>1</v>
      </c>
      <c r="AT259" s="337">
        <f t="shared" si="105"/>
        <v>1</v>
      </c>
      <c r="AU259" s="337">
        <f t="shared" si="106"/>
        <v>1</v>
      </c>
      <c r="AV259" s="337">
        <f t="shared" si="107"/>
        <v>1</v>
      </c>
      <c r="AW259" s="337">
        <f t="shared" si="108"/>
        <v>1</v>
      </c>
      <c r="AX259" s="337">
        <f t="shared" si="109"/>
        <v>1</v>
      </c>
      <c r="AY259" s="337">
        <f t="shared" si="110"/>
        <v>1</v>
      </c>
      <c r="AZ259" s="322"/>
      <c r="BA259" s="322"/>
      <c r="BB259" s="322"/>
      <c r="BC259" s="244"/>
      <c r="BD259" s="337">
        <f t="shared" si="111"/>
        <v>1</v>
      </c>
      <c r="BE259" s="337">
        <f t="shared" si="112"/>
        <v>1</v>
      </c>
      <c r="BF259" s="244"/>
      <c r="BG259" s="322"/>
      <c r="BH259" s="322"/>
      <c r="BI259" s="337">
        <f t="shared" si="113"/>
        <v>1</v>
      </c>
      <c r="BJ259" s="337">
        <f t="shared" si="114"/>
        <v>1</v>
      </c>
      <c r="BK259" s="337">
        <f t="shared" si="115"/>
        <v>1</v>
      </c>
      <c r="BL259" s="337">
        <f t="shared" si="116"/>
        <v>1</v>
      </c>
      <c r="BM259" s="337">
        <f t="shared" si="117"/>
        <v>1</v>
      </c>
      <c r="BN259" s="337">
        <f t="shared" si="118"/>
        <v>1</v>
      </c>
      <c r="BO259" s="415"/>
      <c r="BP259" s="244"/>
      <c r="BQ259" s="244"/>
      <c r="BR259" s="842"/>
      <c r="BS259" s="842"/>
      <c r="BT259" s="842"/>
    </row>
    <row r="260" spans="1:72" s="22" customFormat="1" ht="15.75" hidden="1" customHeight="1" outlineLevel="1">
      <c r="A260" s="842"/>
      <c r="B260" s="44"/>
      <c r="C260" s="45"/>
      <c r="D260" s="46"/>
      <c r="E260" s="46"/>
      <c r="F260" s="45"/>
      <c r="G260" s="46"/>
      <c r="H260" s="45"/>
      <c r="I260" s="45"/>
      <c r="J260" s="47"/>
      <c r="K260" s="48"/>
      <c r="L260" s="47"/>
      <c r="M260" s="2316"/>
      <c r="N260" s="48"/>
      <c r="O260" s="49"/>
      <c r="P260" s="49"/>
      <c r="Q260" s="2254">
        <f t="shared" si="119"/>
        <v>0</v>
      </c>
      <c r="R260" s="2255">
        <f t="shared" si="98"/>
        <v>0</v>
      </c>
      <c r="S260" s="2255">
        <f t="shared" si="99"/>
        <v>0</v>
      </c>
      <c r="T260" s="50"/>
      <c r="U260" s="50"/>
      <c r="V260" s="50"/>
      <c r="W260" s="2255">
        <f t="shared" si="100"/>
        <v>0</v>
      </c>
      <c r="X260" s="2261">
        <f t="shared" si="101"/>
        <v>0</v>
      </c>
      <c r="Y260" s="2261">
        <f t="shared" si="102"/>
        <v>0</v>
      </c>
      <c r="Z260" s="50"/>
      <c r="AA260" s="50"/>
      <c r="AB260" s="48"/>
      <c r="AC260" s="48"/>
      <c r="AD260" s="48"/>
      <c r="AE260" s="51"/>
      <c r="AF260" s="42"/>
      <c r="AG260" s="52" t="s">
        <v>7183</v>
      </c>
      <c r="AH260" s="207"/>
      <c r="AI260" s="415"/>
      <c r="AJ260" s="336" t="str">
        <f t="shared" si="103"/>
        <v>Please complete all cells in row</v>
      </c>
      <c r="AK260" s="415"/>
      <c r="AL260" s="244"/>
      <c r="AM260" s="244"/>
      <c r="AN260" s="244"/>
      <c r="AO260" s="244"/>
      <c r="AP260" s="244"/>
      <c r="AQ260" s="244"/>
      <c r="AR260" s="244"/>
      <c r="AS260" s="337">
        <f t="shared" si="104"/>
        <v>1</v>
      </c>
      <c r="AT260" s="337">
        <f t="shared" si="105"/>
        <v>1</v>
      </c>
      <c r="AU260" s="337">
        <f t="shared" si="106"/>
        <v>1</v>
      </c>
      <c r="AV260" s="337">
        <f t="shared" si="107"/>
        <v>1</v>
      </c>
      <c r="AW260" s="337">
        <f t="shared" si="108"/>
        <v>1</v>
      </c>
      <c r="AX260" s="337">
        <f t="shared" si="109"/>
        <v>1</v>
      </c>
      <c r="AY260" s="337">
        <f t="shared" si="110"/>
        <v>1</v>
      </c>
      <c r="AZ260" s="322"/>
      <c r="BA260" s="322"/>
      <c r="BB260" s="322"/>
      <c r="BC260" s="244"/>
      <c r="BD260" s="337">
        <f t="shared" si="111"/>
        <v>1</v>
      </c>
      <c r="BE260" s="337">
        <f t="shared" si="112"/>
        <v>1</v>
      </c>
      <c r="BF260" s="244"/>
      <c r="BG260" s="322"/>
      <c r="BH260" s="322"/>
      <c r="BI260" s="337">
        <f t="shared" si="113"/>
        <v>1</v>
      </c>
      <c r="BJ260" s="337">
        <f t="shared" si="114"/>
        <v>1</v>
      </c>
      <c r="BK260" s="337">
        <f t="shared" si="115"/>
        <v>1</v>
      </c>
      <c r="BL260" s="337">
        <f t="shared" si="116"/>
        <v>1</v>
      </c>
      <c r="BM260" s="337">
        <f t="shared" si="117"/>
        <v>1</v>
      </c>
      <c r="BN260" s="337">
        <f t="shared" si="118"/>
        <v>1</v>
      </c>
      <c r="BO260" s="415"/>
      <c r="BP260" s="244"/>
      <c r="BQ260" s="244"/>
      <c r="BR260" s="842"/>
      <c r="BS260" s="842"/>
      <c r="BT260" s="842"/>
    </row>
    <row r="261" spans="1:72" s="22" customFormat="1" ht="15.75" hidden="1" customHeight="1" outlineLevel="1">
      <c r="A261" s="842"/>
      <c r="B261" s="44"/>
      <c r="C261" s="45"/>
      <c r="D261" s="46"/>
      <c r="E261" s="46"/>
      <c r="F261" s="45"/>
      <c r="G261" s="46"/>
      <c r="H261" s="45"/>
      <c r="I261" s="45"/>
      <c r="J261" s="47"/>
      <c r="K261" s="48"/>
      <c r="L261" s="47"/>
      <c r="M261" s="2316"/>
      <c r="N261" s="48"/>
      <c r="O261" s="49"/>
      <c r="P261" s="49"/>
      <c r="Q261" s="2254">
        <f t="shared" si="119"/>
        <v>0</v>
      </c>
      <c r="R261" s="2255">
        <f t="shared" si="98"/>
        <v>0</v>
      </c>
      <c r="S261" s="2255">
        <f t="shared" si="99"/>
        <v>0</v>
      </c>
      <c r="T261" s="50"/>
      <c r="U261" s="50"/>
      <c r="V261" s="50"/>
      <c r="W261" s="2255">
        <f t="shared" si="100"/>
        <v>0</v>
      </c>
      <c r="X261" s="2261">
        <f t="shared" si="101"/>
        <v>0</v>
      </c>
      <c r="Y261" s="2261">
        <f t="shared" si="102"/>
        <v>0</v>
      </c>
      <c r="Z261" s="50"/>
      <c r="AA261" s="50"/>
      <c r="AB261" s="48"/>
      <c r="AC261" s="48"/>
      <c r="AD261" s="48"/>
      <c r="AE261" s="51"/>
      <c r="AF261" s="42"/>
      <c r="AG261" s="52" t="s">
        <v>7184</v>
      </c>
      <c r="AH261" s="207"/>
      <c r="AI261" s="415"/>
      <c r="AJ261" s="336" t="str">
        <f t="shared" si="103"/>
        <v>Please complete all cells in row</v>
      </c>
      <c r="AK261" s="415"/>
      <c r="AL261" s="244"/>
      <c r="AM261" s="244"/>
      <c r="AN261" s="244"/>
      <c r="AO261" s="244"/>
      <c r="AP261" s="244"/>
      <c r="AQ261" s="244"/>
      <c r="AR261" s="244"/>
      <c r="AS261" s="337">
        <f t="shared" si="104"/>
        <v>1</v>
      </c>
      <c r="AT261" s="337">
        <f t="shared" si="105"/>
        <v>1</v>
      </c>
      <c r="AU261" s="337">
        <f t="shared" si="106"/>
        <v>1</v>
      </c>
      <c r="AV261" s="337">
        <f t="shared" si="107"/>
        <v>1</v>
      </c>
      <c r="AW261" s="337">
        <f t="shared" si="108"/>
        <v>1</v>
      </c>
      <c r="AX261" s="337">
        <f t="shared" si="109"/>
        <v>1</v>
      </c>
      <c r="AY261" s="337">
        <f t="shared" si="110"/>
        <v>1</v>
      </c>
      <c r="AZ261" s="322"/>
      <c r="BA261" s="322"/>
      <c r="BB261" s="322"/>
      <c r="BC261" s="244"/>
      <c r="BD261" s="337">
        <f t="shared" si="111"/>
        <v>1</v>
      </c>
      <c r="BE261" s="337">
        <f t="shared" si="112"/>
        <v>1</v>
      </c>
      <c r="BF261" s="244"/>
      <c r="BG261" s="322"/>
      <c r="BH261" s="322"/>
      <c r="BI261" s="337">
        <f t="shared" si="113"/>
        <v>1</v>
      </c>
      <c r="BJ261" s="337">
        <f t="shared" si="114"/>
        <v>1</v>
      </c>
      <c r="BK261" s="337">
        <f t="shared" si="115"/>
        <v>1</v>
      </c>
      <c r="BL261" s="337">
        <f t="shared" si="116"/>
        <v>1</v>
      </c>
      <c r="BM261" s="337">
        <f t="shared" si="117"/>
        <v>1</v>
      </c>
      <c r="BN261" s="337">
        <f t="shared" si="118"/>
        <v>1</v>
      </c>
      <c r="BO261" s="415"/>
      <c r="BP261" s="244"/>
      <c r="BQ261" s="244"/>
      <c r="BR261" s="842"/>
      <c r="BS261" s="842"/>
      <c r="BT261" s="842"/>
    </row>
    <row r="262" spans="1:72" s="22" customFormat="1" ht="15.75" customHeight="1" collapsed="1">
      <c r="A262" s="842"/>
      <c r="B262" s="44"/>
      <c r="C262" s="45"/>
      <c r="D262" s="46"/>
      <c r="E262" s="46"/>
      <c r="F262" s="45"/>
      <c r="G262" s="46"/>
      <c r="H262" s="45"/>
      <c r="I262" s="45"/>
      <c r="J262" s="47"/>
      <c r="K262" s="48"/>
      <c r="L262" s="47"/>
      <c r="M262" s="2316"/>
      <c r="N262" s="48"/>
      <c r="O262" s="49"/>
      <c r="P262" s="49"/>
      <c r="Q262" s="2254">
        <f t="shared" si="119"/>
        <v>0</v>
      </c>
      <c r="R262" s="2255">
        <f t="shared" si="98"/>
        <v>0</v>
      </c>
      <c r="S262" s="2255">
        <f t="shared" si="99"/>
        <v>0</v>
      </c>
      <c r="T262" s="50"/>
      <c r="U262" s="50"/>
      <c r="V262" s="50"/>
      <c r="W262" s="2255">
        <f t="shared" si="100"/>
        <v>0</v>
      </c>
      <c r="X262" s="2261">
        <f t="shared" si="101"/>
        <v>0</v>
      </c>
      <c r="Y262" s="2261">
        <f t="shared" si="102"/>
        <v>0</v>
      </c>
      <c r="Z262" s="50"/>
      <c r="AA262" s="50"/>
      <c r="AB262" s="48"/>
      <c r="AC262" s="48"/>
      <c r="AD262" s="48"/>
      <c r="AE262" s="51"/>
      <c r="AF262" s="42"/>
      <c r="AG262" s="52" t="s">
        <v>7185</v>
      </c>
      <c r="AH262" s="207"/>
      <c r="AI262" s="415"/>
      <c r="AJ262" s="336" t="str">
        <f t="shared" si="103"/>
        <v>Please complete all cells in row</v>
      </c>
      <c r="AK262" s="415"/>
      <c r="AL262" s="244"/>
      <c r="AM262" s="244"/>
      <c r="AN262" s="244"/>
      <c r="AO262" s="244"/>
      <c r="AP262" s="244"/>
      <c r="AQ262" s="244"/>
      <c r="AR262" s="244"/>
      <c r="AS262" s="337">
        <f t="shared" si="104"/>
        <v>1</v>
      </c>
      <c r="AT262" s="337">
        <f t="shared" si="105"/>
        <v>1</v>
      </c>
      <c r="AU262" s="337">
        <f t="shared" si="106"/>
        <v>1</v>
      </c>
      <c r="AV262" s="337">
        <f t="shared" si="107"/>
        <v>1</v>
      </c>
      <c r="AW262" s="337">
        <f t="shared" si="108"/>
        <v>1</v>
      </c>
      <c r="AX262" s="337">
        <f t="shared" si="109"/>
        <v>1</v>
      </c>
      <c r="AY262" s="337">
        <f t="shared" si="110"/>
        <v>1</v>
      </c>
      <c r="AZ262" s="322"/>
      <c r="BA262" s="322"/>
      <c r="BB262" s="322"/>
      <c r="BC262" s="244"/>
      <c r="BD262" s="337">
        <f t="shared" si="111"/>
        <v>1</v>
      </c>
      <c r="BE262" s="337">
        <f t="shared" si="112"/>
        <v>1</v>
      </c>
      <c r="BF262" s="244"/>
      <c r="BG262" s="322"/>
      <c r="BH262" s="322"/>
      <c r="BI262" s="337">
        <f t="shared" si="113"/>
        <v>1</v>
      </c>
      <c r="BJ262" s="337">
        <f t="shared" si="114"/>
        <v>1</v>
      </c>
      <c r="BK262" s="337">
        <f t="shared" si="115"/>
        <v>1</v>
      </c>
      <c r="BL262" s="337">
        <f t="shared" si="116"/>
        <v>1</v>
      </c>
      <c r="BM262" s="337">
        <f t="shared" si="117"/>
        <v>1</v>
      </c>
      <c r="BN262" s="337">
        <f t="shared" si="118"/>
        <v>1</v>
      </c>
      <c r="BO262" s="415"/>
      <c r="BP262" s="244"/>
      <c r="BQ262" s="244"/>
      <c r="BR262" s="842"/>
      <c r="BS262" s="842"/>
      <c r="BT262" s="842"/>
    </row>
    <row r="263" spans="1:72" s="22" customFormat="1" ht="15.75" hidden="1" customHeight="1" outlineLevel="1">
      <c r="A263" s="842"/>
      <c r="B263" s="44"/>
      <c r="C263" s="45"/>
      <c r="D263" s="46"/>
      <c r="E263" s="46"/>
      <c r="F263" s="45"/>
      <c r="G263" s="46"/>
      <c r="H263" s="45"/>
      <c r="I263" s="45"/>
      <c r="J263" s="47"/>
      <c r="K263" s="48"/>
      <c r="L263" s="47"/>
      <c r="M263" s="2316"/>
      <c r="N263" s="48"/>
      <c r="O263" s="49"/>
      <c r="P263" s="49"/>
      <c r="Q263" s="2254">
        <f t="shared" si="119"/>
        <v>0</v>
      </c>
      <c r="R263" s="2255">
        <f t="shared" si="98"/>
        <v>0</v>
      </c>
      <c r="S263" s="2255">
        <f t="shared" si="99"/>
        <v>0</v>
      </c>
      <c r="T263" s="50"/>
      <c r="U263" s="50"/>
      <c r="V263" s="50"/>
      <c r="W263" s="2255">
        <f t="shared" si="100"/>
        <v>0</v>
      </c>
      <c r="X263" s="2261">
        <f t="shared" si="101"/>
        <v>0</v>
      </c>
      <c r="Y263" s="2261">
        <f t="shared" si="102"/>
        <v>0</v>
      </c>
      <c r="Z263" s="50"/>
      <c r="AA263" s="50"/>
      <c r="AB263" s="48"/>
      <c r="AC263" s="48"/>
      <c r="AD263" s="48"/>
      <c r="AE263" s="51"/>
      <c r="AF263" s="42"/>
      <c r="AG263" s="52" t="s">
        <v>7186</v>
      </c>
      <c r="AH263" s="207"/>
      <c r="AI263" s="415"/>
      <c r="AJ263" s="336" t="str">
        <f t="shared" si="103"/>
        <v>Please complete all cells in row</v>
      </c>
      <c r="AK263" s="415"/>
      <c r="AL263" s="244"/>
      <c r="AM263" s="244"/>
      <c r="AN263" s="244"/>
      <c r="AO263" s="244"/>
      <c r="AP263" s="244"/>
      <c r="AQ263" s="244"/>
      <c r="AR263" s="244"/>
      <c r="AS263" s="337">
        <f t="shared" ref="AS263:AS311" si="120" xml:space="preserve"> IF( ISNUMBER( J213 ), 0, 1 )</f>
        <v>1</v>
      </c>
      <c r="AT263" s="337">
        <f t="shared" ref="AT263:AT311" si="121" xml:space="preserve"> IF( ISNUMBER( K213 ), 0, 1 )</f>
        <v>1</v>
      </c>
      <c r="AU263" s="337">
        <f t="shared" ref="AU263:AU311" si="122" xml:space="preserve"> IF( ISNUMBER( L213 ), 0, 1 )</f>
        <v>1</v>
      </c>
      <c r="AV263" s="337">
        <f t="shared" ref="AV263:AV311" si="123" xml:space="preserve"> IF( ISNUMBER( M213 ), 0, 1 )</f>
        <v>1</v>
      </c>
      <c r="AW263" s="337">
        <f t="shared" ref="AW263:AW311" si="124" xml:space="preserve"> IF( ISNUMBER( N213 ), 0, 1 )</f>
        <v>1</v>
      </c>
      <c r="AX263" s="337">
        <f t="shared" ref="AX263:AX311" si="125" xml:space="preserve"> IF( ISNUMBER( O213 ), 0, 1 )</f>
        <v>1</v>
      </c>
      <c r="AY263" s="337">
        <f t="shared" ref="AY263:AY311" si="126" xml:space="preserve"> IF( ISNUMBER( P213 ), 0, 1 )</f>
        <v>1</v>
      </c>
      <c r="AZ263" s="322"/>
      <c r="BA263" s="322"/>
      <c r="BB263" s="244"/>
      <c r="BC263" s="244"/>
      <c r="BD263" s="244"/>
      <c r="BE263" s="244"/>
      <c r="BF263" s="337">
        <f t="shared" ref="BF263:BF311" si="127" xml:space="preserve"> IF( ISNUMBER( W213 ), 0, 1 )</f>
        <v>0</v>
      </c>
      <c r="BG263" s="244"/>
      <c r="BH263" s="322"/>
      <c r="BI263" s="337">
        <f t="shared" ref="BI263:BI311" si="128" xml:space="preserve"> IF( ISNUMBER( Z213 ), 0, 1 )</f>
        <v>1</v>
      </c>
      <c r="BJ263" s="337">
        <f t="shared" ref="BJ263:BJ311" si="129" xml:space="preserve"> IF( ISNUMBER( AA213 ), 0, 1 )</f>
        <v>1</v>
      </c>
      <c r="BK263" s="337">
        <f t="shared" ref="BK263:BK311" si="130" xml:space="preserve"> IF( ISNUMBER( AB213 ), 0, 1 )</f>
        <v>1</v>
      </c>
      <c r="BL263" s="337">
        <f t="shared" ref="BL263:BL311" si="131" xml:space="preserve"> IF( ISNUMBER( AC213 ), 0, 1 )</f>
        <v>1</v>
      </c>
      <c r="BM263" s="337">
        <f t="shared" ref="BM263:BM311" si="132" xml:space="preserve"> IF( ISNUMBER( AD213 ), 0, 1 )</f>
        <v>1</v>
      </c>
      <c r="BN263" s="337">
        <f t="shared" ref="BN263:BN311" si="133" xml:space="preserve"> IF( ISNUMBER( AE213 ), 0, 1 )</f>
        <v>1</v>
      </c>
      <c r="BO263" s="415"/>
      <c r="BP263" s="244"/>
      <c r="BQ263" s="244"/>
      <c r="BR263" s="842"/>
      <c r="BS263" s="842"/>
      <c r="BT263" s="842"/>
    </row>
    <row r="264" spans="1:72" s="22" customFormat="1" ht="15.75" hidden="1" customHeight="1" outlineLevel="1">
      <c r="A264" s="842"/>
      <c r="B264" s="44"/>
      <c r="C264" s="45"/>
      <c r="D264" s="46"/>
      <c r="E264" s="46"/>
      <c r="F264" s="45"/>
      <c r="G264" s="46"/>
      <c r="H264" s="45"/>
      <c r="I264" s="45"/>
      <c r="J264" s="47"/>
      <c r="K264" s="48"/>
      <c r="L264" s="47"/>
      <c r="M264" s="2316"/>
      <c r="N264" s="48"/>
      <c r="O264" s="49"/>
      <c r="P264" s="49"/>
      <c r="Q264" s="2254">
        <f t="shared" si="119"/>
        <v>0</v>
      </c>
      <c r="R264" s="2255">
        <f t="shared" si="98"/>
        <v>0</v>
      </c>
      <c r="S264" s="2255">
        <f t="shared" si="99"/>
        <v>0</v>
      </c>
      <c r="T264" s="50"/>
      <c r="U264" s="50"/>
      <c r="V264" s="50"/>
      <c r="W264" s="2255">
        <f t="shared" si="100"/>
        <v>0</v>
      </c>
      <c r="X264" s="2261">
        <f t="shared" si="101"/>
        <v>0</v>
      </c>
      <c r="Y264" s="2261">
        <f t="shared" si="102"/>
        <v>0</v>
      </c>
      <c r="Z264" s="50"/>
      <c r="AA264" s="50"/>
      <c r="AB264" s="48"/>
      <c r="AC264" s="48"/>
      <c r="AD264" s="48"/>
      <c r="AE264" s="51"/>
      <c r="AF264" s="42"/>
      <c r="AG264" s="52" t="s">
        <v>7187</v>
      </c>
      <c r="AH264" s="207"/>
      <c r="AI264" s="415"/>
      <c r="AJ264" s="336" t="str">
        <f t="shared" si="103"/>
        <v>Please complete all cells in row</v>
      </c>
      <c r="AK264" s="415"/>
      <c r="AL264" s="244"/>
      <c r="AM264" s="244"/>
      <c r="AN264" s="244"/>
      <c r="AO264" s="244"/>
      <c r="AP264" s="244"/>
      <c r="AQ264" s="244"/>
      <c r="AR264" s="244"/>
      <c r="AS264" s="337">
        <f t="shared" si="120"/>
        <v>1</v>
      </c>
      <c r="AT264" s="337">
        <f t="shared" si="121"/>
        <v>1</v>
      </c>
      <c r="AU264" s="337">
        <f t="shared" si="122"/>
        <v>1</v>
      </c>
      <c r="AV264" s="337">
        <f t="shared" si="123"/>
        <v>1</v>
      </c>
      <c r="AW264" s="337">
        <f t="shared" si="124"/>
        <v>1</v>
      </c>
      <c r="AX264" s="337">
        <f t="shared" si="125"/>
        <v>1</v>
      </c>
      <c r="AY264" s="337">
        <f t="shared" si="126"/>
        <v>1</v>
      </c>
      <c r="AZ264" s="322"/>
      <c r="BA264" s="322"/>
      <c r="BB264" s="244"/>
      <c r="BC264" s="244"/>
      <c r="BD264" s="244"/>
      <c r="BE264" s="244"/>
      <c r="BF264" s="337">
        <f t="shared" si="127"/>
        <v>0</v>
      </c>
      <c r="BG264" s="244"/>
      <c r="BH264" s="322"/>
      <c r="BI264" s="337">
        <f t="shared" si="128"/>
        <v>1</v>
      </c>
      <c r="BJ264" s="337">
        <f t="shared" si="129"/>
        <v>1</v>
      </c>
      <c r="BK264" s="337">
        <f t="shared" si="130"/>
        <v>1</v>
      </c>
      <c r="BL264" s="337">
        <f t="shared" si="131"/>
        <v>1</v>
      </c>
      <c r="BM264" s="337">
        <f t="shared" si="132"/>
        <v>1</v>
      </c>
      <c r="BN264" s="337">
        <f t="shared" si="133"/>
        <v>1</v>
      </c>
      <c r="BO264" s="415"/>
      <c r="BP264" s="244"/>
      <c r="BQ264" s="244"/>
      <c r="BR264" s="842"/>
      <c r="BS264" s="842"/>
      <c r="BT264" s="842"/>
    </row>
    <row r="265" spans="1:72" s="22" customFormat="1" ht="15.75" hidden="1" customHeight="1" outlineLevel="1">
      <c r="A265" s="842"/>
      <c r="B265" s="44"/>
      <c r="C265" s="45"/>
      <c r="D265" s="46"/>
      <c r="E265" s="46"/>
      <c r="F265" s="45"/>
      <c r="G265" s="46"/>
      <c r="H265" s="45"/>
      <c r="I265" s="45"/>
      <c r="J265" s="47"/>
      <c r="K265" s="48"/>
      <c r="L265" s="47"/>
      <c r="M265" s="2316"/>
      <c r="N265" s="48"/>
      <c r="O265" s="49"/>
      <c r="P265" s="49"/>
      <c r="Q265" s="2254">
        <f t="shared" si="119"/>
        <v>0</v>
      </c>
      <c r="R265" s="2255">
        <f t="shared" si="98"/>
        <v>0</v>
      </c>
      <c r="S265" s="2255">
        <f t="shared" si="99"/>
        <v>0</v>
      </c>
      <c r="T265" s="50"/>
      <c r="U265" s="50"/>
      <c r="V265" s="50"/>
      <c r="W265" s="2255">
        <f t="shared" si="100"/>
        <v>0</v>
      </c>
      <c r="X265" s="2261">
        <f t="shared" si="101"/>
        <v>0</v>
      </c>
      <c r="Y265" s="2261">
        <f t="shared" si="102"/>
        <v>0</v>
      </c>
      <c r="Z265" s="50"/>
      <c r="AA265" s="50"/>
      <c r="AB265" s="48"/>
      <c r="AC265" s="48"/>
      <c r="AD265" s="48"/>
      <c r="AE265" s="51"/>
      <c r="AF265" s="42"/>
      <c r="AG265" s="52" t="s">
        <v>7188</v>
      </c>
      <c r="AH265" s="207"/>
      <c r="AI265" s="415"/>
      <c r="AJ265" s="336" t="str">
        <f t="shared" si="103"/>
        <v>Please complete all cells in row</v>
      </c>
      <c r="AK265" s="415"/>
      <c r="AL265" s="244"/>
      <c r="AM265" s="244"/>
      <c r="AN265" s="244"/>
      <c r="AO265" s="244"/>
      <c r="AP265" s="244"/>
      <c r="AQ265" s="244"/>
      <c r="AR265" s="244"/>
      <c r="AS265" s="337">
        <f t="shared" si="120"/>
        <v>1</v>
      </c>
      <c r="AT265" s="337">
        <f t="shared" si="121"/>
        <v>1</v>
      </c>
      <c r="AU265" s="337">
        <f t="shared" si="122"/>
        <v>1</v>
      </c>
      <c r="AV265" s="337">
        <f t="shared" si="123"/>
        <v>1</v>
      </c>
      <c r="AW265" s="337">
        <f t="shared" si="124"/>
        <v>1</v>
      </c>
      <c r="AX265" s="337">
        <f t="shared" si="125"/>
        <v>1</v>
      </c>
      <c r="AY265" s="337">
        <f t="shared" si="126"/>
        <v>1</v>
      </c>
      <c r="AZ265" s="322"/>
      <c r="BA265" s="322"/>
      <c r="BB265" s="244"/>
      <c r="BC265" s="244"/>
      <c r="BD265" s="244"/>
      <c r="BE265" s="244"/>
      <c r="BF265" s="337">
        <f t="shared" si="127"/>
        <v>0</v>
      </c>
      <c r="BG265" s="244"/>
      <c r="BH265" s="322"/>
      <c r="BI265" s="337">
        <f t="shared" si="128"/>
        <v>1</v>
      </c>
      <c r="BJ265" s="337">
        <f t="shared" si="129"/>
        <v>1</v>
      </c>
      <c r="BK265" s="337">
        <f t="shared" si="130"/>
        <v>1</v>
      </c>
      <c r="BL265" s="337">
        <f t="shared" si="131"/>
        <v>1</v>
      </c>
      <c r="BM265" s="337">
        <f t="shared" si="132"/>
        <v>1</v>
      </c>
      <c r="BN265" s="337">
        <f t="shared" si="133"/>
        <v>1</v>
      </c>
      <c r="BO265" s="415"/>
      <c r="BP265" s="244"/>
      <c r="BQ265" s="244"/>
      <c r="BR265" s="842"/>
      <c r="BS265" s="842"/>
      <c r="BT265" s="842"/>
    </row>
    <row r="266" spans="1:72" s="22" customFormat="1" ht="15.75" hidden="1" customHeight="1" outlineLevel="1">
      <c r="A266" s="842"/>
      <c r="B266" s="44"/>
      <c r="C266" s="45"/>
      <c r="D266" s="46"/>
      <c r="E266" s="46"/>
      <c r="F266" s="45"/>
      <c r="G266" s="46"/>
      <c r="H266" s="45"/>
      <c r="I266" s="45"/>
      <c r="J266" s="47"/>
      <c r="K266" s="48"/>
      <c r="L266" s="47"/>
      <c r="M266" s="2316"/>
      <c r="N266" s="48"/>
      <c r="O266" s="49"/>
      <c r="P266" s="49"/>
      <c r="Q266" s="2254">
        <f t="shared" si="119"/>
        <v>0</v>
      </c>
      <c r="R266" s="2255">
        <f t="shared" si="98"/>
        <v>0</v>
      </c>
      <c r="S266" s="2255">
        <f t="shared" si="99"/>
        <v>0</v>
      </c>
      <c r="T266" s="50"/>
      <c r="U266" s="50"/>
      <c r="V266" s="50"/>
      <c r="W266" s="2255">
        <f t="shared" si="100"/>
        <v>0</v>
      </c>
      <c r="X266" s="2261">
        <f t="shared" si="101"/>
        <v>0</v>
      </c>
      <c r="Y266" s="2261">
        <f t="shared" si="102"/>
        <v>0</v>
      </c>
      <c r="Z266" s="50"/>
      <c r="AA266" s="50"/>
      <c r="AB266" s="48"/>
      <c r="AC266" s="48"/>
      <c r="AD266" s="48"/>
      <c r="AE266" s="51"/>
      <c r="AF266" s="42"/>
      <c r="AG266" s="52" t="s">
        <v>7189</v>
      </c>
      <c r="AH266" s="207"/>
      <c r="AI266" s="415"/>
      <c r="AJ266" s="336" t="str">
        <f t="shared" si="103"/>
        <v>Please complete all cells in row</v>
      </c>
      <c r="AK266" s="415"/>
      <c r="AL266" s="244"/>
      <c r="AM266" s="244"/>
      <c r="AN266" s="244"/>
      <c r="AO266" s="244"/>
      <c r="AP266" s="244"/>
      <c r="AQ266" s="244"/>
      <c r="AR266" s="244"/>
      <c r="AS266" s="337">
        <f t="shared" si="120"/>
        <v>1</v>
      </c>
      <c r="AT266" s="337">
        <f t="shared" si="121"/>
        <v>1</v>
      </c>
      <c r="AU266" s="337">
        <f t="shared" si="122"/>
        <v>1</v>
      </c>
      <c r="AV266" s="337">
        <f t="shared" si="123"/>
        <v>1</v>
      </c>
      <c r="AW266" s="337">
        <f t="shared" si="124"/>
        <v>1</v>
      </c>
      <c r="AX266" s="337">
        <f t="shared" si="125"/>
        <v>1</v>
      </c>
      <c r="AY266" s="337">
        <f t="shared" si="126"/>
        <v>1</v>
      </c>
      <c r="AZ266" s="322"/>
      <c r="BA266" s="322"/>
      <c r="BB266" s="244"/>
      <c r="BC266" s="244"/>
      <c r="BD266" s="244"/>
      <c r="BE266" s="244"/>
      <c r="BF266" s="337">
        <f t="shared" si="127"/>
        <v>0</v>
      </c>
      <c r="BG266" s="244"/>
      <c r="BH266" s="322"/>
      <c r="BI266" s="337">
        <f t="shared" si="128"/>
        <v>1</v>
      </c>
      <c r="BJ266" s="337">
        <f t="shared" si="129"/>
        <v>1</v>
      </c>
      <c r="BK266" s="337">
        <f t="shared" si="130"/>
        <v>1</v>
      </c>
      <c r="BL266" s="337">
        <f t="shared" si="131"/>
        <v>1</v>
      </c>
      <c r="BM266" s="337">
        <f t="shared" si="132"/>
        <v>1</v>
      </c>
      <c r="BN266" s="337">
        <f t="shared" si="133"/>
        <v>1</v>
      </c>
      <c r="BO266" s="415"/>
      <c r="BP266" s="244"/>
      <c r="BQ266" s="244"/>
      <c r="BR266" s="842"/>
      <c r="BS266" s="842"/>
      <c r="BT266" s="842"/>
    </row>
    <row r="267" spans="1:72" s="22" customFormat="1" ht="15.75" hidden="1" customHeight="1" outlineLevel="1">
      <c r="A267" s="842"/>
      <c r="B267" s="44"/>
      <c r="C267" s="45"/>
      <c r="D267" s="46"/>
      <c r="E267" s="46"/>
      <c r="F267" s="45"/>
      <c r="G267" s="46"/>
      <c r="H267" s="45"/>
      <c r="I267" s="45"/>
      <c r="J267" s="47"/>
      <c r="K267" s="48"/>
      <c r="L267" s="47"/>
      <c r="M267" s="2316"/>
      <c r="N267" s="48"/>
      <c r="O267" s="49"/>
      <c r="P267" s="49"/>
      <c r="Q267" s="2254">
        <f t="shared" si="119"/>
        <v>0</v>
      </c>
      <c r="R267" s="2255">
        <f t="shared" si="98"/>
        <v>0</v>
      </c>
      <c r="S267" s="2255">
        <f t="shared" si="99"/>
        <v>0</v>
      </c>
      <c r="T267" s="50"/>
      <c r="U267" s="50"/>
      <c r="V267" s="50"/>
      <c r="W267" s="2255">
        <f t="shared" si="100"/>
        <v>0</v>
      </c>
      <c r="X267" s="2261">
        <f t="shared" si="101"/>
        <v>0</v>
      </c>
      <c r="Y267" s="2261">
        <f t="shared" si="102"/>
        <v>0</v>
      </c>
      <c r="Z267" s="50"/>
      <c r="AA267" s="50"/>
      <c r="AB267" s="48"/>
      <c r="AC267" s="48"/>
      <c r="AD267" s="48"/>
      <c r="AE267" s="51"/>
      <c r="AF267" s="42"/>
      <c r="AG267" s="52" t="s">
        <v>7190</v>
      </c>
      <c r="AH267" s="207"/>
      <c r="AI267" s="415"/>
      <c r="AJ267" s="336" t="str">
        <f t="shared" si="103"/>
        <v>Please complete all cells in row</v>
      </c>
      <c r="AK267" s="415"/>
      <c r="AL267" s="244"/>
      <c r="AM267" s="244"/>
      <c r="AN267" s="244"/>
      <c r="AO267" s="244"/>
      <c r="AP267" s="244"/>
      <c r="AQ267" s="244"/>
      <c r="AR267" s="244"/>
      <c r="AS267" s="337">
        <f t="shared" si="120"/>
        <v>1</v>
      </c>
      <c r="AT267" s="337">
        <f t="shared" si="121"/>
        <v>1</v>
      </c>
      <c r="AU267" s="337">
        <f t="shared" si="122"/>
        <v>1</v>
      </c>
      <c r="AV267" s="337">
        <f t="shared" si="123"/>
        <v>1</v>
      </c>
      <c r="AW267" s="337">
        <f t="shared" si="124"/>
        <v>1</v>
      </c>
      <c r="AX267" s="337">
        <f t="shared" si="125"/>
        <v>1</v>
      </c>
      <c r="AY267" s="337">
        <f t="shared" si="126"/>
        <v>1</v>
      </c>
      <c r="AZ267" s="322"/>
      <c r="BA267" s="322"/>
      <c r="BB267" s="244"/>
      <c r="BC267" s="244"/>
      <c r="BD267" s="244"/>
      <c r="BE267" s="244"/>
      <c r="BF267" s="337">
        <f t="shared" si="127"/>
        <v>0</v>
      </c>
      <c r="BG267" s="244"/>
      <c r="BH267" s="322"/>
      <c r="BI267" s="337">
        <f t="shared" si="128"/>
        <v>1</v>
      </c>
      <c r="BJ267" s="337">
        <f t="shared" si="129"/>
        <v>1</v>
      </c>
      <c r="BK267" s="337">
        <f t="shared" si="130"/>
        <v>1</v>
      </c>
      <c r="BL267" s="337">
        <f t="shared" si="131"/>
        <v>1</v>
      </c>
      <c r="BM267" s="337">
        <f t="shared" si="132"/>
        <v>1</v>
      </c>
      <c r="BN267" s="337">
        <f t="shared" si="133"/>
        <v>1</v>
      </c>
      <c r="BO267" s="415"/>
      <c r="BP267" s="244"/>
      <c r="BQ267" s="244"/>
      <c r="BR267" s="842"/>
      <c r="BS267" s="842"/>
      <c r="BT267" s="842"/>
    </row>
    <row r="268" spans="1:72" s="22" customFormat="1" ht="15.75" hidden="1" customHeight="1" outlineLevel="1">
      <c r="A268" s="842"/>
      <c r="B268" s="44"/>
      <c r="C268" s="45"/>
      <c r="D268" s="46"/>
      <c r="E268" s="46"/>
      <c r="F268" s="45"/>
      <c r="G268" s="46"/>
      <c r="H268" s="45"/>
      <c r="I268" s="45"/>
      <c r="J268" s="47"/>
      <c r="K268" s="48"/>
      <c r="L268" s="47"/>
      <c r="M268" s="2316"/>
      <c r="N268" s="48"/>
      <c r="O268" s="49"/>
      <c r="P268" s="49"/>
      <c r="Q268" s="2254">
        <f t="shared" si="119"/>
        <v>0</v>
      </c>
      <c r="R268" s="2255">
        <f t="shared" si="98"/>
        <v>0</v>
      </c>
      <c r="S268" s="2255">
        <f t="shared" si="99"/>
        <v>0</v>
      </c>
      <c r="T268" s="50"/>
      <c r="U268" s="50"/>
      <c r="V268" s="50"/>
      <c r="W268" s="2255">
        <f t="shared" si="100"/>
        <v>0</v>
      </c>
      <c r="X268" s="2261">
        <f t="shared" si="101"/>
        <v>0</v>
      </c>
      <c r="Y268" s="2261">
        <f t="shared" si="102"/>
        <v>0</v>
      </c>
      <c r="Z268" s="50"/>
      <c r="AA268" s="50"/>
      <c r="AB268" s="48"/>
      <c r="AC268" s="48"/>
      <c r="AD268" s="48"/>
      <c r="AE268" s="51"/>
      <c r="AF268" s="42"/>
      <c r="AG268" s="52" t="s">
        <v>7191</v>
      </c>
      <c r="AH268" s="207"/>
      <c r="AI268" s="415"/>
      <c r="AJ268" s="336" t="str">
        <f t="shared" si="103"/>
        <v>Please complete all cells in row</v>
      </c>
      <c r="AK268" s="415"/>
      <c r="AL268" s="244"/>
      <c r="AM268" s="244"/>
      <c r="AN268" s="244"/>
      <c r="AO268" s="244"/>
      <c r="AP268" s="244"/>
      <c r="AQ268" s="244"/>
      <c r="AR268" s="244"/>
      <c r="AS268" s="337">
        <f t="shared" si="120"/>
        <v>1</v>
      </c>
      <c r="AT268" s="337">
        <f t="shared" si="121"/>
        <v>1</v>
      </c>
      <c r="AU268" s="337">
        <f t="shared" si="122"/>
        <v>1</v>
      </c>
      <c r="AV268" s="337">
        <f t="shared" si="123"/>
        <v>1</v>
      </c>
      <c r="AW268" s="337">
        <f t="shared" si="124"/>
        <v>1</v>
      </c>
      <c r="AX268" s="337">
        <f t="shared" si="125"/>
        <v>1</v>
      </c>
      <c r="AY268" s="337">
        <f t="shared" si="126"/>
        <v>1</v>
      </c>
      <c r="AZ268" s="322"/>
      <c r="BA268" s="322"/>
      <c r="BB268" s="244"/>
      <c r="BC268" s="244"/>
      <c r="BD268" s="244"/>
      <c r="BE268" s="244"/>
      <c r="BF268" s="337">
        <f t="shared" si="127"/>
        <v>0</v>
      </c>
      <c r="BG268" s="244"/>
      <c r="BH268" s="322"/>
      <c r="BI268" s="337">
        <f t="shared" si="128"/>
        <v>1</v>
      </c>
      <c r="BJ268" s="337">
        <f t="shared" si="129"/>
        <v>1</v>
      </c>
      <c r="BK268" s="337">
        <f t="shared" si="130"/>
        <v>1</v>
      </c>
      <c r="BL268" s="337">
        <f t="shared" si="131"/>
        <v>1</v>
      </c>
      <c r="BM268" s="337">
        <f t="shared" si="132"/>
        <v>1</v>
      </c>
      <c r="BN268" s="337">
        <f t="shared" si="133"/>
        <v>1</v>
      </c>
      <c r="BO268" s="415"/>
      <c r="BP268" s="244"/>
      <c r="BQ268" s="244"/>
      <c r="BR268" s="842"/>
      <c r="BS268" s="842"/>
      <c r="BT268" s="842"/>
    </row>
    <row r="269" spans="1:72" s="22" customFormat="1" ht="15.75" hidden="1" customHeight="1" outlineLevel="1">
      <c r="A269" s="842"/>
      <c r="B269" s="44"/>
      <c r="C269" s="45"/>
      <c r="D269" s="46"/>
      <c r="E269" s="46"/>
      <c r="F269" s="45"/>
      <c r="G269" s="46"/>
      <c r="H269" s="45"/>
      <c r="I269" s="45"/>
      <c r="J269" s="47"/>
      <c r="K269" s="48"/>
      <c r="L269" s="47"/>
      <c r="M269" s="2316"/>
      <c r="N269" s="48"/>
      <c r="O269" s="49"/>
      <c r="P269" s="49"/>
      <c r="Q269" s="2254">
        <f t="shared" si="119"/>
        <v>0</v>
      </c>
      <c r="R269" s="2255">
        <f t="shared" si="98"/>
        <v>0</v>
      </c>
      <c r="S269" s="2255">
        <f t="shared" si="99"/>
        <v>0</v>
      </c>
      <c r="T269" s="50"/>
      <c r="U269" s="50"/>
      <c r="V269" s="50"/>
      <c r="W269" s="2255">
        <f t="shared" si="100"/>
        <v>0</v>
      </c>
      <c r="X269" s="2261">
        <f t="shared" si="101"/>
        <v>0</v>
      </c>
      <c r="Y269" s="2261">
        <f t="shared" si="102"/>
        <v>0</v>
      </c>
      <c r="Z269" s="50"/>
      <c r="AA269" s="50"/>
      <c r="AB269" s="48"/>
      <c r="AC269" s="48"/>
      <c r="AD269" s="48"/>
      <c r="AE269" s="51"/>
      <c r="AF269" s="42"/>
      <c r="AG269" s="52" t="s">
        <v>7192</v>
      </c>
      <c r="AH269" s="207"/>
      <c r="AI269" s="415"/>
      <c r="AJ269" s="336" t="str">
        <f t="shared" si="103"/>
        <v>Please complete all cells in row</v>
      </c>
      <c r="AK269" s="415"/>
      <c r="AL269" s="244"/>
      <c r="AM269" s="244"/>
      <c r="AN269" s="244"/>
      <c r="AO269" s="244"/>
      <c r="AP269" s="244"/>
      <c r="AQ269" s="244"/>
      <c r="AR269" s="244"/>
      <c r="AS269" s="337">
        <f t="shared" si="120"/>
        <v>1</v>
      </c>
      <c r="AT269" s="337">
        <f t="shared" si="121"/>
        <v>1</v>
      </c>
      <c r="AU269" s="337">
        <f t="shared" si="122"/>
        <v>1</v>
      </c>
      <c r="AV269" s="337">
        <f t="shared" si="123"/>
        <v>1</v>
      </c>
      <c r="AW269" s="337">
        <f t="shared" si="124"/>
        <v>1</v>
      </c>
      <c r="AX269" s="337">
        <f t="shared" si="125"/>
        <v>1</v>
      </c>
      <c r="AY269" s="337">
        <f t="shared" si="126"/>
        <v>1</v>
      </c>
      <c r="AZ269" s="322"/>
      <c r="BA269" s="322"/>
      <c r="BB269" s="244"/>
      <c r="BC269" s="244"/>
      <c r="BD269" s="244"/>
      <c r="BE269" s="244"/>
      <c r="BF269" s="337">
        <f t="shared" si="127"/>
        <v>0</v>
      </c>
      <c r="BG269" s="244"/>
      <c r="BH269" s="322"/>
      <c r="BI269" s="337">
        <f t="shared" si="128"/>
        <v>1</v>
      </c>
      <c r="BJ269" s="337">
        <f t="shared" si="129"/>
        <v>1</v>
      </c>
      <c r="BK269" s="337">
        <f t="shared" si="130"/>
        <v>1</v>
      </c>
      <c r="BL269" s="337">
        <f t="shared" si="131"/>
        <v>1</v>
      </c>
      <c r="BM269" s="337">
        <f t="shared" si="132"/>
        <v>1</v>
      </c>
      <c r="BN269" s="337">
        <f t="shared" si="133"/>
        <v>1</v>
      </c>
      <c r="BO269" s="415"/>
      <c r="BP269" s="244"/>
      <c r="BQ269" s="244"/>
      <c r="BR269" s="842"/>
      <c r="BS269" s="842"/>
      <c r="BT269" s="842"/>
    </row>
    <row r="270" spans="1:72" s="22" customFormat="1" ht="15.75" hidden="1" customHeight="1" outlineLevel="1">
      <c r="A270" s="842"/>
      <c r="B270" s="44"/>
      <c r="C270" s="45"/>
      <c r="D270" s="46"/>
      <c r="E270" s="46"/>
      <c r="F270" s="45"/>
      <c r="G270" s="46"/>
      <c r="H270" s="45"/>
      <c r="I270" s="45"/>
      <c r="J270" s="47"/>
      <c r="K270" s="48"/>
      <c r="L270" s="47"/>
      <c r="M270" s="2316"/>
      <c r="N270" s="48"/>
      <c r="O270" s="49"/>
      <c r="P270" s="49"/>
      <c r="Q270" s="2254">
        <f t="shared" si="119"/>
        <v>0</v>
      </c>
      <c r="R270" s="2255">
        <f t="shared" si="98"/>
        <v>0</v>
      </c>
      <c r="S270" s="2255">
        <f t="shared" si="99"/>
        <v>0</v>
      </c>
      <c r="T270" s="50"/>
      <c r="U270" s="50"/>
      <c r="V270" s="50"/>
      <c r="W270" s="2255">
        <f t="shared" si="100"/>
        <v>0</v>
      </c>
      <c r="X270" s="2261">
        <f t="shared" si="101"/>
        <v>0</v>
      </c>
      <c r="Y270" s="2261">
        <f t="shared" si="102"/>
        <v>0</v>
      </c>
      <c r="Z270" s="50"/>
      <c r="AA270" s="50"/>
      <c r="AB270" s="48"/>
      <c r="AC270" s="48"/>
      <c r="AD270" s="48"/>
      <c r="AE270" s="51"/>
      <c r="AF270" s="42"/>
      <c r="AG270" s="52" t="s">
        <v>7193</v>
      </c>
      <c r="AH270" s="207"/>
      <c r="AI270" s="415"/>
      <c r="AJ270" s="336" t="str">
        <f t="shared" si="103"/>
        <v>Please complete all cells in row</v>
      </c>
      <c r="AK270" s="415"/>
      <c r="AL270" s="244"/>
      <c r="AM270" s="244"/>
      <c r="AN270" s="244"/>
      <c r="AO270" s="244"/>
      <c r="AP270" s="244"/>
      <c r="AQ270" s="244"/>
      <c r="AR270" s="244"/>
      <c r="AS270" s="337">
        <f t="shared" si="120"/>
        <v>1</v>
      </c>
      <c r="AT270" s="337">
        <f t="shared" si="121"/>
        <v>1</v>
      </c>
      <c r="AU270" s="337">
        <f t="shared" si="122"/>
        <v>1</v>
      </c>
      <c r="AV270" s="337">
        <f t="shared" si="123"/>
        <v>1</v>
      </c>
      <c r="AW270" s="337">
        <f t="shared" si="124"/>
        <v>1</v>
      </c>
      <c r="AX270" s="337">
        <f t="shared" si="125"/>
        <v>1</v>
      </c>
      <c r="AY270" s="337">
        <f t="shared" si="126"/>
        <v>1</v>
      </c>
      <c r="AZ270" s="322"/>
      <c r="BA270" s="322"/>
      <c r="BB270" s="244"/>
      <c r="BC270" s="244"/>
      <c r="BD270" s="244"/>
      <c r="BE270" s="244"/>
      <c r="BF270" s="337">
        <f t="shared" si="127"/>
        <v>0</v>
      </c>
      <c r="BG270" s="244"/>
      <c r="BH270" s="322"/>
      <c r="BI270" s="337">
        <f t="shared" si="128"/>
        <v>1</v>
      </c>
      <c r="BJ270" s="337">
        <f t="shared" si="129"/>
        <v>1</v>
      </c>
      <c r="BK270" s="337">
        <f t="shared" si="130"/>
        <v>1</v>
      </c>
      <c r="BL270" s="337">
        <f t="shared" si="131"/>
        <v>1</v>
      </c>
      <c r="BM270" s="337">
        <f t="shared" si="132"/>
        <v>1</v>
      </c>
      <c r="BN270" s="337">
        <f t="shared" si="133"/>
        <v>1</v>
      </c>
      <c r="BO270" s="415"/>
      <c r="BP270" s="244"/>
      <c r="BQ270" s="244"/>
      <c r="BR270" s="842"/>
      <c r="BS270" s="842"/>
      <c r="BT270" s="842"/>
    </row>
    <row r="271" spans="1:72" s="22" customFormat="1" ht="15.75" hidden="1" customHeight="1" outlineLevel="1">
      <c r="A271" s="842"/>
      <c r="B271" s="44"/>
      <c r="C271" s="45"/>
      <c r="D271" s="46"/>
      <c r="E271" s="46"/>
      <c r="F271" s="45"/>
      <c r="G271" s="46"/>
      <c r="H271" s="45"/>
      <c r="I271" s="45"/>
      <c r="J271" s="47"/>
      <c r="K271" s="48"/>
      <c r="L271" s="47"/>
      <c r="M271" s="2316"/>
      <c r="N271" s="48"/>
      <c r="O271" s="49"/>
      <c r="P271" s="49"/>
      <c r="Q271" s="2254">
        <f t="shared" si="119"/>
        <v>0</v>
      </c>
      <c r="R271" s="2255">
        <f t="shared" si="98"/>
        <v>0</v>
      </c>
      <c r="S271" s="2255">
        <f t="shared" si="99"/>
        <v>0</v>
      </c>
      <c r="T271" s="50"/>
      <c r="U271" s="50"/>
      <c r="V271" s="50"/>
      <c r="W271" s="2255">
        <f t="shared" si="100"/>
        <v>0</v>
      </c>
      <c r="X271" s="2261">
        <f t="shared" si="101"/>
        <v>0</v>
      </c>
      <c r="Y271" s="2261">
        <f t="shared" si="102"/>
        <v>0</v>
      </c>
      <c r="Z271" s="50"/>
      <c r="AA271" s="50"/>
      <c r="AB271" s="48"/>
      <c r="AC271" s="48"/>
      <c r="AD271" s="48"/>
      <c r="AE271" s="51"/>
      <c r="AF271" s="42"/>
      <c r="AG271" s="52" t="s">
        <v>7194</v>
      </c>
      <c r="AH271" s="207"/>
      <c r="AI271" s="415"/>
      <c r="AJ271" s="336" t="str">
        <f t="shared" si="103"/>
        <v>Please complete all cells in row</v>
      </c>
      <c r="AK271" s="415"/>
      <c r="AL271" s="244"/>
      <c r="AM271" s="244"/>
      <c r="AN271" s="244"/>
      <c r="AO271" s="244"/>
      <c r="AP271" s="244"/>
      <c r="AQ271" s="244"/>
      <c r="AR271" s="244"/>
      <c r="AS271" s="337">
        <f t="shared" si="120"/>
        <v>1</v>
      </c>
      <c r="AT271" s="337">
        <f t="shared" si="121"/>
        <v>1</v>
      </c>
      <c r="AU271" s="337">
        <f t="shared" si="122"/>
        <v>1</v>
      </c>
      <c r="AV271" s="337">
        <f t="shared" si="123"/>
        <v>1</v>
      </c>
      <c r="AW271" s="337">
        <f t="shared" si="124"/>
        <v>1</v>
      </c>
      <c r="AX271" s="337">
        <f t="shared" si="125"/>
        <v>1</v>
      </c>
      <c r="AY271" s="337">
        <f t="shared" si="126"/>
        <v>1</v>
      </c>
      <c r="AZ271" s="322"/>
      <c r="BA271" s="322"/>
      <c r="BB271" s="244"/>
      <c r="BC271" s="244"/>
      <c r="BD271" s="244"/>
      <c r="BE271" s="244"/>
      <c r="BF271" s="337">
        <f t="shared" si="127"/>
        <v>0</v>
      </c>
      <c r="BG271" s="244"/>
      <c r="BH271" s="322"/>
      <c r="BI271" s="337">
        <f t="shared" si="128"/>
        <v>1</v>
      </c>
      <c r="BJ271" s="337">
        <f t="shared" si="129"/>
        <v>1</v>
      </c>
      <c r="BK271" s="337">
        <f t="shared" si="130"/>
        <v>1</v>
      </c>
      <c r="BL271" s="337">
        <f t="shared" si="131"/>
        <v>1</v>
      </c>
      <c r="BM271" s="337">
        <f t="shared" si="132"/>
        <v>1</v>
      </c>
      <c r="BN271" s="337">
        <f t="shared" si="133"/>
        <v>1</v>
      </c>
      <c r="BO271" s="415"/>
      <c r="BP271" s="244"/>
      <c r="BQ271" s="244"/>
      <c r="BR271" s="842"/>
      <c r="BS271" s="842"/>
      <c r="BT271" s="842"/>
    </row>
    <row r="272" spans="1:72" s="22" customFormat="1" ht="15.75" hidden="1" customHeight="1" outlineLevel="1">
      <c r="A272" s="842"/>
      <c r="B272" s="44"/>
      <c r="C272" s="45"/>
      <c r="D272" s="46"/>
      <c r="E272" s="46"/>
      <c r="F272" s="45"/>
      <c r="G272" s="46"/>
      <c r="H272" s="45"/>
      <c r="I272" s="45"/>
      <c r="J272" s="47"/>
      <c r="K272" s="48"/>
      <c r="L272" s="47"/>
      <c r="M272" s="2316"/>
      <c r="N272" s="48"/>
      <c r="O272" s="49"/>
      <c r="P272" s="49"/>
      <c r="Q272" s="2254">
        <f t="shared" si="119"/>
        <v>0</v>
      </c>
      <c r="R272" s="2255">
        <f t="shared" si="98"/>
        <v>0</v>
      </c>
      <c r="S272" s="2255">
        <f t="shared" si="99"/>
        <v>0</v>
      </c>
      <c r="T272" s="50"/>
      <c r="U272" s="50"/>
      <c r="V272" s="50"/>
      <c r="W272" s="2255">
        <f t="shared" si="100"/>
        <v>0</v>
      </c>
      <c r="X272" s="2261">
        <f t="shared" si="101"/>
        <v>0</v>
      </c>
      <c r="Y272" s="2261">
        <f t="shared" si="102"/>
        <v>0</v>
      </c>
      <c r="Z272" s="50"/>
      <c r="AA272" s="50"/>
      <c r="AB272" s="48"/>
      <c r="AC272" s="48"/>
      <c r="AD272" s="48"/>
      <c r="AE272" s="51"/>
      <c r="AF272" s="42"/>
      <c r="AG272" s="52" t="s">
        <v>7195</v>
      </c>
      <c r="AH272" s="207"/>
      <c r="AI272" s="415"/>
      <c r="AJ272" s="336" t="str">
        <f t="shared" si="103"/>
        <v>Please complete all cells in row</v>
      </c>
      <c r="AK272" s="415"/>
      <c r="AL272" s="244"/>
      <c r="AM272" s="244"/>
      <c r="AN272" s="244"/>
      <c r="AO272" s="244"/>
      <c r="AP272" s="244"/>
      <c r="AQ272" s="244"/>
      <c r="AR272" s="244"/>
      <c r="AS272" s="337">
        <f t="shared" si="120"/>
        <v>1</v>
      </c>
      <c r="AT272" s="337">
        <f t="shared" si="121"/>
        <v>1</v>
      </c>
      <c r="AU272" s="337">
        <f t="shared" si="122"/>
        <v>1</v>
      </c>
      <c r="AV272" s="337">
        <f t="shared" si="123"/>
        <v>1</v>
      </c>
      <c r="AW272" s="337">
        <f t="shared" si="124"/>
        <v>1</v>
      </c>
      <c r="AX272" s="337">
        <f t="shared" si="125"/>
        <v>1</v>
      </c>
      <c r="AY272" s="337">
        <f t="shared" si="126"/>
        <v>1</v>
      </c>
      <c r="AZ272" s="322"/>
      <c r="BA272" s="322"/>
      <c r="BB272" s="244"/>
      <c r="BC272" s="244"/>
      <c r="BD272" s="244"/>
      <c r="BE272" s="244"/>
      <c r="BF272" s="337">
        <f t="shared" si="127"/>
        <v>0</v>
      </c>
      <c r="BG272" s="244"/>
      <c r="BH272" s="322"/>
      <c r="BI272" s="337">
        <f t="shared" si="128"/>
        <v>1</v>
      </c>
      <c r="BJ272" s="337">
        <f t="shared" si="129"/>
        <v>1</v>
      </c>
      <c r="BK272" s="337">
        <f t="shared" si="130"/>
        <v>1</v>
      </c>
      <c r="BL272" s="337">
        <f t="shared" si="131"/>
        <v>1</v>
      </c>
      <c r="BM272" s="337">
        <f t="shared" si="132"/>
        <v>1</v>
      </c>
      <c r="BN272" s="337">
        <f t="shared" si="133"/>
        <v>1</v>
      </c>
      <c r="BO272" s="415"/>
      <c r="BP272" s="244"/>
      <c r="BQ272" s="244"/>
      <c r="BR272" s="842"/>
      <c r="BS272" s="842"/>
      <c r="BT272" s="842"/>
    </row>
    <row r="273" spans="1:72" s="22" customFormat="1" ht="15.75" hidden="1" customHeight="1" outlineLevel="1">
      <c r="A273" s="842"/>
      <c r="B273" s="44"/>
      <c r="C273" s="45"/>
      <c r="D273" s="46"/>
      <c r="E273" s="46"/>
      <c r="F273" s="45"/>
      <c r="G273" s="46"/>
      <c r="H273" s="45"/>
      <c r="I273" s="45"/>
      <c r="J273" s="47"/>
      <c r="K273" s="48"/>
      <c r="L273" s="47"/>
      <c r="M273" s="2316"/>
      <c r="N273" s="48"/>
      <c r="O273" s="49"/>
      <c r="P273" s="49"/>
      <c r="Q273" s="2254">
        <f t="shared" si="119"/>
        <v>0</v>
      </c>
      <c r="R273" s="2255">
        <f t="shared" si="98"/>
        <v>0</v>
      </c>
      <c r="S273" s="2255">
        <f t="shared" si="99"/>
        <v>0</v>
      </c>
      <c r="T273" s="50"/>
      <c r="U273" s="50"/>
      <c r="V273" s="50"/>
      <c r="W273" s="2255">
        <f t="shared" si="100"/>
        <v>0</v>
      </c>
      <c r="X273" s="2261">
        <f t="shared" si="101"/>
        <v>0</v>
      </c>
      <c r="Y273" s="2261">
        <f t="shared" si="102"/>
        <v>0</v>
      </c>
      <c r="Z273" s="50"/>
      <c r="AA273" s="50"/>
      <c r="AB273" s="48"/>
      <c r="AC273" s="48"/>
      <c r="AD273" s="48"/>
      <c r="AE273" s="51"/>
      <c r="AF273" s="42"/>
      <c r="AG273" s="52" t="s">
        <v>7196</v>
      </c>
      <c r="AH273" s="207"/>
      <c r="AI273" s="415"/>
      <c r="AJ273" s="336" t="str">
        <f t="shared" si="103"/>
        <v>Please complete all cells in row</v>
      </c>
      <c r="AK273" s="415"/>
      <c r="AL273" s="244"/>
      <c r="AM273" s="244"/>
      <c r="AN273" s="244"/>
      <c r="AO273" s="244"/>
      <c r="AP273" s="244"/>
      <c r="AQ273" s="244"/>
      <c r="AR273" s="244"/>
      <c r="AS273" s="337">
        <f t="shared" si="120"/>
        <v>1</v>
      </c>
      <c r="AT273" s="337">
        <f t="shared" si="121"/>
        <v>1</v>
      </c>
      <c r="AU273" s="337">
        <f t="shared" si="122"/>
        <v>1</v>
      </c>
      <c r="AV273" s="337">
        <f t="shared" si="123"/>
        <v>1</v>
      </c>
      <c r="AW273" s="337">
        <f t="shared" si="124"/>
        <v>1</v>
      </c>
      <c r="AX273" s="337">
        <f t="shared" si="125"/>
        <v>1</v>
      </c>
      <c r="AY273" s="337">
        <f t="shared" si="126"/>
        <v>1</v>
      </c>
      <c r="AZ273" s="322"/>
      <c r="BA273" s="322"/>
      <c r="BB273" s="244"/>
      <c r="BC273" s="244"/>
      <c r="BD273" s="244"/>
      <c r="BE273" s="244"/>
      <c r="BF273" s="337">
        <f t="shared" si="127"/>
        <v>0</v>
      </c>
      <c r="BG273" s="244"/>
      <c r="BH273" s="322"/>
      <c r="BI273" s="337">
        <f t="shared" si="128"/>
        <v>1</v>
      </c>
      <c r="BJ273" s="337">
        <f t="shared" si="129"/>
        <v>1</v>
      </c>
      <c r="BK273" s="337">
        <f t="shared" si="130"/>
        <v>1</v>
      </c>
      <c r="BL273" s="337">
        <f t="shared" si="131"/>
        <v>1</v>
      </c>
      <c r="BM273" s="337">
        <f t="shared" si="132"/>
        <v>1</v>
      </c>
      <c r="BN273" s="337">
        <f t="shared" si="133"/>
        <v>1</v>
      </c>
      <c r="BO273" s="415"/>
      <c r="BP273" s="244"/>
      <c r="BQ273" s="244"/>
      <c r="BR273" s="842"/>
      <c r="BS273" s="842"/>
      <c r="BT273" s="842"/>
    </row>
    <row r="274" spans="1:72" s="22" customFormat="1" ht="15.75" hidden="1" customHeight="1" outlineLevel="1">
      <c r="A274" s="842"/>
      <c r="B274" s="44"/>
      <c r="C274" s="45"/>
      <c r="D274" s="46"/>
      <c r="E274" s="46"/>
      <c r="F274" s="45"/>
      <c r="G274" s="46"/>
      <c r="H274" s="45"/>
      <c r="I274" s="45"/>
      <c r="J274" s="47"/>
      <c r="K274" s="48"/>
      <c r="L274" s="47"/>
      <c r="M274" s="2316"/>
      <c r="N274" s="48"/>
      <c r="O274" s="49"/>
      <c r="P274" s="49"/>
      <c r="Q274" s="2254">
        <f t="shared" si="119"/>
        <v>0</v>
      </c>
      <c r="R274" s="2255">
        <f t="shared" si="98"/>
        <v>0</v>
      </c>
      <c r="S274" s="2255">
        <f t="shared" si="99"/>
        <v>0</v>
      </c>
      <c r="T274" s="50"/>
      <c r="U274" s="50"/>
      <c r="V274" s="50"/>
      <c r="W274" s="2255">
        <f t="shared" si="100"/>
        <v>0</v>
      </c>
      <c r="X274" s="2261">
        <f t="shared" si="101"/>
        <v>0</v>
      </c>
      <c r="Y274" s="2261">
        <f t="shared" si="102"/>
        <v>0</v>
      </c>
      <c r="Z274" s="50"/>
      <c r="AA274" s="50"/>
      <c r="AB274" s="48"/>
      <c r="AC274" s="48"/>
      <c r="AD274" s="48"/>
      <c r="AE274" s="51"/>
      <c r="AF274" s="42"/>
      <c r="AG274" s="52" t="s">
        <v>7197</v>
      </c>
      <c r="AH274" s="207"/>
      <c r="AI274" s="415"/>
      <c r="AJ274" s="336" t="str">
        <f t="shared" si="103"/>
        <v>Please complete all cells in row</v>
      </c>
      <c r="AK274" s="415"/>
      <c r="AL274" s="244"/>
      <c r="AM274" s="244"/>
      <c r="AN274" s="244"/>
      <c r="AO274" s="244"/>
      <c r="AP274" s="244"/>
      <c r="AQ274" s="244"/>
      <c r="AR274" s="244"/>
      <c r="AS274" s="337">
        <f t="shared" si="120"/>
        <v>1</v>
      </c>
      <c r="AT274" s="337">
        <f t="shared" si="121"/>
        <v>1</v>
      </c>
      <c r="AU274" s="337">
        <f t="shared" si="122"/>
        <v>1</v>
      </c>
      <c r="AV274" s="337">
        <f t="shared" si="123"/>
        <v>1</v>
      </c>
      <c r="AW274" s="337">
        <f t="shared" si="124"/>
        <v>1</v>
      </c>
      <c r="AX274" s="337">
        <f t="shared" si="125"/>
        <v>1</v>
      </c>
      <c r="AY274" s="337">
        <f t="shared" si="126"/>
        <v>1</v>
      </c>
      <c r="AZ274" s="322"/>
      <c r="BA274" s="322"/>
      <c r="BB274" s="244"/>
      <c r="BC274" s="244"/>
      <c r="BD274" s="244"/>
      <c r="BE274" s="244"/>
      <c r="BF274" s="337">
        <f t="shared" si="127"/>
        <v>0</v>
      </c>
      <c r="BG274" s="244"/>
      <c r="BH274" s="322"/>
      <c r="BI274" s="337">
        <f t="shared" si="128"/>
        <v>1</v>
      </c>
      <c r="BJ274" s="337">
        <f t="shared" si="129"/>
        <v>1</v>
      </c>
      <c r="BK274" s="337">
        <f t="shared" si="130"/>
        <v>1</v>
      </c>
      <c r="BL274" s="337">
        <f t="shared" si="131"/>
        <v>1</v>
      </c>
      <c r="BM274" s="337">
        <f t="shared" si="132"/>
        <v>1</v>
      </c>
      <c r="BN274" s="337">
        <f t="shared" si="133"/>
        <v>1</v>
      </c>
      <c r="BO274" s="415"/>
      <c r="BP274" s="244"/>
      <c r="BQ274" s="244"/>
      <c r="BR274" s="842"/>
      <c r="BS274" s="842"/>
      <c r="BT274" s="842"/>
    </row>
    <row r="275" spans="1:72" s="22" customFormat="1" ht="15.75" hidden="1" customHeight="1" outlineLevel="1">
      <c r="A275" s="842"/>
      <c r="B275" s="44"/>
      <c r="C275" s="45"/>
      <c r="D275" s="46"/>
      <c r="E275" s="46"/>
      <c r="F275" s="45"/>
      <c r="G275" s="46"/>
      <c r="H275" s="45"/>
      <c r="I275" s="45"/>
      <c r="J275" s="47"/>
      <c r="K275" s="48"/>
      <c r="L275" s="47"/>
      <c r="M275" s="2316"/>
      <c r="N275" s="48"/>
      <c r="O275" s="49"/>
      <c r="P275" s="49"/>
      <c r="Q275" s="2254">
        <f t="shared" si="119"/>
        <v>0</v>
      </c>
      <c r="R275" s="2255">
        <f t="shared" si="98"/>
        <v>0</v>
      </c>
      <c r="S275" s="2255">
        <f t="shared" si="99"/>
        <v>0</v>
      </c>
      <c r="T275" s="50"/>
      <c r="U275" s="50"/>
      <c r="V275" s="50"/>
      <c r="W275" s="2255">
        <f t="shared" si="100"/>
        <v>0</v>
      </c>
      <c r="X275" s="2261">
        <f t="shared" si="101"/>
        <v>0</v>
      </c>
      <c r="Y275" s="2261">
        <f t="shared" si="102"/>
        <v>0</v>
      </c>
      <c r="Z275" s="50"/>
      <c r="AA275" s="50"/>
      <c r="AB275" s="48"/>
      <c r="AC275" s="48"/>
      <c r="AD275" s="48"/>
      <c r="AE275" s="51"/>
      <c r="AF275" s="42"/>
      <c r="AG275" s="52" t="s">
        <v>7198</v>
      </c>
      <c r="AH275" s="207"/>
      <c r="AI275" s="415"/>
      <c r="AJ275" s="336" t="str">
        <f t="shared" si="103"/>
        <v>Please complete all cells in row</v>
      </c>
      <c r="AK275" s="415"/>
      <c r="AL275" s="244"/>
      <c r="AM275" s="244"/>
      <c r="AN275" s="244"/>
      <c r="AO275" s="244"/>
      <c r="AP275" s="244"/>
      <c r="AQ275" s="244"/>
      <c r="AR275" s="244"/>
      <c r="AS275" s="337">
        <f t="shared" si="120"/>
        <v>1</v>
      </c>
      <c r="AT275" s="337">
        <f t="shared" si="121"/>
        <v>1</v>
      </c>
      <c r="AU275" s="337">
        <f t="shared" si="122"/>
        <v>1</v>
      </c>
      <c r="AV275" s="337">
        <f t="shared" si="123"/>
        <v>1</v>
      </c>
      <c r="AW275" s="337">
        <f t="shared" si="124"/>
        <v>1</v>
      </c>
      <c r="AX275" s="337">
        <f t="shared" si="125"/>
        <v>1</v>
      </c>
      <c r="AY275" s="337">
        <f t="shared" si="126"/>
        <v>1</v>
      </c>
      <c r="AZ275" s="322"/>
      <c r="BA275" s="322"/>
      <c r="BB275" s="244"/>
      <c r="BC275" s="244"/>
      <c r="BD275" s="244"/>
      <c r="BE275" s="244"/>
      <c r="BF275" s="337">
        <f t="shared" si="127"/>
        <v>0</v>
      </c>
      <c r="BG275" s="244"/>
      <c r="BH275" s="322"/>
      <c r="BI275" s="337">
        <f t="shared" si="128"/>
        <v>1</v>
      </c>
      <c r="BJ275" s="337">
        <f t="shared" si="129"/>
        <v>1</v>
      </c>
      <c r="BK275" s="337">
        <f t="shared" si="130"/>
        <v>1</v>
      </c>
      <c r="BL275" s="337">
        <f t="shared" si="131"/>
        <v>1</v>
      </c>
      <c r="BM275" s="337">
        <f t="shared" si="132"/>
        <v>1</v>
      </c>
      <c r="BN275" s="337">
        <f t="shared" si="133"/>
        <v>1</v>
      </c>
      <c r="BO275" s="415"/>
      <c r="BP275" s="244"/>
      <c r="BQ275" s="244"/>
      <c r="BR275" s="842"/>
      <c r="BS275" s="842"/>
      <c r="BT275" s="842"/>
    </row>
    <row r="276" spans="1:72" s="22" customFormat="1" ht="15.75" hidden="1" customHeight="1" outlineLevel="1">
      <c r="A276" s="842"/>
      <c r="B276" s="44"/>
      <c r="C276" s="45"/>
      <c r="D276" s="46"/>
      <c r="E276" s="46"/>
      <c r="F276" s="45"/>
      <c r="G276" s="46"/>
      <c r="H276" s="45"/>
      <c r="I276" s="45"/>
      <c r="J276" s="47"/>
      <c r="K276" s="48"/>
      <c r="L276" s="47"/>
      <c r="M276" s="2316"/>
      <c r="N276" s="48"/>
      <c r="O276" s="49"/>
      <c r="P276" s="49"/>
      <c r="Q276" s="2254">
        <f t="shared" si="119"/>
        <v>0</v>
      </c>
      <c r="R276" s="2255">
        <f t="shared" si="98"/>
        <v>0</v>
      </c>
      <c r="S276" s="2255">
        <f t="shared" si="99"/>
        <v>0</v>
      </c>
      <c r="T276" s="50"/>
      <c r="U276" s="50"/>
      <c r="V276" s="50"/>
      <c r="W276" s="2255">
        <f t="shared" si="100"/>
        <v>0</v>
      </c>
      <c r="X276" s="2261">
        <f t="shared" si="101"/>
        <v>0</v>
      </c>
      <c r="Y276" s="2261">
        <f t="shared" si="102"/>
        <v>0</v>
      </c>
      <c r="Z276" s="50"/>
      <c r="AA276" s="50"/>
      <c r="AB276" s="48"/>
      <c r="AC276" s="48"/>
      <c r="AD276" s="48"/>
      <c r="AE276" s="51"/>
      <c r="AF276" s="42"/>
      <c r="AG276" s="52" t="s">
        <v>7199</v>
      </c>
      <c r="AH276" s="207"/>
      <c r="AI276" s="415"/>
      <c r="AJ276" s="336" t="str">
        <f t="shared" si="103"/>
        <v>Please complete all cells in row</v>
      </c>
      <c r="AK276" s="415"/>
      <c r="AL276" s="244"/>
      <c r="AM276" s="244"/>
      <c r="AN276" s="244"/>
      <c r="AO276" s="244"/>
      <c r="AP276" s="244"/>
      <c r="AQ276" s="244"/>
      <c r="AR276" s="244"/>
      <c r="AS276" s="337">
        <f t="shared" si="120"/>
        <v>1</v>
      </c>
      <c r="AT276" s="337">
        <f t="shared" si="121"/>
        <v>1</v>
      </c>
      <c r="AU276" s="337">
        <f t="shared" si="122"/>
        <v>1</v>
      </c>
      <c r="AV276" s="337">
        <f t="shared" si="123"/>
        <v>1</v>
      </c>
      <c r="AW276" s="337">
        <f t="shared" si="124"/>
        <v>1</v>
      </c>
      <c r="AX276" s="337">
        <f t="shared" si="125"/>
        <v>1</v>
      </c>
      <c r="AY276" s="337">
        <f t="shared" si="126"/>
        <v>1</v>
      </c>
      <c r="AZ276" s="322"/>
      <c r="BA276" s="322"/>
      <c r="BB276" s="244"/>
      <c r="BC276" s="244"/>
      <c r="BD276" s="244"/>
      <c r="BE276" s="244"/>
      <c r="BF276" s="337">
        <f t="shared" si="127"/>
        <v>0</v>
      </c>
      <c r="BG276" s="244"/>
      <c r="BH276" s="322"/>
      <c r="BI276" s="337">
        <f t="shared" si="128"/>
        <v>1</v>
      </c>
      <c r="BJ276" s="337">
        <f t="shared" si="129"/>
        <v>1</v>
      </c>
      <c r="BK276" s="337">
        <f t="shared" si="130"/>
        <v>1</v>
      </c>
      <c r="BL276" s="337">
        <f t="shared" si="131"/>
        <v>1</v>
      </c>
      <c r="BM276" s="337">
        <f t="shared" si="132"/>
        <v>1</v>
      </c>
      <c r="BN276" s="337">
        <f t="shared" si="133"/>
        <v>1</v>
      </c>
      <c r="BO276" s="415"/>
      <c r="BP276" s="244"/>
      <c r="BQ276" s="244"/>
      <c r="BR276" s="842"/>
      <c r="BS276" s="842"/>
      <c r="BT276" s="842"/>
    </row>
    <row r="277" spans="1:72" s="22" customFormat="1" ht="15.75" hidden="1" customHeight="1" outlineLevel="1">
      <c r="A277" s="842"/>
      <c r="B277" s="44"/>
      <c r="C277" s="45"/>
      <c r="D277" s="46"/>
      <c r="E277" s="46"/>
      <c r="F277" s="45"/>
      <c r="G277" s="46"/>
      <c r="H277" s="45"/>
      <c r="I277" s="45"/>
      <c r="J277" s="47"/>
      <c r="K277" s="48"/>
      <c r="L277" s="47"/>
      <c r="M277" s="2316"/>
      <c r="N277" s="48"/>
      <c r="O277" s="49"/>
      <c r="P277" s="49"/>
      <c r="Q277" s="2254">
        <f t="shared" si="119"/>
        <v>0</v>
      </c>
      <c r="R277" s="2255">
        <f t="shared" si="98"/>
        <v>0</v>
      </c>
      <c r="S277" s="2255">
        <f t="shared" si="99"/>
        <v>0</v>
      </c>
      <c r="T277" s="50"/>
      <c r="U277" s="50"/>
      <c r="V277" s="50"/>
      <c r="W277" s="2255">
        <f t="shared" si="100"/>
        <v>0</v>
      </c>
      <c r="X277" s="2261">
        <f t="shared" si="101"/>
        <v>0</v>
      </c>
      <c r="Y277" s="2261">
        <f t="shared" si="102"/>
        <v>0</v>
      </c>
      <c r="Z277" s="50"/>
      <c r="AA277" s="50"/>
      <c r="AB277" s="48"/>
      <c r="AC277" s="48"/>
      <c r="AD277" s="48"/>
      <c r="AE277" s="51"/>
      <c r="AF277" s="42"/>
      <c r="AG277" s="52" t="s">
        <v>7200</v>
      </c>
      <c r="AH277" s="207"/>
      <c r="AI277" s="415"/>
      <c r="AJ277" s="336" t="str">
        <f t="shared" si="103"/>
        <v>Please complete all cells in row</v>
      </c>
      <c r="AK277" s="415"/>
      <c r="AL277" s="244"/>
      <c r="AM277" s="244"/>
      <c r="AN277" s="244"/>
      <c r="AO277" s="244"/>
      <c r="AP277" s="244"/>
      <c r="AQ277" s="244"/>
      <c r="AR277" s="244"/>
      <c r="AS277" s="337">
        <f t="shared" si="120"/>
        <v>1</v>
      </c>
      <c r="AT277" s="337">
        <f t="shared" si="121"/>
        <v>1</v>
      </c>
      <c r="AU277" s="337">
        <f t="shared" si="122"/>
        <v>1</v>
      </c>
      <c r="AV277" s="337">
        <f t="shared" si="123"/>
        <v>1</v>
      </c>
      <c r="AW277" s="337">
        <f t="shared" si="124"/>
        <v>1</v>
      </c>
      <c r="AX277" s="337">
        <f t="shared" si="125"/>
        <v>1</v>
      </c>
      <c r="AY277" s="337">
        <f t="shared" si="126"/>
        <v>1</v>
      </c>
      <c r="AZ277" s="322"/>
      <c r="BA277" s="322"/>
      <c r="BB277" s="244"/>
      <c r="BC277" s="244"/>
      <c r="BD277" s="244"/>
      <c r="BE277" s="244"/>
      <c r="BF277" s="337">
        <f t="shared" si="127"/>
        <v>0</v>
      </c>
      <c r="BG277" s="244"/>
      <c r="BH277" s="322"/>
      <c r="BI277" s="337">
        <f t="shared" si="128"/>
        <v>1</v>
      </c>
      <c r="BJ277" s="337">
        <f t="shared" si="129"/>
        <v>1</v>
      </c>
      <c r="BK277" s="337">
        <f t="shared" si="130"/>
        <v>1</v>
      </c>
      <c r="BL277" s="337">
        <f t="shared" si="131"/>
        <v>1</v>
      </c>
      <c r="BM277" s="337">
        <f t="shared" si="132"/>
        <v>1</v>
      </c>
      <c r="BN277" s="337">
        <f t="shared" si="133"/>
        <v>1</v>
      </c>
      <c r="BO277" s="415"/>
      <c r="BP277" s="244"/>
      <c r="BQ277" s="244"/>
      <c r="BR277" s="842"/>
      <c r="BS277" s="842"/>
      <c r="BT277" s="842"/>
    </row>
    <row r="278" spans="1:72" s="22" customFormat="1" ht="15.75" hidden="1" customHeight="1" outlineLevel="1">
      <c r="A278" s="842"/>
      <c r="B278" s="44"/>
      <c r="C278" s="45"/>
      <c r="D278" s="46"/>
      <c r="E278" s="46"/>
      <c r="F278" s="45"/>
      <c r="G278" s="46"/>
      <c r="H278" s="45"/>
      <c r="I278" s="45"/>
      <c r="J278" s="47"/>
      <c r="K278" s="48"/>
      <c r="L278" s="47"/>
      <c r="M278" s="2316"/>
      <c r="N278" s="48"/>
      <c r="O278" s="49"/>
      <c r="P278" s="49"/>
      <c r="Q278" s="2254">
        <f t="shared" si="119"/>
        <v>0</v>
      </c>
      <c r="R278" s="2255">
        <f t="shared" si="98"/>
        <v>0</v>
      </c>
      <c r="S278" s="2255">
        <f t="shared" si="99"/>
        <v>0</v>
      </c>
      <c r="T278" s="50"/>
      <c r="U278" s="50"/>
      <c r="V278" s="50"/>
      <c r="W278" s="2255">
        <f t="shared" si="100"/>
        <v>0</v>
      </c>
      <c r="X278" s="2261">
        <f t="shared" si="101"/>
        <v>0</v>
      </c>
      <c r="Y278" s="2261">
        <f t="shared" si="102"/>
        <v>0</v>
      </c>
      <c r="Z278" s="50"/>
      <c r="AA278" s="50"/>
      <c r="AB278" s="48"/>
      <c r="AC278" s="48"/>
      <c r="AD278" s="48"/>
      <c r="AE278" s="51"/>
      <c r="AF278" s="42"/>
      <c r="AG278" s="52" t="s">
        <v>7201</v>
      </c>
      <c r="AH278" s="207"/>
      <c r="AI278" s="415"/>
      <c r="AJ278" s="336" t="str">
        <f t="shared" si="103"/>
        <v>Please complete all cells in row</v>
      </c>
      <c r="AK278" s="415"/>
      <c r="AL278" s="244"/>
      <c r="AM278" s="244"/>
      <c r="AN278" s="244"/>
      <c r="AO278" s="244"/>
      <c r="AP278" s="244"/>
      <c r="AQ278" s="244"/>
      <c r="AR278" s="244"/>
      <c r="AS278" s="337">
        <f t="shared" si="120"/>
        <v>1</v>
      </c>
      <c r="AT278" s="337">
        <f t="shared" si="121"/>
        <v>1</v>
      </c>
      <c r="AU278" s="337">
        <f t="shared" si="122"/>
        <v>1</v>
      </c>
      <c r="AV278" s="337">
        <f t="shared" si="123"/>
        <v>1</v>
      </c>
      <c r="AW278" s="337">
        <f t="shared" si="124"/>
        <v>1</v>
      </c>
      <c r="AX278" s="337">
        <f t="shared" si="125"/>
        <v>1</v>
      </c>
      <c r="AY278" s="337">
        <f t="shared" si="126"/>
        <v>1</v>
      </c>
      <c r="AZ278" s="322"/>
      <c r="BA278" s="322"/>
      <c r="BB278" s="244"/>
      <c r="BC278" s="244"/>
      <c r="BD278" s="244"/>
      <c r="BE278" s="244"/>
      <c r="BF278" s="337">
        <f t="shared" si="127"/>
        <v>0</v>
      </c>
      <c r="BG278" s="244"/>
      <c r="BH278" s="322"/>
      <c r="BI278" s="337">
        <f t="shared" si="128"/>
        <v>1</v>
      </c>
      <c r="BJ278" s="337">
        <f t="shared" si="129"/>
        <v>1</v>
      </c>
      <c r="BK278" s="337">
        <f t="shared" si="130"/>
        <v>1</v>
      </c>
      <c r="BL278" s="337">
        <f t="shared" si="131"/>
        <v>1</v>
      </c>
      <c r="BM278" s="337">
        <f t="shared" si="132"/>
        <v>1</v>
      </c>
      <c r="BN278" s="337">
        <f t="shared" si="133"/>
        <v>1</v>
      </c>
      <c r="BO278" s="415"/>
      <c r="BP278" s="244"/>
      <c r="BQ278" s="244"/>
      <c r="BR278" s="842"/>
      <c r="BS278" s="842"/>
      <c r="BT278" s="842"/>
    </row>
    <row r="279" spans="1:72" s="22" customFormat="1" ht="15.75" hidden="1" customHeight="1" outlineLevel="1">
      <c r="A279" s="842"/>
      <c r="B279" s="44"/>
      <c r="C279" s="45"/>
      <c r="D279" s="46"/>
      <c r="E279" s="46"/>
      <c r="F279" s="45"/>
      <c r="G279" s="46"/>
      <c r="H279" s="45"/>
      <c r="I279" s="45"/>
      <c r="J279" s="47"/>
      <c r="K279" s="48"/>
      <c r="L279" s="47"/>
      <c r="M279" s="2316"/>
      <c r="N279" s="48"/>
      <c r="O279" s="49"/>
      <c r="P279" s="49"/>
      <c r="Q279" s="2254">
        <f t="shared" si="119"/>
        <v>0</v>
      </c>
      <c r="R279" s="2255">
        <f t="shared" si="98"/>
        <v>0</v>
      </c>
      <c r="S279" s="2255">
        <f t="shared" si="99"/>
        <v>0</v>
      </c>
      <c r="T279" s="50"/>
      <c r="U279" s="50"/>
      <c r="V279" s="50"/>
      <c r="W279" s="2255">
        <f t="shared" si="100"/>
        <v>0</v>
      </c>
      <c r="X279" s="2261">
        <f t="shared" si="101"/>
        <v>0</v>
      </c>
      <c r="Y279" s="2261">
        <f t="shared" si="102"/>
        <v>0</v>
      </c>
      <c r="Z279" s="50"/>
      <c r="AA279" s="50"/>
      <c r="AB279" s="48"/>
      <c r="AC279" s="48"/>
      <c r="AD279" s="48"/>
      <c r="AE279" s="51"/>
      <c r="AF279" s="42"/>
      <c r="AG279" s="52" t="s">
        <v>7202</v>
      </c>
      <c r="AH279" s="207"/>
      <c r="AI279" s="415"/>
      <c r="AJ279" s="336" t="str">
        <f t="shared" si="103"/>
        <v>Please complete all cells in row</v>
      </c>
      <c r="AK279" s="415"/>
      <c r="AL279" s="244"/>
      <c r="AM279" s="244"/>
      <c r="AN279" s="244"/>
      <c r="AO279" s="244"/>
      <c r="AP279" s="244"/>
      <c r="AQ279" s="244"/>
      <c r="AR279" s="244"/>
      <c r="AS279" s="337">
        <f t="shared" si="120"/>
        <v>1</v>
      </c>
      <c r="AT279" s="337">
        <f t="shared" si="121"/>
        <v>1</v>
      </c>
      <c r="AU279" s="337">
        <f t="shared" si="122"/>
        <v>1</v>
      </c>
      <c r="AV279" s="337">
        <f t="shared" si="123"/>
        <v>1</v>
      </c>
      <c r="AW279" s="337">
        <f t="shared" si="124"/>
        <v>1</v>
      </c>
      <c r="AX279" s="337">
        <f t="shared" si="125"/>
        <v>1</v>
      </c>
      <c r="AY279" s="337">
        <f t="shared" si="126"/>
        <v>1</v>
      </c>
      <c r="AZ279" s="322"/>
      <c r="BA279" s="322"/>
      <c r="BB279" s="244"/>
      <c r="BC279" s="244"/>
      <c r="BD279" s="244"/>
      <c r="BE279" s="244"/>
      <c r="BF279" s="337">
        <f t="shared" si="127"/>
        <v>0</v>
      </c>
      <c r="BG279" s="244"/>
      <c r="BH279" s="322"/>
      <c r="BI279" s="337">
        <f t="shared" si="128"/>
        <v>1</v>
      </c>
      <c r="BJ279" s="337">
        <f t="shared" si="129"/>
        <v>1</v>
      </c>
      <c r="BK279" s="337">
        <f t="shared" si="130"/>
        <v>1</v>
      </c>
      <c r="BL279" s="337">
        <f t="shared" si="131"/>
        <v>1</v>
      </c>
      <c r="BM279" s="337">
        <f t="shared" si="132"/>
        <v>1</v>
      </c>
      <c r="BN279" s="337">
        <f t="shared" si="133"/>
        <v>1</v>
      </c>
      <c r="BO279" s="415"/>
      <c r="BP279" s="244"/>
      <c r="BQ279" s="244"/>
      <c r="BR279" s="842"/>
      <c r="BS279" s="842"/>
      <c r="BT279" s="842"/>
    </row>
    <row r="280" spans="1:72" s="22" customFormat="1" ht="15.75" hidden="1" customHeight="1" outlineLevel="1">
      <c r="A280" s="842"/>
      <c r="B280" s="44"/>
      <c r="C280" s="45"/>
      <c r="D280" s="46"/>
      <c r="E280" s="46"/>
      <c r="F280" s="45"/>
      <c r="G280" s="46"/>
      <c r="H280" s="45"/>
      <c r="I280" s="45"/>
      <c r="J280" s="47"/>
      <c r="K280" s="48"/>
      <c r="L280" s="47"/>
      <c r="M280" s="2316"/>
      <c r="N280" s="48"/>
      <c r="O280" s="49"/>
      <c r="P280" s="49"/>
      <c r="Q280" s="2254">
        <f t="shared" si="119"/>
        <v>0</v>
      </c>
      <c r="R280" s="2255">
        <f t="shared" si="98"/>
        <v>0</v>
      </c>
      <c r="S280" s="2255">
        <f t="shared" si="99"/>
        <v>0</v>
      </c>
      <c r="T280" s="50"/>
      <c r="U280" s="50"/>
      <c r="V280" s="50"/>
      <c r="W280" s="2255">
        <f t="shared" si="100"/>
        <v>0</v>
      </c>
      <c r="X280" s="2261">
        <f t="shared" si="101"/>
        <v>0</v>
      </c>
      <c r="Y280" s="2261">
        <f t="shared" si="102"/>
        <v>0</v>
      </c>
      <c r="Z280" s="50"/>
      <c r="AA280" s="50"/>
      <c r="AB280" s="48"/>
      <c r="AC280" s="48"/>
      <c r="AD280" s="48"/>
      <c r="AE280" s="51"/>
      <c r="AF280" s="42"/>
      <c r="AG280" s="52" t="s">
        <v>7203</v>
      </c>
      <c r="AH280" s="207"/>
      <c r="AI280" s="415"/>
      <c r="AJ280" s="336" t="str">
        <f t="shared" si="103"/>
        <v>Please complete all cells in row</v>
      </c>
      <c r="AK280" s="415"/>
      <c r="AL280" s="244"/>
      <c r="AM280" s="244"/>
      <c r="AN280" s="244"/>
      <c r="AO280" s="244"/>
      <c r="AP280" s="244"/>
      <c r="AQ280" s="244"/>
      <c r="AR280" s="244"/>
      <c r="AS280" s="337">
        <f t="shared" si="120"/>
        <v>1</v>
      </c>
      <c r="AT280" s="337">
        <f t="shared" si="121"/>
        <v>1</v>
      </c>
      <c r="AU280" s="337">
        <f t="shared" si="122"/>
        <v>1</v>
      </c>
      <c r="AV280" s="337">
        <f t="shared" si="123"/>
        <v>1</v>
      </c>
      <c r="AW280" s="337">
        <f t="shared" si="124"/>
        <v>1</v>
      </c>
      <c r="AX280" s="337">
        <f t="shared" si="125"/>
        <v>1</v>
      </c>
      <c r="AY280" s="337">
        <f t="shared" si="126"/>
        <v>1</v>
      </c>
      <c r="AZ280" s="322"/>
      <c r="BA280" s="322"/>
      <c r="BB280" s="244"/>
      <c r="BC280" s="244"/>
      <c r="BD280" s="244"/>
      <c r="BE280" s="244"/>
      <c r="BF280" s="337">
        <f t="shared" si="127"/>
        <v>0</v>
      </c>
      <c r="BG280" s="244"/>
      <c r="BH280" s="322"/>
      <c r="BI280" s="337">
        <f t="shared" si="128"/>
        <v>1</v>
      </c>
      <c r="BJ280" s="337">
        <f t="shared" si="129"/>
        <v>1</v>
      </c>
      <c r="BK280" s="337">
        <f t="shared" si="130"/>
        <v>1</v>
      </c>
      <c r="BL280" s="337">
        <f t="shared" si="131"/>
        <v>1</v>
      </c>
      <c r="BM280" s="337">
        <f t="shared" si="132"/>
        <v>1</v>
      </c>
      <c r="BN280" s="337">
        <f t="shared" si="133"/>
        <v>1</v>
      </c>
      <c r="BO280" s="415"/>
      <c r="BP280" s="244"/>
      <c r="BQ280" s="244"/>
      <c r="BR280" s="842"/>
      <c r="BS280" s="842"/>
      <c r="BT280" s="842"/>
    </row>
    <row r="281" spans="1:72" s="22" customFormat="1" ht="15.75" hidden="1" customHeight="1" outlineLevel="1">
      <c r="A281" s="842"/>
      <c r="B281" s="44"/>
      <c r="C281" s="45"/>
      <c r="D281" s="46"/>
      <c r="E281" s="46"/>
      <c r="F281" s="45"/>
      <c r="G281" s="46"/>
      <c r="H281" s="45"/>
      <c r="I281" s="45"/>
      <c r="J281" s="47"/>
      <c r="K281" s="48"/>
      <c r="L281" s="47"/>
      <c r="M281" s="2316"/>
      <c r="N281" s="48"/>
      <c r="O281" s="49"/>
      <c r="P281" s="49"/>
      <c r="Q281" s="2254">
        <f t="shared" si="119"/>
        <v>0</v>
      </c>
      <c r="R281" s="2255">
        <f t="shared" si="98"/>
        <v>0</v>
      </c>
      <c r="S281" s="2255">
        <f t="shared" si="99"/>
        <v>0</v>
      </c>
      <c r="T281" s="50"/>
      <c r="U281" s="50"/>
      <c r="V281" s="50"/>
      <c r="W281" s="2255">
        <f t="shared" si="100"/>
        <v>0</v>
      </c>
      <c r="X281" s="2261">
        <f t="shared" si="101"/>
        <v>0</v>
      </c>
      <c r="Y281" s="2261">
        <f t="shared" si="102"/>
        <v>0</v>
      </c>
      <c r="Z281" s="50"/>
      <c r="AA281" s="50"/>
      <c r="AB281" s="48"/>
      <c r="AC281" s="48"/>
      <c r="AD281" s="48"/>
      <c r="AE281" s="51"/>
      <c r="AF281" s="42"/>
      <c r="AG281" s="52" t="s">
        <v>7204</v>
      </c>
      <c r="AH281" s="207"/>
      <c r="AI281" s="415"/>
      <c r="AJ281" s="336" t="str">
        <f t="shared" si="103"/>
        <v>Please complete all cells in row</v>
      </c>
      <c r="AK281" s="415"/>
      <c r="AL281" s="244"/>
      <c r="AM281" s="244"/>
      <c r="AN281" s="244"/>
      <c r="AO281" s="244"/>
      <c r="AP281" s="244"/>
      <c r="AQ281" s="244"/>
      <c r="AR281" s="244"/>
      <c r="AS281" s="337">
        <f t="shared" si="120"/>
        <v>1</v>
      </c>
      <c r="AT281" s="337">
        <f t="shared" si="121"/>
        <v>1</v>
      </c>
      <c r="AU281" s="337">
        <f t="shared" si="122"/>
        <v>1</v>
      </c>
      <c r="AV281" s="337">
        <f t="shared" si="123"/>
        <v>1</v>
      </c>
      <c r="AW281" s="337">
        <f t="shared" si="124"/>
        <v>1</v>
      </c>
      <c r="AX281" s="337">
        <f t="shared" si="125"/>
        <v>1</v>
      </c>
      <c r="AY281" s="337">
        <f t="shared" si="126"/>
        <v>1</v>
      </c>
      <c r="AZ281" s="322"/>
      <c r="BA281" s="322"/>
      <c r="BB281" s="244"/>
      <c r="BC281" s="244"/>
      <c r="BD281" s="244"/>
      <c r="BE281" s="244"/>
      <c r="BF281" s="337">
        <f t="shared" si="127"/>
        <v>0</v>
      </c>
      <c r="BG281" s="244"/>
      <c r="BH281" s="322"/>
      <c r="BI281" s="337">
        <f t="shared" si="128"/>
        <v>1</v>
      </c>
      <c r="BJ281" s="337">
        <f t="shared" si="129"/>
        <v>1</v>
      </c>
      <c r="BK281" s="337">
        <f t="shared" si="130"/>
        <v>1</v>
      </c>
      <c r="BL281" s="337">
        <f t="shared" si="131"/>
        <v>1</v>
      </c>
      <c r="BM281" s="337">
        <f t="shared" si="132"/>
        <v>1</v>
      </c>
      <c r="BN281" s="337">
        <f t="shared" si="133"/>
        <v>1</v>
      </c>
      <c r="BO281" s="415"/>
      <c r="BP281" s="244"/>
      <c r="BQ281" s="244"/>
      <c r="BR281" s="842"/>
      <c r="BS281" s="842"/>
      <c r="BT281" s="842"/>
    </row>
    <row r="282" spans="1:72" s="22" customFormat="1" ht="15.75" hidden="1" customHeight="1" outlineLevel="1">
      <c r="A282" s="842"/>
      <c r="B282" s="44"/>
      <c r="C282" s="45"/>
      <c r="D282" s="46"/>
      <c r="E282" s="46"/>
      <c r="F282" s="45"/>
      <c r="G282" s="46"/>
      <c r="H282" s="45"/>
      <c r="I282" s="45"/>
      <c r="J282" s="47"/>
      <c r="K282" s="48"/>
      <c r="L282" s="47"/>
      <c r="M282" s="2316"/>
      <c r="N282" s="48"/>
      <c r="O282" s="49"/>
      <c r="P282" s="49"/>
      <c r="Q282" s="2254">
        <f t="shared" si="119"/>
        <v>0</v>
      </c>
      <c r="R282" s="2255">
        <f t="shared" si="98"/>
        <v>0</v>
      </c>
      <c r="S282" s="2255">
        <f t="shared" si="99"/>
        <v>0</v>
      </c>
      <c r="T282" s="50"/>
      <c r="U282" s="50"/>
      <c r="V282" s="50"/>
      <c r="W282" s="2255">
        <f t="shared" si="100"/>
        <v>0</v>
      </c>
      <c r="X282" s="2261">
        <f t="shared" si="101"/>
        <v>0</v>
      </c>
      <c r="Y282" s="2261">
        <f t="shared" si="102"/>
        <v>0</v>
      </c>
      <c r="Z282" s="50"/>
      <c r="AA282" s="50"/>
      <c r="AB282" s="48"/>
      <c r="AC282" s="48"/>
      <c r="AD282" s="48"/>
      <c r="AE282" s="51"/>
      <c r="AF282" s="42"/>
      <c r="AG282" s="52" t="s">
        <v>7205</v>
      </c>
      <c r="AH282" s="207"/>
      <c r="AI282" s="415"/>
      <c r="AJ282" s="336" t="str">
        <f t="shared" si="103"/>
        <v>Please complete all cells in row</v>
      </c>
      <c r="AK282" s="415"/>
      <c r="AL282" s="244"/>
      <c r="AM282" s="244"/>
      <c r="AN282" s="244"/>
      <c r="AO282" s="244"/>
      <c r="AP282" s="244"/>
      <c r="AQ282" s="244"/>
      <c r="AR282" s="244"/>
      <c r="AS282" s="337">
        <f t="shared" si="120"/>
        <v>1</v>
      </c>
      <c r="AT282" s="337">
        <f t="shared" si="121"/>
        <v>1</v>
      </c>
      <c r="AU282" s="337">
        <f t="shared" si="122"/>
        <v>1</v>
      </c>
      <c r="AV282" s="337">
        <f t="shared" si="123"/>
        <v>1</v>
      </c>
      <c r="AW282" s="337">
        <f t="shared" si="124"/>
        <v>1</v>
      </c>
      <c r="AX282" s="337">
        <f t="shared" si="125"/>
        <v>1</v>
      </c>
      <c r="AY282" s="337">
        <f t="shared" si="126"/>
        <v>1</v>
      </c>
      <c r="AZ282" s="322"/>
      <c r="BA282" s="322"/>
      <c r="BB282" s="244"/>
      <c r="BC282" s="244"/>
      <c r="BD282" s="244"/>
      <c r="BE282" s="244"/>
      <c r="BF282" s="337">
        <f t="shared" si="127"/>
        <v>0</v>
      </c>
      <c r="BG282" s="244"/>
      <c r="BH282" s="322"/>
      <c r="BI282" s="337">
        <f t="shared" si="128"/>
        <v>1</v>
      </c>
      <c r="BJ282" s="337">
        <f t="shared" si="129"/>
        <v>1</v>
      </c>
      <c r="BK282" s="337">
        <f t="shared" si="130"/>
        <v>1</v>
      </c>
      <c r="BL282" s="337">
        <f t="shared" si="131"/>
        <v>1</v>
      </c>
      <c r="BM282" s="337">
        <f t="shared" si="132"/>
        <v>1</v>
      </c>
      <c r="BN282" s="337">
        <f t="shared" si="133"/>
        <v>1</v>
      </c>
      <c r="BO282" s="415"/>
      <c r="BP282" s="244"/>
      <c r="BQ282" s="244"/>
      <c r="BR282" s="842"/>
      <c r="BS282" s="842"/>
      <c r="BT282" s="842"/>
    </row>
    <row r="283" spans="1:72" s="22" customFormat="1" ht="15.75" hidden="1" customHeight="1" outlineLevel="1">
      <c r="A283" s="842"/>
      <c r="B283" s="44"/>
      <c r="C283" s="45"/>
      <c r="D283" s="46"/>
      <c r="E283" s="46"/>
      <c r="F283" s="45"/>
      <c r="G283" s="46"/>
      <c r="H283" s="45"/>
      <c r="I283" s="45"/>
      <c r="J283" s="47"/>
      <c r="K283" s="48"/>
      <c r="L283" s="47"/>
      <c r="M283" s="2316"/>
      <c r="N283" s="48"/>
      <c r="O283" s="49"/>
      <c r="P283" s="49"/>
      <c r="Q283" s="2254">
        <f t="shared" si="119"/>
        <v>0</v>
      </c>
      <c r="R283" s="2255">
        <f t="shared" si="98"/>
        <v>0</v>
      </c>
      <c r="S283" s="2255">
        <f t="shared" si="99"/>
        <v>0</v>
      </c>
      <c r="T283" s="50"/>
      <c r="U283" s="50"/>
      <c r="V283" s="50"/>
      <c r="W283" s="2255">
        <f t="shared" si="100"/>
        <v>0</v>
      </c>
      <c r="X283" s="2261">
        <f t="shared" si="101"/>
        <v>0</v>
      </c>
      <c r="Y283" s="2261">
        <f t="shared" si="102"/>
        <v>0</v>
      </c>
      <c r="Z283" s="50"/>
      <c r="AA283" s="50"/>
      <c r="AB283" s="48"/>
      <c r="AC283" s="48"/>
      <c r="AD283" s="48"/>
      <c r="AE283" s="51"/>
      <c r="AF283" s="42"/>
      <c r="AG283" s="52" t="s">
        <v>7206</v>
      </c>
      <c r="AH283" s="207"/>
      <c r="AI283" s="415"/>
      <c r="AJ283" s="336" t="str">
        <f t="shared" si="103"/>
        <v>Please complete all cells in row</v>
      </c>
      <c r="AK283" s="415"/>
      <c r="AL283" s="244"/>
      <c r="AM283" s="244"/>
      <c r="AN283" s="244"/>
      <c r="AO283" s="244"/>
      <c r="AP283" s="244"/>
      <c r="AQ283" s="244"/>
      <c r="AR283" s="244"/>
      <c r="AS283" s="337">
        <f t="shared" si="120"/>
        <v>1</v>
      </c>
      <c r="AT283" s="337">
        <f t="shared" si="121"/>
        <v>1</v>
      </c>
      <c r="AU283" s="337">
        <f t="shared" si="122"/>
        <v>1</v>
      </c>
      <c r="AV283" s="337">
        <f t="shared" si="123"/>
        <v>1</v>
      </c>
      <c r="AW283" s="337">
        <f t="shared" si="124"/>
        <v>1</v>
      </c>
      <c r="AX283" s="337">
        <f t="shared" si="125"/>
        <v>1</v>
      </c>
      <c r="AY283" s="337">
        <f t="shared" si="126"/>
        <v>1</v>
      </c>
      <c r="AZ283" s="322"/>
      <c r="BA283" s="322"/>
      <c r="BB283" s="244"/>
      <c r="BC283" s="244"/>
      <c r="BD283" s="244"/>
      <c r="BE283" s="244"/>
      <c r="BF283" s="337">
        <f t="shared" si="127"/>
        <v>0</v>
      </c>
      <c r="BG283" s="244"/>
      <c r="BH283" s="322"/>
      <c r="BI283" s="337">
        <f t="shared" si="128"/>
        <v>1</v>
      </c>
      <c r="BJ283" s="337">
        <f t="shared" si="129"/>
        <v>1</v>
      </c>
      <c r="BK283" s="337">
        <f t="shared" si="130"/>
        <v>1</v>
      </c>
      <c r="BL283" s="337">
        <f t="shared" si="131"/>
        <v>1</v>
      </c>
      <c r="BM283" s="337">
        <f t="shared" si="132"/>
        <v>1</v>
      </c>
      <c r="BN283" s="337">
        <f t="shared" si="133"/>
        <v>1</v>
      </c>
      <c r="BO283" s="415"/>
      <c r="BP283" s="244"/>
      <c r="BQ283" s="244"/>
      <c r="BR283" s="842"/>
      <c r="BS283" s="842"/>
      <c r="BT283" s="842"/>
    </row>
    <row r="284" spans="1:72" s="22" customFormat="1" ht="15.75" hidden="1" customHeight="1" outlineLevel="1">
      <c r="A284" s="842"/>
      <c r="B284" s="44"/>
      <c r="C284" s="45"/>
      <c r="D284" s="46"/>
      <c r="E284" s="46"/>
      <c r="F284" s="45"/>
      <c r="G284" s="46"/>
      <c r="H284" s="45"/>
      <c r="I284" s="45"/>
      <c r="J284" s="47"/>
      <c r="K284" s="48"/>
      <c r="L284" s="47"/>
      <c r="M284" s="2316"/>
      <c r="N284" s="48"/>
      <c r="O284" s="49"/>
      <c r="P284" s="49"/>
      <c r="Q284" s="2254">
        <f t="shared" si="119"/>
        <v>0</v>
      </c>
      <c r="R284" s="2255">
        <f t="shared" si="98"/>
        <v>0</v>
      </c>
      <c r="S284" s="2255">
        <f t="shared" si="99"/>
        <v>0</v>
      </c>
      <c r="T284" s="50"/>
      <c r="U284" s="50"/>
      <c r="V284" s="50"/>
      <c r="W284" s="2255">
        <f t="shared" si="100"/>
        <v>0</v>
      </c>
      <c r="X284" s="2261">
        <f t="shared" si="101"/>
        <v>0</v>
      </c>
      <c r="Y284" s="2261">
        <f t="shared" si="102"/>
        <v>0</v>
      </c>
      <c r="Z284" s="50"/>
      <c r="AA284" s="50"/>
      <c r="AB284" s="48"/>
      <c r="AC284" s="48"/>
      <c r="AD284" s="48"/>
      <c r="AE284" s="51"/>
      <c r="AF284" s="42"/>
      <c r="AG284" s="52" t="s">
        <v>7207</v>
      </c>
      <c r="AH284" s="207"/>
      <c r="AI284" s="415"/>
      <c r="AJ284" s="336" t="str">
        <f t="shared" si="103"/>
        <v>Please complete all cells in row</v>
      </c>
      <c r="AK284" s="415"/>
      <c r="AL284" s="244"/>
      <c r="AM284" s="244"/>
      <c r="AN284" s="244"/>
      <c r="AO284" s="244"/>
      <c r="AP284" s="244"/>
      <c r="AQ284" s="244"/>
      <c r="AR284" s="244"/>
      <c r="AS284" s="337">
        <f t="shared" si="120"/>
        <v>1</v>
      </c>
      <c r="AT284" s="337">
        <f t="shared" si="121"/>
        <v>1</v>
      </c>
      <c r="AU284" s="337">
        <f t="shared" si="122"/>
        <v>1</v>
      </c>
      <c r="AV284" s="337">
        <f t="shared" si="123"/>
        <v>1</v>
      </c>
      <c r="AW284" s="337">
        <f t="shared" si="124"/>
        <v>1</v>
      </c>
      <c r="AX284" s="337">
        <f t="shared" si="125"/>
        <v>1</v>
      </c>
      <c r="AY284" s="337">
        <f t="shared" si="126"/>
        <v>1</v>
      </c>
      <c r="AZ284" s="322"/>
      <c r="BA284" s="322"/>
      <c r="BB284" s="244"/>
      <c r="BC284" s="244"/>
      <c r="BD284" s="244"/>
      <c r="BE284" s="244"/>
      <c r="BF284" s="337">
        <f t="shared" si="127"/>
        <v>0</v>
      </c>
      <c r="BG284" s="244"/>
      <c r="BH284" s="322"/>
      <c r="BI284" s="337">
        <f t="shared" si="128"/>
        <v>1</v>
      </c>
      <c r="BJ284" s="337">
        <f t="shared" si="129"/>
        <v>1</v>
      </c>
      <c r="BK284" s="337">
        <f t="shared" si="130"/>
        <v>1</v>
      </c>
      <c r="BL284" s="337">
        <f t="shared" si="131"/>
        <v>1</v>
      </c>
      <c r="BM284" s="337">
        <f t="shared" si="132"/>
        <v>1</v>
      </c>
      <c r="BN284" s="337">
        <f t="shared" si="133"/>
        <v>1</v>
      </c>
      <c r="BO284" s="415"/>
      <c r="BP284" s="244"/>
      <c r="BQ284" s="244"/>
      <c r="BR284" s="842"/>
      <c r="BS284" s="842"/>
      <c r="BT284" s="842"/>
    </row>
    <row r="285" spans="1:72" s="22" customFormat="1" ht="15.75" hidden="1" customHeight="1" outlineLevel="1">
      <c r="A285" s="842"/>
      <c r="B285" s="44"/>
      <c r="C285" s="45"/>
      <c r="D285" s="46"/>
      <c r="E285" s="46"/>
      <c r="F285" s="45"/>
      <c r="G285" s="46"/>
      <c r="H285" s="45"/>
      <c r="I285" s="45"/>
      <c r="J285" s="47"/>
      <c r="K285" s="48"/>
      <c r="L285" s="47"/>
      <c r="M285" s="2316"/>
      <c r="N285" s="48"/>
      <c r="O285" s="49"/>
      <c r="P285" s="49"/>
      <c r="Q285" s="2254">
        <f t="shared" si="119"/>
        <v>0</v>
      </c>
      <c r="R285" s="2255">
        <f t="shared" si="98"/>
        <v>0</v>
      </c>
      <c r="S285" s="2255">
        <f t="shared" si="99"/>
        <v>0</v>
      </c>
      <c r="T285" s="50"/>
      <c r="U285" s="50"/>
      <c r="V285" s="50"/>
      <c r="W285" s="2255">
        <f t="shared" si="100"/>
        <v>0</v>
      </c>
      <c r="X285" s="2261">
        <f t="shared" si="101"/>
        <v>0</v>
      </c>
      <c r="Y285" s="2261">
        <f t="shared" si="102"/>
        <v>0</v>
      </c>
      <c r="Z285" s="50"/>
      <c r="AA285" s="50"/>
      <c r="AB285" s="48"/>
      <c r="AC285" s="48"/>
      <c r="AD285" s="48"/>
      <c r="AE285" s="51"/>
      <c r="AF285" s="42"/>
      <c r="AG285" s="52" t="s">
        <v>7208</v>
      </c>
      <c r="AH285" s="207"/>
      <c r="AI285" s="415"/>
      <c r="AJ285" s="336" t="str">
        <f t="shared" si="103"/>
        <v>Please complete all cells in row</v>
      </c>
      <c r="AK285" s="415"/>
      <c r="AL285" s="244"/>
      <c r="AM285" s="244"/>
      <c r="AN285" s="244"/>
      <c r="AO285" s="244"/>
      <c r="AP285" s="244"/>
      <c r="AQ285" s="244"/>
      <c r="AR285" s="244"/>
      <c r="AS285" s="337">
        <f t="shared" si="120"/>
        <v>1</v>
      </c>
      <c r="AT285" s="337">
        <f t="shared" si="121"/>
        <v>1</v>
      </c>
      <c r="AU285" s="337">
        <f t="shared" si="122"/>
        <v>1</v>
      </c>
      <c r="AV285" s="337">
        <f t="shared" si="123"/>
        <v>1</v>
      </c>
      <c r="AW285" s="337">
        <f t="shared" si="124"/>
        <v>1</v>
      </c>
      <c r="AX285" s="337">
        <f t="shared" si="125"/>
        <v>1</v>
      </c>
      <c r="AY285" s="337">
        <f t="shared" si="126"/>
        <v>1</v>
      </c>
      <c r="AZ285" s="322"/>
      <c r="BA285" s="322"/>
      <c r="BB285" s="244"/>
      <c r="BC285" s="244"/>
      <c r="BD285" s="244"/>
      <c r="BE285" s="244"/>
      <c r="BF285" s="337">
        <f t="shared" si="127"/>
        <v>0</v>
      </c>
      <c r="BG285" s="244"/>
      <c r="BH285" s="322"/>
      <c r="BI285" s="337">
        <f t="shared" si="128"/>
        <v>1</v>
      </c>
      <c r="BJ285" s="337">
        <f t="shared" si="129"/>
        <v>1</v>
      </c>
      <c r="BK285" s="337">
        <f t="shared" si="130"/>
        <v>1</v>
      </c>
      <c r="BL285" s="337">
        <f t="shared" si="131"/>
        <v>1</v>
      </c>
      <c r="BM285" s="337">
        <f t="shared" si="132"/>
        <v>1</v>
      </c>
      <c r="BN285" s="337">
        <f t="shared" si="133"/>
        <v>1</v>
      </c>
      <c r="BO285" s="415"/>
      <c r="BP285" s="244"/>
      <c r="BQ285" s="244"/>
      <c r="BR285" s="842"/>
      <c r="BS285" s="842"/>
      <c r="BT285" s="842"/>
    </row>
    <row r="286" spans="1:72" s="22" customFormat="1" ht="15.75" hidden="1" customHeight="1" outlineLevel="1">
      <c r="A286" s="842"/>
      <c r="B286" s="44"/>
      <c r="C286" s="45"/>
      <c r="D286" s="46"/>
      <c r="E286" s="46"/>
      <c r="F286" s="45"/>
      <c r="G286" s="46"/>
      <c r="H286" s="45"/>
      <c r="I286" s="45"/>
      <c r="J286" s="47"/>
      <c r="K286" s="48"/>
      <c r="L286" s="47"/>
      <c r="M286" s="2316"/>
      <c r="N286" s="48"/>
      <c r="O286" s="49"/>
      <c r="P286" s="49"/>
      <c r="Q286" s="2254">
        <f t="shared" si="119"/>
        <v>0</v>
      </c>
      <c r="R286" s="2255">
        <f t="shared" si="98"/>
        <v>0</v>
      </c>
      <c r="S286" s="2255">
        <f t="shared" si="99"/>
        <v>0</v>
      </c>
      <c r="T286" s="50"/>
      <c r="U286" s="50"/>
      <c r="V286" s="50"/>
      <c r="W286" s="2255">
        <f t="shared" si="100"/>
        <v>0</v>
      </c>
      <c r="X286" s="2261">
        <f t="shared" si="101"/>
        <v>0</v>
      </c>
      <c r="Y286" s="2261">
        <f t="shared" si="102"/>
        <v>0</v>
      </c>
      <c r="Z286" s="50"/>
      <c r="AA286" s="50"/>
      <c r="AB286" s="48"/>
      <c r="AC286" s="48"/>
      <c r="AD286" s="48"/>
      <c r="AE286" s="51"/>
      <c r="AF286" s="42"/>
      <c r="AG286" s="52" t="s">
        <v>7209</v>
      </c>
      <c r="AH286" s="207"/>
      <c r="AI286" s="415"/>
      <c r="AJ286" s="336" t="str">
        <f t="shared" si="103"/>
        <v>Please complete all cells in row</v>
      </c>
      <c r="AK286" s="415"/>
      <c r="AL286" s="244"/>
      <c r="AM286" s="244"/>
      <c r="AN286" s="244"/>
      <c r="AO286" s="244"/>
      <c r="AP286" s="244"/>
      <c r="AQ286" s="244"/>
      <c r="AR286" s="244"/>
      <c r="AS286" s="337">
        <f t="shared" si="120"/>
        <v>1</v>
      </c>
      <c r="AT286" s="337">
        <f t="shared" si="121"/>
        <v>1</v>
      </c>
      <c r="AU286" s="337">
        <f t="shared" si="122"/>
        <v>1</v>
      </c>
      <c r="AV286" s="337">
        <f t="shared" si="123"/>
        <v>1</v>
      </c>
      <c r="AW286" s="337">
        <f t="shared" si="124"/>
        <v>1</v>
      </c>
      <c r="AX286" s="337">
        <f t="shared" si="125"/>
        <v>1</v>
      </c>
      <c r="AY286" s="337">
        <f t="shared" si="126"/>
        <v>1</v>
      </c>
      <c r="AZ286" s="322"/>
      <c r="BA286" s="322"/>
      <c r="BB286" s="244"/>
      <c r="BC286" s="244"/>
      <c r="BD286" s="244"/>
      <c r="BE286" s="244"/>
      <c r="BF286" s="337">
        <f t="shared" si="127"/>
        <v>0</v>
      </c>
      <c r="BG286" s="244"/>
      <c r="BH286" s="322"/>
      <c r="BI286" s="337">
        <f t="shared" si="128"/>
        <v>1</v>
      </c>
      <c r="BJ286" s="337">
        <f t="shared" si="129"/>
        <v>1</v>
      </c>
      <c r="BK286" s="337">
        <f t="shared" si="130"/>
        <v>1</v>
      </c>
      <c r="BL286" s="337">
        <f t="shared" si="131"/>
        <v>1</v>
      </c>
      <c r="BM286" s="337">
        <f t="shared" si="132"/>
        <v>1</v>
      </c>
      <c r="BN286" s="337">
        <f t="shared" si="133"/>
        <v>1</v>
      </c>
      <c r="BO286" s="415"/>
      <c r="BP286" s="244"/>
      <c r="BQ286" s="244"/>
      <c r="BR286" s="842"/>
      <c r="BS286" s="842"/>
      <c r="BT286" s="842"/>
    </row>
    <row r="287" spans="1:72" s="22" customFormat="1" ht="15.75" hidden="1" customHeight="1" outlineLevel="1">
      <c r="A287" s="842"/>
      <c r="B287" s="44"/>
      <c r="C287" s="45"/>
      <c r="D287" s="46"/>
      <c r="E287" s="46"/>
      <c r="F287" s="45"/>
      <c r="G287" s="46"/>
      <c r="H287" s="45"/>
      <c r="I287" s="45"/>
      <c r="J287" s="47"/>
      <c r="K287" s="48"/>
      <c r="L287" s="47"/>
      <c r="M287" s="2316"/>
      <c r="N287" s="48"/>
      <c r="O287" s="49"/>
      <c r="P287" s="49"/>
      <c r="Q287" s="2254">
        <f t="shared" si="119"/>
        <v>0</v>
      </c>
      <c r="R287" s="2255">
        <f t="shared" si="98"/>
        <v>0</v>
      </c>
      <c r="S287" s="2255">
        <f t="shared" si="99"/>
        <v>0</v>
      </c>
      <c r="T287" s="50"/>
      <c r="U287" s="50"/>
      <c r="V287" s="50"/>
      <c r="W287" s="2255">
        <f t="shared" si="100"/>
        <v>0</v>
      </c>
      <c r="X287" s="2261">
        <f t="shared" si="101"/>
        <v>0</v>
      </c>
      <c r="Y287" s="2261">
        <f t="shared" si="102"/>
        <v>0</v>
      </c>
      <c r="Z287" s="50"/>
      <c r="AA287" s="50"/>
      <c r="AB287" s="48"/>
      <c r="AC287" s="48"/>
      <c r="AD287" s="48"/>
      <c r="AE287" s="51"/>
      <c r="AF287" s="42"/>
      <c r="AG287" s="52" t="s">
        <v>7210</v>
      </c>
      <c r="AH287" s="207"/>
      <c r="AI287" s="415"/>
      <c r="AJ287" s="336" t="str">
        <f t="shared" si="103"/>
        <v>Please complete all cells in row</v>
      </c>
      <c r="AK287" s="415"/>
      <c r="AL287" s="244"/>
      <c r="AM287" s="244"/>
      <c r="AN287" s="244"/>
      <c r="AO287" s="244"/>
      <c r="AP287" s="244"/>
      <c r="AQ287" s="244"/>
      <c r="AR287" s="244"/>
      <c r="AS287" s="337">
        <f t="shared" si="120"/>
        <v>1</v>
      </c>
      <c r="AT287" s="337">
        <f t="shared" si="121"/>
        <v>1</v>
      </c>
      <c r="AU287" s="337">
        <f t="shared" si="122"/>
        <v>1</v>
      </c>
      <c r="AV287" s="337">
        <f t="shared" si="123"/>
        <v>1</v>
      </c>
      <c r="AW287" s="337">
        <f t="shared" si="124"/>
        <v>1</v>
      </c>
      <c r="AX287" s="337">
        <f t="shared" si="125"/>
        <v>1</v>
      </c>
      <c r="AY287" s="337">
        <f t="shared" si="126"/>
        <v>1</v>
      </c>
      <c r="AZ287" s="322"/>
      <c r="BA287" s="322"/>
      <c r="BB287" s="244"/>
      <c r="BC287" s="244"/>
      <c r="BD287" s="244"/>
      <c r="BE287" s="244"/>
      <c r="BF287" s="337">
        <f t="shared" si="127"/>
        <v>0</v>
      </c>
      <c r="BG287" s="244"/>
      <c r="BH287" s="322"/>
      <c r="BI287" s="337">
        <f t="shared" si="128"/>
        <v>1</v>
      </c>
      <c r="BJ287" s="337">
        <f t="shared" si="129"/>
        <v>1</v>
      </c>
      <c r="BK287" s="337">
        <f t="shared" si="130"/>
        <v>1</v>
      </c>
      <c r="BL287" s="337">
        <f t="shared" si="131"/>
        <v>1</v>
      </c>
      <c r="BM287" s="337">
        <f t="shared" si="132"/>
        <v>1</v>
      </c>
      <c r="BN287" s="337">
        <f t="shared" si="133"/>
        <v>1</v>
      </c>
      <c r="BO287" s="415"/>
      <c r="BP287" s="244"/>
      <c r="BQ287" s="244"/>
      <c r="BR287" s="842"/>
      <c r="BS287" s="842"/>
      <c r="BT287" s="842"/>
    </row>
    <row r="288" spans="1:72" s="22" customFormat="1" ht="15.75" hidden="1" customHeight="1" outlineLevel="1">
      <c r="A288" s="842"/>
      <c r="B288" s="44"/>
      <c r="C288" s="45"/>
      <c r="D288" s="46"/>
      <c r="E288" s="46"/>
      <c r="F288" s="45"/>
      <c r="G288" s="46"/>
      <c r="H288" s="45"/>
      <c r="I288" s="45"/>
      <c r="J288" s="47"/>
      <c r="K288" s="48"/>
      <c r="L288" s="47"/>
      <c r="M288" s="2316"/>
      <c r="N288" s="48"/>
      <c r="O288" s="49"/>
      <c r="P288" s="49"/>
      <c r="Q288" s="2254">
        <f t="shared" si="119"/>
        <v>0</v>
      </c>
      <c r="R288" s="2255">
        <f t="shared" si="98"/>
        <v>0</v>
      </c>
      <c r="S288" s="2255">
        <f t="shared" si="99"/>
        <v>0</v>
      </c>
      <c r="T288" s="50"/>
      <c r="U288" s="50"/>
      <c r="V288" s="50"/>
      <c r="W288" s="2255">
        <f t="shared" si="100"/>
        <v>0</v>
      </c>
      <c r="X288" s="2261">
        <f t="shared" si="101"/>
        <v>0</v>
      </c>
      <c r="Y288" s="2261">
        <f t="shared" si="102"/>
        <v>0</v>
      </c>
      <c r="Z288" s="50"/>
      <c r="AA288" s="50"/>
      <c r="AB288" s="48"/>
      <c r="AC288" s="48"/>
      <c r="AD288" s="48"/>
      <c r="AE288" s="51"/>
      <c r="AF288" s="42"/>
      <c r="AG288" s="52" t="s">
        <v>7211</v>
      </c>
      <c r="AH288" s="207"/>
      <c r="AI288" s="415"/>
      <c r="AJ288" s="336" t="str">
        <f t="shared" si="103"/>
        <v>Please complete all cells in row</v>
      </c>
      <c r="AK288" s="415"/>
      <c r="AL288" s="244"/>
      <c r="AM288" s="244"/>
      <c r="AN288" s="244"/>
      <c r="AO288" s="244"/>
      <c r="AP288" s="244"/>
      <c r="AQ288" s="244"/>
      <c r="AR288" s="244"/>
      <c r="AS288" s="337">
        <f t="shared" si="120"/>
        <v>1</v>
      </c>
      <c r="AT288" s="337">
        <f t="shared" si="121"/>
        <v>1</v>
      </c>
      <c r="AU288" s="337">
        <f t="shared" si="122"/>
        <v>1</v>
      </c>
      <c r="AV288" s="337">
        <f t="shared" si="123"/>
        <v>1</v>
      </c>
      <c r="AW288" s="337">
        <f t="shared" si="124"/>
        <v>1</v>
      </c>
      <c r="AX288" s="337">
        <f t="shared" si="125"/>
        <v>1</v>
      </c>
      <c r="AY288" s="337">
        <f t="shared" si="126"/>
        <v>1</v>
      </c>
      <c r="AZ288" s="322"/>
      <c r="BA288" s="322"/>
      <c r="BB288" s="244"/>
      <c r="BC288" s="244"/>
      <c r="BD288" s="244"/>
      <c r="BE288" s="244"/>
      <c r="BF288" s="337">
        <f t="shared" si="127"/>
        <v>0</v>
      </c>
      <c r="BG288" s="244"/>
      <c r="BH288" s="322"/>
      <c r="BI288" s="337">
        <f t="shared" si="128"/>
        <v>1</v>
      </c>
      <c r="BJ288" s="337">
        <f t="shared" si="129"/>
        <v>1</v>
      </c>
      <c r="BK288" s="337">
        <f t="shared" si="130"/>
        <v>1</v>
      </c>
      <c r="BL288" s="337">
        <f t="shared" si="131"/>
        <v>1</v>
      </c>
      <c r="BM288" s="337">
        <f t="shared" si="132"/>
        <v>1</v>
      </c>
      <c r="BN288" s="337">
        <f t="shared" si="133"/>
        <v>1</v>
      </c>
      <c r="BO288" s="415"/>
      <c r="BP288" s="244"/>
      <c r="BQ288" s="244"/>
      <c r="BR288" s="842"/>
      <c r="BS288" s="842"/>
      <c r="BT288" s="842"/>
    </row>
    <row r="289" spans="1:72" s="22" customFormat="1" ht="15.75" hidden="1" customHeight="1" outlineLevel="1">
      <c r="A289" s="842"/>
      <c r="B289" s="44"/>
      <c r="C289" s="45"/>
      <c r="D289" s="46"/>
      <c r="E289" s="46"/>
      <c r="F289" s="45"/>
      <c r="G289" s="46"/>
      <c r="H289" s="45"/>
      <c r="I289" s="45"/>
      <c r="J289" s="47"/>
      <c r="K289" s="48"/>
      <c r="L289" s="47"/>
      <c r="M289" s="2316"/>
      <c r="N289" s="48"/>
      <c r="O289" s="49"/>
      <c r="P289" s="49"/>
      <c r="Q289" s="2254">
        <f t="shared" si="119"/>
        <v>0</v>
      </c>
      <c r="R289" s="2255">
        <f t="shared" si="98"/>
        <v>0</v>
      </c>
      <c r="S289" s="2255">
        <f t="shared" si="99"/>
        <v>0</v>
      </c>
      <c r="T289" s="50"/>
      <c r="U289" s="50"/>
      <c r="V289" s="50"/>
      <c r="W289" s="2255">
        <f t="shared" si="100"/>
        <v>0</v>
      </c>
      <c r="X289" s="2261">
        <f t="shared" si="101"/>
        <v>0</v>
      </c>
      <c r="Y289" s="2261">
        <f t="shared" si="102"/>
        <v>0</v>
      </c>
      <c r="Z289" s="50"/>
      <c r="AA289" s="50"/>
      <c r="AB289" s="48"/>
      <c r="AC289" s="48"/>
      <c r="AD289" s="48"/>
      <c r="AE289" s="51"/>
      <c r="AF289" s="42"/>
      <c r="AG289" s="52" t="s">
        <v>7212</v>
      </c>
      <c r="AH289" s="207"/>
      <c r="AI289" s="415"/>
      <c r="AJ289" s="336" t="str">
        <f t="shared" si="103"/>
        <v>Please complete all cells in row</v>
      </c>
      <c r="AK289" s="415"/>
      <c r="AL289" s="244"/>
      <c r="AM289" s="244"/>
      <c r="AN289" s="244"/>
      <c r="AO289" s="244"/>
      <c r="AP289" s="244"/>
      <c r="AQ289" s="244"/>
      <c r="AR289" s="244"/>
      <c r="AS289" s="337">
        <f t="shared" si="120"/>
        <v>1</v>
      </c>
      <c r="AT289" s="337">
        <f t="shared" si="121"/>
        <v>1</v>
      </c>
      <c r="AU289" s="337">
        <f t="shared" si="122"/>
        <v>1</v>
      </c>
      <c r="AV289" s="337">
        <f t="shared" si="123"/>
        <v>1</v>
      </c>
      <c r="AW289" s="337">
        <f t="shared" si="124"/>
        <v>1</v>
      </c>
      <c r="AX289" s="337">
        <f t="shared" si="125"/>
        <v>1</v>
      </c>
      <c r="AY289" s="337">
        <f t="shared" si="126"/>
        <v>1</v>
      </c>
      <c r="AZ289" s="322"/>
      <c r="BA289" s="322"/>
      <c r="BB289" s="244"/>
      <c r="BC289" s="244"/>
      <c r="BD289" s="244"/>
      <c r="BE289" s="244"/>
      <c r="BF289" s="337">
        <f t="shared" si="127"/>
        <v>0</v>
      </c>
      <c r="BG289" s="244"/>
      <c r="BH289" s="322"/>
      <c r="BI289" s="337">
        <f t="shared" si="128"/>
        <v>1</v>
      </c>
      <c r="BJ289" s="337">
        <f t="shared" si="129"/>
        <v>1</v>
      </c>
      <c r="BK289" s="337">
        <f t="shared" si="130"/>
        <v>1</v>
      </c>
      <c r="BL289" s="337">
        <f t="shared" si="131"/>
        <v>1</v>
      </c>
      <c r="BM289" s="337">
        <f t="shared" si="132"/>
        <v>1</v>
      </c>
      <c r="BN289" s="337">
        <f t="shared" si="133"/>
        <v>1</v>
      </c>
      <c r="BO289" s="415"/>
      <c r="BP289" s="244"/>
      <c r="BQ289" s="244"/>
      <c r="BR289" s="842"/>
      <c r="BS289" s="842"/>
      <c r="BT289" s="842"/>
    </row>
    <row r="290" spans="1:72" s="22" customFormat="1" ht="15.75" hidden="1" customHeight="1" outlineLevel="1">
      <c r="A290" s="842"/>
      <c r="B290" s="44"/>
      <c r="C290" s="45"/>
      <c r="D290" s="46"/>
      <c r="E290" s="46"/>
      <c r="F290" s="45"/>
      <c r="G290" s="46"/>
      <c r="H290" s="45"/>
      <c r="I290" s="45"/>
      <c r="J290" s="47"/>
      <c r="K290" s="48"/>
      <c r="L290" s="47"/>
      <c r="M290" s="2316"/>
      <c r="N290" s="48"/>
      <c r="O290" s="49"/>
      <c r="P290" s="49"/>
      <c r="Q290" s="2254">
        <f t="shared" si="119"/>
        <v>0</v>
      </c>
      <c r="R290" s="2255">
        <f t="shared" ref="R290:R311" si="134">IF(W290=0,0,((1+W290)/(1+$C$626))-1)</f>
        <v>0</v>
      </c>
      <c r="S290" s="2255">
        <f t="shared" ref="S290:S311" si="135">IF(W290=0,0,((1+W290)/(1+$C$627))-1)</f>
        <v>0</v>
      </c>
      <c r="T290" s="50"/>
      <c r="U290" s="50"/>
      <c r="V290" s="50"/>
      <c r="W290" s="2255">
        <f t="shared" ref="W290:W311" si="136">V290+U290</f>
        <v>0</v>
      </c>
      <c r="X290" s="2261">
        <f t="shared" ref="X290:X311" si="137">W290*P290</f>
        <v>0</v>
      </c>
      <c r="Y290" s="2261">
        <f t="shared" ref="Y290:Y311" si="138">X290</f>
        <v>0</v>
      </c>
      <c r="Z290" s="50"/>
      <c r="AA290" s="50"/>
      <c r="AB290" s="48"/>
      <c r="AC290" s="48"/>
      <c r="AD290" s="48"/>
      <c r="AE290" s="51"/>
      <c r="AF290" s="42"/>
      <c r="AG290" s="52" t="s">
        <v>7213</v>
      </c>
      <c r="AH290" s="207"/>
      <c r="AI290" s="415"/>
      <c r="AJ290" s="336" t="str">
        <f t="shared" ref="AJ290:AJ312" si="139">IF( SUM( AL290:BN290 ) = 0, 0, $AL$5 )</f>
        <v>Please complete all cells in row</v>
      </c>
      <c r="AK290" s="415"/>
      <c r="AL290" s="244"/>
      <c r="AM290" s="244"/>
      <c r="AN290" s="244"/>
      <c r="AO290" s="244"/>
      <c r="AP290" s="244"/>
      <c r="AQ290" s="244"/>
      <c r="AR290" s="244"/>
      <c r="AS290" s="337">
        <f t="shared" si="120"/>
        <v>1</v>
      </c>
      <c r="AT290" s="337">
        <f t="shared" si="121"/>
        <v>1</v>
      </c>
      <c r="AU290" s="337">
        <f t="shared" si="122"/>
        <v>1</v>
      </c>
      <c r="AV290" s="337">
        <f t="shared" si="123"/>
        <v>1</v>
      </c>
      <c r="AW290" s="337">
        <f t="shared" si="124"/>
        <v>1</v>
      </c>
      <c r="AX290" s="337">
        <f t="shared" si="125"/>
        <v>1</v>
      </c>
      <c r="AY290" s="337">
        <f t="shared" si="126"/>
        <v>1</v>
      </c>
      <c r="AZ290" s="322"/>
      <c r="BA290" s="322"/>
      <c r="BB290" s="244"/>
      <c r="BC290" s="244"/>
      <c r="BD290" s="244"/>
      <c r="BE290" s="244"/>
      <c r="BF290" s="337">
        <f t="shared" si="127"/>
        <v>0</v>
      </c>
      <c r="BG290" s="244"/>
      <c r="BH290" s="322"/>
      <c r="BI290" s="337">
        <f t="shared" si="128"/>
        <v>1</v>
      </c>
      <c r="BJ290" s="337">
        <f t="shared" si="129"/>
        <v>1</v>
      </c>
      <c r="BK290" s="337">
        <f t="shared" si="130"/>
        <v>1</v>
      </c>
      <c r="BL290" s="337">
        <f t="shared" si="131"/>
        <v>1</v>
      </c>
      <c r="BM290" s="337">
        <f t="shared" si="132"/>
        <v>1</v>
      </c>
      <c r="BN290" s="337">
        <f t="shared" si="133"/>
        <v>1</v>
      </c>
      <c r="BO290" s="415"/>
      <c r="BP290" s="244"/>
      <c r="BQ290" s="244"/>
      <c r="BR290" s="842"/>
      <c r="BS290" s="842"/>
      <c r="BT290" s="842"/>
    </row>
    <row r="291" spans="1:72" s="22" customFormat="1" ht="15.75" hidden="1" customHeight="1" outlineLevel="1">
      <c r="A291" s="842"/>
      <c r="B291" s="44"/>
      <c r="C291" s="45"/>
      <c r="D291" s="46"/>
      <c r="E291" s="46"/>
      <c r="F291" s="45"/>
      <c r="G291" s="46"/>
      <c r="H291" s="45"/>
      <c r="I291" s="45"/>
      <c r="J291" s="47"/>
      <c r="K291" s="48"/>
      <c r="L291" s="47"/>
      <c r="M291" s="2316"/>
      <c r="N291" s="48"/>
      <c r="O291" s="49"/>
      <c r="P291" s="49"/>
      <c r="Q291" s="2254">
        <f t="shared" si="119"/>
        <v>0</v>
      </c>
      <c r="R291" s="2255">
        <f t="shared" si="134"/>
        <v>0</v>
      </c>
      <c r="S291" s="2255">
        <f t="shared" si="135"/>
        <v>0</v>
      </c>
      <c r="T291" s="50"/>
      <c r="U291" s="50"/>
      <c r="V291" s="50"/>
      <c r="W291" s="2255">
        <f t="shared" si="136"/>
        <v>0</v>
      </c>
      <c r="X291" s="2261">
        <f t="shared" si="137"/>
        <v>0</v>
      </c>
      <c r="Y291" s="2261">
        <f t="shared" si="138"/>
        <v>0</v>
      </c>
      <c r="Z291" s="50"/>
      <c r="AA291" s="50"/>
      <c r="AB291" s="48"/>
      <c r="AC291" s="48"/>
      <c r="AD291" s="48"/>
      <c r="AE291" s="51"/>
      <c r="AF291" s="42"/>
      <c r="AG291" s="52" t="s">
        <v>7214</v>
      </c>
      <c r="AH291" s="207"/>
      <c r="AI291" s="415"/>
      <c r="AJ291" s="336" t="str">
        <f t="shared" si="139"/>
        <v>Please complete all cells in row</v>
      </c>
      <c r="AK291" s="415"/>
      <c r="AL291" s="244"/>
      <c r="AM291" s="244"/>
      <c r="AN291" s="244"/>
      <c r="AO291" s="244"/>
      <c r="AP291" s="244"/>
      <c r="AQ291" s="244"/>
      <c r="AR291" s="244"/>
      <c r="AS291" s="337">
        <f t="shared" si="120"/>
        <v>1</v>
      </c>
      <c r="AT291" s="337">
        <f t="shared" si="121"/>
        <v>1</v>
      </c>
      <c r="AU291" s="337">
        <f t="shared" si="122"/>
        <v>1</v>
      </c>
      <c r="AV291" s="337">
        <f t="shared" si="123"/>
        <v>1</v>
      </c>
      <c r="AW291" s="337">
        <f t="shared" si="124"/>
        <v>1</v>
      </c>
      <c r="AX291" s="337">
        <f t="shared" si="125"/>
        <v>1</v>
      </c>
      <c r="AY291" s="337">
        <f t="shared" si="126"/>
        <v>1</v>
      </c>
      <c r="AZ291" s="322"/>
      <c r="BA291" s="322"/>
      <c r="BB291" s="244"/>
      <c r="BC291" s="244"/>
      <c r="BD291" s="244"/>
      <c r="BE291" s="244"/>
      <c r="BF291" s="337">
        <f t="shared" si="127"/>
        <v>0</v>
      </c>
      <c r="BG291" s="244"/>
      <c r="BH291" s="322"/>
      <c r="BI291" s="337">
        <f t="shared" si="128"/>
        <v>1</v>
      </c>
      <c r="BJ291" s="337">
        <f t="shared" si="129"/>
        <v>1</v>
      </c>
      <c r="BK291" s="337">
        <f t="shared" si="130"/>
        <v>1</v>
      </c>
      <c r="BL291" s="337">
        <f t="shared" si="131"/>
        <v>1</v>
      </c>
      <c r="BM291" s="337">
        <f t="shared" si="132"/>
        <v>1</v>
      </c>
      <c r="BN291" s="337">
        <f t="shared" si="133"/>
        <v>1</v>
      </c>
      <c r="BO291" s="415"/>
      <c r="BP291" s="244"/>
      <c r="BQ291" s="244"/>
      <c r="BR291" s="842"/>
      <c r="BS291" s="842"/>
      <c r="BT291" s="842"/>
    </row>
    <row r="292" spans="1:72" s="22" customFormat="1" ht="15.75" hidden="1" customHeight="1" outlineLevel="1">
      <c r="A292" s="842"/>
      <c r="B292" s="44"/>
      <c r="C292" s="45"/>
      <c r="D292" s="46"/>
      <c r="E292" s="46"/>
      <c r="F292" s="45"/>
      <c r="G292" s="46"/>
      <c r="H292" s="45"/>
      <c r="I292" s="45"/>
      <c r="J292" s="47"/>
      <c r="K292" s="48"/>
      <c r="L292" s="47"/>
      <c r="M292" s="2316"/>
      <c r="N292" s="48"/>
      <c r="O292" s="49"/>
      <c r="P292" s="49"/>
      <c r="Q292" s="2254">
        <f t="shared" ref="Q292:Q311" si="140">IFERROR(M292*O292,"")</f>
        <v>0</v>
      </c>
      <c r="R292" s="2255">
        <f t="shared" si="134"/>
        <v>0</v>
      </c>
      <c r="S292" s="2255">
        <f t="shared" si="135"/>
        <v>0</v>
      </c>
      <c r="T292" s="50"/>
      <c r="U292" s="50"/>
      <c r="V292" s="50"/>
      <c r="W292" s="2255">
        <f t="shared" si="136"/>
        <v>0</v>
      </c>
      <c r="X292" s="2261">
        <f t="shared" si="137"/>
        <v>0</v>
      </c>
      <c r="Y292" s="2261">
        <f t="shared" si="138"/>
        <v>0</v>
      </c>
      <c r="Z292" s="50"/>
      <c r="AA292" s="50"/>
      <c r="AB292" s="48"/>
      <c r="AC292" s="48"/>
      <c r="AD292" s="48"/>
      <c r="AE292" s="51"/>
      <c r="AF292" s="42"/>
      <c r="AG292" s="52" t="s">
        <v>7215</v>
      </c>
      <c r="AH292" s="207"/>
      <c r="AI292" s="415"/>
      <c r="AJ292" s="336" t="str">
        <f t="shared" si="139"/>
        <v>Please complete all cells in row</v>
      </c>
      <c r="AK292" s="415"/>
      <c r="AL292" s="244"/>
      <c r="AM292" s="244"/>
      <c r="AN292" s="244"/>
      <c r="AO292" s="244"/>
      <c r="AP292" s="244"/>
      <c r="AQ292" s="244"/>
      <c r="AR292" s="244"/>
      <c r="AS292" s="337">
        <f t="shared" si="120"/>
        <v>1</v>
      </c>
      <c r="AT292" s="337">
        <f t="shared" si="121"/>
        <v>1</v>
      </c>
      <c r="AU292" s="337">
        <f t="shared" si="122"/>
        <v>1</v>
      </c>
      <c r="AV292" s="337">
        <f t="shared" si="123"/>
        <v>1</v>
      </c>
      <c r="AW292" s="337">
        <f t="shared" si="124"/>
        <v>1</v>
      </c>
      <c r="AX292" s="337">
        <f t="shared" si="125"/>
        <v>1</v>
      </c>
      <c r="AY292" s="337">
        <f t="shared" si="126"/>
        <v>1</v>
      </c>
      <c r="AZ292" s="322"/>
      <c r="BA292" s="322"/>
      <c r="BB292" s="244"/>
      <c r="BC292" s="244"/>
      <c r="BD292" s="244"/>
      <c r="BE292" s="244"/>
      <c r="BF292" s="337">
        <f t="shared" si="127"/>
        <v>0</v>
      </c>
      <c r="BG292" s="244"/>
      <c r="BH292" s="322"/>
      <c r="BI292" s="337">
        <f t="shared" si="128"/>
        <v>1</v>
      </c>
      <c r="BJ292" s="337">
        <f t="shared" si="129"/>
        <v>1</v>
      </c>
      <c r="BK292" s="337">
        <f t="shared" si="130"/>
        <v>1</v>
      </c>
      <c r="BL292" s="337">
        <f t="shared" si="131"/>
        <v>1</v>
      </c>
      <c r="BM292" s="337">
        <f t="shared" si="132"/>
        <v>1</v>
      </c>
      <c r="BN292" s="337">
        <f t="shared" si="133"/>
        <v>1</v>
      </c>
      <c r="BO292" s="415"/>
      <c r="BP292" s="244"/>
      <c r="BQ292" s="244"/>
      <c r="BR292" s="842"/>
      <c r="BS292" s="842"/>
      <c r="BT292" s="842"/>
    </row>
    <row r="293" spans="1:72" s="22" customFormat="1" ht="15.75" hidden="1" customHeight="1" outlineLevel="1">
      <c r="A293" s="842"/>
      <c r="B293" s="44"/>
      <c r="C293" s="45"/>
      <c r="D293" s="46"/>
      <c r="E293" s="46"/>
      <c r="F293" s="45"/>
      <c r="G293" s="46"/>
      <c r="H293" s="45"/>
      <c r="I293" s="45"/>
      <c r="J293" s="47"/>
      <c r="K293" s="48"/>
      <c r="L293" s="47"/>
      <c r="M293" s="2316"/>
      <c r="N293" s="48"/>
      <c r="O293" s="49"/>
      <c r="P293" s="49"/>
      <c r="Q293" s="2254">
        <f t="shared" si="140"/>
        <v>0</v>
      </c>
      <c r="R293" s="2255">
        <f t="shared" si="134"/>
        <v>0</v>
      </c>
      <c r="S293" s="2255">
        <f t="shared" si="135"/>
        <v>0</v>
      </c>
      <c r="T293" s="50"/>
      <c r="U293" s="50"/>
      <c r="V293" s="50"/>
      <c r="W293" s="2255">
        <f t="shared" si="136"/>
        <v>0</v>
      </c>
      <c r="X293" s="2261">
        <f t="shared" si="137"/>
        <v>0</v>
      </c>
      <c r="Y293" s="2261">
        <f t="shared" si="138"/>
        <v>0</v>
      </c>
      <c r="Z293" s="50"/>
      <c r="AA293" s="50"/>
      <c r="AB293" s="48"/>
      <c r="AC293" s="48"/>
      <c r="AD293" s="48"/>
      <c r="AE293" s="51"/>
      <c r="AF293" s="42"/>
      <c r="AG293" s="52" t="s">
        <v>7216</v>
      </c>
      <c r="AH293" s="207"/>
      <c r="AI293" s="415"/>
      <c r="AJ293" s="336" t="str">
        <f t="shared" si="139"/>
        <v>Please complete all cells in row</v>
      </c>
      <c r="AK293" s="415"/>
      <c r="AL293" s="244"/>
      <c r="AM293" s="244"/>
      <c r="AN293" s="244"/>
      <c r="AO293" s="244"/>
      <c r="AP293" s="244"/>
      <c r="AQ293" s="244"/>
      <c r="AR293" s="244"/>
      <c r="AS293" s="337">
        <f t="shared" si="120"/>
        <v>1</v>
      </c>
      <c r="AT293" s="337">
        <f t="shared" si="121"/>
        <v>1</v>
      </c>
      <c r="AU293" s="337">
        <f t="shared" si="122"/>
        <v>1</v>
      </c>
      <c r="AV293" s="337">
        <f t="shared" si="123"/>
        <v>1</v>
      </c>
      <c r="AW293" s="337">
        <f t="shared" si="124"/>
        <v>1</v>
      </c>
      <c r="AX293" s="337">
        <f t="shared" si="125"/>
        <v>1</v>
      </c>
      <c r="AY293" s="337">
        <f t="shared" si="126"/>
        <v>1</v>
      </c>
      <c r="AZ293" s="322"/>
      <c r="BA293" s="322"/>
      <c r="BB293" s="244"/>
      <c r="BC293" s="244"/>
      <c r="BD293" s="244"/>
      <c r="BE293" s="244"/>
      <c r="BF293" s="337">
        <f t="shared" si="127"/>
        <v>0</v>
      </c>
      <c r="BG293" s="244"/>
      <c r="BH293" s="322"/>
      <c r="BI293" s="337">
        <f t="shared" si="128"/>
        <v>1</v>
      </c>
      <c r="BJ293" s="337">
        <f t="shared" si="129"/>
        <v>1</v>
      </c>
      <c r="BK293" s="337">
        <f t="shared" si="130"/>
        <v>1</v>
      </c>
      <c r="BL293" s="337">
        <f t="shared" si="131"/>
        <v>1</v>
      </c>
      <c r="BM293" s="337">
        <f t="shared" si="132"/>
        <v>1</v>
      </c>
      <c r="BN293" s="337">
        <f t="shared" si="133"/>
        <v>1</v>
      </c>
      <c r="BO293" s="415"/>
      <c r="BP293" s="244"/>
      <c r="BQ293" s="244"/>
      <c r="BR293" s="842"/>
      <c r="BS293" s="842"/>
      <c r="BT293" s="842"/>
    </row>
    <row r="294" spans="1:72" s="22" customFormat="1" ht="15.75" hidden="1" customHeight="1" outlineLevel="1">
      <c r="A294" s="842"/>
      <c r="B294" s="44"/>
      <c r="C294" s="45"/>
      <c r="D294" s="46"/>
      <c r="E294" s="46"/>
      <c r="F294" s="45"/>
      <c r="G294" s="46"/>
      <c r="H294" s="45"/>
      <c r="I294" s="45"/>
      <c r="J294" s="47"/>
      <c r="K294" s="48"/>
      <c r="L294" s="47"/>
      <c r="M294" s="2316"/>
      <c r="N294" s="48"/>
      <c r="O294" s="49"/>
      <c r="P294" s="49"/>
      <c r="Q294" s="2254">
        <f t="shared" si="140"/>
        <v>0</v>
      </c>
      <c r="R294" s="2255">
        <f t="shared" si="134"/>
        <v>0</v>
      </c>
      <c r="S294" s="2255">
        <f t="shared" si="135"/>
        <v>0</v>
      </c>
      <c r="T294" s="50"/>
      <c r="U294" s="50"/>
      <c r="V294" s="50"/>
      <c r="W294" s="2255">
        <f t="shared" si="136"/>
        <v>0</v>
      </c>
      <c r="X294" s="2261">
        <f t="shared" si="137"/>
        <v>0</v>
      </c>
      <c r="Y294" s="2261">
        <f t="shared" si="138"/>
        <v>0</v>
      </c>
      <c r="Z294" s="50"/>
      <c r="AA294" s="50"/>
      <c r="AB294" s="48"/>
      <c r="AC294" s="48"/>
      <c r="AD294" s="48"/>
      <c r="AE294" s="51"/>
      <c r="AF294" s="42"/>
      <c r="AG294" s="52" t="s">
        <v>7217</v>
      </c>
      <c r="AH294" s="207"/>
      <c r="AI294" s="415"/>
      <c r="AJ294" s="336" t="str">
        <f t="shared" si="139"/>
        <v>Please complete all cells in row</v>
      </c>
      <c r="AK294" s="415"/>
      <c r="AL294" s="244"/>
      <c r="AM294" s="244"/>
      <c r="AN294" s="244"/>
      <c r="AO294" s="244"/>
      <c r="AP294" s="244"/>
      <c r="AQ294" s="244"/>
      <c r="AR294" s="244"/>
      <c r="AS294" s="337">
        <f t="shared" si="120"/>
        <v>1</v>
      </c>
      <c r="AT294" s="337">
        <f t="shared" si="121"/>
        <v>1</v>
      </c>
      <c r="AU294" s="337">
        <f t="shared" si="122"/>
        <v>1</v>
      </c>
      <c r="AV294" s="337">
        <f t="shared" si="123"/>
        <v>1</v>
      </c>
      <c r="AW294" s="337">
        <f t="shared" si="124"/>
        <v>1</v>
      </c>
      <c r="AX294" s="337">
        <f t="shared" si="125"/>
        <v>1</v>
      </c>
      <c r="AY294" s="337">
        <f t="shared" si="126"/>
        <v>1</v>
      </c>
      <c r="AZ294" s="322"/>
      <c r="BA294" s="322"/>
      <c r="BB294" s="244"/>
      <c r="BC294" s="244"/>
      <c r="BD294" s="244"/>
      <c r="BE294" s="244"/>
      <c r="BF294" s="337">
        <f t="shared" si="127"/>
        <v>0</v>
      </c>
      <c r="BG294" s="244"/>
      <c r="BH294" s="322"/>
      <c r="BI294" s="337">
        <f t="shared" si="128"/>
        <v>1</v>
      </c>
      <c r="BJ294" s="337">
        <f t="shared" si="129"/>
        <v>1</v>
      </c>
      <c r="BK294" s="337">
        <f t="shared" si="130"/>
        <v>1</v>
      </c>
      <c r="BL294" s="337">
        <f t="shared" si="131"/>
        <v>1</v>
      </c>
      <c r="BM294" s="337">
        <f t="shared" si="132"/>
        <v>1</v>
      </c>
      <c r="BN294" s="337">
        <f t="shared" si="133"/>
        <v>1</v>
      </c>
      <c r="BO294" s="415"/>
      <c r="BP294" s="244"/>
      <c r="BQ294" s="244"/>
      <c r="BR294" s="842"/>
      <c r="BS294" s="842"/>
      <c r="BT294" s="842"/>
    </row>
    <row r="295" spans="1:72" s="22" customFormat="1" ht="15.75" hidden="1" customHeight="1" outlineLevel="1">
      <c r="A295" s="842"/>
      <c r="B295" s="44"/>
      <c r="C295" s="45"/>
      <c r="D295" s="46"/>
      <c r="E295" s="46"/>
      <c r="F295" s="45"/>
      <c r="G295" s="46"/>
      <c r="H295" s="45"/>
      <c r="I295" s="45"/>
      <c r="J295" s="47"/>
      <c r="K295" s="48"/>
      <c r="L295" s="47"/>
      <c r="M295" s="2316"/>
      <c r="N295" s="48"/>
      <c r="O295" s="49"/>
      <c r="P295" s="49"/>
      <c r="Q295" s="2254">
        <f t="shared" si="140"/>
        <v>0</v>
      </c>
      <c r="R295" s="2255">
        <f t="shared" si="134"/>
        <v>0</v>
      </c>
      <c r="S295" s="2255">
        <f t="shared" si="135"/>
        <v>0</v>
      </c>
      <c r="T295" s="50"/>
      <c r="U295" s="50"/>
      <c r="V295" s="50"/>
      <c r="W295" s="2255">
        <f t="shared" si="136"/>
        <v>0</v>
      </c>
      <c r="X295" s="2261">
        <f t="shared" si="137"/>
        <v>0</v>
      </c>
      <c r="Y295" s="2261">
        <f t="shared" si="138"/>
        <v>0</v>
      </c>
      <c r="Z295" s="50"/>
      <c r="AA295" s="50"/>
      <c r="AB295" s="48"/>
      <c r="AC295" s="48"/>
      <c r="AD295" s="48"/>
      <c r="AE295" s="51"/>
      <c r="AF295" s="42"/>
      <c r="AG295" s="52" t="s">
        <v>7218</v>
      </c>
      <c r="AH295" s="207"/>
      <c r="AI295" s="415"/>
      <c r="AJ295" s="336" t="str">
        <f t="shared" si="139"/>
        <v>Please complete all cells in row</v>
      </c>
      <c r="AK295" s="415"/>
      <c r="AL295" s="244"/>
      <c r="AM295" s="244"/>
      <c r="AN295" s="244"/>
      <c r="AO295" s="244"/>
      <c r="AP295" s="244"/>
      <c r="AQ295" s="244"/>
      <c r="AR295" s="244"/>
      <c r="AS295" s="337">
        <f t="shared" si="120"/>
        <v>1</v>
      </c>
      <c r="AT295" s="337">
        <f t="shared" si="121"/>
        <v>1</v>
      </c>
      <c r="AU295" s="337">
        <f t="shared" si="122"/>
        <v>1</v>
      </c>
      <c r="AV295" s="337">
        <f t="shared" si="123"/>
        <v>1</v>
      </c>
      <c r="AW295" s="337">
        <f t="shared" si="124"/>
        <v>1</v>
      </c>
      <c r="AX295" s="337">
        <f t="shared" si="125"/>
        <v>1</v>
      </c>
      <c r="AY295" s="337">
        <f t="shared" si="126"/>
        <v>1</v>
      </c>
      <c r="AZ295" s="322"/>
      <c r="BA295" s="322"/>
      <c r="BB295" s="244"/>
      <c r="BC295" s="244"/>
      <c r="BD295" s="244"/>
      <c r="BE295" s="244"/>
      <c r="BF295" s="337">
        <f t="shared" si="127"/>
        <v>0</v>
      </c>
      <c r="BG295" s="244"/>
      <c r="BH295" s="322"/>
      <c r="BI295" s="337">
        <f t="shared" si="128"/>
        <v>1</v>
      </c>
      <c r="BJ295" s="337">
        <f t="shared" si="129"/>
        <v>1</v>
      </c>
      <c r="BK295" s="337">
        <f t="shared" si="130"/>
        <v>1</v>
      </c>
      <c r="BL295" s="337">
        <f t="shared" si="131"/>
        <v>1</v>
      </c>
      <c r="BM295" s="337">
        <f t="shared" si="132"/>
        <v>1</v>
      </c>
      <c r="BN295" s="337">
        <f t="shared" si="133"/>
        <v>1</v>
      </c>
      <c r="BO295" s="415"/>
      <c r="BP295" s="244"/>
      <c r="BQ295" s="244"/>
      <c r="BR295" s="842"/>
      <c r="BS295" s="842"/>
      <c r="BT295" s="842"/>
    </row>
    <row r="296" spans="1:72" s="22" customFormat="1" ht="15.75" hidden="1" customHeight="1" outlineLevel="1">
      <c r="A296" s="842"/>
      <c r="B296" s="44"/>
      <c r="C296" s="45"/>
      <c r="D296" s="46"/>
      <c r="E296" s="46"/>
      <c r="F296" s="45"/>
      <c r="G296" s="46"/>
      <c r="H296" s="45"/>
      <c r="I296" s="45"/>
      <c r="J296" s="47"/>
      <c r="K296" s="48"/>
      <c r="L296" s="47"/>
      <c r="M296" s="2316"/>
      <c r="N296" s="48"/>
      <c r="O296" s="49"/>
      <c r="P296" s="49"/>
      <c r="Q296" s="2254">
        <f t="shared" si="140"/>
        <v>0</v>
      </c>
      <c r="R296" s="2255">
        <f t="shared" si="134"/>
        <v>0</v>
      </c>
      <c r="S296" s="2255">
        <f t="shared" si="135"/>
        <v>0</v>
      </c>
      <c r="T296" s="50"/>
      <c r="U296" s="50"/>
      <c r="V296" s="50"/>
      <c r="W296" s="2255">
        <f t="shared" si="136"/>
        <v>0</v>
      </c>
      <c r="X296" s="2261">
        <f t="shared" si="137"/>
        <v>0</v>
      </c>
      <c r="Y296" s="2261">
        <f t="shared" si="138"/>
        <v>0</v>
      </c>
      <c r="Z296" s="50"/>
      <c r="AA296" s="50"/>
      <c r="AB296" s="48"/>
      <c r="AC296" s="48"/>
      <c r="AD296" s="48"/>
      <c r="AE296" s="51"/>
      <c r="AF296" s="42"/>
      <c r="AG296" s="52" t="s">
        <v>7219</v>
      </c>
      <c r="AH296" s="207"/>
      <c r="AI296" s="415"/>
      <c r="AJ296" s="336" t="str">
        <f t="shared" si="139"/>
        <v>Please complete all cells in row</v>
      </c>
      <c r="AK296" s="415"/>
      <c r="AL296" s="244"/>
      <c r="AM296" s="244"/>
      <c r="AN296" s="244"/>
      <c r="AO296" s="244"/>
      <c r="AP296" s="244"/>
      <c r="AQ296" s="244"/>
      <c r="AR296" s="244"/>
      <c r="AS296" s="337">
        <f t="shared" si="120"/>
        <v>1</v>
      </c>
      <c r="AT296" s="337">
        <f t="shared" si="121"/>
        <v>1</v>
      </c>
      <c r="AU296" s="337">
        <f t="shared" si="122"/>
        <v>1</v>
      </c>
      <c r="AV296" s="337">
        <f t="shared" si="123"/>
        <v>1</v>
      </c>
      <c r="AW296" s="337">
        <f t="shared" si="124"/>
        <v>1</v>
      </c>
      <c r="AX296" s="337">
        <f t="shared" si="125"/>
        <v>1</v>
      </c>
      <c r="AY296" s="337">
        <f t="shared" si="126"/>
        <v>1</v>
      </c>
      <c r="AZ296" s="322"/>
      <c r="BA296" s="322"/>
      <c r="BB296" s="244"/>
      <c r="BC296" s="244"/>
      <c r="BD296" s="244"/>
      <c r="BE296" s="244"/>
      <c r="BF296" s="337">
        <f t="shared" si="127"/>
        <v>0</v>
      </c>
      <c r="BG296" s="244"/>
      <c r="BH296" s="322"/>
      <c r="BI296" s="337">
        <f t="shared" si="128"/>
        <v>1</v>
      </c>
      <c r="BJ296" s="337">
        <f t="shared" si="129"/>
        <v>1</v>
      </c>
      <c r="BK296" s="337">
        <f t="shared" si="130"/>
        <v>1</v>
      </c>
      <c r="BL296" s="337">
        <f t="shared" si="131"/>
        <v>1</v>
      </c>
      <c r="BM296" s="337">
        <f t="shared" si="132"/>
        <v>1</v>
      </c>
      <c r="BN296" s="337">
        <f t="shared" si="133"/>
        <v>1</v>
      </c>
      <c r="BO296" s="415"/>
      <c r="BP296" s="244"/>
      <c r="BQ296" s="244"/>
      <c r="BR296" s="842"/>
      <c r="BS296" s="842"/>
      <c r="BT296" s="842"/>
    </row>
    <row r="297" spans="1:72" s="22" customFormat="1" ht="15.75" hidden="1" customHeight="1" outlineLevel="1">
      <c r="A297" s="842"/>
      <c r="B297" s="44"/>
      <c r="C297" s="45"/>
      <c r="D297" s="46"/>
      <c r="E297" s="46"/>
      <c r="F297" s="45"/>
      <c r="G297" s="46"/>
      <c r="H297" s="45"/>
      <c r="I297" s="45"/>
      <c r="J297" s="47"/>
      <c r="K297" s="48"/>
      <c r="L297" s="47"/>
      <c r="M297" s="2316"/>
      <c r="N297" s="48"/>
      <c r="O297" s="49"/>
      <c r="P297" s="49"/>
      <c r="Q297" s="2254">
        <f t="shared" si="140"/>
        <v>0</v>
      </c>
      <c r="R297" s="2255">
        <f t="shared" si="134"/>
        <v>0</v>
      </c>
      <c r="S297" s="2255">
        <f t="shared" si="135"/>
        <v>0</v>
      </c>
      <c r="T297" s="50"/>
      <c r="U297" s="50"/>
      <c r="V297" s="50"/>
      <c r="W297" s="2255">
        <f t="shared" si="136"/>
        <v>0</v>
      </c>
      <c r="X297" s="2261">
        <f t="shared" si="137"/>
        <v>0</v>
      </c>
      <c r="Y297" s="2261">
        <f t="shared" si="138"/>
        <v>0</v>
      </c>
      <c r="Z297" s="50"/>
      <c r="AA297" s="50"/>
      <c r="AB297" s="48"/>
      <c r="AC297" s="48"/>
      <c r="AD297" s="48"/>
      <c r="AE297" s="51"/>
      <c r="AF297" s="42"/>
      <c r="AG297" s="52" t="s">
        <v>7220</v>
      </c>
      <c r="AH297" s="207"/>
      <c r="AI297" s="415"/>
      <c r="AJ297" s="336" t="str">
        <f t="shared" si="139"/>
        <v>Please complete all cells in row</v>
      </c>
      <c r="AK297" s="415"/>
      <c r="AL297" s="244"/>
      <c r="AM297" s="244"/>
      <c r="AN297" s="244"/>
      <c r="AO297" s="244"/>
      <c r="AP297" s="244"/>
      <c r="AQ297" s="244"/>
      <c r="AR297" s="244"/>
      <c r="AS297" s="337">
        <f t="shared" si="120"/>
        <v>1</v>
      </c>
      <c r="AT297" s="337">
        <f t="shared" si="121"/>
        <v>1</v>
      </c>
      <c r="AU297" s="337">
        <f t="shared" si="122"/>
        <v>1</v>
      </c>
      <c r="AV297" s="337">
        <f t="shared" si="123"/>
        <v>1</v>
      </c>
      <c r="AW297" s="337">
        <f t="shared" si="124"/>
        <v>1</v>
      </c>
      <c r="AX297" s="337">
        <f t="shared" si="125"/>
        <v>1</v>
      </c>
      <c r="AY297" s="337">
        <f t="shared" si="126"/>
        <v>1</v>
      </c>
      <c r="AZ297" s="322"/>
      <c r="BA297" s="322"/>
      <c r="BB297" s="244"/>
      <c r="BC297" s="244"/>
      <c r="BD297" s="244"/>
      <c r="BE297" s="244"/>
      <c r="BF297" s="337">
        <f t="shared" si="127"/>
        <v>0</v>
      </c>
      <c r="BG297" s="244"/>
      <c r="BH297" s="322"/>
      <c r="BI297" s="337">
        <f t="shared" si="128"/>
        <v>1</v>
      </c>
      <c r="BJ297" s="337">
        <f t="shared" si="129"/>
        <v>1</v>
      </c>
      <c r="BK297" s="337">
        <f t="shared" si="130"/>
        <v>1</v>
      </c>
      <c r="BL297" s="337">
        <f t="shared" si="131"/>
        <v>1</v>
      </c>
      <c r="BM297" s="337">
        <f t="shared" si="132"/>
        <v>1</v>
      </c>
      <c r="BN297" s="337">
        <f t="shared" si="133"/>
        <v>1</v>
      </c>
      <c r="BO297" s="415"/>
      <c r="BP297" s="244"/>
      <c r="BQ297" s="244"/>
      <c r="BR297" s="842"/>
      <c r="BS297" s="842"/>
      <c r="BT297" s="842"/>
    </row>
    <row r="298" spans="1:72" s="22" customFormat="1" ht="15.75" hidden="1" customHeight="1" outlineLevel="1">
      <c r="A298" s="842"/>
      <c r="B298" s="44"/>
      <c r="C298" s="45"/>
      <c r="D298" s="46"/>
      <c r="E298" s="46"/>
      <c r="F298" s="45"/>
      <c r="G298" s="46"/>
      <c r="H298" s="45"/>
      <c r="I298" s="45"/>
      <c r="J298" s="47"/>
      <c r="K298" s="48"/>
      <c r="L298" s="47"/>
      <c r="M298" s="2316"/>
      <c r="N298" s="48"/>
      <c r="O298" s="49"/>
      <c r="P298" s="49"/>
      <c r="Q298" s="2254">
        <f t="shared" si="140"/>
        <v>0</v>
      </c>
      <c r="R298" s="2255">
        <f t="shared" si="134"/>
        <v>0</v>
      </c>
      <c r="S298" s="2255">
        <f t="shared" si="135"/>
        <v>0</v>
      </c>
      <c r="T298" s="50"/>
      <c r="U298" s="50"/>
      <c r="V298" s="50"/>
      <c r="W298" s="2255">
        <f t="shared" si="136"/>
        <v>0</v>
      </c>
      <c r="X298" s="2261">
        <f t="shared" si="137"/>
        <v>0</v>
      </c>
      <c r="Y298" s="2261">
        <f t="shared" si="138"/>
        <v>0</v>
      </c>
      <c r="Z298" s="50"/>
      <c r="AA298" s="50"/>
      <c r="AB298" s="48"/>
      <c r="AC298" s="48"/>
      <c r="AD298" s="48"/>
      <c r="AE298" s="51"/>
      <c r="AF298" s="42"/>
      <c r="AG298" s="52" t="s">
        <v>7221</v>
      </c>
      <c r="AH298" s="207"/>
      <c r="AI298" s="415"/>
      <c r="AJ298" s="336" t="str">
        <f t="shared" si="139"/>
        <v>Please complete all cells in row</v>
      </c>
      <c r="AK298" s="415"/>
      <c r="AL298" s="244"/>
      <c r="AM298" s="244"/>
      <c r="AN298" s="244"/>
      <c r="AO298" s="244"/>
      <c r="AP298" s="244"/>
      <c r="AQ298" s="244"/>
      <c r="AR298" s="244"/>
      <c r="AS298" s="337">
        <f t="shared" si="120"/>
        <v>1</v>
      </c>
      <c r="AT298" s="337">
        <f t="shared" si="121"/>
        <v>1</v>
      </c>
      <c r="AU298" s="337">
        <f t="shared" si="122"/>
        <v>1</v>
      </c>
      <c r="AV298" s="337">
        <f t="shared" si="123"/>
        <v>1</v>
      </c>
      <c r="AW298" s="337">
        <f t="shared" si="124"/>
        <v>1</v>
      </c>
      <c r="AX298" s="337">
        <f t="shared" si="125"/>
        <v>1</v>
      </c>
      <c r="AY298" s="337">
        <f t="shared" si="126"/>
        <v>1</v>
      </c>
      <c r="AZ298" s="322"/>
      <c r="BA298" s="322"/>
      <c r="BB298" s="244"/>
      <c r="BC298" s="244"/>
      <c r="BD298" s="244"/>
      <c r="BE298" s="244"/>
      <c r="BF298" s="337">
        <f t="shared" si="127"/>
        <v>0</v>
      </c>
      <c r="BG298" s="244"/>
      <c r="BH298" s="322"/>
      <c r="BI298" s="337">
        <f t="shared" si="128"/>
        <v>1</v>
      </c>
      <c r="BJ298" s="337">
        <f t="shared" si="129"/>
        <v>1</v>
      </c>
      <c r="BK298" s="337">
        <f t="shared" si="130"/>
        <v>1</v>
      </c>
      <c r="BL298" s="337">
        <f t="shared" si="131"/>
        <v>1</v>
      </c>
      <c r="BM298" s="337">
        <f t="shared" si="132"/>
        <v>1</v>
      </c>
      <c r="BN298" s="337">
        <f t="shared" si="133"/>
        <v>1</v>
      </c>
      <c r="BO298" s="415"/>
      <c r="BP298" s="244"/>
      <c r="BQ298" s="244"/>
      <c r="BR298" s="842"/>
      <c r="BS298" s="842"/>
      <c r="BT298" s="842"/>
    </row>
    <row r="299" spans="1:72" s="22" customFormat="1" ht="15.75" hidden="1" customHeight="1" outlineLevel="1">
      <c r="A299" s="842"/>
      <c r="B299" s="44"/>
      <c r="C299" s="45"/>
      <c r="D299" s="46"/>
      <c r="E299" s="46"/>
      <c r="F299" s="45"/>
      <c r="G299" s="46"/>
      <c r="H299" s="45"/>
      <c r="I299" s="45"/>
      <c r="J299" s="47"/>
      <c r="K299" s="48"/>
      <c r="L299" s="47"/>
      <c r="M299" s="2316"/>
      <c r="N299" s="48"/>
      <c r="O299" s="49"/>
      <c r="P299" s="49"/>
      <c r="Q299" s="2254">
        <f t="shared" si="140"/>
        <v>0</v>
      </c>
      <c r="R299" s="2255">
        <f t="shared" si="134"/>
        <v>0</v>
      </c>
      <c r="S299" s="2255">
        <f t="shared" si="135"/>
        <v>0</v>
      </c>
      <c r="T299" s="50"/>
      <c r="U299" s="50"/>
      <c r="V299" s="50"/>
      <c r="W299" s="2255">
        <f t="shared" si="136"/>
        <v>0</v>
      </c>
      <c r="X299" s="2261">
        <f t="shared" si="137"/>
        <v>0</v>
      </c>
      <c r="Y299" s="2261">
        <f t="shared" si="138"/>
        <v>0</v>
      </c>
      <c r="Z299" s="50"/>
      <c r="AA299" s="50"/>
      <c r="AB299" s="48"/>
      <c r="AC299" s="48"/>
      <c r="AD299" s="48"/>
      <c r="AE299" s="51"/>
      <c r="AF299" s="42"/>
      <c r="AG299" s="52" t="s">
        <v>7222</v>
      </c>
      <c r="AH299" s="207"/>
      <c r="AI299" s="415"/>
      <c r="AJ299" s="336" t="str">
        <f t="shared" si="139"/>
        <v>Please complete all cells in row</v>
      </c>
      <c r="AK299" s="415"/>
      <c r="AL299" s="244"/>
      <c r="AM299" s="244"/>
      <c r="AN299" s="244"/>
      <c r="AO299" s="244"/>
      <c r="AP299" s="244"/>
      <c r="AQ299" s="244"/>
      <c r="AR299" s="244"/>
      <c r="AS299" s="337">
        <f t="shared" si="120"/>
        <v>1</v>
      </c>
      <c r="AT299" s="337">
        <f t="shared" si="121"/>
        <v>1</v>
      </c>
      <c r="AU299" s="337">
        <f t="shared" si="122"/>
        <v>1</v>
      </c>
      <c r="AV299" s="337">
        <f t="shared" si="123"/>
        <v>1</v>
      </c>
      <c r="AW299" s="337">
        <f t="shared" si="124"/>
        <v>1</v>
      </c>
      <c r="AX299" s="337">
        <f t="shared" si="125"/>
        <v>1</v>
      </c>
      <c r="AY299" s="337">
        <f t="shared" si="126"/>
        <v>1</v>
      </c>
      <c r="AZ299" s="322"/>
      <c r="BA299" s="322"/>
      <c r="BB299" s="244"/>
      <c r="BC299" s="244"/>
      <c r="BD299" s="244"/>
      <c r="BE299" s="244"/>
      <c r="BF299" s="337">
        <f t="shared" si="127"/>
        <v>0</v>
      </c>
      <c r="BG299" s="244"/>
      <c r="BH299" s="322"/>
      <c r="BI299" s="337">
        <f t="shared" si="128"/>
        <v>1</v>
      </c>
      <c r="BJ299" s="337">
        <f t="shared" si="129"/>
        <v>1</v>
      </c>
      <c r="BK299" s="337">
        <f t="shared" si="130"/>
        <v>1</v>
      </c>
      <c r="BL299" s="337">
        <f t="shared" si="131"/>
        <v>1</v>
      </c>
      <c r="BM299" s="337">
        <f t="shared" si="132"/>
        <v>1</v>
      </c>
      <c r="BN299" s="337">
        <f t="shared" si="133"/>
        <v>1</v>
      </c>
      <c r="BO299" s="415"/>
      <c r="BP299" s="244"/>
      <c r="BQ299" s="244"/>
      <c r="BR299" s="842"/>
      <c r="BS299" s="842"/>
      <c r="BT299" s="842"/>
    </row>
    <row r="300" spans="1:72" s="22" customFormat="1" ht="15.75" hidden="1" customHeight="1" outlineLevel="1">
      <c r="A300" s="842"/>
      <c r="B300" s="44"/>
      <c r="C300" s="45"/>
      <c r="D300" s="46"/>
      <c r="E300" s="46"/>
      <c r="F300" s="45"/>
      <c r="G300" s="46"/>
      <c r="H300" s="45"/>
      <c r="I300" s="45"/>
      <c r="J300" s="47"/>
      <c r="K300" s="48"/>
      <c r="L300" s="47"/>
      <c r="M300" s="2316"/>
      <c r="N300" s="48"/>
      <c r="O300" s="49"/>
      <c r="P300" s="49"/>
      <c r="Q300" s="2254">
        <f t="shared" si="140"/>
        <v>0</v>
      </c>
      <c r="R300" s="2255">
        <f t="shared" si="134"/>
        <v>0</v>
      </c>
      <c r="S300" s="2255">
        <f t="shared" si="135"/>
        <v>0</v>
      </c>
      <c r="T300" s="50"/>
      <c r="U300" s="50"/>
      <c r="V300" s="50"/>
      <c r="W300" s="2255">
        <f t="shared" si="136"/>
        <v>0</v>
      </c>
      <c r="X300" s="2261">
        <f t="shared" si="137"/>
        <v>0</v>
      </c>
      <c r="Y300" s="2261">
        <f t="shared" si="138"/>
        <v>0</v>
      </c>
      <c r="Z300" s="50"/>
      <c r="AA300" s="50"/>
      <c r="AB300" s="48"/>
      <c r="AC300" s="48"/>
      <c r="AD300" s="48"/>
      <c r="AE300" s="51"/>
      <c r="AF300" s="42"/>
      <c r="AG300" s="52" t="s">
        <v>7223</v>
      </c>
      <c r="AH300" s="207"/>
      <c r="AI300" s="415"/>
      <c r="AJ300" s="336" t="str">
        <f t="shared" si="139"/>
        <v>Please complete all cells in row</v>
      </c>
      <c r="AK300" s="415"/>
      <c r="AL300" s="244"/>
      <c r="AM300" s="244"/>
      <c r="AN300" s="244"/>
      <c r="AO300" s="244"/>
      <c r="AP300" s="244"/>
      <c r="AQ300" s="244"/>
      <c r="AR300" s="244"/>
      <c r="AS300" s="337">
        <f t="shared" si="120"/>
        <v>1</v>
      </c>
      <c r="AT300" s="337">
        <f t="shared" si="121"/>
        <v>1</v>
      </c>
      <c r="AU300" s="337">
        <f t="shared" si="122"/>
        <v>1</v>
      </c>
      <c r="AV300" s="337">
        <f t="shared" si="123"/>
        <v>1</v>
      </c>
      <c r="AW300" s="337">
        <f t="shared" si="124"/>
        <v>1</v>
      </c>
      <c r="AX300" s="337">
        <f t="shared" si="125"/>
        <v>1</v>
      </c>
      <c r="AY300" s="337">
        <f t="shared" si="126"/>
        <v>1</v>
      </c>
      <c r="AZ300" s="322"/>
      <c r="BA300" s="322"/>
      <c r="BB300" s="244"/>
      <c r="BC300" s="244"/>
      <c r="BD300" s="244"/>
      <c r="BE300" s="244"/>
      <c r="BF300" s="337">
        <f t="shared" si="127"/>
        <v>0</v>
      </c>
      <c r="BG300" s="244"/>
      <c r="BH300" s="322"/>
      <c r="BI300" s="337">
        <f t="shared" si="128"/>
        <v>1</v>
      </c>
      <c r="BJ300" s="337">
        <f t="shared" si="129"/>
        <v>1</v>
      </c>
      <c r="BK300" s="337">
        <f t="shared" si="130"/>
        <v>1</v>
      </c>
      <c r="BL300" s="337">
        <f t="shared" si="131"/>
        <v>1</v>
      </c>
      <c r="BM300" s="337">
        <f t="shared" si="132"/>
        <v>1</v>
      </c>
      <c r="BN300" s="337">
        <f t="shared" si="133"/>
        <v>1</v>
      </c>
      <c r="BO300" s="415"/>
      <c r="BP300" s="244"/>
      <c r="BQ300" s="244"/>
      <c r="BR300" s="842"/>
      <c r="BS300" s="842"/>
      <c r="BT300" s="842"/>
    </row>
    <row r="301" spans="1:72" s="22" customFormat="1" ht="15.75" hidden="1" customHeight="1" outlineLevel="1">
      <c r="A301" s="842"/>
      <c r="B301" s="44"/>
      <c r="C301" s="45"/>
      <c r="D301" s="46"/>
      <c r="E301" s="46"/>
      <c r="F301" s="45"/>
      <c r="G301" s="46"/>
      <c r="H301" s="45"/>
      <c r="I301" s="45"/>
      <c r="J301" s="47"/>
      <c r="K301" s="48"/>
      <c r="L301" s="47"/>
      <c r="M301" s="2316"/>
      <c r="N301" s="48"/>
      <c r="O301" s="49"/>
      <c r="P301" s="49"/>
      <c r="Q301" s="2254">
        <f t="shared" si="140"/>
        <v>0</v>
      </c>
      <c r="R301" s="2255">
        <f t="shared" si="134"/>
        <v>0</v>
      </c>
      <c r="S301" s="2255">
        <f t="shared" si="135"/>
        <v>0</v>
      </c>
      <c r="T301" s="50"/>
      <c r="U301" s="50"/>
      <c r="V301" s="50"/>
      <c r="W301" s="2255">
        <f t="shared" si="136"/>
        <v>0</v>
      </c>
      <c r="X301" s="2261">
        <f t="shared" si="137"/>
        <v>0</v>
      </c>
      <c r="Y301" s="2261">
        <f t="shared" si="138"/>
        <v>0</v>
      </c>
      <c r="Z301" s="50"/>
      <c r="AA301" s="50"/>
      <c r="AB301" s="48"/>
      <c r="AC301" s="48"/>
      <c r="AD301" s="48"/>
      <c r="AE301" s="51"/>
      <c r="AF301" s="42"/>
      <c r="AG301" s="52" t="s">
        <v>7224</v>
      </c>
      <c r="AH301" s="207"/>
      <c r="AI301" s="415"/>
      <c r="AJ301" s="336" t="str">
        <f t="shared" si="139"/>
        <v>Please complete all cells in row</v>
      </c>
      <c r="AK301" s="415"/>
      <c r="AL301" s="244"/>
      <c r="AM301" s="244"/>
      <c r="AN301" s="244"/>
      <c r="AO301" s="244"/>
      <c r="AP301" s="244"/>
      <c r="AQ301" s="244"/>
      <c r="AR301" s="244"/>
      <c r="AS301" s="337">
        <f t="shared" si="120"/>
        <v>1</v>
      </c>
      <c r="AT301" s="337">
        <f t="shared" si="121"/>
        <v>1</v>
      </c>
      <c r="AU301" s="337">
        <f t="shared" si="122"/>
        <v>1</v>
      </c>
      <c r="AV301" s="337">
        <f t="shared" si="123"/>
        <v>1</v>
      </c>
      <c r="AW301" s="337">
        <f t="shared" si="124"/>
        <v>1</v>
      </c>
      <c r="AX301" s="337">
        <f t="shared" si="125"/>
        <v>1</v>
      </c>
      <c r="AY301" s="337">
        <f t="shared" si="126"/>
        <v>1</v>
      </c>
      <c r="AZ301" s="322"/>
      <c r="BA301" s="322"/>
      <c r="BB301" s="244"/>
      <c r="BC301" s="244"/>
      <c r="BD301" s="244"/>
      <c r="BE301" s="244"/>
      <c r="BF301" s="337">
        <f t="shared" si="127"/>
        <v>0</v>
      </c>
      <c r="BG301" s="244"/>
      <c r="BH301" s="322"/>
      <c r="BI301" s="337">
        <f t="shared" si="128"/>
        <v>1</v>
      </c>
      <c r="BJ301" s="337">
        <f t="shared" si="129"/>
        <v>1</v>
      </c>
      <c r="BK301" s="337">
        <f t="shared" si="130"/>
        <v>1</v>
      </c>
      <c r="BL301" s="337">
        <f t="shared" si="131"/>
        <v>1</v>
      </c>
      <c r="BM301" s="337">
        <f t="shared" si="132"/>
        <v>1</v>
      </c>
      <c r="BN301" s="337">
        <f t="shared" si="133"/>
        <v>1</v>
      </c>
      <c r="BO301" s="415"/>
      <c r="BP301" s="244"/>
      <c r="BQ301" s="244"/>
      <c r="BR301" s="842"/>
      <c r="BS301" s="842"/>
      <c r="BT301" s="842"/>
    </row>
    <row r="302" spans="1:72" s="22" customFormat="1" ht="15.75" hidden="1" customHeight="1" outlineLevel="1">
      <c r="A302" s="842"/>
      <c r="B302" s="44"/>
      <c r="C302" s="45"/>
      <c r="D302" s="46"/>
      <c r="E302" s="46"/>
      <c r="F302" s="45"/>
      <c r="G302" s="46"/>
      <c r="H302" s="45"/>
      <c r="I302" s="45"/>
      <c r="J302" s="47"/>
      <c r="K302" s="48"/>
      <c r="L302" s="47"/>
      <c r="M302" s="2316"/>
      <c r="N302" s="48"/>
      <c r="O302" s="49"/>
      <c r="P302" s="49"/>
      <c r="Q302" s="2254">
        <f t="shared" si="140"/>
        <v>0</v>
      </c>
      <c r="R302" s="2255">
        <f t="shared" si="134"/>
        <v>0</v>
      </c>
      <c r="S302" s="2255">
        <f t="shared" si="135"/>
        <v>0</v>
      </c>
      <c r="T302" s="50"/>
      <c r="U302" s="50"/>
      <c r="V302" s="50"/>
      <c r="W302" s="2255">
        <f t="shared" si="136"/>
        <v>0</v>
      </c>
      <c r="X302" s="2261">
        <f t="shared" si="137"/>
        <v>0</v>
      </c>
      <c r="Y302" s="2261">
        <f t="shared" si="138"/>
        <v>0</v>
      </c>
      <c r="Z302" s="50"/>
      <c r="AA302" s="50"/>
      <c r="AB302" s="48"/>
      <c r="AC302" s="48"/>
      <c r="AD302" s="48"/>
      <c r="AE302" s="51"/>
      <c r="AF302" s="42"/>
      <c r="AG302" s="52" t="s">
        <v>7225</v>
      </c>
      <c r="AH302" s="207"/>
      <c r="AI302" s="415"/>
      <c r="AJ302" s="336" t="str">
        <f t="shared" si="139"/>
        <v>Please complete all cells in row</v>
      </c>
      <c r="AK302" s="415"/>
      <c r="AL302" s="244"/>
      <c r="AM302" s="244"/>
      <c r="AN302" s="244"/>
      <c r="AO302" s="244"/>
      <c r="AP302" s="244"/>
      <c r="AQ302" s="244"/>
      <c r="AR302" s="244"/>
      <c r="AS302" s="337">
        <f t="shared" si="120"/>
        <v>1</v>
      </c>
      <c r="AT302" s="337">
        <f t="shared" si="121"/>
        <v>1</v>
      </c>
      <c r="AU302" s="337">
        <f t="shared" si="122"/>
        <v>1</v>
      </c>
      <c r="AV302" s="337">
        <f t="shared" si="123"/>
        <v>1</v>
      </c>
      <c r="AW302" s="337">
        <f t="shared" si="124"/>
        <v>1</v>
      </c>
      <c r="AX302" s="337">
        <f t="shared" si="125"/>
        <v>1</v>
      </c>
      <c r="AY302" s="337">
        <f t="shared" si="126"/>
        <v>1</v>
      </c>
      <c r="AZ302" s="322"/>
      <c r="BA302" s="322"/>
      <c r="BB302" s="244"/>
      <c r="BC302" s="244"/>
      <c r="BD302" s="244"/>
      <c r="BE302" s="244"/>
      <c r="BF302" s="337">
        <f t="shared" si="127"/>
        <v>0</v>
      </c>
      <c r="BG302" s="244"/>
      <c r="BH302" s="322"/>
      <c r="BI302" s="337">
        <f t="shared" si="128"/>
        <v>1</v>
      </c>
      <c r="BJ302" s="337">
        <f t="shared" si="129"/>
        <v>1</v>
      </c>
      <c r="BK302" s="337">
        <f t="shared" si="130"/>
        <v>1</v>
      </c>
      <c r="BL302" s="337">
        <f t="shared" si="131"/>
        <v>1</v>
      </c>
      <c r="BM302" s="337">
        <f t="shared" si="132"/>
        <v>1</v>
      </c>
      <c r="BN302" s="337">
        <f t="shared" si="133"/>
        <v>1</v>
      </c>
      <c r="BO302" s="415"/>
      <c r="BP302" s="244"/>
      <c r="BQ302" s="244"/>
      <c r="BR302" s="842"/>
      <c r="BS302" s="842"/>
      <c r="BT302" s="842"/>
    </row>
    <row r="303" spans="1:72" s="22" customFormat="1" ht="15.75" hidden="1" customHeight="1" outlineLevel="1">
      <c r="A303" s="842"/>
      <c r="B303" s="44"/>
      <c r="C303" s="45"/>
      <c r="D303" s="46"/>
      <c r="E303" s="46"/>
      <c r="F303" s="45"/>
      <c r="G303" s="46"/>
      <c r="H303" s="45"/>
      <c r="I303" s="45"/>
      <c r="J303" s="47"/>
      <c r="K303" s="48"/>
      <c r="L303" s="47"/>
      <c r="M303" s="2316"/>
      <c r="N303" s="48"/>
      <c r="O303" s="49"/>
      <c r="P303" s="49"/>
      <c r="Q303" s="2254">
        <f t="shared" si="140"/>
        <v>0</v>
      </c>
      <c r="R303" s="2255">
        <f t="shared" si="134"/>
        <v>0</v>
      </c>
      <c r="S303" s="2255">
        <f t="shared" si="135"/>
        <v>0</v>
      </c>
      <c r="T303" s="50"/>
      <c r="U303" s="50"/>
      <c r="V303" s="50"/>
      <c r="W303" s="2255">
        <f t="shared" si="136"/>
        <v>0</v>
      </c>
      <c r="X303" s="2261">
        <f t="shared" si="137"/>
        <v>0</v>
      </c>
      <c r="Y303" s="2261">
        <f t="shared" si="138"/>
        <v>0</v>
      </c>
      <c r="Z303" s="50"/>
      <c r="AA303" s="50"/>
      <c r="AB303" s="48"/>
      <c r="AC303" s="48"/>
      <c r="AD303" s="48"/>
      <c r="AE303" s="51"/>
      <c r="AF303" s="42"/>
      <c r="AG303" s="52" t="s">
        <v>7226</v>
      </c>
      <c r="AH303" s="207"/>
      <c r="AI303" s="415"/>
      <c r="AJ303" s="336" t="str">
        <f t="shared" si="139"/>
        <v>Please complete all cells in row</v>
      </c>
      <c r="AK303" s="415"/>
      <c r="AL303" s="244"/>
      <c r="AM303" s="244"/>
      <c r="AN303" s="244"/>
      <c r="AO303" s="244"/>
      <c r="AP303" s="244"/>
      <c r="AQ303" s="244"/>
      <c r="AR303" s="244"/>
      <c r="AS303" s="337">
        <f t="shared" si="120"/>
        <v>1</v>
      </c>
      <c r="AT303" s="337">
        <f t="shared" si="121"/>
        <v>1</v>
      </c>
      <c r="AU303" s="337">
        <f t="shared" si="122"/>
        <v>1</v>
      </c>
      <c r="AV303" s="337">
        <f t="shared" si="123"/>
        <v>1</v>
      </c>
      <c r="AW303" s="337">
        <f t="shared" si="124"/>
        <v>1</v>
      </c>
      <c r="AX303" s="337">
        <f t="shared" si="125"/>
        <v>1</v>
      </c>
      <c r="AY303" s="337">
        <f t="shared" si="126"/>
        <v>1</v>
      </c>
      <c r="AZ303" s="322"/>
      <c r="BA303" s="322"/>
      <c r="BB303" s="244"/>
      <c r="BC303" s="244"/>
      <c r="BD303" s="244"/>
      <c r="BE303" s="244"/>
      <c r="BF303" s="337">
        <f t="shared" si="127"/>
        <v>0</v>
      </c>
      <c r="BG303" s="244"/>
      <c r="BH303" s="322"/>
      <c r="BI303" s="337">
        <f t="shared" si="128"/>
        <v>1</v>
      </c>
      <c r="BJ303" s="337">
        <f t="shared" si="129"/>
        <v>1</v>
      </c>
      <c r="BK303" s="337">
        <f t="shared" si="130"/>
        <v>1</v>
      </c>
      <c r="BL303" s="337">
        <f t="shared" si="131"/>
        <v>1</v>
      </c>
      <c r="BM303" s="337">
        <f t="shared" si="132"/>
        <v>1</v>
      </c>
      <c r="BN303" s="337">
        <f t="shared" si="133"/>
        <v>1</v>
      </c>
      <c r="BO303" s="415"/>
      <c r="BP303" s="244"/>
      <c r="BQ303" s="244"/>
      <c r="BR303" s="842"/>
      <c r="BS303" s="842"/>
      <c r="BT303" s="842"/>
    </row>
    <row r="304" spans="1:72" s="22" customFormat="1" ht="15.75" hidden="1" customHeight="1" outlineLevel="1">
      <c r="A304" s="842"/>
      <c r="B304" s="44"/>
      <c r="C304" s="45"/>
      <c r="D304" s="46"/>
      <c r="E304" s="46"/>
      <c r="F304" s="45"/>
      <c r="G304" s="46"/>
      <c r="H304" s="45"/>
      <c r="I304" s="45"/>
      <c r="J304" s="47"/>
      <c r="K304" s="48"/>
      <c r="L304" s="47"/>
      <c r="M304" s="2316"/>
      <c r="N304" s="48"/>
      <c r="O304" s="49"/>
      <c r="P304" s="49"/>
      <c r="Q304" s="2254">
        <f t="shared" si="140"/>
        <v>0</v>
      </c>
      <c r="R304" s="2255">
        <f t="shared" si="134"/>
        <v>0</v>
      </c>
      <c r="S304" s="2255">
        <f t="shared" si="135"/>
        <v>0</v>
      </c>
      <c r="T304" s="50"/>
      <c r="U304" s="50"/>
      <c r="V304" s="50"/>
      <c r="W304" s="2255">
        <f t="shared" si="136"/>
        <v>0</v>
      </c>
      <c r="X304" s="2261">
        <f t="shared" si="137"/>
        <v>0</v>
      </c>
      <c r="Y304" s="2261">
        <f t="shared" si="138"/>
        <v>0</v>
      </c>
      <c r="Z304" s="50"/>
      <c r="AA304" s="50"/>
      <c r="AB304" s="48"/>
      <c r="AC304" s="48"/>
      <c r="AD304" s="48"/>
      <c r="AE304" s="51"/>
      <c r="AF304" s="42"/>
      <c r="AG304" s="52" t="s">
        <v>7227</v>
      </c>
      <c r="AH304" s="207"/>
      <c r="AI304" s="415"/>
      <c r="AJ304" s="336" t="str">
        <f t="shared" si="139"/>
        <v>Please complete all cells in row</v>
      </c>
      <c r="AK304" s="415"/>
      <c r="AL304" s="244"/>
      <c r="AM304" s="244"/>
      <c r="AN304" s="244"/>
      <c r="AO304" s="244"/>
      <c r="AP304" s="244"/>
      <c r="AQ304" s="244"/>
      <c r="AR304" s="244"/>
      <c r="AS304" s="337">
        <f t="shared" si="120"/>
        <v>1</v>
      </c>
      <c r="AT304" s="337">
        <f t="shared" si="121"/>
        <v>1</v>
      </c>
      <c r="AU304" s="337">
        <f t="shared" si="122"/>
        <v>1</v>
      </c>
      <c r="AV304" s="337">
        <f t="shared" si="123"/>
        <v>1</v>
      </c>
      <c r="AW304" s="337">
        <f t="shared" si="124"/>
        <v>1</v>
      </c>
      <c r="AX304" s="337">
        <f t="shared" si="125"/>
        <v>1</v>
      </c>
      <c r="AY304" s="337">
        <f t="shared" si="126"/>
        <v>1</v>
      </c>
      <c r="AZ304" s="322"/>
      <c r="BA304" s="322"/>
      <c r="BB304" s="244"/>
      <c r="BC304" s="244"/>
      <c r="BD304" s="244"/>
      <c r="BE304" s="244"/>
      <c r="BF304" s="337">
        <f t="shared" si="127"/>
        <v>0</v>
      </c>
      <c r="BG304" s="244"/>
      <c r="BH304" s="322"/>
      <c r="BI304" s="337">
        <f t="shared" si="128"/>
        <v>1</v>
      </c>
      <c r="BJ304" s="337">
        <f t="shared" si="129"/>
        <v>1</v>
      </c>
      <c r="BK304" s="337">
        <f t="shared" si="130"/>
        <v>1</v>
      </c>
      <c r="BL304" s="337">
        <f t="shared" si="131"/>
        <v>1</v>
      </c>
      <c r="BM304" s="337">
        <f t="shared" si="132"/>
        <v>1</v>
      </c>
      <c r="BN304" s="337">
        <f t="shared" si="133"/>
        <v>1</v>
      </c>
      <c r="BO304" s="415"/>
      <c r="BP304" s="244"/>
      <c r="BQ304" s="244"/>
      <c r="BR304" s="842"/>
      <c r="BS304" s="842"/>
      <c r="BT304" s="842"/>
    </row>
    <row r="305" spans="1:72" s="22" customFormat="1" ht="15.75" hidden="1" customHeight="1" outlineLevel="1">
      <c r="A305" s="842"/>
      <c r="B305" s="44"/>
      <c r="C305" s="45"/>
      <c r="D305" s="46"/>
      <c r="E305" s="46"/>
      <c r="F305" s="45"/>
      <c r="G305" s="46"/>
      <c r="H305" s="45"/>
      <c r="I305" s="45"/>
      <c r="J305" s="47"/>
      <c r="K305" s="48"/>
      <c r="L305" s="47"/>
      <c r="M305" s="2316"/>
      <c r="N305" s="48"/>
      <c r="O305" s="49"/>
      <c r="P305" s="49"/>
      <c r="Q305" s="2254">
        <f t="shared" si="140"/>
        <v>0</v>
      </c>
      <c r="R305" s="2255">
        <f t="shared" si="134"/>
        <v>0</v>
      </c>
      <c r="S305" s="2255">
        <f t="shared" si="135"/>
        <v>0</v>
      </c>
      <c r="T305" s="50"/>
      <c r="U305" s="50"/>
      <c r="V305" s="50"/>
      <c r="W305" s="2255">
        <f t="shared" si="136"/>
        <v>0</v>
      </c>
      <c r="X305" s="2261">
        <f t="shared" si="137"/>
        <v>0</v>
      </c>
      <c r="Y305" s="2261">
        <f t="shared" si="138"/>
        <v>0</v>
      </c>
      <c r="Z305" s="50"/>
      <c r="AA305" s="50"/>
      <c r="AB305" s="48"/>
      <c r="AC305" s="48"/>
      <c r="AD305" s="48"/>
      <c r="AE305" s="51"/>
      <c r="AF305" s="42"/>
      <c r="AG305" s="52" t="s">
        <v>7228</v>
      </c>
      <c r="AH305" s="207"/>
      <c r="AI305" s="415"/>
      <c r="AJ305" s="336" t="str">
        <f t="shared" si="139"/>
        <v>Please complete all cells in row</v>
      </c>
      <c r="AK305" s="415"/>
      <c r="AL305" s="244"/>
      <c r="AM305" s="244"/>
      <c r="AN305" s="244"/>
      <c r="AO305" s="244"/>
      <c r="AP305" s="244"/>
      <c r="AQ305" s="244"/>
      <c r="AR305" s="244"/>
      <c r="AS305" s="337">
        <f t="shared" si="120"/>
        <v>1</v>
      </c>
      <c r="AT305" s="337">
        <f t="shared" si="121"/>
        <v>1</v>
      </c>
      <c r="AU305" s="337">
        <f t="shared" si="122"/>
        <v>1</v>
      </c>
      <c r="AV305" s="337">
        <f t="shared" si="123"/>
        <v>1</v>
      </c>
      <c r="AW305" s="337">
        <f t="shared" si="124"/>
        <v>1</v>
      </c>
      <c r="AX305" s="337">
        <f t="shared" si="125"/>
        <v>1</v>
      </c>
      <c r="AY305" s="337">
        <f t="shared" si="126"/>
        <v>1</v>
      </c>
      <c r="AZ305" s="322"/>
      <c r="BA305" s="322"/>
      <c r="BB305" s="244"/>
      <c r="BC305" s="244"/>
      <c r="BD305" s="244"/>
      <c r="BE305" s="244"/>
      <c r="BF305" s="337">
        <f t="shared" si="127"/>
        <v>0</v>
      </c>
      <c r="BG305" s="244"/>
      <c r="BH305" s="322"/>
      <c r="BI305" s="337">
        <f t="shared" si="128"/>
        <v>1</v>
      </c>
      <c r="BJ305" s="337">
        <f t="shared" si="129"/>
        <v>1</v>
      </c>
      <c r="BK305" s="337">
        <f t="shared" si="130"/>
        <v>1</v>
      </c>
      <c r="BL305" s="337">
        <f t="shared" si="131"/>
        <v>1</v>
      </c>
      <c r="BM305" s="337">
        <f t="shared" si="132"/>
        <v>1</v>
      </c>
      <c r="BN305" s="337">
        <f t="shared" si="133"/>
        <v>1</v>
      </c>
      <c r="BO305" s="415"/>
      <c r="BP305" s="244"/>
      <c r="BQ305" s="244"/>
      <c r="BR305" s="842"/>
      <c r="BS305" s="842"/>
      <c r="BT305" s="842"/>
    </row>
    <row r="306" spans="1:72" s="22" customFormat="1" ht="15.75" hidden="1" customHeight="1" outlineLevel="1">
      <c r="A306" s="842"/>
      <c r="B306" s="44"/>
      <c r="C306" s="45"/>
      <c r="D306" s="46"/>
      <c r="E306" s="46"/>
      <c r="F306" s="45"/>
      <c r="G306" s="46"/>
      <c r="H306" s="45"/>
      <c r="I306" s="45"/>
      <c r="J306" s="47"/>
      <c r="K306" s="48"/>
      <c r="L306" s="47"/>
      <c r="M306" s="2316"/>
      <c r="N306" s="48"/>
      <c r="O306" s="49"/>
      <c r="P306" s="49"/>
      <c r="Q306" s="2254">
        <f t="shared" si="140"/>
        <v>0</v>
      </c>
      <c r="R306" s="2255">
        <f t="shared" si="134"/>
        <v>0</v>
      </c>
      <c r="S306" s="2255">
        <f t="shared" si="135"/>
        <v>0</v>
      </c>
      <c r="T306" s="50"/>
      <c r="U306" s="50"/>
      <c r="V306" s="50"/>
      <c r="W306" s="2255">
        <f t="shared" si="136"/>
        <v>0</v>
      </c>
      <c r="X306" s="2261">
        <f t="shared" si="137"/>
        <v>0</v>
      </c>
      <c r="Y306" s="2261">
        <f t="shared" si="138"/>
        <v>0</v>
      </c>
      <c r="Z306" s="50"/>
      <c r="AA306" s="50"/>
      <c r="AB306" s="48"/>
      <c r="AC306" s="48"/>
      <c r="AD306" s="48"/>
      <c r="AE306" s="51"/>
      <c r="AF306" s="42"/>
      <c r="AG306" s="52" t="s">
        <v>7229</v>
      </c>
      <c r="AH306" s="207"/>
      <c r="AI306" s="415"/>
      <c r="AJ306" s="336" t="str">
        <f t="shared" si="139"/>
        <v>Please complete all cells in row</v>
      </c>
      <c r="AK306" s="415"/>
      <c r="AL306" s="244"/>
      <c r="AM306" s="244"/>
      <c r="AN306" s="244"/>
      <c r="AO306" s="244"/>
      <c r="AP306" s="244"/>
      <c r="AQ306" s="244"/>
      <c r="AR306" s="244"/>
      <c r="AS306" s="337">
        <f t="shared" si="120"/>
        <v>1</v>
      </c>
      <c r="AT306" s="337">
        <f t="shared" si="121"/>
        <v>1</v>
      </c>
      <c r="AU306" s="337">
        <f t="shared" si="122"/>
        <v>1</v>
      </c>
      <c r="AV306" s="337">
        <f t="shared" si="123"/>
        <v>1</v>
      </c>
      <c r="AW306" s="337">
        <f t="shared" si="124"/>
        <v>1</v>
      </c>
      <c r="AX306" s="337">
        <f t="shared" si="125"/>
        <v>1</v>
      </c>
      <c r="AY306" s="337">
        <f t="shared" si="126"/>
        <v>1</v>
      </c>
      <c r="AZ306" s="322"/>
      <c r="BA306" s="322"/>
      <c r="BB306" s="244"/>
      <c r="BC306" s="244"/>
      <c r="BD306" s="244"/>
      <c r="BE306" s="244"/>
      <c r="BF306" s="337">
        <f t="shared" si="127"/>
        <v>0</v>
      </c>
      <c r="BG306" s="244"/>
      <c r="BH306" s="322"/>
      <c r="BI306" s="337">
        <f t="shared" si="128"/>
        <v>1</v>
      </c>
      <c r="BJ306" s="337">
        <f t="shared" si="129"/>
        <v>1</v>
      </c>
      <c r="BK306" s="337">
        <f t="shared" si="130"/>
        <v>1</v>
      </c>
      <c r="BL306" s="337">
        <f t="shared" si="131"/>
        <v>1</v>
      </c>
      <c r="BM306" s="337">
        <f t="shared" si="132"/>
        <v>1</v>
      </c>
      <c r="BN306" s="337">
        <f t="shared" si="133"/>
        <v>1</v>
      </c>
      <c r="BO306" s="415"/>
      <c r="BP306" s="244"/>
      <c r="BQ306" s="244"/>
      <c r="BR306" s="842"/>
      <c r="BS306" s="842"/>
      <c r="BT306" s="842"/>
    </row>
    <row r="307" spans="1:72" s="22" customFormat="1" ht="15.75" hidden="1" customHeight="1" outlineLevel="1">
      <c r="A307" s="842"/>
      <c r="B307" s="44"/>
      <c r="C307" s="45"/>
      <c r="D307" s="46"/>
      <c r="E307" s="46"/>
      <c r="F307" s="45"/>
      <c r="G307" s="46"/>
      <c r="H307" s="45"/>
      <c r="I307" s="45"/>
      <c r="J307" s="47"/>
      <c r="K307" s="48"/>
      <c r="L307" s="47"/>
      <c r="M307" s="2316"/>
      <c r="N307" s="48"/>
      <c r="O307" s="49"/>
      <c r="P307" s="49"/>
      <c r="Q307" s="2254">
        <f t="shared" si="140"/>
        <v>0</v>
      </c>
      <c r="R307" s="2255">
        <f t="shared" si="134"/>
        <v>0</v>
      </c>
      <c r="S307" s="2255">
        <f t="shared" si="135"/>
        <v>0</v>
      </c>
      <c r="T307" s="50"/>
      <c r="U307" s="50"/>
      <c r="V307" s="50"/>
      <c r="W307" s="2255">
        <f t="shared" si="136"/>
        <v>0</v>
      </c>
      <c r="X307" s="2261">
        <f t="shared" si="137"/>
        <v>0</v>
      </c>
      <c r="Y307" s="2261">
        <f t="shared" si="138"/>
        <v>0</v>
      </c>
      <c r="Z307" s="50"/>
      <c r="AA307" s="50"/>
      <c r="AB307" s="48"/>
      <c r="AC307" s="48"/>
      <c r="AD307" s="48"/>
      <c r="AE307" s="51"/>
      <c r="AF307" s="42"/>
      <c r="AG307" s="52" t="s">
        <v>7230</v>
      </c>
      <c r="AH307" s="207"/>
      <c r="AI307" s="415"/>
      <c r="AJ307" s="336" t="str">
        <f t="shared" si="139"/>
        <v>Please complete all cells in row</v>
      </c>
      <c r="AK307" s="415"/>
      <c r="AL307" s="244"/>
      <c r="AM307" s="244"/>
      <c r="AN307" s="244"/>
      <c r="AO307" s="244"/>
      <c r="AP307" s="244"/>
      <c r="AQ307" s="244"/>
      <c r="AR307" s="244"/>
      <c r="AS307" s="337">
        <f t="shared" si="120"/>
        <v>1</v>
      </c>
      <c r="AT307" s="337">
        <f t="shared" si="121"/>
        <v>1</v>
      </c>
      <c r="AU307" s="337">
        <f t="shared" si="122"/>
        <v>1</v>
      </c>
      <c r="AV307" s="337">
        <f t="shared" si="123"/>
        <v>1</v>
      </c>
      <c r="AW307" s="337">
        <f t="shared" si="124"/>
        <v>1</v>
      </c>
      <c r="AX307" s="337">
        <f t="shared" si="125"/>
        <v>1</v>
      </c>
      <c r="AY307" s="337">
        <f t="shared" si="126"/>
        <v>1</v>
      </c>
      <c r="AZ307" s="322"/>
      <c r="BA307" s="322"/>
      <c r="BB307" s="244"/>
      <c r="BC307" s="244"/>
      <c r="BD307" s="244"/>
      <c r="BE307" s="244"/>
      <c r="BF307" s="337">
        <f t="shared" si="127"/>
        <v>0</v>
      </c>
      <c r="BG307" s="244"/>
      <c r="BH307" s="322"/>
      <c r="BI307" s="337">
        <f t="shared" si="128"/>
        <v>1</v>
      </c>
      <c r="BJ307" s="337">
        <f t="shared" si="129"/>
        <v>1</v>
      </c>
      <c r="BK307" s="337">
        <f t="shared" si="130"/>
        <v>1</v>
      </c>
      <c r="BL307" s="337">
        <f t="shared" si="131"/>
        <v>1</v>
      </c>
      <c r="BM307" s="337">
        <f t="shared" si="132"/>
        <v>1</v>
      </c>
      <c r="BN307" s="337">
        <f t="shared" si="133"/>
        <v>1</v>
      </c>
      <c r="BO307" s="415"/>
      <c r="BP307" s="244"/>
      <c r="BQ307" s="244"/>
      <c r="BR307" s="842"/>
      <c r="BS307" s="842"/>
      <c r="BT307" s="842"/>
    </row>
    <row r="308" spans="1:72" s="22" customFormat="1" ht="15.75" hidden="1" customHeight="1" outlineLevel="1">
      <c r="A308" s="842"/>
      <c r="B308" s="44"/>
      <c r="C308" s="45"/>
      <c r="D308" s="46"/>
      <c r="E308" s="46"/>
      <c r="F308" s="45"/>
      <c r="G308" s="46"/>
      <c r="H308" s="45"/>
      <c r="I308" s="45"/>
      <c r="J308" s="47"/>
      <c r="K308" s="48"/>
      <c r="L308" s="47"/>
      <c r="M308" s="2316"/>
      <c r="N308" s="48"/>
      <c r="O308" s="49"/>
      <c r="P308" s="49"/>
      <c r="Q308" s="2254">
        <f t="shared" si="140"/>
        <v>0</v>
      </c>
      <c r="R308" s="2255">
        <f t="shared" si="134"/>
        <v>0</v>
      </c>
      <c r="S308" s="2255">
        <f t="shared" si="135"/>
        <v>0</v>
      </c>
      <c r="T308" s="50"/>
      <c r="U308" s="50"/>
      <c r="V308" s="50"/>
      <c r="W308" s="2255">
        <f t="shared" si="136"/>
        <v>0</v>
      </c>
      <c r="X308" s="2261">
        <f t="shared" si="137"/>
        <v>0</v>
      </c>
      <c r="Y308" s="2261">
        <f t="shared" si="138"/>
        <v>0</v>
      </c>
      <c r="Z308" s="50"/>
      <c r="AA308" s="50"/>
      <c r="AB308" s="48"/>
      <c r="AC308" s="48"/>
      <c r="AD308" s="48"/>
      <c r="AE308" s="51"/>
      <c r="AF308" s="42"/>
      <c r="AG308" s="52" t="s">
        <v>7231</v>
      </c>
      <c r="AH308" s="207"/>
      <c r="AI308" s="415"/>
      <c r="AJ308" s="336" t="str">
        <f t="shared" si="139"/>
        <v>Please complete all cells in row</v>
      </c>
      <c r="AK308" s="415"/>
      <c r="AL308" s="244"/>
      <c r="AM308" s="244"/>
      <c r="AN308" s="244"/>
      <c r="AO308" s="244"/>
      <c r="AP308" s="244"/>
      <c r="AQ308" s="244"/>
      <c r="AR308" s="244"/>
      <c r="AS308" s="337">
        <f t="shared" si="120"/>
        <v>1</v>
      </c>
      <c r="AT308" s="337">
        <f t="shared" si="121"/>
        <v>1</v>
      </c>
      <c r="AU308" s="337">
        <f t="shared" si="122"/>
        <v>1</v>
      </c>
      <c r="AV308" s="337">
        <f t="shared" si="123"/>
        <v>1</v>
      </c>
      <c r="AW308" s="337">
        <f t="shared" si="124"/>
        <v>1</v>
      </c>
      <c r="AX308" s="337">
        <f t="shared" si="125"/>
        <v>1</v>
      </c>
      <c r="AY308" s="337">
        <f t="shared" si="126"/>
        <v>1</v>
      </c>
      <c r="AZ308" s="322"/>
      <c r="BA308" s="322"/>
      <c r="BB308" s="244"/>
      <c r="BC308" s="244"/>
      <c r="BD308" s="244"/>
      <c r="BE308" s="244"/>
      <c r="BF308" s="337">
        <f t="shared" si="127"/>
        <v>0</v>
      </c>
      <c r="BG308" s="244"/>
      <c r="BH308" s="322"/>
      <c r="BI308" s="337">
        <f t="shared" si="128"/>
        <v>1</v>
      </c>
      <c r="BJ308" s="337">
        <f t="shared" si="129"/>
        <v>1</v>
      </c>
      <c r="BK308" s="337">
        <f t="shared" si="130"/>
        <v>1</v>
      </c>
      <c r="BL308" s="337">
        <f t="shared" si="131"/>
        <v>1</v>
      </c>
      <c r="BM308" s="337">
        <f t="shared" si="132"/>
        <v>1</v>
      </c>
      <c r="BN308" s="337">
        <f t="shared" si="133"/>
        <v>1</v>
      </c>
      <c r="BO308" s="415"/>
      <c r="BP308" s="244"/>
      <c r="BQ308" s="244"/>
      <c r="BR308" s="842"/>
      <c r="BS308" s="842"/>
      <c r="BT308" s="842"/>
    </row>
    <row r="309" spans="1:72" s="22" customFormat="1" ht="15.75" hidden="1" customHeight="1" outlineLevel="1">
      <c r="A309" s="842"/>
      <c r="B309" s="44"/>
      <c r="C309" s="45"/>
      <c r="D309" s="46"/>
      <c r="E309" s="46"/>
      <c r="F309" s="45"/>
      <c r="G309" s="46"/>
      <c r="H309" s="45"/>
      <c r="I309" s="45"/>
      <c r="J309" s="47"/>
      <c r="K309" s="48"/>
      <c r="L309" s="47"/>
      <c r="M309" s="2316"/>
      <c r="N309" s="48"/>
      <c r="O309" s="49"/>
      <c r="P309" s="49"/>
      <c r="Q309" s="2254">
        <f t="shared" si="140"/>
        <v>0</v>
      </c>
      <c r="R309" s="2255">
        <f t="shared" si="134"/>
        <v>0</v>
      </c>
      <c r="S309" s="2255">
        <f t="shared" si="135"/>
        <v>0</v>
      </c>
      <c r="T309" s="50"/>
      <c r="U309" s="50"/>
      <c r="V309" s="50"/>
      <c r="W309" s="2255">
        <f t="shared" si="136"/>
        <v>0</v>
      </c>
      <c r="X309" s="2261">
        <f t="shared" si="137"/>
        <v>0</v>
      </c>
      <c r="Y309" s="2261">
        <f t="shared" si="138"/>
        <v>0</v>
      </c>
      <c r="Z309" s="50"/>
      <c r="AA309" s="50"/>
      <c r="AB309" s="48"/>
      <c r="AC309" s="48"/>
      <c r="AD309" s="48"/>
      <c r="AE309" s="51"/>
      <c r="AF309" s="42"/>
      <c r="AG309" s="52" t="s">
        <v>7232</v>
      </c>
      <c r="AH309" s="207"/>
      <c r="AI309" s="415"/>
      <c r="AJ309" s="336" t="str">
        <f t="shared" si="139"/>
        <v>Please complete all cells in row</v>
      </c>
      <c r="AK309" s="415"/>
      <c r="AL309" s="244"/>
      <c r="AM309" s="244"/>
      <c r="AN309" s="244"/>
      <c r="AO309" s="244"/>
      <c r="AP309" s="244"/>
      <c r="AQ309" s="244"/>
      <c r="AR309" s="244"/>
      <c r="AS309" s="337">
        <f t="shared" si="120"/>
        <v>1</v>
      </c>
      <c r="AT309" s="337">
        <f t="shared" si="121"/>
        <v>1</v>
      </c>
      <c r="AU309" s="337">
        <f t="shared" si="122"/>
        <v>1</v>
      </c>
      <c r="AV309" s="337">
        <f t="shared" si="123"/>
        <v>1</v>
      </c>
      <c r="AW309" s="337">
        <f t="shared" si="124"/>
        <v>1</v>
      </c>
      <c r="AX309" s="337">
        <f t="shared" si="125"/>
        <v>1</v>
      </c>
      <c r="AY309" s="337">
        <f t="shared" si="126"/>
        <v>1</v>
      </c>
      <c r="AZ309" s="322"/>
      <c r="BA309" s="322"/>
      <c r="BB309" s="244"/>
      <c r="BC309" s="244"/>
      <c r="BD309" s="244"/>
      <c r="BE309" s="244"/>
      <c r="BF309" s="337">
        <f t="shared" si="127"/>
        <v>0</v>
      </c>
      <c r="BG309" s="244"/>
      <c r="BH309" s="322"/>
      <c r="BI309" s="337">
        <f t="shared" si="128"/>
        <v>1</v>
      </c>
      <c r="BJ309" s="337">
        <f t="shared" si="129"/>
        <v>1</v>
      </c>
      <c r="BK309" s="337">
        <f t="shared" si="130"/>
        <v>1</v>
      </c>
      <c r="BL309" s="337">
        <f t="shared" si="131"/>
        <v>1</v>
      </c>
      <c r="BM309" s="337">
        <f t="shared" si="132"/>
        <v>1</v>
      </c>
      <c r="BN309" s="337">
        <f t="shared" si="133"/>
        <v>1</v>
      </c>
      <c r="BO309" s="415"/>
      <c r="BP309" s="244"/>
      <c r="BQ309" s="244"/>
      <c r="BR309" s="842"/>
      <c r="BS309" s="842"/>
      <c r="BT309" s="842"/>
    </row>
    <row r="310" spans="1:72" s="22" customFormat="1" ht="15.75" hidden="1" customHeight="1" outlineLevel="1">
      <c r="A310" s="842"/>
      <c r="B310" s="44"/>
      <c r="C310" s="45"/>
      <c r="D310" s="46"/>
      <c r="E310" s="46"/>
      <c r="F310" s="45"/>
      <c r="G310" s="46"/>
      <c r="H310" s="45"/>
      <c r="I310" s="45"/>
      <c r="J310" s="47"/>
      <c r="K310" s="48"/>
      <c r="L310" s="47"/>
      <c r="M310" s="2316"/>
      <c r="N310" s="48"/>
      <c r="O310" s="49"/>
      <c r="P310" s="49"/>
      <c r="Q310" s="2254">
        <f t="shared" si="140"/>
        <v>0</v>
      </c>
      <c r="R310" s="2255">
        <f t="shared" si="134"/>
        <v>0</v>
      </c>
      <c r="S310" s="2255">
        <f t="shared" si="135"/>
        <v>0</v>
      </c>
      <c r="T310" s="50"/>
      <c r="U310" s="50"/>
      <c r="V310" s="50"/>
      <c r="W310" s="2255">
        <f t="shared" si="136"/>
        <v>0</v>
      </c>
      <c r="X310" s="2261">
        <f t="shared" si="137"/>
        <v>0</v>
      </c>
      <c r="Y310" s="2261">
        <f t="shared" si="138"/>
        <v>0</v>
      </c>
      <c r="Z310" s="50"/>
      <c r="AA310" s="50"/>
      <c r="AB310" s="48"/>
      <c r="AC310" s="48"/>
      <c r="AD310" s="48"/>
      <c r="AE310" s="51"/>
      <c r="AF310" s="42"/>
      <c r="AG310" s="52" t="s">
        <v>7233</v>
      </c>
      <c r="AH310" s="207"/>
      <c r="AI310" s="415"/>
      <c r="AJ310" s="336" t="str">
        <f t="shared" si="139"/>
        <v>Please complete all cells in row</v>
      </c>
      <c r="AK310" s="415"/>
      <c r="AL310" s="244"/>
      <c r="AM310" s="244"/>
      <c r="AN310" s="244"/>
      <c r="AO310" s="244"/>
      <c r="AP310" s="244"/>
      <c r="AQ310" s="244"/>
      <c r="AR310" s="244"/>
      <c r="AS310" s="337">
        <f t="shared" si="120"/>
        <v>1</v>
      </c>
      <c r="AT310" s="337">
        <f t="shared" si="121"/>
        <v>1</v>
      </c>
      <c r="AU310" s="337">
        <f t="shared" si="122"/>
        <v>1</v>
      </c>
      <c r="AV310" s="337">
        <f t="shared" si="123"/>
        <v>1</v>
      </c>
      <c r="AW310" s="337">
        <f t="shared" si="124"/>
        <v>1</v>
      </c>
      <c r="AX310" s="337">
        <f t="shared" si="125"/>
        <v>1</v>
      </c>
      <c r="AY310" s="337">
        <f t="shared" si="126"/>
        <v>1</v>
      </c>
      <c r="AZ310" s="322"/>
      <c r="BA310" s="322"/>
      <c r="BB310" s="244"/>
      <c r="BC310" s="244"/>
      <c r="BD310" s="244"/>
      <c r="BE310" s="244"/>
      <c r="BF310" s="337">
        <f t="shared" si="127"/>
        <v>0</v>
      </c>
      <c r="BG310" s="244"/>
      <c r="BH310" s="322"/>
      <c r="BI310" s="337">
        <f t="shared" si="128"/>
        <v>1</v>
      </c>
      <c r="BJ310" s="337">
        <f t="shared" si="129"/>
        <v>1</v>
      </c>
      <c r="BK310" s="337">
        <f t="shared" si="130"/>
        <v>1</v>
      </c>
      <c r="BL310" s="337">
        <f t="shared" si="131"/>
        <v>1</v>
      </c>
      <c r="BM310" s="337">
        <f t="shared" si="132"/>
        <v>1</v>
      </c>
      <c r="BN310" s="337">
        <f t="shared" si="133"/>
        <v>1</v>
      </c>
      <c r="BO310" s="415"/>
      <c r="BP310" s="244"/>
      <c r="BQ310" s="244"/>
      <c r="BR310" s="842"/>
      <c r="BS310" s="842"/>
      <c r="BT310" s="842"/>
    </row>
    <row r="311" spans="1:72" s="22" customFormat="1" ht="15.75" hidden="1" customHeight="1" outlineLevel="1">
      <c r="A311" s="842"/>
      <c r="B311" s="44"/>
      <c r="C311" s="45"/>
      <c r="D311" s="46"/>
      <c r="E311" s="46"/>
      <c r="F311" s="45"/>
      <c r="G311" s="46"/>
      <c r="H311" s="45"/>
      <c r="I311" s="45"/>
      <c r="J311" s="47"/>
      <c r="K311" s="48"/>
      <c r="L311" s="47"/>
      <c r="M311" s="2316"/>
      <c r="N311" s="48"/>
      <c r="O311" s="49"/>
      <c r="P311" s="49"/>
      <c r="Q311" s="2254">
        <f t="shared" si="140"/>
        <v>0</v>
      </c>
      <c r="R311" s="2255">
        <f t="shared" si="134"/>
        <v>0</v>
      </c>
      <c r="S311" s="2255">
        <f t="shared" si="135"/>
        <v>0</v>
      </c>
      <c r="T311" s="50"/>
      <c r="U311" s="50"/>
      <c r="V311" s="50"/>
      <c r="W311" s="2255">
        <f t="shared" si="136"/>
        <v>0</v>
      </c>
      <c r="X311" s="2261">
        <f t="shared" si="137"/>
        <v>0</v>
      </c>
      <c r="Y311" s="2261">
        <f t="shared" si="138"/>
        <v>0</v>
      </c>
      <c r="Z311" s="50"/>
      <c r="AA311" s="50"/>
      <c r="AB311" s="48"/>
      <c r="AC311" s="48"/>
      <c r="AD311" s="48"/>
      <c r="AE311" s="51"/>
      <c r="AF311" s="42"/>
      <c r="AG311" s="52" t="s">
        <v>7234</v>
      </c>
      <c r="AH311" s="207"/>
      <c r="AI311" s="415"/>
      <c r="AJ311" s="336" t="str">
        <f t="shared" si="139"/>
        <v>Please complete all cells in row</v>
      </c>
      <c r="AK311" s="415"/>
      <c r="AL311" s="244"/>
      <c r="AM311" s="244"/>
      <c r="AN311" s="244"/>
      <c r="AO311" s="244"/>
      <c r="AP311" s="244"/>
      <c r="AQ311" s="244"/>
      <c r="AR311" s="244"/>
      <c r="AS311" s="337">
        <f t="shared" si="120"/>
        <v>1</v>
      </c>
      <c r="AT311" s="337">
        <f t="shared" si="121"/>
        <v>1</v>
      </c>
      <c r="AU311" s="337">
        <f t="shared" si="122"/>
        <v>1</v>
      </c>
      <c r="AV311" s="337">
        <f t="shared" si="123"/>
        <v>1</v>
      </c>
      <c r="AW311" s="337">
        <f t="shared" si="124"/>
        <v>1</v>
      </c>
      <c r="AX311" s="337">
        <f t="shared" si="125"/>
        <v>1</v>
      </c>
      <c r="AY311" s="337">
        <f t="shared" si="126"/>
        <v>1</v>
      </c>
      <c r="AZ311" s="322"/>
      <c r="BA311" s="322"/>
      <c r="BB311" s="244"/>
      <c r="BC311" s="244"/>
      <c r="BD311" s="244"/>
      <c r="BE311" s="244"/>
      <c r="BF311" s="337">
        <f t="shared" si="127"/>
        <v>0</v>
      </c>
      <c r="BG311" s="244"/>
      <c r="BH311" s="322"/>
      <c r="BI311" s="337">
        <f t="shared" si="128"/>
        <v>1</v>
      </c>
      <c r="BJ311" s="337">
        <f t="shared" si="129"/>
        <v>1</v>
      </c>
      <c r="BK311" s="337">
        <f t="shared" si="130"/>
        <v>1</v>
      </c>
      <c r="BL311" s="337">
        <f t="shared" si="131"/>
        <v>1</v>
      </c>
      <c r="BM311" s="337">
        <f t="shared" si="132"/>
        <v>1</v>
      </c>
      <c r="BN311" s="337">
        <f t="shared" si="133"/>
        <v>1</v>
      </c>
      <c r="BO311" s="415"/>
      <c r="BP311" s="244"/>
      <c r="BQ311" s="244"/>
      <c r="BR311" s="842"/>
      <c r="BS311" s="842"/>
      <c r="BT311" s="842"/>
    </row>
    <row r="312" spans="1:72" s="22" customFormat="1" ht="15.75" customHeight="1" collapsed="1" thickBot="1">
      <c r="A312" s="842"/>
      <c r="B312" s="53" t="s">
        <v>7235</v>
      </c>
      <c r="C312" s="2318"/>
      <c r="D312" s="2318"/>
      <c r="E312" s="2318"/>
      <c r="F312" s="2319"/>
      <c r="G312" s="2319"/>
      <c r="H312" s="2320"/>
      <c r="I312" s="2320"/>
      <c r="J312" s="2321"/>
      <c r="K312" s="2322"/>
      <c r="L312" s="2321"/>
      <c r="M312" s="2323"/>
      <c r="N312" s="2257">
        <f>SUM(N162:N311)</f>
        <v>0</v>
      </c>
      <c r="O312" s="2257">
        <f>SUM(O162:O311)</f>
        <v>0</v>
      </c>
      <c r="P312" s="2257">
        <f>SUM(P162:P311)</f>
        <v>0</v>
      </c>
      <c r="Q312" s="2256">
        <f>SUM(Q162:Q311)</f>
        <v>0</v>
      </c>
      <c r="R312" s="2323"/>
      <c r="S312" s="2323"/>
      <c r="T312" s="2323"/>
      <c r="U312" s="2323"/>
      <c r="V312" s="2323"/>
      <c r="W312" s="2323"/>
      <c r="X312" s="2257">
        <f>SUM(X162:X311)</f>
        <v>0</v>
      </c>
      <c r="Y312" s="2257">
        <f>SUM(Y162:Y311)</f>
        <v>0</v>
      </c>
      <c r="Z312" s="2331"/>
      <c r="AA312" s="2331"/>
      <c r="AB312" s="2257">
        <f>SUM(AB162:AB311)</f>
        <v>0</v>
      </c>
      <c r="AC312" s="2257">
        <f>SUM(AC162:AC311)</f>
        <v>0</v>
      </c>
      <c r="AD312" s="2257">
        <f>SUM(AD162:AD311)</f>
        <v>0</v>
      </c>
      <c r="AE312" s="2325"/>
      <c r="AF312" s="42"/>
      <c r="AG312" s="54" t="s">
        <v>7236</v>
      </c>
      <c r="AH312" s="207"/>
      <c r="AI312" s="415"/>
      <c r="AJ312" s="336" t="str">
        <f t="shared" si="139"/>
        <v>Please complete all cells in row</v>
      </c>
      <c r="AK312" s="415"/>
      <c r="AL312" s="244"/>
      <c r="AM312" s="244"/>
      <c r="AN312" s="244"/>
      <c r="AO312" s="244"/>
      <c r="AP312" s="244"/>
      <c r="AQ312" s="244"/>
      <c r="AR312" s="244"/>
      <c r="AS312" s="244"/>
      <c r="AT312" s="244"/>
      <c r="AU312" s="244"/>
      <c r="AV312" s="244"/>
      <c r="AW312" s="244"/>
      <c r="AX312" s="244"/>
      <c r="AY312" s="244"/>
      <c r="AZ312" s="244"/>
      <c r="BA312" s="244"/>
      <c r="BB312" s="244"/>
      <c r="BC312" s="244"/>
      <c r="BD312" s="244"/>
      <c r="BE312" s="244"/>
      <c r="BF312" s="244"/>
      <c r="BG312" s="244"/>
      <c r="BH312" s="244"/>
      <c r="BI312" s="244"/>
      <c r="BJ312" s="244"/>
      <c r="BK312" s="244"/>
      <c r="BL312" s="244"/>
      <c r="BM312" s="244"/>
      <c r="BN312" s="337">
        <f t="shared" ref="BN312" si="141" xml:space="preserve"> IF( ISNUMBER(AE312 ), 0, 1 )</f>
        <v>1</v>
      </c>
      <c r="BO312" s="415"/>
      <c r="BP312" s="244"/>
      <c r="BQ312" s="244"/>
      <c r="BR312" s="842"/>
      <c r="BS312" s="842"/>
      <c r="BT312" s="842"/>
    </row>
    <row r="313" spans="1:72" s="22" customFormat="1" ht="15.75" customHeight="1" thickTop="1" thickBot="1">
      <c r="A313" s="842"/>
      <c r="B313" s="56"/>
      <c r="C313" s="2332"/>
      <c r="D313" s="2332"/>
      <c r="E313" s="2332"/>
      <c r="F313" s="2327"/>
      <c r="G313" s="2327"/>
      <c r="H313" s="2327"/>
      <c r="I313" s="2327"/>
      <c r="J313" s="2328"/>
      <c r="K313" s="2329"/>
      <c r="L313" s="2328"/>
      <c r="M313" s="2329"/>
      <c r="N313" s="2329"/>
      <c r="O313" s="2330"/>
      <c r="P313" s="2330"/>
      <c r="Q313" s="2330"/>
      <c r="R313" s="2329"/>
      <c r="S313" s="2329"/>
      <c r="T313" s="2329"/>
      <c r="U313" s="2329"/>
      <c r="V313" s="2329"/>
      <c r="W313" s="2329"/>
      <c r="X313" s="2330"/>
      <c r="Y313" s="2330"/>
      <c r="Z313" s="2330"/>
      <c r="AA313" s="2330"/>
      <c r="AB313" s="2333"/>
      <c r="AC313" s="2333"/>
      <c r="AD313" s="2333"/>
      <c r="AE313" s="2333"/>
      <c r="AF313" s="42"/>
      <c r="AG313" s="28"/>
      <c r="AH313" s="207"/>
      <c r="AI313" s="415"/>
      <c r="AJ313" s="244"/>
      <c r="AK313" s="415"/>
      <c r="AL313" s="244"/>
      <c r="AM313" s="244"/>
      <c r="AN313" s="244"/>
      <c r="AO313" s="244"/>
      <c r="AP313" s="244"/>
      <c r="AQ313" s="244"/>
      <c r="AR313" s="244"/>
      <c r="AS313" s="244"/>
      <c r="AT313" s="244"/>
      <c r="AU313" s="244"/>
      <c r="AV313" s="244"/>
      <c r="AW313" s="244"/>
      <c r="AX313" s="244"/>
      <c r="AY313" s="244"/>
      <c r="AZ313" s="244"/>
      <c r="BA313" s="244"/>
      <c r="BB313" s="244"/>
      <c r="BC313" s="244"/>
      <c r="BD313" s="244"/>
      <c r="BE313" s="244"/>
      <c r="BF313" s="244"/>
      <c r="BG313" s="244"/>
      <c r="BH313" s="244"/>
      <c r="BI313" s="244"/>
      <c r="BJ313" s="244"/>
      <c r="BK313" s="244"/>
      <c r="BL313" s="244"/>
      <c r="BM313" s="244"/>
      <c r="BN313" s="244"/>
      <c r="BO313" s="415"/>
      <c r="BP313" s="244"/>
      <c r="BQ313" s="244"/>
      <c r="BR313" s="842"/>
      <c r="BS313" s="842"/>
      <c r="BT313" s="842"/>
    </row>
    <row r="314" spans="1:72" s="22" customFormat="1" ht="15.75" customHeight="1" thickTop="1" thickBot="1">
      <c r="A314" s="842"/>
      <c r="B314" s="33" t="s">
        <v>7237</v>
      </c>
      <c r="C314" s="2327"/>
      <c r="D314" s="2327"/>
      <c r="E314" s="2327"/>
      <c r="F314" s="2327"/>
      <c r="G314" s="2327"/>
      <c r="H314" s="2327"/>
      <c r="I314" s="2327"/>
      <c r="J314" s="2328"/>
      <c r="K314" s="2329"/>
      <c r="L314" s="2328"/>
      <c r="M314" s="2329"/>
      <c r="N314" s="2329"/>
      <c r="O314" s="2330"/>
      <c r="P314" s="2330"/>
      <c r="Q314" s="2330"/>
      <c r="R314" s="2329"/>
      <c r="S314" s="2329"/>
      <c r="T314" s="2329"/>
      <c r="U314" s="2329"/>
      <c r="V314" s="2329"/>
      <c r="W314" s="2329"/>
      <c r="X314" s="2330"/>
      <c r="Y314" s="2330"/>
      <c r="Z314" s="2330"/>
      <c r="AA314" s="2330"/>
      <c r="AB314" s="2333"/>
      <c r="AC314" s="2333"/>
      <c r="AD314" s="2333"/>
      <c r="AE314" s="2333"/>
      <c r="AF314" s="42"/>
      <c r="AG314" s="28"/>
      <c r="AH314" s="207"/>
      <c r="AI314" s="415"/>
      <c r="AJ314" s="244"/>
      <c r="AK314" s="415"/>
      <c r="AL314" s="244"/>
      <c r="AM314" s="244"/>
      <c r="AN314" s="244"/>
      <c r="AO314" s="244"/>
      <c r="AP314" s="244"/>
      <c r="AQ314" s="244"/>
      <c r="AR314" s="244"/>
      <c r="AS314" s="244"/>
      <c r="AT314" s="244"/>
      <c r="AU314" s="244"/>
      <c r="AV314" s="244"/>
      <c r="AW314" s="244"/>
      <c r="AX314" s="244"/>
      <c r="AY314" s="244"/>
      <c r="AZ314" s="244"/>
      <c r="BA314" s="244"/>
      <c r="BB314" s="244"/>
      <c r="BC314" s="244"/>
      <c r="BD314" s="244"/>
      <c r="BE314" s="244"/>
      <c r="BF314" s="244"/>
      <c r="BG314" s="244"/>
      <c r="BH314" s="244"/>
      <c r="BI314" s="244"/>
      <c r="BJ314" s="244"/>
      <c r="BK314" s="244"/>
      <c r="BL314" s="244"/>
      <c r="BM314" s="244"/>
      <c r="BN314" s="244"/>
      <c r="BO314" s="415"/>
      <c r="BP314" s="244"/>
      <c r="BQ314" s="244"/>
      <c r="BR314" s="842"/>
      <c r="BS314" s="842"/>
      <c r="BT314" s="842"/>
    </row>
    <row r="315" spans="1:72" s="22" customFormat="1" ht="15.75" customHeight="1" thickTop="1">
      <c r="A315" s="842"/>
      <c r="B315" s="35" t="s">
        <v>17605</v>
      </c>
      <c r="C315" s="36" t="s">
        <v>17606</v>
      </c>
      <c r="D315" s="37" t="s">
        <v>17607</v>
      </c>
      <c r="E315" s="37"/>
      <c r="F315" s="36" t="s">
        <v>17608</v>
      </c>
      <c r="G315" s="36" t="s">
        <v>17635</v>
      </c>
      <c r="H315" s="36" t="s">
        <v>17620</v>
      </c>
      <c r="I315" s="36" t="s">
        <v>17597</v>
      </c>
      <c r="J315" s="38">
        <v>38706</v>
      </c>
      <c r="K315" s="39"/>
      <c r="L315" s="38">
        <v>53225</v>
      </c>
      <c r="M315" s="2314">
        <v>23.5</v>
      </c>
      <c r="N315" s="39">
        <v>111.4</v>
      </c>
      <c r="O315" s="39">
        <v>200.11764793524748</v>
      </c>
      <c r="P315" s="39">
        <v>177.62369519833001</v>
      </c>
      <c r="Q315" s="2252">
        <f>IFERROR(M315*O315,"")</f>
        <v>4702.7647264783154</v>
      </c>
      <c r="R315" s="40">
        <v>3.7600000000000001E-2</v>
      </c>
      <c r="S315" s="2334"/>
      <c r="T315" s="2334"/>
      <c r="U315" s="2334"/>
      <c r="V315" s="2334"/>
      <c r="W315" s="2253">
        <f t="shared" ref="W315:W378" si="142">IF(R315=0,0,((1+R315)*(1+C$626))-1)</f>
        <v>6.8728000000000122E-2</v>
      </c>
      <c r="X315" s="2260">
        <f t="shared" ref="X315:X378" si="143">W315*P315</f>
        <v>12.207721323590846</v>
      </c>
      <c r="Y315" s="2260">
        <f t="shared" ref="Y315:Y378" si="144" xml:space="preserve"> R315*P315</f>
        <v>6.6786509394572091</v>
      </c>
      <c r="Z315" s="40"/>
      <c r="AA315" s="40"/>
      <c r="AB315" s="39">
        <v>11.246976368454721</v>
      </c>
      <c r="AC315" s="39">
        <v>188.87067156679277</v>
      </c>
      <c r="AD315" s="39">
        <v>412.13499999999999</v>
      </c>
      <c r="AE315" s="41"/>
      <c r="AF315" s="42"/>
      <c r="AG315" s="43" t="s">
        <v>7238</v>
      </c>
      <c r="AH315" s="207"/>
      <c r="AI315" s="415"/>
      <c r="AJ315" s="336" t="str">
        <f t="shared" ref="AJ315:AJ378" si="145">IF( SUM( AL315:BN315 ) = 0, 0, $AL$5 )</f>
        <v>Please complete all cells in row</v>
      </c>
      <c r="AK315" s="415"/>
      <c r="AL315" s="244"/>
      <c r="AM315" s="244"/>
      <c r="AN315" s="244"/>
      <c r="AO315" s="244"/>
      <c r="AP315" s="244"/>
      <c r="AQ315" s="244"/>
      <c r="AR315" s="244"/>
      <c r="AS315" s="337">
        <f t="shared" ref="AS315:AS378" si="146" xml:space="preserve"> IF( ISNUMBER(J315 ), 0, 1 )</f>
        <v>0</v>
      </c>
      <c r="AT315" s="337">
        <f t="shared" ref="AT315:AT378" si="147" xml:space="preserve"> IF( ISNUMBER(K315 ), 0, 1 )</f>
        <v>1</v>
      </c>
      <c r="AU315" s="337">
        <f t="shared" ref="AU315:AU378" si="148" xml:space="preserve"> IF( ISNUMBER(L315 ), 0, 1 )</f>
        <v>0</v>
      </c>
      <c r="AV315" s="337">
        <f t="shared" ref="AV315:AV378" si="149" xml:space="preserve"> IF( ISNUMBER(M315 ), 0, 1 )</f>
        <v>0</v>
      </c>
      <c r="AW315" s="337">
        <f t="shared" ref="AW315:AW378" si="150" xml:space="preserve"> IF( ISNUMBER(N315 ), 0, 1 )</f>
        <v>0</v>
      </c>
      <c r="AX315" s="337">
        <f t="shared" ref="AX315:AX378" si="151" xml:space="preserve"> IF( ISNUMBER(O315 ), 0, 1 )</f>
        <v>0</v>
      </c>
      <c r="AY315" s="337">
        <f t="shared" ref="AY315:AY378" si="152" xml:space="preserve"> IF( ISNUMBER(P315 ), 0, 1 )</f>
        <v>0</v>
      </c>
      <c r="AZ315" s="322"/>
      <c r="BA315" s="337">
        <f t="shared" ref="BA315:BA378" si="153" xml:space="preserve"> IF( ISNUMBER(R315 ), 0, 1 )</f>
        <v>0</v>
      </c>
      <c r="BB315" s="322"/>
      <c r="BC315" s="322"/>
      <c r="BD315" s="322"/>
      <c r="BE315" s="322"/>
      <c r="BF315" s="322"/>
      <c r="BG315" s="322"/>
      <c r="BH315" s="322"/>
      <c r="BI315" s="337">
        <f t="shared" ref="BI315:BI378" si="154" xml:space="preserve"> IF( ISNUMBER(Z315 ), 0, 1 )</f>
        <v>1</v>
      </c>
      <c r="BJ315" s="337">
        <f t="shared" ref="BJ315:BJ378" si="155" xml:space="preserve"> IF( ISNUMBER(AA315 ), 0, 1 )</f>
        <v>1</v>
      </c>
      <c r="BK315" s="337">
        <f t="shared" ref="BK315:BK378" si="156" xml:space="preserve"> IF( ISNUMBER(AB315 ), 0, 1 )</f>
        <v>0</v>
      </c>
      <c r="BL315" s="337">
        <f t="shared" ref="BL315:BL378" si="157" xml:space="preserve"> IF( ISNUMBER(AC315 ), 0, 1 )</f>
        <v>0</v>
      </c>
      <c r="BM315" s="337">
        <f t="shared" ref="BM315:BM378" si="158" xml:space="preserve"> IF( ISNUMBER(AD315 ), 0, 1 )</f>
        <v>0</v>
      </c>
      <c r="BN315" s="337">
        <f t="shared" ref="BN315:BN378" si="159" xml:space="preserve"> IF( ISNUMBER(AE315 ), 0, 1 )</f>
        <v>1</v>
      </c>
      <c r="BO315" s="415"/>
      <c r="BP315" s="244"/>
      <c r="BQ315" s="244"/>
      <c r="BR315" s="842"/>
      <c r="BS315" s="842"/>
      <c r="BT315" s="842"/>
    </row>
    <row r="316" spans="1:72" s="22" customFormat="1" ht="15.75" hidden="1" customHeight="1" outlineLevel="1">
      <c r="A316" s="842"/>
      <c r="B316" s="44"/>
      <c r="C316" s="45"/>
      <c r="D316" s="46"/>
      <c r="E316" s="46"/>
      <c r="F316" s="45"/>
      <c r="G316" s="46"/>
      <c r="H316" s="45"/>
      <c r="I316" s="45"/>
      <c r="J316" s="47"/>
      <c r="K316" s="48"/>
      <c r="L316" s="47"/>
      <c r="M316" s="2316"/>
      <c r="N316" s="48"/>
      <c r="O316" s="49"/>
      <c r="P316" s="49"/>
      <c r="Q316" s="2254">
        <f>IFERROR(M316*O316,"")</f>
        <v>0</v>
      </c>
      <c r="R316" s="50"/>
      <c r="S316" s="2335"/>
      <c r="T316" s="2335"/>
      <c r="U316" s="2335"/>
      <c r="V316" s="2335"/>
      <c r="W316" s="2255">
        <f t="shared" si="142"/>
        <v>0</v>
      </c>
      <c r="X316" s="2261">
        <f t="shared" si="143"/>
        <v>0</v>
      </c>
      <c r="Y316" s="2261">
        <f t="shared" si="144"/>
        <v>0</v>
      </c>
      <c r="Z316" s="50"/>
      <c r="AA316" s="50"/>
      <c r="AB316" s="48"/>
      <c r="AC316" s="48"/>
      <c r="AD316" s="48"/>
      <c r="AE316" s="51"/>
      <c r="AF316" s="42"/>
      <c r="AG316" s="52" t="s">
        <v>7239</v>
      </c>
      <c r="AH316" s="207"/>
      <c r="AI316" s="415"/>
      <c r="AJ316" s="336" t="str">
        <f t="shared" si="145"/>
        <v>Please complete all cells in row</v>
      </c>
      <c r="AK316" s="415"/>
      <c r="AL316" s="244"/>
      <c r="AM316" s="244"/>
      <c r="AN316" s="244"/>
      <c r="AO316" s="244"/>
      <c r="AP316" s="244"/>
      <c r="AQ316" s="244"/>
      <c r="AR316" s="244"/>
      <c r="AS316" s="337">
        <f t="shared" si="146"/>
        <v>1</v>
      </c>
      <c r="AT316" s="337">
        <f t="shared" si="147"/>
        <v>1</v>
      </c>
      <c r="AU316" s="337">
        <f t="shared" si="148"/>
        <v>1</v>
      </c>
      <c r="AV316" s="337">
        <f t="shared" si="149"/>
        <v>1</v>
      </c>
      <c r="AW316" s="337">
        <f t="shared" si="150"/>
        <v>1</v>
      </c>
      <c r="AX316" s="337">
        <f t="shared" si="151"/>
        <v>1</v>
      </c>
      <c r="AY316" s="337">
        <f t="shared" si="152"/>
        <v>1</v>
      </c>
      <c r="AZ316" s="322"/>
      <c r="BA316" s="337">
        <f t="shared" si="153"/>
        <v>1</v>
      </c>
      <c r="BB316" s="322"/>
      <c r="BC316" s="322"/>
      <c r="BD316" s="322"/>
      <c r="BE316" s="322"/>
      <c r="BF316" s="322"/>
      <c r="BG316" s="322"/>
      <c r="BH316" s="322"/>
      <c r="BI316" s="337">
        <f t="shared" si="154"/>
        <v>1</v>
      </c>
      <c r="BJ316" s="337">
        <f t="shared" si="155"/>
        <v>1</v>
      </c>
      <c r="BK316" s="337">
        <f t="shared" si="156"/>
        <v>1</v>
      </c>
      <c r="BL316" s="337">
        <f t="shared" si="157"/>
        <v>1</v>
      </c>
      <c r="BM316" s="337">
        <f t="shared" si="158"/>
        <v>1</v>
      </c>
      <c r="BN316" s="337">
        <f t="shared" si="159"/>
        <v>1</v>
      </c>
      <c r="BO316" s="415"/>
      <c r="BP316" s="244"/>
      <c r="BQ316" s="244"/>
      <c r="BR316" s="842"/>
      <c r="BS316" s="842"/>
      <c r="BT316" s="842"/>
    </row>
    <row r="317" spans="1:72" s="22" customFormat="1" ht="15.75" hidden="1" customHeight="1" outlineLevel="1">
      <c r="A317" s="842"/>
      <c r="B317" s="44"/>
      <c r="C317" s="45"/>
      <c r="D317" s="46"/>
      <c r="E317" s="46"/>
      <c r="F317" s="45"/>
      <c r="G317" s="46"/>
      <c r="H317" s="45"/>
      <c r="I317" s="45"/>
      <c r="J317" s="47"/>
      <c r="K317" s="48"/>
      <c r="L317" s="47"/>
      <c r="M317" s="2316"/>
      <c r="N317" s="48"/>
      <c r="O317" s="49"/>
      <c r="P317" s="49"/>
      <c r="Q317" s="2254">
        <f t="shared" ref="Q317:Q380" si="160">IFERROR(M317*O317,"")</f>
        <v>0</v>
      </c>
      <c r="R317" s="50"/>
      <c r="S317" s="2335"/>
      <c r="T317" s="2335"/>
      <c r="U317" s="2335"/>
      <c r="V317" s="2335"/>
      <c r="W317" s="2255">
        <f t="shared" si="142"/>
        <v>0</v>
      </c>
      <c r="X317" s="2261">
        <f t="shared" si="143"/>
        <v>0</v>
      </c>
      <c r="Y317" s="2261">
        <f t="shared" si="144"/>
        <v>0</v>
      </c>
      <c r="Z317" s="50"/>
      <c r="AA317" s="50"/>
      <c r="AB317" s="48"/>
      <c r="AC317" s="48"/>
      <c r="AD317" s="48"/>
      <c r="AE317" s="51"/>
      <c r="AF317" s="42"/>
      <c r="AG317" s="52" t="s">
        <v>7240</v>
      </c>
      <c r="AH317" s="207"/>
      <c r="AI317" s="415"/>
      <c r="AJ317" s="336" t="str">
        <f t="shared" si="145"/>
        <v>Please complete all cells in row</v>
      </c>
      <c r="AK317" s="415"/>
      <c r="AL317" s="244"/>
      <c r="AM317" s="244"/>
      <c r="AN317" s="244"/>
      <c r="AO317" s="244"/>
      <c r="AP317" s="244"/>
      <c r="AQ317" s="244"/>
      <c r="AR317" s="244"/>
      <c r="AS317" s="337">
        <f t="shared" si="146"/>
        <v>1</v>
      </c>
      <c r="AT317" s="337">
        <f t="shared" si="147"/>
        <v>1</v>
      </c>
      <c r="AU317" s="337">
        <f t="shared" si="148"/>
        <v>1</v>
      </c>
      <c r="AV317" s="337">
        <f t="shared" si="149"/>
        <v>1</v>
      </c>
      <c r="AW317" s="337">
        <f t="shared" si="150"/>
        <v>1</v>
      </c>
      <c r="AX317" s="337">
        <f t="shared" si="151"/>
        <v>1</v>
      </c>
      <c r="AY317" s="337">
        <f t="shared" si="152"/>
        <v>1</v>
      </c>
      <c r="AZ317" s="322"/>
      <c r="BA317" s="337">
        <f t="shared" si="153"/>
        <v>1</v>
      </c>
      <c r="BB317" s="322"/>
      <c r="BC317" s="322"/>
      <c r="BD317" s="322"/>
      <c r="BE317" s="322"/>
      <c r="BF317" s="322"/>
      <c r="BG317" s="322"/>
      <c r="BH317" s="322"/>
      <c r="BI317" s="337">
        <f t="shared" si="154"/>
        <v>1</v>
      </c>
      <c r="BJ317" s="337">
        <f t="shared" si="155"/>
        <v>1</v>
      </c>
      <c r="BK317" s="337">
        <f t="shared" si="156"/>
        <v>1</v>
      </c>
      <c r="BL317" s="337">
        <f t="shared" si="157"/>
        <v>1</v>
      </c>
      <c r="BM317" s="337">
        <f t="shared" si="158"/>
        <v>1</v>
      </c>
      <c r="BN317" s="337">
        <f t="shared" si="159"/>
        <v>1</v>
      </c>
      <c r="BO317" s="415"/>
      <c r="BP317" s="244"/>
      <c r="BQ317" s="244"/>
      <c r="BR317" s="842"/>
      <c r="BS317" s="842"/>
      <c r="BT317" s="842"/>
    </row>
    <row r="318" spans="1:72" s="22" customFormat="1" ht="15.75" hidden="1" customHeight="1" outlineLevel="1">
      <c r="A318" s="842"/>
      <c r="B318" s="44"/>
      <c r="C318" s="45"/>
      <c r="D318" s="46"/>
      <c r="E318" s="46"/>
      <c r="F318" s="45"/>
      <c r="G318" s="46"/>
      <c r="H318" s="45"/>
      <c r="I318" s="45"/>
      <c r="J318" s="47"/>
      <c r="K318" s="48"/>
      <c r="L318" s="47"/>
      <c r="M318" s="2316"/>
      <c r="N318" s="48"/>
      <c r="O318" s="49"/>
      <c r="P318" s="49"/>
      <c r="Q318" s="2254">
        <f t="shared" si="160"/>
        <v>0</v>
      </c>
      <c r="R318" s="50"/>
      <c r="S318" s="2335"/>
      <c r="T318" s="2335"/>
      <c r="U318" s="2335"/>
      <c r="V318" s="2335"/>
      <c r="W318" s="2255">
        <f t="shared" si="142"/>
        <v>0</v>
      </c>
      <c r="X318" s="2261">
        <f t="shared" si="143"/>
        <v>0</v>
      </c>
      <c r="Y318" s="2261">
        <f t="shared" si="144"/>
        <v>0</v>
      </c>
      <c r="Z318" s="50"/>
      <c r="AA318" s="50"/>
      <c r="AB318" s="48"/>
      <c r="AC318" s="48"/>
      <c r="AD318" s="48"/>
      <c r="AE318" s="51"/>
      <c r="AF318" s="42"/>
      <c r="AG318" s="52" t="s">
        <v>7241</v>
      </c>
      <c r="AH318" s="207"/>
      <c r="AI318" s="415"/>
      <c r="AJ318" s="336" t="str">
        <f t="shared" si="145"/>
        <v>Please complete all cells in row</v>
      </c>
      <c r="AK318" s="415"/>
      <c r="AL318" s="244"/>
      <c r="AM318" s="244"/>
      <c r="AN318" s="244"/>
      <c r="AO318" s="244"/>
      <c r="AP318" s="244"/>
      <c r="AQ318" s="244"/>
      <c r="AR318" s="244"/>
      <c r="AS318" s="337">
        <f t="shared" si="146"/>
        <v>1</v>
      </c>
      <c r="AT318" s="337">
        <f t="shared" si="147"/>
        <v>1</v>
      </c>
      <c r="AU318" s="337">
        <f t="shared" si="148"/>
        <v>1</v>
      </c>
      <c r="AV318" s="337">
        <f t="shared" si="149"/>
        <v>1</v>
      </c>
      <c r="AW318" s="337">
        <f t="shared" si="150"/>
        <v>1</v>
      </c>
      <c r="AX318" s="337">
        <f t="shared" si="151"/>
        <v>1</v>
      </c>
      <c r="AY318" s="337">
        <f t="shared" si="152"/>
        <v>1</v>
      </c>
      <c r="AZ318" s="322"/>
      <c r="BA318" s="337">
        <f t="shared" si="153"/>
        <v>1</v>
      </c>
      <c r="BB318" s="322"/>
      <c r="BC318" s="322"/>
      <c r="BD318" s="322"/>
      <c r="BE318" s="322"/>
      <c r="BF318" s="322"/>
      <c r="BG318" s="322"/>
      <c r="BH318" s="322"/>
      <c r="BI318" s="337">
        <f t="shared" si="154"/>
        <v>1</v>
      </c>
      <c r="BJ318" s="337">
        <f t="shared" si="155"/>
        <v>1</v>
      </c>
      <c r="BK318" s="337">
        <f t="shared" si="156"/>
        <v>1</v>
      </c>
      <c r="BL318" s="337">
        <f t="shared" si="157"/>
        <v>1</v>
      </c>
      <c r="BM318" s="337">
        <f t="shared" si="158"/>
        <v>1</v>
      </c>
      <c r="BN318" s="337">
        <f t="shared" si="159"/>
        <v>1</v>
      </c>
      <c r="BO318" s="415"/>
      <c r="BP318" s="244"/>
      <c r="BQ318" s="244"/>
      <c r="BR318" s="842"/>
      <c r="BS318" s="842"/>
      <c r="BT318" s="842"/>
    </row>
    <row r="319" spans="1:72" s="22" customFormat="1" ht="15.75" hidden="1" customHeight="1" outlineLevel="1">
      <c r="A319" s="842"/>
      <c r="B319" s="44"/>
      <c r="C319" s="45"/>
      <c r="D319" s="46"/>
      <c r="E319" s="46"/>
      <c r="F319" s="45"/>
      <c r="G319" s="46"/>
      <c r="H319" s="45"/>
      <c r="I319" s="45"/>
      <c r="J319" s="47"/>
      <c r="K319" s="48"/>
      <c r="L319" s="47"/>
      <c r="M319" s="2316"/>
      <c r="N319" s="48"/>
      <c r="O319" s="49"/>
      <c r="P319" s="49"/>
      <c r="Q319" s="2254">
        <f t="shared" si="160"/>
        <v>0</v>
      </c>
      <c r="R319" s="50"/>
      <c r="S319" s="2335"/>
      <c r="T319" s="2335"/>
      <c r="U319" s="2335"/>
      <c r="V319" s="2335"/>
      <c r="W319" s="2255">
        <f t="shared" si="142"/>
        <v>0</v>
      </c>
      <c r="X319" s="2261">
        <f t="shared" si="143"/>
        <v>0</v>
      </c>
      <c r="Y319" s="2261">
        <f t="shared" si="144"/>
        <v>0</v>
      </c>
      <c r="Z319" s="50"/>
      <c r="AA319" s="50"/>
      <c r="AB319" s="48"/>
      <c r="AC319" s="48"/>
      <c r="AD319" s="48"/>
      <c r="AE319" s="51"/>
      <c r="AF319" s="42"/>
      <c r="AG319" s="52" t="s">
        <v>7242</v>
      </c>
      <c r="AH319" s="207"/>
      <c r="AI319" s="415"/>
      <c r="AJ319" s="336" t="str">
        <f t="shared" si="145"/>
        <v>Please complete all cells in row</v>
      </c>
      <c r="AK319" s="415"/>
      <c r="AL319" s="244"/>
      <c r="AM319" s="244"/>
      <c r="AN319" s="244"/>
      <c r="AO319" s="244"/>
      <c r="AP319" s="244"/>
      <c r="AQ319" s="244"/>
      <c r="AR319" s="244"/>
      <c r="AS319" s="337">
        <f t="shared" si="146"/>
        <v>1</v>
      </c>
      <c r="AT319" s="337">
        <f t="shared" si="147"/>
        <v>1</v>
      </c>
      <c r="AU319" s="337">
        <f t="shared" si="148"/>
        <v>1</v>
      </c>
      <c r="AV319" s="337">
        <f t="shared" si="149"/>
        <v>1</v>
      </c>
      <c r="AW319" s="337">
        <f t="shared" si="150"/>
        <v>1</v>
      </c>
      <c r="AX319" s="337">
        <f t="shared" si="151"/>
        <v>1</v>
      </c>
      <c r="AY319" s="337">
        <f t="shared" si="152"/>
        <v>1</v>
      </c>
      <c r="AZ319" s="322"/>
      <c r="BA319" s="337">
        <f t="shared" si="153"/>
        <v>1</v>
      </c>
      <c r="BB319" s="322"/>
      <c r="BC319" s="322"/>
      <c r="BD319" s="322"/>
      <c r="BE319" s="322"/>
      <c r="BF319" s="322"/>
      <c r="BG319" s="322"/>
      <c r="BH319" s="322"/>
      <c r="BI319" s="337">
        <f t="shared" si="154"/>
        <v>1</v>
      </c>
      <c r="BJ319" s="337">
        <f t="shared" si="155"/>
        <v>1</v>
      </c>
      <c r="BK319" s="337">
        <f t="shared" si="156"/>
        <v>1</v>
      </c>
      <c r="BL319" s="337">
        <f t="shared" si="157"/>
        <v>1</v>
      </c>
      <c r="BM319" s="337">
        <f t="shared" si="158"/>
        <v>1</v>
      </c>
      <c r="BN319" s="337">
        <f t="shared" si="159"/>
        <v>1</v>
      </c>
      <c r="BO319" s="415"/>
      <c r="BP319" s="244"/>
      <c r="BQ319" s="244"/>
      <c r="BR319" s="842"/>
      <c r="BS319" s="842"/>
      <c r="BT319" s="842"/>
    </row>
    <row r="320" spans="1:72" s="22" customFormat="1" ht="15.75" hidden="1" customHeight="1" outlineLevel="1">
      <c r="A320" s="842"/>
      <c r="B320" s="44"/>
      <c r="C320" s="45"/>
      <c r="D320" s="46"/>
      <c r="E320" s="46"/>
      <c r="F320" s="45"/>
      <c r="G320" s="46"/>
      <c r="H320" s="45"/>
      <c r="I320" s="45"/>
      <c r="J320" s="47"/>
      <c r="K320" s="48"/>
      <c r="L320" s="47"/>
      <c r="M320" s="2316"/>
      <c r="N320" s="48"/>
      <c r="O320" s="49"/>
      <c r="P320" s="49"/>
      <c r="Q320" s="2254">
        <f t="shared" si="160"/>
        <v>0</v>
      </c>
      <c r="R320" s="50"/>
      <c r="S320" s="2335"/>
      <c r="T320" s="2335"/>
      <c r="U320" s="2335"/>
      <c r="V320" s="2335"/>
      <c r="W320" s="2255">
        <f t="shared" si="142"/>
        <v>0</v>
      </c>
      <c r="X320" s="2261">
        <f t="shared" si="143"/>
        <v>0</v>
      </c>
      <c r="Y320" s="2261">
        <f t="shared" si="144"/>
        <v>0</v>
      </c>
      <c r="Z320" s="50"/>
      <c r="AA320" s="50"/>
      <c r="AB320" s="48"/>
      <c r="AC320" s="48"/>
      <c r="AD320" s="48"/>
      <c r="AE320" s="51"/>
      <c r="AF320" s="42"/>
      <c r="AG320" s="52" t="s">
        <v>7243</v>
      </c>
      <c r="AH320" s="207"/>
      <c r="AI320" s="415"/>
      <c r="AJ320" s="336" t="str">
        <f t="shared" si="145"/>
        <v>Please complete all cells in row</v>
      </c>
      <c r="AK320" s="415"/>
      <c r="AL320" s="244"/>
      <c r="AM320" s="244"/>
      <c r="AN320" s="244"/>
      <c r="AO320" s="244"/>
      <c r="AP320" s="244"/>
      <c r="AQ320" s="244"/>
      <c r="AR320" s="244"/>
      <c r="AS320" s="337">
        <f t="shared" si="146"/>
        <v>1</v>
      </c>
      <c r="AT320" s="337">
        <f t="shared" si="147"/>
        <v>1</v>
      </c>
      <c r="AU320" s="337">
        <f t="shared" si="148"/>
        <v>1</v>
      </c>
      <c r="AV320" s="337">
        <f t="shared" si="149"/>
        <v>1</v>
      </c>
      <c r="AW320" s="337">
        <f t="shared" si="150"/>
        <v>1</v>
      </c>
      <c r="AX320" s="337">
        <f t="shared" si="151"/>
        <v>1</v>
      </c>
      <c r="AY320" s="337">
        <f t="shared" si="152"/>
        <v>1</v>
      </c>
      <c r="AZ320" s="322"/>
      <c r="BA320" s="337">
        <f t="shared" si="153"/>
        <v>1</v>
      </c>
      <c r="BB320" s="322"/>
      <c r="BC320" s="322"/>
      <c r="BD320" s="322"/>
      <c r="BE320" s="322"/>
      <c r="BF320" s="322"/>
      <c r="BG320" s="322"/>
      <c r="BH320" s="322"/>
      <c r="BI320" s="337">
        <f t="shared" si="154"/>
        <v>1</v>
      </c>
      <c r="BJ320" s="337">
        <f t="shared" si="155"/>
        <v>1</v>
      </c>
      <c r="BK320" s="337">
        <f t="shared" si="156"/>
        <v>1</v>
      </c>
      <c r="BL320" s="337">
        <f t="shared" si="157"/>
        <v>1</v>
      </c>
      <c r="BM320" s="337">
        <f t="shared" si="158"/>
        <v>1</v>
      </c>
      <c r="BN320" s="337">
        <f t="shared" si="159"/>
        <v>1</v>
      </c>
      <c r="BO320" s="415"/>
      <c r="BP320" s="244"/>
      <c r="BQ320" s="244"/>
      <c r="BR320" s="842"/>
      <c r="BS320" s="842"/>
      <c r="BT320" s="842"/>
    </row>
    <row r="321" spans="1:72" s="22" customFormat="1" ht="15.75" hidden="1" customHeight="1" outlineLevel="1">
      <c r="A321" s="842"/>
      <c r="B321" s="44"/>
      <c r="C321" s="45"/>
      <c r="D321" s="46"/>
      <c r="E321" s="46"/>
      <c r="F321" s="45"/>
      <c r="G321" s="46"/>
      <c r="H321" s="45"/>
      <c r="I321" s="45"/>
      <c r="J321" s="47"/>
      <c r="K321" s="48"/>
      <c r="L321" s="47"/>
      <c r="M321" s="2316"/>
      <c r="N321" s="48"/>
      <c r="O321" s="49"/>
      <c r="P321" s="49"/>
      <c r="Q321" s="2254">
        <f t="shared" si="160"/>
        <v>0</v>
      </c>
      <c r="R321" s="50"/>
      <c r="S321" s="2335"/>
      <c r="T321" s="2335"/>
      <c r="U321" s="2335"/>
      <c r="V321" s="2335"/>
      <c r="W321" s="2255">
        <f t="shared" si="142"/>
        <v>0</v>
      </c>
      <c r="X321" s="2261">
        <f t="shared" si="143"/>
        <v>0</v>
      </c>
      <c r="Y321" s="2261">
        <f t="shared" si="144"/>
        <v>0</v>
      </c>
      <c r="Z321" s="50"/>
      <c r="AA321" s="50"/>
      <c r="AB321" s="48"/>
      <c r="AC321" s="48"/>
      <c r="AD321" s="48"/>
      <c r="AE321" s="51"/>
      <c r="AF321" s="42"/>
      <c r="AG321" s="52" t="s">
        <v>7244</v>
      </c>
      <c r="AH321" s="207"/>
      <c r="AI321" s="415"/>
      <c r="AJ321" s="336" t="str">
        <f t="shared" si="145"/>
        <v>Please complete all cells in row</v>
      </c>
      <c r="AK321" s="415"/>
      <c r="AL321" s="244"/>
      <c r="AM321" s="244"/>
      <c r="AN321" s="244"/>
      <c r="AO321" s="244"/>
      <c r="AP321" s="244"/>
      <c r="AQ321" s="244"/>
      <c r="AR321" s="244"/>
      <c r="AS321" s="337">
        <f t="shared" si="146"/>
        <v>1</v>
      </c>
      <c r="AT321" s="337">
        <f t="shared" si="147"/>
        <v>1</v>
      </c>
      <c r="AU321" s="337">
        <f t="shared" si="148"/>
        <v>1</v>
      </c>
      <c r="AV321" s="337">
        <f t="shared" si="149"/>
        <v>1</v>
      </c>
      <c r="AW321" s="337">
        <f t="shared" si="150"/>
        <v>1</v>
      </c>
      <c r="AX321" s="337">
        <f t="shared" si="151"/>
        <v>1</v>
      </c>
      <c r="AY321" s="337">
        <f t="shared" si="152"/>
        <v>1</v>
      </c>
      <c r="AZ321" s="322"/>
      <c r="BA321" s="337">
        <f t="shared" si="153"/>
        <v>1</v>
      </c>
      <c r="BB321" s="322"/>
      <c r="BC321" s="322"/>
      <c r="BD321" s="322"/>
      <c r="BE321" s="322"/>
      <c r="BF321" s="322"/>
      <c r="BG321" s="322"/>
      <c r="BH321" s="322"/>
      <c r="BI321" s="337">
        <f t="shared" si="154"/>
        <v>1</v>
      </c>
      <c r="BJ321" s="337">
        <f t="shared" si="155"/>
        <v>1</v>
      </c>
      <c r="BK321" s="337">
        <f t="shared" si="156"/>
        <v>1</v>
      </c>
      <c r="BL321" s="337">
        <f t="shared" si="157"/>
        <v>1</v>
      </c>
      <c r="BM321" s="337">
        <f t="shared" si="158"/>
        <v>1</v>
      </c>
      <c r="BN321" s="337">
        <f t="shared" si="159"/>
        <v>1</v>
      </c>
      <c r="BO321" s="415"/>
      <c r="BP321" s="244"/>
      <c r="BQ321" s="244"/>
      <c r="BR321" s="842"/>
      <c r="BS321" s="842"/>
      <c r="BT321" s="842"/>
    </row>
    <row r="322" spans="1:72" s="22" customFormat="1" ht="15.75" hidden="1" customHeight="1" outlineLevel="1">
      <c r="A322" s="842"/>
      <c r="B322" s="44"/>
      <c r="C322" s="45"/>
      <c r="D322" s="46"/>
      <c r="E322" s="46"/>
      <c r="F322" s="45"/>
      <c r="G322" s="46"/>
      <c r="H322" s="45"/>
      <c r="I322" s="45"/>
      <c r="J322" s="47"/>
      <c r="K322" s="48"/>
      <c r="L322" s="47"/>
      <c r="M322" s="2316"/>
      <c r="N322" s="48"/>
      <c r="O322" s="49"/>
      <c r="P322" s="49"/>
      <c r="Q322" s="2254">
        <f t="shared" si="160"/>
        <v>0</v>
      </c>
      <c r="R322" s="50"/>
      <c r="S322" s="2335"/>
      <c r="T322" s="2335"/>
      <c r="U322" s="2335"/>
      <c r="V322" s="2335"/>
      <c r="W322" s="2255">
        <f t="shared" si="142"/>
        <v>0</v>
      </c>
      <c r="X322" s="2261">
        <f t="shared" si="143"/>
        <v>0</v>
      </c>
      <c r="Y322" s="2261">
        <f t="shared" si="144"/>
        <v>0</v>
      </c>
      <c r="Z322" s="50"/>
      <c r="AA322" s="50"/>
      <c r="AB322" s="48"/>
      <c r="AC322" s="48"/>
      <c r="AD322" s="48"/>
      <c r="AE322" s="51"/>
      <c r="AF322" s="42"/>
      <c r="AG322" s="52" t="s">
        <v>7245</v>
      </c>
      <c r="AH322" s="207"/>
      <c r="AI322" s="415"/>
      <c r="AJ322" s="336" t="str">
        <f t="shared" si="145"/>
        <v>Please complete all cells in row</v>
      </c>
      <c r="AK322" s="415"/>
      <c r="AL322" s="244"/>
      <c r="AM322" s="244"/>
      <c r="AN322" s="244"/>
      <c r="AO322" s="244"/>
      <c r="AP322" s="244"/>
      <c r="AQ322" s="244"/>
      <c r="AR322" s="244"/>
      <c r="AS322" s="337">
        <f t="shared" si="146"/>
        <v>1</v>
      </c>
      <c r="AT322" s="337">
        <f t="shared" si="147"/>
        <v>1</v>
      </c>
      <c r="AU322" s="337">
        <f t="shared" si="148"/>
        <v>1</v>
      </c>
      <c r="AV322" s="337">
        <f t="shared" si="149"/>
        <v>1</v>
      </c>
      <c r="AW322" s="337">
        <f t="shared" si="150"/>
        <v>1</v>
      </c>
      <c r="AX322" s="337">
        <f t="shared" si="151"/>
        <v>1</v>
      </c>
      <c r="AY322" s="337">
        <f t="shared" si="152"/>
        <v>1</v>
      </c>
      <c r="AZ322" s="322"/>
      <c r="BA322" s="337">
        <f t="shared" si="153"/>
        <v>1</v>
      </c>
      <c r="BB322" s="322"/>
      <c r="BC322" s="322"/>
      <c r="BD322" s="322"/>
      <c r="BE322" s="322"/>
      <c r="BF322" s="322"/>
      <c r="BG322" s="322"/>
      <c r="BH322" s="322"/>
      <c r="BI322" s="337">
        <f t="shared" si="154"/>
        <v>1</v>
      </c>
      <c r="BJ322" s="337">
        <f t="shared" si="155"/>
        <v>1</v>
      </c>
      <c r="BK322" s="337">
        <f t="shared" si="156"/>
        <v>1</v>
      </c>
      <c r="BL322" s="337">
        <f t="shared" si="157"/>
        <v>1</v>
      </c>
      <c r="BM322" s="337">
        <f t="shared" si="158"/>
        <v>1</v>
      </c>
      <c r="BN322" s="337">
        <f t="shared" si="159"/>
        <v>1</v>
      </c>
      <c r="BO322" s="415"/>
      <c r="BP322" s="244"/>
      <c r="BQ322" s="244"/>
      <c r="BR322" s="842"/>
      <c r="BS322" s="842"/>
      <c r="BT322" s="842"/>
    </row>
    <row r="323" spans="1:72" s="22" customFormat="1" ht="15.75" hidden="1" customHeight="1" outlineLevel="1">
      <c r="A323" s="842"/>
      <c r="B323" s="44"/>
      <c r="C323" s="45"/>
      <c r="D323" s="46"/>
      <c r="E323" s="46"/>
      <c r="F323" s="45"/>
      <c r="G323" s="46"/>
      <c r="H323" s="45"/>
      <c r="I323" s="45"/>
      <c r="J323" s="47"/>
      <c r="K323" s="48"/>
      <c r="L323" s="47"/>
      <c r="M323" s="2316"/>
      <c r="N323" s="48"/>
      <c r="O323" s="49"/>
      <c r="P323" s="49"/>
      <c r="Q323" s="2254">
        <f t="shared" si="160"/>
        <v>0</v>
      </c>
      <c r="R323" s="50"/>
      <c r="S323" s="2335"/>
      <c r="T323" s="2335"/>
      <c r="U323" s="2335"/>
      <c r="V323" s="2335"/>
      <c r="W323" s="2255">
        <f t="shared" si="142"/>
        <v>0</v>
      </c>
      <c r="X323" s="2261">
        <f t="shared" si="143"/>
        <v>0</v>
      </c>
      <c r="Y323" s="2261">
        <f t="shared" si="144"/>
        <v>0</v>
      </c>
      <c r="Z323" s="50"/>
      <c r="AA323" s="50"/>
      <c r="AB323" s="48"/>
      <c r="AC323" s="48"/>
      <c r="AD323" s="48"/>
      <c r="AE323" s="51"/>
      <c r="AF323" s="42"/>
      <c r="AG323" s="52" t="s">
        <v>7246</v>
      </c>
      <c r="AH323" s="207"/>
      <c r="AI323" s="415"/>
      <c r="AJ323" s="336" t="str">
        <f t="shared" si="145"/>
        <v>Please complete all cells in row</v>
      </c>
      <c r="AK323" s="415"/>
      <c r="AL323" s="244"/>
      <c r="AM323" s="244"/>
      <c r="AN323" s="244"/>
      <c r="AO323" s="244"/>
      <c r="AP323" s="244"/>
      <c r="AQ323" s="244"/>
      <c r="AR323" s="244"/>
      <c r="AS323" s="337">
        <f t="shared" si="146"/>
        <v>1</v>
      </c>
      <c r="AT323" s="337">
        <f t="shared" si="147"/>
        <v>1</v>
      </c>
      <c r="AU323" s="337">
        <f t="shared" si="148"/>
        <v>1</v>
      </c>
      <c r="AV323" s="337">
        <f t="shared" si="149"/>
        <v>1</v>
      </c>
      <c r="AW323" s="337">
        <f t="shared" si="150"/>
        <v>1</v>
      </c>
      <c r="AX323" s="337">
        <f t="shared" si="151"/>
        <v>1</v>
      </c>
      <c r="AY323" s="337">
        <f t="shared" si="152"/>
        <v>1</v>
      </c>
      <c r="AZ323" s="322"/>
      <c r="BA323" s="337">
        <f t="shared" si="153"/>
        <v>1</v>
      </c>
      <c r="BB323" s="322"/>
      <c r="BC323" s="322"/>
      <c r="BD323" s="322"/>
      <c r="BE323" s="322"/>
      <c r="BF323" s="322"/>
      <c r="BG323" s="322"/>
      <c r="BH323" s="322"/>
      <c r="BI323" s="337">
        <f t="shared" si="154"/>
        <v>1</v>
      </c>
      <c r="BJ323" s="337">
        <f t="shared" si="155"/>
        <v>1</v>
      </c>
      <c r="BK323" s="337">
        <f t="shared" si="156"/>
        <v>1</v>
      </c>
      <c r="BL323" s="337">
        <f t="shared" si="157"/>
        <v>1</v>
      </c>
      <c r="BM323" s="337">
        <f t="shared" si="158"/>
        <v>1</v>
      </c>
      <c r="BN323" s="337">
        <f t="shared" si="159"/>
        <v>1</v>
      </c>
      <c r="BO323" s="415"/>
      <c r="BP323" s="244"/>
      <c r="BQ323" s="244"/>
      <c r="BR323" s="842"/>
      <c r="BS323" s="842"/>
      <c r="BT323" s="842"/>
    </row>
    <row r="324" spans="1:72" s="22" customFormat="1" ht="15.75" hidden="1" customHeight="1" outlineLevel="1">
      <c r="A324" s="842"/>
      <c r="B324" s="44"/>
      <c r="C324" s="45"/>
      <c r="D324" s="46"/>
      <c r="E324" s="46"/>
      <c r="F324" s="45"/>
      <c r="G324" s="46"/>
      <c r="H324" s="45"/>
      <c r="I324" s="45"/>
      <c r="J324" s="47"/>
      <c r="K324" s="48"/>
      <c r="L324" s="47"/>
      <c r="M324" s="2316"/>
      <c r="N324" s="48"/>
      <c r="O324" s="49"/>
      <c r="P324" s="49"/>
      <c r="Q324" s="2254">
        <f t="shared" si="160"/>
        <v>0</v>
      </c>
      <c r="R324" s="50"/>
      <c r="S324" s="2335"/>
      <c r="T324" s="2335"/>
      <c r="U324" s="2335"/>
      <c r="V324" s="2335"/>
      <c r="W324" s="2255">
        <f t="shared" si="142"/>
        <v>0</v>
      </c>
      <c r="X324" s="2261">
        <f t="shared" si="143"/>
        <v>0</v>
      </c>
      <c r="Y324" s="2261">
        <f t="shared" si="144"/>
        <v>0</v>
      </c>
      <c r="Z324" s="50"/>
      <c r="AA324" s="50"/>
      <c r="AB324" s="48"/>
      <c r="AC324" s="48"/>
      <c r="AD324" s="48"/>
      <c r="AE324" s="51"/>
      <c r="AF324" s="42"/>
      <c r="AG324" s="52" t="s">
        <v>7247</v>
      </c>
      <c r="AH324" s="207"/>
      <c r="AI324" s="415"/>
      <c r="AJ324" s="336" t="str">
        <f t="shared" si="145"/>
        <v>Please complete all cells in row</v>
      </c>
      <c r="AK324" s="415"/>
      <c r="AL324" s="244"/>
      <c r="AM324" s="244"/>
      <c r="AN324" s="244"/>
      <c r="AO324" s="244"/>
      <c r="AP324" s="244"/>
      <c r="AQ324" s="244"/>
      <c r="AR324" s="244"/>
      <c r="AS324" s="337">
        <f t="shared" si="146"/>
        <v>1</v>
      </c>
      <c r="AT324" s="337">
        <f t="shared" si="147"/>
        <v>1</v>
      </c>
      <c r="AU324" s="337">
        <f t="shared" si="148"/>
        <v>1</v>
      </c>
      <c r="AV324" s="337">
        <f t="shared" si="149"/>
        <v>1</v>
      </c>
      <c r="AW324" s="337">
        <f t="shared" si="150"/>
        <v>1</v>
      </c>
      <c r="AX324" s="337">
        <f t="shared" si="151"/>
        <v>1</v>
      </c>
      <c r="AY324" s="337">
        <f t="shared" si="152"/>
        <v>1</v>
      </c>
      <c r="AZ324" s="322"/>
      <c r="BA324" s="337">
        <f t="shared" si="153"/>
        <v>1</v>
      </c>
      <c r="BB324" s="322"/>
      <c r="BC324" s="322"/>
      <c r="BD324" s="322"/>
      <c r="BE324" s="322"/>
      <c r="BF324" s="322"/>
      <c r="BG324" s="322"/>
      <c r="BH324" s="322"/>
      <c r="BI324" s="337">
        <f t="shared" si="154"/>
        <v>1</v>
      </c>
      <c r="BJ324" s="337">
        <f t="shared" si="155"/>
        <v>1</v>
      </c>
      <c r="BK324" s="337">
        <f t="shared" si="156"/>
        <v>1</v>
      </c>
      <c r="BL324" s="337">
        <f t="shared" si="157"/>
        <v>1</v>
      </c>
      <c r="BM324" s="337">
        <f t="shared" si="158"/>
        <v>1</v>
      </c>
      <c r="BN324" s="337">
        <f t="shared" si="159"/>
        <v>1</v>
      </c>
      <c r="BO324" s="415"/>
      <c r="BP324" s="244"/>
      <c r="BQ324" s="244"/>
      <c r="BR324" s="842"/>
      <c r="BS324" s="842"/>
      <c r="BT324" s="842"/>
    </row>
    <row r="325" spans="1:72" s="22" customFormat="1" ht="15.75" hidden="1" customHeight="1" outlineLevel="1">
      <c r="A325" s="842"/>
      <c r="B325" s="44"/>
      <c r="C325" s="45"/>
      <c r="D325" s="46"/>
      <c r="E325" s="46"/>
      <c r="F325" s="45"/>
      <c r="G325" s="46"/>
      <c r="H325" s="45"/>
      <c r="I325" s="45"/>
      <c r="J325" s="47"/>
      <c r="K325" s="48"/>
      <c r="L325" s="47"/>
      <c r="M325" s="2316"/>
      <c r="N325" s="48"/>
      <c r="O325" s="49"/>
      <c r="P325" s="49"/>
      <c r="Q325" s="2254">
        <f t="shared" si="160"/>
        <v>0</v>
      </c>
      <c r="R325" s="50"/>
      <c r="S325" s="2335"/>
      <c r="T325" s="2335"/>
      <c r="U325" s="2335"/>
      <c r="V325" s="2335"/>
      <c r="W325" s="2255">
        <f t="shared" si="142"/>
        <v>0</v>
      </c>
      <c r="X325" s="2261">
        <f t="shared" si="143"/>
        <v>0</v>
      </c>
      <c r="Y325" s="2261">
        <f t="shared" si="144"/>
        <v>0</v>
      </c>
      <c r="Z325" s="50"/>
      <c r="AA325" s="50"/>
      <c r="AB325" s="48"/>
      <c r="AC325" s="48"/>
      <c r="AD325" s="48"/>
      <c r="AE325" s="51"/>
      <c r="AF325" s="42"/>
      <c r="AG325" s="52" t="s">
        <v>7248</v>
      </c>
      <c r="AH325" s="207"/>
      <c r="AI325" s="415"/>
      <c r="AJ325" s="336" t="str">
        <f t="shared" si="145"/>
        <v>Please complete all cells in row</v>
      </c>
      <c r="AK325" s="415"/>
      <c r="AL325" s="244"/>
      <c r="AM325" s="244"/>
      <c r="AN325" s="244"/>
      <c r="AO325" s="244"/>
      <c r="AP325" s="244"/>
      <c r="AQ325" s="244"/>
      <c r="AR325" s="244"/>
      <c r="AS325" s="337">
        <f t="shared" si="146"/>
        <v>1</v>
      </c>
      <c r="AT325" s="337">
        <f t="shared" si="147"/>
        <v>1</v>
      </c>
      <c r="AU325" s="337">
        <f t="shared" si="148"/>
        <v>1</v>
      </c>
      <c r="AV325" s="337">
        <f t="shared" si="149"/>
        <v>1</v>
      </c>
      <c r="AW325" s="337">
        <f t="shared" si="150"/>
        <v>1</v>
      </c>
      <c r="AX325" s="337">
        <f t="shared" si="151"/>
        <v>1</v>
      </c>
      <c r="AY325" s="337">
        <f t="shared" si="152"/>
        <v>1</v>
      </c>
      <c r="AZ325" s="322"/>
      <c r="BA325" s="337">
        <f t="shared" si="153"/>
        <v>1</v>
      </c>
      <c r="BB325" s="322"/>
      <c r="BC325" s="322"/>
      <c r="BD325" s="322"/>
      <c r="BE325" s="322"/>
      <c r="BF325" s="322"/>
      <c r="BG325" s="322"/>
      <c r="BH325" s="322"/>
      <c r="BI325" s="337">
        <f t="shared" si="154"/>
        <v>1</v>
      </c>
      <c r="BJ325" s="337">
        <f t="shared" si="155"/>
        <v>1</v>
      </c>
      <c r="BK325" s="337">
        <f t="shared" si="156"/>
        <v>1</v>
      </c>
      <c r="BL325" s="337">
        <f t="shared" si="157"/>
        <v>1</v>
      </c>
      <c r="BM325" s="337">
        <f t="shared" si="158"/>
        <v>1</v>
      </c>
      <c r="BN325" s="337">
        <f t="shared" si="159"/>
        <v>1</v>
      </c>
      <c r="BO325" s="415"/>
      <c r="BP325" s="244"/>
      <c r="BQ325" s="244"/>
      <c r="BR325" s="842"/>
      <c r="BS325" s="842"/>
      <c r="BT325" s="842"/>
    </row>
    <row r="326" spans="1:72" s="22" customFormat="1" ht="15.75" hidden="1" customHeight="1" outlineLevel="1">
      <c r="A326" s="842"/>
      <c r="B326" s="44"/>
      <c r="C326" s="45"/>
      <c r="D326" s="46"/>
      <c r="E326" s="46"/>
      <c r="F326" s="45"/>
      <c r="G326" s="46"/>
      <c r="H326" s="45"/>
      <c r="I326" s="45"/>
      <c r="J326" s="47"/>
      <c r="K326" s="48"/>
      <c r="L326" s="47"/>
      <c r="M326" s="2316"/>
      <c r="N326" s="48"/>
      <c r="O326" s="49"/>
      <c r="P326" s="49"/>
      <c r="Q326" s="2254">
        <f t="shared" si="160"/>
        <v>0</v>
      </c>
      <c r="R326" s="50"/>
      <c r="S326" s="2335"/>
      <c r="T326" s="2335"/>
      <c r="U326" s="2335"/>
      <c r="V326" s="2335"/>
      <c r="W326" s="2255">
        <f t="shared" si="142"/>
        <v>0</v>
      </c>
      <c r="X326" s="2261">
        <f t="shared" si="143"/>
        <v>0</v>
      </c>
      <c r="Y326" s="2261">
        <f t="shared" si="144"/>
        <v>0</v>
      </c>
      <c r="Z326" s="50"/>
      <c r="AA326" s="50"/>
      <c r="AB326" s="48"/>
      <c r="AC326" s="48"/>
      <c r="AD326" s="48"/>
      <c r="AE326" s="51"/>
      <c r="AF326" s="42"/>
      <c r="AG326" s="52" t="s">
        <v>7249</v>
      </c>
      <c r="AH326" s="207"/>
      <c r="AI326" s="415"/>
      <c r="AJ326" s="336" t="str">
        <f t="shared" si="145"/>
        <v>Please complete all cells in row</v>
      </c>
      <c r="AK326" s="415"/>
      <c r="AL326" s="244"/>
      <c r="AM326" s="244"/>
      <c r="AN326" s="244"/>
      <c r="AO326" s="244"/>
      <c r="AP326" s="244"/>
      <c r="AQ326" s="244"/>
      <c r="AR326" s="244"/>
      <c r="AS326" s="337">
        <f t="shared" si="146"/>
        <v>1</v>
      </c>
      <c r="AT326" s="337">
        <f t="shared" si="147"/>
        <v>1</v>
      </c>
      <c r="AU326" s="337">
        <f t="shared" si="148"/>
        <v>1</v>
      </c>
      <c r="AV326" s="337">
        <f t="shared" si="149"/>
        <v>1</v>
      </c>
      <c r="AW326" s="337">
        <f t="shared" si="150"/>
        <v>1</v>
      </c>
      <c r="AX326" s="337">
        <f t="shared" si="151"/>
        <v>1</v>
      </c>
      <c r="AY326" s="337">
        <f t="shared" si="152"/>
        <v>1</v>
      </c>
      <c r="AZ326" s="322"/>
      <c r="BA326" s="337">
        <f t="shared" si="153"/>
        <v>1</v>
      </c>
      <c r="BB326" s="322"/>
      <c r="BC326" s="322"/>
      <c r="BD326" s="322"/>
      <c r="BE326" s="322"/>
      <c r="BF326" s="322"/>
      <c r="BG326" s="322"/>
      <c r="BH326" s="322"/>
      <c r="BI326" s="337">
        <f t="shared" si="154"/>
        <v>1</v>
      </c>
      <c r="BJ326" s="337">
        <f t="shared" si="155"/>
        <v>1</v>
      </c>
      <c r="BK326" s="337">
        <f t="shared" si="156"/>
        <v>1</v>
      </c>
      <c r="BL326" s="337">
        <f t="shared" si="157"/>
        <v>1</v>
      </c>
      <c r="BM326" s="337">
        <f t="shared" si="158"/>
        <v>1</v>
      </c>
      <c r="BN326" s="337">
        <f t="shared" si="159"/>
        <v>1</v>
      </c>
      <c r="BO326" s="415"/>
      <c r="BP326" s="244"/>
      <c r="BQ326" s="244"/>
      <c r="BR326" s="842"/>
      <c r="BS326" s="842"/>
      <c r="BT326" s="842"/>
    </row>
    <row r="327" spans="1:72" s="22" customFormat="1" ht="15.75" hidden="1" customHeight="1" outlineLevel="1">
      <c r="A327" s="842"/>
      <c r="B327" s="44"/>
      <c r="C327" s="45"/>
      <c r="D327" s="46"/>
      <c r="E327" s="46"/>
      <c r="F327" s="45"/>
      <c r="G327" s="46"/>
      <c r="H327" s="45"/>
      <c r="I327" s="45"/>
      <c r="J327" s="47"/>
      <c r="K327" s="48"/>
      <c r="L327" s="47"/>
      <c r="M327" s="2316"/>
      <c r="N327" s="48"/>
      <c r="O327" s="49"/>
      <c r="P327" s="49"/>
      <c r="Q327" s="2254">
        <f t="shared" si="160"/>
        <v>0</v>
      </c>
      <c r="R327" s="50"/>
      <c r="S327" s="2335"/>
      <c r="T327" s="2335"/>
      <c r="U327" s="2335"/>
      <c r="V327" s="2335"/>
      <c r="W327" s="2255">
        <f t="shared" si="142"/>
        <v>0</v>
      </c>
      <c r="X327" s="2261">
        <f t="shared" si="143"/>
        <v>0</v>
      </c>
      <c r="Y327" s="2261">
        <f t="shared" si="144"/>
        <v>0</v>
      </c>
      <c r="Z327" s="50"/>
      <c r="AA327" s="50"/>
      <c r="AB327" s="48"/>
      <c r="AC327" s="48"/>
      <c r="AD327" s="48"/>
      <c r="AE327" s="51"/>
      <c r="AF327" s="42"/>
      <c r="AG327" s="52" t="s">
        <v>7250</v>
      </c>
      <c r="AH327" s="207"/>
      <c r="AI327" s="415"/>
      <c r="AJ327" s="336" t="str">
        <f t="shared" si="145"/>
        <v>Please complete all cells in row</v>
      </c>
      <c r="AK327" s="415"/>
      <c r="AL327" s="244"/>
      <c r="AM327" s="244"/>
      <c r="AN327" s="244"/>
      <c r="AO327" s="244"/>
      <c r="AP327" s="244"/>
      <c r="AQ327" s="244"/>
      <c r="AR327" s="244"/>
      <c r="AS327" s="337">
        <f t="shared" si="146"/>
        <v>1</v>
      </c>
      <c r="AT327" s="337">
        <f t="shared" si="147"/>
        <v>1</v>
      </c>
      <c r="AU327" s="337">
        <f t="shared" si="148"/>
        <v>1</v>
      </c>
      <c r="AV327" s="337">
        <f t="shared" si="149"/>
        <v>1</v>
      </c>
      <c r="AW327" s="337">
        <f t="shared" si="150"/>
        <v>1</v>
      </c>
      <c r="AX327" s="337">
        <f t="shared" si="151"/>
        <v>1</v>
      </c>
      <c r="AY327" s="337">
        <f t="shared" si="152"/>
        <v>1</v>
      </c>
      <c r="AZ327" s="322"/>
      <c r="BA327" s="337">
        <f t="shared" si="153"/>
        <v>1</v>
      </c>
      <c r="BB327" s="322"/>
      <c r="BC327" s="322"/>
      <c r="BD327" s="322"/>
      <c r="BE327" s="322"/>
      <c r="BF327" s="322"/>
      <c r="BG327" s="322"/>
      <c r="BH327" s="322"/>
      <c r="BI327" s="337">
        <f t="shared" si="154"/>
        <v>1</v>
      </c>
      <c r="BJ327" s="337">
        <f t="shared" si="155"/>
        <v>1</v>
      </c>
      <c r="BK327" s="337">
        <f t="shared" si="156"/>
        <v>1</v>
      </c>
      <c r="BL327" s="337">
        <f t="shared" si="157"/>
        <v>1</v>
      </c>
      <c r="BM327" s="337">
        <f t="shared" si="158"/>
        <v>1</v>
      </c>
      <c r="BN327" s="337">
        <f t="shared" si="159"/>
        <v>1</v>
      </c>
      <c r="BO327" s="415"/>
      <c r="BP327" s="244"/>
      <c r="BQ327" s="244"/>
      <c r="BR327" s="842"/>
      <c r="BS327" s="842"/>
      <c r="BT327" s="842"/>
    </row>
    <row r="328" spans="1:72" s="22" customFormat="1" ht="15.75" hidden="1" customHeight="1" outlineLevel="1">
      <c r="A328" s="842"/>
      <c r="B328" s="44"/>
      <c r="C328" s="45"/>
      <c r="D328" s="46"/>
      <c r="E328" s="46"/>
      <c r="F328" s="45"/>
      <c r="G328" s="46"/>
      <c r="H328" s="45"/>
      <c r="I328" s="45"/>
      <c r="J328" s="47"/>
      <c r="K328" s="48"/>
      <c r="L328" s="47"/>
      <c r="M328" s="2316"/>
      <c r="N328" s="48"/>
      <c r="O328" s="49"/>
      <c r="P328" s="49"/>
      <c r="Q328" s="2254">
        <f t="shared" si="160"/>
        <v>0</v>
      </c>
      <c r="R328" s="50"/>
      <c r="S328" s="2335"/>
      <c r="T328" s="2335"/>
      <c r="U328" s="2335"/>
      <c r="V328" s="2335"/>
      <c r="W328" s="2255">
        <f t="shared" si="142"/>
        <v>0</v>
      </c>
      <c r="X328" s="2261">
        <f t="shared" si="143"/>
        <v>0</v>
      </c>
      <c r="Y328" s="2261">
        <f t="shared" si="144"/>
        <v>0</v>
      </c>
      <c r="Z328" s="50"/>
      <c r="AA328" s="50"/>
      <c r="AB328" s="48"/>
      <c r="AC328" s="48"/>
      <c r="AD328" s="48"/>
      <c r="AE328" s="51"/>
      <c r="AF328" s="42"/>
      <c r="AG328" s="52" t="s">
        <v>7251</v>
      </c>
      <c r="AH328" s="207"/>
      <c r="AI328" s="415"/>
      <c r="AJ328" s="336" t="str">
        <f t="shared" si="145"/>
        <v>Please complete all cells in row</v>
      </c>
      <c r="AK328" s="415"/>
      <c r="AL328" s="244"/>
      <c r="AM328" s="244"/>
      <c r="AN328" s="244"/>
      <c r="AO328" s="244"/>
      <c r="AP328" s="244"/>
      <c r="AQ328" s="244"/>
      <c r="AR328" s="244"/>
      <c r="AS328" s="337">
        <f t="shared" si="146"/>
        <v>1</v>
      </c>
      <c r="AT328" s="337">
        <f t="shared" si="147"/>
        <v>1</v>
      </c>
      <c r="AU328" s="337">
        <f t="shared" si="148"/>
        <v>1</v>
      </c>
      <c r="AV328" s="337">
        <f t="shared" si="149"/>
        <v>1</v>
      </c>
      <c r="AW328" s="337">
        <f t="shared" si="150"/>
        <v>1</v>
      </c>
      <c r="AX328" s="337">
        <f t="shared" si="151"/>
        <v>1</v>
      </c>
      <c r="AY328" s="337">
        <f t="shared" si="152"/>
        <v>1</v>
      </c>
      <c r="AZ328" s="322"/>
      <c r="BA328" s="337">
        <f t="shared" si="153"/>
        <v>1</v>
      </c>
      <c r="BB328" s="322"/>
      <c r="BC328" s="322"/>
      <c r="BD328" s="322"/>
      <c r="BE328" s="322"/>
      <c r="BF328" s="322"/>
      <c r="BG328" s="322"/>
      <c r="BH328" s="322"/>
      <c r="BI328" s="337">
        <f t="shared" si="154"/>
        <v>1</v>
      </c>
      <c r="BJ328" s="337">
        <f t="shared" si="155"/>
        <v>1</v>
      </c>
      <c r="BK328" s="337">
        <f t="shared" si="156"/>
        <v>1</v>
      </c>
      <c r="BL328" s="337">
        <f t="shared" si="157"/>
        <v>1</v>
      </c>
      <c r="BM328" s="337">
        <f t="shared" si="158"/>
        <v>1</v>
      </c>
      <c r="BN328" s="337">
        <f t="shared" si="159"/>
        <v>1</v>
      </c>
      <c r="BO328" s="415"/>
      <c r="BP328" s="244"/>
      <c r="BQ328" s="244"/>
      <c r="BR328" s="842"/>
      <c r="BS328" s="842"/>
      <c r="BT328" s="842"/>
    </row>
    <row r="329" spans="1:72" s="22" customFormat="1" ht="15.75" hidden="1" customHeight="1" outlineLevel="1">
      <c r="A329" s="842"/>
      <c r="B329" s="44"/>
      <c r="C329" s="45"/>
      <c r="D329" s="46"/>
      <c r="E329" s="46"/>
      <c r="F329" s="45"/>
      <c r="G329" s="46"/>
      <c r="H329" s="45"/>
      <c r="I329" s="45"/>
      <c r="J329" s="47"/>
      <c r="K329" s="48"/>
      <c r="L329" s="47"/>
      <c r="M329" s="2316"/>
      <c r="N329" s="48"/>
      <c r="O329" s="49"/>
      <c r="P329" s="49"/>
      <c r="Q329" s="2254">
        <f t="shared" si="160"/>
        <v>0</v>
      </c>
      <c r="R329" s="50"/>
      <c r="S329" s="2335"/>
      <c r="T329" s="2335"/>
      <c r="U329" s="2335"/>
      <c r="V329" s="2335"/>
      <c r="W329" s="2255">
        <f t="shared" si="142"/>
        <v>0</v>
      </c>
      <c r="X329" s="2261">
        <f t="shared" si="143"/>
        <v>0</v>
      </c>
      <c r="Y329" s="2261">
        <f t="shared" si="144"/>
        <v>0</v>
      </c>
      <c r="Z329" s="50"/>
      <c r="AA329" s="50"/>
      <c r="AB329" s="48"/>
      <c r="AC329" s="48"/>
      <c r="AD329" s="48"/>
      <c r="AE329" s="51"/>
      <c r="AF329" s="42"/>
      <c r="AG329" s="52" t="s">
        <v>7252</v>
      </c>
      <c r="AH329" s="207"/>
      <c r="AI329" s="415"/>
      <c r="AJ329" s="336" t="str">
        <f t="shared" si="145"/>
        <v>Please complete all cells in row</v>
      </c>
      <c r="AK329" s="415"/>
      <c r="AL329" s="244"/>
      <c r="AM329" s="244"/>
      <c r="AN329" s="244"/>
      <c r="AO329" s="244"/>
      <c r="AP329" s="244"/>
      <c r="AQ329" s="244"/>
      <c r="AR329" s="244"/>
      <c r="AS329" s="337">
        <f t="shared" si="146"/>
        <v>1</v>
      </c>
      <c r="AT329" s="337">
        <f t="shared" si="147"/>
        <v>1</v>
      </c>
      <c r="AU329" s="337">
        <f t="shared" si="148"/>
        <v>1</v>
      </c>
      <c r="AV329" s="337">
        <f t="shared" si="149"/>
        <v>1</v>
      </c>
      <c r="AW329" s="337">
        <f t="shared" si="150"/>
        <v>1</v>
      </c>
      <c r="AX329" s="337">
        <f t="shared" si="151"/>
        <v>1</v>
      </c>
      <c r="AY329" s="337">
        <f t="shared" si="152"/>
        <v>1</v>
      </c>
      <c r="AZ329" s="322"/>
      <c r="BA329" s="337">
        <f t="shared" si="153"/>
        <v>1</v>
      </c>
      <c r="BB329" s="322"/>
      <c r="BC329" s="322"/>
      <c r="BD329" s="322"/>
      <c r="BE329" s="322"/>
      <c r="BF329" s="322"/>
      <c r="BG329" s="322"/>
      <c r="BH329" s="322"/>
      <c r="BI329" s="337">
        <f t="shared" si="154"/>
        <v>1</v>
      </c>
      <c r="BJ329" s="337">
        <f t="shared" si="155"/>
        <v>1</v>
      </c>
      <c r="BK329" s="337">
        <f t="shared" si="156"/>
        <v>1</v>
      </c>
      <c r="BL329" s="337">
        <f t="shared" si="157"/>
        <v>1</v>
      </c>
      <c r="BM329" s="337">
        <f t="shared" si="158"/>
        <v>1</v>
      </c>
      <c r="BN329" s="337">
        <f t="shared" si="159"/>
        <v>1</v>
      </c>
      <c r="BO329" s="415"/>
      <c r="BP329" s="244"/>
      <c r="BQ329" s="244"/>
      <c r="BR329" s="842"/>
      <c r="BS329" s="842"/>
      <c r="BT329" s="842"/>
    </row>
    <row r="330" spans="1:72" s="22" customFormat="1" ht="15.75" hidden="1" customHeight="1" outlineLevel="1">
      <c r="A330" s="842"/>
      <c r="B330" s="44"/>
      <c r="C330" s="45"/>
      <c r="D330" s="46"/>
      <c r="E330" s="46"/>
      <c r="F330" s="45"/>
      <c r="G330" s="46"/>
      <c r="H330" s="45"/>
      <c r="I330" s="45"/>
      <c r="J330" s="47"/>
      <c r="K330" s="48"/>
      <c r="L330" s="47"/>
      <c r="M330" s="2316"/>
      <c r="N330" s="48"/>
      <c r="O330" s="49"/>
      <c r="P330" s="49"/>
      <c r="Q330" s="2254">
        <f t="shared" si="160"/>
        <v>0</v>
      </c>
      <c r="R330" s="50"/>
      <c r="S330" s="2335"/>
      <c r="T330" s="2335"/>
      <c r="U330" s="2335"/>
      <c r="V330" s="2335"/>
      <c r="W330" s="2255">
        <f t="shared" si="142"/>
        <v>0</v>
      </c>
      <c r="X330" s="2261">
        <f t="shared" si="143"/>
        <v>0</v>
      </c>
      <c r="Y330" s="2261">
        <f t="shared" si="144"/>
        <v>0</v>
      </c>
      <c r="Z330" s="50"/>
      <c r="AA330" s="50"/>
      <c r="AB330" s="48"/>
      <c r="AC330" s="48"/>
      <c r="AD330" s="48"/>
      <c r="AE330" s="51"/>
      <c r="AF330" s="42"/>
      <c r="AG330" s="52" t="s">
        <v>7253</v>
      </c>
      <c r="AH330" s="207"/>
      <c r="AI330" s="415"/>
      <c r="AJ330" s="336" t="str">
        <f t="shared" si="145"/>
        <v>Please complete all cells in row</v>
      </c>
      <c r="AK330" s="415"/>
      <c r="AL330" s="244"/>
      <c r="AM330" s="244"/>
      <c r="AN330" s="244"/>
      <c r="AO330" s="244"/>
      <c r="AP330" s="244"/>
      <c r="AQ330" s="244"/>
      <c r="AR330" s="244"/>
      <c r="AS330" s="337">
        <f t="shared" si="146"/>
        <v>1</v>
      </c>
      <c r="AT330" s="337">
        <f t="shared" si="147"/>
        <v>1</v>
      </c>
      <c r="AU330" s="337">
        <f t="shared" si="148"/>
        <v>1</v>
      </c>
      <c r="AV330" s="337">
        <f t="shared" si="149"/>
        <v>1</v>
      </c>
      <c r="AW330" s="337">
        <f t="shared" si="150"/>
        <v>1</v>
      </c>
      <c r="AX330" s="337">
        <f t="shared" si="151"/>
        <v>1</v>
      </c>
      <c r="AY330" s="337">
        <f t="shared" si="152"/>
        <v>1</v>
      </c>
      <c r="AZ330" s="322"/>
      <c r="BA330" s="337">
        <f t="shared" si="153"/>
        <v>1</v>
      </c>
      <c r="BB330" s="322"/>
      <c r="BC330" s="322"/>
      <c r="BD330" s="322"/>
      <c r="BE330" s="322"/>
      <c r="BF330" s="322"/>
      <c r="BG330" s="322"/>
      <c r="BH330" s="322"/>
      <c r="BI330" s="337">
        <f t="shared" si="154"/>
        <v>1</v>
      </c>
      <c r="BJ330" s="337">
        <f t="shared" si="155"/>
        <v>1</v>
      </c>
      <c r="BK330" s="337">
        <f t="shared" si="156"/>
        <v>1</v>
      </c>
      <c r="BL330" s="337">
        <f t="shared" si="157"/>
        <v>1</v>
      </c>
      <c r="BM330" s="337">
        <f t="shared" si="158"/>
        <v>1</v>
      </c>
      <c r="BN330" s="337">
        <f t="shared" si="159"/>
        <v>1</v>
      </c>
      <c r="BO330" s="415"/>
      <c r="BP330" s="244"/>
      <c r="BQ330" s="244"/>
      <c r="BR330" s="842"/>
      <c r="BS330" s="842"/>
      <c r="BT330" s="842"/>
    </row>
    <row r="331" spans="1:72" s="22" customFormat="1" ht="15.75" hidden="1" customHeight="1" outlineLevel="1">
      <c r="A331" s="842"/>
      <c r="B331" s="44"/>
      <c r="C331" s="45"/>
      <c r="D331" s="46"/>
      <c r="E331" s="46"/>
      <c r="F331" s="45"/>
      <c r="G331" s="46"/>
      <c r="H331" s="45"/>
      <c r="I331" s="45"/>
      <c r="J331" s="47"/>
      <c r="K331" s="48"/>
      <c r="L331" s="47"/>
      <c r="M331" s="2316"/>
      <c r="N331" s="48"/>
      <c r="O331" s="49"/>
      <c r="P331" s="49"/>
      <c r="Q331" s="2254">
        <f t="shared" si="160"/>
        <v>0</v>
      </c>
      <c r="R331" s="50"/>
      <c r="S331" s="2335"/>
      <c r="T331" s="2335"/>
      <c r="U331" s="2335"/>
      <c r="V331" s="2335"/>
      <c r="W331" s="2255">
        <f t="shared" si="142"/>
        <v>0</v>
      </c>
      <c r="X331" s="2261">
        <f t="shared" si="143"/>
        <v>0</v>
      </c>
      <c r="Y331" s="2261">
        <f t="shared" si="144"/>
        <v>0</v>
      </c>
      <c r="Z331" s="50"/>
      <c r="AA331" s="50"/>
      <c r="AB331" s="48"/>
      <c r="AC331" s="48"/>
      <c r="AD331" s="48"/>
      <c r="AE331" s="51"/>
      <c r="AF331" s="42"/>
      <c r="AG331" s="52" t="s">
        <v>7254</v>
      </c>
      <c r="AH331" s="207"/>
      <c r="AI331" s="415"/>
      <c r="AJ331" s="336" t="str">
        <f t="shared" si="145"/>
        <v>Please complete all cells in row</v>
      </c>
      <c r="AK331" s="415"/>
      <c r="AL331" s="244"/>
      <c r="AM331" s="244"/>
      <c r="AN331" s="244"/>
      <c r="AO331" s="244"/>
      <c r="AP331" s="244"/>
      <c r="AQ331" s="244"/>
      <c r="AR331" s="244"/>
      <c r="AS331" s="337">
        <f t="shared" si="146"/>
        <v>1</v>
      </c>
      <c r="AT331" s="337">
        <f t="shared" si="147"/>
        <v>1</v>
      </c>
      <c r="AU331" s="337">
        <f t="shared" si="148"/>
        <v>1</v>
      </c>
      <c r="AV331" s="337">
        <f t="shared" si="149"/>
        <v>1</v>
      </c>
      <c r="AW331" s="337">
        <f t="shared" si="150"/>
        <v>1</v>
      </c>
      <c r="AX331" s="337">
        <f t="shared" si="151"/>
        <v>1</v>
      </c>
      <c r="AY331" s="337">
        <f t="shared" si="152"/>
        <v>1</v>
      </c>
      <c r="AZ331" s="322"/>
      <c r="BA331" s="337">
        <f t="shared" si="153"/>
        <v>1</v>
      </c>
      <c r="BB331" s="322"/>
      <c r="BC331" s="322"/>
      <c r="BD331" s="322"/>
      <c r="BE331" s="322"/>
      <c r="BF331" s="322"/>
      <c r="BG331" s="322"/>
      <c r="BH331" s="322"/>
      <c r="BI331" s="337">
        <f t="shared" si="154"/>
        <v>1</v>
      </c>
      <c r="BJ331" s="337">
        <f t="shared" si="155"/>
        <v>1</v>
      </c>
      <c r="BK331" s="337">
        <f t="shared" si="156"/>
        <v>1</v>
      </c>
      <c r="BL331" s="337">
        <f t="shared" si="157"/>
        <v>1</v>
      </c>
      <c r="BM331" s="337">
        <f t="shared" si="158"/>
        <v>1</v>
      </c>
      <c r="BN331" s="337">
        <f t="shared" si="159"/>
        <v>1</v>
      </c>
      <c r="BO331" s="415"/>
      <c r="BP331" s="244"/>
      <c r="BQ331" s="244"/>
      <c r="BR331" s="842"/>
      <c r="BS331" s="842"/>
      <c r="BT331" s="842"/>
    </row>
    <row r="332" spans="1:72" s="22" customFormat="1" ht="15.75" hidden="1" customHeight="1" outlineLevel="1">
      <c r="A332" s="842"/>
      <c r="B332" s="44"/>
      <c r="C332" s="45"/>
      <c r="D332" s="46"/>
      <c r="E332" s="46"/>
      <c r="F332" s="45"/>
      <c r="G332" s="46"/>
      <c r="H332" s="45"/>
      <c r="I332" s="45"/>
      <c r="J332" s="47"/>
      <c r="K332" s="48"/>
      <c r="L332" s="47"/>
      <c r="M332" s="2316"/>
      <c r="N332" s="48"/>
      <c r="O332" s="49"/>
      <c r="P332" s="49"/>
      <c r="Q332" s="2254">
        <f t="shared" si="160"/>
        <v>0</v>
      </c>
      <c r="R332" s="50"/>
      <c r="S332" s="2335"/>
      <c r="T332" s="2335"/>
      <c r="U332" s="2335"/>
      <c r="V332" s="2335"/>
      <c r="W332" s="2255">
        <f t="shared" si="142"/>
        <v>0</v>
      </c>
      <c r="X332" s="2261">
        <f t="shared" si="143"/>
        <v>0</v>
      </c>
      <c r="Y332" s="2261">
        <f t="shared" si="144"/>
        <v>0</v>
      </c>
      <c r="Z332" s="50"/>
      <c r="AA332" s="50"/>
      <c r="AB332" s="48"/>
      <c r="AC332" s="48"/>
      <c r="AD332" s="48"/>
      <c r="AE332" s="51"/>
      <c r="AF332" s="42"/>
      <c r="AG332" s="52" t="s">
        <v>7255</v>
      </c>
      <c r="AH332" s="207"/>
      <c r="AI332" s="415"/>
      <c r="AJ332" s="336" t="str">
        <f t="shared" si="145"/>
        <v>Please complete all cells in row</v>
      </c>
      <c r="AK332" s="415"/>
      <c r="AL332" s="244"/>
      <c r="AM332" s="244"/>
      <c r="AN332" s="244"/>
      <c r="AO332" s="244"/>
      <c r="AP332" s="244"/>
      <c r="AQ332" s="244"/>
      <c r="AR332" s="244"/>
      <c r="AS332" s="337">
        <f t="shared" si="146"/>
        <v>1</v>
      </c>
      <c r="AT332" s="337">
        <f t="shared" si="147"/>
        <v>1</v>
      </c>
      <c r="AU332" s="337">
        <f t="shared" si="148"/>
        <v>1</v>
      </c>
      <c r="AV332" s="337">
        <f t="shared" si="149"/>
        <v>1</v>
      </c>
      <c r="AW332" s="337">
        <f t="shared" si="150"/>
        <v>1</v>
      </c>
      <c r="AX332" s="337">
        <f t="shared" si="151"/>
        <v>1</v>
      </c>
      <c r="AY332" s="337">
        <f t="shared" si="152"/>
        <v>1</v>
      </c>
      <c r="AZ332" s="322"/>
      <c r="BA332" s="337">
        <f t="shared" si="153"/>
        <v>1</v>
      </c>
      <c r="BB332" s="322"/>
      <c r="BC332" s="322"/>
      <c r="BD332" s="322"/>
      <c r="BE332" s="322"/>
      <c r="BF332" s="322"/>
      <c r="BG332" s="322"/>
      <c r="BH332" s="322"/>
      <c r="BI332" s="337">
        <f t="shared" si="154"/>
        <v>1</v>
      </c>
      <c r="BJ332" s="337">
        <f t="shared" si="155"/>
        <v>1</v>
      </c>
      <c r="BK332" s="337">
        <f t="shared" si="156"/>
        <v>1</v>
      </c>
      <c r="BL332" s="337">
        <f t="shared" si="157"/>
        <v>1</v>
      </c>
      <c r="BM332" s="337">
        <f t="shared" si="158"/>
        <v>1</v>
      </c>
      <c r="BN332" s="337">
        <f t="shared" si="159"/>
        <v>1</v>
      </c>
      <c r="BO332" s="415"/>
      <c r="BP332" s="244"/>
      <c r="BQ332" s="244"/>
      <c r="BR332" s="842"/>
      <c r="BS332" s="842"/>
      <c r="BT332" s="842"/>
    </row>
    <row r="333" spans="1:72" s="22" customFormat="1" ht="15.75" hidden="1" customHeight="1" outlineLevel="1">
      <c r="A333" s="842"/>
      <c r="B333" s="44"/>
      <c r="C333" s="45"/>
      <c r="D333" s="46"/>
      <c r="E333" s="46"/>
      <c r="F333" s="45"/>
      <c r="G333" s="46"/>
      <c r="H333" s="45"/>
      <c r="I333" s="45"/>
      <c r="J333" s="47"/>
      <c r="K333" s="48"/>
      <c r="L333" s="47"/>
      <c r="M333" s="2316"/>
      <c r="N333" s="48"/>
      <c r="O333" s="49"/>
      <c r="P333" s="49"/>
      <c r="Q333" s="2254">
        <f t="shared" si="160"/>
        <v>0</v>
      </c>
      <c r="R333" s="50"/>
      <c r="S333" s="2335"/>
      <c r="T333" s="2335"/>
      <c r="U333" s="2335"/>
      <c r="V333" s="2335"/>
      <c r="W333" s="2255">
        <f t="shared" si="142"/>
        <v>0</v>
      </c>
      <c r="X333" s="2261">
        <f t="shared" si="143"/>
        <v>0</v>
      </c>
      <c r="Y333" s="2261">
        <f t="shared" si="144"/>
        <v>0</v>
      </c>
      <c r="Z333" s="50"/>
      <c r="AA333" s="50"/>
      <c r="AB333" s="48"/>
      <c r="AC333" s="48"/>
      <c r="AD333" s="48"/>
      <c r="AE333" s="51"/>
      <c r="AF333" s="42"/>
      <c r="AG333" s="52" t="s">
        <v>7256</v>
      </c>
      <c r="AH333" s="207"/>
      <c r="AI333" s="415"/>
      <c r="AJ333" s="336" t="str">
        <f t="shared" si="145"/>
        <v>Please complete all cells in row</v>
      </c>
      <c r="AK333" s="415"/>
      <c r="AL333" s="244"/>
      <c r="AM333" s="244"/>
      <c r="AN333" s="244"/>
      <c r="AO333" s="244"/>
      <c r="AP333" s="244"/>
      <c r="AQ333" s="244"/>
      <c r="AR333" s="244"/>
      <c r="AS333" s="337">
        <f t="shared" si="146"/>
        <v>1</v>
      </c>
      <c r="AT333" s="337">
        <f t="shared" si="147"/>
        <v>1</v>
      </c>
      <c r="AU333" s="337">
        <f t="shared" si="148"/>
        <v>1</v>
      </c>
      <c r="AV333" s="337">
        <f t="shared" si="149"/>
        <v>1</v>
      </c>
      <c r="AW333" s="337">
        <f t="shared" si="150"/>
        <v>1</v>
      </c>
      <c r="AX333" s="337">
        <f t="shared" si="151"/>
        <v>1</v>
      </c>
      <c r="AY333" s="337">
        <f t="shared" si="152"/>
        <v>1</v>
      </c>
      <c r="AZ333" s="322"/>
      <c r="BA333" s="337">
        <f t="shared" si="153"/>
        <v>1</v>
      </c>
      <c r="BB333" s="322"/>
      <c r="BC333" s="322"/>
      <c r="BD333" s="322"/>
      <c r="BE333" s="322"/>
      <c r="BF333" s="322"/>
      <c r="BG333" s="322"/>
      <c r="BH333" s="322"/>
      <c r="BI333" s="337">
        <f t="shared" si="154"/>
        <v>1</v>
      </c>
      <c r="BJ333" s="337">
        <f t="shared" si="155"/>
        <v>1</v>
      </c>
      <c r="BK333" s="337">
        <f t="shared" si="156"/>
        <v>1</v>
      </c>
      <c r="BL333" s="337">
        <f t="shared" si="157"/>
        <v>1</v>
      </c>
      <c r="BM333" s="337">
        <f t="shared" si="158"/>
        <v>1</v>
      </c>
      <c r="BN333" s="337">
        <f t="shared" si="159"/>
        <v>1</v>
      </c>
      <c r="BO333" s="415"/>
      <c r="BP333" s="244"/>
      <c r="BQ333" s="244"/>
      <c r="BR333" s="842"/>
      <c r="BS333" s="842"/>
      <c r="BT333" s="842"/>
    </row>
    <row r="334" spans="1:72" s="22" customFormat="1" ht="15.75" hidden="1" customHeight="1" outlineLevel="1">
      <c r="A334" s="842"/>
      <c r="B334" s="44"/>
      <c r="C334" s="45"/>
      <c r="D334" s="46"/>
      <c r="E334" s="46"/>
      <c r="F334" s="45"/>
      <c r="G334" s="46"/>
      <c r="H334" s="45"/>
      <c r="I334" s="45"/>
      <c r="J334" s="47"/>
      <c r="K334" s="48"/>
      <c r="L334" s="47"/>
      <c r="M334" s="2316"/>
      <c r="N334" s="48"/>
      <c r="O334" s="49"/>
      <c r="P334" s="49"/>
      <c r="Q334" s="2254">
        <f t="shared" si="160"/>
        <v>0</v>
      </c>
      <c r="R334" s="50"/>
      <c r="S334" s="2335"/>
      <c r="T334" s="2335"/>
      <c r="U334" s="2335"/>
      <c r="V334" s="2335"/>
      <c r="W334" s="2255">
        <f t="shared" si="142"/>
        <v>0</v>
      </c>
      <c r="X334" s="2261">
        <f t="shared" si="143"/>
        <v>0</v>
      </c>
      <c r="Y334" s="2261">
        <f t="shared" si="144"/>
        <v>0</v>
      </c>
      <c r="Z334" s="50"/>
      <c r="AA334" s="50"/>
      <c r="AB334" s="48"/>
      <c r="AC334" s="48"/>
      <c r="AD334" s="48"/>
      <c r="AE334" s="51"/>
      <c r="AF334" s="42"/>
      <c r="AG334" s="52" t="s">
        <v>7257</v>
      </c>
      <c r="AH334" s="207"/>
      <c r="AI334" s="415"/>
      <c r="AJ334" s="336" t="str">
        <f t="shared" si="145"/>
        <v>Please complete all cells in row</v>
      </c>
      <c r="AK334" s="415"/>
      <c r="AL334" s="244"/>
      <c r="AM334" s="244"/>
      <c r="AN334" s="244"/>
      <c r="AO334" s="244"/>
      <c r="AP334" s="244"/>
      <c r="AQ334" s="244"/>
      <c r="AR334" s="244"/>
      <c r="AS334" s="337">
        <f t="shared" si="146"/>
        <v>1</v>
      </c>
      <c r="AT334" s="337">
        <f t="shared" si="147"/>
        <v>1</v>
      </c>
      <c r="AU334" s="337">
        <f t="shared" si="148"/>
        <v>1</v>
      </c>
      <c r="AV334" s="337">
        <f t="shared" si="149"/>
        <v>1</v>
      </c>
      <c r="AW334" s="337">
        <f t="shared" si="150"/>
        <v>1</v>
      </c>
      <c r="AX334" s="337">
        <f t="shared" si="151"/>
        <v>1</v>
      </c>
      <c r="AY334" s="337">
        <f t="shared" si="152"/>
        <v>1</v>
      </c>
      <c r="AZ334" s="322"/>
      <c r="BA334" s="337">
        <f t="shared" si="153"/>
        <v>1</v>
      </c>
      <c r="BB334" s="322"/>
      <c r="BC334" s="322"/>
      <c r="BD334" s="322"/>
      <c r="BE334" s="322"/>
      <c r="BF334" s="322"/>
      <c r="BG334" s="322"/>
      <c r="BH334" s="322"/>
      <c r="BI334" s="337">
        <f t="shared" si="154"/>
        <v>1</v>
      </c>
      <c r="BJ334" s="337">
        <f t="shared" si="155"/>
        <v>1</v>
      </c>
      <c r="BK334" s="337">
        <f t="shared" si="156"/>
        <v>1</v>
      </c>
      <c r="BL334" s="337">
        <f t="shared" si="157"/>
        <v>1</v>
      </c>
      <c r="BM334" s="337">
        <f t="shared" si="158"/>
        <v>1</v>
      </c>
      <c r="BN334" s="337">
        <f t="shared" si="159"/>
        <v>1</v>
      </c>
      <c r="BO334" s="415"/>
      <c r="BP334" s="244"/>
      <c r="BQ334" s="244"/>
      <c r="BR334" s="842"/>
      <c r="BS334" s="842"/>
      <c r="BT334" s="842"/>
    </row>
    <row r="335" spans="1:72" s="22" customFormat="1" ht="15.75" hidden="1" customHeight="1" outlineLevel="1">
      <c r="A335" s="842"/>
      <c r="B335" s="44"/>
      <c r="C335" s="45"/>
      <c r="D335" s="46"/>
      <c r="E335" s="46"/>
      <c r="F335" s="45"/>
      <c r="G335" s="46"/>
      <c r="H335" s="45"/>
      <c r="I335" s="45"/>
      <c r="J335" s="47"/>
      <c r="K335" s="48"/>
      <c r="L335" s="47"/>
      <c r="M335" s="2316"/>
      <c r="N335" s="48"/>
      <c r="O335" s="49"/>
      <c r="P335" s="49"/>
      <c r="Q335" s="2254">
        <f t="shared" si="160"/>
        <v>0</v>
      </c>
      <c r="R335" s="50"/>
      <c r="S335" s="2335"/>
      <c r="T335" s="2335"/>
      <c r="U335" s="2335"/>
      <c r="V335" s="2335"/>
      <c r="W335" s="2255">
        <f t="shared" si="142"/>
        <v>0</v>
      </c>
      <c r="X335" s="2261">
        <f t="shared" si="143"/>
        <v>0</v>
      </c>
      <c r="Y335" s="2261">
        <f t="shared" si="144"/>
        <v>0</v>
      </c>
      <c r="Z335" s="50"/>
      <c r="AA335" s="50"/>
      <c r="AB335" s="48"/>
      <c r="AC335" s="48"/>
      <c r="AD335" s="48"/>
      <c r="AE335" s="51"/>
      <c r="AF335" s="42"/>
      <c r="AG335" s="52" t="s">
        <v>7258</v>
      </c>
      <c r="AH335" s="207"/>
      <c r="AI335" s="415"/>
      <c r="AJ335" s="336" t="str">
        <f t="shared" si="145"/>
        <v>Please complete all cells in row</v>
      </c>
      <c r="AK335" s="415"/>
      <c r="AL335" s="244"/>
      <c r="AM335" s="244"/>
      <c r="AN335" s="244"/>
      <c r="AO335" s="244"/>
      <c r="AP335" s="244"/>
      <c r="AQ335" s="244"/>
      <c r="AR335" s="244"/>
      <c r="AS335" s="337">
        <f t="shared" si="146"/>
        <v>1</v>
      </c>
      <c r="AT335" s="337">
        <f t="shared" si="147"/>
        <v>1</v>
      </c>
      <c r="AU335" s="337">
        <f t="shared" si="148"/>
        <v>1</v>
      </c>
      <c r="AV335" s="337">
        <f t="shared" si="149"/>
        <v>1</v>
      </c>
      <c r="AW335" s="337">
        <f t="shared" si="150"/>
        <v>1</v>
      </c>
      <c r="AX335" s="337">
        <f t="shared" si="151"/>
        <v>1</v>
      </c>
      <c r="AY335" s="337">
        <f t="shared" si="152"/>
        <v>1</v>
      </c>
      <c r="AZ335" s="322"/>
      <c r="BA335" s="337">
        <f t="shared" si="153"/>
        <v>1</v>
      </c>
      <c r="BB335" s="322"/>
      <c r="BC335" s="322"/>
      <c r="BD335" s="322"/>
      <c r="BE335" s="322"/>
      <c r="BF335" s="322"/>
      <c r="BG335" s="322"/>
      <c r="BH335" s="322"/>
      <c r="BI335" s="337">
        <f t="shared" si="154"/>
        <v>1</v>
      </c>
      <c r="BJ335" s="337">
        <f t="shared" si="155"/>
        <v>1</v>
      </c>
      <c r="BK335" s="337">
        <f t="shared" si="156"/>
        <v>1</v>
      </c>
      <c r="BL335" s="337">
        <f t="shared" si="157"/>
        <v>1</v>
      </c>
      <c r="BM335" s="337">
        <f t="shared" si="158"/>
        <v>1</v>
      </c>
      <c r="BN335" s="337">
        <f t="shared" si="159"/>
        <v>1</v>
      </c>
      <c r="BO335" s="415"/>
      <c r="BP335" s="244"/>
      <c r="BQ335" s="244"/>
      <c r="BR335" s="842"/>
      <c r="BS335" s="842"/>
      <c r="BT335" s="842"/>
    </row>
    <row r="336" spans="1:72" s="22" customFormat="1" ht="15.75" hidden="1" customHeight="1" outlineLevel="1">
      <c r="A336" s="842"/>
      <c r="B336" s="44"/>
      <c r="C336" s="45"/>
      <c r="D336" s="46"/>
      <c r="E336" s="46"/>
      <c r="F336" s="45"/>
      <c r="G336" s="46"/>
      <c r="H336" s="45"/>
      <c r="I336" s="45"/>
      <c r="J336" s="47"/>
      <c r="K336" s="48"/>
      <c r="L336" s="47"/>
      <c r="M336" s="2316"/>
      <c r="N336" s="48"/>
      <c r="O336" s="49"/>
      <c r="P336" s="49"/>
      <c r="Q336" s="2254">
        <f t="shared" si="160"/>
        <v>0</v>
      </c>
      <c r="R336" s="50"/>
      <c r="S336" s="2335"/>
      <c r="T336" s="2335"/>
      <c r="U336" s="2335"/>
      <c r="V336" s="2335"/>
      <c r="W336" s="2255">
        <f t="shared" si="142"/>
        <v>0</v>
      </c>
      <c r="X336" s="2261">
        <f t="shared" si="143"/>
        <v>0</v>
      </c>
      <c r="Y336" s="2261">
        <f t="shared" si="144"/>
        <v>0</v>
      </c>
      <c r="Z336" s="50"/>
      <c r="AA336" s="50"/>
      <c r="AB336" s="48"/>
      <c r="AC336" s="48"/>
      <c r="AD336" s="48"/>
      <c r="AE336" s="51"/>
      <c r="AF336" s="42"/>
      <c r="AG336" s="52" t="s">
        <v>7259</v>
      </c>
      <c r="AH336" s="207"/>
      <c r="AI336" s="415"/>
      <c r="AJ336" s="336" t="str">
        <f t="shared" si="145"/>
        <v>Please complete all cells in row</v>
      </c>
      <c r="AK336" s="415"/>
      <c r="AL336" s="244"/>
      <c r="AM336" s="244"/>
      <c r="AN336" s="244"/>
      <c r="AO336" s="244"/>
      <c r="AP336" s="244"/>
      <c r="AQ336" s="244"/>
      <c r="AR336" s="244"/>
      <c r="AS336" s="337">
        <f t="shared" si="146"/>
        <v>1</v>
      </c>
      <c r="AT336" s="337">
        <f t="shared" si="147"/>
        <v>1</v>
      </c>
      <c r="AU336" s="337">
        <f t="shared" si="148"/>
        <v>1</v>
      </c>
      <c r="AV336" s="337">
        <f t="shared" si="149"/>
        <v>1</v>
      </c>
      <c r="AW336" s="337">
        <f t="shared" si="150"/>
        <v>1</v>
      </c>
      <c r="AX336" s="337">
        <f t="shared" si="151"/>
        <v>1</v>
      </c>
      <c r="AY336" s="337">
        <f t="shared" si="152"/>
        <v>1</v>
      </c>
      <c r="AZ336" s="322"/>
      <c r="BA336" s="337">
        <f t="shared" si="153"/>
        <v>1</v>
      </c>
      <c r="BB336" s="322"/>
      <c r="BC336" s="322"/>
      <c r="BD336" s="322"/>
      <c r="BE336" s="322"/>
      <c r="BF336" s="322"/>
      <c r="BG336" s="322"/>
      <c r="BH336" s="322"/>
      <c r="BI336" s="337">
        <f t="shared" si="154"/>
        <v>1</v>
      </c>
      <c r="BJ336" s="337">
        <f t="shared" si="155"/>
        <v>1</v>
      </c>
      <c r="BK336" s="337">
        <f t="shared" si="156"/>
        <v>1</v>
      </c>
      <c r="BL336" s="337">
        <f t="shared" si="157"/>
        <v>1</v>
      </c>
      <c r="BM336" s="337">
        <f t="shared" si="158"/>
        <v>1</v>
      </c>
      <c r="BN336" s="337">
        <f t="shared" si="159"/>
        <v>1</v>
      </c>
      <c r="BO336" s="415"/>
      <c r="BP336" s="244"/>
      <c r="BQ336" s="244"/>
      <c r="BR336" s="842"/>
      <c r="BS336" s="842"/>
      <c r="BT336" s="842"/>
    </row>
    <row r="337" spans="1:72" s="22" customFormat="1" ht="15.75" hidden="1" customHeight="1" outlineLevel="1">
      <c r="A337" s="842"/>
      <c r="B337" s="44"/>
      <c r="C337" s="45"/>
      <c r="D337" s="46"/>
      <c r="E337" s="46"/>
      <c r="F337" s="45"/>
      <c r="G337" s="46"/>
      <c r="H337" s="45"/>
      <c r="I337" s="45"/>
      <c r="J337" s="47"/>
      <c r="K337" s="48"/>
      <c r="L337" s="47"/>
      <c r="M337" s="2316"/>
      <c r="N337" s="48"/>
      <c r="O337" s="49"/>
      <c r="P337" s="49"/>
      <c r="Q337" s="2254">
        <f t="shared" si="160"/>
        <v>0</v>
      </c>
      <c r="R337" s="50"/>
      <c r="S337" s="2335"/>
      <c r="T337" s="2335"/>
      <c r="U337" s="2335"/>
      <c r="V337" s="2335"/>
      <c r="W337" s="2255">
        <f t="shared" si="142"/>
        <v>0</v>
      </c>
      <c r="X337" s="2261">
        <f t="shared" si="143"/>
        <v>0</v>
      </c>
      <c r="Y337" s="2261">
        <f t="shared" si="144"/>
        <v>0</v>
      </c>
      <c r="Z337" s="50"/>
      <c r="AA337" s="50"/>
      <c r="AB337" s="48"/>
      <c r="AC337" s="48"/>
      <c r="AD337" s="48"/>
      <c r="AE337" s="51"/>
      <c r="AF337" s="42"/>
      <c r="AG337" s="52" t="s">
        <v>7260</v>
      </c>
      <c r="AH337" s="207"/>
      <c r="AI337" s="415"/>
      <c r="AJ337" s="336" t="str">
        <f t="shared" si="145"/>
        <v>Please complete all cells in row</v>
      </c>
      <c r="AK337" s="415"/>
      <c r="AL337" s="244"/>
      <c r="AM337" s="244"/>
      <c r="AN337" s="244"/>
      <c r="AO337" s="244"/>
      <c r="AP337" s="244"/>
      <c r="AQ337" s="244"/>
      <c r="AR337" s="244"/>
      <c r="AS337" s="337">
        <f t="shared" si="146"/>
        <v>1</v>
      </c>
      <c r="AT337" s="337">
        <f t="shared" si="147"/>
        <v>1</v>
      </c>
      <c r="AU337" s="337">
        <f t="shared" si="148"/>
        <v>1</v>
      </c>
      <c r="AV337" s="337">
        <f t="shared" si="149"/>
        <v>1</v>
      </c>
      <c r="AW337" s="337">
        <f t="shared" si="150"/>
        <v>1</v>
      </c>
      <c r="AX337" s="337">
        <f t="shared" si="151"/>
        <v>1</v>
      </c>
      <c r="AY337" s="337">
        <f t="shared" si="152"/>
        <v>1</v>
      </c>
      <c r="AZ337" s="322"/>
      <c r="BA337" s="337">
        <f t="shared" si="153"/>
        <v>1</v>
      </c>
      <c r="BB337" s="322"/>
      <c r="BC337" s="322"/>
      <c r="BD337" s="322"/>
      <c r="BE337" s="322"/>
      <c r="BF337" s="322"/>
      <c r="BG337" s="322"/>
      <c r="BH337" s="322"/>
      <c r="BI337" s="337">
        <f t="shared" si="154"/>
        <v>1</v>
      </c>
      <c r="BJ337" s="337">
        <f t="shared" si="155"/>
        <v>1</v>
      </c>
      <c r="BK337" s="337">
        <f t="shared" si="156"/>
        <v>1</v>
      </c>
      <c r="BL337" s="337">
        <f t="shared" si="157"/>
        <v>1</v>
      </c>
      <c r="BM337" s="337">
        <f t="shared" si="158"/>
        <v>1</v>
      </c>
      <c r="BN337" s="337">
        <f t="shared" si="159"/>
        <v>1</v>
      </c>
      <c r="BO337" s="415"/>
      <c r="BP337" s="244"/>
      <c r="BQ337" s="244"/>
      <c r="BR337" s="842"/>
      <c r="BS337" s="842"/>
      <c r="BT337" s="842"/>
    </row>
    <row r="338" spans="1:72" s="22" customFormat="1" ht="15.75" hidden="1" customHeight="1" outlineLevel="1">
      <c r="A338" s="842"/>
      <c r="B338" s="44"/>
      <c r="C338" s="45"/>
      <c r="D338" s="46"/>
      <c r="E338" s="46"/>
      <c r="F338" s="45"/>
      <c r="G338" s="46"/>
      <c r="H338" s="45"/>
      <c r="I338" s="45"/>
      <c r="J338" s="47"/>
      <c r="K338" s="48"/>
      <c r="L338" s="47"/>
      <c r="M338" s="2316"/>
      <c r="N338" s="48"/>
      <c r="O338" s="49"/>
      <c r="P338" s="49"/>
      <c r="Q338" s="2254">
        <f t="shared" si="160"/>
        <v>0</v>
      </c>
      <c r="R338" s="50"/>
      <c r="S338" s="2335"/>
      <c r="T338" s="2335"/>
      <c r="U338" s="2335"/>
      <c r="V338" s="2335"/>
      <c r="W338" s="2255">
        <f t="shared" si="142"/>
        <v>0</v>
      </c>
      <c r="X338" s="2261">
        <f t="shared" si="143"/>
        <v>0</v>
      </c>
      <c r="Y338" s="2261">
        <f t="shared" si="144"/>
        <v>0</v>
      </c>
      <c r="Z338" s="50"/>
      <c r="AA338" s="50"/>
      <c r="AB338" s="48"/>
      <c r="AC338" s="48"/>
      <c r="AD338" s="48"/>
      <c r="AE338" s="51"/>
      <c r="AF338" s="42"/>
      <c r="AG338" s="52" t="s">
        <v>7261</v>
      </c>
      <c r="AH338" s="207"/>
      <c r="AI338" s="415"/>
      <c r="AJ338" s="336" t="str">
        <f t="shared" si="145"/>
        <v>Please complete all cells in row</v>
      </c>
      <c r="AK338" s="415"/>
      <c r="AL338" s="244"/>
      <c r="AM338" s="244"/>
      <c r="AN338" s="244"/>
      <c r="AO338" s="244"/>
      <c r="AP338" s="244"/>
      <c r="AQ338" s="244"/>
      <c r="AR338" s="244"/>
      <c r="AS338" s="337">
        <f t="shared" si="146"/>
        <v>1</v>
      </c>
      <c r="AT338" s="337">
        <f t="shared" si="147"/>
        <v>1</v>
      </c>
      <c r="AU338" s="337">
        <f t="shared" si="148"/>
        <v>1</v>
      </c>
      <c r="AV338" s="337">
        <f t="shared" si="149"/>
        <v>1</v>
      </c>
      <c r="AW338" s="337">
        <f t="shared" si="150"/>
        <v>1</v>
      </c>
      <c r="AX338" s="337">
        <f t="shared" si="151"/>
        <v>1</v>
      </c>
      <c r="AY338" s="337">
        <f t="shared" si="152"/>
        <v>1</v>
      </c>
      <c r="AZ338" s="322"/>
      <c r="BA338" s="337">
        <f t="shared" si="153"/>
        <v>1</v>
      </c>
      <c r="BB338" s="322"/>
      <c r="BC338" s="322"/>
      <c r="BD338" s="322"/>
      <c r="BE338" s="322"/>
      <c r="BF338" s="322"/>
      <c r="BG338" s="322"/>
      <c r="BH338" s="322"/>
      <c r="BI338" s="337">
        <f t="shared" si="154"/>
        <v>1</v>
      </c>
      <c r="BJ338" s="337">
        <f t="shared" si="155"/>
        <v>1</v>
      </c>
      <c r="BK338" s="337">
        <f t="shared" si="156"/>
        <v>1</v>
      </c>
      <c r="BL338" s="337">
        <f t="shared" si="157"/>
        <v>1</v>
      </c>
      <c r="BM338" s="337">
        <f t="shared" si="158"/>
        <v>1</v>
      </c>
      <c r="BN338" s="337">
        <f t="shared" si="159"/>
        <v>1</v>
      </c>
      <c r="BO338" s="415"/>
      <c r="BP338" s="244"/>
      <c r="BQ338" s="244"/>
      <c r="BR338" s="842"/>
      <c r="BS338" s="842"/>
      <c r="BT338" s="842"/>
    </row>
    <row r="339" spans="1:72" s="22" customFormat="1" ht="15.75" hidden="1" customHeight="1" outlineLevel="1">
      <c r="A339" s="842"/>
      <c r="B339" s="44"/>
      <c r="C339" s="45"/>
      <c r="D339" s="46"/>
      <c r="E339" s="46"/>
      <c r="F339" s="45"/>
      <c r="G339" s="46"/>
      <c r="H339" s="45"/>
      <c r="I339" s="45"/>
      <c r="J339" s="47"/>
      <c r="K339" s="48"/>
      <c r="L339" s="47"/>
      <c r="M339" s="2316"/>
      <c r="N339" s="48"/>
      <c r="O339" s="49"/>
      <c r="P339" s="49"/>
      <c r="Q339" s="2254">
        <f t="shared" si="160"/>
        <v>0</v>
      </c>
      <c r="R339" s="50"/>
      <c r="S339" s="2335"/>
      <c r="T339" s="2335"/>
      <c r="U339" s="2335"/>
      <c r="V339" s="2335"/>
      <c r="W339" s="2255">
        <f t="shared" si="142"/>
        <v>0</v>
      </c>
      <c r="X339" s="2261">
        <f t="shared" si="143"/>
        <v>0</v>
      </c>
      <c r="Y339" s="2261">
        <f t="shared" si="144"/>
        <v>0</v>
      </c>
      <c r="Z339" s="50"/>
      <c r="AA339" s="50"/>
      <c r="AB339" s="48"/>
      <c r="AC339" s="48"/>
      <c r="AD339" s="48"/>
      <c r="AE339" s="51"/>
      <c r="AF339" s="42"/>
      <c r="AG339" s="52" t="s">
        <v>7262</v>
      </c>
      <c r="AH339" s="207"/>
      <c r="AI339" s="415"/>
      <c r="AJ339" s="336" t="str">
        <f t="shared" si="145"/>
        <v>Please complete all cells in row</v>
      </c>
      <c r="AK339" s="415"/>
      <c r="AL339" s="244"/>
      <c r="AM339" s="244"/>
      <c r="AN339" s="244"/>
      <c r="AO339" s="244"/>
      <c r="AP339" s="244"/>
      <c r="AQ339" s="244"/>
      <c r="AR339" s="244"/>
      <c r="AS339" s="337">
        <f t="shared" si="146"/>
        <v>1</v>
      </c>
      <c r="AT339" s="337">
        <f t="shared" si="147"/>
        <v>1</v>
      </c>
      <c r="AU339" s="337">
        <f t="shared" si="148"/>
        <v>1</v>
      </c>
      <c r="AV339" s="337">
        <f t="shared" si="149"/>
        <v>1</v>
      </c>
      <c r="AW339" s="337">
        <f t="shared" si="150"/>
        <v>1</v>
      </c>
      <c r="AX339" s="337">
        <f t="shared" si="151"/>
        <v>1</v>
      </c>
      <c r="AY339" s="337">
        <f t="shared" si="152"/>
        <v>1</v>
      </c>
      <c r="AZ339" s="322"/>
      <c r="BA339" s="337">
        <f t="shared" si="153"/>
        <v>1</v>
      </c>
      <c r="BB339" s="322"/>
      <c r="BC339" s="322"/>
      <c r="BD339" s="322"/>
      <c r="BE339" s="322"/>
      <c r="BF339" s="322"/>
      <c r="BG339" s="322"/>
      <c r="BH339" s="322"/>
      <c r="BI339" s="337">
        <f t="shared" si="154"/>
        <v>1</v>
      </c>
      <c r="BJ339" s="337">
        <f t="shared" si="155"/>
        <v>1</v>
      </c>
      <c r="BK339" s="337">
        <f t="shared" si="156"/>
        <v>1</v>
      </c>
      <c r="BL339" s="337">
        <f t="shared" si="157"/>
        <v>1</v>
      </c>
      <c r="BM339" s="337">
        <f t="shared" si="158"/>
        <v>1</v>
      </c>
      <c r="BN339" s="337">
        <f t="shared" si="159"/>
        <v>1</v>
      </c>
      <c r="BO339" s="415"/>
      <c r="BP339" s="244"/>
      <c r="BQ339" s="244"/>
      <c r="BR339" s="842"/>
      <c r="BS339" s="842"/>
      <c r="BT339" s="842"/>
    </row>
    <row r="340" spans="1:72" s="22" customFormat="1" ht="15.75" hidden="1" customHeight="1" outlineLevel="1">
      <c r="A340" s="842"/>
      <c r="B340" s="44"/>
      <c r="C340" s="45"/>
      <c r="D340" s="46"/>
      <c r="E340" s="46"/>
      <c r="F340" s="45"/>
      <c r="G340" s="46"/>
      <c r="H340" s="45"/>
      <c r="I340" s="45"/>
      <c r="J340" s="47"/>
      <c r="K340" s="48"/>
      <c r="L340" s="47"/>
      <c r="M340" s="2316"/>
      <c r="N340" s="48"/>
      <c r="O340" s="49"/>
      <c r="P340" s="49"/>
      <c r="Q340" s="2254">
        <f t="shared" si="160"/>
        <v>0</v>
      </c>
      <c r="R340" s="50"/>
      <c r="S340" s="2335"/>
      <c r="T340" s="2335"/>
      <c r="U340" s="2335"/>
      <c r="V340" s="2335"/>
      <c r="W340" s="2255">
        <f t="shared" si="142"/>
        <v>0</v>
      </c>
      <c r="X340" s="2261">
        <f t="shared" si="143"/>
        <v>0</v>
      </c>
      <c r="Y340" s="2261">
        <f t="shared" si="144"/>
        <v>0</v>
      </c>
      <c r="Z340" s="50"/>
      <c r="AA340" s="50"/>
      <c r="AB340" s="48"/>
      <c r="AC340" s="48"/>
      <c r="AD340" s="48"/>
      <c r="AE340" s="51"/>
      <c r="AF340" s="42"/>
      <c r="AG340" s="52" t="s">
        <v>7263</v>
      </c>
      <c r="AH340" s="207"/>
      <c r="AI340" s="415"/>
      <c r="AJ340" s="336" t="str">
        <f t="shared" si="145"/>
        <v>Please complete all cells in row</v>
      </c>
      <c r="AK340" s="415"/>
      <c r="AL340" s="244"/>
      <c r="AM340" s="244"/>
      <c r="AN340" s="244"/>
      <c r="AO340" s="244"/>
      <c r="AP340" s="244"/>
      <c r="AQ340" s="244"/>
      <c r="AR340" s="244"/>
      <c r="AS340" s="337">
        <f t="shared" si="146"/>
        <v>1</v>
      </c>
      <c r="AT340" s="337">
        <f t="shared" si="147"/>
        <v>1</v>
      </c>
      <c r="AU340" s="337">
        <f t="shared" si="148"/>
        <v>1</v>
      </c>
      <c r="AV340" s="337">
        <f t="shared" si="149"/>
        <v>1</v>
      </c>
      <c r="AW340" s="337">
        <f t="shared" si="150"/>
        <v>1</v>
      </c>
      <c r="AX340" s="337">
        <f t="shared" si="151"/>
        <v>1</v>
      </c>
      <c r="AY340" s="337">
        <f t="shared" si="152"/>
        <v>1</v>
      </c>
      <c r="AZ340" s="322"/>
      <c r="BA340" s="337">
        <f t="shared" si="153"/>
        <v>1</v>
      </c>
      <c r="BB340" s="322"/>
      <c r="BC340" s="322"/>
      <c r="BD340" s="322"/>
      <c r="BE340" s="322"/>
      <c r="BF340" s="322"/>
      <c r="BG340" s="322"/>
      <c r="BH340" s="322"/>
      <c r="BI340" s="337">
        <f t="shared" si="154"/>
        <v>1</v>
      </c>
      <c r="BJ340" s="337">
        <f t="shared" si="155"/>
        <v>1</v>
      </c>
      <c r="BK340" s="337">
        <f t="shared" si="156"/>
        <v>1</v>
      </c>
      <c r="BL340" s="337">
        <f t="shared" si="157"/>
        <v>1</v>
      </c>
      <c r="BM340" s="337">
        <f t="shared" si="158"/>
        <v>1</v>
      </c>
      <c r="BN340" s="337">
        <f t="shared" si="159"/>
        <v>1</v>
      </c>
      <c r="BO340" s="415"/>
      <c r="BP340" s="244"/>
      <c r="BQ340" s="244"/>
      <c r="BR340" s="842"/>
      <c r="BS340" s="842"/>
      <c r="BT340" s="842"/>
    </row>
    <row r="341" spans="1:72" s="22" customFormat="1" ht="15.75" hidden="1" customHeight="1" outlineLevel="1">
      <c r="A341" s="842"/>
      <c r="B341" s="44"/>
      <c r="C341" s="45"/>
      <c r="D341" s="46"/>
      <c r="E341" s="46"/>
      <c r="F341" s="45"/>
      <c r="G341" s="46"/>
      <c r="H341" s="45"/>
      <c r="I341" s="45"/>
      <c r="J341" s="47"/>
      <c r="K341" s="48"/>
      <c r="L341" s="47"/>
      <c r="M341" s="2316"/>
      <c r="N341" s="48"/>
      <c r="O341" s="49"/>
      <c r="P341" s="49"/>
      <c r="Q341" s="2254">
        <f t="shared" si="160"/>
        <v>0</v>
      </c>
      <c r="R341" s="50"/>
      <c r="S341" s="2335"/>
      <c r="T341" s="2335"/>
      <c r="U341" s="2335"/>
      <c r="V341" s="2335"/>
      <c r="W341" s="2255">
        <f t="shared" si="142"/>
        <v>0</v>
      </c>
      <c r="X341" s="2261">
        <f t="shared" si="143"/>
        <v>0</v>
      </c>
      <c r="Y341" s="2261">
        <f t="shared" si="144"/>
        <v>0</v>
      </c>
      <c r="Z341" s="50"/>
      <c r="AA341" s="50"/>
      <c r="AB341" s="48"/>
      <c r="AC341" s="48"/>
      <c r="AD341" s="48"/>
      <c r="AE341" s="51"/>
      <c r="AF341" s="42"/>
      <c r="AG341" s="52" t="s">
        <v>7264</v>
      </c>
      <c r="AH341" s="207"/>
      <c r="AI341" s="415"/>
      <c r="AJ341" s="336" t="str">
        <f t="shared" si="145"/>
        <v>Please complete all cells in row</v>
      </c>
      <c r="AK341" s="415"/>
      <c r="AL341" s="244"/>
      <c r="AM341" s="244"/>
      <c r="AN341" s="244"/>
      <c r="AO341" s="244"/>
      <c r="AP341" s="244"/>
      <c r="AQ341" s="244"/>
      <c r="AR341" s="244"/>
      <c r="AS341" s="337">
        <f t="shared" si="146"/>
        <v>1</v>
      </c>
      <c r="AT341" s="337">
        <f t="shared" si="147"/>
        <v>1</v>
      </c>
      <c r="AU341" s="337">
        <f t="shared" si="148"/>
        <v>1</v>
      </c>
      <c r="AV341" s="337">
        <f t="shared" si="149"/>
        <v>1</v>
      </c>
      <c r="AW341" s="337">
        <f t="shared" si="150"/>
        <v>1</v>
      </c>
      <c r="AX341" s="337">
        <f t="shared" si="151"/>
        <v>1</v>
      </c>
      <c r="AY341" s="337">
        <f t="shared" si="152"/>
        <v>1</v>
      </c>
      <c r="AZ341" s="322"/>
      <c r="BA341" s="337">
        <f t="shared" si="153"/>
        <v>1</v>
      </c>
      <c r="BB341" s="322"/>
      <c r="BC341" s="322"/>
      <c r="BD341" s="322"/>
      <c r="BE341" s="322"/>
      <c r="BF341" s="322"/>
      <c r="BG341" s="322"/>
      <c r="BH341" s="322"/>
      <c r="BI341" s="337">
        <f t="shared" si="154"/>
        <v>1</v>
      </c>
      <c r="BJ341" s="337">
        <f t="shared" si="155"/>
        <v>1</v>
      </c>
      <c r="BK341" s="337">
        <f t="shared" si="156"/>
        <v>1</v>
      </c>
      <c r="BL341" s="337">
        <f t="shared" si="157"/>
        <v>1</v>
      </c>
      <c r="BM341" s="337">
        <f t="shared" si="158"/>
        <v>1</v>
      </c>
      <c r="BN341" s="337">
        <f t="shared" si="159"/>
        <v>1</v>
      </c>
      <c r="BO341" s="415"/>
      <c r="BP341" s="244"/>
      <c r="BQ341" s="244"/>
      <c r="BR341" s="842"/>
      <c r="BS341" s="842"/>
      <c r="BT341" s="842"/>
    </row>
    <row r="342" spans="1:72" s="22" customFormat="1" ht="15.75" hidden="1" customHeight="1" outlineLevel="1">
      <c r="A342" s="842"/>
      <c r="B342" s="44"/>
      <c r="C342" s="45"/>
      <c r="D342" s="46"/>
      <c r="E342" s="46"/>
      <c r="F342" s="45"/>
      <c r="G342" s="46"/>
      <c r="H342" s="45"/>
      <c r="I342" s="45"/>
      <c r="J342" s="47"/>
      <c r="K342" s="48"/>
      <c r="L342" s="47"/>
      <c r="M342" s="2316"/>
      <c r="N342" s="48"/>
      <c r="O342" s="49"/>
      <c r="P342" s="49"/>
      <c r="Q342" s="2254">
        <f t="shared" si="160"/>
        <v>0</v>
      </c>
      <c r="R342" s="50"/>
      <c r="S342" s="2335"/>
      <c r="T342" s="2335"/>
      <c r="U342" s="2335"/>
      <c r="V342" s="2335"/>
      <c r="W342" s="2255">
        <f t="shared" si="142"/>
        <v>0</v>
      </c>
      <c r="X342" s="2261">
        <f t="shared" si="143"/>
        <v>0</v>
      </c>
      <c r="Y342" s="2261">
        <f t="shared" si="144"/>
        <v>0</v>
      </c>
      <c r="Z342" s="50"/>
      <c r="AA342" s="50"/>
      <c r="AB342" s="48"/>
      <c r="AC342" s="48"/>
      <c r="AD342" s="48"/>
      <c r="AE342" s="51"/>
      <c r="AF342" s="42"/>
      <c r="AG342" s="52" t="s">
        <v>7265</v>
      </c>
      <c r="AH342" s="207"/>
      <c r="AI342" s="415"/>
      <c r="AJ342" s="336" t="str">
        <f t="shared" si="145"/>
        <v>Please complete all cells in row</v>
      </c>
      <c r="AK342" s="415"/>
      <c r="AL342" s="244"/>
      <c r="AM342" s="244"/>
      <c r="AN342" s="244"/>
      <c r="AO342" s="244"/>
      <c r="AP342" s="244"/>
      <c r="AQ342" s="244"/>
      <c r="AR342" s="244"/>
      <c r="AS342" s="337">
        <f t="shared" si="146"/>
        <v>1</v>
      </c>
      <c r="AT342" s="337">
        <f t="shared" si="147"/>
        <v>1</v>
      </c>
      <c r="AU342" s="337">
        <f t="shared" si="148"/>
        <v>1</v>
      </c>
      <c r="AV342" s="337">
        <f t="shared" si="149"/>
        <v>1</v>
      </c>
      <c r="AW342" s="337">
        <f t="shared" si="150"/>
        <v>1</v>
      </c>
      <c r="AX342" s="337">
        <f t="shared" si="151"/>
        <v>1</v>
      </c>
      <c r="AY342" s="337">
        <f t="shared" si="152"/>
        <v>1</v>
      </c>
      <c r="AZ342" s="322"/>
      <c r="BA342" s="337">
        <f t="shared" si="153"/>
        <v>1</v>
      </c>
      <c r="BB342" s="322"/>
      <c r="BC342" s="322"/>
      <c r="BD342" s="322"/>
      <c r="BE342" s="322"/>
      <c r="BF342" s="322"/>
      <c r="BG342" s="322"/>
      <c r="BH342" s="322"/>
      <c r="BI342" s="337">
        <f t="shared" si="154"/>
        <v>1</v>
      </c>
      <c r="BJ342" s="337">
        <f t="shared" si="155"/>
        <v>1</v>
      </c>
      <c r="BK342" s="337">
        <f t="shared" si="156"/>
        <v>1</v>
      </c>
      <c r="BL342" s="337">
        <f t="shared" si="157"/>
        <v>1</v>
      </c>
      <c r="BM342" s="337">
        <f t="shared" si="158"/>
        <v>1</v>
      </c>
      <c r="BN342" s="337">
        <f t="shared" si="159"/>
        <v>1</v>
      </c>
      <c r="BO342" s="415"/>
      <c r="BP342" s="244"/>
      <c r="BQ342" s="244"/>
      <c r="BR342" s="842"/>
      <c r="BS342" s="842"/>
      <c r="BT342" s="842"/>
    </row>
    <row r="343" spans="1:72" s="22" customFormat="1" ht="15.75" hidden="1" customHeight="1" outlineLevel="1">
      <c r="A343" s="842"/>
      <c r="B343" s="44"/>
      <c r="C343" s="45"/>
      <c r="D343" s="46"/>
      <c r="E343" s="46"/>
      <c r="F343" s="45"/>
      <c r="G343" s="46"/>
      <c r="H343" s="45"/>
      <c r="I343" s="45"/>
      <c r="J343" s="47"/>
      <c r="K343" s="48"/>
      <c r="L343" s="47"/>
      <c r="M343" s="2316"/>
      <c r="N343" s="48"/>
      <c r="O343" s="49"/>
      <c r="P343" s="49"/>
      <c r="Q343" s="2254">
        <f t="shared" si="160"/>
        <v>0</v>
      </c>
      <c r="R343" s="50"/>
      <c r="S343" s="2335"/>
      <c r="T343" s="2335"/>
      <c r="U343" s="2335"/>
      <c r="V343" s="2335"/>
      <c r="W343" s="2255">
        <f t="shared" si="142"/>
        <v>0</v>
      </c>
      <c r="X343" s="2261">
        <f t="shared" si="143"/>
        <v>0</v>
      </c>
      <c r="Y343" s="2261">
        <f t="shared" si="144"/>
        <v>0</v>
      </c>
      <c r="Z343" s="50"/>
      <c r="AA343" s="50"/>
      <c r="AB343" s="48"/>
      <c r="AC343" s="48"/>
      <c r="AD343" s="48"/>
      <c r="AE343" s="51"/>
      <c r="AF343" s="42"/>
      <c r="AG343" s="52" t="s">
        <v>7266</v>
      </c>
      <c r="AH343" s="207"/>
      <c r="AI343" s="415"/>
      <c r="AJ343" s="336" t="str">
        <f t="shared" si="145"/>
        <v>Please complete all cells in row</v>
      </c>
      <c r="AK343" s="415"/>
      <c r="AL343" s="244"/>
      <c r="AM343" s="244"/>
      <c r="AN343" s="244"/>
      <c r="AO343" s="244"/>
      <c r="AP343" s="244"/>
      <c r="AQ343" s="244"/>
      <c r="AR343" s="244"/>
      <c r="AS343" s="337">
        <f t="shared" si="146"/>
        <v>1</v>
      </c>
      <c r="AT343" s="337">
        <f t="shared" si="147"/>
        <v>1</v>
      </c>
      <c r="AU343" s="337">
        <f t="shared" si="148"/>
        <v>1</v>
      </c>
      <c r="AV343" s="337">
        <f t="shared" si="149"/>
        <v>1</v>
      </c>
      <c r="AW343" s="337">
        <f t="shared" si="150"/>
        <v>1</v>
      </c>
      <c r="AX343" s="337">
        <f t="shared" si="151"/>
        <v>1</v>
      </c>
      <c r="AY343" s="337">
        <f t="shared" si="152"/>
        <v>1</v>
      </c>
      <c r="AZ343" s="322"/>
      <c r="BA343" s="337">
        <f t="shared" si="153"/>
        <v>1</v>
      </c>
      <c r="BB343" s="322"/>
      <c r="BC343" s="322"/>
      <c r="BD343" s="322"/>
      <c r="BE343" s="322"/>
      <c r="BF343" s="322"/>
      <c r="BG343" s="322"/>
      <c r="BH343" s="322"/>
      <c r="BI343" s="337">
        <f t="shared" si="154"/>
        <v>1</v>
      </c>
      <c r="BJ343" s="337">
        <f t="shared" si="155"/>
        <v>1</v>
      </c>
      <c r="BK343" s="337">
        <f t="shared" si="156"/>
        <v>1</v>
      </c>
      <c r="BL343" s="337">
        <f t="shared" si="157"/>
        <v>1</v>
      </c>
      <c r="BM343" s="337">
        <f t="shared" si="158"/>
        <v>1</v>
      </c>
      <c r="BN343" s="337">
        <f t="shared" si="159"/>
        <v>1</v>
      </c>
      <c r="BO343" s="415"/>
      <c r="BP343" s="244"/>
      <c r="BQ343" s="244"/>
      <c r="BR343" s="842"/>
      <c r="BS343" s="842"/>
      <c r="BT343" s="842"/>
    </row>
    <row r="344" spans="1:72" s="22" customFormat="1" ht="15.75" hidden="1" customHeight="1" outlineLevel="1">
      <c r="A344" s="842"/>
      <c r="B344" s="44"/>
      <c r="C344" s="45"/>
      <c r="D344" s="46"/>
      <c r="E344" s="46"/>
      <c r="F344" s="45"/>
      <c r="G344" s="46"/>
      <c r="H344" s="45"/>
      <c r="I344" s="45"/>
      <c r="J344" s="47"/>
      <c r="K344" s="48"/>
      <c r="L344" s="47"/>
      <c r="M344" s="2316"/>
      <c r="N344" s="48"/>
      <c r="O344" s="49"/>
      <c r="P344" s="49"/>
      <c r="Q344" s="2254">
        <f t="shared" si="160"/>
        <v>0</v>
      </c>
      <c r="R344" s="50"/>
      <c r="S344" s="2335"/>
      <c r="T344" s="2335"/>
      <c r="U344" s="2335"/>
      <c r="V344" s="2335"/>
      <c r="W344" s="2255">
        <f t="shared" si="142"/>
        <v>0</v>
      </c>
      <c r="X344" s="2261">
        <f t="shared" si="143"/>
        <v>0</v>
      </c>
      <c r="Y344" s="2261">
        <f t="shared" si="144"/>
        <v>0</v>
      </c>
      <c r="Z344" s="50"/>
      <c r="AA344" s="50"/>
      <c r="AB344" s="48"/>
      <c r="AC344" s="48"/>
      <c r="AD344" s="48"/>
      <c r="AE344" s="51"/>
      <c r="AF344" s="42"/>
      <c r="AG344" s="52" t="s">
        <v>7267</v>
      </c>
      <c r="AH344" s="207"/>
      <c r="AI344" s="415"/>
      <c r="AJ344" s="336" t="str">
        <f t="shared" si="145"/>
        <v>Please complete all cells in row</v>
      </c>
      <c r="AK344" s="415"/>
      <c r="AL344" s="244"/>
      <c r="AM344" s="244"/>
      <c r="AN344" s="244"/>
      <c r="AO344" s="244"/>
      <c r="AP344" s="244"/>
      <c r="AQ344" s="244"/>
      <c r="AR344" s="244"/>
      <c r="AS344" s="337">
        <f t="shared" si="146"/>
        <v>1</v>
      </c>
      <c r="AT344" s="337">
        <f t="shared" si="147"/>
        <v>1</v>
      </c>
      <c r="AU344" s="337">
        <f t="shared" si="148"/>
        <v>1</v>
      </c>
      <c r="AV344" s="337">
        <f t="shared" si="149"/>
        <v>1</v>
      </c>
      <c r="AW344" s="337">
        <f t="shared" si="150"/>
        <v>1</v>
      </c>
      <c r="AX344" s="337">
        <f t="shared" si="151"/>
        <v>1</v>
      </c>
      <c r="AY344" s="337">
        <f t="shared" si="152"/>
        <v>1</v>
      </c>
      <c r="AZ344" s="322"/>
      <c r="BA344" s="337">
        <f t="shared" si="153"/>
        <v>1</v>
      </c>
      <c r="BB344" s="322"/>
      <c r="BC344" s="322"/>
      <c r="BD344" s="322"/>
      <c r="BE344" s="322"/>
      <c r="BF344" s="322"/>
      <c r="BG344" s="322"/>
      <c r="BH344" s="322"/>
      <c r="BI344" s="337">
        <f t="shared" si="154"/>
        <v>1</v>
      </c>
      <c r="BJ344" s="337">
        <f t="shared" si="155"/>
        <v>1</v>
      </c>
      <c r="BK344" s="337">
        <f t="shared" si="156"/>
        <v>1</v>
      </c>
      <c r="BL344" s="337">
        <f t="shared" si="157"/>
        <v>1</v>
      </c>
      <c r="BM344" s="337">
        <f t="shared" si="158"/>
        <v>1</v>
      </c>
      <c r="BN344" s="337">
        <f t="shared" si="159"/>
        <v>1</v>
      </c>
      <c r="BO344" s="415"/>
      <c r="BP344" s="244"/>
      <c r="BQ344" s="244"/>
      <c r="BR344" s="842"/>
      <c r="BS344" s="842"/>
      <c r="BT344" s="842"/>
    </row>
    <row r="345" spans="1:72" s="22" customFormat="1" ht="15.75" hidden="1" customHeight="1" outlineLevel="1">
      <c r="A345" s="842"/>
      <c r="B345" s="44"/>
      <c r="C345" s="45"/>
      <c r="D345" s="46"/>
      <c r="E345" s="46"/>
      <c r="F345" s="45"/>
      <c r="G345" s="46"/>
      <c r="H345" s="45"/>
      <c r="I345" s="45"/>
      <c r="J345" s="47"/>
      <c r="K345" s="48"/>
      <c r="L345" s="47"/>
      <c r="M345" s="2316"/>
      <c r="N345" s="48"/>
      <c r="O345" s="49"/>
      <c r="P345" s="49"/>
      <c r="Q345" s="2254">
        <f t="shared" si="160"/>
        <v>0</v>
      </c>
      <c r="R345" s="50"/>
      <c r="S345" s="2335"/>
      <c r="T345" s="2335"/>
      <c r="U345" s="2335"/>
      <c r="V345" s="2335"/>
      <c r="W345" s="2255">
        <f t="shared" si="142"/>
        <v>0</v>
      </c>
      <c r="X345" s="2261">
        <f t="shared" si="143"/>
        <v>0</v>
      </c>
      <c r="Y345" s="2261">
        <f t="shared" si="144"/>
        <v>0</v>
      </c>
      <c r="Z345" s="50"/>
      <c r="AA345" s="50"/>
      <c r="AB345" s="48"/>
      <c r="AC345" s="48"/>
      <c r="AD345" s="48"/>
      <c r="AE345" s="51"/>
      <c r="AF345" s="42"/>
      <c r="AG345" s="52" t="s">
        <v>7268</v>
      </c>
      <c r="AH345" s="207"/>
      <c r="AI345" s="415"/>
      <c r="AJ345" s="336" t="str">
        <f t="shared" si="145"/>
        <v>Please complete all cells in row</v>
      </c>
      <c r="AK345" s="415"/>
      <c r="AL345" s="244"/>
      <c r="AM345" s="244"/>
      <c r="AN345" s="244"/>
      <c r="AO345" s="244"/>
      <c r="AP345" s="244"/>
      <c r="AQ345" s="244"/>
      <c r="AR345" s="244"/>
      <c r="AS345" s="337">
        <f t="shared" si="146"/>
        <v>1</v>
      </c>
      <c r="AT345" s="337">
        <f t="shared" si="147"/>
        <v>1</v>
      </c>
      <c r="AU345" s="337">
        <f t="shared" si="148"/>
        <v>1</v>
      </c>
      <c r="AV345" s="337">
        <f t="shared" si="149"/>
        <v>1</v>
      </c>
      <c r="AW345" s="337">
        <f t="shared" si="150"/>
        <v>1</v>
      </c>
      <c r="AX345" s="337">
        <f t="shared" si="151"/>
        <v>1</v>
      </c>
      <c r="AY345" s="337">
        <f t="shared" si="152"/>
        <v>1</v>
      </c>
      <c r="AZ345" s="322"/>
      <c r="BA345" s="337">
        <f t="shared" si="153"/>
        <v>1</v>
      </c>
      <c r="BB345" s="322"/>
      <c r="BC345" s="322"/>
      <c r="BD345" s="322"/>
      <c r="BE345" s="322"/>
      <c r="BF345" s="322"/>
      <c r="BG345" s="322"/>
      <c r="BH345" s="322"/>
      <c r="BI345" s="337">
        <f t="shared" si="154"/>
        <v>1</v>
      </c>
      <c r="BJ345" s="337">
        <f t="shared" si="155"/>
        <v>1</v>
      </c>
      <c r="BK345" s="337">
        <f t="shared" si="156"/>
        <v>1</v>
      </c>
      <c r="BL345" s="337">
        <f t="shared" si="157"/>
        <v>1</v>
      </c>
      <c r="BM345" s="337">
        <f t="shared" si="158"/>
        <v>1</v>
      </c>
      <c r="BN345" s="337">
        <f t="shared" si="159"/>
        <v>1</v>
      </c>
      <c r="BO345" s="415"/>
      <c r="BP345" s="244"/>
      <c r="BQ345" s="244"/>
      <c r="BR345" s="842"/>
      <c r="BS345" s="842"/>
      <c r="BT345" s="842"/>
    </row>
    <row r="346" spans="1:72" s="22" customFormat="1" ht="15.75" hidden="1" customHeight="1" outlineLevel="1">
      <c r="A346" s="842"/>
      <c r="B346" s="44"/>
      <c r="C346" s="45"/>
      <c r="D346" s="46"/>
      <c r="E346" s="46"/>
      <c r="F346" s="45"/>
      <c r="G346" s="46"/>
      <c r="H346" s="45"/>
      <c r="I346" s="45"/>
      <c r="J346" s="47"/>
      <c r="K346" s="48"/>
      <c r="L346" s="47"/>
      <c r="M346" s="2316"/>
      <c r="N346" s="48"/>
      <c r="O346" s="49"/>
      <c r="P346" s="49"/>
      <c r="Q346" s="2254">
        <f t="shared" si="160"/>
        <v>0</v>
      </c>
      <c r="R346" s="50"/>
      <c r="S346" s="2335"/>
      <c r="T346" s="2335"/>
      <c r="U346" s="2335"/>
      <c r="V346" s="2335"/>
      <c r="W346" s="2255">
        <f t="shared" si="142"/>
        <v>0</v>
      </c>
      <c r="X346" s="2261">
        <f t="shared" si="143"/>
        <v>0</v>
      </c>
      <c r="Y346" s="2261">
        <f t="shared" si="144"/>
        <v>0</v>
      </c>
      <c r="Z346" s="50"/>
      <c r="AA346" s="50"/>
      <c r="AB346" s="48"/>
      <c r="AC346" s="48"/>
      <c r="AD346" s="48"/>
      <c r="AE346" s="51"/>
      <c r="AF346" s="42"/>
      <c r="AG346" s="52" t="s">
        <v>7269</v>
      </c>
      <c r="AH346" s="207"/>
      <c r="AI346" s="415"/>
      <c r="AJ346" s="336" t="str">
        <f t="shared" si="145"/>
        <v>Please complete all cells in row</v>
      </c>
      <c r="AK346" s="415"/>
      <c r="AL346" s="244"/>
      <c r="AM346" s="244"/>
      <c r="AN346" s="244"/>
      <c r="AO346" s="244"/>
      <c r="AP346" s="244"/>
      <c r="AQ346" s="244"/>
      <c r="AR346" s="244"/>
      <c r="AS346" s="337">
        <f t="shared" si="146"/>
        <v>1</v>
      </c>
      <c r="AT346" s="337">
        <f t="shared" si="147"/>
        <v>1</v>
      </c>
      <c r="AU346" s="337">
        <f t="shared" si="148"/>
        <v>1</v>
      </c>
      <c r="AV346" s="337">
        <f t="shared" si="149"/>
        <v>1</v>
      </c>
      <c r="AW346" s="337">
        <f t="shared" si="150"/>
        <v>1</v>
      </c>
      <c r="AX346" s="337">
        <f t="shared" si="151"/>
        <v>1</v>
      </c>
      <c r="AY346" s="337">
        <f t="shared" si="152"/>
        <v>1</v>
      </c>
      <c r="AZ346" s="322"/>
      <c r="BA346" s="337">
        <f t="shared" si="153"/>
        <v>1</v>
      </c>
      <c r="BB346" s="322"/>
      <c r="BC346" s="322"/>
      <c r="BD346" s="322"/>
      <c r="BE346" s="322"/>
      <c r="BF346" s="322"/>
      <c r="BG346" s="322"/>
      <c r="BH346" s="322"/>
      <c r="BI346" s="337">
        <f t="shared" si="154"/>
        <v>1</v>
      </c>
      <c r="BJ346" s="337">
        <f t="shared" si="155"/>
        <v>1</v>
      </c>
      <c r="BK346" s="337">
        <f t="shared" si="156"/>
        <v>1</v>
      </c>
      <c r="BL346" s="337">
        <f t="shared" si="157"/>
        <v>1</v>
      </c>
      <c r="BM346" s="337">
        <f t="shared" si="158"/>
        <v>1</v>
      </c>
      <c r="BN346" s="337">
        <f t="shared" si="159"/>
        <v>1</v>
      </c>
      <c r="BO346" s="415"/>
      <c r="BP346" s="244"/>
      <c r="BQ346" s="244"/>
      <c r="BR346" s="842"/>
      <c r="BS346" s="842"/>
      <c r="BT346" s="842"/>
    </row>
    <row r="347" spans="1:72" s="22" customFormat="1" ht="15.75" hidden="1" customHeight="1" outlineLevel="1">
      <c r="A347" s="842"/>
      <c r="B347" s="44"/>
      <c r="C347" s="45"/>
      <c r="D347" s="46"/>
      <c r="E347" s="46"/>
      <c r="F347" s="45"/>
      <c r="G347" s="46"/>
      <c r="H347" s="45"/>
      <c r="I347" s="45"/>
      <c r="J347" s="47"/>
      <c r="K347" s="48"/>
      <c r="L347" s="47"/>
      <c r="M347" s="2316"/>
      <c r="N347" s="48"/>
      <c r="O347" s="49"/>
      <c r="P347" s="49"/>
      <c r="Q347" s="2254">
        <f t="shared" si="160"/>
        <v>0</v>
      </c>
      <c r="R347" s="50"/>
      <c r="S347" s="2335"/>
      <c r="T347" s="2335"/>
      <c r="U347" s="2335"/>
      <c r="V347" s="2335"/>
      <c r="W347" s="2255">
        <f t="shared" si="142"/>
        <v>0</v>
      </c>
      <c r="X347" s="2261">
        <f t="shared" si="143"/>
        <v>0</v>
      </c>
      <c r="Y347" s="2261">
        <f t="shared" si="144"/>
        <v>0</v>
      </c>
      <c r="Z347" s="50"/>
      <c r="AA347" s="50"/>
      <c r="AB347" s="48"/>
      <c r="AC347" s="48"/>
      <c r="AD347" s="48"/>
      <c r="AE347" s="51"/>
      <c r="AF347" s="42"/>
      <c r="AG347" s="52" t="s">
        <v>7270</v>
      </c>
      <c r="AH347" s="207"/>
      <c r="AI347" s="415"/>
      <c r="AJ347" s="336" t="str">
        <f t="shared" si="145"/>
        <v>Please complete all cells in row</v>
      </c>
      <c r="AK347" s="415"/>
      <c r="AL347" s="244"/>
      <c r="AM347" s="244"/>
      <c r="AN347" s="244"/>
      <c r="AO347" s="244"/>
      <c r="AP347" s="244"/>
      <c r="AQ347" s="244"/>
      <c r="AR347" s="244"/>
      <c r="AS347" s="337">
        <f t="shared" si="146"/>
        <v>1</v>
      </c>
      <c r="AT347" s="337">
        <f t="shared" si="147"/>
        <v>1</v>
      </c>
      <c r="AU347" s="337">
        <f t="shared" si="148"/>
        <v>1</v>
      </c>
      <c r="AV347" s="337">
        <f t="shared" si="149"/>
        <v>1</v>
      </c>
      <c r="AW347" s="337">
        <f t="shared" si="150"/>
        <v>1</v>
      </c>
      <c r="AX347" s="337">
        <f t="shared" si="151"/>
        <v>1</v>
      </c>
      <c r="AY347" s="337">
        <f t="shared" si="152"/>
        <v>1</v>
      </c>
      <c r="AZ347" s="322"/>
      <c r="BA347" s="337">
        <f t="shared" si="153"/>
        <v>1</v>
      </c>
      <c r="BB347" s="322"/>
      <c r="BC347" s="322"/>
      <c r="BD347" s="322"/>
      <c r="BE347" s="322"/>
      <c r="BF347" s="322"/>
      <c r="BG347" s="322"/>
      <c r="BH347" s="322"/>
      <c r="BI347" s="337">
        <f t="shared" si="154"/>
        <v>1</v>
      </c>
      <c r="BJ347" s="337">
        <f t="shared" si="155"/>
        <v>1</v>
      </c>
      <c r="BK347" s="337">
        <f t="shared" si="156"/>
        <v>1</v>
      </c>
      <c r="BL347" s="337">
        <f t="shared" si="157"/>
        <v>1</v>
      </c>
      <c r="BM347" s="337">
        <f t="shared" si="158"/>
        <v>1</v>
      </c>
      <c r="BN347" s="337">
        <f t="shared" si="159"/>
        <v>1</v>
      </c>
      <c r="BO347" s="415"/>
      <c r="BP347" s="244"/>
      <c r="BQ347" s="244"/>
      <c r="BR347" s="842"/>
      <c r="BS347" s="842"/>
      <c r="BT347" s="842"/>
    </row>
    <row r="348" spans="1:72" s="22" customFormat="1" ht="15.75" hidden="1" customHeight="1" outlineLevel="1">
      <c r="A348" s="842"/>
      <c r="B348" s="44"/>
      <c r="C348" s="45"/>
      <c r="D348" s="46"/>
      <c r="E348" s="46"/>
      <c r="F348" s="45"/>
      <c r="G348" s="46"/>
      <c r="H348" s="45"/>
      <c r="I348" s="45"/>
      <c r="J348" s="47"/>
      <c r="K348" s="48"/>
      <c r="L348" s="47"/>
      <c r="M348" s="2316"/>
      <c r="N348" s="48"/>
      <c r="O348" s="49"/>
      <c r="P348" s="49"/>
      <c r="Q348" s="2254">
        <f t="shared" si="160"/>
        <v>0</v>
      </c>
      <c r="R348" s="50"/>
      <c r="S348" s="2335"/>
      <c r="T348" s="2335"/>
      <c r="U348" s="2335"/>
      <c r="V348" s="2335"/>
      <c r="W348" s="2255">
        <f t="shared" si="142"/>
        <v>0</v>
      </c>
      <c r="X348" s="2261">
        <f t="shared" si="143"/>
        <v>0</v>
      </c>
      <c r="Y348" s="2261">
        <f t="shared" si="144"/>
        <v>0</v>
      </c>
      <c r="Z348" s="50"/>
      <c r="AA348" s="50"/>
      <c r="AB348" s="48"/>
      <c r="AC348" s="48"/>
      <c r="AD348" s="48"/>
      <c r="AE348" s="51"/>
      <c r="AF348" s="42"/>
      <c r="AG348" s="52" t="s">
        <v>7271</v>
      </c>
      <c r="AH348" s="207"/>
      <c r="AI348" s="415"/>
      <c r="AJ348" s="336" t="str">
        <f t="shared" si="145"/>
        <v>Please complete all cells in row</v>
      </c>
      <c r="AK348" s="415"/>
      <c r="AL348" s="244"/>
      <c r="AM348" s="244"/>
      <c r="AN348" s="244"/>
      <c r="AO348" s="244"/>
      <c r="AP348" s="244"/>
      <c r="AQ348" s="244"/>
      <c r="AR348" s="244"/>
      <c r="AS348" s="337">
        <f t="shared" si="146"/>
        <v>1</v>
      </c>
      <c r="AT348" s="337">
        <f t="shared" si="147"/>
        <v>1</v>
      </c>
      <c r="AU348" s="337">
        <f t="shared" si="148"/>
        <v>1</v>
      </c>
      <c r="AV348" s="337">
        <f t="shared" si="149"/>
        <v>1</v>
      </c>
      <c r="AW348" s="337">
        <f t="shared" si="150"/>
        <v>1</v>
      </c>
      <c r="AX348" s="337">
        <f t="shared" si="151"/>
        <v>1</v>
      </c>
      <c r="AY348" s="337">
        <f t="shared" si="152"/>
        <v>1</v>
      </c>
      <c r="AZ348" s="322"/>
      <c r="BA348" s="337">
        <f t="shared" si="153"/>
        <v>1</v>
      </c>
      <c r="BB348" s="322"/>
      <c r="BC348" s="322"/>
      <c r="BD348" s="322"/>
      <c r="BE348" s="322"/>
      <c r="BF348" s="322"/>
      <c r="BG348" s="322"/>
      <c r="BH348" s="322"/>
      <c r="BI348" s="337">
        <f t="shared" si="154"/>
        <v>1</v>
      </c>
      <c r="BJ348" s="337">
        <f t="shared" si="155"/>
        <v>1</v>
      </c>
      <c r="BK348" s="337">
        <f t="shared" si="156"/>
        <v>1</v>
      </c>
      <c r="BL348" s="337">
        <f t="shared" si="157"/>
        <v>1</v>
      </c>
      <c r="BM348" s="337">
        <f t="shared" si="158"/>
        <v>1</v>
      </c>
      <c r="BN348" s="337">
        <f t="shared" si="159"/>
        <v>1</v>
      </c>
      <c r="BO348" s="415"/>
      <c r="BP348" s="244"/>
      <c r="BQ348" s="244"/>
      <c r="BR348" s="842"/>
      <c r="BS348" s="842"/>
      <c r="BT348" s="842"/>
    </row>
    <row r="349" spans="1:72" s="22" customFormat="1" ht="15.75" hidden="1" customHeight="1" outlineLevel="1">
      <c r="A349" s="842"/>
      <c r="B349" s="44"/>
      <c r="C349" s="45"/>
      <c r="D349" s="46"/>
      <c r="E349" s="46"/>
      <c r="F349" s="45"/>
      <c r="G349" s="46"/>
      <c r="H349" s="45"/>
      <c r="I349" s="45"/>
      <c r="J349" s="47"/>
      <c r="K349" s="48"/>
      <c r="L349" s="47"/>
      <c r="M349" s="2316"/>
      <c r="N349" s="48"/>
      <c r="O349" s="49"/>
      <c r="P349" s="49"/>
      <c r="Q349" s="2254">
        <f t="shared" si="160"/>
        <v>0</v>
      </c>
      <c r="R349" s="50"/>
      <c r="S349" s="2335"/>
      <c r="T349" s="2335"/>
      <c r="U349" s="2335"/>
      <c r="V349" s="2335"/>
      <c r="W349" s="2255">
        <f t="shared" si="142"/>
        <v>0</v>
      </c>
      <c r="X349" s="2261">
        <f t="shared" si="143"/>
        <v>0</v>
      </c>
      <c r="Y349" s="2261">
        <f t="shared" si="144"/>
        <v>0</v>
      </c>
      <c r="Z349" s="50"/>
      <c r="AA349" s="50"/>
      <c r="AB349" s="48"/>
      <c r="AC349" s="48"/>
      <c r="AD349" s="48"/>
      <c r="AE349" s="51"/>
      <c r="AF349" s="42"/>
      <c r="AG349" s="52" t="s">
        <v>7272</v>
      </c>
      <c r="AH349" s="207"/>
      <c r="AI349" s="415"/>
      <c r="AJ349" s="336" t="str">
        <f t="shared" si="145"/>
        <v>Please complete all cells in row</v>
      </c>
      <c r="AK349" s="415"/>
      <c r="AL349" s="244"/>
      <c r="AM349" s="244"/>
      <c r="AN349" s="244"/>
      <c r="AO349" s="244"/>
      <c r="AP349" s="244"/>
      <c r="AQ349" s="244"/>
      <c r="AR349" s="244"/>
      <c r="AS349" s="337">
        <f t="shared" si="146"/>
        <v>1</v>
      </c>
      <c r="AT349" s="337">
        <f t="shared" si="147"/>
        <v>1</v>
      </c>
      <c r="AU349" s="337">
        <f t="shared" si="148"/>
        <v>1</v>
      </c>
      <c r="AV349" s="337">
        <f t="shared" si="149"/>
        <v>1</v>
      </c>
      <c r="AW349" s="337">
        <f t="shared" si="150"/>
        <v>1</v>
      </c>
      <c r="AX349" s="337">
        <f t="shared" si="151"/>
        <v>1</v>
      </c>
      <c r="AY349" s="337">
        <f t="shared" si="152"/>
        <v>1</v>
      </c>
      <c r="AZ349" s="322"/>
      <c r="BA349" s="337">
        <f t="shared" si="153"/>
        <v>1</v>
      </c>
      <c r="BB349" s="322"/>
      <c r="BC349" s="322"/>
      <c r="BD349" s="322"/>
      <c r="BE349" s="322"/>
      <c r="BF349" s="322"/>
      <c r="BG349" s="322"/>
      <c r="BH349" s="322"/>
      <c r="BI349" s="337">
        <f t="shared" si="154"/>
        <v>1</v>
      </c>
      <c r="BJ349" s="337">
        <f t="shared" si="155"/>
        <v>1</v>
      </c>
      <c r="BK349" s="337">
        <f t="shared" si="156"/>
        <v>1</v>
      </c>
      <c r="BL349" s="337">
        <f t="shared" si="157"/>
        <v>1</v>
      </c>
      <c r="BM349" s="337">
        <f t="shared" si="158"/>
        <v>1</v>
      </c>
      <c r="BN349" s="337">
        <f t="shared" si="159"/>
        <v>1</v>
      </c>
      <c r="BO349" s="415"/>
      <c r="BP349" s="244"/>
      <c r="BQ349" s="244"/>
      <c r="BR349" s="842"/>
      <c r="BS349" s="842"/>
      <c r="BT349" s="842"/>
    </row>
    <row r="350" spans="1:72" s="22" customFormat="1" ht="15.75" hidden="1" customHeight="1" outlineLevel="1">
      <c r="A350" s="842"/>
      <c r="B350" s="44"/>
      <c r="C350" s="45"/>
      <c r="D350" s="46"/>
      <c r="E350" s="46"/>
      <c r="F350" s="45"/>
      <c r="G350" s="46"/>
      <c r="H350" s="45"/>
      <c r="I350" s="45"/>
      <c r="J350" s="47"/>
      <c r="K350" s="48"/>
      <c r="L350" s="47"/>
      <c r="M350" s="2316"/>
      <c r="N350" s="48"/>
      <c r="O350" s="49"/>
      <c r="P350" s="49"/>
      <c r="Q350" s="2254">
        <f t="shared" si="160"/>
        <v>0</v>
      </c>
      <c r="R350" s="50"/>
      <c r="S350" s="2335"/>
      <c r="T350" s="2335"/>
      <c r="U350" s="2335"/>
      <c r="V350" s="2335"/>
      <c r="W350" s="2255">
        <f t="shared" si="142"/>
        <v>0</v>
      </c>
      <c r="X350" s="2261">
        <f t="shared" si="143"/>
        <v>0</v>
      </c>
      <c r="Y350" s="2261">
        <f t="shared" si="144"/>
        <v>0</v>
      </c>
      <c r="Z350" s="50"/>
      <c r="AA350" s="50"/>
      <c r="AB350" s="48"/>
      <c r="AC350" s="48"/>
      <c r="AD350" s="48"/>
      <c r="AE350" s="51"/>
      <c r="AF350" s="42"/>
      <c r="AG350" s="52" t="s">
        <v>7273</v>
      </c>
      <c r="AH350" s="207"/>
      <c r="AI350" s="415"/>
      <c r="AJ350" s="336" t="str">
        <f t="shared" si="145"/>
        <v>Please complete all cells in row</v>
      </c>
      <c r="AK350" s="415"/>
      <c r="AL350" s="244"/>
      <c r="AM350" s="244"/>
      <c r="AN350" s="244"/>
      <c r="AO350" s="244"/>
      <c r="AP350" s="244"/>
      <c r="AQ350" s="244"/>
      <c r="AR350" s="244"/>
      <c r="AS350" s="337">
        <f t="shared" si="146"/>
        <v>1</v>
      </c>
      <c r="AT350" s="337">
        <f t="shared" si="147"/>
        <v>1</v>
      </c>
      <c r="AU350" s="337">
        <f t="shared" si="148"/>
        <v>1</v>
      </c>
      <c r="AV350" s="337">
        <f t="shared" si="149"/>
        <v>1</v>
      </c>
      <c r="AW350" s="337">
        <f t="shared" si="150"/>
        <v>1</v>
      </c>
      <c r="AX350" s="337">
        <f t="shared" si="151"/>
        <v>1</v>
      </c>
      <c r="AY350" s="337">
        <f t="shared" si="152"/>
        <v>1</v>
      </c>
      <c r="AZ350" s="322"/>
      <c r="BA350" s="337">
        <f t="shared" si="153"/>
        <v>1</v>
      </c>
      <c r="BB350" s="322"/>
      <c r="BC350" s="322"/>
      <c r="BD350" s="322"/>
      <c r="BE350" s="322"/>
      <c r="BF350" s="322"/>
      <c r="BG350" s="322"/>
      <c r="BH350" s="322"/>
      <c r="BI350" s="337">
        <f t="shared" si="154"/>
        <v>1</v>
      </c>
      <c r="BJ350" s="337">
        <f t="shared" si="155"/>
        <v>1</v>
      </c>
      <c r="BK350" s="337">
        <f t="shared" si="156"/>
        <v>1</v>
      </c>
      <c r="BL350" s="337">
        <f t="shared" si="157"/>
        <v>1</v>
      </c>
      <c r="BM350" s="337">
        <f t="shared" si="158"/>
        <v>1</v>
      </c>
      <c r="BN350" s="337">
        <f t="shared" si="159"/>
        <v>1</v>
      </c>
      <c r="BO350" s="415"/>
      <c r="BP350" s="244"/>
      <c r="BQ350" s="244"/>
      <c r="BR350" s="842"/>
      <c r="BS350" s="842"/>
      <c r="BT350" s="842"/>
    </row>
    <row r="351" spans="1:72" s="22" customFormat="1" ht="15.75" hidden="1" customHeight="1" outlineLevel="1">
      <c r="A351" s="842"/>
      <c r="B351" s="44"/>
      <c r="C351" s="45"/>
      <c r="D351" s="46"/>
      <c r="E351" s="46"/>
      <c r="F351" s="45"/>
      <c r="G351" s="46"/>
      <c r="H351" s="45"/>
      <c r="I351" s="45"/>
      <c r="J351" s="47"/>
      <c r="K351" s="48"/>
      <c r="L351" s="47"/>
      <c r="M351" s="2316"/>
      <c r="N351" s="48"/>
      <c r="O351" s="49"/>
      <c r="P351" s="49"/>
      <c r="Q351" s="2254">
        <f t="shared" si="160"/>
        <v>0</v>
      </c>
      <c r="R351" s="50"/>
      <c r="S351" s="2335"/>
      <c r="T351" s="2335"/>
      <c r="U351" s="2335"/>
      <c r="V351" s="2335"/>
      <c r="W351" s="2255">
        <f t="shared" si="142"/>
        <v>0</v>
      </c>
      <c r="X351" s="2261">
        <f t="shared" si="143"/>
        <v>0</v>
      </c>
      <c r="Y351" s="2261">
        <f t="shared" si="144"/>
        <v>0</v>
      </c>
      <c r="Z351" s="50"/>
      <c r="AA351" s="50"/>
      <c r="AB351" s="48"/>
      <c r="AC351" s="48"/>
      <c r="AD351" s="48"/>
      <c r="AE351" s="51"/>
      <c r="AF351" s="42"/>
      <c r="AG351" s="52" t="s">
        <v>7274</v>
      </c>
      <c r="AH351" s="207"/>
      <c r="AI351" s="415"/>
      <c r="AJ351" s="336" t="str">
        <f t="shared" si="145"/>
        <v>Please complete all cells in row</v>
      </c>
      <c r="AK351" s="415"/>
      <c r="AL351" s="244"/>
      <c r="AM351" s="244"/>
      <c r="AN351" s="244"/>
      <c r="AO351" s="244"/>
      <c r="AP351" s="244"/>
      <c r="AQ351" s="244"/>
      <c r="AR351" s="244"/>
      <c r="AS351" s="337">
        <f t="shared" si="146"/>
        <v>1</v>
      </c>
      <c r="AT351" s="337">
        <f t="shared" si="147"/>
        <v>1</v>
      </c>
      <c r="AU351" s="337">
        <f t="shared" si="148"/>
        <v>1</v>
      </c>
      <c r="AV351" s="337">
        <f t="shared" si="149"/>
        <v>1</v>
      </c>
      <c r="AW351" s="337">
        <f t="shared" si="150"/>
        <v>1</v>
      </c>
      <c r="AX351" s="337">
        <f t="shared" si="151"/>
        <v>1</v>
      </c>
      <c r="AY351" s="337">
        <f t="shared" si="152"/>
        <v>1</v>
      </c>
      <c r="AZ351" s="322"/>
      <c r="BA351" s="337">
        <f t="shared" si="153"/>
        <v>1</v>
      </c>
      <c r="BB351" s="322"/>
      <c r="BC351" s="322"/>
      <c r="BD351" s="322"/>
      <c r="BE351" s="322"/>
      <c r="BF351" s="322"/>
      <c r="BG351" s="322"/>
      <c r="BH351" s="322"/>
      <c r="BI351" s="337">
        <f t="shared" si="154"/>
        <v>1</v>
      </c>
      <c r="BJ351" s="337">
        <f t="shared" si="155"/>
        <v>1</v>
      </c>
      <c r="BK351" s="337">
        <f t="shared" si="156"/>
        <v>1</v>
      </c>
      <c r="BL351" s="337">
        <f t="shared" si="157"/>
        <v>1</v>
      </c>
      <c r="BM351" s="337">
        <f t="shared" si="158"/>
        <v>1</v>
      </c>
      <c r="BN351" s="337">
        <f t="shared" si="159"/>
        <v>1</v>
      </c>
      <c r="BO351" s="415"/>
      <c r="BP351" s="244"/>
      <c r="BQ351" s="244"/>
      <c r="BR351" s="842"/>
      <c r="BS351" s="842"/>
      <c r="BT351" s="842"/>
    </row>
    <row r="352" spans="1:72" s="22" customFormat="1" ht="15.75" hidden="1" customHeight="1" outlineLevel="1">
      <c r="A352" s="842"/>
      <c r="B352" s="44"/>
      <c r="C352" s="45"/>
      <c r="D352" s="46"/>
      <c r="E352" s="46"/>
      <c r="F352" s="45"/>
      <c r="G352" s="46"/>
      <c r="H352" s="45"/>
      <c r="I352" s="45"/>
      <c r="J352" s="47"/>
      <c r="K352" s="48"/>
      <c r="L352" s="47"/>
      <c r="M352" s="2316"/>
      <c r="N352" s="48"/>
      <c r="O352" s="49"/>
      <c r="P352" s="49"/>
      <c r="Q352" s="2254">
        <f t="shared" si="160"/>
        <v>0</v>
      </c>
      <c r="R352" s="50"/>
      <c r="S352" s="2335"/>
      <c r="T352" s="2335"/>
      <c r="U352" s="2335"/>
      <c r="V352" s="2335"/>
      <c r="W352" s="2255">
        <f t="shared" si="142"/>
        <v>0</v>
      </c>
      <c r="X352" s="2261">
        <f t="shared" si="143"/>
        <v>0</v>
      </c>
      <c r="Y352" s="2261">
        <f t="shared" si="144"/>
        <v>0</v>
      </c>
      <c r="Z352" s="50"/>
      <c r="AA352" s="50"/>
      <c r="AB352" s="48"/>
      <c r="AC352" s="48"/>
      <c r="AD352" s="48"/>
      <c r="AE352" s="51"/>
      <c r="AF352" s="42"/>
      <c r="AG352" s="52" t="s">
        <v>7275</v>
      </c>
      <c r="AH352" s="207"/>
      <c r="AI352" s="415"/>
      <c r="AJ352" s="336" t="str">
        <f t="shared" si="145"/>
        <v>Please complete all cells in row</v>
      </c>
      <c r="AK352" s="415"/>
      <c r="AL352" s="244"/>
      <c r="AM352" s="244"/>
      <c r="AN352" s="244"/>
      <c r="AO352" s="244"/>
      <c r="AP352" s="244"/>
      <c r="AQ352" s="244"/>
      <c r="AR352" s="244"/>
      <c r="AS352" s="337">
        <f t="shared" si="146"/>
        <v>1</v>
      </c>
      <c r="AT352" s="337">
        <f t="shared" si="147"/>
        <v>1</v>
      </c>
      <c r="AU352" s="337">
        <f t="shared" si="148"/>
        <v>1</v>
      </c>
      <c r="AV352" s="337">
        <f t="shared" si="149"/>
        <v>1</v>
      </c>
      <c r="AW352" s="337">
        <f t="shared" si="150"/>
        <v>1</v>
      </c>
      <c r="AX352" s="337">
        <f t="shared" si="151"/>
        <v>1</v>
      </c>
      <c r="AY352" s="337">
        <f t="shared" si="152"/>
        <v>1</v>
      </c>
      <c r="AZ352" s="322"/>
      <c r="BA352" s="337">
        <f t="shared" si="153"/>
        <v>1</v>
      </c>
      <c r="BB352" s="322"/>
      <c r="BC352" s="322"/>
      <c r="BD352" s="322"/>
      <c r="BE352" s="322"/>
      <c r="BF352" s="322"/>
      <c r="BG352" s="322"/>
      <c r="BH352" s="322"/>
      <c r="BI352" s="337">
        <f t="shared" si="154"/>
        <v>1</v>
      </c>
      <c r="BJ352" s="337">
        <f t="shared" si="155"/>
        <v>1</v>
      </c>
      <c r="BK352" s="337">
        <f t="shared" si="156"/>
        <v>1</v>
      </c>
      <c r="BL352" s="337">
        <f t="shared" si="157"/>
        <v>1</v>
      </c>
      <c r="BM352" s="337">
        <f t="shared" si="158"/>
        <v>1</v>
      </c>
      <c r="BN352" s="337">
        <f t="shared" si="159"/>
        <v>1</v>
      </c>
      <c r="BO352" s="415"/>
      <c r="BP352" s="244"/>
      <c r="BQ352" s="244"/>
      <c r="BR352" s="842"/>
      <c r="BS352" s="842"/>
      <c r="BT352" s="842"/>
    </row>
    <row r="353" spans="1:72" s="22" customFormat="1" ht="15.75" hidden="1" customHeight="1" outlineLevel="1">
      <c r="A353" s="842"/>
      <c r="B353" s="44"/>
      <c r="C353" s="45"/>
      <c r="D353" s="46"/>
      <c r="E353" s="46"/>
      <c r="F353" s="45"/>
      <c r="G353" s="46"/>
      <c r="H353" s="45"/>
      <c r="I353" s="45"/>
      <c r="J353" s="47"/>
      <c r="K353" s="48"/>
      <c r="L353" s="47"/>
      <c r="M353" s="2316"/>
      <c r="N353" s="48"/>
      <c r="O353" s="49"/>
      <c r="P353" s="49"/>
      <c r="Q353" s="2254">
        <f t="shared" si="160"/>
        <v>0</v>
      </c>
      <c r="R353" s="50"/>
      <c r="S353" s="2335"/>
      <c r="T353" s="2335"/>
      <c r="U353" s="2335"/>
      <c r="V353" s="2335"/>
      <c r="W353" s="2255">
        <f t="shared" si="142"/>
        <v>0</v>
      </c>
      <c r="X353" s="2261">
        <f t="shared" si="143"/>
        <v>0</v>
      </c>
      <c r="Y353" s="2261">
        <f t="shared" si="144"/>
        <v>0</v>
      </c>
      <c r="Z353" s="50"/>
      <c r="AA353" s="50"/>
      <c r="AB353" s="48"/>
      <c r="AC353" s="48"/>
      <c r="AD353" s="48"/>
      <c r="AE353" s="51"/>
      <c r="AF353" s="42"/>
      <c r="AG353" s="52" t="s">
        <v>7276</v>
      </c>
      <c r="AH353" s="207"/>
      <c r="AI353" s="415"/>
      <c r="AJ353" s="336" t="str">
        <f t="shared" si="145"/>
        <v>Please complete all cells in row</v>
      </c>
      <c r="AK353" s="415"/>
      <c r="AL353" s="244"/>
      <c r="AM353" s="244"/>
      <c r="AN353" s="244"/>
      <c r="AO353" s="244"/>
      <c r="AP353" s="244"/>
      <c r="AQ353" s="244"/>
      <c r="AR353" s="244"/>
      <c r="AS353" s="337">
        <f t="shared" si="146"/>
        <v>1</v>
      </c>
      <c r="AT353" s="337">
        <f t="shared" si="147"/>
        <v>1</v>
      </c>
      <c r="AU353" s="337">
        <f t="shared" si="148"/>
        <v>1</v>
      </c>
      <c r="AV353" s="337">
        <f t="shared" si="149"/>
        <v>1</v>
      </c>
      <c r="AW353" s="337">
        <f t="shared" si="150"/>
        <v>1</v>
      </c>
      <c r="AX353" s="337">
        <f t="shared" si="151"/>
        <v>1</v>
      </c>
      <c r="AY353" s="337">
        <f t="shared" si="152"/>
        <v>1</v>
      </c>
      <c r="AZ353" s="322"/>
      <c r="BA353" s="337">
        <f t="shared" si="153"/>
        <v>1</v>
      </c>
      <c r="BB353" s="322"/>
      <c r="BC353" s="322"/>
      <c r="BD353" s="322"/>
      <c r="BE353" s="322"/>
      <c r="BF353" s="322"/>
      <c r="BG353" s="322"/>
      <c r="BH353" s="322"/>
      <c r="BI353" s="337">
        <f t="shared" si="154"/>
        <v>1</v>
      </c>
      <c r="BJ353" s="337">
        <f t="shared" si="155"/>
        <v>1</v>
      </c>
      <c r="BK353" s="337">
        <f t="shared" si="156"/>
        <v>1</v>
      </c>
      <c r="BL353" s="337">
        <f t="shared" si="157"/>
        <v>1</v>
      </c>
      <c r="BM353" s="337">
        <f t="shared" si="158"/>
        <v>1</v>
      </c>
      <c r="BN353" s="337">
        <f t="shared" si="159"/>
        <v>1</v>
      </c>
      <c r="BO353" s="415"/>
      <c r="BP353" s="244"/>
      <c r="BQ353" s="244"/>
      <c r="BR353" s="842"/>
      <c r="BS353" s="842"/>
      <c r="BT353" s="842"/>
    </row>
    <row r="354" spans="1:72" s="22" customFormat="1" ht="15.75" hidden="1" customHeight="1" outlineLevel="1">
      <c r="A354" s="842"/>
      <c r="B354" s="44"/>
      <c r="C354" s="45"/>
      <c r="D354" s="46"/>
      <c r="E354" s="46"/>
      <c r="F354" s="45"/>
      <c r="G354" s="46"/>
      <c r="H354" s="45"/>
      <c r="I354" s="45"/>
      <c r="J354" s="47"/>
      <c r="K354" s="48"/>
      <c r="L354" s="47"/>
      <c r="M354" s="2316"/>
      <c r="N354" s="48"/>
      <c r="O354" s="49"/>
      <c r="P354" s="49"/>
      <c r="Q354" s="2254">
        <f t="shared" si="160"/>
        <v>0</v>
      </c>
      <c r="R354" s="50"/>
      <c r="S354" s="2335"/>
      <c r="T354" s="2335"/>
      <c r="U354" s="2335"/>
      <c r="V354" s="2335"/>
      <c r="W354" s="2255">
        <f t="shared" si="142"/>
        <v>0</v>
      </c>
      <c r="X354" s="2261">
        <f t="shared" si="143"/>
        <v>0</v>
      </c>
      <c r="Y354" s="2261">
        <f t="shared" si="144"/>
        <v>0</v>
      </c>
      <c r="Z354" s="50"/>
      <c r="AA354" s="50"/>
      <c r="AB354" s="48"/>
      <c r="AC354" s="48"/>
      <c r="AD354" s="48"/>
      <c r="AE354" s="51"/>
      <c r="AF354" s="42"/>
      <c r="AG354" s="52" t="s">
        <v>7277</v>
      </c>
      <c r="AH354" s="207"/>
      <c r="AI354" s="415"/>
      <c r="AJ354" s="336" t="str">
        <f t="shared" si="145"/>
        <v>Please complete all cells in row</v>
      </c>
      <c r="AK354" s="415"/>
      <c r="AL354" s="244"/>
      <c r="AM354" s="244"/>
      <c r="AN354" s="244"/>
      <c r="AO354" s="244"/>
      <c r="AP354" s="244"/>
      <c r="AQ354" s="244"/>
      <c r="AR354" s="244"/>
      <c r="AS354" s="337">
        <f t="shared" si="146"/>
        <v>1</v>
      </c>
      <c r="AT354" s="337">
        <f t="shared" si="147"/>
        <v>1</v>
      </c>
      <c r="AU354" s="337">
        <f t="shared" si="148"/>
        <v>1</v>
      </c>
      <c r="AV354" s="337">
        <f t="shared" si="149"/>
        <v>1</v>
      </c>
      <c r="AW354" s="337">
        <f t="shared" si="150"/>
        <v>1</v>
      </c>
      <c r="AX354" s="337">
        <f t="shared" si="151"/>
        <v>1</v>
      </c>
      <c r="AY354" s="337">
        <f t="shared" si="152"/>
        <v>1</v>
      </c>
      <c r="AZ354" s="322"/>
      <c r="BA354" s="337">
        <f t="shared" si="153"/>
        <v>1</v>
      </c>
      <c r="BB354" s="322"/>
      <c r="BC354" s="322"/>
      <c r="BD354" s="322"/>
      <c r="BE354" s="322"/>
      <c r="BF354" s="322"/>
      <c r="BG354" s="322"/>
      <c r="BH354" s="322"/>
      <c r="BI354" s="337">
        <f t="shared" si="154"/>
        <v>1</v>
      </c>
      <c r="BJ354" s="337">
        <f t="shared" si="155"/>
        <v>1</v>
      </c>
      <c r="BK354" s="337">
        <f t="shared" si="156"/>
        <v>1</v>
      </c>
      <c r="BL354" s="337">
        <f t="shared" si="157"/>
        <v>1</v>
      </c>
      <c r="BM354" s="337">
        <f t="shared" si="158"/>
        <v>1</v>
      </c>
      <c r="BN354" s="337">
        <f t="shared" si="159"/>
        <v>1</v>
      </c>
      <c r="BO354" s="415"/>
      <c r="BP354" s="244"/>
      <c r="BQ354" s="244"/>
      <c r="BR354" s="842"/>
      <c r="BS354" s="842"/>
      <c r="BT354" s="842"/>
    </row>
    <row r="355" spans="1:72" s="22" customFormat="1" ht="15.75" hidden="1" customHeight="1" outlineLevel="1">
      <c r="A355" s="842"/>
      <c r="B355" s="44"/>
      <c r="C355" s="45"/>
      <c r="D355" s="46"/>
      <c r="E355" s="46"/>
      <c r="F355" s="45"/>
      <c r="G355" s="46"/>
      <c r="H355" s="45"/>
      <c r="I355" s="45"/>
      <c r="J355" s="47"/>
      <c r="K355" s="48"/>
      <c r="L355" s="47"/>
      <c r="M355" s="2316"/>
      <c r="N355" s="48"/>
      <c r="O355" s="49"/>
      <c r="P355" s="49"/>
      <c r="Q355" s="2254">
        <f t="shared" si="160"/>
        <v>0</v>
      </c>
      <c r="R355" s="50"/>
      <c r="S355" s="2335"/>
      <c r="T355" s="2335"/>
      <c r="U355" s="2335"/>
      <c r="V355" s="2335"/>
      <c r="W355" s="2255">
        <f t="shared" si="142"/>
        <v>0</v>
      </c>
      <c r="X355" s="2261">
        <f t="shared" si="143"/>
        <v>0</v>
      </c>
      <c r="Y355" s="2261">
        <f t="shared" si="144"/>
        <v>0</v>
      </c>
      <c r="Z355" s="50"/>
      <c r="AA355" s="50"/>
      <c r="AB355" s="48"/>
      <c r="AC355" s="48"/>
      <c r="AD355" s="48"/>
      <c r="AE355" s="51"/>
      <c r="AF355" s="42"/>
      <c r="AG355" s="52" t="s">
        <v>7278</v>
      </c>
      <c r="AH355" s="207"/>
      <c r="AI355" s="415"/>
      <c r="AJ355" s="336" t="str">
        <f t="shared" si="145"/>
        <v>Please complete all cells in row</v>
      </c>
      <c r="AK355" s="415"/>
      <c r="AL355" s="244"/>
      <c r="AM355" s="244"/>
      <c r="AN355" s="244"/>
      <c r="AO355" s="244"/>
      <c r="AP355" s="244"/>
      <c r="AQ355" s="244"/>
      <c r="AR355" s="244"/>
      <c r="AS355" s="337">
        <f t="shared" si="146"/>
        <v>1</v>
      </c>
      <c r="AT355" s="337">
        <f t="shared" si="147"/>
        <v>1</v>
      </c>
      <c r="AU355" s="337">
        <f t="shared" si="148"/>
        <v>1</v>
      </c>
      <c r="AV355" s="337">
        <f t="shared" si="149"/>
        <v>1</v>
      </c>
      <c r="AW355" s="337">
        <f t="shared" si="150"/>
        <v>1</v>
      </c>
      <c r="AX355" s="337">
        <f t="shared" si="151"/>
        <v>1</v>
      </c>
      <c r="AY355" s="337">
        <f t="shared" si="152"/>
        <v>1</v>
      </c>
      <c r="AZ355" s="322"/>
      <c r="BA355" s="337">
        <f t="shared" si="153"/>
        <v>1</v>
      </c>
      <c r="BB355" s="322"/>
      <c r="BC355" s="322"/>
      <c r="BD355" s="322"/>
      <c r="BE355" s="322"/>
      <c r="BF355" s="322"/>
      <c r="BG355" s="322"/>
      <c r="BH355" s="322"/>
      <c r="BI355" s="337">
        <f t="shared" si="154"/>
        <v>1</v>
      </c>
      <c r="BJ355" s="337">
        <f t="shared" si="155"/>
        <v>1</v>
      </c>
      <c r="BK355" s="337">
        <f t="shared" si="156"/>
        <v>1</v>
      </c>
      <c r="BL355" s="337">
        <f t="shared" si="157"/>
        <v>1</v>
      </c>
      <c r="BM355" s="337">
        <f t="shared" si="158"/>
        <v>1</v>
      </c>
      <c r="BN355" s="337">
        <f t="shared" si="159"/>
        <v>1</v>
      </c>
      <c r="BO355" s="415"/>
      <c r="BP355" s="244"/>
      <c r="BQ355" s="244"/>
      <c r="BR355" s="842"/>
      <c r="BS355" s="842"/>
      <c r="BT355" s="842"/>
    </row>
    <row r="356" spans="1:72" s="22" customFormat="1" ht="15.75" hidden="1" customHeight="1" outlineLevel="1">
      <c r="A356" s="842"/>
      <c r="B356" s="44"/>
      <c r="C356" s="45"/>
      <c r="D356" s="46"/>
      <c r="E356" s="46"/>
      <c r="F356" s="45"/>
      <c r="G356" s="46"/>
      <c r="H356" s="45"/>
      <c r="I356" s="45"/>
      <c r="J356" s="47"/>
      <c r="K356" s="48"/>
      <c r="L356" s="47"/>
      <c r="M356" s="2316"/>
      <c r="N356" s="48"/>
      <c r="O356" s="49"/>
      <c r="P356" s="49"/>
      <c r="Q356" s="2254">
        <f t="shared" si="160"/>
        <v>0</v>
      </c>
      <c r="R356" s="50"/>
      <c r="S356" s="2335"/>
      <c r="T356" s="2335"/>
      <c r="U356" s="2335"/>
      <c r="V356" s="2335"/>
      <c r="W356" s="2255">
        <f t="shared" si="142"/>
        <v>0</v>
      </c>
      <c r="X356" s="2261">
        <f t="shared" si="143"/>
        <v>0</v>
      </c>
      <c r="Y356" s="2261">
        <f t="shared" si="144"/>
        <v>0</v>
      </c>
      <c r="Z356" s="50"/>
      <c r="AA356" s="50"/>
      <c r="AB356" s="48"/>
      <c r="AC356" s="48"/>
      <c r="AD356" s="48"/>
      <c r="AE356" s="51"/>
      <c r="AF356" s="42"/>
      <c r="AG356" s="52" t="s">
        <v>7279</v>
      </c>
      <c r="AH356" s="207"/>
      <c r="AI356" s="415"/>
      <c r="AJ356" s="336" t="str">
        <f t="shared" si="145"/>
        <v>Please complete all cells in row</v>
      </c>
      <c r="AK356" s="415"/>
      <c r="AL356" s="244"/>
      <c r="AM356" s="244"/>
      <c r="AN356" s="244"/>
      <c r="AO356" s="244"/>
      <c r="AP356" s="244"/>
      <c r="AQ356" s="244"/>
      <c r="AR356" s="244"/>
      <c r="AS356" s="337">
        <f t="shared" si="146"/>
        <v>1</v>
      </c>
      <c r="AT356" s="337">
        <f t="shared" si="147"/>
        <v>1</v>
      </c>
      <c r="AU356" s="337">
        <f t="shared" si="148"/>
        <v>1</v>
      </c>
      <c r="AV356" s="337">
        <f t="shared" si="149"/>
        <v>1</v>
      </c>
      <c r="AW356" s="337">
        <f t="shared" si="150"/>
        <v>1</v>
      </c>
      <c r="AX356" s="337">
        <f t="shared" si="151"/>
        <v>1</v>
      </c>
      <c r="AY356" s="337">
        <f t="shared" si="152"/>
        <v>1</v>
      </c>
      <c r="AZ356" s="322"/>
      <c r="BA356" s="337">
        <f t="shared" si="153"/>
        <v>1</v>
      </c>
      <c r="BB356" s="322"/>
      <c r="BC356" s="322"/>
      <c r="BD356" s="322"/>
      <c r="BE356" s="322"/>
      <c r="BF356" s="322"/>
      <c r="BG356" s="322"/>
      <c r="BH356" s="322"/>
      <c r="BI356" s="337">
        <f t="shared" si="154"/>
        <v>1</v>
      </c>
      <c r="BJ356" s="337">
        <f t="shared" si="155"/>
        <v>1</v>
      </c>
      <c r="BK356" s="337">
        <f t="shared" si="156"/>
        <v>1</v>
      </c>
      <c r="BL356" s="337">
        <f t="shared" si="157"/>
        <v>1</v>
      </c>
      <c r="BM356" s="337">
        <f t="shared" si="158"/>
        <v>1</v>
      </c>
      <c r="BN356" s="337">
        <f t="shared" si="159"/>
        <v>1</v>
      </c>
      <c r="BO356" s="415"/>
      <c r="BP356" s="244"/>
      <c r="BQ356" s="244"/>
      <c r="BR356" s="842"/>
      <c r="BS356" s="842"/>
      <c r="BT356" s="842"/>
    </row>
    <row r="357" spans="1:72" s="22" customFormat="1" ht="15.75" hidden="1" customHeight="1" outlineLevel="1">
      <c r="A357" s="842"/>
      <c r="B357" s="44"/>
      <c r="C357" s="45"/>
      <c r="D357" s="46"/>
      <c r="E357" s="46"/>
      <c r="F357" s="45"/>
      <c r="G357" s="46"/>
      <c r="H357" s="45"/>
      <c r="I357" s="45"/>
      <c r="J357" s="47"/>
      <c r="K357" s="48"/>
      <c r="L357" s="47"/>
      <c r="M357" s="2316"/>
      <c r="N357" s="48"/>
      <c r="O357" s="49"/>
      <c r="P357" s="49"/>
      <c r="Q357" s="2254">
        <f t="shared" si="160"/>
        <v>0</v>
      </c>
      <c r="R357" s="50"/>
      <c r="S357" s="2335"/>
      <c r="T357" s="2335"/>
      <c r="U357" s="2335"/>
      <c r="V357" s="2335"/>
      <c r="W357" s="2255">
        <f t="shared" si="142"/>
        <v>0</v>
      </c>
      <c r="X357" s="2261">
        <f t="shared" si="143"/>
        <v>0</v>
      </c>
      <c r="Y357" s="2261">
        <f t="shared" si="144"/>
        <v>0</v>
      </c>
      <c r="Z357" s="50"/>
      <c r="AA357" s="50"/>
      <c r="AB357" s="48"/>
      <c r="AC357" s="48"/>
      <c r="AD357" s="48"/>
      <c r="AE357" s="51"/>
      <c r="AF357" s="42"/>
      <c r="AG357" s="52" t="s">
        <v>7280</v>
      </c>
      <c r="AH357" s="207"/>
      <c r="AI357" s="415"/>
      <c r="AJ357" s="336" t="str">
        <f t="shared" si="145"/>
        <v>Please complete all cells in row</v>
      </c>
      <c r="AK357" s="415"/>
      <c r="AL357" s="244"/>
      <c r="AM357" s="244"/>
      <c r="AN357" s="244"/>
      <c r="AO357" s="244"/>
      <c r="AP357" s="244"/>
      <c r="AQ357" s="244"/>
      <c r="AR357" s="244"/>
      <c r="AS357" s="337">
        <f t="shared" si="146"/>
        <v>1</v>
      </c>
      <c r="AT357" s="337">
        <f t="shared" si="147"/>
        <v>1</v>
      </c>
      <c r="AU357" s="337">
        <f t="shared" si="148"/>
        <v>1</v>
      </c>
      <c r="AV357" s="337">
        <f t="shared" si="149"/>
        <v>1</v>
      </c>
      <c r="AW357" s="337">
        <f t="shared" si="150"/>
        <v>1</v>
      </c>
      <c r="AX357" s="337">
        <f t="shared" si="151"/>
        <v>1</v>
      </c>
      <c r="AY357" s="337">
        <f t="shared" si="152"/>
        <v>1</v>
      </c>
      <c r="AZ357" s="322"/>
      <c r="BA357" s="337">
        <f t="shared" si="153"/>
        <v>1</v>
      </c>
      <c r="BB357" s="322"/>
      <c r="BC357" s="322"/>
      <c r="BD357" s="322"/>
      <c r="BE357" s="322"/>
      <c r="BF357" s="322"/>
      <c r="BG357" s="322"/>
      <c r="BH357" s="322"/>
      <c r="BI357" s="337">
        <f t="shared" si="154"/>
        <v>1</v>
      </c>
      <c r="BJ357" s="337">
        <f t="shared" si="155"/>
        <v>1</v>
      </c>
      <c r="BK357" s="337">
        <f t="shared" si="156"/>
        <v>1</v>
      </c>
      <c r="BL357" s="337">
        <f t="shared" si="157"/>
        <v>1</v>
      </c>
      <c r="BM357" s="337">
        <f t="shared" si="158"/>
        <v>1</v>
      </c>
      <c r="BN357" s="337">
        <f t="shared" si="159"/>
        <v>1</v>
      </c>
      <c r="BO357" s="415"/>
      <c r="BP357" s="244"/>
      <c r="BQ357" s="244"/>
      <c r="BR357" s="842"/>
      <c r="BS357" s="842"/>
      <c r="BT357" s="842"/>
    </row>
    <row r="358" spans="1:72" s="22" customFormat="1" ht="15.75" hidden="1" customHeight="1" outlineLevel="1">
      <c r="A358" s="842"/>
      <c r="B358" s="44"/>
      <c r="C358" s="45"/>
      <c r="D358" s="46"/>
      <c r="E358" s="46"/>
      <c r="F358" s="45"/>
      <c r="G358" s="46"/>
      <c r="H358" s="45"/>
      <c r="I358" s="45"/>
      <c r="J358" s="47"/>
      <c r="K358" s="48"/>
      <c r="L358" s="47"/>
      <c r="M358" s="2316"/>
      <c r="N358" s="48"/>
      <c r="O358" s="49"/>
      <c r="P358" s="49"/>
      <c r="Q358" s="2254">
        <f t="shared" si="160"/>
        <v>0</v>
      </c>
      <c r="R358" s="50"/>
      <c r="S358" s="2335"/>
      <c r="T358" s="2335"/>
      <c r="U358" s="2335"/>
      <c r="V358" s="2335"/>
      <c r="W358" s="2255">
        <f t="shared" si="142"/>
        <v>0</v>
      </c>
      <c r="X358" s="2261">
        <f t="shared" si="143"/>
        <v>0</v>
      </c>
      <c r="Y358" s="2261">
        <f t="shared" si="144"/>
        <v>0</v>
      </c>
      <c r="Z358" s="50"/>
      <c r="AA358" s="50"/>
      <c r="AB358" s="48"/>
      <c r="AC358" s="48"/>
      <c r="AD358" s="48"/>
      <c r="AE358" s="51"/>
      <c r="AF358" s="42"/>
      <c r="AG358" s="52" t="s">
        <v>7281</v>
      </c>
      <c r="AH358" s="207"/>
      <c r="AI358" s="415"/>
      <c r="AJ358" s="336" t="str">
        <f t="shared" si="145"/>
        <v>Please complete all cells in row</v>
      </c>
      <c r="AK358" s="415"/>
      <c r="AL358" s="244"/>
      <c r="AM358" s="244"/>
      <c r="AN358" s="244"/>
      <c r="AO358" s="244"/>
      <c r="AP358" s="244"/>
      <c r="AQ358" s="244"/>
      <c r="AR358" s="244"/>
      <c r="AS358" s="337">
        <f t="shared" si="146"/>
        <v>1</v>
      </c>
      <c r="AT358" s="337">
        <f t="shared" si="147"/>
        <v>1</v>
      </c>
      <c r="AU358" s="337">
        <f t="shared" si="148"/>
        <v>1</v>
      </c>
      <c r="AV358" s="337">
        <f t="shared" si="149"/>
        <v>1</v>
      </c>
      <c r="AW358" s="337">
        <f t="shared" si="150"/>
        <v>1</v>
      </c>
      <c r="AX358" s="337">
        <f t="shared" si="151"/>
        <v>1</v>
      </c>
      <c r="AY358" s="337">
        <f t="shared" si="152"/>
        <v>1</v>
      </c>
      <c r="AZ358" s="322"/>
      <c r="BA358" s="337">
        <f t="shared" si="153"/>
        <v>1</v>
      </c>
      <c r="BB358" s="322"/>
      <c r="BC358" s="322"/>
      <c r="BD358" s="322"/>
      <c r="BE358" s="322"/>
      <c r="BF358" s="322"/>
      <c r="BG358" s="322"/>
      <c r="BH358" s="322"/>
      <c r="BI358" s="337">
        <f t="shared" si="154"/>
        <v>1</v>
      </c>
      <c r="BJ358" s="337">
        <f t="shared" si="155"/>
        <v>1</v>
      </c>
      <c r="BK358" s="337">
        <f t="shared" si="156"/>
        <v>1</v>
      </c>
      <c r="BL358" s="337">
        <f t="shared" si="157"/>
        <v>1</v>
      </c>
      <c r="BM358" s="337">
        <f t="shared" si="158"/>
        <v>1</v>
      </c>
      <c r="BN358" s="337">
        <f t="shared" si="159"/>
        <v>1</v>
      </c>
      <c r="BO358" s="415"/>
      <c r="BP358" s="244"/>
      <c r="BQ358" s="244"/>
      <c r="BR358" s="842"/>
      <c r="BS358" s="842"/>
      <c r="BT358" s="842"/>
    </row>
    <row r="359" spans="1:72" s="22" customFormat="1" ht="15.75" hidden="1" customHeight="1" outlineLevel="1">
      <c r="A359" s="842"/>
      <c r="B359" s="44"/>
      <c r="C359" s="45"/>
      <c r="D359" s="46"/>
      <c r="E359" s="46"/>
      <c r="F359" s="45"/>
      <c r="G359" s="46"/>
      <c r="H359" s="45"/>
      <c r="I359" s="45"/>
      <c r="J359" s="47"/>
      <c r="K359" s="48"/>
      <c r="L359" s="47"/>
      <c r="M359" s="2316"/>
      <c r="N359" s="48"/>
      <c r="O359" s="49"/>
      <c r="P359" s="49"/>
      <c r="Q359" s="2254">
        <f t="shared" si="160"/>
        <v>0</v>
      </c>
      <c r="R359" s="50"/>
      <c r="S359" s="2335"/>
      <c r="T359" s="2335"/>
      <c r="U359" s="2335"/>
      <c r="V359" s="2335"/>
      <c r="W359" s="2255">
        <f t="shared" si="142"/>
        <v>0</v>
      </c>
      <c r="X359" s="2261">
        <f t="shared" si="143"/>
        <v>0</v>
      </c>
      <c r="Y359" s="2261">
        <f t="shared" si="144"/>
        <v>0</v>
      </c>
      <c r="Z359" s="50"/>
      <c r="AA359" s="50"/>
      <c r="AB359" s="48"/>
      <c r="AC359" s="48"/>
      <c r="AD359" s="48"/>
      <c r="AE359" s="51"/>
      <c r="AF359" s="42"/>
      <c r="AG359" s="52" t="s">
        <v>7282</v>
      </c>
      <c r="AH359" s="207"/>
      <c r="AI359" s="415"/>
      <c r="AJ359" s="336" t="str">
        <f t="shared" si="145"/>
        <v>Please complete all cells in row</v>
      </c>
      <c r="AK359" s="415"/>
      <c r="AL359" s="244"/>
      <c r="AM359" s="244"/>
      <c r="AN359" s="244"/>
      <c r="AO359" s="244"/>
      <c r="AP359" s="244"/>
      <c r="AQ359" s="244"/>
      <c r="AR359" s="244"/>
      <c r="AS359" s="337">
        <f t="shared" si="146"/>
        <v>1</v>
      </c>
      <c r="AT359" s="337">
        <f t="shared" si="147"/>
        <v>1</v>
      </c>
      <c r="AU359" s="337">
        <f t="shared" si="148"/>
        <v>1</v>
      </c>
      <c r="AV359" s="337">
        <f t="shared" si="149"/>
        <v>1</v>
      </c>
      <c r="AW359" s="337">
        <f t="shared" si="150"/>
        <v>1</v>
      </c>
      <c r="AX359" s="337">
        <f t="shared" si="151"/>
        <v>1</v>
      </c>
      <c r="AY359" s="337">
        <f t="shared" si="152"/>
        <v>1</v>
      </c>
      <c r="AZ359" s="322"/>
      <c r="BA359" s="337">
        <f t="shared" si="153"/>
        <v>1</v>
      </c>
      <c r="BB359" s="322"/>
      <c r="BC359" s="322"/>
      <c r="BD359" s="322"/>
      <c r="BE359" s="322"/>
      <c r="BF359" s="322"/>
      <c r="BG359" s="322"/>
      <c r="BH359" s="322"/>
      <c r="BI359" s="337">
        <f t="shared" si="154"/>
        <v>1</v>
      </c>
      <c r="BJ359" s="337">
        <f t="shared" si="155"/>
        <v>1</v>
      </c>
      <c r="BK359" s="337">
        <f t="shared" si="156"/>
        <v>1</v>
      </c>
      <c r="BL359" s="337">
        <f t="shared" si="157"/>
        <v>1</v>
      </c>
      <c r="BM359" s="337">
        <f t="shared" si="158"/>
        <v>1</v>
      </c>
      <c r="BN359" s="337">
        <f t="shared" si="159"/>
        <v>1</v>
      </c>
      <c r="BO359" s="415"/>
      <c r="BP359" s="244"/>
      <c r="BQ359" s="244"/>
      <c r="BR359" s="842"/>
      <c r="BS359" s="842"/>
      <c r="BT359" s="842"/>
    </row>
    <row r="360" spans="1:72" s="22" customFormat="1" ht="15.75" hidden="1" customHeight="1" outlineLevel="1">
      <c r="A360" s="842"/>
      <c r="B360" s="44"/>
      <c r="C360" s="45"/>
      <c r="D360" s="46"/>
      <c r="E360" s="46"/>
      <c r="F360" s="45"/>
      <c r="G360" s="46"/>
      <c r="H360" s="45"/>
      <c r="I360" s="45"/>
      <c r="J360" s="47"/>
      <c r="K360" s="48"/>
      <c r="L360" s="47"/>
      <c r="M360" s="2316"/>
      <c r="N360" s="48"/>
      <c r="O360" s="49"/>
      <c r="P360" s="49"/>
      <c r="Q360" s="2254">
        <f t="shared" si="160"/>
        <v>0</v>
      </c>
      <c r="R360" s="50"/>
      <c r="S360" s="2335"/>
      <c r="T360" s="2335"/>
      <c r="U360" s="2335"/>
      <c r="V360" s="2335"/>
      <c r="W360" s="2255">
        <f t="shared" si="142"/>
        <v>0</v>
      </c>
      <c r="X360" s="2261">
        <f t="shared" si="143"/>
        <v>0</v>
      </c>
      <c r="Y360" s="2261">
        <f t="shared" si="144"/>
        <v>0</v>
      </c>
      <c r="Z360" s="50"/>
      <c r="AA360" s="50"/>
      <c r="AB360" s="48"/>
      <c r="AC360" s="48"/>
      <c r="AD360" s="48"/>
      <c r="AE360" s="51"/>
      <c r="AF360" s="42"/>
      <c r="AG360" s="52" t="s">
        <v>7283</v>
      </c>
      <c r="AH360" s="207"/>
      <c r="AI360" s="415"/>
      <c r="AJ360" s="336" t="str">
        <f t="shared" si="145"/>
        <v>Please complete all cells in row</v>
      </c>
      <c r="AK360" s="415"/>
      <c r="AL360" s="244"/>
      <c r="AM360" s="244"/>
      <c r="AN360" s="244"/>
      <c r="AO360" s="244"/>
      <c r="AP360" s="244"/>
      <c r="AQ360" s="244"/>
      <c r="AR360" s="244"/>
      <c r="AS360" s="337">
        <f t="shared" si="146"/>
        <v>1</v>
      </c>
      <c r="AT360" s="337">
        <f t="shared" si="147"/>
        <v>1</v>
      </c>
      <c r="AU360" s="337">
        <f t="shared" si="148"/>
        <v>1</v>
      </c>
      <c r="AV360" s="337">
        <f t="shared" si="149"/>
        <v>1</v>
      </c>
      <c r="AW360" s="337">
        <f t="shared" si="150"/>
        <v>1</v>
      </c>
      <c r="AX360" s="337">
        <f t="shared" si="151"/>
        <v>1</v>
      </c>
      <c r="AY360" s="337">
        <f t="shared" si="152"/>
        <v>1</v>
      </c>
      <c r="AZ360" s="322"/>
      <c r="BA360" s="337">
        <f t="shared" si="153"/>
        <v>1</v>
      </c>
      <c r="BB360" s="322"/>
      <c r="BC360" s="322"/>
      <c r="BD360" s="322"/>
      <c r="BE360" s="322"/>
      <c r="BF360" s="322"/>
      <c r="BG360" s="322"/>
      <c r="BH360" s="322"/>
      <c r="BI360" s="337">
        <f t="shared" si="154"/>
        <v>1</v>
      </c>
      <c r="BJ360" s="337">
        <f t="shared" si="155"/>
        <v>1</v>
      </c>
      <c r="BK360" s="337">
        <f t="shared" si="156"/>
        <v>1</v>
      </c>
      <c r="BL360" s="337">
        <f t="shared" si="157"/>
        <v>1</v>
      </c>
      <c r="BM360" s="337">
        <f t="shared" si="158"/>
        <v>1</v>
      </c>
      <c r="BN360" s="337">
        <f t="shared" si="159"/>
        <v>1</v>
      </c>
      <c r="BO360" s="415"/>
      <c r="BP360" s="244"/>
      <c r="BQ360" s="244"/>
      <c r="BR360" s="842"/>
      <c r="BS360" s="842"/>
      <c r="BT360" s="842"/>
    </row>
    <row r="361" spans="1:72" s="22" customFormat="1" ht="15.75" hidden="1" customHeight="1" outlineLevel="1">
      <c r="A361" s="842"/>
      <c r="B361" s="44"/>
      <c r="C361" s="45"/>
      <c r="D361" s="46"/>
      <c r="E361" s="46"/>
      <c r="F361" s="45"/>
      <c r="G361" s="46"/>
      <c r="H361" s="45"/>
      <c r="I361" s="45"/>
      <c r="J361" s="47"/>
      <c r="K361" s="48"/>
      <c r="L361" s="47"/>
      <c r="M361" s="2316"/>
      <c r="N361" s="48"/>
      <c r="O361" s="49"/>
      <c r="P361" s="49"/>
      <c r="Q361" s="2254">
        <f t="shared" si="160"/>
        <v>0</v>
      </c>
      <c r="R361" s="50"/>
      <c r="S361" s="2335"/>
      <c r="T361" s="2335"/>
      <c r="U361" s="2335"/>
      <c r="V361" s="2335"/>
      <c r="W361" s="2255">
        <f t="shared" si="142"/>
        <v>0</v>
      </c>
      <c r="X361" s="2261">
        <f t="shared" si="143"/>
        <v>0</v>
      </c>
      <c r="Y361" s="2261">
        <f t="shared" si="144"/>
        <v>0</v>
      </c>
      <c r="Z361" s="50"/>
      <c r="AA361" s="50"/>
      <c r="AB361" s="48"/>
      <c r="AC361" s="48"/>
      <c r="AD361" s="48"/>
      <c r="AE361" s="51"/>
      <c r="AF361" s="42"/>
      <c r="AG361" s="52" t="s">
        <v>7284</v>
      </c>
      <c r="AH361" s="207"/>
      <c r="AI361" s="415"/>
      <c r="AJ361" s="336" t="str">
        <f t="shared" si="145"/>
        <v>Please complete all cells in row</v>
      </c>
      <c r="AK361" s="415"/>
      <c r="AL361" s="244"/>
      <c r="AM361" s="244"/>
      <c r="AN361" s="244"/>
      <c r="AO361" s="244"/>
      <c r="AP361" s="244"/>
      <c r="AQ361" s="244"/>
      <c r="AR361" s="244"/>
      <c r="AS361" s="337">
        <f t="shared" si="146"/>
        <v>1</v>
      </c>
      <c r="AT361" s="337">
        <f t="shared" si="147"/>
        <v>1</v>
      </c>
      <c r="AU361" s="337">
        <f t="shared" si="148"/>
        <v>1</v>
      </c>
      <c r="AV361" s="337">
        <f t="shared" si="149"/>
        <v>1</v>
      </c>
      <c r="AW361" s="337">
        <f t="shared" si="150"/>
        <v>1</v>
      </c>
      <c r="AX361" s="337">
        <f t="shared" si="151"/>
        <v>1</v>
      </c>
      <c r="AY361" s="337">
        <f t="shared" si="152"/>
        <v>1</v>
      </c>
      <c r="AZ361" s="322"/>
      <c r="BA361" s="337">
        <f t="shared" si="153"/>
        <v>1</v>
      </c>
      <c r="BB361" s="322"/>
      <c r="BC361" s="322"/>
      <c r="BD361" s="322"/>
      <c r="BE361" s="322"/>
      <c r="BF361" s="322"/>
      <c r="BG361" s="322"/>
      <c r="BH361" s="322"/>
      <c r="BI361" s="337">
        <f t="shared" si="154"/>
        <v>1</v>
      </c>
      <c r="BJ361" s="337">
        <f t="shared" si="155"/>
        <v>1</v>
      </c>
      <c r="BK361" s="337">
        <f t="shared" si="156"/>
        <v>1</v>
      </c>
      <c r="BL361" s="337">
        <f t="shared" si="157"/>
        <v>1</v>
      </c>
      <c r="BM361" s="337">
        <f t="shared" si="158"/>
        <v>1</v>
      </c>
      <c r="BN361" s="337">
        <f t="shared" si="159"/>
        <v>1</v>
      </c>
      <c r="BO361" s="415"/>
      <c r="BP361" s="244"/>
      <c r="BQ361" s="244"/>
      <c r="BR361" s="842"/>
      <c r="BS361" s="842"/>
      <c r="BT361" s="842"/>
    </row>
    <row r="362" spans="1:72" s="22" customFormat="1" ht="15.75" hidden="1" customHeight="1" outlineLevel="1">
      <c r="A362" s="842"/>
      <c r="B362" s="44"/>
      <c r="C362" s="45"/>
      <c r="D362" s="46"/>
      <c r="E362" s="46"/>
      <c r="F362" s="45"/>
      <c r="G362" s="46"/>
      <c r="H362" s="45"/>
      <c r="I362" s="45"/>
      <c r="J362" s="47"/>
      <c r="K362" s="48"/>
      <c r="L362" s="47"/>
      <c r="M362" s="2316"/>
      <c r="N362" s="48"/>
      <c r="O362" s="49"/>
      <c r="P362" s="49"/>
      <c r="Q362" s="2254">
        <f t="shared" si="160"/>
        <v>0</v>
      </c>
      <c r="R362" s="50"/>
      <c r="S362" s="2335"/>
      <c r="T362" s="2335"/>
      <c r="U362" s="2335"/>
      <c r="V362" s="2335"/>
      <c r="W362" s="2255">
        <f t="shared" si="142"/>
        <v>0</v>
      </c>
      <c r="X362" s="2261">
        <f t="shared" si="143"/>
        <v>0</v>
      </c>
      <c r="Y362" s="2261">
        <f t="shared" si="144"/>
        <v>0</v>
      </c>
      <c r="Z362" s="50"/>
      <c r="AA362" s="50"/>
      <c r="AB362" s="48"/>
      <c r="AC362" s="48"/>
      <c r="AD362" s="48"/>
      <c r="AE362" s="51"/>
      <c r="AF362" s="42"/>
      <c r="AG362" s="52" t="s">
        <v>7285</v>
      </c>
      <c r="AH362" s="207"/>
      <c r="AI362" s="415"/>
      <c r="AJ362" s="336" t="str">
        <f t="shared" si="145"/>
        <v>Please complete all cells in row</v>
      </c>
      <c r="AK362" s="415"/>
      <c r="AL362" s="244"/>
      <c r="AM362" s="244"/>
      <c r="AN362" s="244"/>
      <c r="AO362" s="244"/>
      <c r="AP362" s="244"/>
      <c r="AQ362" s="244"/>
      <c r="AR362" s="244"/>
      <c r="AS362" s="337">
        <f t="shared" si="146"/>
        <v>1</v>
      </c>
      <c r="AT362" s="337">
        <f t="shared" si="147"/>
        <v>1</v>
      </c>
      <c r="AU362" s="337">
        <f t="shared" si="148"/>
        <v>1</v>
      </c>
      <c r="AV362" s="337">
        <f t="shared" si="149"/>
        <v>1</v>
      </c>
      <c r="AW362" s="337">
        <f t="shared" si="150"/>
        <v>1</v>
      </c>
      <c r="AX362" s="337">
        <f t="shared" si="151"/>
        <v>1</v>
      </c>
      <c r="AY362" s="337">
        <f t="shared" si="152"/>
        <v>1</v>
      </c>
      <c r="AZ362" s="322"/>
      <c r="BA362" s="337">
        <f t="shared" si="153"/>
        <v>1</v>
      </c>
      <c r="BB362" s="322"/>
      <c r="BC362" s="322"/>
      <c r="BD362" s="322"/>
      <c r="BE362" s="322"/>
      <c r="BF362" s="322"/>
      <c r="BG362" s="322"/>
      <c r="BH362" s="322"/>
      <c r="BI362" s="337">
        <f t="shared" si="154"/>
        <v>1</v>
      </c>
      <c r="BJ362" s="337">
        <f t="shared" si="155"/>
        <v>1</v>
      </c>
      <c r="BK362" s="337">
        <f t="shared" si="156"/>
        <v>1</v>
      </c>
      <c r="BL362" s="337">
        <f t="shared" si="157"/>
        <v>1</v>
      </c>
      <c r="BM362" s="337">
        <f t="shared" si="158"/>
        <v>1</v>
      </c>
      <c r="BN362" s="337">
        <f t="shared" si="159"/>
        <v>1</v>
      </c>
      <c r="BO362" s="415"/>
      <c r="BP362" s="244"/>
      <c r="BQ362" s="244"/>
      <c r="BR362" s="842"/>
      <c r="BS362" s="842"/>
      <c r="BT362" s="842"/>
    </row>
    <row r="363" spans="1:72" s="22" customFormat="1" ht="15.75" hidden="1" customHeight="1" outlineLevel="1">
      <c r="A363" s="842"/>
      <c r="B363" s="44"/>
      <c r="C363" s="45"/>
      <c r="D363" s="46"/>
      <c r="E363" s="46"/>
      <c r="F363" s="45"/>
      <c r="G363" s="46"/>
      <c r="H363" s="45"/>
      <c r="I363" s="45"/>
      <c r="J363" s="47"/>
      <c r="K363" s="48"/>
      <c r="L363" s="47"/>
      <c r="M363" s="2316"/>
      <c r="N363" s="48"/>
      <c r="O363" s="49"/>
      <c r="P363" s="49"/>
      <c r="Q363" s="2254">
        <f t="shared" si="160"/>
        <v>0</v>
      </c>
      <c r="R363" s="50"/>
      <c r="S363" s="2335"/>
      <c r="T363" s="2335"/>
      <c r="U363" s="2335"/>
      <c r="V363" s="2335"/>
      <c r="W363" s="2255">
        <f t="shared" si="142"/>
        <v>0</v>
      </c>
      <c r="X363" s="2261">
        <f t="shared" si="143"/>
        <v>0</v>
      </c>
      <c r="Y363" s="2261">
        <f t="shared" si="144"/>
        <v>0</v>
      </c>
      <c r="Z363" s="50"/>
      <c r="AA363" s="50"/>
      <c r="AB363" s="48"/>
      <c r="AC363" s="48"/>
      <c r="AD363" s="48"/>
      <c r="AE363" s="51"/>
      <c r="AF363" s="42"/>
      <c r="AG363" s="52" t="s">
        <v>7286</v>
      </c>
      <c r="AH363" s="207"/>
      <c r="AI363" s="415"/>
      <c r="AJ363" s="336" t="str">
        <f t="shared" si="145"/>
        <v>Please complete all cells in row</v>
      </c>
      <c r="AK363" s="415"/>
      <c r="AL363" s="244"/>
      <c r="AM363" s="244"/>
      <c r="AN363" s="244"/>
      <c r="AO363" s="244"/>
      <c r="AP363" s="244"/>
      <c r="AQ363" s="244"/>
      <c r="AR363" s="244"/>
      <c r="AS363" s="337">
        <f t="shared" si="146"/>
        <v>1</v>
      </c>
      <c r="AT363" s="337">
        <f t="shared" si="147"/>
        <v>1</v>
      </c>
      <c r="AU363" s="337">
        <f t="shared" si="148"/>
        <v>1</v>
      </c>
      <c r="AV363" s="337">
        <f t="shared" si="149"/>
        <v>1</v>
      </c>
      <c r="AW363" s="337">
        <f t="shared" si="150"/>
        <v>1</v>
      </c>
      <c r="AX363" s="337">
        <f t="shared" si="151"/>
        <v>1</v>
      </c>
      <c r="AY363" s="337">
        <f t="shared" si="152"/>
        <v>1</v>
      </c>
      <c r="AZ363" s="322"/>
      <c r="BA363" s="337">
        <f t="shared" si="153"/>
        <v>1</v>
      </c>
      <c r="BB363" s="322"/>
      <c r="BC363" s="322"/>
      <c r="BD363" s="322"/>
      <c r="BE363" s="322"/>
      <c r="BF363" s="322"/>
      <c r="BG363" s="322"/>
      <c r="BH363" s="322"/>
      <c r="BI363" s="337">
        <f t="shared" si="154"/>
        <v>1</v>
      </c>
      <c r="BJ363" s="337">
        <f t="shared" si="155"/>
        <v>1</v>
      </c>
      <c r="BK363" s="337">
        <f t="shared" si="156"/>
        <v>1</v>
      </c>
      <c r="BL363" s="337">
        <f t="shared" si="157"/>
        <v>1</v>
      </c>
      <c r="BM363" s="337">
        <f t="shared" si="158"/>
        <v>1</v>
      </c>
      <c r="BN363" s="337">
        <f t="shared" si="159"/>
        <v>1</v>
      </c>
      <c r="BO363" s="415"/>
      <c r="BP363" s="244"/>
      <c r="BQ363" s="244"/>
      <c r="BR363" s="842"/>
      <c r="BS363" s="842"/>
      <c r="BT363" s="842"/>
    </row>
    <row r="364" spans="1:72" s="22" customFormat="1" ht="15.75" hidden="1" customHeight="1" outlineLevel="1">
      <c r="A364" s="842"/>
      <c r="B364" s="44"/>
      <c r="C364" s="45"/>
      <c r="D364" s="46"/>
      <c r="E364" s="46"/>
      <c r="F364" s="45"/>
      <c r="G364" s="46"/>
      <c r="H364" s="45"/>
      <c r="I364" s="45"/>
      <c r="J364" s="47"/>
      <c r="K364" s="48"/>
      <c r="L364" s="47"/>
      <c r="M364" s="2316"/>
      <c r="N364" s="48"/>
      <c r="O364" s="49"/>
      <c r="P364" s="49"/>
      <c r="Q364" s="2254">
        <f t="shared" si="160"/>
        <v>0</v>
      </c>
      <c r="R364" s="50"/>
      <c r="S364" s="2335"/>
      <c r="T364" s="2335"/>
      <c r="U364" s="2335"/>
      <c r="V364" s="2335"/>
      <c r="W364" s="2255">
        <f t="shared" si="142"/>
        <v>0</v>
      </c>
      <c r="X364" s="2261">
        <f t="shared" si="143"/>
        <v>0</v>
      </c>
      <c r="Y364" s="2261">
        <f t="shared" si="144"/>
        <v>0</v>
      </c>
      <c r="Z364" s="50"/>
      <c r="AA364" s="50"/>
      <c r="AB364" s="48"/>
      <c r="AC364" s="48"/>
      <c r="AD364" s="48"/>
      <c r="AE364" s="51"/>
      <c r="AF364" s="42"/>
      <c r="AG364" s="52" t="s">
        <v>7287</v>
      </c>
      <c r="AH364" s="207"/>
      <c r="AI364" s="415"/>
      <c r="AJ364" s="336" t="str">
        <f t="shared" si="145"/>
        <v>Please complete all cells in row</v>
      </c>
      <c r="AK364" s="415"/>
      <c r="AL364" s="244"/>
      <c r="AM364" s="244"/>
      <c r="AN364" s="244"/>
      <c r="AO364" s="244"/>
      <c r="AP364" s="244"/>
      <c r="AQ364" s="244"/>
      <c r="AR364" s="244"/>
      <c r="AS364" s="337">
        <f t="shared" si="146"/>
        <v>1</v>
      </c>
      <c r="AT364" s="337">
        <f t="shared" si="147"/>
        <v>1</v>
      </c>
      <c r="AU364" s="337">
        <f t="shared" si="148"/>
        <v>1</v>
      </c>
      <c r="AV364" s="337">
        <f t="shared" si="149"/>
        <v>1</v>
      </c>
      <c r="AW364" s="337">
        <f t="shared" si="150"/>
        <v>1</v>
      </c>
      <c r="AX364" s="337">
        <f t="shared" si="151"/>
        <v>1</v>
      </c>
      <c r="AY364" s="337">
        <f t="shared" si="152"/>
        <v>1</v>
      </c>
      <c r="AZ364" s="322"/>
      <c r="BA364" s="337">
        <f t="shared" si="153"/>
        <v>1</v>
      </c>
      <c r="BB364" s="322"/>
      <c r="BC364" s="322"/>
      <c r="BD364" s="322"/>
      <c r="BE364" s="322"/>
      <c r="BF364" s="322"/>
      <c r="BG364" s="322"/>
      <c r="BH364" s="322"/>
      <c r="BI364" s="337">
        <f t="shared" si="154"/>
        <v>1</v>
      </c>
      <c r="BJ364" s="337">
        <f t="shared" si="155"/>
        <v>1</v>
      </c>
      <c r="BK364" s="337">
        <f t="shared" si="156"/>
        <v>1</v>
      </c>
      <c r="BL364" s="337">
        <f t="shared" si="157"/>
        <v>1</v>
      </c>
      <c r="BM364" s="337">
        <f t="shared" si="158"/>
        <v>1</v>
      </c>
      <c r="BN364" s="337">
        <f t="shared" si="159"/>
        <v>1</v>
      </c>
      <c r="BO364" s="415"/>
      <c r="BP364" s="244"/>
      <c r="BQ364" s="244"/>
      <c r="BR364" s="842"/>
      <c r="BS364" s="842"/>
      <c r="BT364" s="842"/>
    </row>
    <row r="365" spans="1:72" s="22" customFormat="1" ht="15.75" customHeight="1" collapsed="1">
      <c r="A365" s="842"/>
      <c r="B365" s="44" t="s">
        <v>17605</v>
      </c>
      <c r="C365" s="45" t="s">
        <v>17609</v>
      </c>
      <c r="D365" s="46" t="s">
        <v>17607</v>
      </c>
      <c r="E365" s="46"/>
      <c r="F365" s="45" t="s">
        <v>17610</v>
      </c>
      <c r="G365" s="46" t="s">
        <v>17635</v>
      </c>
      <c r="H365" s="45"/>
      <c r="I365" s="45" t="s">
        <v>17597</v>
      </c>
      <c r="J365" s="47">
        <v>39629</v>
      </c>
      <c r="K365" s="48"/>
      <c r="L365" s="47">
        <v>55334</v>
      </c>
      <c r="M365" s="2316">
        <v>29.25</v>
      </c>
      <c r="N365" s="48">
        <v>35</v>
      </c>
      <c r="O365" s="49">
        <v>52.664157626864629</v>
      </c>
      <c r="P365" s="49">
        <v>51.24744596193139</v>
      </c>
      <c r="Q365" s="2254">
        <f t="shared" si="160"/>
        <v>1540.4266105857903</v>
      </c>
      <c r="R365" s="50">
        <v>1.8429999999999998E-2</v>
      </c>
      <c r="S365" s="2335"/>
      <c r="T365" s="2335"/>
      <c r="U365" s="2335"/>
      <c r="V365" s="2335"/>
      <c r="W365" s="2255">
        <f t="shared" si="142"/>
        <v>4.898289999999994E-2</v>
      </c>
      <c r="X365" s="2261">
        <f t="shared" si="143"/>
        <v>2.5102485208086862</v>
      </c>
      <c r="Y365" s="2261">
        <f t="shared" si="144"/>
        <v>0.94449042907839542</v>
      </c>
      <c r="Z365" s="50"/>
      <c r="AA365" s="50"/>
      <c r="AB365" s="48">
        <v>0.38151778177366397</v>
      </c>
      <c r="AC365" s="48">
        <v>52.282639845090962</v>
      </c>
      <c r="AD365" s="48">
        <v>54.95</v>
      </c>
      <c r="AE365" s="51"/>
      <c r="AF365" s="42"/>
      <c r="AG365" s="52" t="s">
        <v>7288</v>
      </c>
      <c r="AH365" s="207"/>
      <c r="AI365" s="415"/>
      <c r="AJ365" s="336" t="str">
        <f t="shared" si="145"/>
        <v>Please complete all cells in row</v>
      </c>
      <c r="AK365" s="415"/>
      <c r="AL365" s="244"/>
      <c r="AM365" s="244"/>
      <c r="AN365" s="244"/>
      <c r="AO365" s="244"/>
      <c r="AP365" s="244"/>
      <c r="AQ365" s="244"/>
      <c r="AR365" s="244"/>
      <c r="AS365" s="337">
        <f t="shared" si="146"/>
        <v>0</v>
      </c>
      <c r="AT365" s="337">
        <f t="shared" si="147"/>
        <v>1</v>
      </c>
      <c r="AU365" s="337">
        <f t="shared" si="148"/>
        <v>0</v>
      </c>
      <c r="AV365" s="337">
        <f t="shared" si="149"/>
        <v>0</v>
      </c>
      <c r="AW365" s="337">
        <f t="shared" si="150"/>
        <v>0</v>
      </c>
      <c r="AX365" s="337">
        <f t="shared" si="151"/>
        <v>0</v>
      </c>
      <c r="AY365" s="337">
        <f t="shared" si="152"/>
        <v>0</v>
      </c>
      <c r="AZ365" s="322"/>
      <c r="BA365" s="337">
        <f t="shared" si="153"/>
        <v>0</v>
      </c>
      <c r="BB365" s="322"/>
      <c r="BC365" s="322"/>
      <c r="BD365" s="322"/>
      <c r="BE365" s="322"/>
      <c r="BF365" s="322"/>
      <c r="BG365" s="322"/>
      <c r="BH365" s="322"/>
      <c r="BI365" s="337">
        <f t="shared" si="154"/>
        <v>1</v>
      </c>
      <c r="BJ365" s="337">
        <f t="shared" si="155"/>
        <v>1</v>
      </c>
      <c r="BK365" s="337">
        <f t="shared" si="156"/>
        <v>0</v>
      </c>
      <c r="BL365" s="337">
        <f t="shared" si="157"/>
        <v>0</v>
      </c>
      <c r="BM365" s="337">
        <f t="shared" si="158"/>
        <v>0</v>
      </c>
      <c r="BN365" s="337">
        <f t="shared" si="159"/>
        <v>1</v>
      </c>
      <c r="BO365" s="415"/>
      <c r="BP365" s="244"/>
      <c r="BQ365" s="244"/>
      <c r="BR365" s="842"/>
      <c r="BS365" s="842"/>
      <c r="BT365" s="842"/>
    </row>
    <row r="366" spans="1:72" s="22" customFormat="1" ht="15.75" hidden="1" customHeight="1" outlineLevel="1">
      <c r="A366" s="842"/>
      <c r="B366" s="44"/>
      <c r="C366" s="45"/>
      <c r="D366" s="46"/>
      <c r="E366" s="46"/>
      <c r="F366" s="45"/>
      <c r="G366" s="46"/>
      <c r="H366" s="45"/>
      <c r="I366" s="45"/>
      <c r="J366" s="47"/>
      <c r="K366" s="48"/>
      <c r="L366" s="47"/>
      <c r="M366" s="2316"/>
      <c r="N366" s="48"/>
      <c r="O366" s="49"/>
      <c r="P366" s="49"/>
      <c r="Q366" s="2254">
        <f t="shared" si="160"/>
        <v>0</v>
      </c>
      <c r="R366" s="50"/>
      <c r="S366" s="2335"/>
      <c r="T366" s="2335"/>
      <c r="U366" s="2335"/>
      <c r="V366" s="2335"/>
      <c r="W366" s="2255">
        <f t="shared" si="142"/>
        <v>0</v>
      </c>
      <c r="X366" s="2261">
        <f t="shared" si="143"/>
        <v>0</v>
      </c>
      <c r="Y366" s="2261">
        <f t="shared" si="144"/>
        <v>0</v>
      </c>
      <c r="Z366" s="50"/>
      <c r="AA366" s="50"/>
      <c r="AB366" s="48"/>
      <c r="AC366" s="48"/>
      <c r="AD366" s="48"/>
      <c r="AE366" s="51"/>
      <c r="AF366" s="42"/>
      <c r="AG366" s="52" t="s">
        <v>7289</v>
      </c>
      <c r="AH366" s="207"/>
      <c r="AI366" s="415"/>
      <c r="AJ366" s="336" t="str">
        <f t="shared" si="145"/>
        <v>Please complete all cells in row</v>
      </c>
      <c r="AK366" s="415"/>
      <c r="AL366" s="244"/>
      <c r="AM366" s="244"/>
      <c r="AN366" s="244"/>
      <c r="AO366" s="244"/>
      <c r="AP366" s="244"/>
      <c r="AQ366" s="244"/>
      <c r="AR366" s="244"/>
      <c r="AS366" s="337">
        <f t="shared" si="146"/>
        <v>1</v>
      </c>
      <c r="AT366" s="337">
        <f t="shared" si="147"/>
        <v>1</v>
      </c>
      <c r="AU366" s="337">
        <f t="shared" si="148"/>
        <v>1</v>
      </c>
      <c r="AV366" s="337">
        <f t="shared" si="149"/>
        <v>1</v>
      </c>
      <c r="AW366" s="337">
        <f t="shared" si="150"/>
        <v>1</v>
      </c>
      <c r="AX366" s="337">
        <f t="shared" si="151"/>
        <v>1</v>
      </c>
      <c r="AY366" s="337">
        <f t="shared" si="152"/>
        <v>1</v>
      </c>
      <c r="AZ366" s="322"/>
      <c r="BA366" s="337">
        <f t="shared" si="153"/>
        <v>1</v>
      </c>
      <c r="BB366" s="322"/>
      <c r="BC366" s="322"/>
      <c r="BD366" s="322"/>
      <c r="BE366" s="322"/>
      <c r="BF366" s="322"/>
      <c r="BG366" s="322"/>
      <c r="BH366" s="322"/>
      <c r="BI366" s="337">
        <f t="shared" si="154"/>
        <v>1</v>
      </c>
      <c r="BJ366" s="337">
        <f t="shared" si="155"/>
        <v>1</v>
      </c>
      <c r="BK366" s="337">
        <f t="shared" si="156"/>
        <v>1</v>
      </c>
      <c r="BL366" s="337">
        <f t="shared" si="157"/>
        <v>1</v>
      </c>
      <c r="BM366" s="337">
        <f t="shared" si="158"/>
        <v>1</v>
      </c>
      <c r="BN366" s="337">
        <f t="shared" si="159"/>
        <v>1</v>
      </c>
      <c r="BO366" s="415"/>
      <c r="BP366" s="244"/>
      <c r="BQ366" s="244"/>
      <c r="BR366" s="842"/>
      <c r="BS366" s="842"/>
      <c r="BT366" s="842"/>
    </row>
    <row r="367" spans="1:72" s="22" customFormat="1" ht="15.75" hidden="1" customHeight="1" outlineLevel="1">
      <c r="A367" s="842"/>
      <c r="B367" s="44"/>
      <c r="C367" s="45"/>
      <c r="D367" s="46"/>
      <c r="E367" s="46"/>
      <c r="F367" s="45"/>
      <c r="G367" s="46"/>
      <c r="H367" s="45"/>
      <c r="I367" s="45"/>
      <c r="J367" s="47"/>
      <c r="K367" s="48"/>
      <c r="L367" s="47"/>
      <c r="M367" s="2316"/>
      <c r="N367" s="48"/>
      <c r="O367" s="49"/>
      <c r="P367" s="49"/>
      <c r="Q367" s="2254">
        <f t="shared" si="160"/>
        <v>0</v>
      </c>
      <c r="R367" s="50"/>
      <c r="S367" s="2335"/>
      <c r="T367" s="2335"/>
      <c r="U367" s="2335"/>
      <c r="V367" s="2335"/>
      <c r="W367" s="2255">
        <f t="shared" si="142"/>
        <v>0</v>
      </c>
      <c r="X367" s="2261">
        <f t="shared" si="143"/>
        <v>0</v>
      </c>
      <c r="Y367" s="2261">
        <f t="shared" si="144"/>
        <v>0</v>
      </c>
      <c r="Z367" s="50"/>
      <c r="AA367" s="50"/>
      <c r="AB367" s="48"/>
      <c r="AC367" s="48"/>
      <c r="AD367" s="48"/>
      <c r="AE367" s="51"/>
      <c r="AF367" s="42"/>
      <c r="AG367" s="52" t="s">
        <v>7290</v>
      </c>
      <c r="AH367" s="207"/>
      <c r="AI367" s="415"/>
      <c r="AJ367" s="336" t="str">
        <f t="shared" si="145"/>
        <v>Please complete all cells in row</v>
      </c>
      <c r="AK367" s="415"/>
      <c r="AL367" s="244"/>
      <c r="AM367" s="244"/>
      <c r="AN367" s="244"/>
      <c r="AO367" s="244"/>
      <c r="AP367" s="244"/>
      <c r="AQ367" s="244"/>
      <c r="AR367" s="244"/>
      <c r="AS367" s="337">
        <f t="shared" si="146"/>
        <v>1</v>
      </c>
      <c r="AT367" s="337">
        <f t="shared" si="147"/>
        <v>1</v>
      </c>
      <c r="AU367" s="337">
        <f t="shared" si="148"/>
        <v>1</v>
      </c>
      <c r="AV367" s="337">
        <f t="shared" si="149"/>
        <v>1</v>
      </c>
      <c r="AW367" s="337">
        <f t="shared" si="150"/>
        <v>1</v>
      </c>
      <c r="AX367" s="337">
        <f t="shared" si="151"/>
        <v>1</v>
      </c>
      <c r="AY367" s="337">
        <f t="shared" si="152"/>
        <v>1</v>
      </c>
      <c r="AZ367" s="322"/>
      <c r="BA367" s="337">
        <f t="shared" si="153"/>
        <v>1</v>
      </c>
      <c r="BB367" s="322"/>
      <c r="BC367" s="322"/>
      <c r="BD367" s="322"/>
      <c r="BE367" s="322"/>
      <c r="BF367" s="322"/>
      <c r="BG367" s="322"/>
      <c r="BH367" s="322"/>
      <c r="BI367" s="337">
        <f t="shared" si="154"/>
        <v>1</v>
      </c>
      <c r="BJ367" s="337">
        <f t="shared" si="155"/>
        <v>1</v>
      </c>
      <c r="BK367" s="337">
        <f t="shared" si="156"/>
        <v>1</v>
      </c>
      <c r="BL367" s="337">
        <f t="shared" si="157"/>
        <v>1</v>
      </c>
      <c r="BM367" s="337">
        <f t="shared" si="158"/>
        <v>1</v>
      </c>
      <c r="BN367" s="337">
        <f t="shared" si="159"/>
        <v>1</v>
      </c>
      <c r="BO367" s="415"/>
      <c r="BP367" s="244"/>
      <c r="BQ367" s="244"/>
      <c r="BR367" s="842"/>
      <c r="BS367" s="842"/>
      <c r="BT367" s="842"/>
    </row>
    <row r="368" spans="1:72" s="22" customFormat="1" ht="15.75" hidden="1" customHeight="1" outlineLevel="1">
      <c r="A368" s="842"/>
      <c r="B368" s="44"/>
      <c r="C368" s="45"/>
      <c r="D368" s="46"/>
      <c r="E368" s="46"/>
      <c r="F368" s="45"/>
      <c r="G368" s="46"/>
      <c r="H368" s="45"/>
      <c r="I368" s="45"/>
      <c r="J368" s="47"/>
      <c r="K368" s="48"/>
      <c r="L368" s="47"/>
      <c r="M368" s="2316"/>
      <c r="N368" s="48"/>
      <c r="O368" s="49"/>
      <c r="P368" s="49"/>
      <c r="Q368" s="2254">
        <f t="shared" si="160"/>
        <v>0</v>
      </c>
      <c r="R368" s="50"/>
      <c r="S368" s="2335"/>
      <c r="T368" s="2335"/>
      <c r="U368" s="2335"/>
      <c r="V368" s="2335"/>
      <c r="W368" s="2255">
        <f t="shared" si="142"/>
        <v>0</v>
      </c>
      <c r="X368" s="2261">
        <f t="shared" si="143"/>
        <v>0</v>
      </c>
      <c r="Y368" s="2261">
        <f t="shared" si="144"/>
        <v>0</v>
      </c>
      <c r="Z368" s="50"/>
      <c r="AA368" s="50"/>
      <c r="AB368" s="48"/>
      <c r="AC368" s="48"/>
      <c r="AD368" s="48"/>
      <c r="AE368" s="51"/>
      <c r="AF368" s="42"/>
      <c r="AG368" s="52" t="s">
        <v>7291</v>
      </c>
      <c r="AH368" s="207"/>
      <c r="AI368" s="415"/>
      <c r="AJ368" s="336" t="str">
        <f t="shared" si="145"/>
        <v>Please complete all cells in row</v>
      </c>
      <c r="AK368" s="415"/>
      <c r="AL368" s="244"/>
      <c r="AM368" s="244"/>
      <c r="AN368" s="244"/>
      <c r="AO368" s="244"/>
      <c r="AP368" s="244"/>
      <c r="AQ368" s="244"/>
      <c r="AR368" s="244"/>
      <c r="AS368" s="337">
        <f t="shared" si="146"/>
        <v>1</v>
      </c>
      <c r="AT368" s="337">
        <f t="shared" si="147"/>
        <v>1</v>
      </c>
      <c r="AU368" s="337">
        <f t="shared" si="148"/>
        <v>1</v>
      </c>
      <c r="AV368" s="337">
        <f t="shared" si="149"/>
        <v>1</v>
      </c>
      <c r="AW368" s="337">
        <f t="shared" si="150"/>
        <v>1</v>
      </c>
      <c r="AX368" s="337">
        <f t="shared" si="151"/>
        <v>1</v>
      </c>
      <c r="AY368" s="337">
        <f t="shared" si="152"/>
        <v>1</v>
      </c>
      <c r="AZ368" s="322"/>
      <c r="BA368" s="337">
        <f t="shared" si="153"/>
        <v>1</v>
      </c>
      <c r="BB368" s="322"/>
      <c r="BC368" s="322"/>
      <c r="BD368" s="322"/>
      <c r="BE368" s="322"/>
      <c r="BF368" s="322"/>
      <c r="BG368" s="322"/>
      <c r="BH368" s="322"/>
      <c r="BI368" s="337">
        <f t="shared" si="154"/>
        <v>1</v>
      </c>
      <c r="BJ368" s="337">
        <f t="shared" si="155"/>
        <v>1</v>
      </c>
      <c r="BK368" s="337">
        <f t="shared" si="156"/>
        <v>1</v>
      </c>
      <c r="BL368" s="337">
        <f t="shared" si="157"/>
        <v>1</v>
      </c>
      <c r="BM368" s="337">
        <f t="shared" si="158"/>
        <v>1</v>
      </c>
      <c r="BN368" s="337">
        <f t="shared" si="159"/>
        <v>1</v>
      </c>
      <c r="BO368" s="415"/>
      <c r="BP368" s="244"/>
      <c r="BQ368" s="244"/>
      <c r="BR368" s="842"/>
      <c r="BS368" s="842"/>
      <c r="BT368" s="842"/>
    </row>
    <row r="369" spans="1:72" s="22" customFormat="1" ht="15.75" hidden="1" customHeight="1" outlineLevel="1">
      <c r="A369" s="842"/>
      <c r="B369" s="44"/>
      <c r="C369" s="45"/>
      <c r="D369" s="46"/>
      <c r="E369" s="46"/>
      <c r="F369" s="45"/>
      <c r="G369" s="46"/>
      <c r="H369" s="45"/>
      <c r="I369" s="45"/>
      <c r="J369" s="47"/>
      <c r="K369" s="48"/>
      <c r="L369" s="47"/>
      <c r="M369" s="2316"/>
      <c r="N369" s="48"/>
      <c r="O369" s="49"/>
      <c r="P369" s="49"/>
      <c r="Q369" s="2254">
        <f t="shared" si="160"/>
        <v>0</v>
      </c>
      <c r="R369" s="50"/>
      <c r="S369" s="2335"/>
      <c r="T369" s="2335"/>
      <c r="U369" s="2335"/>
      <c r="V369" s="2335"/>
      <c r="W369" s="2255">
        <f t="shared" si="142"/>
        <v>0</v>
      </c>
      <c r="X369" s="2261">
        <f t="shared" si="143"/>
        <v>0</v>
      </c>
      <c r="Y369" s="2261">
        <f t="shared" si="144"/>
        <v>0</v>
      </c>
      <c r="Z369" s="50"/>
      <c r="AA369" s="50"/>
      <c r="AB369" s="48"/>
      <c r="AC369" s="48"/>
      <c r="AD369" s="48"/>
      <c r="AE369" s="51"/>
      <c r="AF369" s="42"/>
      <c r="AG369" s="52" t="s">
        <v>7292</v>
      </c>
      <c r="AH369" s="207"/>
      <c r="AI369" s="415"/>
      <c r="AJ369" s="336" t="str">
        <f t="shared" si="145"/>
        <v>Please complete all cells in row</v>
      </c>
      <c r="AK369" s="415"/>
      <c r="AL369" s="244"/>
      <c r="AM369" s="244"/>
      <c r="AN369" s="244"/>
      <c r="AO369" s="244"/>
      <c r="AP369" s="244"/>
      <c r="AQ369" s="244"/>
      <c r="AR369" s="244"/>
      <c r="AS369" s="337">
        <f t="shared" si="146"/>
        <v>1</v>
      </c>
      <c r="AT369" s="337">
        <f t="shared" si="147"/>
        <v>1</v>
      </c>
      <c r="AU369" s="337">
        <f t="shared" si="148"/>
        <v>1</v>
      </c>
      <c r="AV369" s="337">
        <f t="shared" si="149"/>
        <v>1</v>
      </c>
      <c r="AW369" s="337">
        <f t="shared" si="150"/>
        <v>1</v>
      </c>
      <c r="AX369" s="337">
        <f t="shared" si="151"/>
        <v>1</v>
      </c>
      <c r="AY369" s="337">
        <f t="shared" si="152"/>
        <v>1</v>
      </c>
      <c r="AZ369" s="322"/>
      <c r="BA369" s="337">
        <f t="shared" si="153"/>
        <v>1</v>
      </c>
      <c r="BB369" s="322"/>
      <c r="BC369" s="322"/>
      <c r="BD369" s="322"/>
      <c r="BE369" s="322"/>
      <c r="BF369" s="322"/>
      <c r="BG369" s="322"/>
      <c r="BH369" s="322"/>
      <c r="BI369" s="337">
        <f t="shared" si="154"/>
        <v>1</v>
      </c>
      <c r="BJ369" s="337">
        <f t="shared" si="155"/>
        <v>1</v>
      </c>
      <c r="BK369" s="337">
        <f t="shared" si="156"/>
        <v>1</v>
      </c>
      <c r="BL369" s="337">
        <f t="shared" si="157"/>
        <v>1</v>
      </c>
      <c r="BM369" s="337">
        <f t="shared" si="158"/>
        <v>1</v>
      </c>
      <c r="BN369" s="337">
        <f t="shared" si="159"/>
        <v>1</v>
      </c>
      <c r="BO369" s="415"/>
      <c r="BP369" s="244"/>
      <c r="BQ369" s="244"/>
      <c r="BR369" s="842"/>
      <c r="BS369" s="842"/>
      <c r="BT369" s="842"/>
    </row>
    <row r="370" spans="1:72" s="22" customFormat="1" ht="15.75" hidden="1" customHeight="1" outlineLevel="1">
      <c r="A370" s="842"/>
      <c r="B370" s="44"/>
      <c r="C370" s="45"/>
      <c r="D370" s="46"/>
      <c r="E370" s="46"/>
      <c r="F370" s="45"/>
      <c r="G370" s="46"/>
      <c r="H370" s="45"/>
      <c r="I370" s="45"/>
      <c r="J370" s="47"/>
      <c r="K370" s="48"/>
      <c r="L370" s="47"/>
      <c r="M370" s="2316"/>
      <c r="N370" s="48"/>
      <c r="O370" s="49"/>
      <c r="P370" s="49"/>
      <c r="Q370" s="2254">
        <f t="shared" si="160"/>
        <v>0</v>
      </c>
      <c r="R370" s="50"/>
      <c r="S370" s="2335"/>
      <c r="T370" s="2335"/>
      <c r="U370" s="2335"/>
      <c r="V370" s="2335"/>
      <c r="W370" s="2255">
        <f t="shared" si="142"/>
        <v>0</v>
      </c>
      <c r="X370" s="2261">
        <f t="shared" si="143"/>
        <v>0</v>
      </c>
      <c r="Y370" s="2261">
        <f t="shared" si="144"/>
        <v>0</v>
      </c>
      <c r="Z370" s="50"/>
      <c r="AA370" s="50"/>
      <c r="AB370" s="48"/>
      <c r="AC370" s="48"/>
      <c r="AD370" s="48"/>
      <c r="AE370" s="51"/>
      <c r="AF370" s="42"/>
      <c r="AG370" s="52" t="s">
        <v>7293</v>
      </c>
      <c r="AH370" s="207"/>
      <c r="AI370" s="415"/>
      <c r="AJ370" s="336" t="str">
        <f t="shared" si="145"/>
        <v>Please complete all cells in row</v>
      </c>
      <c r="AK370" s="415"/>
      <c r="AL370" s="244"/>
      <c r="AM370" s="244"/>
      <c r="AN370" s="244"/>
      <c r="AO370" s="244"/>
      <c r="AP370" s="244"/>
      <c r="AQ370" s="244"/>
      <c r="AR370" s="244"/>
      <c r="AS370" s="337">
        <f t="shared" si="146"/>
        <v>1</v>
      </c>
      <c r="AT370" s="337">
        <f t="shared" si="147"/>
        <v>1</v>
      </c>
      <c r="AU370" s="337">
        <f t="shared" si="148"/>
        <v>1</v>
      </c>
      <c r="AV370" s="337">
        <f t="shared" si="149"/>
        <v>1</v>
      </c>
      <c r="AW370" s="337">
        <f t="shared" si="150"/>
        <v>1</v>
      </c>
      <c r="AX370" s="337">
        <f t="shared" si="151"/>
        <v>1</v>
      </c>
      <c r="AY370" s="337">
        <f t="shared" si="152"/>
        <v>1</v>
      </c>
      <c r="AZ370" s="322"/>
      <c r="BA370" s="337">
        <f t="shared" si="153"/>
        <v>1</v>
      </c>
      <c r="BB370" s="322"/>
      <c r="BC370" s="322"/>
      <c r="BD370" s="322"/>
      <c r="BE370" s="322"/>
      <c r="BF370" s="322"/>
      <c r="BG370" s="322"/>
      <c r="BH370" s="322"/>
      <c r="BI370" s="337">
        <f t="shared" si="154"/>
        <v>1</v>
      </c>
      <c r="BJ370" s="337">
        <f t="shared" si="155"/>
        <v>1</v>
      </c>
      <c r="BK370" s="337">
        <f t="shared" si="156"/>
        <v>1</v>
      </c>
      <c r="BL370" s="337">
        <f t="shared" si="157"/>
        <v>1</v>
      </c>
      <c r="BM370" s="337">
        <f t="shared" si="158"/>
        <v>1</v>
      </c>
      <c r="BN370" s="337">
        <f t="shared" si="159"/>
        <v>1</v>
      </c>
      <c r="BO370" s="415"/>
      <c r="BP370" s="244"/>
      <c r="BQ370" s="244"/>
      <c r="BR370" s="842"/>
      <c r="BS370" s="842"/>
      <c r="BT370" s="842"/>
    </row>
    <row r="371" spans="1:72" s="22" customFormat="1" ht="15.75" hidden="1" customHeight="1" outlineLevel="1">
      <c r="A371" s="842"/>
      <c r="B371" s="44"/>
      <c r="C371" s="45"/>
      <c r="D371" s="46"/>
      <c r="E371" s="46"/>
      <c r="F371" s="45"/>
      <c r="G371" s="46"/>
      <c r="H371" s="45"/>
      <c r="I371" s="45"/>
      <c r="J371" s="47"/>
      <c r="K371" s="48"/>
      <c r="L371" s="47"/>
      <c r="M371" s="2316"/>
      <c r="N371" s="48"/>
      <c r="O371" s="49"/>
      <c r="P371" s="49"/>
      <c r="Q371" s="2254">
        <f t="shared" si="160"/>
        <v>0</v>
      </c>
      <c r="R371" s="50"/>
      <c r="S371" s="2335"/>
      <c r="T371" s="2335"/>
      <c r="U371" s="2335"/>
      <c r="V371" s="2335"/>
      <c r="W371" s="2255">
        <f t="shared" si="142"/>
        <v>0</v>
      </c>
      <c r="X371" s="2261">
        <f t="shared" si="143"/>
        <v>0</v>
      </c>
      <c r="Y371" s="2261">
        <f t="shared" si="144"/>
        <v>0</v>
      </c>
      <c r="Z371" s="50"/>
      <c r="AA371" s="50"/>
      <c r="AB371" s="48"/>
      <c r="AC371" s="48"/>
      <c r="AD371" s="48"/>
      <c r="AE371" s="51"/>
      <c r="AF371" s="42"/>
      <c r="AG371" s="52" t="s">
        <v>7294</v>
      </c>
      <c r="AH371" s="207"/>
      <c r="AI371" s="415"/>
      <c r="AJ371" s="336" t="str">
        <f t="shared" si="145"/>
        <v>Please complete all cells in row</v>
      </c>
      <c r="AK371" s="415"/>
      <c r="AL371" s="244"/>
      <c r="AM371" s="244"/>
      <c r="AN371" s="244"/>
      <c r="AO371" s="244"/>
      <c r="AP371" s="244"/>
      <c r="AQ371" s="244"/>
      <c r="AR371" s="244"/>
      <c r="AS371" s="337">
        <f t="shared" si="146"/>
        <v>1</v>
      </c>
      <c r="AT371" s="337">
        <f t="shared" si="147"/>
        <v>1</v>
      </c>
      <c r="AU371" s="337">
        <f t="shared" si="148"/>
        <v>1</v>
      </c>
      <c r="AV371" s="337">
        <f t="shared" si="149"/>
        <v>1</v>
      </c>
      <c r="AW371" s="337">
        <f t="shared" si="150"/>
        <v>1</v>
      </c>
      <c r="AX371" s="337">
        <f t="shared" si="151"/>
        <v>1</v>
      </c>
      <c r="AY371" s="337">
        <f t="shared" si="152"/>
        <v>1</v>
      </c>
      <c r="AZ371" s="322"/>
      <c r="BA371" s="337">
        <f t="shared" si="153"/>
        <v>1</v>
      </c>
      <c r="BB371" s="322"/>
      <c r="BC371" s="322"/>
      <c r="BD371" s="322"/>
      <c r="BE371" s="322"/>
      <c r="BF371" s="322"/>
      <c r="BG371" s="322"/>
      <c r="BH371" s="322"/>
      <c r="BI371" s="337">
        <f t="shared" si="154"/>
        <v>1</v>
      </c>
      <c r="BJ371" s="337">
        <f t="shared" si="155"/>
        <v>1</v>
      </c>
      <c r="BK371" s="337">
        <f t="shared" si="156"/>
        <v>1</v>
      </c>
      <c r="BL371" s="337">
        <f t="shared" si="157"/>
        <v>1</v>
      </c>
      <c r="BM371" s="337">
        <f t="shared" si="158"/>
        <v>1</v>
      </c>
      <c r="BN371" s="337">
        <f t="shared" si="159"/>
        <v>1</v>
      </c>
      <c r="BO371" s="415"/>
      <c r="BP371" s="244"/>
      <c r="BQ371" s="244"/>
      <c r="BR371" s="842"/>
      <c r="BS371" s="842"/>
      <c r="BT371" s="842"/>
    </row>
    <row r="372" spans="1:72" s="22" customFormat="1" ht="15.75" hidden="1" customHeight="1" outlineLevel="1">
      <c r="A372" s="842"/>
      <c r="B372" s="44"/>
      <c r="C372" s="45"/>
      <c r="D372" s="46"/>
      <c r="E372" s="46"/>
      <c r="F372" s="45"/>
      <c r="G372" s="46"/>
      <c r="H372" s="45"/>
      <c r="I372" s="45"/>
      <c r="J372" s="47"/>
      <c r="K372" s="48"/>
      <c r="L372" s="47"/>
      <c r="M372" s="2316"/>
      <c r="N372" s="48"/>
      <c r="O372" s="49"/>
      <c r="P372" s="49"/>
      <c r="Q372" s="2254">
        <f t="shared" si="160"/>
        <v>0</v>
      </c>
      <c r="R372" s="50"/>
      <c r="S372" s="2335"/>
      <c r="T372" s="2335"/>
      <c r="U372" s="2335"/>
      <c r="V372" s="2335"/>
      <c r="W372" s="2255">
        <f t="shared" si="142"/>
        <v>0</v>
      </c>
      <c r="X372" s="2261">
        <f t="shared" si="143"/>
        <v>0</v>
      </c>
      <c r="Y372" s="2261">
        <f t="shared" si="144"/>
        <v>0</v>
      </c>
      <c r="Z372" s="50"/>
      <c r="AA372" s="50"/>
      <c r="AB372" s="48"/>
      <c r="AC372" s="48"/>
      <c r="AD372" s="48"/>
      <c r="AE372" s="51"/>
      <c r="AF372" s="42"/>
      <c r="AG372" s="52" t="s">
        <v>7295</v>
      </c>
      <c r="AH372" s="207"/>
      <c r="AI372" s="415"/>
      <c r="AJ372" s="336" t="str">
        <f t="shared" si="145"/>
        <v>Please complete all cells in row</v>
      </c>
      <c r="AK372" s="415"/>
      <c r="AL372" s="244"/>
      <c r="AM372" s="244"/>
      <c r="AN372" s="244"/>
      <c r="AO372" s="244"/>
      <c r="AP372" s="244"/>
      <c r="AQ372" s="244"/>
      <c r="AR372" s="244"/>
      <c r="AS372" s="337">
        <f t="shared" si="146"/>
        <v>1</v>
      </c>
      <c r="AT372" s="337">
        <f t="shared" si="147"/>
        <v>1</v>
      </c>
      <c r="AU372" s="337">
        <f t="shared" si="148"/>
        <v>1</v>
      </c>
      <c r="AV372" s="337">
        <f t="shared" si="149"/>
        <v>1</v>
      </c>
      <c r="AW372" s="337">
        <f t="shared" si="150"/>
        <v>1</v>
      </c>
      <c r="AX372" s="337">
        <f t="shared" si="151"/>
        <v>1</v>
      </c>
      <c r="AY372" s="337">
        <f t="shared" si="152"/>
        <v>1</v>
      </c>
      <c r="AZ372" s="322"/>
      <c r="BA372" s="337">
        <f t="shared" si="153"/>
        <v>1</v>
      </c>
      <c r="BB372" s="322"/>
      <c r="BC372" s="322"/>
      <c r="BD372" s="322"/>
      <c r="BE372" s="322"/>
      <c r="BF372" s="322"/>
      <c r="BG372" s="322"/>
      <c r="BH372" s="322"/>
      <c r="BI372" s="337">
        <f t="shared" si="154"/>
        <v>1</v>
      </c>
      <c r="BJ372" s="337">
        <f t="shared" si="155"/>
        <v>1</v>
      </c>
      <c r="BK372" s="337">
        <f t="shared" si="156"/>
        <v>1</v>
      </c>
      <c r="BL372" s="337">
        <f t="shared" si="157"/>
        <v>1</v>
      </c>
      <c r="BM372" s="337">
        <f t="shared" si="158"/>
        <v>1</v>
      </c>
      <c r="BN372" s="337">
        <f t="shared" si="159"/>
        <v>1</v>
      </c>
      <c r="BO372" s="415"/>
      <c r="BP372" s="244"/>
      <c r="BQ372" s="244"/>
      <c r="BR372" s="842"/>
      <c r="BS372" s="842"/>
      <c r="BT372" s="842"/>
    </row>
    <row r="373" spans="1:72" s="22" customFormat="1" ht="15.75" hidden="1" customHeight="1" outlineLevel="1">
      <c r="A373" s="842"/>
      <c r="B373" s="44"/>
      <c r="C373" s="45"/>
      <c r="D373" s="46"/>
      <c r="E373" s="46"/>
      <c r="F373" s="45"/>
      <c r="G373" s="46"/>
      <c r="H373" s="45"/>
      <c r="I373" s="45"/>
      <c r="J373" s="47"/>
      <c r="K373" s="48"/>
      <c r="L373" s="47"/>
      <c r="M373" s="2316"/>
      <c r="N373" s="48"/>
      <c r="O373" s="49"/>
      <c r="P373" s="49"/>
      <c r="Q373" s="2254">
        <f t="shared" si="160"/>
        <v>0</v>
      </c>
      <c r="R373" s="50"/>
      <c r="S373" s="2335"/>
      <c r="T373" s="2335"/>
      <c r="U373" s="2335"/>
      <c r="V373" s="2335"/>
      <c r="W373" s="2255">
        <f t="shared" si="142"/>
        <v>0</v>
      </c>
      <c r="X373" s="2261">
        <f t="shared" si="143"/>
        <v>0</v>
      </c>
      <c r="Y373" s="2261">
        <f t="shared" si="144"/>
        <v>0</v>
      </c>
      <c r="Z373" s="50"/>
      <c r="AA373" s="50"/>
      <c r="AB373" s="48"/>
      <c r="AC373" s="48"/>
      <c r="AD373" s="48"/>
      <c r="AE373" s="51"/>
      <c r="AF373" s="42"/>
      <c r="AG373" s="52" t="s">
        <v>7296</v>
      </c>
      <c r="AH373" s="207"/>
      <c r="AI373" s="415"/>
      <c r="AJ373" s="336" t="str">
        <f t="shared" si="145"/>
        <v>Please complete all cells in row</v>
      </c>
      <c r="AK373" s="415"/>
      <c r="AL373" s="244"/>
      <c r="AM373" s="244"/>
      <c r="AN373" s="244"/>
      <c r="AO373" s="244"/>
      <c r="AP373" s="244"/>
      <c r="AQ373" s="244"/>
      <c r="AR373" s="244"/>
      <c r="AS373" s="337">
        <f t="shared" si="146"/>
        <v>1</v>
      </c>
      <c r="AT373" s="337">
        <f t="shared" si="147"/>
        <v>1</v>
      </c>
      <c r="AU373" s="337">
        <f t="shared" si="148"/>
        <v>1</v>
      </c>
      <c r="AV373" s="337">
        <f t="shared" si="149"/>
        <v>1</v>
      </c>
      <c r="AW373" s="337">
        <f t="shared" si="150"/>
        <v>1</v>
      </c>
      <c r="AX373" s="337">
        <f t="shared" si="151"/>
        <v>1</v>
      </c>
      <c r="AY373" s="337">
        <f t="shared" si="152"/>
        <v>1</v>
      </c>
      <c r="AZ373" s="322"/>
      <c r="BA373" s="337">
        <f t="shared" si="153"/>
        <v>1</v>
      </c>
      <c r="BB373" s="322"/>
      <c r="BC373" s="322"/>
      <c r="BD373" s="322"/>
      <c r="BE373" s="322"/>
      <c r="BF373" s="322"/>
      <c r="BG373" s="322"/>
      <c r="BH373" s="322"/>
      <c r="BI373" s="337">
        <f t="shared" si="154"/>
        <v>1</v>
      </c>
      <c r="BJ373" s="337">
        <f t="shared" si="155"/>
        <v>1</v>
      </c>
      <c r="BK373" s="337">
        <f t="shared" si="156"/>
        <v>1</v>
      </c>
      <c r="BL373" s="337">
        <f t="shared" si="157"/>
        <v>1</v>
      </c>
      <c r="BM373" s="337">
        <f t="shared" si="158"/>
        <v>1</v>
      </c>
      <c r="BN373" s="337">
        <f t="shared" si="159"/>
        <v>1</v>
      </c>
      <c r="BO373" s="415"/>
      <c r="BP373" s="244"/>
      <c r="BQ373" s="244"/>
      <c r="BR373" s="842"/>
      <c r="BS373" s="842"/>
      <c r="BT373" s="842"/>
    </row>
    <row r="374" spans="1:72" s="22" customFormat="1" ht="15.75" hidden="1" customHeight="1" outlineLevel="1">
      <c r="A374" s="842"/>
      <c r="B374" s="44"/>
      <c r="C374" s="45"/>
      <c r="D374" s="46"/>
      <c r="E374" s="46"/>
      <c r="F374" s="45"/>
      <c r="G374" s="46"/>
      <c r="H374" s="45"/>
      <c r="I374" s="45"/>
      <c r="J374" s="47"/>
      <c r="K374" s="48"/>
      <c r="L374" s="47"/>
      <c r="M374" s="2316"/>
      <c r="N374" s="48"/>
      <c r="O374" s="49"/>
      <c r="P374" s="49"/>
      <c r="Q374" s="2254">
        <f t="shared" si="160"/>
        <v>0</v>
      </c>
      <c r="R374" s="50"/>
      <c r="S374" s="2335"/>
      <c r="T374" s="2335"/>
      <c r="U374" s="2335"/>
      <c r="V374" s="2335"/>
      <c r="W374" s="2255">
        <f t="shared" si="142"/>
        <v>0</v>
      </c>
      <c r="X374" s="2261">
        <f t="shared" si="143"/>
        <v>0</v>
      </c>
      <c r="Y374" s="2261">
        <f t="shared" si="144"/>
        <v>0</v>
      </c>
      <c r="Z374" s="50"/>
      <c r="AA374" s="50"/>
      <c r="AB374" s="48"/>
      <c r="AC374" s="48"/>
      <c r="AD374" s="48"/>
      <c r="AE374" s="51"/>
      <c r="AF374" s="42"/>
      <c r="AG374" s="52" t="s">
        <v>7297</v>
      </c>
      <c r="AH374" s="207"/>
      <c r="AI374" s="415"/>
      <c r="AJ374" s="336" t="str">
        <f t="shared" si="145"/>
        <v>Please complete all cells in row</v>
      </c>
      <c r="AK374" s="415"/>
      <c r="AL374" s="244"/>
      <c r="AM374" s="244"/>
      <c r="AN374" s="244"/>
      <c r="AO374" s="244"/>
      <c r="AP374" s="244"/>
      <c r="AQ374" s="244"/>
      <c r="AR374" s="244"/>
      <c r="AS374" s="337">
        <f t="shared" si="146"/>
        <v>1</v>
      </c>
      <c r="AT374" s="337">
        <f t="shared" si="147"/>
        <v>1</v>
      </c>
      <c r="AU374" s="337">
        <f t="shared" si="148"/>
        <v>1</v>
      </c>
      <c r="AV374" s="337">
        <f t="shared" si="149"/>
        <v>1</v>
      </c>
      <c r="AW374" s="337">
        <f t="shared" si="150"/>
        <v>1</v>
      </c>
      <c r="AX374" s="337">
        <f t="shared" si="151"/>
        <v>1</v>
      </c>
      <c r="AY374" s="337">
        <f t="shared" si="152"/>
        <v>1</v>
      </c>
      <c r="AZ374" s="322"/>
      <c r="BA374" s="337">
        <f t="shared" si="153"/>
        <v>1</v>
      </c>
      <c r="BB374" s="322"/>
      <c r="BC374" s="322"/>
      <c r="BD374" s="322"/>
      <c r="BE374" s="322"/>
      <c r="BF374" s="322"/>
      <c r="BG374" s="322"/>
      <c r="BH374" s="322"/>
      <c r="BI374" s="337">
        <f t="shared" si="154"/>
        <v>1</v>
      </c>
      <c r="BJ374" s="337">
        <f t="shared" si="155"/>
        <v>1</v>
      </c>
      <c r="BK374" s="337">
        <f t="shared" si="156"/>
        <v>1</v>
      </c>
      <c r="BL374" s="337">
        <f t="shared" si="157"/>
        <v>1</v>
      </c>
      <c r="BM374" s="337">
        <f t="shared" si="158"/>
        <v>1</v>
      </c>
      <c r="BN374" s="337">
        <f t="shared" si="159"/>
        <v>1</v>
      </c>
      <c r="BO374" s="415"/>
      <c r="BP374" s="244"/>
      <c r="BQ374" s="244"/>
      <c r="BR374" s="842"/>
      <c r="BS374" s="842"/>
      <c r="BT374" s="842"/>
    </row>
    <row r="375" spans="1:72" s="22" customFormat="1" ht="15.75" hidden="1" customHeight="1" outlineLevel="1">
      <c r="A375" s="842"/>
      <c r="B375" s="44"/>
      <c r="C375" s="45"/>
      <c r="D375" s="46"/>
      <c r="E375" s="46"/>
      <c r="F375" s="45"/>
      <c r="G375" s="46"/>
      <c r="H375" s="45"/>
      <c r="I375" s="45"/>
      <c r="J375" s="47"/>
      <c r="K375" s="48"/>
      <c r="L375" s="47"/>
      <c r="M375" s="2316"/>
      <c r="N375" s="48"/>
      <c r="O375" s="49"/>
      <c r="P375" s="49"/>
      <c r="Q375" s="2254">
        <f t="shared" si="160"/>
        <v>0</v>
      </c>
      <c r="R375" s="50"/>
      <c r="S375" s="2335"/>
      <c r="T375" s="2335"/>
      <c r="U375" s="2335"/>
      <c r="V375" s="2335"/>
      <c r="W375" s="2255">
        <f t="shared" si="142"/>
        <v>0</v>
      </c>
      <c r="X375" s="2261">
        <f t="shared" si="143"/>
        <v>0</v>
      </c>
      <c r="Y375" s="2261">
        <f t="shared" si="144"/>
        <v>0</v>
      </c>
      <c r="Z375" s="50"/>
      <c r="AA375" s="50"/>
      <c r="AB375" s="48"/>
      <c r="AC375" s="48"/>
      <c r="AD375" s="48"/>
      <c r="AE375" s="51"/>
      <c r="AF375" s="42"/>
      <c r="AG375" s="52" t="s">
        <v>7298</v>
      </c>
      <c r="AH375" s="207"/>
      <c r="AI375" s="415"/>
      <c r="AJ375" s="336" t="str">
        <f t="shared" si="145"/>
        <v>Please complete all cells in row</v>
      </c>
      <c r="AK375" s="415"/>
      <c r="AL375" s="244"/>
      <c r="AM375" s="244"/>
      <c r="AN375" s="244"/>
      <c r="AO375" s="244"/>
      <c r="AP375" s="244"/>
      <c r="AQ375" s="244"/>
      <c r="AR375" s="244"/>
      <c r="AS375" s="337">
        <f t="shared" si="146"/>
        <v>1</v>
      </c>
      <c r="AT375" s="337">
        <f t="shared" si="147"/>
        <v>1</v>
      </c>
      <c r="AU375" s="337">
        <f t="shared" si="148"/>
        <v>1</v>
      </c>
      <c r="AV375" s="337">
        <f t="shared" si="149"/>
        <v>1</v>
      </c>
      <c r="AW375" s="337">
        <f t="shared" si="150"/>
        <v>1</v>
      </c>
      <c r="AX375" s="337">
        <f t="shared" si="151"/>
        <v>1</v>
      </c>
      <c r="AY375" s="337">
        <f t="shared" si="152"/>
        <v>1</v>
      </c>
      <c r="AZ375" s="322"/>
      <c r="BA375" s="337">
        <f t="shared" si="153"/>
        <v>1</v>
      </c>
      <c r="BB375" s="322"/>
      <c r="BC375" s="322"/>
      <c r="BD375" s="322"/>
      <c r="BE375" s="322"/>
      <c r="BF375" s="322"/>
      <c r="BG375" s="322"/>
      <c r="BH375" s="322"/>
      <c r="BI375" s="337">
        <f t="shared" si="154"/>
        <v>1</v>
      </c>
      <c r="BJ375" s="337">
        <f t="shared" si="155"/>
        <v>1</v>
      </c>
      <c r="BK375" s="337">
        <f t="shared" si="156"/>
        <v>1</v>
      </c>
      <c r="BL375" s="337">
        <f t="shared" si="157"/>
        <v>1</v>
      </c>
      <c r="BM375" s="337">
        <f t="shared" si="158"/>
        <v>1</v>
      </c>
      <c r="BN375" s="337">
        <f t="shared" si="159"/>
        <v>1</v>
      </c>
      <c r="BO375" s="415"/>
      <c r="BP375" s="244"/>
      <c r="BQ375" s="244"/>
      <c r="BR375" s="842"/>
      <c r="BS375" s="842"/>
      <c r="BT375" s="842"/>
    </row>
    <row r="376" spans="1:72" s="22" customFormat="1" ht="15.75" hidden="1" customHeight="1" outlineLevel="1">
      <c r="A376" s="842"/>
      <c r="B376" s="44"/>
      <c r="C376" s="45"/>
      <c r="D376" s="46"/>
      <c r="E376" s="46"/>
      <c r="F376" s="45"/>
      <c r="G376" s="46"/>
      <c r="H376" s="45"/>
      <c r="I376" s="45"/>
      <c r="J376" s="47"/>
      <c r="K376" s="48"/>
      <c r="L376" s="47"/>
      <c r="M376" s="2316"/>
      <c r="N376" s="48"/>
      <c r="O376" s="49"/>
      <c r="P376" s="49"/>
      <c r="Q376" s="2254">
        <f t="shared" si="160"/>
        <v>0</v>
      </c>
      <c r="R376" s="50"/>
      <c r="S376" s="2335"/>
      <c r="T376" s="2335"/>
      <c r="U376" s="2335"/>
      <c r="V376" s="2335"/>
      <c r="W376" s="2255">
        <f t="shared" si="142"/>
        <v>0</v>
      </c>
      <c r="X376" s="2261">
        <f t="shared" si="143"/>
        <v>0</v>
      </c>
      <c r="Y376" s="2261">
        <f t="shared" si="144"/>
        <v>0</v>
      </c>
      <c r="Z376" s="50"/>
      <c r="AA376" s="50"/>
      <c r="AB376" s="48"/>
      <c r="AC376" s="48"/>
      <c r="AD376" s="48"/>
      <c r="AE376" s="51"/>
      <c r="AF376" s="42"/>
      <c r="AG376" s="52" t="s">
        <v>7299</v>
      </c>
      <c r="AH376" s="207"/>
      <c r="AI376" s="415"/>
      <c r="AJ376" s="336" t="str">
        <f t="shared" si="145"/>
        <v>Please complete all cells in row</v>
      </c>
      <c r="AK376" s="415"/>
      <c r="AL376" s="244"/>
      <c r="AM376" s="244"/>
      <c r="AN376" s="244"/>
      <c r="AO376" s="244"/>
      <c r="AP376" s="244"/>
      <c r="AQ376" s="244"/>
      <c r="AR376" s="244"/>
      <c r="AS376" s="337">
        <f t="shared" si="146"/>
        <v>1</v>
      </c>
      <c r="AT376" s="337">
        <f t="shared" si="147"/>
        <v>1</v>
      </c>
      <c r="AU376" s="337">
        <f t="shared" si="148"/>
        <v>1</v>
      </c>
      <c r="AV376" s="337">
        <f t="shared" si="149"/>
        <v>1</v>
      </c>
      <c r="AW376" s="337">
        <f t="shared" si="150"/>
        <v>1</v>
      </c>
      <c r="AX376" s="337">
        <f t="shared" si="151"/>
        <v>1</v>
      </c>
      <c r="AY376" s="337">
        <f t="shared" si="152"/>
        <v>1</v>
      </c>
      <c r="AZ376" s="322"/>
      <c r="BA376" s="337">
        <f t="shared" si="153"/>
        <v>1</v>
      </c>
      <c r="BB376" s="322"/>
      <c r="BC376" s="322"/>
      <c r="BD376" s="322"/>
      <c r="BE376" s="322"/>
      <c r="BF376" s="322"/>
      <c r="BG376" s="322"/>
      <c r="BH376" s="322"/>
      <c r="BI376" s="337">
        <f t="shared" si="154"/>
        <v>1</v>
      </c>
      <c r="BJ376" s="337">
        <f t="shared" si="155"/>
        <v>1</v>
      </c>
      <c r="BK376" s="337">
        <f t="shared" si="156"/>
        <v>1</v>
      </c>
      <c r="BL376" s="337">
        <f t="shared" si="157"/>
        <v>1</v>
      </c>
      <c r="BM376" s="337">
        <f t="shared" si="158"/>
        <v>1</v>
      </c>
      <c r="BN376" s="337">
        <f t="shared" si="159"/>
        <v>1</v>
      </c>
      <c r="BO376" s="415"/>
      <c r="BP376" s="244"/>
      <c r="BQ376" s="244"/>
      <c r="BR376" s="842"/>
      <c r="BS376" s="842"/>
      <c r="BT376" s="842"/>
    </row>
    <row r="377" spans="1:72" s="22" customFormat="1" ht="15.75" hidden="1" customHeight="1" outlineLevel="1">
      <c r="A377" s="842"/>
      <c r="B377" s="44"/>
      <c r="C377" s="45"/>
      <c r="D377" s="46"/>
      <c r="E377" s="46"/>
      <c r="F377" s="45"/>
      <c r="G377" s="46"/>
      <c r="H377" s="45"/>
      <c r="I377" s="45"/>
      <c r="J377" s="47"/>
      <c r="K377" s="48"/>
      <c r="L377" s="47"/>
      <c r="M377" s="2316"/>
      <c r="N377" s="48"/>
      <c r="O377" s="49"/>
      <c r="P377" s="49"/>
      <c r="Q377" s="2254">
        <f t="shared" si="160"/>
        <v>0</v>
      </c>
      <c r="R377" s="50"/>
      <c r="S377" s="2335"/>
      <c r="T377" s="2335"/>
      <c r="U377" s="2335"/>
      <c r="V377" s="2335"/>
      <c r="W377" s="2255">
        <f t="shared" si="142"/>
        <v>0</v>
      </c>
      <c r="X377" s="2261">
        <f t="shared" si="143"/>
        <v>0</v>
      </c>
      <c r="Y377" s="2261">
        <f t="shared" si="144"/>
        <v>0</v>
      </c>
      <c r="Z377" s="50"/>
      <c r="AA377" s="50"/>
      <c r="AB377" s="48"/>
      <c r="AC377" s="48"/>
      <c r="AD377" s="48"/>
      <c r="AE377" s="51"/>
      <c r="AF377" s="42"/>
      <c r="AG377" s="52" t="s">
        <v>7300</v>
      </c>
      <c r="AH377" s="207"/>
      <c r="AI377" s="415"/>
      <c r="AJ377" s="336" t="str">
        <f t="shared" si="145"/>
        <v>Please complete all cells in row</v>
      </c>
      <c r="AK377" s="415"/>
      <c r="AL377" s="244"/>
      <c r="AM377" s="244"/>
      <c r="AN377" s="244"/>
      <c r="AO377" s="244"/>
      <c r="AP377" s="244"/>
      <c r="AQ377" s="244"/>
      <c r="AR377" s="244"/>
      <c r="AS377" s="337">
        <f t="shared" si="146"/>
        <v>1</v>
      </c>
      <c r="AT377" s="337">
        <f t="shared" si="147"/>
        <v>1</v>
      </c>
      <c r="AU377" s="337">
        <f t="shared" si="148"/>
        <v>1</v>
      </c>
      <c r="AV377" s="337">
        <f t="shared" si="149"/>
        <v>1</v>
      </c>
      <c r="AW377" s="337">
        <f t="shared" si="150"/>
        <v>1</v>
      </c>
      <c r="AX377" s="337">
        <f t="shared" si="151"/>
        <v>1</v>
      </c>
      <c r="AY377" s="337">
        <f t="shared" si="152"/>
        <v>1</v>
      </c>
      <c r="AZ377" s="322"/>
      <c r="BA377" s="337">
        <f t="shared" si="153"/>
        <v>1</v>
      </c>
      <c r="BB377" s="322"/>
      <c r="BC377" s="322"/>
      <c r="BD377" s="322"/>
      <c r="BE377" s="322"/>
      <c r="BF377" s="322"/>
      <c r="BG377" s="322"/>
      <c r="BH377" s="322"/>
      <c r="BI377" s="337">
        <f t="shared" si="154"/>
        <v>1</v>
      </c>
      <c r="BJ377" s="337">
        <f t="shared" si="155"/>
        <v>1</v>
      </c>
      <c r="BK377" s="337">
        <f t="shared" si="156"/>
        <v>1</v>
      </c>
      <c r="BL377" s="337">
        <f t="shared" si="157"/>
        <v>1</v>
      </c>
      <c r="BM377" s="337">
        <f t="shared" si="158"/>
        <v>1</v>
      </c>
      <c r="BN377" s="337">
        <f t="shared" si="159"/>
        <v>1</v>
      </c>
      <c r="BO377" s="415"/>
      <c r="BP377" s="244"/>
      <c r="BQ377" s="244"/>
      <c r="BR377" s="842"/>
      <c r="BS377" s="842"/>
      <c r="BT377" s="842"/>
    </row>
    <row r="378" spans="1:72" s="22" customFormat="1" ht="15.75" hidden="1" customHeight="1" outlineLevel="1">
      <c r="A378" s="842"/>
      <c r="B378" s="44"/>
      <c r="C378" s="45"/>
      <c r="D378" s="46"/>
      <c r="E378" s="46"/>
      <c r="F378" s="45"/>
      <c r="G378" s="46"/>
      <c r="H378" s="45"/>
      <c r="I378" s="45"/>
      <c r="J378" s="47"/>
      <c r="K378" s="48"/>
      <c r="L378" s="47"/>
      <c r="M378" s="2316"/>
      <c r="N378" s="48"/>
      <c r="O378" s="49"/>
      <c r="P378" s="49"/>
      <c r="Q378" s="2254">
        <f t="shared" si="160"/>
        <v>0</v>
      </c>
      <c r="R378" s="50"/>
      <c r="S378" s="2335"/>
      <c r="T378" s="2335"/>
      <c r="U378" s="2335"/>
      <c r="V378" s="2335"/>
      <c r="W378" s="2255">
        <f t="shared" si="142"/>
        <v>0</v>
      </c>
      <c r="X378" s="2261">
        <f t="shared" si="143"/>
        <v>0</v>
      </c>
      <c r="Y378" s="2261">
        <f t="shared" si="144"/>
        <v>0</v>
      </c>
      <c r="Z378" s="50"/>
      <c r="AA378" s="50"/>
      <c r="AB378" s="48"/>
      <c r="AC378" s="48"/>
      <c r="AD378" s="48"/>
      <c r="AE378" s="51"/>
      <c r="AF378" s="42"/>
      <c r="AG378" s="52" t="s">
        <v>7301</v>
      </c>
      <c r="AH378" s="207"/>
      <c r="AI378" s="415"/>
      <c r="AJ378" s="336" t="str">
        <f t="shared" si="145"/>
        <v>Please complete all cells in row</v>
      </c>
      <c r="AK378" s="415"/>
      <c r="AL378" s="244"/>
      <c r="AM378" s="244"/>
      <c r="AN378" s="244"/>
      <c r="AO378" s="244"/>
      <c r="AP378" s="244"/>
      <c r="AQ378" s="244"/>
      <c r="AR378" s="244"/>
      <c r="AS378" s="337">
        <f t="shared" si="146"/>
        <v>1</v>
      </c>
      <c r="AT378" s="337">
        <f t="shared" si="147"/>
        <v>1</v>
      </c>
      <c r="AU378" s="337">
        <f t="shared" si="148"/>
        <v>1</v>
      </c>
      <c r="AV378" s="337">
        <f t="shared" si="149"/>
        <v>1</v>
      </c>
      <c r="AW378" s="337">
        <f t="shared" si="150"/>
        <v>1</v>
      </c>
      <c r="AX378" s="337">
        <f t="shared" si="151"/>
        <v>1</v>
      </c>
      <c r="AY378" s="337">
        <f t="shared" si="152"/>
        <v>1</v>
      </c>
      <c r="AZ378" s="322"/>
      <c r="BA378" s="337">
        <f t="shared" si="153"/>
        <v>1</v>
      </c>
      <c r="BB378" s="322"/>
      <c r="BC378" s="322"/>
      <c r="BD378" s="322"/>
      <c r="BE378" s="322"/>
      <c r="BF378" s="322"/>
      <c r="BG378" s="322"/>
      <c r="BH378" s="322"/>
      <c r="BI378" s="337">
        <f t="shared" si="154"/>
        <v>1</v>
      </c>
      <c r="BJ378" s="337">
        <f t="shared" si="155"/>
        <v>1</v>
      </c>
      <c r="BK378" s="337">
        <f t="shared" si="156"/>
        <v>1</v>
      </c>
      <c r="BL378" s="337">
        <f t="shared" si="157"/>
        <v>1</v>
      </c>
      <c r="BM378" s="337">
        <f t="shared" si="158"/>
        <v>1</v>
      </c>
      <c r="BN378" s="337">
        <f t="shared" si="159"/>
        <v>1</v>
      </c>
      <c r="BO378" s="415"/>
      <c r="BP378" s="244"/>
      <c r="BQ378" s="244"/>
      <c r="BR378" s="842"/>
      <c r="BS378" s="842"/>
      <c r="BT378" s="842"/>
    </row>
    <row r="379" spans="1:72" s="22" customFormat="1" ht="15.75" hidden="1" customHeight="1" outlineLevel="1">
      <c r="A379" s="842"/>
      <c r="B379" s="44"/>
      <c r="C379" s="45"/>
      <c r="D379" s="46"/>
      <c r="E379" s="46"/>
      <c r="F379" s="45"/>
      <c r="G379" s="46"/>
      <c r="H379" s="45"/>
      <c r="I379" s="45"/>
      <c r="J379" s="47"/>
      <c r="K379" s="48"/>
      <c r="L379" s="47"/>
      <c r="M379" s="2316"/>
      <c r="N379" s="48"/>
      <c r="O379" s="49"/>
      <c r="P379" s="49"/>
      <c r="Q379" s="2254">
        <f t="shared" si="160"/>
        <v>0</v>
      </c>
      <c r="R379" s="50"/>
      <c r="S379" s="2335"/>
      <c r="T379" s="2335"/>
      <c r="U379" s="2335"/>
      <c r="V379" s="2335"/>
      <c r="W379" s="2255">
        <f t="shared" ref="W379:W442" si="161">IF(R379=0,0,((1+R379)*(1+C$626))-1)</f>
        <v>0</v>
      </c>
      <c r="X379" s="2261">
        <f t="shared" ref="X379:X442" si="162">W379*P379</f>
        <v>0</v>
      </c>
      <c r="Y379" s="2261">
        <f t="shared" ref="Y379:Y442" si="163" xml:space="preserve"> R379*P379</f>
        <v>0</v>
      </c>
      <c r="Z379" s="50"/>
      <c r="AA379" s="50"/>
      <c r="AB379" s="48"/>
      <c r="AC379" s="48"/>
      <c r="AD379" s="48"/>
      <c r="AE379" s="51"/>
      <c r="AF379" s="42"/>
      <c r="AG379" s="52" t="s">
        <v>7302</v>
      </c>
      <c r="AH379" s="207"/>
      <c r="AI379" s="415"/>
      <c r="AJ379" s="336" t="str">
        <f t="shared" ref="AJ379:AJ442" si="164">IF( SUM( AL379:BN379 ) = 0, 0, $AL$5 )</f>
        <v>Please complete all cells in row</v>
      </c>
      <c r="AK379" s="415"/>
      <c r="AL379" s="244"/>
      <c r="AM379" s="244"/>
      <c r="AN379" s="244"/>
      <c r="AO379" s="244"/>
      <c r="AP379" s="244"/>
      <c r="AQ379" s="244"/>
      <c r="AR379" s="244"/>
      <c r="AS379" s="337">
        <f t="shared" ref="AS379:AS415" si="165" xml:space="preserve"> IF( ISNUMBER(J379 ), 0, 1 )</f>
        <v>1</v>
      </c>
      <c r="AT379" s="337">
        <f t="shared" ref="AT379:AT415" si="166" xml:space="preserve"> IF( ISNUMBER(K379 ), 0, 1 )</f>
        <v>1</v>
      </c>
      <c r="AU379" s="337">
        <f t="shared" ref="AU379:AU415" si="167" xml:space="preserve"> IF( ISNUMBER(L379 ), 0, 1 )</f>
        <v>1</v>
      </c>
      <c r="AV379" s="337">
        <f t="shared" ref="AV379:AV415" si="168" xml:space="preserve"> IF( ISNUMBER(M379 ), 0, 1 )</f>
        <v>1</v>
      </c>
      <c r="AW379" s="337">
        <f t="shared" ref="AW379:AW415" si="169" xml:space="preserve"> IF( ISNUMBER(N379 ), 0, 1 )</f>
        <v>1</v>
      </c>
      <c r="AX379" s="337">
        <f t="shared" ref="AX379:AX415" si="170" xml:space="preserve"> IF( ISNUMBER(O379 ), 0, 1 )</f>
        <v>1</v>
      </c>
      <c r="AY379" s="337">
        <f t="shared" ref="AY379:AY415" si="171" xml:space="preserve"> IF( ISNUMBER(P379 ), 0, 1 )</f>
        <v>1</v>
      </c>
      <c r="AZ379" s="322"/>
      <c r="BA379" s="337">
        <f t="shared" ref="BA379:BA415" si="172" xml:space="preserve"> IF( ISNUMBER(R379 ), 0, 1 )</f>
        <v>1</v>
      </c>
      <c r="BB379" s="322"/>
      <c r="BC379" s="322"/>
      <c r="BD379" s="322"/>
      <c r="BE379" s="322"/>
      <c r="BF379" s="322"/>
      <c r="BG379" s="322"/>
      <c r="BH379" s="322"/>
      <c r="BI379" s="337">
        <f t="shared" ref="BI379:BI415" si="173" xml:space="preserve"> IF( ISNUMBER(Z379 ), 0, 1 )</f>
        <v>1</v>
      </c>
      <c r="BJ379" s="337">
        <f t="shared" ref="BJ379:BJ415" si="174" xml:space="preserve"> IF( ISNUMBER(AA379 ), 0, 1 )</f>
        <v>1</v>
      </c>
      <c r="BK379" s="337">
        <f t="shared" ref="BK379:BK415" si="175" xml:space="preserve"> IF( ISNUMBER(AB379 ), 0, 1 )</f>
        <v>1</v>
      </c>
      <c r="BL379" s="337">
        <f t="shared" ref="BL379:BL415" si="176" xml:space="preserve"> IF( ISNUMBER(AC379 ), 0, 1 )</f>
        <v>1</v>
      </c>
      <c r="BM379" s="337">
        <f t="shared" ref="BM379:BM415" si="177" xml:space="preserve"> IF( ISNUMBER(AD379 ), 0, 1 )</f>
        <v>1</v>
      </c>
      <c r="BN379" s="337">
        <f t="shared" ref="BN379:BN415" si="178" xml:space="preserve"> IF( ISNUMBER(AE379 ), 0, 1 )</f>
        <v>1</v>
      </c>
      <c r="BO379" s="415"/>
      <c r="BP379" s="244"/>
      <c r="BQ379" s="244"/>
      <c r="BR379" s="842"/>
      <c r="BS379" s="842"/>
      <c r="BT379" s="842"/>
    </row>
    <row r="380" spans="1:72" s="22" customFormat="1" ht="15.75" hidden="1" customHeight="1" outlineLevel="1">
      <c r="A380" s="842"/>
      <c r="B380" s="44"/>
      <c r="C380" s="45"/>
      <c r="D380" s="46"/>
      <c r="E380" s="46"/>
      <c r="F380" s="45"/>
      <c r="G380" s="46"/>
      <c r="H380" s="45"/>
      <c r="I380" s="45"/>
      <c r="J380" s="47"/>
      <c r="K380" s="48"/>
      <c r="L380" s="47"/>
      <c r="M380" s="2316"/>
      <c r="N380" s="48"/>
      <c r="O380" s="49"/>
      <c r="P380" s="49"/>
      <c r="Q380" s="2254">
        <f t="shared" si="160"/>
        <v>0</v>
      </c>
      <c r="R380" s="50"/>
      <c r="S380" s="2335"/>
      <c r="T380" s="2335"/>
      <c r="U380" s="2335"/>
      <c r="V380" s="2335"/>
      <c r="W380" s="2255">
        <f t="shared" si="161"/>
        <v>0</v>
      </c>
      <c r="X380" s="2261">
        <f t="shared" si="162"/>
        <v>0</v>
      </c>
      <c r="Y380" s="2261">
        <f t="shared" si="163"/>
        <v>0</v>
      </c>
      <c r="Z380" s="50"/>
      <c r="AA380" s="50"/>
      <c r="AB380" s="48"/>
      <c r="AC380" s="48"/>
      <c r="AD380" s="48"/>
      <c r="AE380" s="51"/>
      <c r="AF380" s="42"/>
      <c r="AG380" s="52" t="s">
        <v>7303</v>
      </c>
      <c r="AH380" s="207"/>
      <c r="AI380" s="415"/>
      <c r="AJ380" s="336" t="str">
        <f t="shared" si="164"/>
        <v>Please complete all cells in row</v>
      </c>
      <c r="AK380" s="415"/>
      <c r="AL380" s="244"/>
      <c r="AM380" s="244"/>
      <c r="AN380" s="244"/>
      <c r="AO380" s="244"/>
      <c r="AP380" s="244"/>
      <c r="AQ380" s="244"/>
      <c r="AR380" s="244"/>
      <c r="AS380" s="337">
        <f t="shared" si="165"/>
        <v>1</v>
      </c>
      <c r="AT380" s="337">
        <f t="shared" si="166"/>
        <v>1</v>
      </c>
      <c r="AU380" s="337">
        <f t="shared" si="167"/>
        <v>1</v>
      </c>
      <c r="AV380" s="337">
        <f t="shared" si="168"/>
        <v>1</v>
      </c>
      <c r="AW380" s="337">
        <f t="shared" si="169"/>
        <v>1</v>
      </c>
      <c r="AX380" s="337">
        <f t="shared" si="170"/>
        <v>1</v>
      </c>
      <c r="AY380" s="337">
        <f t="shared" si="171"/>
        <v>1</v>
      </c>
      <c r="AZ380" s="322"/>
      <c r="BA380" s="337">
        <f t="shared" si="172"/>
        <v>1</v>
      </c>
      <c r="BB380" s="322"/>
      <c r="BC380" s="322"/>
      <c r="BD380" s="322"/>
      <c r="BE380" s="322"/>
      <c r="BF380" s="322"/>
      <c r="BG380" s="322"/>
      <c r="BH380" s="322"/>
      <c r="BI380" s="337">
        <f t="shared" si="173"/>
        <v>1</v>
      </c>
      <c r="BJ380" s="337">
        <f t="shared" si="174"/>
        <v>1</v>
      </c>
      <c r="BK380" s="337">
        <f t="shared" si="175"/>
        <v>1</v>
      </c>
      <c r="BL380" s="337">
        <f t="shared" si="176"/>
        <v>1</v>
      </c>
      <c r="BM380" s="337">
        <f t="shared" si="177"/>
        <v>1</v>
      </c>
      <c r="BN380" s="337">
        <f t="shared" si="178"/>
        <v>1</v>
      </c>
      <c r="BO380" s="415"/>
      <c r="BP380" s="244"/>
      <c r="BQ380" s="244"/>
      <c r="BR380" s="842"/>
      <c r="BS380" s="842"/>
      <c r="BT380" s="842"/>
    </row>
    <row r="381" spans="1:72" s="22" customFormat="1" ht="15.75" hidden="1" customHeight="1" outlineLevel="1">
      <c r="A381" s="842"/>
      <c r="B381" s="44"/>
      <c r="C381" s="45"/>
      <c r="D381" s="46"/>
      <c r="E381" s="46"/>
      <c r="F381" s="45"/>
      <c r="G381" s="46"/>
      <c r="H381" s="45"/>
      <c r="I381" s="45"/>
      <c r="J381" s="47"/>
      <c r="K381" s="48"/>
      <c r="L381" s="47"/>
      <c r="M381" s="2316"/>
      <c r="N381" s="48"/>
      <c r="O381" s="49"/>
      <c r="P381" s="49"/>
      <c r="Q381" s="2254">
        <f t="shared" ref="Q381:Q444" si="179">IFERROR(M381*O381,"")</f>
        <v>0</v>
      </c>
      <c r="R381" s="50"/>
      <c r="S381" s="2335"/>
      <c r="T381" s="2335"/>
      <c r="U381" s="2335"/>
      <c r="V381" s="2335"/>
      <c r="W381" s="2255">
        <f t="shared" si="161"/>
        <v>0</v>
      </c>
      <c r="X381" s="2261">
        <f t="shared" si="162"/>
        <v>0</v>
      </c>
      <c r="Y381" s="2261">
        <f t="shared" si="163"/>
        <v>0</v>
      </c>
      <c r="Z381" s="50"/>
      <c r="AA381" s="50"/>
      <c r="AB381" s="48"/>
      <c r="AC381" s="48"/>
      <c r="AD381" s="48"/>
      <c r="AE381" s="51"/>
      <c r="AF381" s="42"/>
      <c r="AG381" s="52" t="s">
        <v>7304</v>
      </c>
      <c r="AH381" s="207"/>
      <c r="AI381" s="415"/>
      <c r="AJ381" s="336" t="str">
        <f t="shared" si="164"/>
        <v>Please complete all cells in row</v>
      </c>
      <c r="AK381" s="415"/>
      <c r="AL381" s="244"/>
      <c r="AM381" s="244"/>
      <c r="AN381" s="244"/>
      <c r="AO381" s="244"/>
      <c r="AP381" s="244"/>
      <c r="AQ381" s="244"/>
      <c r="AR381" s="244"/>
      <c r="AS381" s="337">
        <f t="shared" si="165"/>
        <v>1</v>
      </c>
      <c r="AT381" s="337">
        <f t="shared" si="166"/>
        <v>1</v>
      </c>
      <c r="AU381" s="337">
        <f t="shared" si="167"/>
        <v>1</v>
      </c>
      <c r="AV381" s="337">
        <f t="shared" si="168"/>
        <v>1</v>
      </c>
      <c r="AW381" s="337">
        <f t="shared" si="169"/>
        <v>1</v>
      </c>
      <c r="AX381" s="337">
        <f t="shared" si="170"/>
        <v>1</v>
      </c>
      <c r="AY381" s="337">
        <f t="shared" si="171"/>
        <v>1</v>
      </c>
      <c r="AZ381" s="322"/>
      <c r="BA381" s="337">
        <f t="shared" si="172"/>
        <v>1</v>
      </c>
      <c r="BB381" s="322"/>
      <c r="BC381" s="322"/>
      <c r="BD381" s="322"/>
      <c r="BE381" s="322"/>
      <c r="BF381" s="322"/>
      <c r="BG381" s="322"/>
      <c r="BH381" s="322"/>
      <c r="BI381" s="337">
        <f t="shared" si="173"/>
        <v>1</v>
      </c>
      <c r="BJ381" s="337">
        <f t="shared" si="174"/>
        <v>1</v>
      </c>
      <c r="BK381" s="337">
        <f t="shared" si="175"/>
        <v>1</v>
      </c>
      <c r="BL381" s="337">
        <f t="shared" si="176"/>
        <v>1</v>
      </c>
      <c r="BM381" s="337">
        <f t="shared" si="177"/>
        <v>1</v>
      </c>
      <c r="BN381" s="337">
        <f t="shared" si="178"/>
        <v>1</v>
      </c>
      <c r="BO381" s="415"/>
      <c r="BP381" s="244"/>
      <c r="BQ381" s="244"/>
      <c r="BR381" s="842"/>
      <c r="BS381" s="842"/>
      <c r="BT381" s="842"/>
    </row>
    <row r="382" spans="1:72" s="22" customFormat="1" ht="15.75" hidden="1" customHeight="1" outlineLevel="1">
      <c r="A382" s="842"/>
      <c r="B382" s="44"/>
      <c r="C382" s="45"/>
      <c r="D382" s="46"/>
      <c r="E382" s="46"/>
      <c r="F382" s="45"/>
      <c r="G382" s="46"/>
      <c r="H382" s="45"/>
      <c r="I382" s="45"/>
      <c r="J382" s="47"/>
      <c r="K382" s="48"/>
      <c r="L382" s="47"/>
      <c r="M382" s="2316"/>
      <c r="N382" s="48"/>
      <c r="O382" s="49"/>
      <c r="P382" s="49"/>
      <c r="Q382" s="2254">
        <f t="shared" si="179"/>
        <v>0</v>
      </c>
      <c r="R382" s="50"/>
      <c r="S382" s="2335"/>
      <c r="T382" s="2335"/>
      <c r="U382" s="2335"/>
      <c r="V382" s="2335"/>
      <c r="W382" s="2255">
        <f t="shared" si="161"/>
        <v>0</v>
      </c>
      <c r="X382" s="2261">
        <f t="shared" si="162"/>
        <v>0</v>
      </c>
      <c r="Y382" s="2261">
        <f t="shared" si="163"/>
        <v>0</v>
      </c>
      <c r="Z382" s="50"/>
      <c r="AA382" s="50"/>
      <c r="AB382" s="48"/>
      <c r="AC382" s="48"/>
      <c r="AD382" s="48"/>
      <c r="AE382" s="51"/>
      <c r="AF382" s="42"/>
      <c r="AG382" s="52" t="s">
        <v>7305</v>
      </c>
      <c r="AH382" s="207"/>
      <c r="AI382" s="415"/>
      <c r="AJ382" s="336" t="str">
        <f t="shared" si="164"/>
        <v>Please complete all cells in row</v>
      </c>
      <c r="AK382" s="415"/>
      <c r="AL382" s="244"/>
      <c r="AM382" s="244"/>
      <c r="AN382" s="244"/>
      <c r="AO382" s="244"/>
      <c r="AP382" s="244"/>
      <c r="AQ382" s="244"/>
      <c r="AR382" s="244"/>
      <c r="AS382" s="337">
        <f t="shared" si="165"/>
        <v>1</v>
      </c>
      <c r="AT382" s="337">
        <f t="shared" si="166"/>
        <v>1</v>
      </c>
      <c r="AU382" s="337">
        <f t="shared" si="167"/>
        <v>1</v>
      </c>
      <c r="AV382" s="337">
        <f t="shared" si="168"/>
        <v>1</v>
      </c>
      <c r="AW382" s="337">
        <f t="shared" si="169"/>
        <v>1</v>
      </c>
      <c r="AX382" s="337">
        <f t="shared" si="170"/>
        <v>1</v>
      </c>
      <c r="AY382" s="337">
        <f t="shared" si="171"/>
        <v>1</v>
      </c>
      <c r="AZ382" s="322"/>
      <c r="BA382" s="337">
        <f t="shared" si="172"/>
        <v>1</v>
      </c>
      <c r="BB382" s="322"/>
      <c r="BC382" s="322"/>
      <c r="BD382" s="322"/>
      <c r="BE382" s="322"/>
      <c r="BF382" s="322"/>
      <c r="BG382" s="322"/>
      <c r="BH382" s="322"/>
      <c r="BI382" s="337">
        <f t="shared" si="173"/>
        <v>1</v>
      </c>
      <c r="BJ382" s="337">
        <f t="shared" si="174"/>
        <v>1</v>
      </c>
      <c r="BK382" s="337">
        <f t="shared" si="175"/>
        <v>1</v>
      </c>
      <c r="BL382" s="337">
        <f t="shared" si="176"/>
        <v>1</v>
      </c>
      <c r="BM382" s="337">
        <f t="shared" si="177"/>
        <v>1</v>
      </c>
      <c r="BN382" s="337">
        <f t="shared" si="178"/>
        <v>1</v>
      </c>
      <c r="BO382" s="415"/>
      <c r="BP382" s="244"/>
      <c r="BQ382" s="244"/>
      <c r="BR382" s="842"/>
      <c r="BS382" s="842"/>
      <c r="BT382" s="842"/>
    </row>
    <row r="383" spans="1:72" s="22" customFormat="1" ht="15.75" hidden="1" customHeight="1" outlineLevel="1">
      <c r="A383" s="842"/>
      <c r="B383" s="44"/>
      <c r="C383" s="45"/>
      <c r="D383" s="46"/>
      <c r="E383" s="46"/>
      <c r="F383" s="45"/>
      <c r="G383" s="46"/>
      <c r="H383" s="45"/>
      <c r="I383" s="45"/>
      <c r="J383" s="47"/>
      <c r="K383" s="48"/>
      <c r="L383" s="47"/>
      <c r="M383" s="2316"/>
      <c r="N383" s="48"/>
      <c r="O383" s="49"/>
      <c r="P383" s="49"/>
      <c r="Q383" s="2254">
        <f t="shared" si="179"/>
        <v>0</v>
      </c>
      <c r="R383" s="50"/>
      <c r="S383" s="2335"/>
      <c r="T383" s="2335"/>
      <c r="U383" s="2335"/>
      <c r="V383" s="2335"/>
      <c r="W383" s="2255">
        <f t="shared" si="161"/>
        <v>0</v>
      </c>
      <c r="X383" s="2261">
        <f t="shared" si="162"/>
        <v>0</v>
      </c>
      <c r="Y383" s="2261">
        <f t="shared" si="163"/>
        <v>0</v>
      </c>
      <c r="Z383" s="50"/>
      <c r="AA383" s="50"/>
      <c r="AB383" s="48"/>
      <c r="AC383" s="48"/>
      <c r="AD383" s="48"/>
      <c r="AE383" s="51"/>
      <c r="AF383" s="42"/>
      <c r="AG383" s="52" t="s">
        <v>7306</v>
      </c>
      <c r="AH383" s="207"/>
      <c r="AI383" s="415"/>
      <c r="AJ383" s="336" t="str">
        <f t="shared" si="164"/>
        <v>Please complete all cells in row</v>
      </c>
      <c r="AK383" s="415"/>
      <c r="AL383" s="244"/>
      <c r="AM383" s="244"/>
      <c r="AN383" s="244"/>
      <c r="AO383" s="244"/>
      <c r="AP383" s="244"/>
      <c r="AQ383" s="244"/>
      <c r="AR383" s="244"/>
      <c r="AS383" s="337">
        <f t="shared" si="165"/>
        <v>1</v>
      </c>
      <c r="AT383" s="337">
        <f t="shared" si="166"/>
        <v>1</v>
      </c>
      <c r="AU383" s="337">
        <f t="shared" si="167"/>
        <v>1</v>
      </c>
      <c r="AV383" s="337">
        <f t="shared" si="168"/>
        <v>1</v>
      </c>
      <c r="AW383" s="337">
        <f t="shared" si="169"/>
        <v>1</v>
      </c>
      <c r="AX383" s="337">
        <f t="shared" si="170"/>
        <v>1</v>
      </c>
      <c r="AY383" s="337">
        <f t="shared" si="171"/>
        <v>1</v>
      </c>
      <c r="AZ383" s="322"/>
      <c r="BA383" s="337">
        <f t="shared" si="172"/>
        <v>1</v>
      </c>
      <c r="BB383" s="322"/>
      <c r="BC383" s="322"/>
      <c r="BD383" s="322"/>
      <c r="BE383" s="322"/>
      <c r="BF383" s="322"/>
      <c r="BG383" s="322"/>
      <c r="BH383" s="322"/>
      <c r="BI383" s="337">
        <f t="shared" si="173"/>
        <v>1</v>
      </c>
      <c r="BJ383" s="337">
        <f t="shared" si="174"/>
        <v>1</v>
      </c>
      <c r="BK383" s="337">
        <f t="shared" si="175"/>
        <v>1</v>
      </c>
      <c r="BL383" s="337">
        <f t="shared" si="176"/>
        <v>1</v>
      </c>
      <c r="BM383" s="337">
        <f t="shared" si="177"/>
        <v>1</v>
      </c>
      <c r="BN383" s="337">
        <f t="shared" si="178"/>
        <v>1</v>
      </c>
      <c r="BO383" s="415"/>
      <c r="BP383" s="244"/>
      <c r="BQ383" s="244"/>
      <c r="BR383" s="842"/>
      <c r="BS383" s="842"/>
      <c r="BT383" s="842"/>
    </row>
    <row r="384" spans="1:72" s="22" customFormat="1" ht="15.75" hidden="1" customHeight="1" outlineLevel="1">
      <c r="A384" s="842"/>
      <c r="B384" s="44"/>
      <c r="C384" s="45"/>
      <c r="D384" s="46"/>
      <c r="E384" s="46"/>
      <c r="F384" s="45"/>
      <c r="G384" s="46"/>
      <c r="H384" s="45"/>
      <c r="I384" s="45"/>
      <c r="J384" s="47"/>
      <c r="K384" s="48"/>
      <c r="L384" s="47"/>
      <c r="M384" s="2316"/>
      <c r="N384" s="48"/>
      <c r="O384" s="49"/>
      <c r="P384" s="49"/>
      <c r="Q384" s="2254">
        <f t="shared" si="179"/>
        <v>0</v>
      </c>
      <c r="R384" s="50"/>
      <c r="S384" s="2335"/>
      <c r="T384" s="2335"/>
      <c r="U384" s="2335"/>
      <c r="V384" s="2335"/>
      <c r="W384" s="2255">
        <f t="shared" si="161"/>
        <v>0</v>
      </c>
      <c r="X384" s="2261">
        <f t="shared" si="162"/>
        <v>0</v>
      </c>
      <c r="Y384" s="2261">
        <f t="shared" si="163"/>
        <v>0</v>
      </c>
      <c r="Z384" s="50"/>
      <c r="AA384" s="50"/>
      <c r="AB384" s="48"/>
      <c r="AC384" s="48"/>
      <c r="AD384" s="48"/>
      <c r="AE384" s="51"/>
      <c r="AF384" s="42"/>
      <c r="AG384" s="52" t="s">
        <v>7307</v>
      </c>
      <c r="AH384" s="207"/>
      <c r="AI384" s="415"/>
      <c r="AJ384" s="336" t="str">
        <f t="shared" si="164"/>
        <v>Please complete all cells in row</v>
      </c>
      <c r="AK384" s="415"/>
      <c r="AL384" s="244"/>
      <c r="AM384" s="244"/>
      <c r="AN384" s="244"/>
      <c r="AO384" s="244"/>
      <c r="AP384" s="244"/>
      <c r="AQ384" s="244"/>
      <c r="AR384" s="244"/>
      <c r="AS384" s="337">
        <f t="shared" si="165"/>
        <v>1</v>
      </c>
      <c r="AT384" s="337">
        <f t="shared" si="166"/>
        <v>1</v>
      </c>
      <c r="AU384" s="337">
        <f t="shared" si="167"/>
        <v>1</v>
      </c>
      <c r="AV384" s="337">
        <f t="shared" si="168"/>
        <v>1</v>
      </c>
      <c r="AW384" s="337">
        <f t="shared" si="169"/>
        <v>1</v>
      </c>
      <c r="AX384" s="337">
        <f t="shared" si="170"/>
        <v>1</v>
      </c>
      <c r="AY384" s="337">
        <f t="shared" si="171"/>
        <v>1</v>
      </c>
      <c r="AZ384" s="322"/>
      <c r="BA384" s="337">
        <f t="shared" si="172"/>
        <v>1</v>
      </c>
      <c r="BB384" s="322"/>
      <c r="BC384" s="322"/>
      <c r="BD384" s="322"/>
      <c r="BE384" s="322"/>
      <c r="BF384" s="322"/>
      <c r="BG384" s="322"/>
      <c r="BH384" s="322"/>
      <c r="BI384" s="337">
        <f t="shared" si="173"/>
        <v>1</v>
      </c>
      <c r="BJ384" s="337">
        <f t="shared" si="174"/>
        <v>1</v>
      </c>
      <c r="BK384" s="337">
        <f t="shared" si="175"/>
        <v>1</v>
      </c>
      <c r="BL384" s="337">
        <f t="shared" si="176"/>
        <v>1</v>
      </c>
      <c r="BM384" s="337">
        <f t="shared" si="177"/>
        <v>1</v>
      </c>
      <c r="BN384" s="337">
        <f t="shared" si="178"/>
        <v>1</v>
      </c>
      <c r="BO384" s="415"/>
      <c r="BP384" s="244"/>
      <c r="BQ384" s="244"/>
      <c r="BR384" s="842"/>
      <c r="BS384" s="842"/>
      <c r="BT384" s="842"/>
    </row>
    <row r="385" spans="1:72" s="22" customFormat="1" ht="15.75" hidden="1" customHeight="1" outlineLevel="1">
      <c r="A385" s="842"/>
      <c r="B385" s="44"/>
      <c r="C385" s="45"/>
      <c r="D385" s="46"/>
      <c r="E385" s="46"/>
      <c r="F385" s="45"/>
      <c r="G385" s="46"/>
      <c r="H385" s="45"/>
      <c r="I385" s="45"/>
      <c r="J385" s="47"/>
      <c r="K385" s="48"/>
      <c r="L385" s="47"/>
      <c r="M385" s="2316"/>
      <c r="N385" s="48"/>
      <c r="O385" s="49"/>
      <c r="P385" s="49"/>
      <c r="Q385" s="2254">
        <f t="shared" si="179"/>
        <v>0</v>
      </c>
      <c r="R385" s="50"/>
      <c r="S385" s="2335"/>
      <c r="T385" s="2335"/>
      <c r="U385" s="2335"/>
      <c r="V385" s="2335"/>
      <c r="W385" s="2255">
        <f t="shared" si="161"/>
        <v>0</v>
      </c>
      <c r="X385" s="2261">
        <f t="shared" si="162"/>
        <v>0</v>
      </c>
      <c r="Y385" s="2261">
        <f t="shared" si="163"/>
        <v>0</v>
      </c>
      <c r="Z385" s="50"/>
      <c r="AA385" s="50"/>
      <c r="AB385" s="48"/>
      <c r="AC385" s="48"/>
      <c r="AD385" s="48"/>
      <c r="AE385" s="51"/>
      <c r="AF385" s="42"/>
      <c r="AG385" s="52" t="s">
        <v>7308</v>
      </c>
      <c r="AH385" s="207"/>
      <c r="AI385" s="415"/>
      <c r="AJ385" s="336" t="str">
        <f t="shared" si="164"/>
        <v>Please complete all cells in row</v>
      </c>
      <c r="AK385" s="415"/>
      <c r="AL385" s="244"/>
      <c r="AM385" s="244"/>
      <c r="AN385" s="244"/>
      <c r="AO385" s="244"/>
      <c r="AP385" s="244"/>
      <c r="AQ385" s="244"/>
      <c r="AR385" s="244"/>
      <c r="AS385" s="337">
        <f t="shared" si="165"/>
        <v>1</v>
      </c>
      <c r="AT385" s="337">
        <f t="shared" si="166"/>
        <v>1</v>
      </c>
      <c r="AU385" s="337">
        <f t="shared" si="167"/>
        <v>1</v>
      </c>
      <c r="AV385" s="337">
        <f t="shared" si="168"/>
        <v>1</v>
      </c>
      <c r="AW385" s="337">
        <f t="shared" si="169"/>
        <v>1</v>
      </c>
      <c r="AX385" s="337">
        <f t="shared" si="170"/>
        <v>1</v>
      </c>
      <c r="AY385" s="337">
        <f t="shared" si="171"/>
        <v>1</v>
      </c>
      <c r="AZ385" s="322"/>
      <c r="BA385" s="337">
        <f t="shared" si="172"/>
        <v>1</v>
      </c>
      <c r="BB385" s="322"/>
      <c r="BC385" s="322"/>
      <c r="BD385" s="322"/>
      <c r="BE385" s="322"/>
      <c r="BF385" s="322"/>
      <c r="BG385" s="322"/>
      <c r="BH385" s="322"/>
      <c r="BI385" s="337">
        <f t="shared" si="173"/>
        <v>1</v>
      </c>
      <c r="BJ385" s="337">
        <f t="shared" si="174"/>
        <v>1</v>
      </c>
      <c r="BK385" s="337">
        <f t="shared" si="175"/>
        <v>1</v>
      </c>
      <c r="BL385" s="337">
        <f t="shared" si="176"/>
        <v>1</v>
      </c>
      <c r="BM385" s="337">
        <f t="shared" si="177"/>
        <v>1</v>
      </c>
      <c r="BN385" s="337">
        <f t="shared" si="178"/>
        <v>1</v>
      </c>
      <c r="BO385" s="415"/>
      <c r="BP385" s="244"/>
      <c r="BQ385" s="244"/>
      <c r="BR385" s="842"/>
      <c r="BS385" s="842"/>
      <c r="BT385" s="842"/>
    </row>
    <row r="386" spans="1:72" s="22" customFormat="1" ht="15.75" hidden="1" customHeight="1" outlineLevel="1">
      <c r="A386" s="842"/>
      <c r="B386" s="44"/>
      <c r="C386" s="45"/>
      <c r="D386" s="46"/>
      <c r="E386" s="46"/>
      <c r="F386" s="45"/>
      <c r="G386" s="46"/>
      <c r="H386" s="45"/>
      <c r="I386" s="45"/>
      <c r="J386" s="47"/>
      <c r="K386" s="48"/>
      <c r="L386" s="47"/>
      <c r="M386" s="2316"/>
      <c r="N386" s="48"/>
      <c r="O386" s="49"/>
      <c r="P386" s="49"/>
      <c r="Q386" s="2254">
        <f t="shared" si="179"/>
        <v>0</v>
      </c>
      <c r="R386" s="50"/>
      <c r="S386" s="2335"/>
      <c r="T386" s="2335"/>
      <c r="U386" s="2335"/>
      <c r="V386" s="2335"/>
      <c r="W386" s="2255">
        <f t="shared" si="161"/>
        <v>0</v>
      </c>
      <c r="X386" s="2261">
        <f t="shared" si="162"/>
        <v>0</v>
      </c>
      <c r="Y386" s="2261">
        <f t="shared" si="163"/>
        <v>0</v>
      </c>
      <c r="Z386" s="50"/>
      <c r="AA386" s="50"/>
      <c r="AB386" s="48"/>
      <c r="AC386" s="48"/>
      <c r="AD386" s="48"/>
      <c r="AE386" s="51"/>
      <c r="AF386" s="42"/>
      <c r="AG386" s="52" t="s">
        <v>7309</v>
      </c>
      <c r="AH386" s="207"/>
      <c r="AI386" s="415"/>
      <c r="AJ386" s="336" t="str">
        <f t="shared" si="164"/>
        <v>Please complete all cells in row</v>
      </c>
      <c r="AK386" s="415"/>
      <c r="AL386" s="244"/>
      <c r="AM386" s="244"/>
      <c r="AN386" s="244"/>
      <c r="AO386" s="244"/>
      <c r="AP386" s="244"/>
      <c r="AQ386" s="244"/>
      <c r="AR386" s="244"/>
      <c r="AS386" s="337">
        <f t="shared" si="165"/>
        <v>1</v>
      </c>
      <c r="AT386" s="337">
        <f t="shared" si="166"/>
        <v>1</v>
      </c>
      <c r="AU386" s="337">
        <f t="shared" si="167"/>
        <v>1</v>
      </c>
      <c r="AV386" s="337">
        <f t="shared" si="168"/>
        <v>1</v>
      </c>
      <c r="AW386" s="337">
        <f t="shared" si="169"/>
        <v>1</v>
      </c>
      <c r="AX386" s="337">
        <f t="shared" si="170"/>
        <v>1</v>
      </c>
      <c r="AY386" s="337">
        <f t="shared" si="171"/>
        <v>1</v>
      </c>
      <c r="AZ386" s="322"/>
      <c r="BA386" s="337">
        <f t="shared" si="172"/>
        <v>1</v>
      </c>
      <c r="BB386" s="322"/>
      <c r="BC386" s="322"/>
      <c r="BD386" s="322"/>
      <c r="BE386" s="322"/>
      <c r="BF386" s="322"/>
      <c r="BG386" s="322"/>
      <c r="BH386" s="322"/>
      <c r="BI386" s="337">
        <f t="shared" si="173"/>
        <v>1</v>
      </c>
      <c r="BJ386" s="337">
        <f t="shared" si="174"/>
        <v>1</v>
      </c>
      <c r="BK386" s="337">
        <f t="shared" si="175"/>
        <v>1</v>
      </c>
      <c r="BL386" s="337">
        <f t="shared" si="176"/>
        <v>1</v>
      </c>
      <c r="BM386" s="337">
        <f t="shared" si="177"/>
        <v>1</v>
      </c>
      <c r="BN386" s="337">
        <f t="shared" si="178"/>
        <v>1</v>
      </c>
      <c r="BO386" s="415"/>
      <c r="BP386" s="244"/>
      <c r="BQ386" s="244"/>
      <c r="BR386" s="842"/>
      <c r="BS386" s="842"/>
      <c r="BT386" s="842"/>
    </row>
    <row r="387" spans="1:72" s="22" customFormat="1" ht="15.75" hidden="1" customHeight="1" outlineLevel="1">
      <c r="A387" s="842"/>
      <c r="B387" s="44"/>
      <c r="C387" s="45"/>
      <c r="D387" s="46"/>
      <c r="E387" s="46"/>
      <c r="F387" s="45"/>
      <c r="G387" s="46"/>
      <c r="H387" s="45"/>
      <c r="I387" s="45"/>
      <c r="J387" s="47"/>
      <c r="K387" s="48"/>
      <c r="L387" s="47"/>
      <c r="M387" s="2316"/>
      <c r="N387" s="48"/>
      <c r="O387" s="49"/>
      <c r="P387" s="49"/>
      <c r="Q387" s="2254">
        <f t="shared" si="179"/>
        <v>0</v>
      </c>
      <c r="R387" s="50"/>
      <c r="S387" s="2335"/>
      <c r="T387" s="2335"/>
      <c r="U387" s="2335"/>
      <c r="V387" s="2335"/>
      <c r="W387" s="2255">
        <f t="shared" si="161"/>
        <v>0</v>
      </c>
      <c r="X387" s="2261">
        <f t="shared" si="162"/>
        <v>0</v>
      </c>
      <c r="Y387" s="2261">
        <f t="shared" si="163"/>
        <v>0</v>
      </c>
      <c r="Z387" s="50"/>
      <c r="AA387" s="50"/>
      <c r="AB387" s="48"/>
      <c r="AC387" s="48"/>
      <c r="AD387" s="48"/>
      <c r="AE387" s="51"/>
      <c r="AF387" s="42"/>
      <c r="AG387" s="52" t="s">
        <v>7310</v>
      </c>
      <c r="AH387" s="207"/>
      <c r="AI387" s="415"/>
      <c r="AJ387" s="336" t="str">
        <f t="shared" si="164"/>
        <v>Please complete all cells in row</v>
      </c>
      <c r="AK387" s="415"/>
      <c r="AL387" s="244"/>
      <c r="AM387" s="244"/>
      <c r="AN387" s="244"/>
      <c r="AO387" s="244"/>
      <c r="AP387" s="244"/>
      <c r="AQ387" s="244"/>
      <c r="AR387" s="244"/>
      <c r="AS387" s="337">
        <f t="shared" si="165"/>
        <v>1</v>
      </c>
      <c r="AT387" s="337">
        <f t="shared" si="166"/>
        <v>1</v>
      </c>
      <c r="AU387" s="337">
        <f t="shared" si="167"/>
        <v>1</v>
      </c>
      <c r="AV387" s="337">
        <f t="shared" si="168"/>
        <v>1</v>
      </c>
      <c r="AW387" s="337">
        <f t="shared" si="169"/>
        <v>1</v>
      </c>
      <c r="AX387" s="337">
        <f t="shared" si="170"/>
        <v>1</v>
      </c>
      <c r="AY387" s="337">
        <f t="shared" si="171"/>
        <v>1</v>
      </c>
      <c r="AZ387" s="322"/>
      <c r="BA387" s="337">
        <f t="shared" si="172"/>
        <v>1</v>
      </c>
      <c r="BB387" s="322"/>
      <c r="BC387" s="322"/>
      <c r="BD387" s="322"/>
      <c r="BE387" s="322"/>
      <c r="BF387" s="322"/>
      <c r="BG387" s="322"/>
      <c r="BH387" s="322"/>
      <c r="BI387" s="337">
        <f t="shared" si="173"/>
        <v>1</v>
      </c>
      <c r="BJ387" s="337">
        <f t="shared" si="174"/>
        <v>1</v>
      </c>
      <c r="BK387" s="337">
        <f t="shared" si="175"/>
        <v>1</v>
      </c>
      <c r="BL387" s="337">
        <f t="shared" si="176"/>
        <v>1</v>
      </c>
      <c r="BM387" s="337">
        <f t="shared" si="177"/>
        <v>1</v>
      </c>
      <c r="BN387" s="337">
        <f t="shared" si="178"/>
        <v>1</v>
      </c>
      <c r="BO387" s="415"/>
      <c r="BP387" s="244"/>
      <c r="BQ387" s="244"/>
      <c r="BR387" s="842"/>
      <c r="BS387" s="842"/>
      <c r="BT387" s="842"/>
    </row>
    <row r="388" spans="1:72" s="22" customFormat="1" ht="15.75" hidden="1" customHeight="1" outlineLevel="1">
      <c r="A388" s="842"/>
      <c r="B388" s="44"/>
      <c r="C388" s="45"/>
      <c r="D388" s="46"/>
      <c r="E388" s="46"/>
      <c r="F388" s="45"/>
      <c r="G388" s="46"/>
      <c r="H388" s="45"/>
      <c r="I388" s="45"/>
      <c r="J388" s="47"/>
      <c r="K388" s="48"/>
      <c r="L388" s="47"/>
      <c r="M388" s="2316"/>
      <c r="N388" s="48"/>
      <c r="O388" s="49"/>
      <c r="P388" s="49"/>
      <c r="Q388" s="2254">
        <f t="shared" si="179"/>
        <v>0</v>
      </c>
      <c r="R388" s="50"/>
      <c r="S388" s="2335"/>
      <c r="T388" s="2335"/>
      <c r="U388" s="2335"/>
      <c r="V388" s="2335"/>
      <c r="W388" s="2255">
        <f t="shared" si="161"/>
        <v>0</v>
      </c>
      <c r="X388" s="2261">
        <f t="shared" si="162"/>
        <v>0</v>
      </c>
      <c r="Y388" s="2261">
        <f t="shared" si="163"/>
        <v>0</v>
      </c>
      <c r="Z388" s="50"/>
      <c r="AA388" s="50"/>
      <c r="AB388" s="48"/>
      <c r="AC388" s="48"/>
      <c r="AD388" s="48"/>
      <c r="AE388" s="51"/>
      <c r="AF388" s="42"/>
      <c r="AG388" s="52" t="s">
        <v>7311</v>
      </c>
      <c r="AH388" s="207"/>
      <c r="AI388" s="415"/>
      <c r="AJ388" s="336" t="str">
        <f t="shared" si="164"/>
        <v>Please complete all cells in row</v>
      </c>
      <c r="AK388" s="415"/>
      <c r="AL388" s="244"/>
      <c r="AM388" s="244"/>
      <c r="AN388" s="244"/>
      <c r="AO388" s="244"/>
      <c r="AP388" s="244"/>
      <c r="AQ388" s="244"/>
      <c r="AR388" s="244"/>
      <c r="AS388" s="337">
        <f t="shared" si="165"/>
        <v>1</v>
      </c>
      <c r="AT388" s="337">
        <f t="shared" si="166"/>
        <v>1</v>
      </c>
      <c r="AU388" s="337">
        <f t="shared" si="167"/>
        <v>1</v>
      </c>
      <c r="AV388" s="337">
        <f t="shared" si="168"/>
        <v>1</v>
      </c>
      <c r="AW388" s="337">
        <f t="shared" si="169"/>
        <v>1</v>
      </c>
      <c r="AX388" s="337">
        <f t="shared" si="170"/>
        <v>1</v>
      </c>
      <c r="AY388" s="337">
        <f t="shared" si="171"/>
        <v>1</v>
      </c>
      <c r="AZ388" s="322"/>
      <c r="BA388" s="337">
        <f t="shared" si="172"/>
        <v>1</v>
      </c>
      <c r="BB388" s="322"/>
      <c r="BC388" s="322"/>
      <c r="BD388" s="322"/>
      <c r="BE388" s="322"/>
      <c r="BF388" s="322"/>
      <c r="BG388" s="322"/>
      <c r="BH388" s="322"/>
      <c r="BI388" s="337">
        <f t="shared" si="173"/>
        <v>1</v>
      </c>
      <c r="BJ388" s="337">
        <f t="shared" si="174"/>
        <v>1</v>
      </c>
      <c r="BK388" s="337">
        <f t="shared" si="175"/>
        <v>1</v>
      </c>
      <c r="BL388" s="337">
        <f t="shared" si="176"/>
        <v>1</v>
      </c>
      <c r="BM388" s="337">
        <f t="shared" si="177"/>
        <v>1</v>
      </c>
      <c r="BN388" s="337">
        <f t="shared" si="178"/>
        <v>1</v>
      </c>
      <c r="BO388" s="415"/>
      <c r="BP388" s="244"/>
      <c r="BQ388" s="244"/>
      <c r="BR388" s="842"/>
      <c r="BS388" s="842"/>
      <c r="BT388" s="842"/>
    </row>
    <row r="389" spans="1:72" s="22" customFormat="1" ht="15.75" hidden="1" customHeight="1" outlineLevel="1">
      <c r="A389" s="842"/>
      <c r="B389" s="44"/>
      <c r="C389" s="45"/>
      <c r="D389" s="46"/>
      <c r="E389" s="46"/>
      <c r="F389" s="45"/>
      <c r="G389" s="46"/>
      <c r="H389" s="45"/>
      <c r="I389" s="45"/>
      <c r="J389" s="47"/>
      <c r="K389" s="48"/>
      <c r="L389" s="47"/>
      <c r="M389" s="2316"/>
      <c r="N389" s="48"/>
      <c r="O389" s="49"/>
      <c r="P389" s="49"/>
      <c r="Q389" s="2254">
        <f t="shared" si="179"/>
        <v>0</v>
      </c>
      <c r="R389" s="50"/>
      <c r="S389" s="2335"/>
      <c r="T389" s="2335"/>
      <c r="U389" s="2335"/>
      <c r="V389" s="2335"/>
      <c r="W389" s="2255">
        <f t="shared" si="161"/>
        <v>0</v>
      </c>
      <c r="X389" s="2261">
        <f t="shared" si="162"/>
        <v>0</v>
      </c>
      <c r="Y389" s="2261">
        <f t="shared" si="163"/>
        <v>0</v>
      </c>
      <c r="Z389" s="50"/>
      <c r="AA389" s="50"/>
      <c r="AB389" s="48"/>
      <c r="AC389" s="48"/>
      <c r="AD389" s="48"/>
      <c r="AE389" s="51"/>
      <c r="AF389" s="42"/>
      <c r="AG389" s="52" t="s">
        <v>7312</v>
      </c>
      <c r="AH389" s="207"/>
      <c r="AI389" s="415"/>
      <c r="AJ389" s="336" t="str">
        <f t="shared" si="164"/>
        <v>Please complete all cells in row</v>
      </c>
      <c r="AK389" s="415"/>
      <c r="AL389" s="244"/>
      <c r="AM389" s="244"/>
      <c r="AN389" s="244"/>
      <c r="AO389" s="244"/>
      <c r="AP389" s="244"/>
      <c r="AQ389" s="244"/>
      <c r="AR389" s="244"/>
      <c r="AS389" s="337">
        <f t="shared" si="165"/>
        <v>1</v>
      </c>
      <c r="AT389" s="337">
        <f t="shared" si="166"/>
        <v>1</v>
      </c>
      <c r="AU389" s="337">
        <f t="shared" si="167"/>
        <v>1</v>
      </c>
      <c r="AV389" s="337">
        <f t="shared" si="168"/>
        <v>1</v>
      </c>
      <c r="AW389" s="337">
        <f t="shared" si="169"/>
        <v>1</v>
      </c>
      <c r="AX389" s="337">
        <f t="shared" si="170"/>
        <v>1</v>
      </c>
      <c r="AY389" s="337">
        <f t="shared" si="171"/>
        <v>1</v>
      </c>
      <c r="AZ389" s="322"/>
      <c r="BA389" s="337">
        <f t="shared" si="172"/>
        <v>1</v>
      </c>
      <c r="BB389" s="322"/>
      <c r="BC389" s="322"/>
      <c r="BD389" s="322"/>
      <c r="BE389" s="322"/>
      <c r="BF389" s="322"/>
      <c r="BG389" s="322"/>
      <c r="BH389" s="322"/>
      <c r="BI389" s="337">
        <f t="shared" si="173"/>
        <v>1</v>
      </c>
      <c r="BJ389" s="337">
        <f t="shared" si="174"/>
        <v>1</v>
      </c>
      <c r="BK389" s="337">
        <f t="shared" si="175"/>
        <v>1</v>
      </c>
      <c r="BL389" s="337">
        <f t="shared" si="176"/>
        <v>1</v>
      </c>
      <c r="BM389" s="337">
        <f t="shared" si="177"/>
        <v>1</v>
      </c>
      <c r="BN389" s="337">
        <f t="shared" si="178"/>
        <v>1</v>
      </c>
      <c r="BO389" s="415"/>
      <c r="BP389" s="244"/>
      <c r="BQ389" s="244"/>
      <c r="BR389" s="842"/>
      <c r="BS389" s="842"/>
      <c r="BT389" s="842"/>
    </row>
    <row r="390" spans="1:72" s="22" customFormat="1" ht="15.75" hidden="1" customHeight="1" outlineLevel="1">
      <c r="A390" s="842"/>
      <c r="B390" s="44"/>
      <c r="C390" s="45"/>
      <c r="D390" s="46"/>
      <c r="E390" s="46"/>
      <c r="F390" s="45"/>
      <c r="G390" s="46"/>
      <c r="H390" s="45"/>
      <c r="I390" s="45"/>
      <c r="J390" s="47"/>
      <c r="K390" s="48"/>
      <c r="L390" s="47"/>
      <c r="M390" s="2316"/>
      <c r="N390" s="48"/>
      <c r="O390" s="49"/>
      <c r="P390" s="49"/>
      <c r="Q390" s="2254">
        <f t="shared" si="179"/>
        <v>0</v>
      </c>
      <c r="R390" s="50"/>
      <c r="S390" s="2335"/>
      <c r="T390" s="2335"/>
      <c r="U390" s="2335"/>
      <c r="V390" s="2335"/>
      <c r="W390" s="2255">
        <f t="shared" si="161"/>
        <v>0</v>
      </c>
      <c r="X390" s="2261">
        <f t="shared" si="162"/>
        <v>0</v>
      </c>
      <c r="Y390" s="2261">
        <f t="shared" si="163"/>
        <v>0</v>
      </c>
      <c r="Z390" s="50"/>
      <c r="AA390" s="50"/>
      <c r="AB390" s="48"/>
      <c r="AC390" s="48"/>
      <c r="AD390" s="48"/>
      <c r="AE390" s="51"/>
      <c r="AF390" s="42"/>
      <c r="AG390" s="52" t="s">
        <v>7313</v>
      </c>
      <c r="AH390" s="207"/>
      <c r="AI390" s="415"/>
      <c r="AJ390" s="336" t="str">
        <f t="shared" si="164"/>
        <v>Please complete all cells in row</v>
      </c>
      <c r="AK390" s="415"/>
      <c r="AL390" s="244"/>
      <c r="AM390" s="244"/>
      <c r="AN390" s="244"/>
      <c r="AO390" s="244"/>
      <c r="AP390" s="244"/>
      <c r="AQ390" s="244"/>
      <c r="AR390" s="244"/>
      <c r="AS390" s="337">
        <f t="shared" si="165"/>
        <v>1</v>
      </c>
      <c r="AT390" s="337">
        <f t="shared" si="166"/>
        <v>1</v>
      </c>
      <c r="AU390" s="337">
        <f t="shared" si="167"/>
        <v>1</v>
      </c>
      <c r="AV390" s="337">
        <f t="shared" si="168"/>
        <v>1</v>
      </c>
      <c r="AW390" s="337">
        <f t="shared" si="169"/>
        <v>1</v>
      </c>
      <c r="AX390" s="337">
        <f t="shared" si="170"/>
        <v>1</v>
      </c>
      <c r="AY390" s="337">
        <f t="shared" si="171"/>
        <v>1</v>
      </c>
      <c r="AZ390" s="322"/>
      <c r="BA390" s="337">
        <f t="shared" si="172"/>
        <v>1</v>
      </c>
      <c r="BB390" s="322"/>
      <c r="BC390" s="322"/>
      <c r="BD390" s="322"/>
      <c r="BE390" s="322"/>
      <c r="BF390" s="322"/>
      <c r="BG390" s="322"/>
      <c r="BH390" s="322"/>
      <c r="BI390" s="337">
        <f t="shared" si="173"/>
        <v>1</v>
      </c>
      <c r="BJ390" s="337">
        <f t="shared" si="174"/>
        <v>1</v>
      </c>
      <c r="BK390" s="337">
        <f t="shared" si="175"/>
        <v>1</v>
      </c>
      <c r="BL390" s="337">
        <f t="shared" si="176"/>
        <v>1</v>
      </c>
      <c r="BM390" s="337">
        <f t="shared" si="177"/>
        <v>1</v>
      </c>
      <c r="BN390" s="337">
        <f t="shared" si="178"/>
        <v>1</v>
      </c>
      <c r="BO390" s="415"/>
      <c r="BP390" s="244"/>
      <c r="BQ390" s="244"/>
      <c r="BR390" s="842"/>
      <c r="BS390" s="842"/>
      <c r="BT390" s="842"/>
    </row>
    <row r="391" spans="1:72" s="22" customFormat="1" ht="15.75" hidden="1" customHeight="1" outlineLevel="1">
      <c r="A391" s="842"/>
      <c r="B391" s="44"/>
      <c r="C391" s="45"/>
      <c r="D391" s="46"/>
      <c r="E391" s="46"/>
      <c r="F391" s="45"/>
      <c r="G391" s="46"/>
      <c r="H391" s="45"/>
      <c r="I391" s="45"/>
      <c r="J391" s="47"/>
      <c r="K391" s="48"/>
      <c r="L391" s="47"/>
      <c r="M391" s="2316"/>
      <c r="N391" s="48"/>
      <c r="O391" s="49"/>
      <c r="P391" s="49"/>
      <c r="Q391" s="2254">
        <f t="shared" si="179"/>
        <v>0</v>
      </c>
      <c r="R391" s="50"/>
      <c r="S391" s="2335"/>
      <c r="T391" s="2335"/>
      <c r="U391" s="2335"/>
      <c r="V391" s="2335"/>
      <c r="W391" s="2255">
        <f t="shared" si="161"/>
        <v>0</v>
      </c>
      <c r="X391" s="2261">
        <f t="shared" si="162"/>
        <v>0</v>
      </c>
      <c r="Y391" s="2261">
        <f t="shared" si="163"/>
        <v>0</v>
      </c>
      <c r="Z391" s="50"/>
      <c r="AA391" s="50"/>
      <c r="AB391" s="48"/>
      <c r="AC391" s="48"/>
      <c r="AD391" s="48"/>
      <c r="AE391" s="51"/>
      <c r="AF391" s="42"/>
      <c r="AG391" s="52" t="s">
        <v>7314</v>
      </c>
      <c r="AH391" s="207"/>
      <c r="AI391" s="415"/>
      <c r="AJ391" s="336" t="str">
        <f t="shared" si="164"/>
        <v>Please complete all cells in row</v>
      </c>
      <c r="AK391" s="415"/>
      <c r="AL391" s="244"/>
      <c r="AM391" s="244"/>
      <c r="AN391" s="244"/>
      <c r="AO391" s="244"/>
      <c r="AP391" s="244"/>
      <c r="AQ391" s="244"/>
      <c r="AR391" s="244"/>
      <c r="AS391" s="337">
        <f t="shared" si="165"/>
        <v>1</v>
      </c>
      <c r="AT391" s="337">
        <f t="shared" si="166"/>
        <v>1</v>
      </c>
      <c r="AU391" s="337">
        <f t="shared" si="167"/>
        <v>1</v>
      </c>
      <c r="AV391" s="337">
        <f t="shared" si="168"/>
        <v>1</v>
      </c>
      <c r="AW391" s="337">
        <f t="shared" si="169"/>
        <v>1</v>
      </c>
      <c r="AX391" s="337">
        <f t="shared" si="170"/>
        <v>1</v>
      </c>
      <c r="AY391" s="337">
        <f t="shared" si="171"/>
        <v>1</v>
      </c>
      <c r="AZ391" s="322"/>
      <c r="BA391" s="337">
        <f t="shared" si="172"/>
        <v>1</v>
      </c>
      <c r="BB391" s="322"/>
      <c r="BC391" s="322"/>
      <c r="BD391" s="322"/>
      <c r="BE391" s="322"/>
      <c r="BF391" s="322"/>
      <c r="BG391" s="322"/>
      <c r="BH391" s="322"/>
      <c r="BI391" s="337">
        <f t="shared" si="173"/>
        <v>1</v>
      </c>
      <c r="BJ391" s="337">
        <f t="shared" si="174"/>
        <v>1</v>
      </c>
      <c r="BK391" s="337">
        <f t="shared" si="175"/>
        <v>1</v>
      </c>
      <c r="BL391" s="337">
        <f t="shared" si="176"/>
        <v>1</v>
      </c>
      <c r="BM391" s="337">
        <f t="shared" si="177"/>
        <v>1</v>
      </c>
      <c r="BN391" s="337">
        <f t="shared" si="178"/>
        <v>1</v>
      </c>
      <c r="BO391" s="415"/>
      <c r="BP391" s="244"/>
      <c r="BQ391" s="244"/>
      <c r="BR391" s="842"/>
      <c r="BS391" s="842"/>
      <c r="BT391" s="842"/>
    </row>
    <row r="392" spans="1:72" s="22" customFormat="1" ht="15.75" hidden="1" customHeight="1" outlineLevel="1">
      <c r="A392" s="842"/>
      <c r="B392" s="44"/>
      <c r="C392" s="45"/>
      <c r="D392" s="46"/>
      <c r="E392" s="46"/>
      <c r="F392" s="45"/>
      <c r="G392" s="46"/>
      <c r="H392" s="45"/>
      <c r="I392" s="45"/>
      <c r="J392" s="47"/>
      <c r="K392" s="48"/>
      <c r="L392" s="47"/>
      <c r="M392" s="2316"/>
      <c r="N392" s="48"/>
      <c r="O392" s="49"/>
      <c r="P392" s="49"/>
      <c r="Q392" s="2254">
        <f t="shared" si="179"/>
        <v>0</v>
      </c>
      <c r="R392" s="50"/>
      <c r="S392" s="2335"/>
      <c r="T392" s="2335"/>
      <c r="U392" s="2335"/>
      <c r="V392" s="2335"/>
      <c r="W392" s="2255">
        <f t="shared" si="161"/>
        <v>0</v>
      </c>
      <c r="X392" s="2261">
        <f t="shared" si="162"/>
        <v>0</v>
      </c>
      <c r="Y392" s="2261">
        <f t="shared" si="163"/>
        <v>0</v>
      </c>
      <c r="Z392" s="50"/>
      <c r="AA392" s="50"/>
      <c r="AB392" s="48"/>
      <c r="AC392" s="48"/>
      <c r="AD392" s="48"/>
      <c r="AE392" s="51"/>
      <c r="AF392" s="42"/>
      <c r="AG392" s="52" t="s">
        <v>7315</v>
      </c>
      <c r="AH392" s="207"/>
      <c r="AI392" s="415"/>
      <c r="AJ392" s="336" t="str">
        <f t="shared" si="164"/>
        <v>Please complete all cells in row</v>
      </c>
      <c r="AK392" s="415"/>
      <c r="AL392" s="244"/>
      <c r="AM392" s="244"/>
      <c r="AN392" s="244"/>
      <c r="AO392" s="244"/>
      <c r="AP392" s="244"/>
      <c r="AQ392" s="244"/>
      <c r="AR392" s="244"/>
      <c r="AS392" s="337">
        <f t="shared" si="165"/>
        <v>1</v>
      </c>
      <c r="AT392" s="337">
        <f t="shared" si="166"/>
        <v>1</v>
      </c>
      <c r="AU392" s="337">
        <f t="shared" si="167"/>
        <v>1</v>
      </c>
      <c r="AV392" s="337">
        <f t="shared" si="168"/>
        <v>1</v>
      </c>
      <c r="AW392" s="337">
        <f t="shared" si="169"/>
        <v>1</v>
      </c>
      <c r="AX392" s="337">
        <f t="shared" si="170"/>
        <v>1</v>
      </c>
      <c r="AY392" s="337">
        <f t="shared" si="171"/>
        <v>1</v>
      </c>
      <c r="AZ392" s="322"/>
      <c r="BA392" s="337">
        <f t="shared" si="172"/>
        <v>1</v>
      </c>
      <c r="BB392" s="322"/>
      <c r="BC392" s="322"/>
      <c r="BD392" s="322"/>
      <c r="BE392" s="322"/>
      <c r="BF392" s="322"/>
      <c r="BG392" s="322"/>
      <c r="BH392" s="322"/>
      <c r="BI392" s="337">
        <f t="shared" si="173"/>
        <v>1</v>
      </c>
      <c r="BJ392" s="337">
        <f t="shared" si="174"/>
        <v>1</v>
      </c>
      <c r="BK392" s="337">
        <f t="shared" si="175"/>
        <v>1</v>
      </c>
      <c r="BL392" s="337">
        <f t="shared" si="176"/>
        <v>1</v>
      </c>
      <c r="BM392" s="337">
        <f t="shared" si="177"/>
        <v>1</v>
      </c>
      <c r="BN392" s="337">
        <f t="shared" si="178"/>
        <v>1</v>
      </c>
      <c r="BO392" s="415"/>
      <c r="BP392" s="244"/>
      <c r="BQ392" s="244"/>
      <c r="BR392" s="842"/>
      <c r="BS392" s="842"/>
      <c r="BT392" s="842"/>
    </row>
    <row r="393" spans="1:72" s="22" customFormat="1" ht="15.75" hidden="1" customHeight="1" outlineLevel="1">
      <c r="A393" s="842"/>
      <c r="B393" s="44"/>
      <c r="C393" s="45"/>
      <c r="D393" s="46"/>
      <c r="E393" s="46"/>
      <c r="F393" s="45"/>
      <c r="G393" s="46"/>
      <c r="H393" s="45"/>
      <c r="I393" s="45"/>
      <c r="J393" s="47"/>
      <c r="K393" s="48"/>
      <c r="L393" s="47"/>
      <c r="M393" s="2316"/>
      <c r="N393" s="48"/>
      <c r="O393" s="49"/>
      <c r="P393" s="49"/>
      <c r="Q393" s="2254">
        <f t="shared" si="179"/>
        <v>0</v>
      </c>
      <c r="R393" s="50"/>
      <c r="S393" s="2335"/>
      <c r="T393" s="2335"/>
      <c r="U393" s="2335"/>
      <c r="V393" s="2335"/>
      <c r="W393" s="2255">
        <f t="shared" si="161"/>
        <v>0</v>
      </c>
      <c r="X393" s="2261">
        <f t="shared" si="162"/>
        <v>0</v>
      </c>
      <c r="Y393" s="2261">
        <f t="shared" si="163"/>
        <v>0</v>
      </c>
      <c r="Z393" s="50"/>
      <c r="AA393" s="50"/>
      <c r="AB393" s="48"/>
      <c r="AC393" s="48"/>
      <c r="AD393" s="48"/>
      <c r="AE393" s="51"/>
      <c r="AF393" s="42"/>
      <c r="AG393" s="52" t="s">
        <v>7316</v>
      </c>
      <c r="AH393" s="207"/>
      <c r="AI393" s="415"/>
      <c r="AJ393" s="336" t="str">
        <f t="shared" si="164"/>
        <v>Please complete all cells in row</v>
      </c>
      <c r="AK393" s="415"/>
      <c r="AL393" s="244"/>
      <c r="AM393" s="244"/>
      <c r="AN393" s="244"/>
      <c r="AO393" s="244"/>
      <c r="AP393" s="244"/>
      <c r="AQ393" s="244"/>
      <c r="AR393" s="244"/>
      <c r="AS393" s="337">
        <f t="shared" si="165"/>
        <v>1</v>
      </c>
      <c r="AT393" s="337">
        <f t="shared" si="166"/>
        <v>1</v>
      </c>
      <c r="AU393" s="337">
        <f t="shared" si="167"/>
        <v>1</v>
      </c>
      <c r="AV393" s="337">
        <f t="shared" si="168"/>
        <v>1</v>
      </c>
      <c r="AW393" s="337">
        <f t="shared" si="169"/>
        <v>1</v>
      </c>
      <c r="AX393" s="337">
        <f t="shared" si="170"/>
        <v>1</v>
      </c>
      <c r="AY393" s="337">
        <f t="shared" si="171"/>
        <v>1</v>
      </c>
      <c r="AZ393" s="322"/>
      <c r="BA393" s="337">
        <f t="shared" si="172"/>
        <v>1</v>
      </c>
      <c r="BB393" s="322"/>
      <c r="BC393" s="322"/>
      <c r="BD393" s="322"/>
      <c r="BE393" s="322"/>
      <c r="BF393" s="322"/>
      <c r="BG393" s="322"/>
      <c r="BH393" s="322"/>
      <c r="BI393" s="337">
        <f t="shared" si="173"/>
        <v>1</v>
      </c>
      <c r="BJ393" s="337">
        <f t="shared" si="174"/>
        <v>1</v>
      </c>
      <c r="BK393" s="337">
        <f t="shared" si="175"/>
        <v>1</v>
      </c>
      <c r="BL393" s="337">
        <f t="shared" si="176"/>
        <v>1</v>
      </c>
      <c r="BM393" s="337">
        <f t="shared" si="177"/>
        <v>1</v>
      </c>
      <c r="BN393" s="337">
        <f t="shared" si="178"/>
        <v>1</v>
      </c>
      <c r="BO393" s="415"/>
      <c r="BP393" s="244"/>
      <c r="BQ393" s="244"/>
      <c r="BR393" s="842"/>
      <c r="BS393" s="842"/>
      <c r="BT393" s="842"/>
    </row>
    <row r="394" spans="1:72" s="22" customFormat="1" ht="15.75" hidden="1" customHeight="1" outlineLevel="1">
      <c r="A394" s="842"/>
      <c r="B394" s="44"/>
      <c r="C394" s="45"/>
      <c r="D394" s="46"/>
      <c r="E394" s="46"/>
      <c r="F394" s="45"/>
      <c r="G394" s="46"/>
      <c r="H394" s="45"/>
      <c r="I394" s="45"/>
      <c r="J394" s="47"/>
      <c r="K394" s="48"/>
      <c r="L394" s="47"/>
      <c r="M394" s="2316"/>
      <c r="N394" s="48"/>
      <c r="O394" s="49"/>
      <c r="P394" s="49"/>
      <c r="Q394" s="2254">
        <f t="shared" si="179"/>
        <v>0</v>
      </c>
      <c r="R394" s="50"/>
      <c r="S394" s="2335"/>
      <c r="T394" s="2335"/>
      <c r="U394" s="2335"/>
      <c r="V394" s="2335"/>
      <c r="W394" s="2255">
        <f t="shared" si="161"/>
        <v>0</v>
      </c>
      <c r="X394" s="2261">
        <f t="shared" si="162"/>
        <v>0</v>
      </c>
      <c r="Y394" s="2261">
        <f t="shared" si="163"/>
        <v>0</v>
      </c>
      <c r="Z394" s="50"/>
      <c r="AA394" s="50"/>
      <c r="AB394" s="48"/>
      <c r="AC394" s="48"/>
      <c r="AD394" s="48"/>
      <c r="AE394" s="51"/>
      <c r="AF394" s="42"/>
      <c r="AG394" s="52" t="s">
        <v>7317</v>
      </c>
      <c r="AH394" s="207"/>
      <c r="AI394" s="415"/>
      <c r="AJ394" s="336" t="str">
        <f t="shared" si="164"/>
        <v>Please complete all cells in row</v>
      </c>
      <c r="AK394" s="415"/>
      <c r="AL394" s="244"/>
      <c r="AM394" s="244"/>
      <c r="AN394" s="244"/>
      <c r="AO394" s="244"/>
      <c r="AP394" s="244"/>
      <c r="AQ394" s="244"/>
      <c r="AR394" s="244"/>
      <c r="AS394" s="337">
        <f t="shared" si="165"/>
        <v>1</v>
      </c>
      <c r="AT394" s="337">
        <f t="shared" si="166"/>
        <v>1</v>
      </c>
      <c r="AU394" s="337">
        <f t="shared" si="167"/>
        <v>1</v>
      </c>
      <c r="AV394" s="337">
        <f t="shared" si="168"/>
        <v>1</v>
      </c>
      <c r="AW394" s="337">
        <f t="shared" si="169"/>
        <v>1</v>
      </c>
      <c r="AX394" s="337">
        <f t="shared" si="170"/>
        <v>1</v>
      </c>
      <c r="AY394" s="337">
        <f t="shared" si="171"/>
        <v>1</v>
      </c>
      <c r="AZ394" s="322"/>
      <c r="BA394" s="337">
        <f t="shared" si="172"/>
        <v>1</v>
      </c>
      <c r="BB394" s="322"/>
      <c r="BC394" s="322"/>
      <c r="BD394" s="322"/>
      <c r="BE394" s="322"/>
      <c r="BF394" s="322"/>
      <c r="BG394" s="322"/>
      <c r="BH394" s="322"/>
      <c r="BI394" s="337">
        <f t="shared" si="173"/>
        <v>1</v>
      </c>
      <c r="BJ394" s="337">
        <f t="shared" si="174"/>
        <v>1</v>
      </c>
      <c r="BK394" s="337">
        <f t="shared" si="175"/>
        <v>1</v>
      </c>
      <c r="BL394" s="337">
        <f t="shared" si="176"/>
        <v>1</v>
      </c>
      <c r="BM394" s="337">
        <f t="shared" si="177"/>
        <v>1</v>
      </c>
      <c r="BN394" s="337">
        <f t="shared" si="178"/>
        <v>1</v>
      </c>
      <c r="BO394" s="415"/>
      <c r="BP394" s="244"/>
      <c r="BQ394" s="244"/>
      <c r="BR394" s="842"/>
      <c r="BS394" s="842"/>
      <c r="BT394" s="842"/>
    </row>
    <row r="395" spans="1:72" s="22" customFormat="1" ht="15.75" hidden="1" customHeight="1" outlineLevel="1">
      <c r="A395" s="842"/>
      <c r="B395" s="44"/>
      <c r="C395" s="45"/>
      <c r="D395" s="46"/>
      <c r="E395" s="46"/>
      <c r="F395" s="45"/>
      <c r="G395" s="46"/>
      <c r="H395" s="45"/>
      <c r="I395" s="45"/>
      <c r="J395" s="47"/>
      <c r="K395" s="48"/>
      <c r="L395" s="47"/>
      <c r="M395" s="2316"/>
      <c r="N395" s="48"/>
      <c r="O395" s="49"/>
      <c r="P395" s="49"/>
      <c r="Q395" s="2254">
        <f t="shared" si="179"/>
        <v>0</v>
      </c>
      <c r="R395" s="50"/>
      <c r="S395" s="2335"/>
      <c r="T395" s="2335"/>
      <c r="U395" s="2335"/>
      <c r="V395" s="2335"/>
      <c r="W395" s="2255">
        <f t="shared" si="161"/>
        <v>0</v>
      </c>
      <c r="X395" s="2261">
        <f t="shared" si="162"/>
        <v>0</v>
      </c>
      <c r="Y395" s="2261">
        <f t="shared" si="163"/>
        <v>0</v>
      </c>
      <c r="Z395" s="50"/>
      <c r="AA395" s="50"/>
      <c r="AB395" s="48"/>
      <c r="AC395" s="48"/>
      <c r="AD395" s="48"/>
      <c r="AE395" s="51"/>
      <c r="AF395" s="42"/>
      <c r="AG395" s="52" t="s">
        <v>7318</v>
      </c>
      <c r="AH395" s="207"/>
      <c r="AI395" s="415"/>
      <c r="AJ395" s="336" t="str">
        <f t="shared" si="164"/>
        <v>Please complete all cells in row</v>
      </c>
      <c r="AK395" s="415"/>
      <c r="AL395" s="244"/>
      <c r="AM395" s="244"/>
      <c r="AN395" s="244"/>
      <c r="AO395" s="244"/>
      <c r="AP395" s="244"/>
      <c r="AQ395" s="244"/>
      <c r="AR395" s="244"/>
      <c r="AS395" s="337">
        <f t="shared" si="165"/>
        <v>1</v>
      </c>
      <c r="AT395" s="337">
        <f t="shared" si="166"/>
        <v>1</v>
      </c>
      <c r="AU395" s="337">
        <f t="shared" si="167"/>
        <v>1</v>
      </c>
      <c r="AV395" s="337">
        <f t="shared" si="168"/>
        <v>1</v>
      </c>
      <c r="AW395" s="337">
        <f t="shared" si="169"/>
        <v>1</v>
      </c>
      <c r="AX395" s="337">
        <f t="shared" si="170"/>
        <v>1</v>
      </c>
      <c r="AY395" s="337">
        <f t="shared" si="171"/>
        <v>1</v>
      </c>
      <c r="AZ395" s="322"/>
      <c r="BA395" s="337">
        <f t="shared" si="172"/>
        <v>1</v>
      </c>
      <c r="BB395" s="322"/>
      <c r="BC395" s="322"/>
      <c r="BD395" s="322"/>
      <c r="BE395" s="322"/>
      <c r="BF395" s="322"/>
      <c r="BG395" s="322"/>
      <c r="BH395" s="322"/>
      <c r="BI395" s="337">
        <f t="shared" si="173"/>
        <v>1</v>
      </c>
      <c r="BJ395" s="337">
        <f t="shared" si="174"/>
        <v>1</v>
      </c>
      <c r="BK395" s="337">
        <f t="shared" si="175"/>
        <v>1</v>
      </c>
      <c r="BL395" s="337">
        <f t="shared" si="176"/>
        <v>1</v>
      </c>
      <c r="BM395" s="337">
        <f t="shared" si="177"/>
        <v>1</v>
      </c>
      <c r="BN395" s="337">
        <f t="shared" si="178"/>
        <v>1</v>
      </c>
      <c r="BO395" s="415"/>
      <c r="BP395" s="244"/>
      <c r="BQ395" s="244"/>
      <c r="BR395" s="842"/>
      <c r="BS395" s="842"/>
      <c r="BT395" s="842"/>
    </row>
    <row r="396" spans="1:72" s="22" customFormat="1" ht="15.75" hidden="1" customHeight="1" outlineLevel="1">
      <c r="A396" s="842"/>
      <c r="B396" s="44"/>
      <c r="C396" s="45"/>
      <c r="D396" s="46"/>
      <c r="E396" s="46"/>
      <c r="F396" s="45"/>
      <c r="G396" s="46"/>
      <c r="H396" s="45"/>
      <c r="I396" s="45"/>
      <c r="J396" s="47"/>
      <c r="K396" s="48"/>
      <c r="L396" s="47"/>
      <c r="M396" s="2316"/>
      <c r="N396" s="48"/>
      <c r="O396" s="49"/>
      <c r="P396" s="49"/>
      <c r="Q396" s="2254">
        <f t="shared" si="179"/>
        <v>0</v>
      </c>
      <c r="R396" s="50"/>
      <c r="S396" s="2335"/>
      <c r="T396" s="2335"/>
      <c r="U396" s="2335"/>
      <c r="V396" s="2335"/>
      <c r="W396" s="2255">
        <f t="shared" si="161"/>
        <v>0</v>
      </c>
      <c r="X396" s="2261">
        <f t="shared" si="162"/>
        <v>0</v>
      </c>
      <c r="Y396" s="2261">
        <f t="shared" si="163"/>
        <v>0</v>
      </c>
      <c r="Z396" s="50"/>
      <c r="AA396" s="50"/>
      <c r="AB396" s="48"/>
      <c r="AC396" s="48"/>
      <c r="AD396" s="48"/>
      <c r="AE396" s="51"/>
      <c r="AF396" s="42"/>
      <c r="AG396" s="52" t="s">
        <v>7319</v>
      </c>
      <c r="AH396" s="207"/>
      <c r="AI396" s="415"/>
      <c r="AJ396" s="336" t="str">
        <f t="shared" si="164"/>
        <v>Please complete all cells in row</v>
      </c>
      <c r="AK396" s="415"/>
      <c r="AL396" s="244"/>
      <c r="AM396" s="244"/>
      <c r="AN396" s="244"/>
      <c r="AO396" s="244"/>
      <c r="AP396" s="244"/>
      <c r="AQ396" s="244"/>
      <c r="AR396" s="244"/>
      <c r="AS396" s="337">
        <f t="shared" si="165"/>
        <v>1</v>
      </c>
      <c r="AT396" s="337">
        <f t="shared" si="166"/>
        <v>1</v>
      </c>
      <c r="AU396" s="337">
        <f t="shared" si="167"/>
        <v>1</v>
      </c>
      <c r="AV396" s="337">
        <f t="shared" si="168"/>
        <v>1</v>
      </c>
      <c r="AW396" s="337">
        <f t="shared" si="169"/>
        <v>1</v>
      </c>
      <c r="AX396" s="337">
        <f t="shared" si="170"/>
        <v>1</v>
      </c>
      <c r="AY396" s="337">
        <f t="shared" si="171"/>
        <v>1</v>
      </c>
      <c r="AZ396" s="322"/>
      <c r="BA396" s="337">
        <f t="shared" si="172"/>
        <v>1</v>
      </c>
      <c r="BB396" s="322"/>
      <c r="BC396" s="322"/>
      <c r="BD396" s="322"/>
      <c r="BE396" s="322"/>
      <c r="BF396" s="322"/>
      <c r="BG396" s="322"/>
      <c r="BH396" s="322"/>
      <c r="BI396" s="337">
        <f t="shared" si="173"/>
        <v>1</v>
      </c>
      <c r="BJ396" s="337">
        <f t="shared" si="174"/>
        <v>1</v>
      </c>
      <c r="BK396" s="337">
        <f t="shared" si="175"/>
        <v>1</v>
      </c>
      <c r="BL396" s="337">
        <f t="shared" si="176"/>
        <v>1</v>
      </c>
      <c r="BM396" s="337">
        <f t="shared" si="177"/>
        <v>1</v>
      </c>
      <c r="BN396" s="337">
        <f t="shared" si="178"/>
        <v>1</v>
      </c>
      <c r="BO396" s="415"/>
      <c r="BP396" s="244"/>
      <c r="BQ396" s="244"/>
      <c r="BR396" s="842"/>
      <c r="BS396" s="842"/>
      <c r="BT396" s="842"/>
    </row>
    <row r="397" spans="1:72" s="22" customFormat="1" ht="15.75" hidden="1" customHeight="1" outlineLevel="1">
      <c r="A397" s="842"/>
      <c r="B397" s="44"/>
      <c r="C397" s="45"/>
      <c r="D397" s="46"/>
      <c r="E397" s="46"/>
      <c r="F397" s="45"/>
      <c r="G397" s="46"/>
      <c r="H397" s="45"/>
      <c r="I397" s="45"/>
      <c r="J397" s="47"/>
      <c r="K397" s="48"/>
      <c r="L397" s="47"/>
      <c r="M397" s="2316"/>
      <c r="N397" s="48"/>
      <c r="O397" s="49"/>
      <c r="P397" s="49"/>
      <c r="Q397" s="2254">
        <f t="shared" si="179"/>
        <v>0</v>
      </c>
      <c r="R397" s="50"/>
      <c r="S397" s="2335"/>
      <c r="T397" s="2335"/>
      <c r="U397" s="2335"/>
      <c r="V397" s="2335"/>
      <c r="W397" s="2255">
        <f t="shared" si="161"/>
        <v>0</v>
      </c>
      <c r="X397" s="2261">
        <f t="shared" si="162"/>
        <v>0</v>
      </c>
      <c r="Y397" s="2261">
        <f t="shared" si="163"/>
        <v>0</v>
      </c>
      <c r="Z397" s="50"/>
      <c r="AA397" s="50"/>
      <c r="AB397" s="48"/>
      <c r="AC397" s="48"/>
      <c r="AD397" s="48"/>
      <c r="AE397" s="51"/>
      <c r="AF397" s="42"/>
      <c r="AG397" s="52" t="s">
        <v>7320</v>
      </c>
      <c r="AH397" s="207"/>
      <c r="AI397" s="415"/>
      <c r="AJ397" s="336" t="str">
        <f t="shared" si="164"/>
        <v>Please complete all cells in row</v>
      </c>
      <c r="AK397" s="415"/>
      <c r="AL397" s="244"/>
      <c r="AM397" s="244"/>
      <c r="AN397" s="244"/>
      <c r="AO397" s="244"/>
      <c r="AP397" s="244"/>
      <c r="AQ397" s="244"/>
      <c r="AR397" s="244"/>
      <c r="AS397" s="337">
        <f t="shared" si="165"/>
        <v>1</v>
      </c>
      <c r="AT397" s="337">
        <f t="shared" si="166"/>
        <v>1</v>
      </c>
      <c r="AU397" s="337">
        <f t="shared" si="167"/>
        <v>1</v>
      </c>
      <c r="AV397" s="337">
        <f t="shared" si="168"/>
        <v>1</v>
      </c>
      <c r="AW397" s="337">
        <f t="shared" si="169"/>
        <v>1</v>
      </c>
      <c r="AX397" s="337">
        <f t="shared" si="170"/>
        <v>1</v>
      </c>
      <c r="AY397" s="337">
        <f t="shared" si="171"/>
        <v>1</v>
      </c>
      <c r="AZ397" s="322"/>
      <c r="BA397" s="337">
        <f t="shared" si="172"/>
        <v>1</v>
      </c>
      <c r="BB397" s="322"/>
      <c r="BC397" s="322"/>
      <c r="BD397" s="322"/>
      <c r="BE397" s="322"/>
      <c r="BF397" s="322"/>
      <c r="BG397" s="322"/>
      <c r="BH397" s="322"/>
      <c r="BI397" s="337">
        <f t="shared" si="173"/>
        <v>1</v>
      </c>
      <c r="BJ397" s="337">
        <f t="shared" si="174"/>
        <v>1</v>
      </c>
      <c r="BK397" s="337">
        <f t="shared" si="175"/>
        <v>1</v>
      </c>
      <c r="BL397" s="337">
        <f t="shared" si="176"/>
        <v>1</v>
      </c>
      <c r="BM397" s="337">
        <f t="shared" si="177"/>
        <v>1</v>
      </c>
      <c r="BN397" s="337">
        <f t="shared" si="178"/>
        <v>1</v>
      </c>
      <c r="BO397" s="415"/>
      <c r="BP397" s="244"/>
      <c r="BQ397" s="244"/>
      <c r="BR397" s="842"/>
      <c r="BS397" s="842"/>
      <c r="BT397" s="842"/>
    </row>
    <row r="398" spans="1:72" s="22" customFormat="1" ht="15.75" hidden="1" customHeight="1" outlineLevel="1">
      <c r="A398" s="842"/>
      <c r="B398" s="44"/>
      <c r="C398" s="45"/>
      <c r="D398" s="46"/>
      <c r="E398" s="46"/>
      <c r="F398" s="45"/>
      <c r="G398" s="46"/>
      <c r="H398" s="45"/>
      <c r="I398" s="45"/>
      <c r="J398" s="47"/>
      <c r="K398" s="48"/>
      <c r="L398" s="47"/>
      <c r="M398" s="2316"/>
      <c r="N398" s="48"/>
      <c r="O398" s="49"/>
      <c r="P398" s="49"/>
      <c r="Q398" s="2254">
        <f t="shared" si="179"/>
        <v>0</v>
      </c>
      <c r="R398" s="50"/>
      <c r="S398" s="2335"/>
      <c r="T398" s="2335"/>
      <c r="U398" s="2335"/>
      <c r="V398" s="2335"/>
      <c r="W398" s="2255">
        <f t="shared" si="161"/>
        <v>0</v>
      </c>
      <c r="X398" s="2261">
        <f t="shared" si="162"/>
        <v>0</v>
      </c>
      <c r="Y398" s="2261">
        <f t="shared" si="163"/>
        <v>0</v>
      </c>
      <c r="Z398" s="50"/>
      <c r="AA398" s="50"/>
      <c r="AB398" s="48"/>
      <c r="AC398" s="48"/>
      <c r="AD398" s="48"/>
      <c r="AE398" s="51"/>
      <c r="AF398" s="42"/>
      <c r="AG398" s="52" t="s">
        <v>7321</v>
      </c>
      <c r="AH398" s="207"/>
      <c r="AI398" s="415"/>
      <c r="AJ398" s="336" t="str">
        <f t="shared" si="164"/>
        <v>Please complete all cells in row</v>
      </c>
      <c r="AK398" s="415"/>
      <c r="AL398" s="244"/>
      <c r="AM398" s="244"/>
      <c r="AN398" s="244"/>
      <c r="AO398" s="244"/>
      <c r="AP398" s="244"/>
      <c r="AQ398" s="244"/>
      <c r="AR398" s="244"/>
      <c r="AS398" s="337">
        <f t="shared" si="165"/>
        <v>1</v>
      </c>
      <c r="AT398" s="337">
        <f t="shared" si="166"/>
        <v>1</v>
      </c>
      <c r="AU398" s="337">
        <f t="shared" si="167"/>
        <v>1</v>
      </c>
      <c r="AV398" s="337">
        <f t="shared" si="168"/>
        <v>1</v>
      </c>
      <c r="AW398" s="337">
        <f t="shared" si="169"/>
        <v>1</v>
      </c>
      <c r="AX398" s="337">
        <f t="shared" si="170"/>
        <v>1</v>
      </c>
      <c r="AY398" s="337">
        <f t="shared" si="171"/>
        <v>1</v>
      </c>
      <c r="AZ398" s="322"/>
      <c r="BA398" s="337">
        <f t="shared" si="172"/>
        <v>1</v>
      </c>
      <c r="BB398" s="322"/>
      <c r="BC398" s="322"/>
      <c r="BD398" s="322"/>
      <c r="BE398" s="322"/>
      <c r="BF398" s="322"/>
      <c r="BG398" s="322"/>
      <c r="BH398" s="322"/>
      <c r="BI398" s="337">
        <f t="shared" si="173"/>
        <v>1</v>
      </c>
      <c r="BJ398" s="337">
        <f t="shared" si="174"/>
        <v>1</v>
      </c>
      <c r="BK398" s="337">
        <f t="shared" si="175"/>
        <v>1</v>
      </c>
      <c r="BL398" s="337">
        <f t="shared" si="176"/>
        <v>1</v>
      </c>
      <c r="BM398" s="337">
        <f t="shared" si="177"/>
        <v>1</v>
      </c>
      <c r="BN398" s="337">
        <f t="shared" si="178"/>
        <v>1</v>
      </c>
      <c r="BO398" s="415"/>
      <c r="BP398" s="244"/>
      <c r="BQ398" s="244"/>
      <c r="BR398" s="842"/>
      <c r="BS398" s="842"/>
      <c r="BT398" s="842"/>
    </row>
    <row r="399" spans="1:72" s="22" customFormat="1" ht="15.75" hidden="1" customHeight="1" outlineLevel="1">
      <c r="A399" s="842"/>
      <c r="B399" s="44"/>
      <c r="C399" s="45"/>
      <c r="D399" s="46"/>
      <c r="E399" s="46"/>
      <c r="F399" s="45"/>
      <c r="G399" s="46"/>
      <c r="H399" s="45"/>
      <c r="I399" s="45"/>
      <c r="J399" s="47"/>
      <c r="K399" s="48"/>
      <c r="L399" s="47"/>
      <c r="M399" s="2316"/>
      <c r="N399" s="48"/>
      <c r="O399" s="49"/>
      <c r="P399" s="49"/>
      <c r="Q399" s="2254">
        <f t="shared" si="179"/>
        <v>0</v>
      </c>
      <c r="R399" s="50"/>
      <c r="S399" s="2335"/>
      <c r="T399" s="2335"/>
      <c r="U399" s="2335"/>
      <c r="V399" s="2335"/>
      <c r="W399" s="2255">
        <f t="shared" si="161"/>
        <v>0</v>
      </c>
      <c r="X399" s="2261">
        <f t="shared" si="162"/>
        <v>0</v>
      </c>
      <c r="Y399" s="2261">
        <f t="shared" si="163"/>
        <v>0</v>
      </c>
      <c r="Z399" s="50"/>
      <c r="AA399" s="50"/>
      <c r="AB399" s="48"/>
      <c r="AC399" s="48"/>
      <c r="AD399" s="48"/>
      <c r="AE399" s="51"/>
      <c r="AF399" s="42"/>
      <c r="AG399" s="52" t="s">
        <v>7322</v>
      </c>
      <c r="AH399" s="207"/>
      <c r="AI399" s="415"/>
      <c r="AJ399" s="336" t="str">
        <f t="shared" si="164"/>
        <v>Please complete all cells in row</v>
      </c>
      <c r="AK399" s="415"/>
      <c r="AL399" s="244"/>
      <c r="AM399" s="244"/>
      <c r="AN399" s="244"/>
      <c r="AO399" s="244"/>
      <c r="AP399" s="244"/>
      <c r="AQ399" s="244"/>
      <c r="AR399" s="244"/>
      <c r="AS399" s="337">
        <f t="shared" si="165"/>
        <v>1</v>
      </c>
      <c r="AT399" s="337">
        <f t="shared" si="166"/>
        <v>1</v>
      </c>
      <c r="AU399" s="337">
        <f t="shared" si="167"/>
        <v>1</v>
      </c>
      <c r="AV399" s="337">
        <f t="shared" si="168"/>
        <v>1</v>
      </c>
      <c r="AW399" s="337">
        <f t="shared" si="169"/>
        <v>1</v>
      </c>
      <c r="AX399" s="337">
        <f t="shared" si="170"/>
        <v>1</v>
      </c>
      <c r="AY399" s="337">
        <f t="shared" si="171"/>
        <v>1</v>
      </c>
      <c r="AZ399" s="322"/>
      <c r="BA399" s="337">
        <f t="shared" si="172"/>
        <v>1</v>
      </c>
      <c r="BB399" s="322"/>
      <c r="BC399" s="322"/>
      <c r="BD399" s="322"/>
      <c r="BE399" s="322"/>
      <c r="BF399" s="322"/>
      <c r="BG399" s="322"/>
      <c r="BH399" s="322"/>
      <c r="BI399" s="337">
        <f t="shared" si="173"/>
        <v>1</v>
      </c>
      <c r="BJ399" s="337">
        <f t="shared" si="174"/>
        <v>1</v>
      </c>
      <c r="BK399" s="337">
        <f t="shared" si="175"/>
        <v>1</v>
      </c>
      <c r="BL399" s="337">
        <f t="shared" si="176"/>
        <v>1</v>
      </c>
      <c r="BM399" s="337">
        <f t="shared" si="177"/>
        <v>1</v>
      </c>
      <c r="BN399" s="337">
        <f t="shared" si="178"/>
        <v>1</v>
      </c>
      <c r="BO399" s="415"/>
      <c r="BP399" s="244"/>
      <c r="BQ399" s="244"/>
      <c r="BR399" s="842"/>
      <c r="BS399" s="842"/>
      <c r="BT399" s="842"/>
    </row>
    <row r="400" spans="1:72" s="22" customFormat="1" ht="15.75" hidden="1" customHeight="1" outlineLevel="1">
      <c r="A400" s="842"/>
      <c r="B400" s="44"/>
      <c r="C400" s="45"/>
      <c r="D400" s="46"/>
      <c r="E400" s="46"/>
      <c r="F400" s="45"/>
      <c r="G400" s="46"/>
      <c r="H400" s="45"/>
      <c r="I400" s="45"/>
      <c r="J400" s="47"/>
      <c r="K400" s="48"/>
      <c r="L400" s="47"/>
      <c r="M400" s="2316"/>
      <c r="N400" s="48"/>
      <c r="O400" s="49"/>
      <c r="P400" s="49"/>
      <c r="Q400" s="2254">
        <f t="shared" si="179"/>
        <v>0</v>
      </c>
      <c r="R400" s="50"/>
      <c r="S400" s="2335"/>
      <c r="T400" s="2335"/>
      <c r="U400" s="2335"/>
      <c r="V400" s="2335"/>
      <c r="W400" s="2255">
        <f t="shared" si="161"/>
        <v>0</v>
      </c>
      <c r="X400" s="2261">
        <f t="shared" si="162"/>
        <v>0</v>
      </c>
      <c r="Y400" s="2261">
        <f t="shared" si="163"/>
        <v>0</v>
      </c>
      <c r="Z400" s="50"/>
      <c r="AA400" s="50"/>
      <c r="AB400" s="48"/>
      <c r="AC400" s="48"/>
      <c r="AD400" s="48"/>
      <c r="AE400" s="51"/>
      <c r="AF400" s="42"/>
      <c r="AG400" s="52" t="s">
        <v>7323</v>
      </c>
      <c r="AH400" s="207"/>
      <c r="AI400" s="415"/>
      <c r="AJ400" s="336" t="str">
        <f t="shared" si="164"/>
        <v>Please complete all cells in row</v>
      </c>
      <c r="AK400" s="415"/>
      <c r="AL400" s="244"/>
      <c r="AM400" s="244"/>
      <c r="AN400" s="244"/>
      <c r="AO400" s="244"/>
      <c r="AP400" s="244"/>
      <c r="AQ400" s="244"/>
      <c r="AR400" s="244"/>
      <c r="AS400" s="337">
        <f t="shared" si="165"/>
        <v>1</v>
      </c>
      <c r="AT400" s="337">
        <f t="shared" si="166"/>
        <v>1</v>
      </c>
      <c r="AU400" s="337">
        <f t="shared" si="167"/>
        <v>1</v>
      </c>
      <c r="AV400" s="337">
        <f t="shared" si="168"/>
        <v>1</v>
      </c>
      <c r="AW400" s="337">
        <f t="shared" si="169"/>
        <v>1</v>
      </c>
      <c r="AX400" s="337">
        <f t="shared" si="170"/>
        <v>1</v>
      </c>
      <c r="AY400" s="337">
        <f t="shared" si="171"/>
        <v>1</v>
      </c>
      <c r="AZ400" s="322"/>
      <c r="BA400" s="337">
        <f t="shared" si="172"/>
        <v>1</v>
      </c>
      <c r="BB400" s="322"/>
      <c r="BC400" s="322"/>
      <c r="BD400" s="322"/>
      <c r="BE400" s="322"/>
      <c r="BF400" s="322"/>
      <c r="BG400" s="322"/>
      <c r="BH400" s="322"/>
      <c r="BI400" s="337">
        <f t="shared" si="173"/>
        <v>1</v>
      </c>
      <c r="BJ400" s="337">
        <f t="shared" si="174"/>
        <v>1</v>
      </c>
      <c r="BK400" s="337">
        <f t="shared" si="175"/>
        <v>1</v>
      </c>
      <c r="BL400" s="337">
        <f t="shared" si="176"/>
        <v>1</v>
      </c>
      <c r="BM400" s="337">
        <f t="shared" si="177"/>
        <v>1</v>
      </c>
      <c r="BN400" s="337">
        <f t="shared" si="178"/>
        <v>1</v>
      </c>
      <c r="BO400" s="415"/>
      <c r="BP400" s="244"/>
      <c r="BQ400" s="244"/>
      <c r="BR400" s="842"/>
      <c r="BS400" s="842"/>
      <c r="BT400" s="842"/>
    </row>
    <row r="401" spans="1:72" s="22" customFormat="1" ht="15.75" hidden="1" customHeight="1" outlineLevel="1">
      <c r="A401" s="842"/>
      <c r="B401" s="44"/>
      <c r="C401" s="45"/>
      <c r="D401" s="46"/>
      <c r="E401" s="46"/>
      <c r="F401" s="45"/>
      <c r="G401" s="46"/>
      <c r="H401" s="45"/>
      <c r="I401" s="45"/>
      <c r="J401" s="47"/>
      <c r="K401" s="48"/>
      <c r="L401" s="47"/>
      <c r="M401" s="2316"/>
      <c r="N401" s="48"/>
      <c r="O401" s="49"/>
      <c r="P401" s="49"/>
      <c r="Q401" s="2254">
        <f t="shared" si="179"/>
        <v>0</v>
      </c>
      <c r="R401" s="50"/>
      <c r="S401" s="2335"/>
      <c r="T401" s="2335"/>
      <c r="U401" s="2335"/>
      <c r="V401" s="2335"/>
      <c r="W401" s="2255">
        <f t="shared" si="161"/>
        <v>0</v>
      </c>
      <c r="X401" s="2261">
        <f t="shared" si="162"/>
        <v>0</v>
      </c>
      <c r="Y401" s="2261">
        <f t="shared" si="163"/>
        <v>0</v>
      </c>
      <c r="Z401" s="50"/>
      <c r="AA401" s="50"/>
      <c r="AB401" s="48"/>
      <c r="AC401" s="48"/>
      <c r="AD401" s="48"/>
      <c r="AE401" s="51"/>
      <c r="AF401" s="42"/>
      <c r="AG401" s="52" t="s">
        <v>7324</v>
      </c>
      <c r="AH401" s="207"/>
      <c r="AI401" s="415"/>
      <c r="AJ401" s="336" t="str">
        <f t="shared" si="164"/>
        <v>Please complete all cells in row</v>
      </c>
      <c r="AK401" s="415"/>
      <c r="AL401" s="244"/>
      <c r="AM401" s="244"/>
      <c r="AN401" s="244"/>
      <c r="AO401" s="244"/>
      <c r="AP401" s="244"/>
      <c r="AQ401" s="244"/>
      <c r="AR401" s="244"/>
      <c r="AS401" s="337">
        <f t="shared" si="165"/>
        <v>1</v>
      </c>
      <c r="AT401" s="337">
        <f t="shared" si="166"/>
        <v>1</v>
      </c>
      <c r="AU401" s="337">
        <f t="shared" si="167"/>
        <v>1</v>
      </c>
      <c r="AV401" s="337">
        <f t="shared" si="168"/>
        <v>1</v>
      </c>
      <c r="AW401" s="337">
        <f t="shared" si="169"/>
        <v>1</v>
      </c>
      <c r="AX401" s="337">
        <f t="shared" si="170"/>
        <v>1</v>
      </c>
      <c r="AY401" s="337">
        <f t="shared" si="171"/>
        <v>1</v>
      </c>
      <c r="AZ401" s="322"/>
      <c r="BA401" s="337">
        <f t="shared" si="172"/>
        <v>1</v>
      </c>
      <c r="BB401" s="322"/>
      <c r="BC401" s="322"/>
      <c r="BD401" s="322"/>
      <c r="BE401" s="322"/>
      <c r="BF401" s="322"/>
      <c r="BG401" s="322"/>
      <c r="BH401" s="322"/>
      <c r="BI401" s="337">
        <f t="shared" si="173"/>
        <v>1</v>
      </c>
      <c r="BJ401" s="337">
        <f t="shared" si="174"/>
        <v>1</v>
      </c>
      <c r="BK401" s="337">
        <f t="shared" si="175"/>
        <v>1</v>
      </c>
      <c r="BL401" s="337">
        <f t="shared" si="176"/>
        <v>1</v>
      </c>
      <c r="BM401" s="337">
        <f t="shared" si="177"/>
        <v>1</v>
      </c>
      <c r="BN401" s="337">
        <f t="shared" si="178"/>
        <v>1</v>
      </c>
      <c r="BO401" s="415"/>
      <c r="BP401" s="244"/>
      <c r="BQ401" s="244"/>
      <c r="BR401" s="842"/>
      <c r="BS401" s="842"/>
      <c r="BT401" s="842"/>
    </row>
    <row r="402" spans="1:72" s="22" customFormat="1" ht="15.75" hidden="1" customHeight="1" outlineLevel="1">
      <c r="A402" s="842"/>
      <c r="B402" s="44"/>
      <c r="C402" s="45"/>
      <c r="D402" s="46"/>
      <c r="E402" s="46"/>
      <c r="F402" s="45"/>
      <c r="G402" s="46"/>
      <c r="H402" s="45"/>
      <c r="I402" s="45"/>
      <c r="J402" s="47"/>
      <c r="K402" s="48"/>
      <c r="L402" s="47"/>
      <c r="M402" s="2316"/>
      <c r="N402" s="48"/>
      <c r="O402" s="49"/>
      <c r="P402" s="49"/>
      <c r="Q402" s="2254">
        <f t="shared" si="179"/>
        <v>0</v>
      </c>
      <c r="R402" s="50"/>
      <c r="S402" s="2335"/>
      <c r="T402" s="2335"/>
      <c r="U402" s="2335"/>
      <c r="V402" s="2335"/>
      <c r="W402" s="2255">
        <f t="shared" si="161"/>
        <v>0</v>
      </c>
      <c r="X402" s="2261">
        <f t="shared" si="162"/>
        <v>0</v>
      </c>
      <c r="Y402" s="2261">
        <f t="shared" si="163"/>
        <v>0</v>
      </c>
      <c r="Z402" s="50"/>
      <c r="AA402" s="50"/>
      <c r="AB402" s="48"/>
      <c r="AC402" s="48"/>
      <c r="AD402" s="48"/>
      <c r="AE402" s="51"/>
      <c r="AF402" s="42"/>
      <c r="AG402" s="52" t="s">
        <v>7325</v>
      </c>
      <c r="AH402" s="207"/>
      <c r="AI402" s="415"/>
      <c r="AJ402" s="336" t="str">
        <f t="shared" si="164"/>
        <v>Please complete all cells in row</v>
      </c>
      <c r="AK402" s="415"/>
      <c r="AL402" s="244"/>
      <c r="AM402" s="244"/>
      <c r="AN402" s="244"/>
      <c r="AO402" s="244"/>
      <c r="AP402" s="244"/>
      <c r="AQ402" s="244"/>
      <c r="AR402" s="244"/>
      <c r="AS402" s="337">
        <f t="shared" si="165"/>
        <v>1</v>
      </c>
      <c r="AT402" s="337">
        <f t="shared" si="166"/>
        <v>1</v>
      </c>
      <c r="AU402" s="337">
        <f t="shared" si="167"/>
        <v>1</v>
      </c>
      <c r="AV402" s="337">
        <f t="shared" si="168"/>
        <v>1</v>
      </c>
      <c r="AW402" s="337">
        <f t="shared" si="169"/>
        <v>1</v>
      </c>
      <c r="AX402" s="337">
        <f t="shared" si="170"/>
        <v>1</v>
      </c>
      <c r="AY402" s="337">
        <f t="shared" si="171"/>
        <v>1</v>
      </c>
      <c r="AZ402" s="322"/>
      <c r="BA402" s="337">
        <f t="shared" si="172"/>
        <v>1</v>
      </c>
      <c r="BB402" s="322"/>
      <c r="BC402" s="322"/>
      <c r="BD402" s="322"/>
      <c r="BE402" s="322"/>
      <c r="BF402" s="322"/>
      <c r="BG402" s="322"/>
      <c r="BH402" s="322"/>
      <c r="BI402" s="337">
        <f t="shared" si="173"/>
        <v>1</v>
      </c>
      <c r="BJ402" s="337">
        <f t="shared" si="174"/>
        <v>1</v>
      </c>
      <c r="BK402" s="337">
        <f t="shared" si="175"/>
        <v>1</v>
      </c>
      <c r="BL402" s="337">
        <f t="shared" si="176"/>
        <v>1</v>
      </c>
      <c r="BM402" s="337">
        <f t="shared" si="177"/>
        <v>1</v>
      </c>
      <c r="BN402" s="337">
        <f t="shared" si="178"/>
        <v>1</v>
      </c>
      <c r="BO402" s="415"/>
      <c r="BP402" s="244"/>
      <c r="BQ402" s="244"/>
      <c r="BR402" s="842"/>
      <c r="BS402" s="842"/>
      <c r="BT402" s="842"/>
    </row>
    <row r="403" spans="1:72" s="22" customFormat="1" ht="15.75" hidden="1" customHeight="1" outlineLevel="1">
      <c r="A403" s="842"/>
      <c r="B403" s="44"/>
      <c r="C403" s="45"/>
      <c r="D403" s="46"/>
      <c r="E403" s="46"/>
      <c r="F403" s="45"/>
      <c r="G403" s="46"/>
      <c r="H403" s="45"/>
      <c r="I403" s="45"/>
      <c r="J403" s="47"/>
      <c r="K403" s="48"/>
      <c r="L403" s="47"/>
      <c r="M403" s="2316"/>
      <c r="N403" s="48"/>
      <c r="O403" s="49"/>
      <c r="P403" s="49"/>
      <c r="Q403" s="2254">
        <f t="shared" si="179"/>
        <v>0</v>
      </c>
      <c r="R403" s="50"/>
      <c r="S403" s="2335"/>
      <c r="T403" s="2335"/>
      <c r="U403" s="2335"/>
      <c r="V403" s="2335"/>
      <c r="W403" s="2255">
        <f t="shared" si="161"/>
        <v>0</v>
      </c>
      <c r="X403" s="2261">
        <f t="shared" si="162"/>
        <v>0</v>
      </c>
      <c r="Y403" s="2261">
        <f t="shared" si="163"/>
        <v>0</v>
      </c>
      <c r="Z403" s="50"/>
      <c r="AA403" s="50"/>
      <c r="AB403" s="48"/>
      <c r="AC403" s="48"/>
      <c r="AD403" s="48"/>
      <c r="AE403" s="51"/>
      <c r="AF403" s="42"/>
      <c r="AG403" s="52" t="s">
        <v>7326</v>
      </c>
      <c r="AH403" s="207"/>
      <c r="AI403" s="415"/>
      <c r="AJ403" s="336" t="str">
        <f t="shared" si="164"/>
        <v>Please complete all cells in row</v>
      </c>
      <c r="AK403" s="415"/>
      <c r="AL403" s="244"/>
      <c r="AM403" s="244"/>
      <c r="AN403" s="244"/>
      <c r="AO403" s="244"/>
      <c r="AP403" s="244"/>
      <c r="AQ403" s="244"/>
      <c r="AR403" s="244"/>
      <c r="AS403" s="337">
        <f t="shared" si="165"/>
        <v>1</v>
      </c>
      <c r="AT403" s="337">
        <f t="shared" si="166"/>
        <v>1</v>
      </c>
      <c r="AU403" s="337">
        <f t="shared" si="167"/>
        <v>1</v>
      </c>
      <c r="AV403" s="337">
        <f t="shared" si="168"/>
        <v>1</v>
      </c>
      <c r="AW403" s="337">
        <f t="shared" si="169"/>
        <v>1</v>
      </c>
      <c r="AX403" s="337">
        <f t="shared" si="170"/>
        <v>1</v>
      </c>
      <c r="AY403" s="337">
        <f t="shared" si="171"/>
        <v>1</v>
      </c>
      <c r="AZ403" s="322"/>
      <c r="BA403" s="337">
        <f t="shared" si="172"/>
        <v>1</v>
      </c>
      <c r="BB403" s="322"/>
      <c r="BC403" s="322"/>
      <c r="BD403" s="322"/>
      <c r="BE403" s="322"/>
      <c r="BF403" s="322"/>
      <c r="BG403" s="322"/>
      <c r="BH403" s="322"/>
      <c r="BI403" s="337">
        <f t="shared" si="173"/>
        <v>1</v>
      </c>
      <c r="BJ403" s="337">
        <f t="shared" si="174"/>
        <v>1</v>
      </c>
      <c r="BK403" s="337">
        <f t="shared" si="175"/>
        <v>1</v>
      </c>
      <c r="BL403" s="337">
        <f t="shared" si="176"/>
        <v>1</v>
      </c>
      <c r="BM403" s="337">
        <f t="shared" si="177"/>
        <v>1</v>
      </c>
      <c r="BN403" s="337">
        <f t="shared" si="178"/>
        <v>1</v>
      </c>
      <c r="BO403" s="415"/>
      <c r="BP403" s="244"/>
      <c r="BQ403" s="244"/>
      <c r="BR403" s="842"/>
      <c r="BS403" s="842"/>
      <c r="BT403" s="842"/>
    </row>
    <row r="404" spans="1:72" s="22" customFormat="1" ht="15.75" hidden="1" customHeight="1" outlineLevel="1">
      <c r="A404" s="842"/>
      <c r="B404" s="44"/>
      <c r="C404" s="45"/>
      <c r="D404" s="46"/>
      <c r="E404" s="46"/>
      <c r="F404" s="45"/>
      <c r="G404" s="46"/>
      <c r="H404" s="45"/>
      <c r="I404" s="45"/>
      <c r="J404" s="47"/>
      <c r="K404" s="48"/>
      <c r="L404" s="47"/>
      <c r="M404" s="2316"/>
      <c r="N404" s="48"/>
      <c r="O404" s="49"/>
      <c r="P404" s="49"/>
      <c r="Q404" s="2254">
        <f t="shared" si="179"/>
        <v>0</v>
      </c>
      <c r="R404" s="50"/>
      <c r="S404" s="2335"/>
      <c r="T404" s="2335"/>
      <c r="U404" s="2335"/>
      <c r="V404" s="2335"/>
      <c r="W404" s="2255">
        <f t="shared" si="161"/>
        <v>0</v>
      </c>
      <c r="X404" s="2261">
        <f t="shared" si="162"/>
        <v>0</v>
      </c>
      <c r="Y404" s="2261">
        <f t="shared" si="163"/>
        <v>0</v>
      </c>
      <c r="Z404" s="50"/>
      <c r="AA404" s="50"/>
      <c r="AB404" s="48"/>
      <c r="AC404" s="48"/>
      <c r="AD404" s="48"/>
      <c r="AE404" s="51"/>
      <c r="AF404" s="42"/>
      <c r="AG404" s="52" t="s">
        <v>7327</v>
      </c>
      <c r="AH404" s="207"/>
      <c r="AI404" s="415"/>
      <c r="AJ404" s="336" t="str">
        <f t="shared" si="164"/>
        <v>Please complete all cells in row</v>
      </c>
      <c r="AK404" s="415"/>
      <c r="AL404" s="244"/>
      <c r="AM404" s="244"/>
      <c r="AN404" s="244"/>
      <c r="AO404" s="244"/>
      <c r="AP404" s="244"/>
      <c r="AQ404" s="244"/>
      <c r="AR404" s="244"/>
      <c r="AS404" s="337">
        <f t="shared" si="165"/>
        <v>1</v>
      </c>
      <c r="AT404" s="337">
        <f t="shared" si="166"/>
        <v>1</v>
      </c>
      <c r="AU404" s="337">
        <f t="shared" si="167"/>
        <v>1</v>
      </c>
      <c r="AV404" s="337">
        <f t="shared" si="168"/>
        <v>1</v>
      </c>
      <c r="AW404" s="337">
        <f t="shared" si="169"/>
        <v>1</v>
      </c>
      <c r="AX404" s="337">
        <f t="shared" si="170"/>
        <v>1</v>
      </c>
      <c r="AY404" s="337">
        <f t="shared" si="171"/>
        <v>1</v>
      </c>
      <c r="AZ404" s="322"/>
      <c r="BA404" s="337">
        <f t="shared" si="172"/>
        <v>1</v>
      </c>
      <c r="BB404" s="322"/>
      <c r="BC404" s="322"/>
      <c r="BD404" s="322"/>
      <c r="BE404" s="322"/>
      <c r="BF404" s="322"/>
      <c r="BG404" s="322"/>
      <c r="BH404" s="322"/>
      <c r="BI404" s="337">
        <f t="shared" si="173"/>
        <v>1</v>
      </c>
      <c r="BJ404" s="337">
        <f t="shared" si="174"/>
        <v>1</v>
      </c>
      <c r="BK404" s="337">
        <f t="shared" si="175"/>
        <v>1</v>
      </c>
      <c r="BL404" s="337">
        <f t="shared" si="176"/>
        <v>1</v>
      </c>
      <c r="BM404" s="337">
        <f t="shared" si="177"/>
        <v>1</v>
      </c>
      <c r="BN404" s="337">
        <f t="shared" si="178"/>
        <v>1</v>
      </c>
      <c r="BO404" s="415"/>
      <c r="BP404" s="244"/>
      <c r="BQ404" s="244"/>
      <c r="BR404" s="842"/>
      <c r="BS404" s="842"/>
      <c r="BT404" s="842"/>
    </row>
    <row r="405" spans="1:72" s="22" customFormat="1" ht="15.75" hidden="1" customHeight="1" outlineLevel="1">
      <c r="A405" s="842"/>
      <c r="B405" s="44"/>
      <c r="C405" s="45"/>
      <c r="D405" s="46"/>
      <c r="E405" s="46"/>
      <c r="F405" s="45"/>
      <c r="G405" s="46"/>
      <c r="H405" s="45"/>
      <c r="I405" s="45"/>
      <c r="J405" s="47"/>
      <c r="K405" s="48"/>
      <c r="L405" s="47"/>
      <c r="M405" s="2316"/>
      <c r="N405" s="48"/>
      <c r="O405" s="49"/>
      <c r="P405" s="49"/>
      <c r="Q405" s="2254">
        <f t="shared" si="179"/>
        <v>0</v>
      </c>
      <c r="R405" s="50"/>
      <c r="S405" s="2335"/>
      <c r="T405" s="2335"/>
      <c r="U405" s="2335"/>
      <c r="V405" s="2335"/>
      <c r="W405" s="2255">
        <f t="shared" si="161"/>
        <v>0</v>
      </c>
      <c r="X405" s="2261">
        <f t="shared" si="162"/>
        <v>0</v>
      </c>
      <c r="Y405" s="2261">
        <f t="shared" si="163"/>
        <v>0</v>
      </c>
      <c r="Z405" s="50"/>
      <c r="AA405" s="50"/>
      <c r="AB405" s="48"/>
      <c r="AC405" s="48"/>
      <c r="AD405" s="48"/>
      <c r="AE405" s="51"/>
      <c r="AF405" s="42"/>
      <c r="AG405" s="52" t="s">
        <v>7328</v>
      </c>
      <c r="AH405" s="207"/>
      <c r="AI405" s="415"/>
      <c r="AJ405" s="336" t="str">
        <f t="shared" si="164"/>
        <v>Please complete all cells in row</v>
      </c>
      <c r="AK405" s="415"/>
      <c r="AL405" s="244"/>
      <c r="AM405" s="244"/>
      <c r="AN405" s="244"/>
      <c r="AO405" s="244"/>
      <c r="AP405" s="244"/>
      <c r="AQ405" s="244"/>
      <c r="AR405" s="244"/>
      <c r="AS405" s="337">
        <f t="shared" si="165"/>
        <v>1</v>
      </c>
      <c r="AT405" s="337">
        <f t="shared" si="166"/>
        <v>1</v>
      </c>
      <c r="AU405" s="337">
        <f t="shared" si="167"/>
        <v>1</v>
      </c>
      <c r="AV405" s="337">
        <f t="shared" si="168"/>
        <v>1</v>
      </c>
      <c r="AW405" s="337">
        <f t="shared" si="169"/>
        <v>1</v>
      </c>
      <c r="AX405" s="337">
        <f t="shared" si="170"/>
        <v>1</v>
      </c>
      <c r="AY405" s="337">
        <f t="shared" si="171"/>
        <v>1</v>
      </c>
      <c r="AZ405" s="322"/>
      <c r="BA405" s="337">
        <f t="shared" si="172"/>
        <v>1</v>
      </c>
      <c r="BB405" s="322"/>
      <c r="BC405" s="322"/>
      <c r="BD405" s="322"/>
      <c r="BE405" s="322"/>
      <c r="BF405" s="322"/>
      <c r="BG405" s="322"/>
      <c r="BH405" s="322"/>
      <c r="BI405" s="337">
        <f t="shared" si="173"/>
        <v>1</v>
      </c>
      <c r="BJ405" s="337">
        <f t="shared" si="174"/>
        <v>1</v>
      </c>
      <c r="BK405" s="337">
        <f t="shared" si="175"/>
        <v>1</v>
      </c>
      <c r="BL405" s="337">
        <f t="shared" si="176"/>
        <v>1</v>
      </c>
      <c r="BM405" s="337">
        <f t="shared" si="177"/>
        <v>1</v>
      </c>
      <c r="BN405" s="337">
        <f t="shared" si="178"/>
        <v>1</v>
      </c>
      <c r="BO405" s="415"/>
      <c r="BP405" s="244"/>
      <c r="BQ405" s="244"/>
      <c r="BR405" s="842"/>
      <c r="BS405" s="842"/>
      <c r="BT405" s="842"/>
    </row>
    <row r="406" spans="1:72" s="22" customFormat="1" ht="15.75" hidden="1" customHeight="1" outlineLevel="1">
      <c r="A406" s="842"/>
      <c r="B406" s="44"/>
      <c r="C406" s="45"/>
      <c r="D406" s="46"/>
      <c r="E406" s="46"/>
      <c r="F406" s="45"/>
      <c r="G406" s="46"/>
      <c r="H406" s="45"/>
      <c r="I406" s="45"/>
      <c r="J406" s="47"/>
      <c r="K406" s="48"/>
      <c r="L406" s="47"/>
      <c r="M406" s="2316"/>
      <c r="N406" s="48"/>
      <c r="O406" s="49"/>
      <c r="P406" s="49"/>
      <c r="Q406" s="2254">
        <f t="shared" si="179"/>
        <v>0</v>
      </c>
      <c r="R406" s="50"/>
      <c r="S406" s="2335"/>
      <c r="T406" s="2335"/>
      <c r="U406" s="2335"/>
      <c r="V406" s="2335"/>
      <c r="W406" s="2255">
        <f t="shared" si="161"/>
        <v>0</v>
      </c>
      <c r="X406" s="2261">
        <f t="shared" si="162"/>
        <v>0</v>
      </c>
      <c r="Y406" s="2261">
        <f t="shared" si="163"/>
        <v>0</v>
      </c>
      <c r="Z406" s="50"/>
      <c r="AA406" s="50"/>
      <c r="AB406" s="48"/>
      <c r="AC406" s="48"/>
      <c r="AD406" s="48"/>
      <c r="AE406" s="51"/>
      <c r="AF406" s="42"/>
      <c r="AG406" s="52" t="s">
        <v>7329</v>
      </c>
      <c r="AH406" s="207"/>
      <c r="AI406" s="415"/>
      <c r="AJ406" s="336" t="str">
        <f t="shared" si="164"/>
        <v>Please complete all cells in row</v>
      </c>
      <c r="AK406" s="415"/>
      <c r="AL406" s="244"/>
      <c r="AM406" s="244"/>
      <c r="AN406" s="244"/>
      <c r="AO406" s="244"/>
      <c r="AP406" s="244"/>
      <c r="AQ406" s="244"/>
      <c r="AR406" s="244"/>
      <c r="AS406" s="337">
        <f t="shared" si="165"/>
        <v>1</v>
      </c>
      <c r="AT406" s="337">
        <f t="shared" si="166"/>
        <v>1</v>
      </c>
      <c r="AU406" s="337">
        <f t="shared" si="167"/>
        <v>1</v>
      </c>
      <c r="AV406" s="337">
        <f t="shared" si="168"/>
        <v>1</v>
      </c>
      <c r="AW406" s="337">
        <f t="shared" si="169"/>
        <v>1</v>
      </c>
      <c r="AX406" s="337">
        <f t="shared" si="170"/>
        <v>1</v>
      </c>
      <c r="AY406" s="337">
        <f t="shared" si="171"/>
        <v>1</v>
      </c>
      <c r="AZ406" s="322"/>
      <c r="BA406" s="337">
        <f t="shared" si="172"/>
        <v>1</v>
      </c>
      <c r="BB406" s="322"/>
      <c r="BC406" s="322"/>
      <c r="BD406" s="322"/>
      <c r="BE406" s="322"/>
      <c r="BF406" s="322"/>
      <c r="BG406" s="322"/>
      <c r="BH406" s="322"/>
      <c r="BI406" s="337">
        <f t="shared" si="173"/>
        <v>1</v>
      </c>
      <c r="BJ406" s="337">
        <f t="shared" si="174"/>
        <v>1</v>
      </c>
      <c r="BK406" s="337">
        <f t="shared" si="175"/>
        <v>1</v>
      </c>
      <c r="BL406" s="337">
        <f t="shared" si="176"/>
        <v>1</v>
      </c>
      <c r="BM406" s="337">
        <f t="shared" si="177"/>
        <v>1</v>
      </c>
      <c r="BN406" s="337">
        <f t="shared" si="178"/>
        <v>1</v>
      </c>
      <c r="BO406" s="415"/>
      <c r="BP406" s="244"/>
      <c r="BQ406" s="244"/>
      <c r="BR406" s="842"/>
      <c r="BS406" s="842"/>
      <c r="BT406" s="842"/>
    </row>
    <row r="407" spans="1:72" s="22" customFormat="1" ht="15.75" hidden="1" customHeight="1" outlineLevel="1">
      <c r="A407" s="842"/>
      <c r="B407" s="44"/>
      <c r="C407" s="45"/>
      <c r="D407" s="46"/>
      <c r="E407" s="46"/>
      <c r="F407" s="45"/>
      <c r="G407" s="46"/>
      <c r="H407" s="45"/>
      <c r="I407" s="45"/>
      <c r="J407" s="47"/>
      <c r="K407" s="48"/>
      <c r="L407" s="47"/>
      <c r="M407" s="2316"/>
      <c r="N407" s="48"/>
      <c r="O407" s="49"/>
      <c r="P407" s="49"/>
      <c r="Q407" s="2254">
        <f t="shared" si="179"/>
        <v>0</v>
      </c>
      <c r="R407" s="50"/>
      <c r="S407" s="2335"/>
      <c r="T407" s="2335"/>
      <c r="U407" s="2335"/>
      <c r="V407" s="2335"/>
      <c r="W407" s="2255">
        <f t="shared" si="161"/>
        <v>0</v>
      </c>
      <c r="X407" s="2261">
        <f t="shared" si="162"/>
        <v>0</v>
      </c>
      <c r="Y407" s="2261">
        <f t="shared" si="163"/>
        <v>0</v>
      </c>
      <c r="Z407" s="50"/>
      <c r="AA407" s="50"/>
      <c r="AB407" s="48"/>
      <c r="AC407" s="48"/>
      <c r="AD407" s="48"/>
      <c r="AE407" s="51"/>
      <c r="AF407" s="42"/>
      <c r="AG407" s="52" t="s">
        <v>7330</v>
      </c>
      <c r="AH407" s="207"/>
      <c r="AI407" s="415"/>
      <c r="AJ407" s="336" t="str">
        <f t="shared" si="164"/>
        <v>Please complete all cells in row</v>
      </c>
      <c r="AK407" s="415"/>
      <c r="AL407" s="244"/>
      <c r="AM407" s="244"/>
      <c r="AN407" s="244"/>
      <c r="AO407" s="244"/>
      <c r="AP407" s="244"/>
      <c r="AQ407" s="244"/>
      <c r="AR407" s="244"/>
      <c r="AS407" s="337">
        <f t="shared" si="165"/>
        <v>1</v>
      </c>
      <c r="AT407" s="337">
        <f t="shared" si="166"/>
        <v>1</v>
      </c>
      <c r="AU407" s="337">
        <f t="shared" si="167"/>
        <v>1</v>
      </c>
      <c r="AV407" s="337">
        <f t="shared" si="168"/>
        <v>1</v>
      </c>
      <c r="AW407" s="337">
        <f t="shared" si="169"/>
        <v>1</v>
      </c>
      <c r="AX407" s="337">
        <f t="shared" si="170"/>
        <v>1</v>
      </c>
      <c r="AY407" s="337">
        <f t="shared" si="171"/>
        <v>1</v>
      </c>
      <c r="AZ407" s="322"/>
      <c r="BA407" s="337">
        <f t="shared" si="172"/>
        <v>1</v>
      </c>
      <c r="BB407" s="322"/>
      <c r="BC407" s="322"/>
      <c r="BD407" s="322"/>
      <c r="BE407" s="322"/>
      <c r="BF407" s="322"/>
      <c r="BG407" s="322"/>
      <c r="BH407" s="322"/>
      <c r="BI407" s="337">
        <f t="shared" si="173"/>
        <v>1</v>
      </c>
      <c r="BJ407" s="337">
        <f t="shared" si="174"/>
        <v>1</v>
      </c>
      <c r="BK407" s="337">
        <f t="shared" si="175"/>
        <v>1</v>
      </c>
      <c r="BL407" s="337">
        <f t="shared" si="176"/>
        <v>1</v>
      </c>
      <c r="BM407" s="337">
        <f t="shared" si="177"/>
        <v>1</v>
      </c>
      <c r="BN407" s="337">
        <f t="shared" si="178"/>
        <v>1</v>
      </c>
      <c r="BO407" s="415"/>
      <c r="BP407" s="244"/>
      <c r="BQ407" s="244"/>
      <c r="BR407" s="842"/>
      <c r="BS407" s="842"/>
      <c r="BT407" s="842"/>
    </row>
    <row r="408" spans="1:72" s="22" customFormat="1" ht="15.75" hidden="1" customHeight="1" outlineLevel="1">
      <c r="A408" s="842"/>
      <c r="B408" s="44"/>
      <c r="C408" s="45"/>
      <c r="D408" s="46"/>
      <c r="E408" s="46"/>
      <c r="F408" s="45"/>
      <c r="G408" s="46"/>
      <c r="H408" s="45"/>
      <c r="I408" s="45"/>
      <c r="J408" s="47"/>
      <c r="K408" s="48"/>
      <c r="L408" s="47"/>
      <c r="M408" s="2316"/>
      <c r="N408" s="48"/>
      <c r="O408" s="49"/>
      <c r="P408" s="49"/>
      <c r="Q408" s="2254">
        <f t="shared" si="179"/>
        <v>0</v>
      </c>
      <c r="R408" s="50"/>
      <c r="S408" s="2335"/>
      <c r="T408" s="2335"/>
      <c r="U408" s="2335"/>
      <c r="V408" s="2335"/>
      <c r="W408" s="2255">
        <f t="shared" si="161"/>
        <v>0</v>
      </c>
      <c r="X408" s="2261">
        <f t="shared" si="162"/>
        <v>0</v>
      </c>
      <c r="Y408" s="2261">
        <f t="shared" si="163"/>
        <v>0</v>
      </c>
      <c r="Z408" s="50"/>
      <c r="AA408" s="50"/>
      <c r="AB408" s="48"/>
      <c r="AC408" s="48"/>
      <c r="AD408" s="48"/>
      <c r="AE408" s="51"/>
      <c r="AF408" s="42"/>
      <c r="AG408" s="52" t="s">
        <v>7331</v>
      </c>
      <c r="AH408" s="207"/>
      <c r="AI408" s="415"/>
      <c r="AJ408" s="336" t="str">
        <f t="shared" si="164"/>
        <v>Please complete all cells in row</v>
      </c>
      <c r="AK408" s="415"/>
      <c r="AL408" s="244"/>
      <c r="AM408" s="244"/>
      <c r="AN408" s="244"/>
      <c r="AO408" s="244"/>
      <c r="AP408" s="244"/>
      <c r="AQ408" s="244"/>
      <c r="AR408" s="244"/>
      <c r="AS408" s="337">
        <f t="shared" si="165"/>
        <v>1</v>
      </c>
      <c r="AT408" s="337">
        <f t="shared" si="166"/>
        <v>1</v>
      </c>
      <c r="AU408" s="337">
        <f t="shared" si="167"/>
        <v>1</v>
      </c>
      <c r="AV408" s="337">
        <f t="shared" si="168"/>
        <v>1</v>
      </c>
      <c r="AW408" s="337">
        <f t="shared" si="169"/>
        <v>1</v>
      </c>
      <c r="AX408" s="337">
        <f t="shared" si="170"/>
        <v>1</v>
      </c>
      <c r="AY408" s="337">
        <f t="shared" si="171"/>
        <v>1</v>
      </c>
      <c r="AZ408" s="322"/>
      <c r="BA408" s="337">
        <f t="shared" si="172"/>
        <v>1</v>
      </c>
      <c r="BB408" s="322"/>
      <c r="BC408" s="322"/>
      <c r="BD408" s="322"/>
      <c r="BE408" s="322"/>
      <c r="BF408" s="322"/>
      <c r="BG408" s="322"/>
      <c r="BH408" s="322"/>
      <c r="BI408" s="337">
        <f t="shared" si="173"/>
        <v>1</v>
      </c>
      <c r="BJ408" s="337">
        <f t="shared" si="174"/>
        <v>1</v>
      </c>
      <c r="BK408" s="337">
        <f t="shared" si="175"/>
        <v>1</v>
      </c>
      <c r="BL408" s="337">
        <f t="shared" si="176"/>
        <v>1</v>
      </c>
      <c r="BM408" s="337">
        <f t="shared" si="177"/>
        <v>1</v>
      </c>
      <c r="BN408" s="337">
        <f t="shared" si="178"/>
        <v>1</v>
      </c>
      <c r="BO408" s="415"/>
      <c r="BP408" s="244"/>
      <c r="BQ408" s="244"/>
      <c r="BR408" s="842"/>
      <c r="BS408" s="842"/>
      <c r="BT408" s="842"/>
    </row>
    <row r="409" spans="1:72" s="22" customFormat="1" ht="15.75" hidden="1" customHeight="1" outlineLevel="1">
      <c r="A409" s="842"/>
      <c r="B409" s="44"/>
      <c r="C409" s="45"/>
      <c r="D409" s="46"/>
      <c r="E409" s="46"/>
      <c r="F409" s="45"/>
      <c r="G409" s="46"/>
      <c r="H409" s="45"/>
      <c r="I409" s="45"/>
      <c r="J409" s="47"/>
      <c r="K409" s="48"/>
      <c r="L409" s="47"/>
      <c r="M409" s="2316"/>
      <c r="N409" s="48"/>
      <c r="O409" s="49"/>
      <c r="P409" s="49"/>
      <c r="Q409" s="2254">
        <f t="shared" si="179"/>
        <v>0</v>
      </c>
      <c r="R409" s="50"/>
      <c r="S409" s="2335"/>
      <c r="T409" s="2335"/>
      <c r="U409" s="2335"/>
      <c r="V409" s="2335"/>
      <c r="W409" s="2255">
        <f t="shared" si="161"/>
        <v>0</v>
      </c>
      <c r="X409" s="2261">
        <f t="shared" si="162"/>
        <v>0</v>
      </c>
      <c r="Y409" s="2261">
        <f t="shared" si="163"/>
        <v>0</v>
      </c>
      <c r="Z409" s="50"/>
      <c r="AA409" s="50"/>
      <c r="AB409" s="48"/>
      <c r="AC409" s="48"/>
      <c r="AD409" s="48"/>
      <c r="AE409" s="51"/>
      <c r="AF409" s="42"/>
      <c r="AG409" s="52" t="s">
        <v>7332</v>
      </c>
      <c r="AH409" s="207"/>
      <c r="AI409" s="415"/>
      <c r="AJ409" s="336" t="str">
        <f t="shared" si="164"/>
        <v>Please complete all cells in row</v>
      </c>
      <c r="AK409" s="415"/>
      <c r="AL409" s="244"/>
      <c r="AM409" s="244"/>
      <c r="AN409" s="244"/>
      <c r="AO409" s="244"/>
      <c r="AP409" s="244"/>
      <c r="AQ409" s="244"/>
      <c r="AR409" s="244"/>
      <c r="AS409" s="337">
        <f t="shared" si="165"/>
        <v>1</v>
      </c>
      <c r="AT409" s="337">
        <f t="shared" si="166"/>
        <v>1</v>
      </c>
      <c r="AU409" s="337">
        <f t="shared" si="167"/>
        <v>1</v>
      </c>
      <c r="AV409" s="337">
        <f t="shared" si="168"/>
        <v>1</v>
      </c>
      <c r="AW409" s="337">
        <f t="shared" si="169"/>
        <v>1</v>
      </c>
      <c r="AX409" s="337">
        <f t="shared" si="170"/>
        <v>1</v>
      </c>
      <c r="AY409" s="337">
        <f t="shared" si="171"/>
        <v>1</v>
      </c>
      <c r="AZ409" s="322"/>
      <c r="BA409" s="337">
        <f t="shared" si="172"/>
        <v>1</v>
      </c>
      <c r="BB409" s="322"/>
      <c r="BC409" s="322"/>
      <c r="BD409" s="322"/>
      <c r="BE409" s="322"/>
      <c r="BF409" s="322"/>
      <c r="BG409" s="322"/>
      <c r="BH409" s="322"/>
      <c r="BI409" s="337">
        <f t="shared" si="173"/>
        <v>1</v>
      </c>
      <c r="BJ409" s="337">
        <f t="shared" si="174"/>
        <v>1</v>
      </c>
      <c r="BK409" s="337">
        <f t="shared" si="175"/>
        <v>1</v>
      </c>
      <c r="BL409" s="337">
        <f t="shared" si="176"/>
        <v>1</v>
      </c>
      <c r="BM409" s="337">
        <f t="shared" si="177"/>
        <v>1</v>
      </c>
      <c r="BN409" s="337">
        <f t="shared" si="178"/>
        <v>1</v>
      </c>
      <c r="BO409" s="415"/>
      <c r="BP409" s="244"/>
      <c r="BQ409" s="244"/>
      <c r="BR409" s="842"/>
      <c r="BS409" s="842"/>
      <c r="BT409" s="842"/>
    </row>
    <row r="410" spans="1:72" s="22" customFormat="1" ht="15.75" hidden="1" customHeight="1" outlineLevel="1">
      <c r="A410" s="842"/>
      <c r="B410" s="44"/>
      <c r="C410" s="45"/>
      <c r="D410" s="46"/>
      <c r="E410" s="46"/>
      <c r="F410" s="45"/>
      <c r="G410" s="46"/>
      <c r="H410" s="45"/>
      <c r="I410" s="45"/>
      <c r="J410" s="47"/>
      <c r="K410" s="48"/>
      <c r="L410" s="47"/>
      <c r="M410" s="2316"/>
      <c r="N410" s="48"/>
      <c r="O410" s="49"/>
      <c r="P410" s="49"/>
      <c r="Q410" s="2254">
        <f t="shared" si="179"/>
        <v>0</v>
      </c>
      <c r="R410" s="50"/>
      <c r="S410" s="2335"/>
      <c r="T410" s="2335"/>
      <c r="U410" s="2335"/>
      <c r="V410" s="2335"/>
      <c r="W410" s="2255">
        <f t="shared" si="161"/>
        <v>0</v>
      </c>
      <c r="X410" s="2261">
        <f t="shared" si="162"/>
        <v>0</v>
      </c>
      <c r="Y410" s="2261">
        <f t="shared" si="163"/>
        <v>0</v>
      </c>
      <c r="Z410" s="50"/>
      <c r="AA410" s="50"/>
      <c r="AB410" s="48"/>
      <c r="AC410" s="48"/>
      <c r="AD410" s="48"/>
      <c r="AE410" s="51"/>
      <c r="AF410" s="42"/>
      <c r="AG410" s="52" t="s">
        <v>7333</v>
      </c>
      <c r="AH410" s="207"/>
      <c r="AI410" s="415"/>
      <c r="AJ410" s="336" t="str">
        <f t="shared" si="164"/>
        <v>Please complete all cells in row</v>
      </c>
      <c r="AK410" s="415"/>
      <c r="AL410" s="244"/>
      <c r="AM410" s="244"/>
      <c r="AN410" s="244"/>
      <c r="AO410" s="244"/>
      <c r="AP410" s="244"/>
      <c r="AQ410" s="244"/>
      <c r="AR410" s="244"/>
      <c r="AS410" s="337">
        <f t="shared" si="165"/>
        <v>1</v>
      </c>
      <c r="AT410" s="337">
        <f t="shared" si="166"/>
        <v>1</v>
      </c>
      <c r="AU410" s="337">
        <f t="shared" si="167"/>
        <v>1</v>
      </c>
      <c r="AV410" s="337">
        <f t="shared" si="168"/>
        <v>1</v>
      </c>
      <c r="AW410" s="337">
        <f t="shared" si="169"/>
        <v>1</v>
      </c>
      <c r="AX410" s="337">
        <f t="shared" si="170"/>
        <v>1</v>
      </c>
      <c r="AY410" s="337">
        <f t="shared" si="171"/>
        <v>1</v>
      </c>
      <c r="AZ410" s="322"/>
      <c r="BA410" s="337">
        <f t="shared" si="172"/>
        <v>1</v>
      </c>
      <c r="BB410" s="322"/>
      <c r="BC410" s="322"/>
      <c r="BD410" s="322"/>
      <c r="BE410" s="322"/>
      <c r="BF410" s="322"/>
      <c r="BG410" s="322"/>
      <c r="BH410" s="322"/>
      <c r="BI410" s="337">
        <f t="shared" si="173"/>
        <v>1</v>
      </c>
      <c r="BJ410" s="337">
        <f t="shared" si="174"/>
        <v>1</v>
      </c>
      <c r="BK410" s="337">
        <f t="shared" si="175"/>
        <v>1</v>
      </c>
      <c r="BL410" s="337">
        <f t="shared" si="176"/>
        <v>1</v>
      </c>
      <c r="BM410" s="337">
        <f t="shared" si="177"/>
        <v>1</v>
      </c>
      <c r="BN410" s="337">
        <f t="shared" si="178"/>
        <v>1</v>
      </c>
      <c r="BO410" s="415"/>
      <c r="BP410" s="244"/>
      <c r="BQ410" s="244"/>
      <c r="BR410" s="842"/>
      <c r="BS410" s="842"/>
      <c r="BT410" s="842"/>
    </row>
    <row r="411" spans="1:72" s="22" customFormat="1" ht="15.75" hidden="1" customHeight="1" outlineLevel="1">
      <c r="A411" s="842"/>
      <c r="B411" s="44"/>
      <c r="C411" s="45"/>
      <c r="D411" s="46"/>
      <c r="E411" s="46"/>
      <c r="F411" s="45"/>
      <c r="G411" s="46"/>
      <c r="H411" s="45"/>
      <c r="I411" s="45"/>
      <c r="J411" s="47"/>
      <c r="K411" s="48"/>
      <c r="L411" s="47"/>
      <c r="M411" s="2316"/>
      <c r="N411" s="48"/>
      <c r="O411" s="49"/>
      <c r="P411" s="49"/>
      <c r="Q411" s="2254">
        <f t="shared" si="179"/>
        <v>0</v>
      </c>
      <c r="R411" s="50"/>
      <c r="S411" s="2335"/>
      <c r="T411" s="2335"/>
      <c r="U411" s="2335"/>
      <c r="V411" s="2335"/>
      <c r="W411" s="2255">
        <f t="shared" si="161"/>
        <v>0</v>
      </c>
      <c r="X411" s="2261">
        <f t="shared" si="162"/>
        <v>0</v>
      </c>
      <c r="Y411" s="2261">
        <f t="shared" si="163"/>
        <v>0</v>
      </c>
      <c r="Z411" s="50"/>
      <c r="AA411" s="50"/>
      <c r="AB411" s="48"/>
      <c r="AC411" s="48"/>
      <c r="AD411" s="48"/>
      <c r="AE411" s="51"/>
      <c r="AF411" s="42"/>
      <c r="AG411" s="52" t="s">
        <v>7334</v>
      </c>
      <c r="AH411" s="207"/>
      <c r="AI411" s="415"/>
      <c r="AJ411" s="336" t="str">
        <f t="shared" si="164"/>
        <v>Please complete all cells in row</v>
      </c>
      <c r="AK411" s="415"/>
      <c r="AL411" s="244"/>
      <c r="AM411" s="244"/>
      <c r="AN411" s="244"/>
      <c r="AO411" s="244"/>
      <c r="AP411" s="244"/>
      <c r="AQ411" s="244"/>
      <c r="AR411" s="244"/>
      <c r="AS411" s="337">
        <f t="shared" si="165"/>
        <v>1</v>
      </c>
      <c r="AT411" s="337">
        <f t="shared" si="166"/>
        <v>1</v>
      </c>
      <c r="AU411" s="337">
        <f t="shared" si="167"/>
        <v>1</v>
      </c>
      <c r="AV411" s="337">
        <f t="shared" si="168"/>
        <v>1</v>
      </c>
      <c r="AW411" s="337">
        <f t="shared" si="169"/>
        <v>1</v>
      </c>
      <c r="AX411" s="337">
        <f t="shared" si="170"/>
        <v>1</v>
      </c>
      <c r="AY411" s="337">
        <f t="shared" si="171"/>
        <v>1</v>
      </c>
      <c r="AZ411" s="322"/>
      <c r="BA411" s="337">
        <f t="shared" si="172"/>
        <v>1</v>
      </c>
      <c r="BB411" s="322"/>
      <c r="BC411" s="322"/>
      <c r="BD411" s="322"/>
      <c r="BE411" s="322"/>
      <c r="BF411" s="322"/>
      <c r="BG411" s="322"/>
      <c r="BH411" s="322"/>
      <c r="BI411" s="337">
        <f t="shared" si="173"/>
        <v>1</v>
      </c>
      <c r="BJ411" s="337">
        <f t="shared" si="174"/>
        <v>1</v>
      </c>
      <c r="BK411" s="337">
        <f t="shared" si="175"/>
        <v>1</v>
      </c>
      <c r="BL411" s="337">
        <f t="shared" si="176"/>
        <v>1</v>
      </c>
      <c r="BM411" s="337">
        <f t="shared" si="177"/>
        <v>1</v>
      </c>
      <c r="BN411" s="337">
        <f t="shared" si="178"/>
        <v>1</v>
      </c>
      <c r="BO411" s="415"/>
      <c r="BP411" s="244"/>
      <c r="BQ411" s="244"/>
      <c r="BR411" s="842"/>
      <c r="BS411" s="842"/>
      <c r="BT411" s="842"/>
    </row>
    <row r="412" spans="1:72" s="22" customFormat="1" ht="15.75" hidden="1" customHeight="1" outlineLevel="1">
      <c r="A412" s="842"/>
      <c r="B412" s="44"/>
      <c r="C412" s="45"/>
      <c r="D412" s="46"/>
      <c r="E412" s="46"/>
      <c r="F412" s="45"/>
      <c r="G412" s="46"/>
      <c r="H412" s="45"/>
      <c r="I412" s="45"/>
      <c r="J412" s="47"/>
      <c r="K412" s="48"/>
      <c r="L412" s="47"/>
      <c r="M412" s="2316"/>
      <c r="N412" s="48"/>
      <c r="O412" s="49"/>
      <c r="P412" s="49"/>
      <c r="Q412" s="2254">
        <f t="shared" si="179"/>
        <v>0</v>
      </c>
      <c r="R412" s="50"/>
      <c r="S412" s="2335"/>
      <c r="T412" s="2335"/>
      <c r="U412" s="2335"/>
      <c r="V412" s="2335"/>
      <c r="W412" s="2255">
        <f t="shared" si="161"/>
        <v>0</v>
      </c>
      <c r="X412" s="2261">
        <f t="shared" si="162"/>
        <v>0</v>
      </c>
      <c r="Y412" s="2261">
        <f t="shared" si="163"/>
        <v>0</v>
      </c>
      <c r="Z412" s="50"/>
      <c r="AA412" s="50"/>
      <c r="AB412" s="48"/>
      <c r="AC412" s="48"/>
      <c r="AD412" s="48"/>
      <c r="AE412" s="51"/>
      <c r="AF412" s="42"/>
      <c r="AG412" s="52" t="s">
        <v>7335</v>
      </c>
      <c r="AH412" s="207"/>
      <c r="AI412" s="415"/>
      <c r="AJ412" s="336" t="str">
        <f t="shared" si="164"/>
        <v>Please complete all cells in row</v>
      </c>
      <c r="AK412" s="415"/>
      <c r="AL412" s="244"/>
      <c r="AM412" s="244"/>
      <c r="AN412" s="244"/>
      <c r="AO412" s="244"/>
      <c r="AP412" s="244"/>
      <c r="AQ412" s="244"/>
      <c r="AR412" s="244"/>
      <c r="AS412" s="337">
        <f t="shared" si="165"/>
        <v>1</v>
      </c>
      <c r="AT412" s="337">
        <f t="shared" si="166"/>
        <v>1</v>
      </c>
      <c r="AU412" s="337">
        <f t="shared" si="167"/>
        <v>1</v>
      </c>
      <c r="AV412" s="337">
        <f t="shared" si="168"/>
        <v>1</v>
      </c>
      <c r="AW412" s="337">
        <f t="shared" si="169"/>
        <v>1</v>
      </c>
      <c r="AX412" s="337">
        <f t="shared" si="170"/>
        <v>1</v>
      </c>
      <c r="AY412" s="337">
        <f t="shared" si="171"/>
        <v>1</v>
      </c>
      <c r="AZ412" s="322"/>
      <c r="BA412" s="337">
        <f t="shared" si="172"/>
        <v>1</v>
      </c>
      <c r="BB412" s="322"/>
      <c r="BC412" s="322"/>
      <c r="BD412" s="322"/>
      <c r="BE412" s="322"/>
      <c r="BF412" s="322"/>
      <c r="BG412" s="322"/>
      <c r="BH412" s="322"/>
      <c r="BI412" s="337">
        <f t="shared" si="173"/>
        <v>1</v>
      </c>
      <c r="BJ412" s="337">
        <f t="shared" si="174"/>
        <v>1</v>
      </c>
      <c r="BK412" s="337">
        <f t="shared" si="175"/>
        <v>1</v>
      </c>
      <c r="BL412" s="337">
        <f t="shared" si="176"/>
        <v>1</v>
      </c>
      <c r="BM412" s="337">
        <f t="shared" si="177"/>
        <v>1</v>
      </c>
      <c r="BN412" s="337">
        <f t="shared" si="178"/>
        <v>1</v>
      </c>
      <c r="BO412" s="415"/>
      <c r="BP412" s="244"/>
      <c r="BQ412" s="244"/>
      <c r="BR412" s="842"/>
      <c r="BS412" s="842"/>
      <c r="BT412" s="842"/>
    </row>
    <row r="413" spans="1:72" s="22" customFormat="1" ht="15.75" hidden="1" customHeight="1" outlineLevel="1">
      <c r="A413" s="842"/>
      <c r="B413" s="44"/>
      <c r="C413" s="45"/>
      <c r="D413" s="46"/>
      <c r="E413" s="46"/>
      <c r="F413" s="45"/>
      <c r="G413" s="46"/>
      <c r="H413" s="45"/>
      <c r="I413" s="45"/>
      <c r="J413" s="47"/>
      <c r="K413" s="48"/>
      <c r="L413" s="47"/>
      <c r="M413" s="2316"/>
      <c r="N413" s="48"/>
      <c r="O413" s="49"/>
      <c r="P413" s="49"/>
      <c r="Q413" s="2254">
        <f t="shared" si="179"/>
        <v>0</v>
      </c>
      <c r="R413" s="50"/>
      <c r="S413" s="2335"/>
      <c r="T413" s="2335"/>
      <c r="U413" s="2335"/>
      <c r="V413" s="2335"/>
      <c r="W413" s="2255">
        <f t="shared" si="161"/>
        <v>0</v>
      </c>
      <c r="X413" s="2261">
        <f t="shared" si="162"/>
        <v>0</v>
      </c>
      <c r="Y413" s="2261">
        <f t="shared" si="163"/>
        <v>0</v>
      </c>
      <c r="Z413" s="50"/>
      <c r="AA413" s="50"/>
      <c r="AB413" s="48"/>
      <c r="AC413" s="48"/>
      <c r="AD413" s="48"/>
      <c r="AE413" s="51"/>
      <c r="AF413" s="42"/>
      <c r="AG413" s="52" t="s">
        <v>7336</v>
      </c>
      <c r="AH413" s="207"/>
      <c r="AI413" s="415"/>
      <c r="AJ413" s="336" t="str">
        <f t="shared" si="164"/>
        <v>Please complete all cells in row</v>
      </c>
      <c r="AK413" s="415"/>
      <c r="AL413" s="244"/>
      <c r="AM413" s="244"/>
      <c r="AN413" s="244"/>
      <c r="AO413" s="244"/>
      <c r="AP413" s="244"/>
      <c r="AQ413" s="244"/>
      <c r="AR413" s="244"/>
      <c r="AS413" s="337">
        <f t="shared" si="165"/>
        <v>1</v>
      </c>
      <c r="AT413" s="337">
        <f t="shared" si="166"/>
        <v>1</v>
      </c>
      <c r="AU413" s="337">
        <f t="shared" si="167"/>
        <v>1</v>
      </c>
      <c r="AV413" s="337">
        <f t="shared" si="168"/>
        <v>1</v>
      </c>
      <c r="AW413" s="337">
        <f t="shared" si="169"/>
        <v>1</v>
      </c>
      <c r="AX413" s="337">
        <f t="shared" si="170"/>
        <v>1</v>
      </c>
      <c r="AY413" s="337">
        <f t="shared" si="171"/>
        <v>1</v>
      </c>
      <c r="AZ413" s="322"/>
      <c r="BA413" s="337">
        <f t="shared" si="172"/>
        <v>1</v>
      </c>
      <c r="BB413" s="322"/>
      <c r="BC413" s="322"/>
      <c r="BD413" s="322"/>
      <c r="BE413" s="322"/>
      <c r="BF413" s="322"/>
      <c r="BG413" s="322"/>
      <c r="BH413" s="322"/>
      <c r="BI413" s="337">
        <f t="shared" si="173"/>
        <v>1</v>
      </c>
      <c r="BJ413" s="337">
        <f t="shared" si="174"/>
        <v>1</v>
      </c>
      <c r="BK413" s="337">
        <f t="shared" si="175"/>
        <v>1</v>
      </c>
      <c r="BL413" s="337">
        <f t="shared" si="176"/>
        <v>1</v>
      </c>
      <c r="BM413" s="337">
        <f t="shared" si="177"/>
        <v>1</v>
      </c>
      <c r="BN413" s="337">
        <f t="shared" si="178"/>
        <v>1</v>
      </c>
      <c r="BO413" s="415"/>
      <c r="BP413" s="244"/>
      <c r="BQ413" s="244"/>
      <c r="BR413" s="842"/>
      <c r="BS413" s="842"/>
      <c r="BT413" s="842"/>
    </row>
    <row r="414" spans="1:72" s="22" customFormat="1" ht="15.75" hidden="1" customHeight="1" outlineLevel="1">
      <c r="A414" s="842"/>
      <c r="B414" s="44"/>
      <c r="C414" s="45"/>
      <c r="D414" s="46"/>
      <c r="E414" s="46"/>
      <c r="F414" s="45"/>
      <c r="G414" s="46"/>
      <c r="H414" s="45"/>
      <c r="I414" s="45"/>
      <c r="J414" s="47"/>
      <c r="K414" s="48"/>
      <c r="L414" s="47"/>
      <c r="M414" s="2316"/>
      <c r="N414" s="48"/>
      <c r="O414" s="49"/>
      <c r="P414" s="49"/>
      <c r="Q414" s="2254">
        <f t="shared" si="179"/>
        <v>0</v>
      </c>
      <c r="R414" s="50"/>
      <c r="S414" s="2335"/>
      <c r="T414" s="2335"/>
      <c r="U414" s="2335"/>
      <c r="V414" s="2335"/>
      <c r="W414" s="2255">
        <f t="shared" si="161"/>
        <v>0</v>
      </c>
      <c r="X414" s="2261">
        <f t="shared" si="162"/>
        <v>0</v>
      </c>
      <c r="Y414" s="2261">
        <f t="shared" si="163"/>
        <v>0</v>
      </c>
      <c r="Z414" s="50"/>
      <c r="AA414" s="50"/>
      <c r="AB414" s="48"/>
      <c r="AC414" s="48"/>
      <c r="AD414" s="48"/>
      <c r="AE414" s="51"/>
      <c r="AF414" s="42"/>
      <c r="AG414" s="52" t="s">
        <v>7337</v>
      </c>
      <c r="AH414" s="207"/>
      <c r="AI414" s="415"/>
      <c r="AJ414" s="336" t="str">
        <f t="shared" si="164"/>
        <v>Please complete all cells in row</v>
      </c>
      <c r="AK414" s="415"/>
      <c r="AL414" s="244"/>
      <c r="AM414" s="244"/>
      <c r="AN414" s="244"/>
      <c r="AO414" s="244"/>
      <c r="AP414" s="244"/>
      <c r="AQ414" s="244"/>
      <c r="AR414" s="244"/>
      <c r="AS414" s="337">
        <f t="shared" si="165"/>
        <v>1</v>
      </c>
      <c r="AT414" s="337">
        <f t="shared" si="166"/>
        <v>1</v>
      </c>
      <c r="AU414" s="337">
        <f t="shared" si="167"/>
        <v>1</v>
      </c>
      <c r="AV414" s="337">
        <f t="shared" si="168"/>
        <v>1</v>
      </c>
      <c r="AW414" s="337">
        <f t="shared" si="169"/>
        <v>1</v>
      </c>
      <c r="AX414" s="337">
        <f t="shared" si="170"/>
        <v>1</v>
      </c>
      <c r="AY414" s="337">
        <f t="shared" si="171"/>
        <v>1</v>
      </c>
      <c r="AZ414" s="322"/>
      <c r="BA414" s="337">
        <f t="shared" si="172"/>
        <v>1</v>
      </c>
      <c r="BB414" s="322"/>
      <c r="BC414" s="322"/>
      <c r="BD414" s="322"/>
      <c r="BE414" s="322"/>
      <c r="BF414" s="322"/>
      <c r="BG414" s="322"/>
      <c r="BH414" s="322"/>
      <c r="BI414" s="337">
        <f t="shared" si="173"/>
        <v>1</v>
      </c>
      <c r="BJ414" s="337">
        <f t="shared" si="174"/>
        <v>1</v>
      </c>
      <c r="BK414" s="337">
        <f t="shared" si="175"/>
        <v>1</v>
      </c>
      <c r="BL414" s="337">
        <f t="shared" si="176"/>
        <v>1</v>
      </c>
      <c r="BM414" s="337">
        <f t="shared" si="177"/>
        <v>1</v>
      </c>
      <c r="BN414" s="337">
        <f t="shared" si="178"/>
        <v>1</v>
      </c>
      <c r="BO414" s="415"/>
      <c r="BP414" s="244"/>
      <c r="BQ414" s="244"/>
      <c r="BR414" s="842"/>
      <c r="BS414" s="842"/>
      <c r="BT414" s="842"/>
    </row>
    <row r="415" spans="1:72" s="22" customFormat="1" ht="15.75" customHeight="1" collapsed="1">
      <c r="A415" s="842"/>
      <c r="B415" s="44"/>
      <c r="C415" s="45"/>
      <c r="D415" s="46"/>
      <c r="E415" s="46"/>
      <c r="F415" s="45"/>
      <c r="G415" s="46"/>
      <c r="H415" s="45"/>
      <c r="I415" s="45"/>
      <c r="J415" s="47"/>
      <c r="K415" s="48"/>
      <c r="L415" s="47"/>
      <c r="M415" s="2316"/>
      <c r="N415" s="48"/>
      <c r="O415" s="49"/>
      <c r="P415" s="49"/>
      <c r="Q415" s="2254">
        <f t="shared" si="179"/>
        <v>0</v>
      </c>
      <c r="R415" s="50"/>
      <c r="S415" s="2335"/>
      <c r="T415" s="2335"/>
      <c r="U415" s="2335"/>
      <c r="V415" s="2335"/>
      <c r="W415" s="2255">
        <f t="shared" si="161"/>
        <v>0</v>
      </c>
      <c r="X415" s="2261">
        <f t="shared" si="162"/>
        <v>0</v>
      </c>
      <c r="Y415" s="2261">
        <f t="shared" si="163"/>
        <v>0</v>
      </c>
      <c r="Z415" s="50"/>
      <c r="AA415" s="50"/>
      <c r="AB415" s="48"/>
      <c r="AC415" s="48"/>
      <c r="AD415" s="48"/>
      <c r="AE415" s="51"/>
      <c r="AF415" s="42"/>
      <c r="AG415" s="52" t="s">
        <v>7338</v>
      </c>
      <c r="AH415" s="207"/>
      <c r="AI415" s="415"/>
      <c r="AJ415" s="336" t="str">
        <f t="shared" si="164"/>
        <v>Please complete all cells in row</v>
      </c>
      <c r="AK415" s="415"/>
      <c r="AL415" s="244"/>
      <c r="AM415" s="244"/>
      <c r="AN415" s="244"/>
      <c r="AO415" s="244"/>
      <c r="AP415" s="244"/>
      <c r="AQ415" s="244"/>
      <c r="AR415" s="244"/>
      <c r="AS415" s="337">
        <f t="shared" si="165"/>
        <v>1</v>
      </c>
      <c r="AT415" s="337">
        <f t="shared" si="166"/>
        <v>1</v>
      </c>
      <c r="AU415" s="337">
        <f t="shared" si="167"/>
        <v>1</v>
      </c>
      <c r="AV415" s="337">
        <f t="shared" si="168"/>
        <v>1</v>
      </c>
      <c r="AW415" s="337">
        <f t="shared" si="169"/>
        <v>1</v>
      </c>
      <c r="AX415" s="337">
        <f t="shared" si="170"/>
        <v>1</v>
      </c>
      <c r="AY415" s="337">
        <f t="shared" si="171"/>
        <v>1</v>
      </c>
      <c r="AZ415" s="322"/>
      <c r="BA415" s="337">
        <f t="shared" si="172"/>
        <v>1</v>
      </c>
      <c r="BB415" s="322"/>
      <c r="BC415" s="322"/>
      <c r="BD415" s="322"/>
      <c r="BE415" s="322"/>
      <c r="BF415" s="322"/>
      <c r="BG415" s="322"/>
      <c r="BH415" s="322"/>
      <c r="BI415" s="337">
        <f t="shared" si="173"/>
        <v>1</v>
      </c>
      <c r="BJ415" s="337">
        <f t="shared" si="174"/>
        <v>1</v>
      </c>
      <c r="BK415" s="337">
        <f t="shared" si="175"/>
        <v>1</v>
      </c>
      <c r="BL415" s="337">
        <f t="shared" si="176"/>
        <v>1</v>
      </c>
      <c r="BM415" s="337">
        <f t="shared" si="177"/>
        <v>1</v>
      </c>
      <c r="BN415" s="337">
        <f t="shared" si="178"/>
        <v>1</v>
      </c>
      <c r="BO415" s="415"/>
      <c r="BP415" s="244"/>
      <c r="BQ415" s="244"/>
      <c r="BR415" s="842"/>
      <c r="BS415" s="842"/>
      <c r="BT415" s="842"/>
    </row>
    <row r="416" spans="1:72" s="22" customFormat="1" ht="15.75" hidden="1" customHeight="1" outlineLevel="1">
      <c r="A416" s="842"/>
      <c r="B416" s="44"/>
      <c r="C416" s="45"/>
      <c r="D416" s="46"/>
      <c r="E416" s="46"/>
      <c r="F416" s="45"/>
      <c r="G416" s="46"/>
      <c r="H416" s="45"/>
      <c r="I416" s="45"/>
      <c r="J416" s="47"/>
      <c r="K416" s="48"/>
      <c r="L416" s="47"/>
      <c r="M416" s="2316"/>
      <c r="N416" s="48"/>
      <c r="O416" s="49"/>
      <c r="P416" s="49"/>
      <c r="Q416" s="2254">
        <f t="shared" si="179"/>
        <v>0</v>
      </c>
      <c r="R416" s="50"/>
      <c r="S416" s="2317"/>
      <c r="T416" s="2317"/>
      <c r="U416" s="2317"/>
      <c r="V416" s="2317"/>
      <c r="W416" s="2255">
        <f t="shared" si="161"/>
        <v>0</v>
      </c>
      <c r="X416" s="2261">
        <f t="shared" si="162"/>
        <v>0</v>
      </c>
      <c r="Y416" s="2261">
        <f t="shared" si="163"/>
        <v>0</v>
      </c>
      <c r="Z416" s="50"/>
      <c r="AA416" s="50"/>
      <c r="AB416" s="48"/>
      <c r="AC416" s="48"/>
      <c r="AD416" s="48"/>
      <c r="AE416" s="51"/>
      <c r="AF416" s="42"/>
      <c r="AG416" s="52" t="s">
        <v>7339</v>
      </c>
      <c r="AH416" s="207"/>
      <c r="AI416" s="415"/>
      <c r="AJ416" s="336" t="str">
        <f t="shared" si="164"/>
        <v>Please complete all cells in row</v>
      </c>
      <c r="AK416" s="415"/>
      <c r="AL416" s="244"/>
      <c r="AM416" s="244"/>
      <c r="AN416" s="244"/>
      <c r="AO416" s="244"/>
      <c r="AP416" s="244"/>
      <c r="AQ416" s="244"/>
      <c r="AR416" s="244"/>
      <c r="AS416" s="337">
        <f t="shared" ref="AS416:AS464" si="180" xml:space="preserve"> IF( ISNUMBER( J366 ), 0, 1 )</f>
        <v>1</v>
      </c>
      <c r="AT416" s="337">
        <f t="shared" ref="AT416:AT464" si="181" xml:space="preserve"> IF( ISNUMBER( K366 ), 0, 1 )</f>
        <v>1</v>
      </c>
      <c r="AU416" s="337">
        <f t="shared" ref="AU416:AU464" si="182" xml:space="preserve"> IF( ISNUMBER( L366 ), 0, 1 )</f>
        <v>1</v>
      </c>
      <c r="AV416" s="337">
        <f t="shared" ref="AV416:AV464" si="183" xml:space="preserve"> IF( ISNUMBER( M366 ), 0, 1 )</f>
        <v>1</v>
      </c>
      <c r="AW416" s="337">
        <f t="shared" ref="AW416:AW464" si="184" xml:space="preserve"> IF( ISNUMBER( N366 ), 0, 1 )</f>
        <v>1</v>
      </c>
      <c r="AX416" s="337">
        <f t="shared" ref="AX416:AX464" si="185" xml:space="preserve"> IF( ISNUMBER( O366 ), 0, 1 )</f>
        <v>1</v>
      </c>
      <c r="AY416" s="337">
        <f t="shared" ref="AY416:AY464" si="186" xml:space="preserve"> IF( ISNUMBER( P366 ), 0, 1 )</f>
        <v>1</v>
      </c>
      <c r="AZ416" s="322"/>
      <c r="BA416" s="322"/>
      <c r="BB416" s="244"/>
      <c r="BC416" s="244"/>
      <c r="BD416" s="244"/>
      <c r="BE416" s="244"/>
      <c r="BF416" s="337">
        <f t="shared" ref="BF416:BF464" si="187" xml:space="preserve"> IF( ISNUMBER( W366 ), 0, 1 )</f>
        <v>0</v>
      </c>
      <c r="BG416" s="244"/>
      <c r="BH416" s="322"/>
      <c r="BI416" s="337">
        <f t="shared" ref="BI416:BI464" si="188" xml:space="preserve"> IF( ISNUMBER( Z366 ), 0, 1 )</f>
        <v>1</v>
      </c>
      <c r="BJ416" s="337">
        <f t="shared" ref="BJ416:BJ464" si="189" xml:space="preserve"> IF( ISNUMBER( AA366 ), 0, 1 )</f>
        <v>1</v>
      </c>
      <c r="BK416" s="337">
        <f t="shared" ref="BK416:BK464" si="190" xml:space="preserve"> IF( ISNUMBER( AB366 ), 0, 1 )</f>
        <v>1</v>
      </c>
      <c r="BL416" s="337">
        <f t="shared" ref="BL416:BL464" si="191" xml:space="preserve"> IF( ISNUMBER( AC366 ), 0, 1 )</f>
        <v>1</v>
      </c>
      <c r="BM416" s="337">
        <f t="shared" ref="BM416:BM464" si="192" xml:space="preserve"> IF( ISNUMBER( AD366 ), 0, 1 )</f>
        <v>1</v>
      </c>
      <c r="BN416" s="337">
        <f t="shared" ref="BN416:BN464" si="193" xml:space="preserve"> IF( ISNUMBER( AE366 ), 0, 1 )</f>
        <v>1</v>
      </c>
      <c r="BO416" s="415"/>
      <c r="BP416" s="244"/>
      <c r="BQ416" s="244"/>
      <c r="BR416" s="842"/>
      <c r="BS416" s="842"/>
      <c r="BT416" s="842"/>
    </row>
    <row r="417" spans="1:72" s="22" customFormat="1" ht="15.75" hidden="1" customHeight="1" outlineLevel="1">
      <c r="A417" s="842"/>
      <c r="B417" s="44"/>
      <c r="C417" s="45"/>
      <c r="D417" s="46"/>
      <c r="E417" s="46"/>
      <c r="F417" s="45"/>
      <c r="G417" s="46"/>
      <c r="H417" s="45"/>
      <c r="I417" s="45"/>
      <c r="J417" s="47"/>
      <c r="K417" s="48"/>
      <c r="L417" s="47"/>
      <c r="M417" s="2316"/>
      <c r="N417" s="48"/>
      <c r="O417" s="49"/>
      <c r="P417" s="49"/>
      <c r="Q417" s="2254">
        <f t="shared" si="179"/>
        <v>0</v>
      </c>
      <c r="R417" s="50"/>
      <c r="S417" s="2317"/>
      <c r="T417" s="2317"/>
      <c r="U417" s="2317"/>
      <c r="V417" s="2317"/>
      <c r="W417" s="2255">
        <f t="shared" si="161"/>
        <v>0</v>
      </c>
      <c r="X417" s="2261">
        <f t="shared" si="162"/>
        <v>0</v>
      </c>
      <c r="Y417" s="2261">
        <f t="shared" si="163"/>
        <v>0</v>
      </c>
      <c r="Z417" s="50"/>
      <c r="AA417" s="50"/>
      <c r="AB417" s="48"/>
      <c r="AC417" s="48"/>
      <c r="AD417" s="48"/>
      <c r="AE417" s="51"/>
      <c r="AF417" s="42"/>
      <c r="AG417" s="52" t="s">
        <v>7340</v>
      </c>
      <c r="AH417" s="207"/>
      <c r="AI417" s="415"/>
      <c r="AJ417" s="336" t="str">
        <f t="shared" si="164"/>
        <v>Please complete all cells in row</v>
      </c>
      <c r="AK417" s="415"/>
      <c r="AL417" s="244"/>
      <c r="AM417" s="244"/>
      <c r="AN417" s="244"/>
      <c r="AO417" s="244"/>
      <c r="AP417" s="244"/>
      <c r="AQ417" s="244"/>
      <c r="AR417" s="244"/>
      <c r="AS417" s="337">
        <f t="shared" si="180"/>
        <v>1</v>
      </c>
      <c r="AT417" s="337">
        <f t="shared" si="181"/>
        <v>1</v>
      </c>
      <c r="AU417" s="337">
        <f t="shared" si="182"/>
        <v>1</v>
      </c>
      <c r="AV417" s="337">
        <f t="shared" si="183"/>
        <v>1</v>
      </c>
      <c r="AW417" s="337">
        <f t="shared" si="184"/>
        <v>1</v>
      </c>
      <c r="AX417" s="337">
        <f t="shared" si="185"/>
        <v>1</v>
      </c>
      <c r="AY417" s="337">
        <f t="shared" si="186"/>
        <v>1</v>
      </c>
      <c r="AZ417" s="322"/>
      <c r="BA417" s="322"/>
      <c r="BB417" s="244"/>
      <c r="BC417" s="244"/>
      <c r="BD417" s="244"/>
      <c r="BE417" s="244"/>
      <c r="BF417" s="337">
        <f t="shared" si="187"/>
        <v>0</v>
      </c>
      <c r="BG417" s="244"/>
      <c r="BH417" s="322"/>
      <c r="BI417" s="337">
        <f t="shared" si="188"/>
        <v>1</v>
      </c>
      <c r="BJ417" s="337">
        <f t="shared" si="189"/>
        <v>1</v>
      </c>
      <c r="BK417" s="337">
        <f t="shared" si="190"/>
        <v>1</v>
      </c>
      <c r="BL417" s="337">
        <f t="shared" si="191"/>
        <v>1</v>
      </c>
      <c r="BM417" s="337">
        <f t="shared" si="192"/>
        <v>1</v>
      </c>
      <c r="BN417" s="337">
        <f t="shared" si="193"/>
        <v>1</v>
      </c>
      <c r="BO417" s="415"/>
      <c r="BP417" s="244"/>
      <c r="BQ417" s="244"/>
      <c r="BR417" s="842"/>
      <c r="BS417" s="842"/>
      <c r="BT417" s="842"/>
    </row>
    <row r="418" spans="1:72" s="22" customFormat="1" ht="15.75" hidden="1" customHeight="1" outlineLevel="1">
      <c r="A418" s="842"/>
      <c r="B418" s="44"/>
      <c r="C418" s="45"/>
      <c r="D418" s="46"/>
      <c r="E418" s="46"/>
      <c r="F418" s="45"/>
      <c r="G418" s="46"/>
      <c r="H418" s="45"/>
      <c r="I418" s="45"/>
      <c r="J418" s="47"/>
      <c r="K418" s="48"/>
      <c r="L418" s="47"/>
      <c r="M418" s="2316"/>
      <c r="N418" s="48"/>
      <c r="O418" s="49"/>
      <c r="P418" s="49"/>
      <c r="Q418" s="2254">
        <f t="shared" si="179"/>
        <v>0</v>
      </c>
      <c r="R418" s="50"/>
      <c r="S418" s="2317"/>
      <c r="T418" s="2317"/>
      <c r="U418" s="2317"/>
      <c r="V418" s="2317"/>
      <c r="W418" s="2255">
        <f t="shared" si="161"/>
        <v>0</v>
      </c>
      <c r="X418" s="2261">
        <f t="shared" si="162"/>
        <v>0</v>
      </c>
      <c r="Y418" s="2261">
        <f t="shared" si="163"/>
        <v>0</v>
      </c>
      <c r="Z418" s="50"/>
      <c r="AA418" s="50"/>
      <c r="AB418" s="48"/>
      <c r="AC418" s="48"/>
      <c r="AD418" s="48"/>
      <c r="AE418" s="51"/>
      <c r="AF418" s="42"/>
      <c r="AG418" s="52" t="s">
        <v>7341</v>
      </c>
      <c r="AH418" s="207"/>
      <c r="AI418" s="415"/>
      <c r="AJ418" s="336" t="str">
        <f t="shared" si="164"/>
        <v>Please complete all cells in row</v>
      </c>
      <c r="AK418" s="415"/>
      <c r="AL418" s="244"/>
      <c r="AM418" s="244"/>
      <c r="AN418" s="244"/>
      <c r="AO418" s="244"/>
      <c r="AP418" s="244"/>
      <c r="AQ418" s="244"/>
      <c r="AR418" s="244"/>
      <c r="AS418" s="337">
        <f t="shared" si="180"/>
        <v>1</v>
      </c>
      <c r="AT418" s="337">
        <f t="shared" si="181"/>
        <v>1</v>
      </c>
      <c r="AU418" s="337">
        <f t="shared" si="182"/>
        <v>1</v>
      </c>
      <c r="AV418" s="337">
        <f t="shared" si="183"/>
        <v>1</v>
      </c>
      <c r="AW418" s="337">
        <f t="shared" si="184"/>
        <v>1</v>
      </c>
      <c r="AX418" s="337">
        <f t="shared" si="185"/>
        <v>1</v>
      </c>
      <c r="AY418" s="337">
        <f t="shared" si="186"/>
        <v>1</v>
      </c>
      <c r="AZ418" s="322"/>
      <c r="BA418" s="322"/>
      <c r="BB418" s="244"/>
      <c r="BC418" s="244"/>
      <c r="BD418" s="244"/>
      <c r="BE418" s="244"/>
      <c r="BF418" s="337">
        <f t="shared" si="187"/>
        <v>0</v>
      </c>
      <c r="BG418" s="244"/>
      <c r="BH418" s="322"/>
      <c r="BI418" s="337">
        <f t="shared" si="188"/>
        <v>1</v>
      </c>
      <c r="BJ418" s="337">
        <f t="shared" si="189"/>
        <v>1</v>
      </c>
      <c r="BK418" s="337">
        <f t="shared" si="190"/>
        <v>1</v>
      </c>
      <c r="BL418" s="337">
        <f t="shared" si="191"/>
        <v>1</v>
      </c>
      <c r="BM418" s="337">
        <f t="shared" si="192"/>
        <v>1</v>
      </c>
      <c r="BN418" s="337">
        <f t="shared" si="193"/>
        <v>1</v>
      </c>
      <c r="BO418" s="415"/>
      <c r="BP418" s="244"/>
      <c r="BQ418" s="244"/>
      <c r="BR418" s="842"/>
      <c r="BS418" s="842"/>
      <c r="BT418" s="842"/>
    </row>
    <row r="419" spans="1:72" s="22" customFormat="1" ht="15.75" hidden="1" customHeight="1" outlineLevel="1">
      <c r="A419" s="842"/>
      <c r="B419" s="44"/>
      <c r="C419" s="45"/>
      <c r="D419" s="46"/>
      <c r="E419" s="46"/>
      <c r="F419" s="45"/>
      <c r="G419" s="46"/>
      <c r="H419" s="45"/>
      <c r="I419" s="45"/>
      <c r="J419" s="47"/>
      <c r="K419" s="48"/>
      <c r="L419" s="47"/>
      <c r="M419" s="2316"/>
      <c r="N419" s="48"/>
      <c r="O419" s="49"/>
      <c r="P419" s="49"/>
      <c r="Q419" s="2254">
        <f t="shared" si="179"/>
        <v>0</v>
      </c>
      <c r="R419" s="50"/>
      <c r="S419" s="2317"/>
      <c r="T419" s="2317"/>
      <c r="U419" s="2317"/>
      <c r="V419" s="2317"/>
      <c r="W419" s="2255">
        <f t="shared" si="161"/>
        <v>0</v>
      </c>
      <c r="X419" s="2261">
        <f t="shared" si="162"/>
        <v>0</v>
      </c>
      <c r="Y419" s="2261">
        <f t="shared" si="163"/>
        <v>0</v>
      </c>
      <c r="Z419" s="50"/>
      <c r="AA419" s="50"/>
      <c r="AB419" s="48"/>
      <c r="AC419" s="48"/>
      <c r="AD419" s="48"/>
      <c r="AE419" s="51"/>
      <c r="AF419" s="42"/>
      <c r="AG419" s="52" t="s">
        <v>7342</v>
      </c>
      <c r="AH419" s="207"/>
      <c r="AI419" s="415"/>
      <c r="AJ419" s="336" t="str">
        <f t="shared" si="164"/>
        <v>Please complete all cells in row</v>
      </c>
      <c r="AK419" s="415"/>
      <c r="AL419" s="244"/>
      <c r="AM419" s="244"/>
      <c r="AN419" s="244"/>
      <c r="AO419" s="244"/>
      <c r="AP419" s="244"/>
      <c r="AQ419" s="244"/>
      <c r="AR419" s="244"/>
      <c r="AS419" s="337">
        <f t="shared" si="180"/>
        <v>1</v>
      </c>
      <c r="AT419" s="337">
        <f t="shared" si="181"/>
        <v>1</v>
      </c>
      <c r="AU419" s="337">
        <f t="shared" si="182"/>
        <v>1</v>
      </c>
      <c r="AV419" s="337">
        <f t="shared" si="183"/>
        <v>1</v>
      </c>
      <c r="AW419" s="337">
        <f t="shared" si="184"/>
        <v>1</v>
      </c>
      <c r="AX419" s="337">
        <f t="shared" si="185"/>
        <v>1</v>
      </c>
      <c r="AY419" s="337">
        <f t="shared" si="186"/>
        <v>1</v>
      </c>
      <c r="AZ419" s="322"/>
      <c r="BA419" s="322"/>
      <c r="BB419" s="244"/>
      <c r="BC419" s="244"/>
      <c r="BD419" s="244"/>
      <c r="BE419" s="244"/>
      <c r="BF419" s="337">
        <f t="shared" si="187"/>
        <v>0</v>
      </c>
      <c r="BG419" s="244"/>
      <c r="BH419" s="322"/>
      <c r="BI419" s="337">
        <f t="shared" si="188"/>
        <v>1</v>
      </c>
      <c r="BJ419" s="337">
        <f t="shared" si="189"/>
        <v>1</v>
      </c>
      <c r="BK419" s="337">
        <f t="shared" si="190"/>
        <v>1</v>
      </c>
      <c r="BL419" s="337">
        <f t="shared" si="191"/>
        <v>1</v>
      </c>
      <c r="BM419" s="337">
        <f t="shared" si="192"/>
        <v>1</v>
      </c>
      <c r="BN419" s="337">
        <f t="shared" si="193"/>
        <v>1</v>
      </c>
      <c r="BO419" s="415"/>
      <c r="BP419" s="244"/>
      <c r="BQ419" s="244"/>
      <c r="BR419" s="842"/>
      <c r="BS419" s="842"/>
      <c r="BT419" s="842"/>
    </row>
    <row r="420" spans="1:72" s="22" customFormat="1" ht="15.75" hidden="1" customHeight="1" outlineLevel="1">
      <c r="A420" s="842"/>
      <c r="B420" s="44"/>
      <c r="C420" s="45"/>
      <c r="D420" s="46"/>
      <c r="E420" s="46"/>
      <c r="F420" s="45"/>
      <c r="G420" s="46"/>
      <c r="H420" s="45"/>
      <c r="I420" s="45"/>
      <c r="J420" s="47"/>
      <c r="K420" s="48"/>
      <c r="L420" s="47"/>
      <c r="M420" s="2316"/>
      <c r="N420" s="48"/>
      <c r="O420" s="49"/>
      <c r="P420" s="49"/>
      <c r="Q420" s="2254">
        <f t="shared" si="179"/>
        <v>0</v>
      </c>
      <c r="R420" s="50"/>
      <c r="S420" s="2317"/>
      <c r="T420" s="2317"/>
      <c r="U420" s="2317"/>
      <c r="V420" s="2317"/>
      <c r="W420" s="2255">
        <f t="shared" si="161"/>
        <v>0</v>
      </c>
      <c r="X420" s="2261">
        <f t="shared" si="162"/>
        <v>0</v>
      </c>
      <c r="Y420" s="2261">
        <f t="shared" si="163"/>
        <v>0</v>
      </c>
      <c r="Z420" s="50"/>
      <c r="AA420" s="50"/>
      <c r="AB420" s="48"/>
      <c r="AC420" s="48"/>
      <c r="AD420" s="48"/>
      <c r="AE420" s="51"/>
      <c r="AF420" s="42"/>
      <c r="AG420" s="52" t="s">
        <v>7343</v>
      </c>
      <c r="AH420" s="207"/>
      <c r="AI420" s="415"/>
      <c r="AJ420" s="336" t="str">
        <f t="shared" si="164"/>
        <v>Please complete all cells in row</v>
      </c>
      <c r="AK420" s="415"/>
      <c r="AL420" s="244"/>
      <c r="AM420" s="244"/>
      <c r="AN420" s="244"/>
      <c r="AO420" s="244"/>
      <c r="AP420" s="244"/>
      <c r="AQ420" s="244"/>
      <c r="AR420" s="244"/>
      <c r="AS420" s="337">
        <f t="shared" si="180"/>
        <v>1</v>
      </c>
      <c r="AT420" s="337">
        <f t="shared" si="181"/>
        <v>1</v>
      </c>
      <c r="AU420" s="337">
        <f t="shared" si="182"/>
        <v>1</v>
      </c>
      <c r="AV420" s="337">
        <f t="shared" si="183"/>
        <v>1</v>
      </c>
      <c r="AW420" s="337">
        <f t="shared" si="184"/>
        <v>1</v>
      </c>
      <c r="AX420" s="337">
        <f t="shared" si="185"/>
        <v>1</v>
      </c>
      <c r="AY420" s="337">
        <f t="shared" si="186"/>
        <v>1</v>
      </c>
      <c r="AZ420" s="322"/>
      <c r="BA420" s="322"/>
      <c r="BB420" s="244"/>
      <c r="BC420" s="244"/>
      <c r="BD420" s="244"/>
      <c r="BE420" s="244"/>
      <c r="BF420" s="337">
        <f t="shared" si="187"/>
        <v>0</v>
      </c>
      <c r="BG420" s="244"/>
      <c r="BH420" s="322"/>
      <c r="BI420" s="337">
        <f t="shared" si="188"/>
        <v>1</v>
      </c>
      <c r="BJ420" s="337">
        <f t="shared" si="189"/>
        <v>1</v>
      </c>
      <c r="BK420" s="337">
        <f t="shared" si="190"/>
        <v>1</v>
      </c>
      <c r="BL420" s="337">
        <f t="shared" si="191"/>
        <v>1</v>
      </c>
      <c r="BM420" s="337">
        <f t="shared" si="192"/>
        <v>1</v>
      </c>
      <c r="BN420" s="337">
        <f t="shared" si="193"/>
        <v>1</v>
      </c>
      <c r="BO420" s="415"/>
      <c r="BP420" s="244"/>
      <c r="BQ420" s="244"/>
      <c r="BR420" s="842"/>
      <c r="BS420" s="842"/>
      <c r="BT420" s="842"/>
    </row>
    <row r="421" spans="1:72" s="22" customFormat="1" ht="15.75" hidden="1" customHeight="1" outlineLevel="1">
      <c r="A421" s="842"/>
      <c r="B421" s="44"/>
      <c r="C421" s="45"/>
      <c r="D421" s="46"/>
      <c r="E421" s="46"/>
      <c r="F421" s="45"/>
      <c r="G421" s="46"/>
      <c r="H421" s="45"/>
      <c r="I421" s="45"/>
      <c r="J421" s="47"/>
      <c r="K421" s="48"/>
      <c r="L421" s="47"/>
      <c r="M421" s="2316"/>
      <c r="N421" s="48"/>
      <c r="O421" s="49"/>
      <c r="P421" s="49"/>
      <c r="Q421" s="2254">
        <f t="shared" si="179"/>
        <v>0</v>
      </c>
      <c r="R421" s="50"/>
      <c r="S421" s="2317"/>
      <c r="T421" s="2317"/>
      <c r="U421" s="2317"/>
      <c r="V421" s="2317"/>
      <c r="W421" s="2255">
        <f t="shared" si="161"/>
        <v>0</v>
      </c>
      <c r="X421" s="2261">
        <f t="shared" si="162"/>
        <v>0</v>
      </c>
      <c r="Y421" s="2261">
        <f t="shared" si="163"/>
        <v>0</v>
      </c>
      <c r="Z421" s="50"/>
      <c r="AA421" s="50"/>
      <c r="AB421" s="48"/>
      <c r="AC421" s="48"/>
      <c r="AD421" s="48"/>
      <c r="AE421" s="51"/>
      <c r="AF421" s="42"/>
      <c r="AG421" s="52" t="s">
        <v>7344</v>
      </c>
      <c r="AH421" s="207"/>
      <c r="AI421" s="415"/>
      <c r="AJ421" s="336" t="str">
        <f t="shared" si="164"/>
        <v>Please complete all cells in row</v>
      </c>
      <c r="AK421" s="415"/>
      <c r="AL421" s="244"/>
      <c r="AM421" s="244"/>
      <c r="AN421" s="244"/>
      <c r="AO421" s="244"/>
      <c r="AP421" s="244"/>
      <c r="AQ421" s="244"/>
      <c r="AR421" s="244"/>
      <c r="AS421" s="337">
        <f t="shared" si="180"/>
        <v>1</v>
      </c>
      <c r="AT421" s="337">
        <f t="shared" si="181"/>
        <v>1</v>
      </c>
      <c r="AU421" s="337">
        <f t="shared" si="182"/>
        <v>1</v>
      </c>
      <c r="AV421" s="337">
        <f t="shared" si="183"/>
        <v>1</v>
      </c>
      <c r="AW421" s="337">
        <f t="shared" si="184"/>
        <v>1</v>
      </c>
      <c r="AX421" s="337">
        <f t="shared" si="185"/>
        <v>1</v>
      </c>
      <c r="AY421" s="337">
        <f t="shared" si="186"/>
        <v>1</v>
      </c>
      <c r="AZ421" s="322"/>
      <c r="BA421" s="322"/>
      <c r="BB421" s="244"/>
      <c r="BC421" s="244"/>
      <c r="BD421" s="244"/>
      <c r="BE421" s="244"/>
      <c r="BF421" s="337">
        <f t="shared" si="187"/>
        <v>0</v>
      </c>
      <c r="BG421" s="244"/>
      <c r="BH421" s="322"/>
      <c r="BI421" s="337">
        <f t="shared" si="188"/>
        <v>1</v>
      </c>
      <c r="BJ421" s="337">
        <f t="shared" si="189"/>
        <v>1</v>
      </c>
      <c r="BK421" s="337">
        <f t="shared" si="190"/>
        <v>1</v>
      </c>
      <c r="BL421" s="337">
        <f t="shared" si="191"/>
        <v>1</v>
      </c>
      <c r="BM421" s="337">
        <f t="shared" si="192"/>
        <v>1</v>
      </c>
      <c r="BN421" s="337">
        <f t="shared" si="193"/>
        <v>1</v>
      </c>
      <c r="BO421" s="415"/>
      <c r="BP421" s="244"/>
      <c r="BQ421" s="244"/>
      <c r="BR421" s="842"/>
      <c r="BS421" s="842"/>
      <c r="BT421" s="842"/>
    </row>
    <row r="422" spans="1:72" s="22" customFormat="1" ht="15.75" hidden="1" customHeight="1" outlineLevel="1">
      <c r="A422" s="842"/>
      <c r="B422" s="44"/>
      <c r="C422" s="45"/>
      <c r="D422" s="46"/>
      <c r="E422" s="46"/>
      <c r="F422" s="45"/>
      <c r="G422" s="46"/>
      <c r="H422" s="45"/>
      <c r="I422" s="45"/>
      <c r="J422" s="47"/>
      <c r="K422" s="48"/>
      <c r="L422" s="47"/>
      <c r="M422" s="2316"/>
      <c r="N422" s="48"/>
      <c r="O422" s="49"/>
      <c r="P422" s="49"/>
      <c r="Q422" s="2254">
        <f t="shared" si="179"/>
        <v>0</v>
      </c>
      <c r="R422" s="50"/>
      <c r="S422" s="2317"/>
      <c r="T422" s="2317"/>
      <c r="U422" s="2317"/>
      <c r="V422" s="2317"/>
      <c r="W422" s="2255">
        <f t="shared" si="161"/>
        <v>0</v>
      </c>
      <c r="X422" s="2261">
        <f t="shared" si="162"/>
        <v>0</v>
      </c>
      <c r="Y422" s="2261">
        <f t="shared" si="163"/>
        <v>0</v>
      </c>
      <c r="Z422" s="50"/>
      <c r="AA422" s="50"/>
      <c r="AB422" s="48"/>
      <c r="AC422" s="48"/>
      <c r="AD422" s="48"/>
      <c r="AE422" s="51"/>
      <c r="AF422" s="42"/>
      <c r="AG422" s="52" t="s">
        <v>7345</v>
      </c>
      <c r="AH422" s="207"/>
      <c r="AI422" s="415"/>
      <c r="AJ422" s="336" t="str">
        <f t="shared" si="164"/>
        <v>Please complete all cells in row</v>
      </c>
      <c r="AK422" s="415"/>
      <c r="AL422" s="244"/>
      <c r="AM422" s="244"/>
      <c r="AN422" s="244"/>
      <c r="AO422" s="244"/>
      <c r="AP422" s="244"/>
      <c r="AQ422" s="244"/>
      <c r="AR422" s="244"/>
      <c r="AS422" s="337">
        <f t="shared" si="180"/>
        <v>1</v>
      </c>
      <c r="AT422" s="337">
        <f t="shared" si="181"/>
        <v>1</v>
      </c>
      <c r="AU422" s="337">
        <f t="shared" si="182"/>
        <v>1</v>
      </c>
      <c r="AV422" s="337">
        <f t="shared" si="183"/>
        <v>1</v>
      </c>
      <c r="AW422" s="337">
        <f t="shared" si="184"/>
        <v>1</v>
      </c>
      <c r="AX422" s="337">
        <f t="shared" si="185"/>
        <v>1</v>
      </c>
      <c r="AY422" s="337">
        <f t="shared" si="186"/>
        <v>1</v>
      </c>
      <c r="AZ422" s="322"/>
      <c r="BA422" s="322"/>
      <c r="BB422" s="244"/>
      <c r="BC422" s="244"/>
      <c r="BD422" s="244"/>
      <c r="BE422" s="244"/>
      <c r="BF422" s="337">
        <f t="shared" si="187"/>
        <v>0</v>
      </c>
      <c r="BG422" s="244"/>
      <c r="BH422" s="322"/>
      <c r="BI422" s="337">
        <f t="shared" si="188"/>
        <v>1</v>
      </c>
      <c r="BJ422" s="337">
        <f t="shared" si="189"/>
        <v>1</v>
      </c>
      <c r="BK422" s="337">
        <f t="shared" si="190"/>
        <v>1</v>
      </c>
      <c r="BL422" s="337">
        <f t="shared" si="191"/>
        <v>1</v>
      </c>
      <c r="BM422" s="337">
        <f t="shared" si="192"/>
        <v>1</v>
      </c>
      <c r="BN422" s="337">
        <f t="shared" si="193"/>
        <v>1</v>
      </c>
      <c r="BO422" s="415"/>
      <c r="BP422" s="244"/>
      <c r="BQ422" s="244"/>
      <c r="BR422" s="842"/>
      <c r="BS422" s="842"/>
      <c r="BT422" s="842"/>
    </row>
    <row r="423" spans="1:72" s="22" customFormat="1" ht="15.75" hidden="1" customHeight="1" outlineLevel="1">
      <c r="A423" s="842"/>
      <c r="B423" s="44"/>
      <c r="C423" s="45"/>
      <c r="D423" s="46"/>
      <c r="E423" s="46"/>
      <c r="F423" s="45"/>
      <c r="G423" s="46"/>
      <c r="H423" s="45"/>
      <c r="I423" s="45"/>
      <c r="J423" s="47"/>
      <c r="K423" s="48"/>
      <c r="L423" s="47"/>
      <c r="M423" s="2316"/>
      <c r="N423" s="48"/>
      <c r="O423" s="49"/>
      <c r="P423" s="49"/>
      <c r="Q423" s="2254">
        <f t="shared" si="179"/>
        <v>0</v>
      </c>
      <c r="R423" s="50"/>
      <c r="S423" s="2317"/>
      <c r="T423" s="2317"/>
      <c r="U423" s="2317"/>
      <c r="V423" s="2317"/>
      <c r="W423" s="2255">
        <f t="shared" si="161"/>
        <v>0</v>
      </c>
      <c r="X423" s="2261">
        <f t="shared" si="162"/>
        <v>0</v>
      </c>
      <c r="Y423" s="2261">
        <f t="shared" si="163"/>
        <v>0</v>
      </c>
      <c r="Z423" s="50"/>
      <c r="AA423" s="50"/>
      <c r="AB423" s="48"/>
      <c r="AC423" s="48"/>
      <c r="AD423" s="48"/>
      <c r="AE423" s="51"/>
      <c r="AF423" s="42"/>
      <c r="AG423" s="52" t="s">
        <v>7346</v>
      </c>
      <c r="AH423" s="207"/>
      <c r="AI423" s="415"/>
      <c r="AJ423" s="336" t="str">
        <f t="shared" si="164"/>
        <v>Please complete all cells in row</v>
      </c>
      <c r="AK423" s="415"/>
      <c r="AL423" s="244"/>
      <c r="AM423" s="244"/>
      <c r="AN423" s="244"/>
      <c r="AO423" s="244"/>
      <c r="AP423" s="244"/>
      <c r="AQ423" s="244"/>
      <c r="AR423" s="244"/>
      <c r="AS423" s="337">
        <f t="shared" si="180"/>
        <v>1</v>
      </c>
      <c r="AT423" s="337">
        <f t="shared" si="181"/>
        <v>1</v>
      </c>
      <c r="AU423" s="337">
        <f t="shared" si="182"/>
        <v>1</v>
      </c>
      <c r="AV423" s="337">
        <f t="shared" si="183"/>
        <v>1</v>
      </c>
      <c r="AW423" s="337">
        <f t="shared" si="184"/>
        <v>1</v>
      </c>
      <c r="AX423" s="337">
        <f t="shared" si="185"/>
        <v>1</v>
      </c>
      <c r="AY423" s="337">
        <f t="shared" si="186"/>
        <v>1</v>
      </c>
      <c r="AZ423" s="322"/>
      <c r="BA423" s="322"/>
      <c r="BB423" s="244"/>
      <c r="BC423" s="244"/>
      <c r="BD423" s="244"/>
      <c r="BE423" s="244"/>
      <c r="BF423" s="337">
        <f t="shared" si="187"/>
        <v>0</v>
      </c>
      <c r="BG423" s="244"/>
      <c r="BH423" s="322"/>
      <c r="BI423" s="337">
        <f t="shared" si="188"/>
        <v>1</v>
      </c>
      <c r="BJ423" s="337">
        <f t="shared" si="189"/>
        <v>1</v>
      </c>
      <c r="BK423" s="337">
        <f t="shared" si="190"/>
        <v>1</v>
      </c>
      <c r="BL423" s="337">
        <f t="shared" si="191"/>
        <v>1</v>
      </c>
      <c r="BM423" s="337">
        <f t="shared" si="192"/>
        <v>1</v>
      </c>
      <c r="BN423" s="337">
        <f t="shared" si="193"/>
        <v>1</v>
      </c>
      <c r="BO423" s="415"/>
      <c r="BP423" s="244"/>
      <c r="BQ423" s="244"/>
      <c r="BR423" s="842"/>
      <c r="BS423" s="842"/>
      <c r="BT423" s="842"/>
    </row>
    <row r="424" spans="1:72" s="22" customFormat="1" ht="15.75" hidden="1" customHeight="1" outlineLevel="1">
      <c r="A424" s="842"/>
      <c r="B424" s="44"/>
      <c r="C424" s="45"/>
      <c r="D424" s="46"/>
      <c r="E424" s="46"/>
      <c r="F424" s="45"/>
      <c r="G424" s="46"/>
      <c r="H424" s="45"/>
      <c r="I424" s="45"/>
      <c r="J424" s="47"/>
      <c r="K424" s="48"/>
      <c r="L424" s="47"/>
      <c r="M424" s="2316"/>
      <c r="N424" s="48"/>
      <c r="O424" s="49"/>
      <c r="P424" s="49"/>
      <c r="Q424" s="2254">
        <f t="shared" si="179"/>
        <v>0</v>
      </c>
      <c r="R424" s="50"/>
      <c r="S424" s="2317"/>
      <c r="T424" s="2317"/>
      <c r="U424" s="2317"/>
      <c r="V424" s="2317"/>
      <c r="W424" s="2255">
        <f t="shared" si="161"/>
        <v>0</v>
      </c>
      <c r="X424" s="2261">
        <f t="shared" si="162"/>
        <v>0</v>
      </c>
      <c r="Y424" s="2261">
        <f t="shared" si="163"/>
        <v>0</v>
      </c>
      <c r="Z424" s="50"/>
      <c r="AA424" s="50"/>
      <c r="AB424" s="48"/>
      <c r="AC424" s="48"/>
      <c r="AD424" s="48"/>
      <c r="AE424" s="51"/>
      <c r="AF424" s="42"/>
      <c r="AG424" s="52" t="s">
        <v>7347</v>
      </c>
      <c r="AH424" s="207"/>
      <c r="AI424" s="415"/>
      <c r="AJ424" s="336" t="str">
        <f t="shared" si="164"/>
        <v>Please complete all cells in row</v>
      </c>
      <c r="AK424" s="415"/>
      <c r="AL424" s="244"/>
      <c r="AM424" s="244"/>
      <c r="AN424" s="244"/>
      <c r="AO424" s="244"/>
      <c r="AP424" s="244"/>
      <c r="AQ424" s="244"/>
      <c r="AR424" s="244"/>
      <c r="AS424" s="337">
        <f t="shared" si="180"/>
        <v>1</v>
      </c>
      <c r="AT424" s="337">
        <f t="shared" si="181"/>
        <v>1</v>
      </c>
      <c r="AU424" s="337">
        <f t="shared" si="182"/>
        <v>1</v>
      </c>
      <c r="AV424" s="337">
        <f t="shared" si="183"/>
        <v>1</v>
      </c>
      <c r="AW424" s="337">
        <f t="shared" si="184"/>
        <v>1</v>
      </c>
      <c r="AX424" s="337">
        <f t="shared" si="185"/>
        <v>1</v>
      </c>
      <c r="AY424" s="337">
        <f t="shared" si="186"/>
        <v>1</v>
      </c>
      <c r="AZ424" s="322"/>
      <c r="BA424" s="322"/>
      <c r="BB424" s="244"/>
      <c r="BC424" s="244"/>
      <c r="BD424" s="244"/>
      <c r="BE424" s="244"/>
      <c r="BF424" s="337">
        <f t="shared" si="187"/>
        <v>0</v>
      </c>
      <c r="BG424" s="244"/>
      <c r="BH424" s="322"/>
      <c r="BI424" s="337">
        <f t="shared" si="188"/>
        <v>1</v>
      </c>
      <c r="BJ424" s="337">
        <f t="shared" si="189"/>
        <v>1</v>
      </c>
      <c r="BK424" s="337">
        <f t="shared" si="190"/>
        <v>1</v>
      </c>
      <c r="BL424" s="337">
        <f t="shared" si="191"/>
        <v>1</v>
      </c>
      <c r="BM424" s="337">
        <f t="shared" si="192"/>
        <v>1</v>
      </c>
      <c r="BN424" s="337">
        <f t="shared" si="193"/>
        <v>1</v>
      </c>
      <c r="BO424" s="415"/>
      <c r="BP424" s="244"/>
      <c r="BQ424" s="244"/>
      <c r="BR424" s="842"/>
      <c r="BS424" s="842"/>
      <c r="BT424" s="842"/>
    </row>
    <row r="425" spans="1:72" s="22" customFormat="1" ht="15.75" hidden="1" customHeight="1" outlineLevel="1">
      <c r="A425" s="842"/>
      <c r="B425" s="44"/>
      <c r="C425" s="45"/>
      <c r="D425" s="46"/>
      <c r="E425" s="46"/>
      <c r="F425" s="45"/>
      <c r="G425" s="46"/>
      <c r="H425" s="45"/>
      <c r="I425" s="45"/>
      <c r="J425" s="47"/>
      <c r="K425" s="48"/>
      <c r="L425" s="47"/>
      <c r="M425" s="2316"/>
      <c r="N425" s="48"/>
      <c r="O425" s="49"/>
      <c r="P425" s="49"/>
      <c r="Q425" s="2254">
        <f t="shared" si="179"/>
        <v>0</v>
      </c>
      <c r="R425" s="50"/>
      <c r="S425" s="2317"/>
      <c r="T425" s="2317"/>
      <c r="U425" s="2317"/>
      <c r="V425" s="2317"/>
      <c r="W425" s="2255">
        <f t="shared" si="161"/>
        <v>0</v>
      </c>
      <c r="X425" s="2261">
        <f t="shared" si="162"/>
        <v>0</v>
      </c>
      <c r="Y425" s="2261">
        <f t="shared" si="163"/>
        <v>0</v>
      </c>
      <c r="Z425" s="50"/>
      <c r="AA425" s="50"/>
      <c r="AB425" s="48"/>
      <c r="AC425" s="48"/>
      <c r="AD425" s="48"/>
      <c r="AE425" s="51"/>
      <c r="AF425" s="42"/>
      <c r="AG425" s="52" t="s">
        <v>7348</v>
      </c>
      <c r="AH425" s="207"/>
      <c r="AI425" s="415"/>
      <c r="AJ425" s="336" t="str">
        <f t="shared" si="164"/>
        <v>Please complete all cells in row</v>
      </c>
      <c r="AK425" s="415"/>
      <c r="AL425" s="244"/>
      <c r="AM425" s="244"/>
      <c r="AN425" s="244"/>
      <c r="AO425" s="244"/>
      <c r="AP425" s="244"/>
      <c r="AQ425" s="244"/>
      <c r="AR425" s="244"/>
      <c r="AS425" s="337">
        <f t="shared" si="180"/>
        <v>1</v>
      </c>
      <c r="AT425" s="337">
        <f t="shared" si="181"/>
        <v>1</v>
      </c>
      <c r="AU425" s="337">
        <f t="shared" si="182"/>
        <v>1</v>
      </c>
      <c r="AV425" s="337">
        <f t="shared" si="183"/>
        <v>1</v>
      </c>
      <c r="AW425" s="337">
        <f t="shared" si="184"/>
        <v>1</v>
      </c>
      <c r="AX425" s="337">
        <f t="shared" si="185"/>
        <v>1</v>
      </c>
      <c r="AY425" s="337">
        <f t="shared" si="186"/>
        <v>1</v>
      </c>
      <c r="AZ425" s="322"/>
      <c r="BA425" s="322"/>
      <c r="BB425" s="244"/>
      <c r="BC425" s="244"/>
      <c r="BD425" s="244"/>
      <c r="BE425" s="244"/>
      <c r="BF425" s="337">
        <f t="shared" si="187"/>
        <v>0</v>
      </c>
      <c r="BG425" s="244"/>
      <c r="BH425" s="322"/>
      <c r="BI425" s="337">
        <f t="shared" si="188"/>
        <v>1</v>
      </c>
      <c r="BJ425" s="337">
        <f t="shared" si="189"/>
        <v>1</v>
      </c>
      <c r="BK425" s="337">
        <f t="shared" si="190"/>
        <v>1</v>
      </c>
      <c r="BL425" s="337">
        <f t="shared" si="191"/>
        <v>1</v>
      </c>
      <c r="BM425" s="337">
        <f t="shared" si="192"/>
        <v>1</v>
      </c>
      <c r="BN425" s="337">
        <f t="shared" si="193"/>
        <v>1</v>
      </c>
      <c r="BO425" s="415"/>
      <c r="BP425" s="244"/>
      <c r="BQ425" s="244"/>
      <c r="BR425" s="842"/>
      <c r="BS425" s="842"/>
      <c r="BT425" s="842"/>
    </row>
    <row r="426" spans="1:72" s="22" customFormat="1" ht="15.75" hidden="1" customHeight="1" outlineLevel="1">
      <c r="A426" s="842"/>
      <c r="B426" s="44"/>
      <c r="C426" s="45"/>
      <c r="D426" s="46"/>
      <c r="E426" s="46"/>
      <c r="F426" s="45"/>
      <c r="G426" s="46"/>
      <c r="H426" s="45"/>
      <c r="I426" s="45"/>
      <c r="J426" s="47"/>
      <c r="K426" s="48"/>
      <c r="L426" s="47"/>
      <c r="M426" s="2316"/>
      <c r="N426" s="48"/>
      <c r="O426" s="49"/>
      <c r="P426" s="49"/>
      <c r="Q426" s="2254">
        <f t="shared" si="179"/>
        <v>0</v>
      </c>
      <c r="R426" s="50"/>
      <c r="S426" s="2317"/>
      <c r="T426" s="2317"/>
      <c r="U426" s="2317"/>
      <c r="V426" s="2317"/>
      <c r="W426" s="2255">
        <f t="shared" si="161"/>
        <v>0</v>
      </c>
      <c r="X426" s="2261">
        <f t="shared" si="162"/>
        <v>0</v>
      </c>
      <c r="Y426" s="2261">
        <f t="shared" si="163"/>
        <v>0</v>
      </c>
      <c r="Z426" s="50"/>
      <c r="AA426" s="50"/>
      <c r="AB426" s="48"/>
      <c r="AC426" s="48"/>
      <c r="AD426" s="48"/>
      <c r="AE426" s="51"/>
      <c r="AF426" s="42"/>
      <c r="AG426" s="52" t="s">
        <v>7349</v>
      </c>
      <c r="AH426" s="207"/>
      <c r="AI426" s="415"/>
      <c r="AJ426" s="336" t="str">
        <f t="shared" si="164"/>
        <v>Please complete all cells in row</v>
      </c>
      <c r="AK426" s="415"/>
      <c r="AL426" s="244"/>
      <c r="AM426" s="244"/>
      <c r="AN426" s="244"/>
      <c r="AO426" s="244"/>
      <c r="AP426" s="244"/>
      <c r="AQ426" s="244"/>
      <c r="AR426" s="244"/>
      <c r="AS426" s="337">
        <f t="shared" si="180"/>
        <v>1</v>
      </c>
      <c r="AT426" s="337">
        <f t="shared" si="181"/>
        <v>1</v>
      </c>
      <c r="AU426" s="337">
        <f t="shared" si="182"/>
        <v>1</v>
      </c>
      <c r="AV426" s="337">
        <f t="shared" si="183"/>
        <v>1</v>
      </c>
      <c r="AW426" s="337">
        <f t="shared" si="184"/>
        <v>1</v>
      </c>
      <c r="AX426" s="337">
        <f t="shared" si="185"/>
        <v>1</v>
      </c>
      <c r="AY426" s="337">
        <f t="shared" si="186"/>
        <v>1</v>
      </c>
      <c r="AZ426" s="322"/>
      <c r="BA426" s="322"/>
      <c r="BB426" s="244"/>
      <c r="BC426" s="244"/>
      <c r="BD426" s="244"/>
      <c r="BE426" s="244"/>
      <c r="BF426" s="337">
        <f t="shared" si="187"/>
        <v>0</v>
      </c>
      <c r="BG426" s="244"/>
      <c r="BH426" s="322"/>
      <c r="BI426" s="337">
        <f t="shared" si="188"/>
        <v>1</v>
      </c>
      <c r="BJ426" s="337">
        <f t="shared" si="189"/>
        <v>1</v>
      </c>
      <c r="BK426" s="337">
        <f t="shared" si="190"/>
        <v>1</v>
      </c>
      <c r="BL426" s="337">
        <f t="shared" si="191"/>
        <v>1</v>
      </c>
      <c r="BM426" s="337">
        <f t="shared" si="192"/>
        <v>1</v>
      </c>
      <c r="BN426" s="337">
        <f t="shared" si="193"/>
        <v>1</v>
      </c>
      <c r="BO426" s="415"/>
      <c r="BP426" s="244"/>
      <c r="BQ426" s="244"/>
      <c r="BR426" s="842"/>
      <c r="BS426" s="842"/>
      <c r="BT426" s="842"/>
    </row>
    <row r="427" spans="1:72" s="22" customFormat="1" ht="15.75" hidden="1" customHeight="1" outlineLevel="1">
      <c r="A427" s="842"/>
      <c r="B427" s="44"/>
      <c r="C427" s="45"/>
      <c r="D427" s="46"/>
      <c r="E427" s="46"/>
      <c r="F427" s="45"/>
      <c r="G427" s="46"/>
      <c r="H427" s="45"/>
      <c r="I427" s="45"/>
      <c r="J427" s="47"/>
      <c r="K427" s="48"/>
      <c r="L427" s="47"/>
      <c r="M427" s="2316"/>
      <c r="N427" s="48"/>
      <c r="O427" s="49"/>
      <c r="P427" s="49"/>
      <c r="Q427" s="2254">
        <f t="shared" si="179"/>
        <v>0</v>
      </c>
      <c r="R427" s="50"/>
      <c r="S427" s="2317"/>
      <c r="T427" s="2317"/>
      <c r="U427" s="2317"/>
      <c r="V427" s="2317"/>
      <c r="W427" s="2255">
        <f t="shared" si="161"/>
        <v>0</v>
      </c>
      <c r="X427" s="2261">
        <f t="shared" si="162"/>
        <v>0</v>
      </c>
      <c r="Y427" s="2261">
        <f t="shared" si="163"/>
        <v>0</v>
      </c>
      <c r="Z427" s="50"/>
      <c r="AA427" s="50"/>
      <c r="AB427" s="48"/>
      <c r="AC427" s="48"/>
      <c r="AD427" s="48"/>
      <c r="AE427" s="51"/>
      <c r="AF427" s="42"/>
      <c r="AG427" s="52" t="s">
        <v>7350</v>
      </c>
      <c r="AH427" s="207"/>
      <c r="AI427" s="415"/>
      <c r="AJ427" s="336" t="str">
        <f t="shared" si="164"/>
        <v>Please complete all cells in row</v>
      </c>
      <c r="AK427" s="415"/>
      <c r="AL427" s="244"/>
      <c r="AM427" s="244"/>
      <c r="AN427" s="244"/>
      <c r="AO427" s="244"/>
      <c r="AP427" s="244"/>
      <c r="AQ427" s="244"/>
      <c r="AR427" s="244"/>
      <c r="AS427" s="337">
        <f t="shared" si="180"/>
        <v>1</v>
      </c>
      <c r="AT427" s="337">
        <f t="shared" si="181"/>
        <v>1</v>
      </c>
      <c r="AU427" s="337">
        <f t="shared" si="182"/>
        <v>1</v>
      </c>
      <c r="AV427" s="337">
        <f t="shared" si="183"/>
        <v>1</v>
      </c>
      <c r="AW427" s="337">
        <f t="shared" si="184"/>
        <v>1</v>
      </c>
      <c r="AX427" s="337">
        <f t="shared" si="185"/>
        <v>1</v>
      </c>
      <c r="AY427" s="337">
        <f t="shared" si="186"/>
        <v>1</v>
      </c>
      <c r="AZ427" s="322"/>
      <c r="BA427" s="322"/>
      <c r="BB427" s="244"/>
      <c r="BC427" s="244"/>
      <c r="BD427" s="244"/>
      <c r="BE427" s="244"/>
      <c r="BF427" s="337">
        <f t="shared" si="187"/>
        <v>0</v>
      </c>
      <c r="BG427" s="244"/>
      <c r="BH427" s="322"/>
      <c r="BI427" s="337">
        <f t="shared" si="188"/>
        <v>1</v>
      </c>
      <c r="BJ427" s="337">
        <f t="shared" si="189"/>
        <v>1</v>
      </c>
      <c r="BK427" s="337">
        <f t="shared" si="190"/>
        <v>1</v>
      </c>
      <c r="BL427" s="337">
        <f t="shared" si="191"/>
        <v>1</v>
      </c>
      <c r="BM427" s="337">
        <f t="shared" si="192"/>
        <v>1</v>
      </c>
      <c r="BN427" s="337">
        <f t="shared" si="193"/>
        <v>1</v>
      </c>
      <c r="BO427" s="415"/>
      <c r="BP427" s="244"/>
      <c r="BQ427" s="244"/>
      <c r="BR427" s="842"/>
      <c r="BS427" s="842"/>
      <c r="BT427" s="842"/>
    </row>
    <row r="428" spans="1:72" s="22" customFormat="1" ht="15.75" hidden="1" customHeight="1" outlineLevel="1">
      <c r="A428" s="842"/>
      <c r="B428" s="44"/>
      <c r="C428" s="45"/>
      <c r="D428" s="46"/>
      <c r="E428" s="46"/>
      <c r="F428" s="45"/>
      <c r="G428" s="46"/>
      <c r="H428" s="45"/>
      <c r="I428" s="45"/>
      <c r="J428" s="47"/>
      <c r="K428" s="48"/>
      <c r="L428" s="47"/>
      <c r="M428" s="2316"/>
      <c r="N428" s="48"/>
      <c r="O428" s="49"/>
      <c r="P428" s="49"/>
      <c r="Q428" s="2254">
        <f t="shared" si="179"/>
        <v>0</v>
      </c>
      <c r="R428" s="50"/>
      <c r="S428" s="2317"/>
      <c r="T428" s="2317"/>
      <c r="U428" s="2317"/>
      <c r="V428" s="2317"/>
      <c r="W428" s="2255">
        <f t="shared" si="161"/>
        <v>0</v>
      </c>
      <c r="X428" s="2261">
        <f t="shared" si="162"/>
        <v>0</v>
      </c>
      <c r="Y428" s="2261">
        <f t="shared" si="163"/>
        <v>0</v>
      </c>
      <c r="Z428" s="50"/>
      <c r="AA428" s="50"/>
      <c r="AB428" s="48"/>
      <c r="AC428" s="48"/>
      <c r="AD428" s="48"/>
      <c r="AE428" s="51"/>
      <c r="AF428" s="42"/>
      <c r="AG428" s="52" t="s">
        <v>7351</v>
      </c>
      <c r="AH428" s="207"/>
      <c r="AI428" s="415"/>
      <c r="AJ428" s="336" t="str">
        <f t="shared" si="164"/>
        <v>Please complete all cells in row</v>
      </c>
      <c r="AK428" s="415"/>
      <c r="AL428" s="244"/>
      <c r="AM428" s="244"/>
      <c r="AN428" s="244"/>
      <c r="AO428" s="244"/>
      <c r="AP428" s="244"/>
      <c r="AQ428" s="244"/>
      <c r="AR428" s="244"/>
      <c r="AS428" s="337">
        <f t="shared" si="180"/>
        <v>1</v>
      </c>
      <c r="AT428" s="337">
        <f t="shared" si="181"/>
        <v>1</v>
      </c>
      <c r="AU428" s="337">
        <f t="shared" si="182"/>
        <v>1</v>
      </c>
      <c r="AV428" s="337">
        <f t="shared" si="183"/>
        <v>1</v>
      </c>
      <c r="AW428" s="337">
        <f t="shared" si="184"/>
        <v>1</v>
      </c>
      <c r="AX428" s="337">
        <f t="shared" si="185"/>
        <v>1</v>
      </c>
      <c r="AY428" s="337">
        <f t="shared" si="186"/>
        <v>1</v>
      </c>
      <c r="AZ428" s="322"/>
      <c r="BA428" s="322"/>
      <c r="BB428" s="244"/>
      <c r="BC428" s="244"/>
      <c r="BD428" s="244"/>
      <c r="BE428" s="244"/>
      <c r="BF428" s="337">
        <f t="shared" si="187"/>
        <v>0</v>
      </c>
      <c r="BG428" s="244"/>
      <c r="BH428" s="322"/>
      <c r="BI428" s="337">
        <f t="shared" si="188"/>
        <v>1</v>
      </c>
      <c r="BJ428" s="337">
        <f t="shared" si="189"/>
        <v>1</v>
      </c>
      <c r="BK428" s="337">
        <f t="shared" si="190"/>
        <v>1</v>
      </c>
      <c r="BL428" s="337">
        <f t="shared" si="191"/>
        <v>1</v>
      </c>
      <c r="BM428" s="337">
        <f t="shared" si="192"/>
        <v>1</v>
      </c>
      <c r="BN428" s="337">
        <f t="shared" si="193"/>
        <v>1</v>
      </c>
      <c r="BO428" s="415"/>
      <c r="BP428" s="244"/>
      <c r="BQ428" s="244"/>
      <c r="BR428" s="842"/>
      <c r="BS428" s="842"/>
      <c r="BT428" s="842"/>
    </row>
    <row r="429" spans="1:72" s="22" customFormat="1" ht="15.75" hidden="1" customHeight="1" outlineLevel="1">
      <c r="A429" s="842"/>
      <c r="B429" s="44"/>
      <c r="C429" s="45"/>
      <c r="D429" s="46"/>
      <c r="E429" s="46"/>
      <c r="F429" s="45"/>
      <c r="G429" s="46"/>
      <c r="H429" s="45"/>
      <c r="I429" s="45"/>
      <c r="J429" s="47"/>
      <c r="K429" s="48"/>
      <c r="L429" s="47"/>
      <c r="M429" s="2316"/>
      <c r="N429" s="48"/>
      <c r="O429" s="49"/>
      <c r="P429" s="49"/>
      <c r="Q429" s="2254">
        <f t="shared" si="179"/>
        <v>0</v>
      </c>
      <c r="R429" s="50"/>
      <c r="S429" s="2317"/>
      <c r="T429" s="2317"/>
      <c r="U429" s="2317"/>
      <c r="V429" s="2317"/>
      <c r="W429" s="2255">
        <f t="shared" si="161"/>
        <v>0</v>
      </c>
      <c r="X429" s="2261">
        <f t="shared" si="162"/>
        <v>0</v>
      </c>
      <c r="Y429" s="2261">
        <f t="shared" si="163"/>
        <v>0</v>
      </c>
      <c r="Z429" s="50"/>
      <c r="AA429" s="50"/>
      <c r="AB429" s="48"/>
      <c r="AC429" s="48"/>
      <c r="AD429" s="48"/>
      <c r="AE429" s="51"/>
      <c r="AF429" s="42"/>
      <c r="AG429" s="52" t="s">
        <v>7352</v>
      </c>
      <c r="AH429" s="207"/>
      <c r="AI429" s="415"/>
      <c r="AJ429" s="336" t="str">
        <f t="shared" si="164"/>
        <v>Please complete all cells in row</v>
      </c>
      <c r="AK429" s="415"/>
      <c r="AL429" s="244"/>
      <c r="AM429" s="244"/>
      <c r="AN429" s="244"/>
      <c r="AO429" s="244"/>
      <c r="AP429" s="244"/>
      <c r="AQ429" s="244"/>
      <c r="AR429" s="244"/>
      <c r="AS429" s="337">
        <f t="shared" si="180"/>
        <v>1</v>
      </c>
      <c r="AT429" s="337">
        <f t="shared" si="181"/>
        <v>1</v>
      </c>
      <c r="AU429" s="337">
        <f t="shared" si="182"/>
        <v>1</v>
      </c>
      <c r="AV429" s="337">
        <f t="shared" si="183"/>
        <v>1</v>
      </c>
      <c r="AW429" s="337">
        <f t="shared" si="184"/>
        <v>1</v>
      </c>
      <c r="AX429" s="337">
        <f t="shared" si="185"/>
        <v>1</v>
      </c>
      <c r="AY429" s="337">
        <f t="shared" si="186"/>
        <v>1</v>
      </c>
      <c r="AZ429" s="322"/>
      <c r="BA429" s="322"/>
      <c r="BB429" s="244"/>
      <c r="BC429" s="244"/>
      <c r="BD429" s="244"/>
      <c r="BE429" s="244"/>
      <c r="BF429" s="337">
        <f t="shared" si="187"/>
        <v>0</v>
      </c>
      <c r="BG429" s="244"/>
      <c r="BH429" s="322"/>
      <c r="BI429" s="337">
        <f t="shared" si="188"/>
        <v>1</v>
      </c>
      <c r="BJ429" s="337">
        <f t="shared" si="189"/>
        <v>1</v>
      </c>
      <c r="BK429" s="337">
        <f t="shared" si="190"/>
        <v>1</v>
      </c>
      <c r="BL429" s="337">
        <f t="shared" si="191"/>
        <v>1</v>
      </c>
      <c r="BM429" s="337">
        <f t="shared" si="192"/>
        <v>1</v>
      </c>
      <c r="BN429" s="337">
        <f t="shared" si="193"/>
        <v>1</v>
      </c>
      <c r="BO429" s="415"/>
      <c r="BP429" s="244"/>
      <c r="BQ429" s="244"/>
      <c r="BR429" s="842"/>
      <c r="BS429" s="842"/>
      <c r="BT429" s="842"/>
    </row>
    <row r="430" spans="1:72" s="22" customFormat="1" ht="15.75" hidden="1" customHeight="1" outlineLevel="1">
      <c r="A430" s="842"/>
      <c r="B430" s="44"/>
      <c r="C430" s="45"/>
      <c r="D430" s="46"/>
      <c r="E430" s="46"/>
      <c r="F430" s="45"/>
      <c r="G430" s="46"/>
      <c r="H430" s="45"/>
      <c r="I430" s="45"/>
      <c r="J430" s="47"/>
      <c r="K430" s="48"/>
      <c r="L430" s="47"/>
      <c r="M430" s="2316"/>
      <c r="N430" s="48"/>
      <c r="O430" s="49"/>
      <c r="P430" s="49"/>
      <c r="Q430" s="2254">
        <f t="shared" si="179"/>
        <v>0</v>
      </c>
      <c r="R430" s="50"/>
      <c r="S430" s="2317"/>
      <c r="T430" s="2317"/>
      <c r="U430" s="2317"/>
      <c r="V430" s="2317"/>
      <c r="W430" s="2255">
        <f t="shared" si="161"/>
        <v>0</v>
      </c>
      <c r="X430" s="2261">
        <f t="shared" si="162"/>
        <v>0</v>
      </c>
      <c r="Y430" s="2261">
        <f t="shared" si="163"/>
        <v>0</v>
      </c>
      <c r="Z430" s="50"/>
      <c r="AA430" s="50"/>
      <c r="AB430" s="48"/>
      <c r="AC430" s="48"/>
      <c r="AD430" s="48"/>
      <c r="AE430" s="51"/>
      <c r="AF430" s="42"/>
      <c r="AG430" s="52" t="s">
        <v>7353</v>
      </c>
      <c r="AH430" s="207"/>
      <c r="AI430" s="415"/>
      <c r="AJ430" s="336" t="str">
        <f t="shared" si="164"/>
        <v>Please complete all cells in row</v>
      </c>
      <c r="AK430" s="415"/>
      <c r="AL430" s="244"/>
      <c r="AM430" s="244"/>
      <c r="AN430" s="244"/>
      <c r="AO430" s="244"/>
      <c r="AP430" s="244"/>
      <c r="AQ430" s="244"/>
      <c r="AR430" s="244"/>
      <c r="AS430" s="337">
        <f t="shared" si="180"/>
        <v>1</v>
      </c>
      <c r="AT430" s="337">
        <f t="shared" si="181"/>
        <v>1</v>
      </c>
      <c r="AU430" s="337">
        <f t="shared" si="182"/>
        <v>1</v>
      </c>
      <c r="AV430" s="337">
        <f t="shared" si="183"/>
        <v>1</v>
      </c>
      <c r="AW430" s="337">
        <f t="shared" si="184"/>
        <v>1</v>
      </c>
      <c r="AX430" s="337">
        <f t="shared" si="185"/>
        <v>1</v>
      </c>
      <c r="AY430" s="337">
        <f t="shared" si="186"/>
        <v>1</v>
      </c>
      <c r="AZ430" s="322"/>
      <c r="BA430" s="322"/>
      <c r="BB430" s="244"/>
      <c r="BC430" s="244"/>
      <c r="BD430" s="244"/>
      <c r="BE430" s="244"/>
      <c r="BF430" s="337">
        <f t="shared" si="187"/>
        <v>0</v>
      </c>
      <c r="BG430" s="244"/>
      <c r="BH430" s="322"/>
      <c r="BI430" s="337">
        <f t="shared" si="188"/>
        <v>1</v>
      </c>
      <c r="BJ430" s="337">
        <f t="shared" si="189"/>
        <v>1</v>
      </c>
      <c r="BK430" s="337">
        <f t="shared" si="190"/>
        <v>1</v>
      </c>
      <c r="BL430" s="337">
        <f t="shared" si="191"/>
        <v>1</v>
      </c>
      <c r="BM430" s="337">
        <f t="shared" si="192"/>
        <v>1</v>
      </c>
      <c r="BN430" s="337">
        <f t="shared" si="193"/>
        <v>1</v>
      </c>
      <c r="BO430" s="415"/>
      <c r="BP430" s="244"/>
      <c r="BQ430" s="244"/>
      <c r="BR430" s="842"/>
      <c r="BS430" s="842"/>
      <c r="BT430" s="842"/>
    </row>
    <row r="431" spans="1:72" s="22" customFormat="1" ht="15.75" hidden="1" customHeight="1" outlineLevel="1">
      <c r="A431" s="842"/>
      <c r="B431" s="44"/>
      <c r="C431" s="45"/>
      <c r="D431" s="46"/>
      <c r="E431" s="46"/>
      <c r="F431" s="45"/>
      <c r="G431" s="46"/>
      <c r="H431" s="45"/>
      <c r="I431" s="45"/>
      <c r="J431" s="47"/>
      <c r="K431" s="48"/>
      <c r="L431" s="47"/>
      <c r="M431" s="2316"/>
      <c r="N431" s="48"/>
      <c r="O431" s="49"/>
      <c r="P431" s="49"/>
      <c r="Q431" s="2254">
        <f t="shared" si="179"/>
        <v>0</v>
      </c>
      <c r="R431" s="50"/>
      <c r="S431" s="2317"/>
      <c r="T431" s="2317"/>
      <c r="U431" s="2317"/>
      <c r="V431" s="2317"/>
      <c r="W431" s="2255">
        <f t="shared" si="161"/>
        <v>0</v>
      </c>
      <c r="X431" s="2261">
        <f t="shared" si="162"/>
        <v>0</v>
      </c>
      <c r="Y431" s="2261">
        <f t="shared" si="163"/>
        <v>0</v>
      </c>
      <c r="Z431" s="50"/>
      <c r="AA431" s="50"/>
      <c r="AB431" s="48"/>
      <c r="AC431" s="48"/>
      <c r="AD431" s="48"/>
      <c r="AE431" s="51"/>
      <c r="AF431" s="42"/>
      <c r="AG431" s="52" t="s">
        <v>7354</v>
      </c>
      <c r="AH431" s="207"/>
      <c r="AI431" s="415"/>
      <c r="AJ431" s="336" t="str">
        <f t="shared" si="164"/>
        <v>Please complete all cells in row</v>
      </c>
      <c r="AK431" s="415"/>
      <c r="AL431" s="244"/>
      <c r="AM431" s="244"/>
      <c r="AN431" s="244"/>
      <c r="AO431" s="244"/>
      <c r="AP431" s="244"/>
      <c r="AQ431" s="244"/>
      <c r="AR431" s="244"/>
      <c r="AS431" s="337">
        <f t="shared" si="180"/>
        <v>1</v>
      </c>
      <c r="AT431" s="337">
        <f t="shared" si="181"/>
        <v>1</v>
      </c>
      <c r="AU431" s="337">
        <f t="shared" si="182"/>
        <v>1</v>
      </c>
      <c r="AV431" s="337">
        <f t="shared" si="183"/>
        <v>1</v>
      </c>
      <c r="AW431" s="337">
        <f t="shared" si="184"/>
        <v>1</v>
      </c>
      <c r="AX431" s="337">
        <f t="shared" si="185"/>
        <v>1</v>
      </c>
      <c r="AY431" s="337">
        <f t="shared" si="186"/>
        <v>1</v>
      </c>
      <c r="AZ431" s="322"/>
      <c r="BA431" s="322"/>
      <c r="BB431" s="244"/>
      <c r="BC431" s="244"/>
      <c r="BD431" s="244"/>
      <c r="BE431" s="244"/>
      <c r="BF431" s="337">
        <f t="shared" si="187"/>
        <v>0</v>
      </c>
      <c r="BG431" s="244"/>
      <c r="BH431" s="322"/>
      <c r="BI431" s="337">
        <f t="shared" si="188"/>
        <v>1</v>
      </c>
      <c r="BJ431" s="337">
        <f t="shared" si="189"/>
        <v>1</v>
      </c>
      <c r="BK431" s="337">
        <f t="shared" si="190"/>
        <v>1</v>
      </c>
      <c r="BL431" s="337">
        <f t="shared" si="191"/>
        <v>1</v>
      </c>
      <c r="BM431" s="337">
        <f t="shared" si="192"/>
        <v>1</v>
      </c>
      <c r="BN431" s="337">
        <f t="shared" si="193"/>
        <v>1</v>
      </c>
      <c r="BO431" s="415"/>
      <c r="BP431" s="244"/>
      <c r="BQ431" s="244"/>
      <c r="BR431" s="842"/>
      <c r="BS431" s="842"/>
      <c r="BT431" s="842"/>
    </row>
    <row r="432" spans="1:72" s="22" customFormat="1" ht="15.75" hidden="1" customHeight="1" outlineLevel="1">
      <c r="A432" s="842"/>
      <c r="B432" s="44"/>
      <c r="C432" s="45"/>
      <c r="D432" s="46"/>
      <c r="E432" s="46"/>
      <c r="F432" s="45"/>
      <c r="G432" s="46"/>
      <c r="H432" s="45"/>
      <c r="I432" s="45"/>
      <c r="J432" s="47"/>
      <c r="K432" s="48"/>
      <c r="L432" s="47"/>
      <c r="M432" s="2316"/>
      <c r="N432" s="48"/>
      <c r="O432" s="49"/>
      <c r="P432" s="49"/>
      <c r="Q432" s="2254">
        <f t="shared" si="179"/>
        <v>0</v>
      </c>
      <c r="R432" s="50"/>
      <c r="S432" s="2317"/>
      <c r="T432" s="2317"/>
      <c r="U432" s="2317"/>
      <c r="V432" s="2317"/>
      <c r="W432" s="2255">
        <f t="shared" si="161"/>
        <v>0</v>
      </c>
      <c r="X432" s="2261">
        <f t="shared" si="162"/>
        <v>0</v>
      </c>
      <c r="Y432" s="2261">
        <f t="shared" si="163"/>
        <v>0</v>
      </c>
      <c r="Z432" s="50"/>
      <c r="AA432" s="50"/>
      <c r="AB432" s="48"/>
      <c r="AC432" s="48"/>
      <c r="AD432" s="48"/>
      <c r="AE432" s="51"/>
      <c r="AF432" s="42"/>
      <c r="AG432" s="52" t="s">
        <v>7355</v>
      </c>
      <c r="AH432" s="207"/>
      <c r="AI432" s="415"/>
      <c r="AJ432" s="336" t="str">
        <f t="shared" si="164"/>
        <v>Please complete all cells in row</v>
      </c>
      <c r="AK432" s="415"/>
      <c r="AL432" s="244"/>
      <c r="AM432" s="244"/>
      <c r="AN432" s="244"/>
      <c r="AO432" s="244"/>
      <c r="AP432" s="244"/>
      <c r="AQ432" s="244"/>
      <c r="AR432" s="244"/>
      <c r="AS432" s="337">
        <f t="shared" si="180"/>
        <v>1</v>
      </c>
      <c r="AT432" s="337">
        <f t="shared" si="181"/>
        <v>1</v>
      </c>
      <c r="AU432" s="337">
        <f t="shared" si="182"/>
        <v>1</v>
      </c>
      <c r="AV432" s="337">
        <f t="shared" si="183"/>
        <v>1</v>
      </c>
      <c r="AW432" s="337">
        <f t="shared" si="184"/>
        <v>1</v>
      </c>
      <c r="AX432" s="337">
        <f t="shared" si="185"/>
        <v>1</v>
      </c>
      <c r="AY432" s="337">
        <f t="shared" si="186"/>
        <v>1</v>
      </c>
      <c r="AZ432" s="322"/>
      <c r="BA432" s="322"/>
      <c r="BB432" s="244"/>
      <c r="BC432" s="244"/>
      <c r="BD432" s="244"/>
      <c r="BE432" s="244"/>
      <c r="BF432" s="337">
        <f t="shared" si="187"/>
        <v>0</v>
      </c>
      <c r="BG432" s="244"/>
      <c r="BH432" s="322"/>
      <c r="BI432" s="337">
        <f t="shared" si="188"/>
        <v>1</v>
      </c>
      <c r="BJ432" s="337">
        <f t="shared" si="189"/>
        <v>1</v>
      </c>
      <c r="BK432" s="337">
        <f t="shared" si="190"/>
        <v>1</v>
      </c>
      <c r="BL432" s="337">
        <f t="shared" si="191"/>
        <v>1</v>
      </c>
      <c r="BM432" s="337">
        <f t="shared" si="192"/>
        <v>1</v>
      </c>
      <c r="BN432" s="337">
        <f t="shared" si="193"/>
        <v>1</v>
      </c>
      <c r="BO432" s="415"/>
      <c r="BP432" s="244"/>
      <c r="BQ432" s="244"/>
      <c r="BR432" s="842"/>
      <c r="BS432" s="842"/>
      <c r="BT432" s="842"/>
    </row>
    <row r="433" spans="1:72" s="22" customFormat="1" ht="15.75" hidden="1" customHeight="1" outlineLevel="1">
      <c r="A433" s="842"/>
      <c r="B433" s="44"/>
      <c r="C433" s="45"/>
      <c r="D433" s="46"/>
      <c r="E433" s="46"/>
      <c r="F433" s="45"/>
      <c r="G433" s="46"/>
      <c r="H433" s="45"/>
      <c r="I433" s="45"/>
      <c r="J433" s="47"/>
      <c r="K433" s="48"/>
      <c r="L433" s="47"/>
      <c r="M433" s="2316"/>
      <c r="N433" s="48"/>
      <c r="O433" s="49"/>
      <c r="P433" s="49"/>
      <c r="Q433" s="2254">
        <f t="shared" si="179"/>
        <v>0</v>
      </c>
      <c r="R433" s="50"/>
      <c r="S433" s="2317"/>
      <c r="T433" s="2317"/>
      <c r="U433" s="2317"/>
      <c r="V433" s="2317"/>
      <c r="W433" s="2255">
        <f t="shared" si="161"/>
        <v>0</v>
      </c>
      <c r="X433" s="2261">
        <f t="shared" si="162"/>
        <v>0</v>
      </c>
      <c r="Y433" s="2261">
        <f t="shared" si="163"/>
        <v>0</v>
      </c>
      <c r="Z433" s="50"/>
      <c r="AA433" s="50"/>
      <c r="AB433" s="48"/>
      <c r="AC433" s="48"/>
      <c r="AD433" s="48"/>
      <c r="AE433" s="51"/>
      <c r="AF433" s="42"/>
      <c r="AG433" s="52" t="s">
        <v>7356</v>
      </c>
      <c r="AH433" s="207"/>
      <c r="AI433" s="415"/>
      <c r="AJ433" s="336" t="str">
        <f t="shared" si="164"/>
        <v>Please complete all cells in row</v>
      </c>
      <c r="AK433" s="415"/>
      <c r="AL433" s="244"/>
      <c r="AM433" s="244"/>
      <c r="AN433" s="244"/>
      <c r="AO433" s="244"/>
      <c r="AP433" s="244"/>
      <c r="AQ433" s="244"/>
      <c r="AR433" s="244"/>
      <c r="AS433" s="337">
        <f t="shared" si="180"/>
        <v>1</v>
      </c>
      <c r="AT433" s="337">
        <f t="shared" si="181"/>
        <v>1</v>
      </c>
      <c r="AU433" s="337">
        <f t="shared" si="182"/>
        <v>1</v>
      </c>
      <c r="AV433" s="337">
        <f t="shared" si="183"/>
        <v>1</v>
      </c>
      <c r="AW433" s="337">
        <f t="shared" si="184"/>
        <v>1</v>
      </c>
      <c r="AX433" s="337">
        <f t="shared" si="185"/>
        <v>1</v>
      </c>
      <c r="AY433" s="337">
        <f t="shared" si="186"/>
        <v>1</v>
      </c>
      <c r="AZ433" s="322"/>
      <c r="BA433" s="322"/>
      <c r="BB433" s="244"/>
      <c r="BC433" s="244"/>
      <c r="BD433" s="244"/>
      <c r="BE433" s="244"/>
      <c r="BF433" s="337">
        <f t="shared" si="187"/>
        <v>0</v>
      </c>
      <c r="BG433" s="244"/>
      <c r="BH433" s="322"/>
      <c r="BI433" s="337">
        <f t="shared" si="188"/>
        <v>1</v>
      </c>
      <c r="BJ433" s="337">
        <f t="shared" si="189"/>
        <v>1</v>
      </c>
      <c r="BK433" s="337">
        <f t="shared" si="190"/>
        <v>1</v>
      </c>
      <c r="BL433" s="337">
        <f t="shared" si="191"/>
        <v>1</v>
      </c>
      <c r="BM433" s="337">
        <f t="shared" si="192"/>
        <v>1</v>
      </c>
      <c r="BN433" s="337">
        <f t="shared" si="193"/>
        <v>1</v>
      </c>
      <c r="BO433" s="415"/>
      <c r="BP433" s="244"/>
      <c r="BQ433" s="244"/>
      <c r="BR433" s="842"/>
      <c r="BS433" s="842"/>
      <c r="BT433" s="842"/>
    </row>
    <row r="434" spans="1:72" s="22" customFormat="1" ht="15.75" hidden="1" customHeight="1" outlineLevel="1">
      <c r="A434" s="842"/>
      <c r="B434" s="44"/>
      <c r="C434" s="45"/>
      <c r="D434" s="46"/>
      <c r="E434" s="46"/>
      <c r="F434" s="45"/>
      <c r="G434" s="46"/>
      <c r="H434" s="45"/>
      <c r="I434" s="45"/>
      <c r="J434" s="47"/>
      <c r="K434" s="48"/>
      <c r="L434" s="47"/>
      <c r="M434" s="2316"/>
      <c r="N434" s="48"/>
      <c r="O434" s="49"/>
      <c r="P434" s="49"/>
      <c r="Q434" s="2254">
        <f t="shared" si="179"/>
        <v>0</v>
      </c>
      <c r="R434" s="50"/>
      <c r="S434" s="2317"/>
      <c r="T434" s="2317"/>
      <c r="U434" s="2317"/>
      <c r="V434" s="2317"/>
      <c r="W434" s="2255">
        <f t="shared" si="161"/>
        <v>0</v>
      </c>
      <c r="X434" s="2261">
        <f t="shared" si="162"/>
        <v>0</v>
      </c>
      <c r="Y434" s="2261">
        <f t="shared" si="163"/>
        <v>0</v>
      </c>
      <c r="Z434" s="50"/>
      <c r="AA434" s="50"/>
      <c r="AB434" s="48"/>
      <c r="AC434" s="48"/>
      <c r="AD434" s="48"/>
      <c r="AE434" s="51"/>
      <c r="AF434" s="42"/>
      <c r="AG434" s="52" t="s">
        <v>7357</v>
      </c>
      <c r="AH434" s="207"/>
      <c r="AI434" s="415"/>
      <c r="AJ434" s="336" t="str">
        <f t="shared" si="164"/>
        <v>Please complete all cells in row</v>
      </c>
      <c r="AK434" s="415"/>
      <c r="AL434" s="244"/>
      <c r="AM434" s="244"/>
      <c r="AN434" s="244"/>
      <c r="AO434" s="244"/>
      <c r="AP434" s="244"/>
      <c r="AQ434" s="244"/>
      <c r="AR434" s="244"/>
      <c r="AS434" s="337">
        <f t="shared" si="180"/>
        <v>1</v>
      </c>
      <c r="AT434" s="337">
        <f t="shared" si="181"/>
        <v>1</v>
      </c>
      <c r="AU434" s="337">
        <f t="shared" si="182"/>
        <v>1</v>
      </c>
      <c r="AV434" s="337">
        <f t="shared" si="183"/>
        <v>1</v>
      </c>
      <c r="AW434" s="337">
        <f t="shared" si="184"/>
        <v>1</v>
      </c>
      <c r="AX434" s="337">
        <f t="shared" si="185"/>
        <v>1</v>
      </c>
      <c r="AY434" s="337">
        <f t="shared" si="186"/>
        <v>1</v>
      </c>
      <c r="AZ434" s="322"/>
      <c r="BA434" s="322"/>
      <c r="BB434" s="244"/>
      <c r="BC434" s="244"/>
      <c r="BD434" s="244"/>
      <c r="BE434" s="244"/>
      <c r="BF434" s="337">
        <f t="shared" si="187"/>
        <v>0</v>
      </c>
      <c r="BG434" s="244"/>
      <c r="BH434" s="322"/>
      <c r="BI434" s="337">
        <f t="shared" si="188"/>
        <v>1</v>
      </c>
      <c r="BJ434" s="337">
        <f t="shared" si="189"/>
        <v>1</v>
      </c>
      <c r="BK434" s="337">
        <f t="shared" si="190"/>
        <v>1</v>
      </c>
      <c r="BL434" s="337">
        <f t="shared" si="191"/>
        <v>1</v>
      </c>
      <c r="BM434" s="337">
        <f t="shared" si="192"/>
        <v>1</v>
      </c>
      <c r="BN434" s="337">
        <f t="shared" si="193"/>
        <v>1</v>
      </c>
      <c r="BO434" s="415"/>
      <c r="BP434" s="244"/>
      <c r="BQ434" s="244"/>
      <c r="BR434" s="842"/>
      <c r="BS434" s="842"/>
      <c r="BT434" s="842"/>
    </row>
    <row r="435" spans="1:72" s="22" customFormat="1" ht="15.75" hidden="1" customHeight="1" outlineLevel="1">
      <c r="A435" s="842"/>
      <c r="B435" s="44"/>
      <c r="C435" s="45"/>
      <c r="D435" s="46"/>
      <c r="E435" s="46"/>
      <c r="F435" s="45"/>
      <c r="G435" s="46"/>
      <c r="H435" s="45"/>
      <c r="I435" s="45"/>
      <c r="J435" s="47"/>
      <c r="K435" s="48"/>
      <c r="L435" s="47"/>
      <c r="M435" s="2316"/>
      <c r="N435" s="48"/>
      <c r="O435" s="49"/>
      <c r="P435" s="49"/>
      <c r="Q435" s="2254">
        <f t="shared" si="179"/>
        <v>0</v>
      </c>
      <c r="R435" s="50"/>
      <c r="S435" s="2317"/>
      <c r="T435" s="2317"/>
      <c r="U435" s="2317"/>
      <c r="V435" s="2317"/>
      <c r="W435" s="2255">
        <f t="shared" si="161"/>
        <v>0</v>
      </c>
      <c r="X435" s="2261">
        <f t="shared" si="162"/>
        <v>0</v>
      </c>
      <c r="Y435" s="2261">
        <f t="shared" si="163"/>
        <v>0</v>
      </c>
      <c r="Z435" s="50"/>
      <c r="AA435" s="50"/>
      <c r="AB435" s="48"/>
      <c r="AC435" s="48"/>
      <c r="AD435" s="48"/>
      <c r="AE435" s="51"/>
      <c r="AF435" s="42"/>
      <c r="AG435" s="52" t="s">
        <v>7358</v>
      </c>
      <c r="AH435" s="207"/>
      <c r="AI435" s="415"/>
      <c r="AJ435" s="336" t="str">
        <f t="shared" si="164"/>
        <v>Please complete all cells in row</v>
      </c>
      <c r="AK435" s="415"/>
      <c r="AL435" s="244"/>
      <c r="AM435" s="244"/>
      <c r="AN435" s="244"/>
      <c r="AO435" s="244"/>
      <c r="AP435" s="244"/>
      <c r="AQ435" s="244"/>
      <c r="AR435" s="244"/>
      <c r="AS435" s="337">
        <f t="shared" si="180"/>
        <v>1</v>
      </c>
      <c r="AT435" s="337">
        <f t="shared" si="181"/>
        <v>1</v>
      </c>
      <c r="AU435" s="337">
        <f t="shared" si="182"/>
        <v>1</v>
      </c>
      <c r="AV435" s="337">
        <f t="shared" si="183"/>
        <v>1</v>
      </c>
      <c r="AW435" s="337">
        <f t="shared" si="184"/>
        <v>1</v>
      </c>
      <c r="AX435" s="337">
        <f t="shared" si="185"/>
        <v>1</v>
      </c>
      <c r="AY435" s="337">
        <f t="shared" si="186"/>
        <v>1</v>
      </c>
      <c r="AZ435" s="322"/>
      <c r="BA435" s="322"/>
      <c r="BB435" s="244"/>
      <c r="BC435" s="244"/>
      <c r="BD435" s="244"/>
      <c r="BE435" s="244"/>
      <c r="BF435" s="337">
        <f t="shared" si="187"/>
        <v>0</v>
      </c>
      <c r="BG435" s="244"/>
      <c r="BH435" s="322"/>
      <c r="BI435" s="337">
        <f t="shared" si="188"/>
        <v>1</v>
      </c>
      <c r="BJ435" s="337">
        <f t="shared" si="189"/>
        <v>1</v>
      </c>
      <c r="BK435" s="337">
        <f t="shared" si="190"/>
        <v>1</v>
      </c>
      <c r="BL435" s="337">
        <f t="shared" si="191"/>
        <v>1</v>
      </c>
      <c r="BM435" s="337">
        <f t="shared" si="192"/>
        <v>1</v>
      </c>
      <c r="BN435" s="337">
        <f t="shared" si="193"/>
        <v>1</v>
      </c>
      <c r="BO435" s="415"/>
      <c r="BP435" s="244"/>
      <c r="BQ435" s="244"/>
      <c r="BR435" s="842"/>
      <c r="BS435" s="842"/>
      <c r="BT435" s="842"/>
    </row>
    <row r="436" spans="1:72" s="22" customFormat="1" ht="15.75" hidden="1" customHeight="1" outlineLevel="1">
      <c r="A436" s="842"/>
      <c r="B436" s="44"/>
      <c r="C436" s="45"/>
      <c r="D436" s="46"/>
      <c r="E436" s="46"/>
      <c r="F436" s="45"/>
      <c r="G436" s="46"/>
      <c r="H436" s="45"/>
      <c r="I436" s="45"/>
      <c r="J436" s="47"/>
      <c r="K436" s="48"/>
      <c r="L436" s="47"/>
      <c r="M436" s="2316"/>
      <c r="N436" s="48"/>
      <c r="O436" s="49"/>
      <c r="P436" s="49"/>
      <c r="Q436" s="2254">
        <f t="shared" si="179"/>
        <v>0</v>
      </c>
      <c r="R436" s="50"/>
      <c r="S436" s="2317"/>
      <c r="T436" s="2317"/>
      <c r="U436" s="2317"/>
      <c r="V436" s="2317"/>
      <c r="W436" s="2255">
        <f t="shared" si="161"/>
        <v>0</v>
      </c>
      <c r="X436" s="2261">
        <f t="shared" si="162"/>
        <v>0</v>
      </c>
      <c r="Y436" s="2261">
        <f t="shared" si="163"/>
        <v>0</v>
      </c>
      <c r="Z436" s="50"/>
      <c r="AA436" s="50"/>
      <c r="AB436" s="48"/>
      <c r="AC436" s="48"/>
      <c r="AD436" s="48"/>
      <c r="AE436" s="51"/>
      <c r="AF436" s="42"/>
      <c r="AG436" s="52" t="s">
        <v>7359</v>
      </c>
      <c r="AH436" s="207"/>
      <c r="AI436" s="415"/>
      <c r="AJ436" s="336" t="str">
        <f t="shared" si="164"/>
        <v>Please complete all cells in row</v>
      </c>
      <c r="AK436" s="415"/>
      <c r="AL436" s="244"/>
      <c r="AM436" s="244"/>
      <c r="AN436" s="244"/>
      <c r="AO436" s="244"/>
      <c r="AP436" s="244"/>
      <c r="AQ436" s="244"/>
      <c r="AR436" s="244"/>
      <c r="AS436" s="337">
        <f t="shared" si="180"/>
        <v>1</v>
      </c>
      <c r="AT436" s="337">
        <f t="shared" si="181"/>
        <v>1</v>
      </c>
      <c r="AU436" s="337">
        <f t="shared" si="182"/>
        <v>1</v>
      </c>
      <c r="AV436" s="337">
        <f t="shared" si="183"/>
        <v>1</v>
      </c>
      <c r="AW436" s="337">
        <f t="shared" si="184"/>
        <v>1</v>
      </c>
      <c r="AX436" s="337">
        <f t="shared" si="185"/>
        <v>1</v>
      </c>
      <c r="AY436" s="337">
        <f t="shared" si="186"/>
        <v>1</v>
      </c>
      <c r="AZ436" s="322"/>
      <c r="BA436" s="322"/>
      <c r="BB436" s="244"/>
      <c r="BC436" s="244"/>
      <c r="BD436" s="244"/>
      <c r="BE436" s="244"/>
      <c r="BF436" s="337">
        <f t="shared" si="187"/>
        <v>0</v>
      </c>
      <c r="BG436" s="244"/>
      <c r="BH436" s="322"/>
      <c r="BI436" s="337">
        <f t="shared" si="188"/>
        <v>1</v>
      </c>
      <c r="BJ436" s="337">
        <f t="shared" si="189"/>
        <v>1</v>
      </c>
      <c r="BK436" s="337">
        <f t="shared" si="190"/>
        <v>1</v>
      </c>
      <c r="BL436" s="337">
        <f t="shared" si="191"/>
        <v>1</v>
      </c>
      <c r="BM436" s="337">
        <f t="shared" si="192"/>
        <v>1</v>
      </c>
      <c r="BN436" s="337">
        <f t="shared" si="193"/>
        <v>1</v>
      </c>
      <c r="BO436" s="415"/>
      <c r="BP436" s="244"/>
      <c r="BQ436" s="244"/>
      <c r="BR436" s="842"/>
      <c r="BS436" s="842"/>
      <c r="BT436" s="842"/>
    </row>
    <row r="437" spans="1:72" s="22" customFormat="1" ht="15.75" hidden="1" customHeight="1" outlineLevel="1">
      <c r="A437" s="842"/>
      <c r="B437" s="44"/>
      <c r="C437" s="45"/>
      <c r="D437" s="46"/>
      <c r="E437" s="46"/>
      <c r="F437" s="45"/>
      <c r="G437" s="46"/>
      <c r="H437" s="45"/>
      <c r="I437" s="45"/>
      <c r="J437" s="47"/>
      <c r="K437" s="48"/>
      <c r="L437" s="47"/>
      <c r="M437" s="2316"/>
      <c r="N437" s="48"/>
      <c r="O437" s="49"/>
      <c r="P437" s="49"/>
      <c r="Q437" s="2254">
        <f t="shared" si="179"/>
        <v>0</v>
      </c>
      <c r="R437" s="50"/>
      <c r="S437" s="2317"/>
      <c r="T437" s="2317"/>
      <c r="U437" s="2317"/>
      <c r="V437" s="2317"/>
      <c r="W437" s="2255">
        <f t="shared" si="161"/>
        <v>0</v>
      </c>
      <c r="X437" s="2261">
        <f t="shared" si="162"/>
        <v>0</v>
      </c>
      <c r="Y437" s="2261">
        <f t="shared" si="163"/>
        <v>0</v>
      </c>
      <c r="Z437" s="50"/>
      <c r="AA437" s="50"/>
      <c r="AB437" s="48"/>
      <c r="AC437" s="48"/>
      <c r="AD437" s="48"/>
      <c r="AE437" s="51"/>
      <c r="AF437" s="42"/>
      <c r="AG437" s="52" t="s">
        <v>7360</v>
      </c>
      <c r="AH437" s="207"/>
      <c r="AI437" s="415"/>
      <c r="AJ437" s="336" t="str">
        <f t="shared" si="164"/>
        <v>Please complete all cells in row</v>
      </c>
      <c r="AK437" s="415"/>
      <c r="AL437" s="244"/>
      <c r="AM437" s="244"/>
      <c r="AN437" s="244"/>
      <c r="AO437" s="244"/>
      <c r="AP437" s="244"/>
      <c r="AQ437" s="244"/>
      <c r="AR437" s="244"/>
      <c r="AS437" s="337">
        <f t="shared" si="180"/>
        <v>1</v>
      </c>
      <c r="AT437" s="337">
        <f t="shared" si="181"/>
        <v>1</v>
      </c>
      <c r="AU437" s="337">
        <f t="shared" si="182"/>
        <v>1</v>
      </c>
      <c r="AV437" s="337">
        <f t="shared" si="183"/>
        <v>1</v>
      </c>
      <c r="AW437" s="337">
        <f t="shared" si="184"/>
        <v>1</v>
      </c>
      <c r="AX437" s="337">
        <f t="shared" si="185"/>
        <v>1</v>
      </c>
      <c r="AY437" s="337">
        <f t="shared" si="186"/>
        <v>1</v>
      </c>
      <c r="AZ437" s="322"/>
      <c r="BA437" s="322"/>
      <c r="BB437" s="244"/>
      <c r="BC437" s="244"/>
      <c r="BD437" s="244"/>
      <c r="BE437" s="244"/>
      <c r="BF437" s="337">
        <f t="shared" si="187"/>
        <v>0</v>
      </c>
      <c r="BG437" s="244"/>
      <c r="BH437" s="322"/>
      <c r="BI437" s="337">
        <f t="shared" si="188"/>
        <v>1</v>
      </c>
      <c r="BJ437" s="337">
        <f t="shared" si="189"/>
        <v>1</v>
      </c>
      <c r="BK437" s="337">
        <f t="shared" si="190"/>
        <v>1</v>
      </c>
      <c r="BL437" s="337">
        <f t="shared" si="191"/>
        <v>1</v>
      </c>
      <c r="BM437" s="337">
        <f t="shared" si="192"/>
        <v>1</v>
      </c>
      <c r="BN437" s="337">
        <f t="shared" si="193"/>
        <v>1</v>
      </c>
      <c r="BO437" s="415"/>
      <c r="BP437" s="244"/>
      <c r="BQ437" s="244"/>
      <c r="BR437" s="842"/>
      <c r="BS437" s="842"/>
      <c r="BT437" s="842"/>
    </row>
    <row r="438" spans="1:72" s="22" customFormat="1" ht="15.75" hidden="1" customHeight="1" outlineLevel="1">
      <c r="A438" s="842"/>
      <c r="B438" s="44"/>
      <c r="C438" s="45"/>
      <c r="D438" s="46"/>
      <c r="E438" s="46"/>
      <c r="F438" s="45"/>
      <c r="G438" s="46"/>
      <c r="H438" s="45"/>
      <c r="I438" s="45"/>
      <c r="J438" s="47"/>
      <c r="K438" s="48"/>
      <c r="L438" s="47"/>
      <c r="M438" s="2316"/>
      <c r="N438" s="48"/>
      <c r="O438" s="49"/>
      <c r="P438" s="49"/>
      <c r="Q438" s="2254">
        <f t="shared" si="179"/>
        <v>0</v>
      </c>
      <c r="R438" s="50"/>
      <c r="S438" s="2317"/>
      <c r="T438" s="2317"/>
      <c r="U438" s="2317"/>
      <c r="V438" s="2317"/>
      <c r="W438" s="2255">
        <f t="shared" si="161"/>
        <v>0</v>
      </c>
      <c r="X438" s="2261">
        <f t="shared" si="162"/>
        <v>0</v>
      </c>
      <c r="Y438" s="2261">
        <f t="shared" si="163"/>
        <v>0</v>
      </c>
      <c r="Z438" s="50"/>
      <c r="AA438" s="50"/>
      <c r="AB438" s="48"/>
      <c r="AC438" s="48"/>
      <c r="AD438" s="48"/>
      <c r="AE438" s="51"/>
      <c r="AF438" s="42"/>
      <c r="AG438" s="52" t="s">
        <v>7361</v>
      </c>
      <c r="AH438" s="207"/>
      <c r="AI438" s="415"/>
      <c r="AJ438" s="336" t="str">
        <f t="shared" si="164"/>
        <v>Please complete all cells in row</v>
      </c>
      <c r="AK438" s="415"/>
      <c r="AL438" s="244"/>
      <c r="AM438" s="244"/>
      <c r="AN438" s="244"/>
      <c r="AO438" s="244"/>
      <c r="AP438" s="244"/>
      <c r="AQ438" s="244"/>
      <c r="AR438" s="244"/>
      <c r="AS438" s="337">
        <f t="shared" si="180"/>
        <v>1</v>
      </c>
      <c r="AT438" s="337">
        <f t="shared" si="181"/>
        <v>1</v>
      </c>
      <c r="AU438" s="337">
        <f t="shared" si="182"/>
        <v>1</v>
      </c>
      <c r="AV438" s="337">
        <f t="shared" si="183"/>
        <v>1</v>
      </c>
      <c r="AW438" s="337">
        <f t="shared" si="184"/>
        <v>1</v>
      </c>
      <c r="AX438" s="337">
        <f t="shared" si="185"/>
        <v>1</v>
      </c>
      <c r="AY438" s="337">
        <f t="shared" si="186"/>
        <v>1</v>
      </c>
      <c r="AZ438" s="322"/>
      <c r="BA438" s="322"/>
      <c r="BB438" s="244"/>
      <c r="BC438" s="244"/>
      <c r="BD438" s="244"/>
      <c r="BE438" s="244"/>
      <c r="BF438" s="337">
        <f t="shared" si="187"/>
        <v>0</v>
      </c>
      <c r="BG438" s="244"/>
      <c r="BH438" s="322"/>
      <c r="BI438" s="337">
        <f t="shared" si="188"/>
        <v>1</v>
      </c>
      <c r="BJ438" s="337">
        <f t="shared" si="189"/>
        <v>1</v>
      </c>
      <c r="BK438" s="337">
        <f t="shared" si="190"/>
        <v>1</v>
      </c>
      <c r="BL438" s="337">
        <f t="shared" si="191"/>
        <v>1</v>
      </c>
      <c r="BM438" s="337">
        <f t="shared" si="192"/>
        <v>1</v>
      </c>
      <c r="BN438" s="337">
        <f t="shared" si="193"/>
        <v>1</v>
      </c>
      <c r="BO438" s="415"/>
      <c r="BP438" s="244"/>
      <c r="BQ438" s="244"/>
      <c r="BR438" s="842"/>
      <c r="BS438" s="842"/>
      <c r="BT438" s="842"/>
    </row>
    <row r="439" spans="1:72" s="22" customFormat="1" ht="15.75" hidden="1" customHeight="1" outlineLevel="1">
      <c r="A439" s="842"/>
      <c r="B439" s="44"/>
      <c r="C439" s="45"/>
      <c r="D439" s="46"/>
      <c r="E439" s="46"/>
      <c r="F439" s="45"/>
      <c r="G439" s="46"/>
      <c r="H439" s="45"/>
      <c r="I439" s="45"/>
      <c r="J439" s="47"/>
      <c r="K439" s="48"/>
      <c r="L439" s="47"/>
      <c r="M439" s="2316"/>
      <c r="N439" s="48"/>
      <c r="O439" s="49"/>
      <c r="P439" s="49"/>
      <c r="Q439" s="2254">
        <f t="shared" si="179"/>
        <v>0</v>
      </c>
      <c r="R439" s="50"/>
      <c r="S439" s="2317"/>
      <c r="T439" s="2317"/>
      <c r="U439" s="2317"/>
      <c r="V439" s="2317"/>
      <c r="W439" s="2255">
        <f t="shared" si="161"/>
        <v>0</v>
      </c>
      <c r="X439" s="2261">
        <f t="shared" si="162"/>
        <v>0</v>
      </c>
      <c r="Y439" s="2261">
        <f t="shared" si="163"/>
        <v>0</v>
      </c>
      <c r="Z439" s="50"/>
      <c r="AA439" s="50"/>
      <c r="AB439" s="48"/>
      <c r="AC439" s="48"/>
      <c r="AD439" s="48"/>
      <c r="AE439" s="51"/>
      <c r="AF439" s="42"/>
      <c r="AG439" s="52" t="s">
        <v>7362</v>
      </c>
      <c r="AH439" s="207"/>
      <c r="AI439" s="415"/>
      <c r="AJ439" s="336" t="str">
        <f t="shared" si="164"/>
        <v>Please complete all cells in row</v>
      </c>
      <c r="AK439" s="415"/>
      <c r="AL439" s="244"/>
      <c r="AM439" s="244"/>
      <c r="AN439" s="244"/>
      <c r="AO439" s="244"/>
      <c r="AP439" s="244"/>
      <c r="AQ439" s="244"/>
      <c r="AR439" s="244"/>
      <c r="AS439" s="337">
        <f t="shared" si="180"/>
        <v>1</v>
      </c>
      <c r="AT439" s="337">
        <f t="shared" si="181"/>
        <v>1</v>
      </c>
      <c r="AU439" s="337">
        <f t="shared" si="182"/>
        <v>1</v>
      </c>
      <c r="AV439" s="337">
        <f t="shared" si="183"/>
        <v>1</v>
      </c>
      <c r="AW439" s="337">
        <f t="shared" si="184"/>
        <v>1</v>
      </c>
      <c r="AX439" s="337">
        <f t="shared" si="185"/>
        <v>1</v>
      </c>
      <c r="AY439" s="337">
        <f t="shared" si="186"/>
        <v>1</v>
      </c>
      <c r="AZ439" s="322"/>
      <c r="BA439" s="322"/>
      <c r="BB439" s="244"/>
      <c r="BC439" s="244"/>
      <c r="BD439" s="244"/>
      <c r="BE439" s="244"/>
      <c r="BF439" s="337">
        <f t="shared" si="187"/>
        <v>0</v>
      </c>
      <c r="BG439" s="244"/>
      <c r="BH439" s="322"/>
      <c r="BI439" s="337">
        <f t="shared" si="188"/>
        <v>1</v>
      </c>
      <c r="BJ439" s="337">
        <f t="shared" si="189"/>
        <v>1</v>
      </c>
      <c r="BK439" s="337">
        <f t="shared" si="190"/>
        <v>1</v>
      </c>
      <c r="BL439" s="337">
        <f t="shared" si="191"/>
        <v>1</v>
      </c>
      <c r="BM439" s="337">
        <f t="shared" si="192"/>
        <v>1</v>
      </c>
      <c r="BN439" s="337">
        <f t="shared" si="193"/>
        <v>1</v>
      </c>
      <c r="BO439" s="415"/>
      <c r="BP439" s="244"/>
      <c r="BQ439" s="244"/>
      <c r="BR439" s="842"/>
      <c r="BS439" s="842"/>
      <c r="BT439" s="842"/>
    </row>
    <row r="440" spans="1:72" s="22" customFormat="1" ht="15.75" hidden="1" customHeight="1" outlineLevel="1">
      <c r="A440" s="842"/>
      <c r="B440" s="44"/>
      <c r="C440" s="45"/>
      <c r="D440" s="46"/>
      <c r="E440" s="46"/>
      <c r="F440" s="45"/>
      <c r="G440" s="46"/>
      <c r="H440" s="45"/>
      <c r="I440" s="45"/>
      <c r="J440" s="47"/>
      <c r="K440" s="48"/>
      <c r="L440" s="47"/>
      <c r="M440" s="2316"/>
      <c r="N440" s="48"/>
      <c r="O440" s="49"/>
      <c r="P440" s="49"/>
      <c r="Q440" s="2254">
        <f t="shared" si="179"/>
        <v>0</v>
      </c>
      <c r="R440" s="50"/>
      <c r="S440" s="2317"/>
      <c r="T440" s="2317"/>
      <c r="U440" s="2317"/>
      <c r="V440" s="2317"/>
      <c r="W440" s="2255">
        <f t="shared" si="161"/>
        <v>0</v>
      </c>
      <c r="X440" s="2261">
        <f t="shared" si="162"/>
        <v>0</v>
      </c>
      <c r="Y440" s="2261">
        <f t="shared" si="163"/>
        <v>0</v>
      </c>
      <c r="Z440" s="50"/>
      <c r="AA440" s="50"/>
      <c r="AB440" s="48"/>
      <c r="AC440" s="48"/>
      <c r="AD440" s="48"/>
      <c r="AE440" s="51"/>
      <c r="AF440" s="42"/>
      <c r="AG440" s="52" t="s">
        <v>7363</v>
      </c>
      <c r="AH440" s="207"/>
      <c r="AI440" s="415"/>
      <c r="AJ440" s="336" t="str">
        <f t="shared" si="164"/>
        <v>Please complete all cells in row</v>
      </c>
      <c r="AK440" s="415"/>
      <c r="AL440" s="244"/>
      <c r="AM440" s="244"/>
      <c r="AN440" s="244"/>
      <c r="AO440" s="244"/>
      <c r="AP440" s="244"/>
      <c r="AQ440" s="244"/>
      <c r="AR440" s="244"/>
      <c r="AS440" s="337">
        <f t="shared" si="180"/>
        <v>1</v>
      </c>
      <c r="AT440" s="337">
        <f t="shared" si="181"/>
        <v>1</v>
      </c>
      <c r="AU440" s="337">
        <f t="shared" si="182"/>
        <v>1</v>
      </c>
      <c r="AV440" s="337">
        <f t="shared" si="183"/>
        <v>1</v>
      </c>
      <c r="AW440" s="337">
        <f t="shared" si="184"/>
        <v>1</v>
      </c>
      <c r="AX440" s="337">
        <f t="shared" si="185"/>
        <v>1</v>
      </c>
      <c r="AY440" s="337">
        <f t="shared" si="186"/>
        <v>1</v>
      </c>
      <c r="AZ440" s="322"/>
      <c r="BA440" s="322"/>
      <c r="BB440" s="244"/>
      <c r="BC440" s="244"/>
      <c r="BD440" s="244"/>
      <c r="BE440" s="244"/>
      <c r="BF440" s="337">
        <f t="shared" si="187"/>
        <v>0</v>
      </c>
      <c r="BG440" s="244"/>
      <c r="BH440" s="322"/>
      <c r="BI440" s="337">
        <f t="shared" si="188"/>
        <v>1</v>
      </c>
      <c r="BJ440" s="337">
        <f t="shared" si="189"/>
        <v>1</v>
      </c>
      <c r="BK440" s="337">
        <f t="shared" si="190"/>
        <v>1</v>
      </c>
      <c r="BL440" s="337">
        <f t="shared" si="191"/>
        <v>1</v>
      </c>
      <c r="BM440" s="337">
        <f t="shared" si="192"/>
        <v>1</v>
      </c>
      <c r="BN440" s="337">
        <f t="shared" si="193"/>
        <v>1</v>
      </c>
      <c r="BO440" s="415"/>
      <c r="BP440" s="244"/>
      <c r="BQ440" s="244"/>
      <c r="BR440" s="842"/>
      <c r="BS440" s="842"/>
      <c r="BT440" s="842"/>
    </row>
    <row r="441" spans="1:72" s="22" customFormat="1" ht="15.75" hidden="1" customHeight="1" outlineLevel="1">
      <c r="A441" s="842"/>
      <c r="B441" s="44"/>
      <c r="C441" s="45"/>
      <c r="D441" s="46"/>
      <c r="E441" s="46"/>
      <c r="F441" s="45"/>
      <c r="G441" s="46"/>
      <c r="H441" s="45"/>
      <c r="I441" s="45"/>
      <c r="J441" s="47"/>
      <c r="K441" s="48"/>
      <c r="L441" s="47"/>
      <c r="M441" s="2316"/>
      <c r="N441" s="48"/>
      <c r="O441" s="49"/>
      <c r="P441" s="49"/>
      <c r="Q441" s="2254">
        <f t="shared" si="179"/>
        <v>0</v>
      </c>
      <c r="R441" s="50"/>
      <c r="S441" s="2317"/>
      <c r="T441" s="2317"/>
      <c r="U441" s="2317"/>
      <c r="V441" s="2317"/>
      <c r="W441" s="2255">
        <f t="shared" si="161"/>
        <v>0</v>
      </c>
      <c r="X441" s="2261">
        <f t="shared" si="162"/>
        <v>0</v>
      </c>
      <c r="Y441" s="2261">
        <f t="shared" si="163"/>
        <v>0</v>
      </c>
      <c r="Z441" s="50"/>
      <c r="AA441" s="50"/>
      <c r="AB441" s="48"/>
      <c r="AC441" s="48"/>
      <c r="AD441" s="48"/>
      <c r="AE441" s="51"/>
      <c r="AF441" s="42"/>
      <c r="AG441" s="52" t="s">
        <v>7364</v>
      </c>
      <c r="AH441" s="207"/>
      <c r="AI441" s="415"/>
      <c r="AJ441" s="336" t="str">
        <f t="shared" si="164"/>
        <v>Please complete all cells in row</v>
      </c>
      <c r="AK441" s="415"/>
      <c r="AL441" s="244"/>
      <c r="AM441" s="244"/>
      <c r="AN441" s="244"/>
      <c r="AO441" s="244"/>
      <c r="AP441" s="244"/>
      <c r="AQ441" s="244"/>
      <c r="AR441" s="244"/>
      <c r="AS441" s="337">
        <f t="shared" si="180"/>
        <v>1</v>
      </c>
      <c r="AT441" s="337">
        <f t="shared" si="181"/>
        <v>1</v>
      </c>
      <c r="AU441" s="337">
        <f t="shared" si="182"/>
        <v>1</v>
      </c>
      <c r="AV441" s="337">
        <f t="shared" si="183"/>
        <v>1</v>
      </c>
      <c r="AW441" s="337">
        <f t="shared" si="184"/>
        <v>1</v>
      </c>
      <c r="AX441" s="337">
        <f t="shared" si="185"/>
        <v>1</v>
      </c>
      <c r="AY441" s="337">
        <f t="shared" si="186"/>
        <v>1</v>
      </c>
      <c r="AZ441" s="322"/>
      <c r="BA441" s="322"/>
      <c r="BB441" s="244"/>
      <c r="BC441" s="244"/>
      <c r="BD441" s="244"/>
      <c r="BE441" s="244"/>
      <c r="BF441" s="337">
        <f t="shared" si="187"/>
        <v>0</v>
      </c>
      <c r="BG441" s="244"/>
      <c r="BH441" s="322"/>
      <c r="BI441" s="337">
        <f t="shared" si="188"/>
        <v>1</v>
      </c>
      <c r="BJ441" s="337">
        <f t="shared" si="189"/>
        <v>1</v>
      </c>
      <c r="BK441" s="337">
        <f t="shared" si="190"/>
        <v>1</v>
      </c>
      <c r="BL441" s="337">
        <f t="shared" si="191"/>
        <v>1</v>
      </c>
      <c r="BM441" s="337">
        <f t="shared" si="192"/>
        <v>1</v>
      </c>
      <c r="BN441" s="337">
        <f t="shared" si="193"/>
        <v>1</v>
      </c>
      <c r="BO441" s="415"/>
      <c r="BP441" s="244"/>
      <c r="BQ441" s="244"/>
      <c r="BR441" s="842"/>
      <c r="BS441" s="842"/>
      <c r="BT441" s="842"/>
    </row>
    <row r="442" spans="1:72" s="22" customFormat="1" ht="15.75" hidden="1" customHeight="1" outlineLevel="1">
      <c r="A442" s="842"/>
      <c r="B442" s="44"/>
      <c r="C442" s="45"/>
      <c r="D442" s="46"/>
      <c r="E442" s="46"/>
      <c r="F442" s="45"/>
      <c r="G442" s="46"/>
      <c r="H442" s="45"/>
      <c r="I442" s="45"/>
      <c r="J442" s="47"/>
      <c r="K442" s="48"/>
      <c r="L442" s="47"/>
      <c r="M442" s="2316"/>
      <c r="N442" s="48"/>
      <c r="O442" s="49"/>
      <c r="P442" s="49"/>
      <c r="Q442" s="2254">
        <f t="shared" si="179"/>
        <v>0</v>
      </c>
      <c r="R442" s="50"/>
      <c r="S442" s="2317"/>
      <c r="T442" s="2317"/>
      <c r="U442" s="2317"/>
      <c r="V442" s="2317"/>
      <c r="W442" s="2255">
        <f t="shared" si="161"/>
        <v>0</v>
      </c>
      <c r="X442" s="2261">
        <f t="shared" si="162"/>
        <v>0</v>
      </c>
      <c r="Y442" s="2261">
        <f t="shared" si="163"/>
        <v>0</v>
      </c>
      <c r="Z442" s="50"/>
      <c r="AA442" s="50"/>
      <c r="AB442" s="48"/>
      <c r="AC442" s="48"/>
      <c r="AD442" s="48"/>
      <c r="AE442" s="51"/>
      <c r="AF442" s="42"/>
      <c r="AG442" s="52" t="s">
        <v>7365</v>
      </c>
      <c r="AH442" s="207"/>
      <c r="AI442" s="415"/>
      <c r="AJ442" s="336" t="str">
        <f t="shared" si="164"/>
        <v>Please complete all cells in row</v>
      </c>
      <c r="AK442" s="415"/>
      <c r="AL442" s="244"/>
      <c r="AM442" s="244"/>
      <c r="AN442" s="244"/>
      <c r="AO442" s="244"/>
      <c r="AP442" s="244"/>
      <c r="AQ442" s="244"/>
      <c r="AR442" s="244"/>
      <c r="AS442" s="337">
        <f t="shared" si="180"/>
        <v>1</v>
      </c>
      <c r="AT442" s="337">
        <f t="shared" si="181"/>
        <v>1</v>
      </c>
      <c r="AU442" s="337">
        <f t="shared" si="182"/>
        <v>1</v>
      </c>
      <c r="AV442" s="337">
        <f t="shared" si="183"/>
        <v>1</v>
      </c>
      <c r="AW442" s="337">
        <f t="shared" si="184"/>
        <v>1</v>
      </c>
      <c r="AX442" s="337">
        <f t="shared" si="185"/>
        <v>1</v>
      </c>
      <c r="AY442" s="337">
        <f t="shared" si="186"/>
        <v>1</v>
      </c>
      <c r="AZ442" s="322"/>
      <c r="BA442" s="322"/>
      <c r="BB442" s="244"/>
      <c r="BC442" s="244"/>
      <c r="BD442" s="244"/>
      <c r="BE442" s="244"/>
      <c r="BF442" s="337">
        <f t="shared" si="187"/>
        <v>0</v>
      </c>
      <c r="BG442" s="244"/>
      <c r="BH442" s="322"/>
      <c r="BI442" s="337">
        <f t="shared" si="188"/>
        <v>1</v>
      </c>
      <c r="BJ442" s="337">
        <f t="shared" si="189"/>
        <v>1</v>
      </c>
      <c r="BK442" s="337">
        <f t="shared" si="190"/>
        <v>1</v>
      </c>
      <c r="BL442" s="337">
        <f t="shared" si="191"/>
        <v>1</v>
      </c>
      <c r="BM442" s="337">
        <f t="shared" si="192"/>
        <v>1</v>
      </c>
      <c r="BN442" s="337">
        <f t="shared" si="193"/>
        <v>1</v>
      </c>
      <c r="BO442" s="415"/>
      <c r="BP442" s="244"/>
      <c r="BQ442" s="244"/>
      <c r="BR442" s="842"/>
      <c r="BS442" s="842"/>
      <c r="BT442" s="842"/>
    </row>
    <row r="443" spans="1:72" s="22" customFormat="1" ht="15.75" hidden="1" customHeight="1" outlineLevel="1">
      <c r="A443" s="842"/>
      <c r="B443" s="44"/>
      <c r="C443" s="45"/>
      <c r="D443" s="46"/>
      <c r="E443" s="46"/>
      <c r="F443" s="45"/>
      <c r="G443" s="46"/>
      <c r="H443" s="45"/>
      <c r="I443" s="45"/>
      <c r="J443" s="47"/>
      <c r="K443" s="48"/>
      <c r="L443" s="47"/>
      <c r="M443" s="2316"/>
      <c r="N443" s="48"/>
      <c r="O443" s="49"/>
      <c r="P443" s="49"/>
      <c r="Q443" s="2254">
        <f t="shared" si="179"/>
        <v>0</v>
      </c>
      <c r="R443" s="50"/>
      <c r="S443" s="2317"/>
      <c r="T443" s="2317"/>
      <c r="U443" s="2317"/>
      <c r="V443" s="2317"/>
      <c r="W443" s="2255">
        <f t="shared" ref="W443:W464" si="194">IF(R443=0,0,((1+R443)*(1+C$626))-1)</f>
        <v>0</v>
      </c>
      <c r="X443" s="2261">
        <f t="shared" ref="X443:X464" si="195">W443*P443</f>
        <v>0</v>
      </c>
      <c r="Y443" s="2261">
        <f t="shared" ref="Y443:Y464" si="196" xml:space="preserve"> R443*P443</f>
        <v>0</v>
      </c>
      <c r="Z443" s="50"/>
      <c r="AA443" s="50"/>
      <c r="AB443" s="48"/>
      <c r="AC443" s="48"/>
      <c r="AD443" s="48"/>
      <c r="AE443" s="51"/>
      <c r="AF443" s="42"/>
      <c r="AG443" s="52" t="s">
        <v>7366</v>
      </c>
      <c r="AH443" s="207"/>
      <c r="AI443" s="415"/>
      <c r="AJ443" s="336" t="str">
        <f t="shared" ref="AJ443:AJ465" si="197">IF( SUM( AL443:BN443 ) = 0, 0, $AL$5 )</f>
        <v>Please complete all cells in row</v>
      </c>
      <c r="AK443" s="415"/>
      <c r="AL443" s="244"/>
      <c r="AM443" s="244"/>
      <c r="AN443" s="244"/>
      <c r="AO443" s="244"/>
      <c r="AP443" s="244"/>
      <c r="AQ443" s="244"/>
      <c r="AR443" s="244"/>
      <c r="AS443" s="337">
        <f t="shared" si="180"/>
        <v>1</v>
      </c>
      <c r="AT443" s="337">
        <f t="shared" si="181"/>
        <v>1</v>
      </c>
      <c r="AU443" s="337">
        <f t="shared" si="182"/>
        <v>1</v>
      </c>
      <c r="AV443" s="337">
        <f t="shared" si="183"/>
        <v>1</v>
      </c>
      <c r="AW443" s="337">
        <f t="shared" si="184"/>
        <v>1</v>
      </c>
      <c r="AX443" s="337">
        <f t="shared" si="185"/>
        <v>1</v>
      </c>
      <c r="AY443" s="337">
        <f t="shared" si="186"/>
        <v>1</v>
      </c>
      <c r="AZ443" s="322"/>
      <c r="BA443" s="322"/>
      <c r="BB443" s="244"/>
      <c r="BC443" s="244"/>
      <c r="BD443" s="244"/>
      <c r="BE443" s="244"/>
      <c r="BF443" s="337">
        <f t="shared" si="187"/>
        <v>0</v>
      </c>
      <c r="BG443" s="244"/>
      <c r="BH443" s="322"/>
      <c r="BI443" s="337">
        <f t="shared" si="188"/>
        <v>1</v>
      </c>
      <c r="BJ443" s="337">
        <f t="shared" si="189"/>
        <v>1</v>
      </c>
      <c r="BK443" s="337">
        <f t="shared" si="190"/>
        <v>1</v>
      </c>
      <c r="BL443" s="337">
        <f t="shared" si="191"/>
        <v>1</v>
      </c>
      <c r="BM443" s="337">
        <f t="shared" si="192"/>
        <v>1</v>
      </c>
      <c r="BN443" s="337">
        <f t="shared" si="193"/>
        <v>1</v>
      </c>
      <c r="BO443" s="415"/>
      <c r="BP443" s="244"/>
      <c r="BQ443" s="244"/>
      <c r="BR443" s="842"/>
      <c r="BS443" s="842"/>
      <c r="BT443" s="842"/>
    </row>
    <row r="444" spans="1:72" s="22" customFormat="1" ht="15.75" hidden="1" customHeight="1" outlineLevel="1">
      <c r="A444" s="842"/>
      <c r="B444" s="44"/>
      <c r="C444" s="45"/>
      <c r="D444" s="46"/>
      <c r="E444" s="46"/>
      <c r="F444" s="45"/>
      <c r="G444" s="46"/>
      <c r="H444" s="45"/>
      <c r="I444" s="45"/>
      <c r="J444" s="47"/>
      <c r="K444" s="48"/>
      <c r="L444" s="47"/>
      <c r="M444" s="2316"/>
      <c r="N444" s="48"/>
      <c r="O444" s="49"/>
      <c r="P444" s="49"/>
      <c r="Q444" s="2254">
        <f t="shared" si="179"/>
        <v>0</v>
      </c>
      <c r="R444" s="50"/>
      <c r="S444" s="2317"/>
      <c r="T444" s="2317"/>
      <c r="U444" s="2317"/>
      <c r="V444" s="2317"/>
      <c r="W444" s="2255">
        <f t="shared" si="194"/>
        <v>0</v>
      </c>
      <c r="X444" s="2261">
        <f t="shared" si="195"/>
        <v>0</v>
      </c>
      <c r="Y444" s="2261">
        <f t="shared" si="196"/>
        <v>0</v>
      </c>
      <c r="Z444" s="50"/>
      <c r="AA444" s="50"/>
      <c r="AB444" s="48"/>
      <c r="AC444" s="48"/>
      <c r="AD444" s="48"/>
      <c r="AE444" s="51"/>
      <c r="AF444" s="42"/>
      <c r="AG444" s="52" t="s">
        <v>7367</v>
      </c>
      <c r="AH444" s="207"/>
      <c r="AI444" s="415"/>
      <c r="AJ444" s="336" t="str">
        <f t="shared" si="197"/>
        <v>Please complete all cells in row</v>
      </c>
      <c r="AK444" s="415"/>
      <c r="AL444" s="244"/>
      <c r="AM444" s="244"/>
      <c r="AN444" s="244"/>
      <c r="AO444" s="244"/>
      <c r="AP444" s="244"/>
      <c r="AQ444" s="244"/>
      <c r="AR444" s="244"/>
      <c r="AS444" s="337">
        <f t="shared" si="180"/>
        <v>1</v>
      </c>
      <c r="AT444" s="337">
        <f t="shared" si="181"/>
        <v>1</v>
      </c>
      <c r="AU444" s="337">
        <f t="shared" si="182"/>
        <v>1</v>
      </c>
      <c r="AV444" s="337">
        <f t="shared" si="183"/>
        <v>1</v>
      </c>
      <c r="AW444" s="337">
        <f t="shared" si="184"/>
        <v>1</v>
      </c>
      <c r="AX444" s="337">
        <f t="shared" si="185"/>
        <v>1</v>
      </c>
      <c r="AY444" s="337">
        <f t="shared" si="186"/>
        <v>1</v>
      </c>
      <c r="AZ444" s="322"/>
      <c r="BA444" s="322"/>
      <c r="BB444" s="244"/>
      <c r="BC444" s="244"/>
      <c r="BD444" s="244"/>
      <c r="BE444" s="244"/>
      <c r="BF444" s="337">
        <f t="shared" si="187"/>
        <v>0</v>
      </c>
      <c r="BG444" s="244"/>
      <c r="BH444" s="322"/>
      <c r="BI444" s="337">
        <f t="shared" si="188"/>
        <v>1</v>
      </c>
      <c r="BJ444" s="337">
        <f t="shared" si="189"/>
        <v>1</v>
      </c>
      <c r="BK444" s="337">
        <f t="shared" si="190"/>
        <v>1</v>
      </c>
      <c r="BL444" s="337">
        <f t="shared" si="191"/>
        <v>1</v>
      </c>
      <c r="BM444" s="337">
        <f t="shared" si="192"/>
        <v>1</v>
      </c>
      <c r="BN444" s="337">
        <f t="shared" si="193"/>
        <v>1</v>
      </c>
      <c r="BO444" s="415"/>
      <c r="BP444" s="244"/>
      <c r="BQ444" s="244"/>
      <c r="BR444" s="842"/>
      <c r="BS444" s="842"/>
      <c r="BT444" s="842"/>
    </row>
    <row r="445" spans="1:72" s="22" customFormat="1" ht="15.75" hidden="1" customHeight="1" outlineLevel="1">
      <c r="A445" s="842"/>
      <c r="B445" s="44"/>
      <c r="C445" s="45"/>
      <c r="D445" s="46"/>
      <c r="E445" s="46"/>
      <c r="F445" s="45"/>
      <c r="G445" s="46"/>
      <c r="H445" s="45"/>
      <c r="I445" s="45"/>
      <c r="J445" s="47"/>
      <c r="K445" s="48"/>
      <c r="L445" s="47"/>
      <c r="M445" s="2316"/>
      <c r="N445" s="48"/>
      <c r="O445" s="49"/>
      <c r="P445" s="49"/>
      <c r="Q445" s="2254">
        <f t="shared" ref="Q445:Q464" si="198">IFERROR(M445*O445,"")</f>
        <v>0</v>
      </c>
      <c r="R445" s="50"/>
      <c r="S445" s="2317"/>
      <c r="T445" s="2317"/>
      <c r="U445" s="2317"/>
      <c r="V445" s="2317"/>
      <c r="W445" s="2255">
        <f t="shared" si="194"/>
        <v>0</v>
      </c>
      <c r="X445" s="2261">
        <f t="shared" si="195"/>
        <v>0</v>
      </c>
      <c r="Y445" s="2261">
        <f t="shared" si="196"/>
        <v>0</v>
      </c>
      <c r="Z445" s="50"/>
      <c r="AA445" s="50"/>
      <c r="AB445" s="48"/>
      <c r="AC445" s="48"/>
      <c r="AD445" s="48"/>
      <c r="AE445" s="51"/>
      <c r="AF445" s="42"/>
      <c r="AG445" s="52" t="s">
        <v>7368</v>
      </c>
      <c r="AH445" s="207"/>
      <c r="AI445" s="415"/>
      <c r="AJ445" s="336" t="str">
        <f t="shared" si="197"/>
        <v>Please complete all cells in row</v>
      </c>
      <c r="AK445" s="415"/>
      <c r="AL445" s="244"/>
      <c r="AM445" s="244"/>
      <c r="AN445" s="244"/>
      <c r="AO445" s="244"/>
      <c r="AP445" s="244"/>
      <c r="AQ445" s="244"/>
      <c r="AR445" s="244"/>
      <c r="AS445" s="337">
        <f t="shared" si="180"/>
        <v>1</v>
      </c>
      <c r="AT445" s="337">
        <f t="shared" si="181"/>
        <v>1</v>
      </c>
      <c r="AU445" s="337">
        <f t="shared" si="182"/>
        <v>1</v>
      </c>
      <c r="AV445" s="337">
        <f t="shared" si="183"/>
        <v>1</v>
      </c>
      <c r="AW445" s="337">
        <f t="shared" si="184"/>
        <v>1</v>
      </c>
      <c r="AX445" s="337">
        <f t="shared" si="185"/>
        <v>1</v>
      </c>
      <c r="AY445" s="337">
        <f t="shared" si="186"/>
        <v>1</v>
      </c>
      <c r="AZ445" s="322"/>
      <c r="BA445" s="322"/>
      <c r="BB445" s="244"/>
      <c r="BC445" s="244"/>
      <c r="BD445" s="244"/>
      <c r="BE445" s="244"/>
      <c r="BF445" s="337">
        <f t="shared" si="187"/>
        <v>0</v>
      </c>
      <c r="BG445" s="244"/>
      <c r="BH445" s="322"/>
      <c r="BI445" s="337">
        <f t="shared" si="188"/>
        <v>1</v>
      </c>
      <c r="BJ445" s="337">
        <f t="shared" si="189"/>
        <v>1</v>
      </c>
      <c r="BK445" s="337">
        <f t="shared" si="190"/>
        <v>1</v>
      </c>
      <c r="BL445" s="337">
        <f t="shared" si="191"/>
        <v>1</v>
      </c>
      <c r="BM445" s="337">
        <f t="shared" si="192"/>
        <v>1</v>
      </c>
      <c r="BN445" s="337">
        <f t="shared" si="193"/>
        <v>1</v>
      </c>
      <c r="BO445" s="415"/>
      <c r="BP445" s="244"/>
      <c r="BQ445" s="244"/>
      <c r="BR445" s="842"/>
      <c r="BS445" s="842"/>
      <c r="BT445" s="842"/>
    </row>
    <row r="446" spans="1:72" s="22" customFormat="1" ht="15.75" hidden="1" customHeight="1" outlineLevel="1">
      <c r="A446" s="842"/>
      <c r="B446" s="44"/>
      <c r="C446" s="45"/>
      <c r="D446" s="46"/>
      <c r="E446" s="46"/>
      <c r="F446" s="45"/>
      <c r="G446" s="46"/>
      <c r="H446" s="45"/>
      <c r="I446" s="45"/>
      <c r="J446" s="47"/>
      <c r="K446" s="48"/>
      <c r="L446" s="47"/>
      <c r="M446" s="2316"/>
      <c r="N446" s="48"/>
      <c r="O446" s="49"/>
      <c r="P446" s="49"/>
      <c r="Q446" s="2254">
        <f t="shared" si="198"/>
        <v>0</v>
      </c>
      <c r="R446" s="50"/>
      <c r="S446" s="2317"/>
      <c r="T446" s="2317"/>
      <c r="U446" s="2317"/>
      <c r="V446" s="2317"/>
      <c r="W446" s="2255">
        <f t="shared" si="194"/>
        <v>0</v>
      </c>
      <c r="X446" s="2261">
        <f t="shared" si="195"/>
        <v>0</v>
      </c>
      <c r="Y446" s="2261">
        <f t="shared" si="196"/>
        <v>0</v>
      </c>
      <c r="Z446" s="50"/>
      <c r="AA446" s="50"/>
      <c r="AB446" s="48"/>
      <c r="AC446" s="48"/>
      <c r="AD446" s="48"/>
      <c r="AE446" s="51"/>
      <c r="AF446" s="42"/>
      <c r="AG446" s="52" t="s">
        <v>7369</v>
      </c>
      <c r="AH446" s="207"/>
      <c r="AI446" s="415"/>
      <c r="AJ446" s="336" t="str">
        <f t="shared" si="197"/>
        <v>Please complete all cells in row</v>
      </c>
      <c r="AK446" s="415"/>
      <c r="AL446" s="244"/>
      <c r="AM446" s="244"/>
      <c r="AN446" s="244"/>
      <c r="AO446" s="244"/>
      <c r="AP446" s="244"/>
      <c r="AQ446" s="244"/>
      <c r="AR446" s="244"/>
      <c r="AS446" s="337">
        <f t="shared" si="180"/>
        <v>1</v>
      </c>
      <c r="AT446" s="337">
        <f t="shared" si="181"/>
        <v>1</v>
      </c>
      <c r="AU446" s="337">
        <f t="shared" si="182"/>
        <v>1</v>
      </c>
      <c r="AV446" s="337">
        <f t="shared" si="183"/>
        <v>1</v>
      </c>
      <c r="AW446" s="337">
        <f t="shared" si="184"/>
        <v>1</v>
      </c>
      <c r="AX446" s="337">
        <f t="shared" si="185"/>
        <v>1</v>
      </c>
      <c r="AY446" s="337">
        <f t="shared" si="186"/>
        <v>1</v>
      </c>
      <c r="AZ446" s="322"/>
      <c r="BA446" s="322"/>
      <c r="BB446" s="244"/>
      <c r="BC446" s="244"/>
      <c r="BD446" s="244"/>
      <c r="BE446" s="244"/>
      <c r="BF446" s="337">
        <f t="shared" si="187"/>
        <v>0</v>
      </c>
      <c r="BG446" s="244"/>
      <c r="BH446" s="322"/>
      <c r="BI446" s="337">
        <f t="shared" si="188"/>
        <v>1</v>
      </c>
      <c r="BJ446" s="337">
        <f t="shared" si="189"/>
        <v>1</v>
      </c>
      <c r="BK446" s="337">
        <f t="shared" si="190"/>
        <v>1</v>
      </c>
      <c r="BL446" s="337">
        <f t="shared" si="191"/>
        <v>1</v>
      </c>
      <c r="BM446" s="337">
        <f t="shared" si="192"/>
        <v>1</v>
      </c>
      <c r="BN446" s="337">
        <f t="shared" si="193"/>
        <v>1</v>
      </c>
      <c r="BO446" s="415"/>
      <c r="BP446" s="244"/>
      <c r="BQ446" s="244"/>
      <c r="BR446" s="842"/>
      <c r="BS446" s="842"/>
      <c r="BT446" s="842"/>
    </row>
    <row r="447" spans="1:72" s="22" customFormat="1" ht="15.75" hidden="1" customHeight="1" outlineLevel="1">
      <c r="A447" s="842"/>
      <c r="B447" s="44"/>
      <c r="C447" s="45"/>
      <c r="D447" s="46"/>
      <c r="E447" s="46"/>
      <c r="F447" s="45"/>
      <c r="G447" s="46"/>
      <c r="H447" s="45"/>
      <c r="I447" s="45"/>
      <c r="J447" s="47"/>
      <c r="K447" s="48"/>
      <c r="L447" s="47"/>
      <c r="M447" s="2316"/>
      <c r="N447" s="48"/>
      <c r="O447" s="49"/>
      <c r="P447" s="49"/>
      <c r="Q447" s="2254">
        <f t="shared" si="198"/>
        <v>0</v>
      </c>
      <c r="R447" s="50"/>
      <c r="S447" s="2317"/>
      <c r="T447" s="2317"/>
      <c r="U447" s="2317"/>
      <c r="V447" s="2317"/>
      <c r="W447" s="2255">
        <f t="shared" si="194"/>
        <v>0</v>
      </c>
      <c r="X447" s="2261">
        <f t="shared" si="195"/>
        <v>0</v>
      </c>
      <c r="Y447" s="2261">
        <f t="shared" si="196"/>
        <v>0</v>
      </c>
      <c r="Z447" s="50"/>
      <c r="AA447" s="50"/>
      <c r="AB447" s="48"/>
      <c r="AC447" s="48"/>
      <c r="AD447" s="48"/>
      <c r="AE447" s="51"/>
      <c r="AF447" s="42"/>
      <c r="AG447" s="52" t="s">
        <v>7370</v>
      </c>
      <c r="AH447" s="207"/>
      <c r="AI447" s="415"/>
      <c r="AJ447" s="336" t="str">
        <f t="shared" si="197"/>
        <v>Please complete all cells in row</v>
      </c>
      <c r="AK447" s="415"/>
      <c r="AL447" s="244"/>
      <c r="AM447" s="244"/>
      <c r="AN447" s="244"/>
      <c r="AO447" s="244"/>
      <c r="AP447" s="244"/>
      <c r="AQ447" s="244"/>
      <c r="AR447" s="244"/>
      <c r="AS447" s="337">
        <f t="shared" si="180"/>
        <v>1</v>
      </c>
      <c r="AT447" s="337">
        <f t="shared" si="181"/>
        <v>1</v>
      </c>
      <c r="AU447" s="337">
        <f t="shared" si="182"/>
        <v>1</v>
      </c>
      <c r="AV447" s="337">
        <f t="shared" si="183"/>
        <v>1</v>
      </c>
      <c r="AW447" s="337">
        <f t="shared" si="184"/>
        <v>1</v>
      </c>
      <c r="AX447" s="337">
        <f t="shared" si="185"/>
        <v>1</v>
      </c>
      <c r="AY447" s="337">
        <f t="shared" si="186"/>
        <v>1</v>
      </c>
      <c r="AZ447" s="322"/>
      <c r="BA447" s="322"/>
      <c r="BB447" s="244"/>
      <c r="BC447" s="244"/>
      <c r="BD447" s="244"/>
      <c r="BE447" s="244"/>
      <c r="BF447" s="337">
        <f t="shared" si="187"/>
        <v>0</v>
      </c>
      <c r="BG447" s="244"/>
      <c r="BH447" s="322"/>
      <c r="BI447" s="337">
        <f t="shared" si="188"/>
        <v>1</v>
      </c>
      <c r="BJ447" s="337">
        <f t="shared" si="189"/>
        <v>1</v>
      </c>
      <c r="BK447" s="337">
        <f t="shared" si="190"/>
        <v>1</v>
      </c>
      <c r="BL447" s="337">
        <f t="shared" si="191"/>
        <v>1</v>
      </c>
      <c r="BM447" s="337">
        <f t="shared" si="192"/>
        <v>1</v>
      </c>
      <c r="BN447" s="337">
        <f t="shared" si="193"/>
        <v>1</v>
      </c>
      <c r="BO447" s="415"/>
      <c r="BP447" s="244"/>
      <c r="BQ447" s="244"/>
      <c r="BR447" s="842"/>
      <c r="BS447" s="842"/>
      <c r="BT447" s="842"/>
    </row>
    <row r="448" spans="1:72" s="22" customFormat="1" ht="15.75" hidden="1" customHeight="1" outlineLevel="1">
      <c r="A448" s="842"/>
      <c r="B448" s="44"/>
      <c r="C448" s="45"/>
      <c r="D448" s="46"/>
      <c r="E448" s="46"/>
      <c r="F448" s="45"/>
      <c r="G448" s="46"/>
      <c r="H448" s="45"/>
      <c r="I448" s="45"/>
      <c r="J448" s="47"/>
      <c r="K448" s="48"/>
      <c r="L448" s="47"/>
      <c r="M448" s="2316"/>
      <c r="N448" s="48"/>
      <c r="O448" s="49"/>
      <c r="P448" s="49"/>
      <c r="Q448" s="2254">
        <f t="shared" si="198"/>
        <v>0</v>
      </c>
      <c r="R448" s="50"/>
      <c r="S448" s="2317"/>
      <c r="T448" s="2317"/>
      <c r="U448" s="2317"/>
      <c r="V448" s="2317"/>
      <c r="W448" s="2255">
        <f t="shared" si="194"/>
        <v>0</v>
      </c>
      <c r="X448" s="2261">
        <f t="shared" si="195"/>
        <v>0</v>
      </c>
      <c r="Y448" s="2261">
        <f t="shared" si="196"/>
        <v>0</v>
      </c>
      <c r="Z448" s="50"/>
      <c r="AA448" s="50"/>
      <c r="AB448" s="48"/>
      <c r="AC448" s="48"/>
      <c r="AD448" s="48"/>
      <c r="AE448" s="51"/>
      <c r="AF448" s="42"/>
      <c r="AG448" s="52" t="s">
        <v>7371</v>
      </c>
      <c r="AH448" s="207"/>
      <c r="AI448" s="415"/>
      <c r="AJ448" s="336" t="str">
        <f t="shared" si="197"/>
        <v>Please complete all cells in row</v>
      </c>
      <c r="AK448" s="415"/>
      <c r="AL448" s="244"/>
      <c r="AM448" s="244"/>
      <c r="AN448" s="244"/>
      <c r="AO448" s="244"/>
      <c r="AP448" s="244"/>
      <c r="AQ448" s="244"/>
      <c r="AR448" s="244"/>
      <c r="AS448" s="337">
        <f t="shared" si="180"/>
        <v>1</v>
      </c>
      <c r="AT448" s="337">
        <f t="shared" si="181"/>
        <v>1</v>
      </c>
      <c r="AU448" s="337">
        <f t="shared" si="182"/>
        <v>1</v>
      </c>
      <c r="AV448" s="337">
        <f t="shared" si="183"/>
        <v>1</v>
      </c>
      <c r="AW448" s="337">
        <f t="shared" si="184"/>
        <v>1</v>
      </c>
      <c r="AX448" s="337">
        <f t="shared" si="185"/>
        <v>1</v>
      </c>
      <c r="AY448" s="337">
        <f t="shared" si="186"/>
        <v>1</v>
      </c>
      <c r="AZ448" s="322"/>
      <c r="BA448" s="322"/>
      <c r="BB448" s="244"/>
      <c r="BC448" s="244"/>
      <c r="BD448" s="244"/>
      <c r="BE448" s="244"/>
      <c r="BF448" s="337">
        <f t="shared" si="187"/>
        <v>0</v>
      </c>
      <c r="BG448" s="244"/>
      <c r="BH448" s="322"/>
      <c r="BI448" s="337">
        <f t="shared" si="188"/>
        <v>1</v>
      </c>
      <c r="BJ448" s="337">
        <f t="shared" si="189"/>
        <v>1</v>
      </c>
      <c r="BK448" s="337">
        <f t="shared" si="190"/>
        <v>1</v>
      </c>
      <c r="BL448" s="337">
        <f t="shared" si="191"/>
        <v>1</v>
      </c>
      <c r="BM448" s="337">
        <f t="shared" si="192"/>
        <v>1</v>
      </c>
      <c r="BN448" s="337">
        <f t="shared" si="193"/>
        <v>1</v>
      </c>
      <c r="BO448" s="415"/>
      <c r="BP448" s="244"/>
      <c r="BQ448" s="244"/>
      <c r="BR448" s="842"/>
      <c r="BS448" s="842"/>
      <c r="BT448" s="842"/>
    </row>
    <row r="449" spans="1:72" s="22" customFormat="1" ht="15.75" hidden="1" customHeight="1" outlineLevel="1">
      <c r="A449" s="842"/>
      <c r="B449" s="44"/>
      <c r="C449" s="45"/>
      <c r="D449" s="46"/>
      <c r="E449" s="46"/>
      <c r="F449" s="45"/>
      <c r="G449" s="46"/>
      <c r="H449" s="45"/>
      <c r="I449" s="45"/>
      <c r="J449" s="47"/>
      <c r="K449" s="48"/>
      <c r="L449" s="47"/>
      <c r="M449" s="2316"/>
      <c r="N449" s="48"/>
      <c r="O449" s="49"/>
      <c r="P449" s="49"/>
      <c r="Q449" s="2254">
        <f t="shared" si="198"/>
        <v>0</v>
      </c>
      <c r="R449" s="50"/>
      <c r="S449" s="2317"/>
      <c r="T449" s="2317"/>
      <c r="U449" s="2317"/>
      <c r="V449" s="2317"/>
      <c r="W449" s="2255">
        <f t="shared" si="194"/>
        <v>0</v>
      </c>
      <c r="X449" s="2261">
        <f t="shared" si="195"/>
        <v>0</v>
      </c>
      <c r="Y449" s="2261">
        <f t="shared" si="196"/>
        <v>0</v>
      </c>
      <c r="Z449" s="50"/>
      <c r="AA449" s="50"/>
      <c r="AB449" s="48"/>
      <c r="AC449" s="48"/>
      <c r="AD449" s="48"/>
      <c r="AE449" s="51"/>
      <c r="AF449" s="42"/>
      <c r="AG449" s="52" t="s">
        <v>7372</v>
      </c>
      <c r="AH449" s="207"/>
      <c r="AI449" s="415"/>
      <c r="AJ449" s="336" t="str">
        <f t="shared" si="197"/>
        <v>Please complete all cells in row</v>
      </c>
      <c r="AK449" s="415"/>
      <c r="AL449" s="244"/>
      <c r="AM449" s="244"/>
      <c r="AN449" s="244"/>
      <c r="AO449" s="244"/>
      <c r="AP449" s="244"/>
      <c r="AQ449" s="244"/>
      <c r="AR449" s="244"/>
      <c r="AS449" s="337">
        <f t="shared" si="180"/>
        <v>1</v>
      </c>
      <c r="AT449" s="337">
        <f t="shared" si="181"/>
        <v>1</v>
      </c>
      <c r="AU449" s="337">
        <f t="shared" si="182"/>
        <v>1</v>
      </c>
      <c r="AV449" s="337">
        <f t="shared" si="183"/>
        <v>1</v>
      </c>
      <c r="AW449" s="337">
        <f t="shared" si="184"/>
        <v>1</v>
      </c>
      <c r="AX449" s="337">
        <f t="shared" si="185"/>
        <v>1</v>
      </c>
      <c r="AY449" s="337">
        <f t="shared" si="186"/>
        <v>1</v>
      </c>
      <c r="AZ449" s="322"/>
      <c r="BA449" s="322"/>
      <c r="BB449" s="244"/>
      <c r="BC449" s="244"/>
      <c r="BD449" s="244"/>
      <c r="BE449" s="244"/>
      <c r="BF449" s="337">
        <f t="shared" si="187"/>
        <v>0</v>
      </c>
      <c r="BG449" s="244"/>
      <c r="BH449" s="322"/>
      <c r="BI449" s="337">
        <f t="shared" si="188"/>
        <v>1</v>
      </c>
      <c r="BJ449" s="337">
        <f t="shared" si="189"/>
        <v>1</v>
      </c>
      <c r="BK449" s="337">
        <f t="shared" si="190"/>
        <v>1</v>
      </c>
      <c r="BL449" s="337">
        <f t="shared" si="191"/>
        <v>1</v>
      </c>
      <c r="BM449" s="337">
        <f t="shared" si="192"/>
        <v>1</v>
      </c>
      <c r="BN449" s="337">
        <f t="shared" si="193"/>
        <v>1</v>
      </c>
      <c r="BO449" s="415"/>
      <c r="BP449" s="244"/>
      <c r="BQ449" s="244"/>
      <c r="BR449" s="842"/>
      <c r="BS449" s="842"/>
      <c r="BT449" s="842"/>
    </row>
    <row r="450" spans="1:72" s="22" customFormat="1" ht="15.75" hidden="1" customHeight="1" outlineLevel="1">
      <c r="A450" s="842"/>
      <c r="B450" s="44"/>
      <c r="C450" s="45"/>
      <c r="D450" s="46"/>
      <c r="E450" s="46"/>
      <c r="F450" s="45"/>
      <c r="G450" s="46"/>
      <c r="H450" s="45"/>
      <c r="I450" s="45"/>
      <c r="J450" s="47"/>
      <c r="K450" s="48"/>
      <c r="L450" s="47"/>
      <c r="M450" s="2316"/>
      <c r="N450" s="48"/>
      <c r="O450" s="49"/>
      <c r="P450" s="49"/>
      <c r="Q450" s="2254">
        <f t="shared" si="198"/>
        <v>0</v>
      </c>
      <c r="R450" s="50"/>
      <c r="S450" s="2317"/>
      <c r="T450" s="2317"/>
      <c r="U450" s="2317"/>
      <c r="V450" s="2317"/>
      <c r="W450" s="2255">
        <f t="shared" si="194"/>
        <v>0</v>
      </c>
      <c r="X450" s="2261">
        <f t="shared" si="195"/>
        <v>0</v>
      </c>
      <c r="Y450" s="2261">
        <f t="shared" si="196"/>
        <v>0</v>
      </c>
      <c r="Z450" s="50"/>
      <c r="AA450" s="50"/>
      <c r="AB450" s="48"/>
      <c r="AC450" s="48"/>
      <c r="AD450" s="48"/>
      <c r="AE450" s="51"/>
      <c r="AF450" s="42"/>
      <c r="AG450" s="52" t="s">
        <v>7373</v>
      </c>
      <c r="AH450" s="207"/>
      <c r="AI450" s="415"/>
      <c r="AJ450" s="336" t="str">
        <f t="shared" si="197"/>
        <v>Please complete all cells in row</v>
      </c>
      <c r="AK450" s="415"/>
      <c r="AL450" s="244"/>
      <c r="AM450" s="244"/>
      <c r="AN450" s="244"/>
      <c r="AO450" s="244"/>
      <c r="AP450" s="244"/>
      <c r="AQ450" s="244"/>
      <c r="AR450" s="244"/>
      <c r="AS450" s="337">
        <f t="shared" si="180"/>
        <v>1</v>
      </c>
      <c r="AT450" s="337">
        <f t="shared" si="181"/>
        <v>1</v>
      </c>
      <c r="AU450" s="337">
        <f t="shared" si="182"/>
        <v>1</v>
      </c>
      <c r="AV450" s="337">
        <f t="shared" si="183"/>
        <v>1</v>
      </c>
      <c r="AW450" s="337">
        <f t="shared" si="184"/>
        <v>1</v>
      </c>
      <c r="AX450" s="337">
        <f t="shared" si="185"/>
        <v>1</v>
      </c>
      <c r="AY450" s="337">
        <f t="shared" si="186"/>
        <v>1</v>
      </c>
      <c r="AZ450" s="322"/>
      <c r="BA450" s="322"/>
      <c r="BB450" s="244"/>
      <c r="BC450" s="244"/>
      <c r="BD450" s="244"/>
      <c r="BE450" s="244"/>
      <c r="BF450" s="337">
        <f t="shared" si="187"/>
        <v>0</v>
      </c>
      <c r="BG450" s="244"/>
      <c r="BH450" s="322"/>
      <c r="BI450" s="337">
        <f t="shared" si="188"/>
        <v>1</v>
      </c>
      <c r="BJ450" s="337">
        <f t="shared" si="189"/>
        <v>1</v>
      </c>
      <c r="BK450" s="337">
        <f t="shared" si="190"/>
        <v>1</v>
      </c>
      <c r="BL450" s="337">
        <f t="shared" si="191"/>
        <v>1</v>
      </c>
      <c r="BM450" s="337">
        <f t="shared" si="192"/>
        <v>1</v>
      </c>
      <c r="BN450" s="337">
        <f t="shared" si="193"/>
        <v>1</v>
      </c>
      <c r="BO450" s="415"/>
      <c r="BP450" s="244"/>
      <c r="BQ450" s="244"/>
      <c r="BR450" s="842"/>
      <c r="BS450" s="842"/>
      <c r="BT450" s="842"/>
    </row>
    <row r="451" spans="1:72" s="22" customFormat="1" ht="15.75" hidden="1" customHeight="1" outlineLevel="1">
      <c r="A451" s="842"/>
      <c r="B451" s="44"/>
      <c r="C451" s="45"/>
      <c r="D451" s="46"/>
      <c r="E451" s="46"/>
      <c r="F451" s="45"/>
      <c r="G451" s="46"/>
      <c r="H451" s="45"/>
      <c r="I451" s="45"/>
      <c r="J451" s="47"/>
      <c r="K451" s="48"/>
      <c r="L451" s="47"/>
      <c r="M451" s="2316"/>
      <c r="N451" s="48"/>
      <c r="O451" s="49"/>
      <c r="P451" s="49"/>
      <c r="Q451" s="2254">
        <f t="shared" si="198"/>
        <v>0</v>
      </c>
      <c r="R451" s="50"/>
      <c r="S451" s="2317"/>
      <c r="T451" s="2317"/>
      <c r="U451" s="2317"/>
      <c r="V451" s="2317"/>
      <c r="W451" s="2255">
        <f t="shared" si="194"/>
        <v>0</v>
      </c>
      <c r="X451" s="2261">
        <f t="shared" si="195"/>
        <v>0</v>
      </c>
      <c r="Y451" s="2261">
        <f t="shared" si="196"/>
        <v>0</v>
      </c>
      <c r="Z451" s="50"/>
      <c r="AA451" s="50"/>
      <c r="AB451" s="48"/>
      <c r="AC451" s="48"/>
      <c r="AD451" s="48"/>
      <c r="AE451" s="51"/>
      <c r="AF451" s="42"/>
      <c r="AG451" s="52" t="s">
        <v>7374</v>
      </c>
      <c r="AH451" s="207"/>
      <c r="AI451" s="415"/>
      <c r="AJ451" s="336" t="str">
        <f t="shared" si="197"/>
        <v>Please complete all cells in row</v>
      </c>
      <c r="AK451" s="415"/>
      <c r="AL451" s="244"/>
      <c r="AM451" s="244"/>
      <c r="AN451" s="244"/>
      <c r="AO451" s="244"/>
      <c r="AP451" s="244"/>
      <c r="AQ451" s="244"/>
      <c r="AR451" s="244"/>
      <c r="AS451" s="337">
        <f t="shared" si="180"/>
        <v>1</v>
      </c>
      <c r="AT451" s="337">
        <f t="shared" si="181"/>
        <v>1</v>
      </c>
      <c r="AU451" s="337">
        <f t="shared" si="182"/>
        <v>1</v>
      </c>
      <c r="AV451" s="337">
        <f t="shared" si="183"/>
        <v>1</v>
      </c>
      <c r="AW451" s="337">
        <f t="shared" si="184"/>
        <v>1</v>
      </c>
      <c r="AX451" s="337">
        <f t="shared" si="185"/>
        <v>1</v>
      </c>
      <c r="AY451" s="337">
        <f t="shared" si="186"/>
        <v>1</v>
      </c>
      <c r="AZ451" s="322"/>
      <c r="BA451" s="322"/>
      <c r="BB451" s="244"/>
      <c r="BC451" s="244"/>
      <c r="BD451" s="244"/>
      <c r="BE451" s="244"/>
      <c r="BF451" s="337">
        <f t="shared" si="187"/>
        <v>0</v>
      </c>
      <c r="BG451" s="244"/>
      <c r="BH451" s="322"/>
      <c r="BI451" s="337">
        <f t="shared" si="188"/>
        <v>1</v>
      </c>
      <c r="BJ451" s="337">
        <f t="shared" si="189"/>
        <v>1</v>
      </c>
      <c r="BK451" s="337">
        <f t="shared" si="190"/>
        <v>1</v>
      </c>
      <c r="BL451" s="337">
        <f t="shared" si="191"/>
        <v>1</v>
      </c>
      <c r="BM451" s="337">
        <f t="shared" si="192"/>
        <v>1</v>
      </c>
      <c r="BN451" s="337">
        <f t="shared" si="193"/>
        <v>1</v>
      </c>
      <c r="BO451" s="415"/>
      <c r="BP451" s="244"/>
      <c r="BQ451" s="244"/>
      <c r="BR451" s="842"/>
      <c r="BS451" s="842"/>
      <c r="BT451" s="842"/>
    </row>
    <row r="452" spans="1:72" s="22" customFormat="1" ht="15.75" hidden="1" customHeight="1" outlineLevel="1">
      <c r="A452" s="842"/>
      <c r="B452" s="44"/>
      <c r="C452" s="45"/>
      <c r="D452" s="46"/>
      <c r="E452" s="46"/>
      <c r="F452" s="45"/>
      <c r="G452" s="46"/>
      <c r="H452" s="45"/>
      <c r="I452" s="45"/>
      <c r="J452" s="47"/>
      <c r="K452" s="48"/>
      <c r="L452" s="47"/>
      <c r="M452" s="2316"/>
      <c r="N452" s="48"/>
      <c r="O452" s="49"/>
      <c r="P452" s="49"/>
      <c r="Q452" s="2254">
        <f t="shared" si="198"/>
        <v>0</v>
      </c>
      <c r="R452" s="50"/>
      <c r="S452" s="2317"/>
      <c r="T452" s="2317"/>
      <c r="U452" s="2317"/>
      <c r="V452" s="2317"/>
      <c r="W452" s="2255">
        <f t="shared" si="194"/>
        <v>0</v>
      </c>
      <c r="X452" s="2261">
        <f t="shared" si="195"/>
        <v>0</v>
      </c>
      <c r="Y452" s="2261">
        <f t="shared" si="196"/>
        <v>0</v>
      </c>
      <c r="Z452" s="50"/>
      <c r="AA452" s="50"/>
      <c r="AB452" s="48"/>
      <c r="AC452" s="48"/>
      <c r="AD452" s="48"/>
      <c r="AE452" s="51"/>
      <c r="AF452" s="42"/>
      <c r="AG452" s="52" t="s">
        <v>7375</v>
      </c>
      <c r="AH452" s="207"/>
      <c r="AI452" s="415"/>
      <c r="AJ452" s="336" t="str">
        <f t="shared" si="197"/>
        <v>Please complete all cells in row</v>
      </c>
      <c r="AK452" s="415"/>
      <c r="AL452" s="244"/>
      <c r="AM452" s="244"/>
      <c r="AN452" s="244"/>
      <c r="AO452" s="244"/>
      <c r="AP452" s="244"/>
      <c r="AQ452" s="244"/>
      <c r="AR452" s="244"/>
      <c r="AS452" s="337">
        <f t="shared" si="180"/>
        <v>1</v>
      </c>
      <c r="AT452" s="337">
        <f t="shared" si="181"/>
        <v>1</v>
      </c>
      <c r="AU452" s="337">
        <f t="shared" si="182"/>
        <v>1</v>
      </c>
      <c r="AV452" s="337">
        <f t="shared" si="183"/>
        <v>1</v>
      </c>
      <c r="AW452" s="337">
        <f t="shared" si="184"/>
        <v>1</v>
      </c>
      <c r="AX452" s="337">
        <f t="shared" si="185"/>
        <v>1</v>
      </c>
      <c r="AY452" s="337">
        <f t="shared" si="186"/>
        <v>1</v>
      </c>
      <c r="AZ452" s="322"/>
      <c r="BA452" s="322"/>
      <c r="BB452" s="244"/>
      <c r="BC452" s="244"/>
      <c r="BD452" s="244"/>
      <c r="BE452" s="244"/>
      <c r="BF452" s="337">
        <f t="shared" si="187"/>
        <v>0</v>
      </c>
      <c r="BG452" s="244"/>
      <c r="BH452" s="322"/>
      <c r="BI452" s="337">
        <f t="shared" si="188"/>
        <v>1</v>
      </c>
      <c r="BJ452" s="337">
        <f t="shared" si="189"/>
        <v>1</v>
      </c>
      <c r="BK452" s="337">
        <f t="shared" si="190"/>
        <v>1</v>
      </c>
      <c r="BL452" s="337">
        <f t="shared" si="191"/>
        <v>1</v>
      </c>
      <c r="BM452" s="337">
        <f t="shared" si="192"/>
        <v>1</v>
      </c>
      <c r="BN452" s="337">
        <f t="shared" si="193"/>
        <v>1</v>
      </c>
      <c r="BO452" s="415"/>
      <c r="BP452" s="244"/>
      <c r="BQ452" s="244"/>
      <c r="BR452" s="842"/>
      <c r="BS452" s="842"/>
      <c r="BT452" s="842"/>
    </row>
    <row r="453" spans="1:72" s="22" customFormat="1" ht="15.75" hidden="1" customHeight="1" outlineLevel="1">
      <c r="A453" s="842"/>
      <c r="B453" s="44"/>
      <c r="C453" s="45"/>
      <c r="D453" s="46"/>
      <c r="E453" s="46"/>
      <c r="F453" s="45"/>
      <c r="G453" s="46"/>
      <c r="H453" s="45"/>
      <c r="I453" s="45"/>
      <c r="J453" s="47"/>
      <c r="K453" s="48"/>
      <c r="L453" s="47"/>
      <c r="M453" s="2316"/>
      <c r="N453" s="48"/>
      <c r="O453" s="49"/>
      <c r="P453" s="49"/>
      <c r="Q453" s="2254">
        <f t="shared" si="198"/>
        <v>0</v>
      </c>
      <c r="R453" s="50"/>
      <c r="S453" s="2317"/>
      <c r="T453" s="2317"/>
      <c r="U453" s="2317"/>
      <c r="V453" s="2317"/>
      <c r="W453" s="2255">
        <f t="shared" si="194"/>
        <v>0</v>
      </c>
      <c r="X453" s="2261">
        <f t="shared" si="195"/>
        <v>0</v>
      </c>
      <c r="Y453" s="2261">
        <f t="shared" si="196"/>
        <v>0</v>
      </c>
      <c r="Z453" s="50"/>
      <c r="AA453" s="50"/>
      <c r="AB453" s="48"/>
      <c r="AC453" s="48"/>
      <c r="AD453" s="48"/>
      <c r="AE453" s="51"/>
      <c r="AF453" s="42"/>
      <c r="AG453" s="52" t="s">
        <v>7376</v>
      </c>
      <c r="AH453" s="207"/>
      <c r="AI453" s="415"/>
      <c r="AJ453" s="336" t="str">
        <f t="shared" si="197"/>
        <v>Please complete all cells in row</v>
      </c>
      <c r="AK453" s="415"/>
      <c r="AL453" s="244"/>
      <c r="AM453" s="244"/>
      <c r="AN453" s="244"/>
      <c r="AO453" s="244"/>
      <c r="AP453" s="244"/>
      <c r="AQ453" s="244"/>
      <c r="AR453" s="244"/>
      <c r="AS453" s="337">
        <f t="shared" si="180"/>
        <v>1</v>
      </c>
      <c r="AT453" s="337">
        <f t="shared" si="181"/>
        <v>1</v>
      </c>
      <c r="AU453" s="337">
        <f t="shared" si="182"/>
        <v>1</v>
      </c>
      <c r="AV453" s="337">
        <f t="shared" si="183"/>
        <v>1</v>
      </c>
      <c r="AW453" s="337">
        <f t="shared" si="184"/>
        <v>1</v>
      </c>
      <c r="AX453" s="337">
        <f t="shared" si="185"/>
        <v>1</v>
      </c>
      <c r="AY453" s="337">
        <f t="shared" si="186"/>
        <v>1</v>
      </c>
      <c r="AZ453" s="322"/>
      <c r="BA453" s="322"/>
      <c r="BB453" s="244"/>
      <c r="BC453" s="244"/>
      <c r="BD453" s="244"/>
      <c r="BE453" s="244"/>
      <c r="BF453" s="337">
        <f t="shared" si="187"/>
        <v>0</v>
      </c>
      <c r="BG453" s="244"/>
      <c r="BH453" s="322"/>
      <c r="BI453" s="337">
        <f t="shared" si="188"/>
        <v>1</v>
      </c>
      <c r="BJ453" s="337">
        <f t="shared" si="189"/>
        <v>1</v>
      </c>
      <c r="BK453" s="337">
        <f t="shared" si="190"/>
        <v>1</v>
      </c>
      <c r="BL453" s="337">
        <f t="shared" si="191"/>
        <v>1</v>
      </c>
      <c r="BM453" s="337">
        <f t="shared" si="192"/>
        <v>1</v>
      </c>
      <c r="BN453" s="337">
        <f t="shared" si="193"/>
        <v>1</v>
      </c>
      <c r="BO453" s="415"/>
      <c r="BP453" s="244"/>
      <c r="BQ453" s="244"/>
      <c r="BR453" s="842"/>
      <c r="BS453" s="842"/>
      <c r="BT453" s="842"/>
    </row>
    <row r="454" spans="1:72" s="22" customFormat="1" ht="15.75" hidden="1" customHeight="1" outlineLevel="1">
      <c r="A454" s="842"/>
      <c r="B454" s="44"/>
      <c r="C454" s="45"/>
      <c r="D454" s="46"/>
      <c r="E454" s="46"/>
      <c r="F454" s="45"/>
      <c r="G454" s="46"/>
      <c r="H454" s="45"/>
      <c r="I454" s="45"/>
      <c r="J454" s="47"/>
      <c r="K454" s="48"/>
      <c r="L454" s="47"/>
      <c r="M454" s="2316"/>
      <c r="N454" s="48"/>
      <c r="O454" s="49"/>
      <c r="P454" s="49"/>
      <c r="Q454" s="2254">
        <f t="shared" si="198"/>
        <v>0</v>
      </c>
      <c r="R454" s="50"/>
      <c r="S454" s="2317"/>
      <c r="T454" s="2317"/>
      <c r="U454" s="2317"/>
      <c r="V454" s="2317"/>
      <c r="W454" s="2255">
        <f t="shared" si="194"/>
        <v>0</v>
      </c>
      <c r="X454" s="2261">
        <f t="shared" si="195"/>
        <v>0</v>
      </c>
      <c r="Y454" s="2261">
        <f t="shared" si="196"/>
        <v>0</v>
      </c>
      <c r="Z454" s="50"/>
      <c r="AA454" s="50"/>
      <c r="AB454" s="48"/>
      <c r="AC454" s="48"/>
      <c r="AD454" s="48"/>
      <c r="AE454" s="51"/>
      <c r="AF454" s="42"/>
      <c r="AG454" s="52" t="s">
        <v>7377</v>
      </c>
      <c r="AH454" s="207"/>
      <c r="AI454" s="415"/>
      <c r="AJ454" s="336" t="str">
        <f t="shared" si="197"/>
        <v>Please complete all cells in row</v>
      </c>
      <c r="AK454" s="415"/>
      <c r="AL454" s="244"/>
      <c r="AM454" s="244"/>
      <c r="AN454" s="244"/>
      <c r="AO454" s="244"/>
      <c r="AP454" s="244"/>
      <c r="AQ454" s="244"/>
      <c r="AR454" s="244"/>
      <c r="AS454" s="337">
        <f t="shared" si="180"/>
        <v>1</v>
      </c>
      <c r="AT454" s="337">
        <f t="shared" si="181"/>
        <v>1</v>
      </c>
      <c r="AU454" s="337">
        <f t="shared" si="182"/>
        <v>1</v>
      </c>
      <c r="AV454" s="337">
        <f t="shared" si="183"/>
        <v>1</v>
      </c>
      <c r="AW454" s="337">
        <f t="shared" si="184"/>
        <v>1</v>
      </c>
      <c r="AX454" s="337">
        <f t="shared" si="185"/>
        <v>1</v>
      </c>
      <c r="AY454" s="337">
        <f t="shared" si="186"/>
        <v>1</v>
      </c>
      <c r="AZ454" s="322"/>
      <c r="BA454" s="322"/>
      <c r="BB454" s="244"/>
      <c r="BC454" s="244"/>
      <c r="BD454" s="244"/>
      <c r="BE454" s="244"/>
      <c r="BF454" s="337">
        <f t="shared" si="187"/>
        <v>0</v>
      </c>
      <c r="BG454" s="244"/>
      <c r="BH454" s="322"/>
      <c r="BI454" s="337">
        <f t="shared" si="188"/>
        <v>1</v>
      </c>
      <c r="BJ454" s="337">
        <f t="shared" si="189"/>
        <v>1</v>
      </c>
      <c r="BK454" s="337">
        <f t="shared" si="190"/>
        <v>1</v>
      </c>
      <c r="BL454" s="337">
        <f t="shared" si="191"/>
        <v>1</v>
      </c>
      <c r="BM454" s="337">
        <f t="shared" si="192"/>
        <v>1</v>
      </c>
      <c r="BN454" s="337">
        <f t="shared" si="193"/>
        <v>1</v>
      </c>
      <c r="BO454" s="415"/>
      <c r="BP454" s="244"/>
      <c r="BQ454" s="244"/>
      <c r="BR454" s="842"/>
      <c r="BS454" s="842"/>
      <c r="BT454" s="842"/>
    </row>
    <row r="455" spans="1:72" s="22" customFormat="1" ht="15.75" hidden="1" customHeight="1" outlineLevel="1">
      <c r="A455" s="842"/>
      <c r="B455" s="44"/>
      <c r="C455" s="45"/>
      <c r="D455" s="46"/>
      <c r="E455" s="46"/>
      <c r="F455" s="45"/>
      <c r="G455" s="46"/>
      <c r="H455" s="45"/>
      <c r="I455" s="45"/>
      <c r="J455" s="47"/>
      <c r="K455" s="48"/>
      <c r="L455" s="47"/>
      <c r="M455" s="2316"/>
      <c r="N455" s="48"/>
      <c r="O455" s="49"/>
      <c r="P455" s="49"/>
      <c r="Q455" s="2254">
        <f t="shared" si="198"/>
        <v>0</v>
      </c>
      <c r="R455" s="50"/>
      <c r="S455" s="2317"/>
      <c r="T455" s="2317"/>
      <c r="U455" s="2317"/>
      <c r="V455" s="2317"/>
      <c r="W455" s="2255">
        <f t="shared" si="194"/>
        <v>0</v>
      </c>
      <c r="X455" s="2261">
        <f t="shared" si="195"/>
        <v>0</v>
      </c>
      <c r="Y455" s="2261">
        <f t="shared" si="196"/>
        <v>0</v>
      </c>
      <c r="Z455" s="50"/>
      <c r="AA455" s="50"/>
      <c r="AB455" s="48"/>
      <c r="AC455" s="48"/>
      <c r="AD455" s="48"/>
      <c r="AE455" s="51"/>
      <c r="AF455" s="42"/>
      <c r="AG455" s="52" t="s">
        <v>7378</v>
      </c>
      <c r="AH455" s="207"/>
      <c r="AI455" s="415"/>
      <c r="AJ455" s="336" t="str">
        <f t="shared" si="197"/>
        <v>Please complete all cells in row</v>
      </c>
      <c r="AK455" s="415"/>
      <c r="AL455" s="244"/>
      <c r="AM455" s="244"/>
      <c r="AN455" s="244"/>
      <c r="AO455" s="244"/>
      <c r="AP455" s="244"/>
      <c r="AQ455" s="244"/>
      <c r="AR455" s="244"/>
      <c r="AS455" s="337">
        <f t="shared" si="180"/>
        <v>1</v>
      </c>
      <c r="AT455" s="337">
        <f t="shared" si="181"/>
        <v>1</v>
      </c>
      <c r="AU455" s="337">
        <f t="shared" si="182"/>
        <v>1</v>
      </c>
      <c r="AV455" s="337">
        <f t="shared" si="183"/>
        <v>1</v>
      </c>
      <c r="AW455" s="337">
        <f t="shared" si="184"/>
        <v>1</v>
      </c>
      <c r="AX455" s="337">
        <f t="shared" si="185"/>
        <v>1</v>
      </c>
      <c r="AY455" s="337">
        <f t="shared" si="186"/>
        <v>1</v>
      </c>
      <c r="AZ455" s="322"/>
      <c r="BA455" s="322"/>
      <c r="BB455" s="244"/>
      <c r="BC455" s="244"/>
      <c r="BD455" s="244"/>
      <c r="BE455" s="244"/>
      <c r="BF455" s="337">
        <f t="shared" si="187"/>
        <v>0</v>
      </c>
      <c r="BG455" s="244"/>
      <c r="BH455" s="322"/>
      <c r="BI455" s="337">
        <f t="shared" si="188"/>
        <v>1</v>
      </c>
      <c r="BJ455" s="337">
        <f t="shared" si="189"/>
        <v>1</v>
      </c>
      <c r="BK455" s="337">
        <f t="shared" si="190"/>
        <v>1</v>
      </c>
      <c r="BL455" s="337">
        <f t="shared" si="191"/>
        <v>1</v>
      </c>
      <c r="BM455" s="337">
        <f t="shared" si="192"/>
        <v>1</v>
      </c>
      <c r="BN455" s="337">
        <f t="shared" si="193"/>
        <v>1</v>
      </c>
      <c r="BO455" s="415"/>
      <c r="BP455" s="244"/>
      <c r="BQ455" s="244"/>
      <c r="BR455" s="842"/>
      <c r="BS455" s="842"/>
      <c r="BT455" s="842"/>
    </row>
    <row r="456" spans="1:72" s="22" customFormat="1" ht="15.75" hidden="1" customHeight="1" outlineLevel="1">
      <c r="A456" s="842"/>
      <c r="B456" s="44"/>
      <c r="C456" s="45"/>
      <c r="D456" s="46"/>
      <c r="E456" s="46"/>
      <c r="F456" s="45"/>
      <c r="G456" s="46"/>
      <c r="H456" s="45"/>
      <c r="I456" s="45"/>
      <c r="J456" s="47"/>
      <c r="K456" s="48"/>
      <c r="L456" s="47"/>
      <c r="M456" s="2316"/>
      <c r="N456" s="48"/>
      <c r="O456" s="49"/>
      <c r="P456" s="49"/>
      <c r="Q456" s="2254">
        <f t="shared" si="198"/>
        <v>0</v>
      </c>
      <c r="R456" s="50"/>
      <c r="S456" s="2317"/>
      <c r="T456" s="2317"/>
      <c r="U456" s="2317"/>
      <c r="V456" s="2317"/>
      <c r="W456" s="2255">
        <f t="shared" si="194"/>
        <v>0</v>
      </c>
      <c r="X456" s="2261">
        <f t="shared" si="195"/>
        <v>0</v>
      </c>
      <c r="Y456" s="2261">
        <f t="shared" si="196"/>
        <v>0</v>
      </c>
      <c r="Z456" s="50"/>
      <c r="AA456" s="50"/>
      <c r="AB456" s="48"/>
      <c r="AC456" s="48"/>
      <c r="AD456" s="48"/>
      <c r="AE456" s="51"/>
      <c r="AF456" s="42"/>
      <c r="AG456" s="52" t="s">
        <v>7379</v>
      </c>
      <c r="AH456" s="207"/>
      <c r="AI456" s="415"/>
      <c r="AJ456" s="336" t="str">
        <f t="shared" si="197"/>
        <v>Please complete all cells in row</v>
      </c>
      <c r="AK456" s="415"/>
      <c r="AL456" s="244"/>
      <c r="AM456" s="244"/>
      <c r="AN456" s="244"/>
      <c r="AO456" s="244"/>
      <c r="AP456" s="244"/>
      <c r="AQ456" s="244"/>
      <c r="AR456" s="244"/>
      <c r="AS456" s="337">
        <f t="shared" si="180"/>
        <v>1</v>
      </c>
      <c r="AT456" s="337">
        <f t="shared" si="181"/>
        <v>1</v>
      </c>
      <c r="AU456" s="337">
        <f t="shared" si="182"/>
        <v>1</v>
      </c>
      <c r="AV456" s="337">
        <f t="shared" si="183"/>
        <v>1</v>
      </c>
      <c r="AW456" s="337">
        <f t="shared" si="184"/>
        <v>1</v>
      </c>
      <c r="AX456" s="337">
        <f t="shared" si="185"/>
        <v>1</v>
      </c>
      <c r="AY456" s="337">
        <f t="shared" si="186"/>
        <v>1</v>
      </c>
      <c r="AZ456" s="322"/>
      <c r="BA456" s="322"/>
      <c r="BB456" s="244"/>
      <c r="BC456" s="244"/>
      <c r="BD456" s="244"/>
      <c r="BE456" s="244"/>
      <c r="BF456" s="337">
        <f t="shared" si="187"/>
        <v>0</v>
      </c>
      <c r="BG456" s="244"/>
      <c r="BH456" s="322"/>
      <c r="BI456" s="337">
        <f t="shared" si="188"/>
        <v>1</v>
      </c>
      <c r="BJ456" s="337">
        <f t="shared" si="189"/>
        <v>1</v>
      </c>
      <c r="BK456" s="337">
        <f t="shared" si="190"/>
        <v>1</v>
      </c>
      <c r="BL456" s="337">
        <f t="shared" si="191"/>
        <v>1</v>
      </c>
      <c r="BM456" s="337">
        <f t="shared" si="192"/>
        <v>1</v>
      </c>
      <c r="BN456" s="337">
        <f t="shared" si="193"/>
        <v>1</v>
      </c>
      <c r="BO456" s="415"/>
      <c r="BP456" s="244"/>
      <c r="BQ456" s="244"/>
      <c r="BR456" s="842"/>
      <c r="BS456" s="842"/>
      <c r="BT456" s="842"/>
    </row>
    <row r="457" spans="1:72" s="22" customFormat="1" ht="15.75" hidden="1" customHeight="1" outlineLevel="1">
      <c r="A457" s="842"/>
      <c r="B457" s="44"/>
      <c r="C457" s="45"/>
      <c r="D457" s="46"/>
      <c r="E457" s="46"/>
      <c r="F457" s="45"/>
      <c r="G457" s="46"/>
      <c r="H457" s="45"/>
      <c r="I457" s="45"/>
      <c r="J457" s="47"/>
      <c r="K457" s="48"/>
      <c r="L457" s="47"/>
      <c r="M457" s="2316"/>
      <c r="N457" s="48"/>
      <c r="O457" s="49"/>
      <c r="P457" s="49"/>
      <c r="Q457" s="2254">
        <f t="shared" si="198"/>
        <v>0</v>
      </c>
      <c r="R457" s="50"/>
      <c r="S457" s="2317"/>
      <c r="T457" s="2317"/>
      <c r="U457" s="2317"/>
      <c r="V457" s="2317"/>
      <c r="W457" s="2255">
        <f t="shared" si="194"/>
        <v>0</v>
      </c>
      <c r="X457" s="2261">
        <f t="shared" si="195"/>
        <v>0</v>
      </c>
      <c r="Y457" s="2261">
        <f t="shared" si="196"/>
        <v>0</v>
      </c>
      <c r="Z457" s="50"/>
      <c r="AA457" s="50"/>
      <c r="AB457" s="48"/>
      <c r="AC457" s="48"/>
      <c r="AD457" s="48"/>
      <c r="AE457" s="51"/>
      <c r="AF457" s="42"/>
      <c r="AG457" s="52" t="s">
        <v>7380</v>
      </c>
      <c r="AH457" s="207"/>
      <c r="AI457" s="415"/>
      <c r="AJ457" s="336" t="str">
        <f t="shared" si="197"/>
        <v>Please complete all cells in row</v>
      </c>
      <c r="AK457" s="415"/>
      <c r="AL457" s="244"/>
      <c r="AM457" s="244"/>
      <c r="AN457" s="244"/>
      <c r="AO457" s="244"/>
      <c r="AP457" s="244"/>
      <c r="AQ457" s="244"/>
      <c r="AR457" s="244"/>
      <c r="AS457" s="337">
        <f t="shared" si="180"/>
        <v>1</v>
      </c>
      <c r="AT457" s="337">
        <f t="shared" si="181"/>
        <v>1</v>
      </c>
      <c r="AU457" s="337">
        <f t="shared" si="182"/>
        <v>1</v>
      </c>
      <c r="AV457" s="337">
        <f t="shared" si="183"/>
        <v>1</v>
      </c>
      <c r="AW457" s="337">
        <f t="shared" si="184"/>
        <v>1</v>
      </c>
      <c r="AX457" s="337">
        <f t="shared" si="185"/>
        <v>1</v>
      </c>
      <c r="AY457" s="337">
        <f t="shared" si="186"/>
        <v>1</v>
      </c>
      <c r="AZ457" s="322"/>
      <c r="BA457" s="322"/>
      <c r="BB457" s="244"/>
      <c r="BC457" s="244"/>
      <c r="BD457" s="244"/>
      <c r="BE457" s="244"/>
      <c r="BF457" s="337">
        <f t="shared" si="187"/>
        <v>0</v>
      </c>
      <c r="BG457" s="244"/>
      <c r="BH457" s="322"/>
      <c r="BI457" s="337">
        <f t="shared" si="188"/>
        <v>1</v>
      </c>
      <c r="BJ457" s="337">
        <f t="shared" si="189"/>
        <v>1</v>
      </c>
      <c r="BK457" s="337">
        <f t="shared" si="190"/>
        <v>1</v>
      </c>
      <c r="BL457" s="337">
        <f t="shared" si="191"/>
        <v>1</v>
      </c>
      <c r="BM457" s="337">
        <f t="shared" si="192"/>
        <v>1</v>
      </c>
      <c r="BN457" s="337">
        <f t="shared" si="193"/>
        <v>1</v>
      </c>
      <c r="BO457" s="415"/>
      <c r="BP457" s="244"/>
      <c r="BQ457" s="244"/>
      <c r="BR457" s="842"/>
      <c r="BS457" s="842"/>
      <c r="BT457" s="842"/>
    </row>
    <row r="458" spans="1:72" s="22" customFormat="1" ht="15.75" hidden="1" customHeight="1" outlineLevel="1">
      <c r="A458" s="842"/>
      <c r="B458" s="44"/>
      <c r="C458" s="45"/>
      <c r="D458" s="46"/>
      <c r="E458" s="46"/>
      <c r="F458" s="45"/>
      <c r="G458" s="46"/>
      <c r="H458" s="45"/>
      <c r="I458" s="45"/>
      <c r="J458" s="47"/>
      <c r="K458" s="48"/>
      <c r="L458" s="47"/>
      <c r="M458" s="2316"/>
      <c r="N458" s="48"/>
      <c r="O458" s="49"/>
      <c r="P458" s="49"/>
      <c r="Q458" s="2254">
        <f t="shared" si="198"/>
        <v>0</v>
      </c>
      <c r="R458" s="50"/>
      <c r="S458" s="2317"/>
      <c r="T458" s="2317"/>
      <c r="U458" s="2317"/>
      <c r="V458" s="2317"/>
      <c r="W458" s="2255">
        <f t="shared" si="194"/>
        <v>0</v>
      </c>
      <c r="X458" s="2261">
        <f t="shared" si="195"/>
        <v>0</v>
      </c>
      <c r="Y458" s="2261">
        <f t="shared" si="196"/>
        <v>0</v>
      </c>
      <c r="Z458" s="50"/>
      <c r="AA458" s="50"/>
      <c r="AB458" s="48"/>
      <c r="AC458" s="48"/>
      <c r="AD458" s="48"/>
      <c r="AE458" s="51"/>
      <c r="AF458" s="42"/>
      <c r="AG458" s="52" t="s">
        <v>7381</v>
      </c>
      <c r="AH458" s="207"/>
      <c r="AI458" s="415"/>
      <c r="AJ458" s="336" t="str">
        <f t="shared" si="197"/>
        <v>Please complete all cells in row</v>
      </c>
      <c r="AK458" s="415"/>
      <c r="AL458" s="244"/>
      <c r="AM458" s="244"/>
      <c r="AN458" s="244"/>
      <c r="AO458" s="244"/>
      <c r="AP458" s="244"/>
      <c r="AQ458" s="244"/>
      <c r="AR458" s="244"/>
      <c r="AS458" s="337">
        <f t="shared" si="180"/>
        <v>1</v>
      </c>
      <c r="AT458" s="337">
        <f t="shared" si="181"/>
        <v>1</v>
      </c>
      <c r="AU458" s="337">
        <f t="shared" si="182"/>
        <v>1</v>
      </c>
      <c r="AV458" s="337">
        <f t="shared" si="183"/>
        <v>1</v>
      </c>
      <c r="AW458" s="337">
        <f t="shared" si="184"/>
        <v>1</v>
      </c>
      <c r="AX458" s="337">
        <f t="shared" si="185"/>
        <v>1</v>
      </c>
      <c r="AY458" s="337">
        <f t="shared" si="186"/>
        <v>1</v>
      </c>
      <c r="AZ458" s="322"/>
      <c r="BA458" s="322"/>
      <c r="BB458" s="244"/>
      <c r="BC458" s="244"/>
      <c r="BD458" s="244"/>
      <c r="BE458" s="244"/>
      <c r="BF458" s="337">
        <f t="shared" si="187"/>
        <v>0</v>
      </c>
      <c r="BG458" s="244"/>
      <c r="BH458" s="322"/>
      <c r="BI458" s="337">
        <f t="shared" si="188"/>
        <v>1</v>
      </c>
      <c r="BJ458" s="337">
        <f t="shared" si="189"/>
        <v>1</v>
      </c>
      <c r="BK458" s="337">
        <f t="shared" si="190"/>
        <v>1</v>
      </c>
      <c r="BL458" s="337">
        <f t="shared" si="191"/>
        <v>1</v>
      </c>
      <c r="BM458" s="337">
        <f t="shared" si="192"/>
        <v>1</v>
      </c>
      <c r="BN458" s="337">
        <f t="shared" si="193"/>
        <v>1</v>
      </c>
      <c r="BO458" s="415"/>
      <c r="BP458" s="244"/>
      <c r="BQ458" s="244"/>
      <c r="BR458" s="842"/>
      <c r="BS458" s="842"/>
      <c r="BT458" s="842"/>
    </row>
    <row r="459" spans="1:72" s="22" customFormat="1" ht="15.75" hidden="1" customHeight="1" outlineLevel="1">
      <c r="A459" s="842"/>
      <c r="B459" s="44"/>
      <c r="C459" s="45"/>
      <c r="D459" s="46"/>
      <c r="E459" s="46"/>
      <c r="F459" s="45"/>
      <c r="G459" s="46"/>
      <c r="H459" s="45"/>
      <c r="I459" s="45"/>
      <c r="J459" s="47"/>
      <c r="K459" s="48"/>
      <c r="L459" s="47"/>
      <c r="M459" s="2316"/>
      <c r="N459" s="48"/>
      <c r="O459" s="49"/>
      <c r="P459" s="49"/>
      <c r="Q459" s="2254">
        <f t="shared" si="198"/>
        <v>0</v>
      </c>
      <c r="R459" s="50"/>
      <c r="S459" s="2317"/>
      <c r="T459" s="2317"/>
      <c r="U459" s="2317"/>
      <c r="V459" s="2317"/>
      <c r="W459" s="2255">
        <f t="shared" si="194"/>
        <v>0</v>
      </c>
      <c r="X459" s="2261">
        <f t="shared" si="195"/>
        <v>0</v>
      </c>
      <c r="Y459" s="2261">
        <f t="shared" si="196"/>
        <v>0</v>
      </c>
      <c r="Z459" s="50"/>
      <c r="AA459" s="50"/>
      <c r="AB459" s="48"/>
      <c r="AC459" s="48"/>
      <c r="AD459" s="48"/>
      <c r="AE459" s="51"/>
      <c r="AF459" s="42"/>
      <c r="AG459" s="52" t="s">
        <v>7382</v>
      </c>
      <c r="AH459" s="207"/>
      <c r="AI459" s="415"/>
      <c r="AJ459" s="336" t="str">
        <f t="shared" si="197"/>
        <v>Please complete all cells in row</v>
      </c>
      <c r="AK459" s="415"/>
      <c r="AL459" s="244"/>
      <c r="AM459" s="244"/>
      <c r="AN459" s="244"/>
      <c r="AO459" s="244"/>
      <c r="AP459" s="244"/>
      <c r="AQ459" s="244"/>
      <c r="AR459" s="244"/>
      <c r="AS459" s="337">
        <f t="shared" si="180"/>
        <v>1</v>
      </c>
      <c r="AT459" s="337">
        <f t="shared" si="181"/>
        <v>1</v>
      </c>
      <c r="AU459" s="337">
        <f t="shared" si="182"/>
        <v>1</v>
      </c>
      <c r="AV459" s="337">
        <f t="shared" si="183"/>
        <v>1</v>
      </c>
      <c r="AW459" s="337">
        <f t="shared" si="184"/>
        <v>1</v>
      </c>
      <c r="AX459" s="337">
        <f t="shared" si="185"/>
        <v>1</v>
      </c>
      <c r="AY459" s="337">
        <f t="shared" si="186"/>
        <v>1</v>
      </c>
      <c r="AZ459" s="322"/>
      <c r="BA459" s="322"/>
      <c r="BB459" s="244"/>
      <c r="BC459" s="244"/>
      <c r="BD459" s="244"/>
      <c r="BE459" s="244"/>
      <c r="BF459" s="337">
        <f t="shared" si="187"/>
        <v>0</v>
      </c>
      <c r="BG459" s="244"/>
      <c r="BH459" s="322"/>
      <c r="BI459" s="337">
        <f t="shared" si="188"/>
        <v>1</v>
      </c>
      <c r="BJ459" s="337">
        <f t="shared" si="189"/>
        <v>1</v>
      </c>
      <c r="BK459" s="337">
        <f t="shared" si="190"/>
        <v>1</v>
      </c>
      <c r="BL459" s="337">
        <f t="shared" si="191"/>
        <v>1</v>
      </c>
      <c r="BM459" s="337">
        <f t="shared" si="192"/>
        <v>1</v>
      </c>
      <c r="BN459" s="337">
        <f t="shared" si="193"/>
        <v>1</v>
      </c>
      <c r="BO459" s="415"/>
      <c r="BP459" s="244"/>
      <c r="BQ459" s="244"/>
      <c r="BR459" s="842"/>
      <c r="BS459" s="842"/>
      <c r="BT459" s="842"/>
    </row>
    <row r="460" spans="1:72" s="22" customFormat="1" ht="15.75" hidden="1" customHeight="1" outlineLevel="1">
      <c r="A460" s="842"/>
      <c r="B460" s="44"/>
      <c r="C460" s="45"/>
      <c r="D460" s="46"/>
      <c r="E460" s="46"/>
      <c r="F460" s="45"/>
      <c r="G460" s="46"/>
      <c r="H460" s="45"/>
      <c r="I460" s="45"/>
      <c r="J460" s="47"/>
      <c r="K460" s="48"/>
      <c r="L460" s="47"/>
      <c r="M460" s="2316"/>
      <c r="N460" s="48"/>
      <c r="O460" s="49"/>
      <c r="P460" s="49"/>
      <c r="Q460" s="2254">
        <f t="shared" si="198"/>
        <v>0</v>
      </c>
      <c r="R460" s="50"/>
      <c r="S460" s="2317"/>
      <c r="T460" s="2317"/>
      <c r="U460" s="2317"/>
      <c r="V460" s="2317"/>
      <c r="W460" s="2255">
        <f t="shared" si="194"/>
        <v>0</v>
      </c>
      <c r="X460" s="2261">
        <f t="shared" si="195"/>
        <v>0</v>
      </c>
      <c r="Y460" s="2261">
        <f t="shared" si="196"/>
        <v>0</v>
      </c>
      <c r="Z460" s="50"/>
      <c r="AA460" s="50"/>
      <c r="AB460" s="48"/>
      <c r="AC460" s="48"/>
      <c r="AD460" s="48"/>
      <c r="AE460" s="51"/>
      <c r="AF460" s="42"/>
      <c r="AG460" s="52" t="s">
        <v>7383</v>
      </c>
      <c r="AH460" s="207"/>
      <c r="AI460" s="415"/>
      <c r="AJ460" s="336" t="str">
        <f t="shared" si="197"/>
        <v>Please complete all cells in row</v>
      </c>
      <c r="AK460" s="415"/>
      <c r="AL460" s="244"/>
      <c r="AM460" s="244"/>
      <c r="AN460" s="244"/>
      <c r="AO460" s="244"/>
      <c r="AP460" s="244"/>
      <c r="AQ460" s="244"/>
      <c r="AR460" s="244"/>
      <c r="AS460" s="337">
        <f t="shared" si="180"/>
        <v>1</v>
      </c>
      <c r="AT460" s="337">
        <f t="shared" si="181"/>
        <v>1</v>
      </c>
      <c r="AU460" s="337">
        <f t="shared" si="182"/>
        <v>1</v>
      </c>
      <c r="AV460" s="337">
        <f t="shared" si="183"/>
        <v>1</v>
      </c>
      <c r="AW460" s="337">
        <f t="shared" si="184"/>
        <v>1</v>
      </c>
      <c r="AX460" s="337">
        <f t="shared" si="185"/>
        <v>1</v>
      </c>
      <c r="AY460" s="337">
        <f t="shared" si="186"/>
        <v>1</v>
      </c>
      <c r="AZ460" s="322"/>
      <c r="BA460" s="322"/>
      <c r="BB460" s="244"/>
      <c r="BC460" s="244"/>
      <c r="BD460" s="244"/>
      <c r="BE460" s="244"/>
      <c r="BF460" s="337">
        <f t="shared" si="187"/>
        <v>0</v>
      </c>
      <c r="BG460" s="244"/>
      <c r="BH460" s="322"/>
      <c r="BI460" s="337">
        <f t="shared" si="188"/>
        <v>1</v>
      </c>
      <c r="BJ460" s="337">
        <f t="shared" si="189"/>
        <v>1</v>
      </c>
      <c r="BK460" s="337">
        <f t="shared" si="190"/>
        <v>1</v>
      </c>
      <c r="BL460" s="337">
        <f t="shared" si="191"/>
        <v>1</v>
      </c>
      <c r="BM460" s="337">
        <f t="shared" si="192"/>
        <v>1</v>
      </c>
      <c r="BN460" s="337">
        <f t="shared" si="193"/>
        <v>1</v>
      </c>
      <c r="BO460" s="415"/>
      <c r="BP460" s="244"/>
      <c r="BQ460" s="244"/>
      <c r="BR460" s="842"/>
      <c r="BS460" s="842"/>
      <c r="BT460" s="842"/>
    </row>
    <row r="461" spans="1:72" s="22" customFormat="1" ht="15.75" hidden="1" customHeight="1" outlineLevel="1">
      <c r="A461" s="842"/>
      <c r="B461" s="44"/>
      <c r="C461" s="45"/>
      <c r="D461" s="46"/>
      <c r="E461" s="46"/>
      <c r="F461" s="45"/>
      <c r="G461" s="46"/>
      <c r="H461" s="45"/>
      <c r="I461" s="45"/>
      <c r="J461" s="47"/>
      <c r="K461" s="48"/>
      <c r="L461" s="47"/>
      <c r="M461" s="2316"/>
      <c r="N461" s="48"/>
      <c r="O461" s="49"/>
      <c r="P461" s="49"/>
      <c r="Q461" s="2254">
        <f t="shared" si="198"/>
        <v>0</v>
      </c>
      <c r="R461" s="50"/>
      <c r="S461" s="2317"/>
      <c r="T461" s="2317"/>
      <c r="U461" s="2317"/>
      <c r="V461" s="2317"/>
      <c r="W461" s="2255">
        <f t="shared" si="194"/>
        <v>0</v>
      </c>
      <c r="X461" s="2261">
        <f t="shared" si="195"/>
        <v>0</v>
      </c>
      <c r="Y461" s="2261">
        <f t="shared" si="196"/>
        <v>0</v>
      </c>
      <c r="Z461" s="50"/>
      <c r="AA461" s="50"/>
      <c r="AB461" s="48"/>
      <c r="AC461" s="48"/>
      <c r="AD461" s="48"/>
      <c r="AE461" s="51"/>
      <c r="AF461" s="42"/>
      <c r="AG461" s="52" t="s">
        <v>7384</v>
      </c>
      <c r="AH461" s="207"/>
      <c r="AI461" s="415"/>
      <c r="AJ461" s="336" t="str">
        <f t="shared" si="197"/>
        <v>Please complete all cells in row</v>
      </c>
      <c r="AK461" s="415"/>
      <c r="AL461" s="244"/>
      <c r="AM461" s="244"/>
      <c r="AN461" s="244"/>
      <c r="AO461" s="244"/>
      <c r="AP461" s="244"/>
      <c r="AQ461" s="244"/>
      <c r="AR461" s="244"/>
      <c r="AS461" s="337">
        <f t="shared" si="180"/>
        <v>1</v>
      </c>
      <c r="AT461" s="337">
        <f t="shared" si="181"/>
        <v>1</v>
      </c>
      <c r="AU461" s="337">
        <f t="shared" si="182"/>
        <v>1</v>
      </c>
      <c r="AV461" s="337">
        <f t="shared" si="183"/>
        <v>1</v>
      </c>
      <c r="AW461" s="337">
        <f t="shared" si="184"/>
        <v>1</v>
      </c>
      <c r="AX461" s="337">
        <f t="shared" si="185"/>
        <v>1</v>
      </c>
      <c r="AY461" s="337">
        <f t="shared" si="186"/>
        <v>1</v>
      </c>
      <c r="AZ461" s="322"/>
      <c r="BA461" s="322"/>
      <c r="BB461" s="244"/>
      <c r="BC461" s="244"/>
      <c r="BD461" s="244"/>
      <c r="BE461" s="244"/>
      <c r="BF461" s="337">
        <f t="shared" si="187"/>
        <v>0</v>
      </c>
      <c r="BG461" s="244"/>
      <c r="BH461" s="322"/>
      <c r="BI461" s="337">
        <f t="shared" si="188"/>
        <v>1</v>
      </c>
      <c r="BJ461" s="337">
        <f t="shared" si="189"/>
        <v>1</v>
      </c>
      <c r="BK461" s="337">
        <f t="shared" si="190"/>
        <v>1</v>
      </c>
      <c r="BL461" s="337">
        <f t="shared" si="191"/>
        <v>1</v>
      </c>
      <c r="BM461" s="337">
        <f t="shared" si="192"/>
        <v>1</v>
      </c>
      <c r="BN461" s="337">
        <f t="shared" si="193"/>
        <v>1</v>
      </c>
      <c r="BO461" s="415"/>
      <c r="BP461" s="244"/>
      <c r="BQ461" s="244"/>
      <c r="BR461" s="842"/>
      <c r="BS461" s="842"/>
      <c r="BT461" s="842"/>
    </row>
    <row r="462" spans="1:72" s="22" customFormat="1" ht="15.75" hidden="1" customHeight="1" outlineLevel="1">
      <c r="A462" s="842"/>
      <c r="B462" s="44"/>
      <c r="C462" s="45"/>
      <c r="D462" s="46"/>
      <c r="E462" s="46"/>
      <c r="F462" s="45"/>
      <c r="G462" s="46"/>
      <c r="H462" s="45"/>
      <c r="I462" s="45"/>
      <c r="J462" s="47"/>
      <c r="K462" s="48"/>
      <c r="L462" s="47"/>
      <c r="M462" s="2316"/>
      <c r="N462" s="48"/>
      <c r="O462" s="49"/>
      <c r="P462" s="49"/>
      <c r="Q462" s="2254">
        <f t="shared" si="198"/>
        <v>0</v>
      </c>
      <c r="R462" s="50"/>
      <c r="S462" s="2317"/>
      <c r="T462" s="2317"/>
      <c r="U462" s="2317"/>
      <c r="V462" s="2317"/>
      <c r="W462" s="2255">
        <f t="shared" si="194"/>
        <v>0</v>
      </c>
      <c r="X462" s="2261">
        <f t="shared" si="195"/>
        <v>0</v>
      </c>
      <c r="Y462" s="2261">
        <f t="shared" si="196"/>
        <v>0</v>
      </c>
      <c r="Z462" s="50"/>
      <c r="AA462" s="50"/>
      <c r="AB462" s="48"/>
      <c r="AC462" s="48"/>
      <c r="AD462" s="48"/>
      <c r="AE462" s="51"/>
      <c r="AF462" s="42"/>
      <c r="AG462" s="52" t="s">
        <v>7385</v>
      </c>
      <c r="AH462" s="207"/>
      <c r="AI462" s="415"/>
      <c r="AJ462" s="336" t="str">
        <f t="shared" si="197"/>
        <v>Please complete all cells in row</v>
      </c>
      <c r="AK462" s="415"/>
      <c r="AL462" s="244"/>
      <c r="AM462" s="244"/>
      <c r="AN462" s="244"/>
      <c r="AO462" s="244"/>
      <c r="AP462" s="244"/>
      <c r="AQ462" s="244"/>
      <c r="AR462" s="244"/>
      <c r="AS462" s="337">
        <f t="shared" si="180"/>
        <v>1</v>
      </c>
      <c r="AT462" s="337">
        <f t="shared" si="181"/>
        <v>1</v>
      </c>
      <c r="AU462" s="337">
        <f t="shared" si="182"/>
        <v>1</v>
      </c>
      <c r="AV462" s="337">
        <f t="shared" si="183"/>
        <v>1</v>
      </c>
      <c r="AW462" s="337">
        <f t="shared" si="184"/>
        <v>1</v>
      </c>
      <c r="AX462" s="337">
        <f t="shared" si="185"/>
        <v>1</v>
      </c>
      <c r="AY462" s="337">
        <f t="shared" si="186"/>
        <v>1</v>
      </c>
      <c r="AZ462" s="322"/>
      <c r="BA462" s="322"/>
      <c r="BB462" s="244"/>
      <c r="BC462" s="244"/>
      <c r="BD462" s="244"/>
      <c r="BE462" s="244"/>
      <c r="BF462" s="337">
        <f t="shared" si="187"/>
        <v>0</v>
      </c>
      <c r="BG462" s="244"/>
      <c r="BH462" s="322"/>
      <c r="BI462" s="337">
        <f t="shared" si="188"/>
        <v>1</v>
      </c>
      <c r="BJ462" s="337">
        <f t="shared" si="189"/>
        <v>1</v>
      </c>
      <c r="BK462" s="337">
        <f t="shared" si="190"/>
        <v>1</v>
      </c>
      <c r="BL462" s="337">
        <f t="shared" si="191"/>
        <v>1</v>
      </c>
      <c r="BM462" s="337">
        <f t="shared" si="192"/>
        <v>1</v>
      </c>
      <c r="BN462" s="337">
        <f t="shared" si="193"/>
        <v>1</v>
      </c>
      <c r="BO462" s="415"/>
      <c r="BP462" s="244"/>
      <c r="BQ462" s="244"/>
      <c r="BR462" s="842"/>
      <c r="BS462" s="842"/>
      <c r="BT462" s="842"/>
    </row>
    <row r="463" spans="1:72" s="22" customFormat="1" ht="15.75" hidden="1" customHeight="1" outlineLevel="1">
      <c r="A463" s="842"/>
      <c r="B463" s="44"/>
      <c r="C463" s="45"/>
      <c r="D463" s="46"/>
      <c r="E463" s="46"/>
      <c r="F463" s="45"/>
      <c r="G463" s="46"/>
      <c r="H463" s="45"/>
      <c r="I463" s="45"/>
      <c r="J463" s="47"/>
      <c r="K463" s="48"/>
      <c r="L463" s="47"/>
      <c r="M463" s="2316"/>
      <c r="N463" s="48"/>
      <c r="O463" s="49"/>
      <c r="P463" s="49"/>
      <c r="Q463" s="2254">
        <f t="shared" si="198"/>
        <v>0</v>
      </c>
      <c r="R463" s="50"/>
      <c r="S463" s="2317"/>
      <c r="T463" s="2317"/>
      <c r="U463" s="2317"/>
      <c r="V463" s="2317"/>
      <c r="W463" s="2255">
        <f t="shared" si="194"/>
        <v>0</v>
      </c>
      <c r="X463" s="2261">
        <f t="shared" si="195"/>
        <v>0</v>
      </c>
      <c r="Y463" s="2261">
        <f t="shared" si="196"/>
        <v>0</v>
      </c>
      <c r="Z463" s="50"/>
      <c r="AA463" s="50"/>
      <c r="AB463" s="48"/>
      <c r="AC463" s="48"/>
      <c r="AD463" s="48"/>
      <c r="AE463" s="51"/>
      <c r="AF463" s="42"/>
      <c r="AG463" s="52" t="s">
        <v>7386</v>
      </c>
      <c r="AH463" s="207"/>
      <c r="AI463" s="415"/>
      <c r="AJ463" s="336" t="str">
        <f t="shared" si="197"/>
        <v>Please complete all cells in row</v>
      </c>
      <c r="AK463" s="415"/>
      <c r="AL463" s="244"/>
      <c r="AM463" s="244"/>
      <c r="AN463" s="244"/>
      <c r="AO463" s="244"/>
      <c r="AP463" s="244"/>
      <c r="AQ463" s="244"/>
      <c r="AR463" s="244"/>
      <c r="AS463" s="337">
        <f t="shared" si="180"/>
        <v>1</v>
      </c>
      <c r="AT463" s="337">
        <f t="shared" si="181"/>
        <v>1</v>
      </c>
      <c r="AU463" s="337">
        <f t="shared" si="182"/>
        <v>1</v>
      </c>
      <c r="AV463" s="337">
        <f t="shared" si="183"/>
        <v>1</v>
      </c>
      <c r="AW463" s="337">
        <f t="shared" si="184"/>
        <v>1</v>
      </c>
      <c r="AX463" s="337">
        <f t="shared" si="185"/>
        <v>1</v>
      </c>
      <c r="AY463" s="337">
        <f t="shared" si="186"/>
        <v>1</v>
      </c>
      <c r="AZ463" s="322"/>
      <c r="BA463" s="322"/>
      <c r="BB463" s="244"/>
      <c r="BC463" s="244"/>
      <c r="BD463" s="244"/>
      <c r="BE463" s="244"/>
      <c r="BF463" s="337">
        <f t="shared" si="187"/>
        <v>0</v>
      </c>
      <c r="BG463" s="244"/>
      <c r="BH463" s="322"/>
      <c r="BI463" s="337">
        <f t="shared" si="188"/>
        <v>1</v>
      </c>
      <c r="BJ463" s="337">
        <f t="shared" si="189"/>
        <v>1</v>
      </c>
      <c r="BK463" s="337">
        <f t="shared" si="190"/>
        <v>1</v>
      </c>
      <c r="BL463" s="337">
        <f t="shared" si="191"/>
        <v>1</v>
      </c>
      <c r="BM463" s="337">
        <f t="shared" si="192"/>
        <v>1</v>
      </c>
      <c r="BN463" s="337">
        <f t="shared" si="193"/>
        <v>1</v>
      </c>
      <c r="BO463" s="415"/>
      <c r="BP463" s="244"/>
      <c r="BQ463" s="244"/>
      <c r="BR463" s="842"/>
      <c r="BS463" s="842"/>
      <c r="BT463" s="842"/>
    </row>
    <row r="464" spans="1:72" s="22" customFormat="1" ht="15.75" hidden="1" customHeight="1" outlineLevel="1">
      <c r="A464" s="842"/>
      <c r="B464" s="44"/>
      <c r="C464" s="45"/>
      <c r="D464" s="46"/>
      <c r="E464" s="46"/>
      <c r="F464" s="45"/>
      <c r="G464" s="46"/>
      <c r="H464" s="45"/>
      <c r="I464" s="45"/>
      <c r="J464" s="47"/>
      <c r="K464" s="48"/>
      <c r="L464" s="47"/>
      <c r="M464" s="2316"/>
      <c r="N464" s="48"/>
      <c r="O464" s="49"/>
      <c r="P464" s="49"/>
      <c r="Q464" s="2254">
        <f t="shared" si="198"/>
        <v>0</v>
      </c>
      <c r="R464" s="50"/>
      <c r="S464" s="2317"/>
      <c r="T464" s="2317"/>
      <c r="U464" s="2317"/>
      <c r="V464" s="2317"/>
      <c r="W464" s="2255">
        <f t="shared" si="194"/>
        <v>0</v>
      </c>
      <c r="X464" s="2261">
        <f t="shared" si="195"/>
        <v>0</v>
      </c>
      <c r="Y464" s="2261">
        <f t="shared" si="196"/>
        <v>0</v>
      </c>
      <c r="Z464" s="50"/>
      <c r="AA464" s="50"/>
      <c r="AB464" s="48"/>
      <c r="AC464" s="48"/>
      <c r="AD464" s="48"/>
      <c r="AE464" s="51"/>
      <c r="AF464" s="42"/>
      <c r="AG464" s="52" t="s">
        <v>7387</v>
      </c>
      <c r="AH464" s="207"/>
      <c r="AI464" s="415"/>
      <c r="AJ464" s="336" t="str">
        <f t="shared" si="197"/>
        <v>Please complete all cells in row</v>
      </c>
      <c r="AK464" s="415"/>
      <c r="AL464" s="244"/>
      <c r="AM464" s="244"/>
      <c r="AN464" s="244"/>
      <c r="AO464" s="244"/>
      <c r="AP464" s="244"/>
      <c r="AQ464" s="244"/>
      <c r="AR464" s="244"/>
      <c r="AS464" s="337">
        <f t="shared" si="180"/>
        <v>1</v>
      </c>
      <c r="AT464" s="337">
        <f t="shared" si="181"/>
        <v>1</v>
      </c>
      <c r="AU464" s="337">
        <f t="shared" si="182"/>
        <v>1</v>
      </c>
      <c r="AV464" s="337">
        <f t="shared" si="183"/>
        <v>1</v>
      </c>
      <c r="AW464" s="337">
        <f t="shared" si="184"/>
        <v>1</v>
      </c>
      <c r="AX464" s="337">
        <f t="shared" si="185"/>
        <v>1</v>
      </c>
      <c r="AY464" s="337">
        <f t="shared" si="186"/>
        <v>1</v>
      </c>
      <c r="AZ464" s="322"/>
      <c r="BA464" s="322"/>
      <c r="BB464" s="244"/>
      <c r="BC464" s="244"/>
      <c r="BD464" s="244"/>
      <c r="BE464" s="244"/>
      <c r="BF464" s="337">
        <f t="shared" si="187"/>
        <v>0</v>
      </c>
      <c r="BG464" s="244"/>
      <c r="BH464" s="322"/>
      <c r="BI464" s="337">
        <f t="shared" si="188"/>
        <v>1</v>
      </c>
      <c r="BJ464" s="337">
        <f t="shared" si="189"/>
        <v>1</v>
      </c>
      <c r="BK464" s="337">
        <f t="shared" si="190"/>
        <v>1</v>
      </c>
      <c r="BL464" s="337">
        <f t="shared" si="191"/>
        <v>1</v>
      </c>
      <c r="BM464" s="337">
        <f t="shared" si="192"/>
        <v>1</v>
      </c>
      <c r="BN464" s="337">
        <f t="shared" si="193"/>
        <v>1</v>
      </c>
      <c r="BO464" s="415"/>
      <c r="BP464" s="244"/>
      <c r="BQ464" s="244"/>
      <c r="BR464" s="842"/>
      <c r="BS464" s="842"/>
      <c r="BT464" s="842"/>
    </row>
    <row r="465" spans="1:72" s="22" customFormat="1" ht="15.75" customHeight="1" collapsed="1" thickBot="1">
      <c r="A465" s="842"/>
      <c r="B465" s="53" t="s">
        <v>7388</v>
      </c>
      <c r="C465" s="2318"/>
      <c r="D465" s="2318"/>
      <c r="E465" s="2318"/>
      <c r="F465" s="2319"/>
      <c r="G465" s="2319"/>
      <c r="H465" s="2320"/>
      <c r="I465" s="2320"/>
      <c r="J465" s="2321"/>
      <c r="K465" s="2322"/>
      <c r="L465" s="2321"/>
      <c r="M465" s="2323"/>
      <c r="N465" s="2257">
        <f>SUM(N315:N464)</f>
        <v>146.4</v>
      </c>
      <c r="O465" s="2257">
        <f>SUM(O315:O464)</f>
        <v>252.78180556211211</v>
      </c>
      <c r="P465" s="2257">
        <f>SUM(P315:P464)</f>
        <v>228.8711411602614</v>
      </c>
      <c r="Q465" s="2256">
        <f>SUM(Q315:Q464)</f>
        <v>6243.1913370641059</v>
      </c>
      <c r="R465" s="2323"/>
      <c r="S465" s="2323"/>
      <c r="T465" s="2323"/>
      <c r="U465" s="2323"/>
      <c r="V465" s="2323"/>
      <c r="W465" s="2323"/>
      <c r="X465" s="2257">
        <f>SUM(X315:X464)</f>
        <v>14.717969844399532</v>
      </c>
      <c r="Y465" s="2257">
        <f>SUM(Y315:Y464)</f>
        <v>7.6231413685356042</v>
      </c>
      <c r="Z465" s="2323"/>
      <c r="AA465" s="2323"/>
      <c r="AB465" s="2257">
        <f>SUM(AB315:AB464)</f>
        <v>11.628494150228384</v>
      </c>
      <c r="AC465" s="2257">
        <f>SUM(AC315:AC464)</f>
        <v>241.15331141188372</v>
      </c>
      <c r="AD465" s="2257">
        <f>SUM(AD315:AD464)</f>
        <v>467.08499999999998</v>
      </c>
      <c r="AE465" s="2325"/>
      <c r="AF465" s="42"/>
      <c r="AG465" s="54" t="s">
        <v>7389</v>
      </c>
      <c r="AH465" s="207"/>
      <c r="AI465" s="415"/>
      <c r="AJ465" s="336" t="str">
        <f t="shared" si="197"/>
        <v>Please complete all cells in row</v>
      </c>
      <c r="AK465" s="415"/>
      <c r="AL465" s="244"/>
      <c r="AM465" s="244"/>
      <c r="AN465" s="244"/>
      <c r="AO465" s="244"/>
      <c r="AP465" s="244"/>
      <c r="AQ465" s="244"/>
      <c r="AR465" s="244"/>
      <c r="AS465" s="244"/>
      <c r="AT465" s="244"/>
      <c r="AU465" s="244"/>
      <c r="AV465" s="244"/>
      <c r="AW465" s="244"/>
      <c r="AX465" s="244"/>
      <c r="AY465" s="244"/>
      <c r="AZ465" s="244"/>
      <c r="BA465" s="244"/>
      <c r="BB465" s="244"/>
      <c r="BC465" s="244"/>
      <c r="BD465" s="244"/>
      <c r="BE465" s="244"/>
      <c r="BF465" s="244"/>
      <c r="BG465" s="244"/>
      <c r="BH465" s="244"/>
      <c r="BI465" s="244"/>
      <c r="BJ465" s="244"/>
      <c r="BK465" s="244"/>
      <c r="BL465" s="244"/>
      <c r="BM465" s="244"/>
      <c r="BN465" s="337">
        <f t="shared" ref="BN465" si="199" xml:space="preserve"> IF( ISNUMBER(AE465 ), 0, 1 )</f>
        <v>1</v>
      </c>
      <c r="BO465" s="415"/>
      <c r="BP465" s="244"/>
      <c r="BQ465" s="244"/>
      <c r="BR465" s="842"/>
      <c r="BS465" s="842"/>
      <c r="BT465" s="842"/>
    </row>
    <row r="466" spans="1:72" s="22" customFormat="1" ht="15.75" customHeight="1" thickTop="1" thickBot="1">
      <c r="A466" s="842"/>
      <c r="B466" s="56"/>
      <c r="C466" s="2332"/>
      <c r="D466" s="2332"/>
      <c r="E466" s="2332"/>
      <c r="F466" s="2327"/>
      <c r="G466" s="2327"/>
      <c r="H466" s="2327"/>
      <c r="I466" s="2327"/>
      <c r="J466" s="2328"/>
      <c r="K466" s="2329"/>
      <c r="L466" s="2328"/>
      <c r="M466" s="2329"/>
      <c r="N466" s="2329"/>
      <c r="O466" s="2330"/>
      <c r="P466" s="2330"/>
      <c r="Q466" s="2330"/>
      <c r="R466" s="2329"/>
      <c r="S466" s="2329"/>
      <c r="T466" s="2329"/>
      <c r="U466" s="2329"/>
      <c r="V466" s="2329"/>
      <c r="W466" s="2329"/>
      <c r="X466" s="2330"/>
      <c r="Y466" s="2330"/>
      <c r="Z466" s="2330"/>
      <c r="AA466" s="2330"/>
      <c r="AB466" s="2333"/>
      <c r="AC466" s="2333"/>
      <c r="AD466" s="2333"/>
      <c r="AE466" s="2333"/>
      <c r="AF466" s="42"/>
      <c r="AG466" s="28"/>
      <c r="AH466" s="207"/>
      <c r="AI466" s="415"/>
      <c r="AJ466" s="244"/>
      <c r="AK466" s="415"/>
      <c r="AL466" s="244"/>
      <c r="AM466" s="244"/>
      <c r="AN466" s="244"/>
      <c r="AO466" s="244"/>
      <c r="AP466" s="244"/>
      <c r="AQ466" s="244"/>
      <c r="AR466" s="244"/>
      <c r="AS466" s="244"/>
      <c r="AT466" s="244"/>
      <c r="AU466" s="244"/>
      <c r="AV466" s="244"/>
      <c r="AW466" s="244"/>
      <c r="AX466" s="244"/>
      <c r="AY466" s="244"/>
      <c r="AZ466" s="244"/>
      <c r="BA466" s="244"/>
      <c r="BB466" s="244"/>
      <c r="BC466" s="244"/>
      <c r="BD466" s="244"/>
      <c r="BE466" s="244"/>
      <c r="BF466" s="244"/>
      <c r="BG466" s="244"/>
      <c r="BH466" s="244"/>
      <c r="BI466" s="244"/>
      <c r="BJ466" s="244"/>
      <c r="BK466" s="244"/>
      <c r="BL466" s="244"/>
      <c r="BM466" s="244"/>
      <c r="BN466" s="244"/>
      <c r="BO466" s="415"/>
      <c r="BP466" s="244"/>
      <c r="BQ466" s="244"/>
      <c r="BR466" s="842"/>
      <c r="BS466" s="842"/>
      <c r="BT466" s="842"/>
    </row>
    <row r="467" spans="1:72" s="22" customFormat="1" ht="15.75" customHeight="1" thickTop="1" thickBot="1">
      <c r="A467" s="842"/>
      <c r="B467" s="33" t="s">
        <v>7390</v>
      </c>
      <c r="C467" s="2327"/>
      <c r="D467" s="2327"/>
      <c r="E467" s="2327"/>
      <c r="F467" s="2327"/>
      <c r="G467" s="2327"/>
      <c r="H467" s="2327"/>
      <c r="I467" s="2327"/>
      <c r="J467" s="2328"/>
      <c r="K467" s="2329"/>
      <c r="L467" s="2328"/>
      <c r="M467" s="2329"/>
      <c r="N467" s="2329"/>
      <c r="O467" s="2330"/>
      <c r="P467" s="2330"/>
      <c r="Q467" s="2330"/>
      <c r="R467" s="2329"/>
      <c r="S467" s="2329"/>
      <c r="T467" s="2329"/>
      <c r="U467" s="2329"/>
      <c r="V467" s="2329"/>
      <c r="W467" s="2329"/>
      <c r="X467" s="2330"/>
      <c r="Y467" s="2330"/>
      <c r="Z467" s="2330"/>
      <c r="AA467" s="2330"/>
      <c r="AB467" s="2333"/>
      <c r="AC467" s="2333"/>
      <c r="AD467" s="2333"/>
      <c r="AE467" s="2333"/>
      <c r="AF467" s="42"/>
      <c r="AG467" s="28"/>
      <c r="AH467" s="207"/>
      <c r="AI467" s="415"/>
      <c r="AJ467" s="244"/>
      <c r="AK467" s="415"/>
      <c r="AL467" s="244"/>
      <c r="AM467" s="244"/>
      <c r="AN467" s="244"/>
      <c r="AO467" s="244"/>
      <c r="AP467" s="244"/>
      <c r="AQ467" s="244"/>
      <c r="AR467" s="244"/>
      <c r="AS467" s="244"/>
      <c r="AT467" s="244"/>
      <c r="AU467" s="244"/>
      <c r="AV467" s="244"/>
      <c r="AW467" s="244"/>
      <c r="AX467" s="244"/>
      <c r="AY467" s="244"/>
      <c r="AZ467" s="244"/>
      <c r="BA467" s="244"/>
      <c r="BB467" s="244"/>
      <c r="BC467" s="244"/>
      <c r="BD467" s="244"/>
      <c r="BE467" s="244"/>
      <c r="BF467" s="244"/>
      <c r="BG467" s="244"/>
      <c r="BH467" s="244"/>
      <c r="BI467" s="244"/>
      <c r="BJ467" s="244"/>
      <c r="BK467" s="244"/>
      <c r="BL467" s="244"/>
      <c r="BM467" s="244"/>
      <c r="BN467" s="244"/>
      <c r="BO467" s="415"/>
      <c r="BP467" s="244"/>
      <c r="BQ467" s="244"/>
      <c r="BR467" s="842"/>
      <c r="BS467" s="842"/>
      <c r="BT467" s="842"/>
    </row>
    <row r="468" spans="1:72" s="22" customFormat="1" ht="15.75" customHeight="1" thickTop="1">
      <c r="A468" s="842"/>
      <c r="B468" s="35"/>
      <c r="C468" s="36"/>
      <c r="D468" s="37"/>
      <c r="E468" s="37"/>
      <c r="F468" s="36"/>
      <c r="G468" s="36"/>
      <c r="H468" s="36"/>
      <c r="I468" s="36"/>
      <c r="J468" s="38"/>
      <c r="K468" s="39"/>
      <c r="L468" s="38"/>
      <c r="M468" s="2314"/>
      <c r="N468" s="39"/>
      <c r="O468" s="39"/>
      <c r="P468" s="39"/>
      <c r="Q468" s="2252">
        <f>IFERROR(M468*O468,"")</f>
        <v>0</v>
      </c>
      <c r="R468" s="2334"/>
      <c r="S468" s="40"/>
      <c r="T468" s="2334"/>
      <c r="U468" s="2334"/>
      <c r="V468" s="2334"/>
      <c r="W468" s="2253">
        <f t="shared" ref="W468:W531" si="200">IF(S468=0,0,((1+S468)*(1+C$627))-1)</f>
        <v>0</v>
      </c>
      <c r="X468" s="2260">
        <f t="shared" ref="X468:X531" si="201">W468*P468</f>
        <v>0</v>
      </c>
      <c r="Y468" s="2260">
        <f t="shared" ref="Y468:Y531" si="202" xml:space="preserve"> S468*P468</f>
        <v>0</v>
      </c>
      <c r="Z468" s="40"/>
      <c r="AA468" s="40"/>
      <c r="AB468" s="39"/>
      <c r="AC468" s="39"/>
      <c r="AD468" s="39"/>
      <c r="AE468" s="41"/>
      <c r="AF468" s="42"/>
      <c r="AG468" s="43" t="s">
        <v>7391</v>
      </c>
      <c r="AH468" s="207"/>
      <c r="AI468" s="415"/>
      <c r="AJ468" s="336" t="str">
        <f t="shared" ref="AJ468:AJ531" si="203">IF( SUM( AL468:BN468 ) = 0, 0, $AL$5 )</f>
        <v>Please complete all cells in row</v>
      </c>
      <c r="AK468" s="415"/>
      <c r="AL468" s="244"/>
      <c r="AM468" s="244"/>
      <c r="AN468" s="244"/>
      <c r="AO468" s="244"/>
      <c r="AP468" s="244"/>
      <c r="AQ468" s="244"/>
      <c r="AR468" s="244"/>
      <c r="AS468" s="337">
        <f t="shared" ref="AS468:AS531" si="204" xml:space="preserve"> IF( ISNUMBER(J468 ), 0, 1 )</f>
        <v>1</v>
      </c>
      <c r="AT468" s="337">
        <f t="shared" ref="AT468:AT531" si="205" xml:space="preserve"> IF( ISNUMBER(K468 ), 0, 1 )</f>
        <v>1</v>
      </c>
      <c r="AU468" s="337">
        <f t="shared" ref="AU468:AU531" si="206" xml:space="preserve"> IF( ISNUMBER(L468 ), 0, 1 )</f>
        <v>1</v>
      </c>
      <c r="AV468" s="337">
        <f t="shared" ref="AV468:AV531" si="207" xml:space="preserve"> IF( ISNUMBER(M468 ), 0, 1 )</f>
        <v>1</v>
      </c>
      <c r="AW468" s="337">
        <f t="shared" ref="AW468:AW531" si="208" xml:space="preserve"> IF( ISNUMBER(N468 ), 0, 1 )</f>
        <v>1</v>
      </c>
      <c r="AX468" s="337">
        <f t="shared" ref="AX468:AX531" si="209" xml:space="preserve"> IF( ISNUMBER(O468 ), 0, 1 )</f>
        <v>1</v>
      </c>
      <c r="AY468" s="337">
        <f t="shared" ref="AY468:AY531" si="210" xml:space="preserve"> IF( ISNUMBER(P468 ), 0, 1 )</f>
        <v>1</v>
      </c>
      <c r="AZ468" s="322"/>
      <c r="BA468" s="322"/>
      <c r="BB468" s="337">
        <f t="shared" ref="BB468:BB531" si="211" xml:space="preserve"> IF( ISNUMBER(S468 ), 0, 1 )</f>
        <v>1</v>
      </c>
      <c r="BC468" s="322"/>
      <c r="BD468" s="322"/>
      <c r="BE468" s="322"/>
      <c r="BF468" s="322"/>
      <c r="BG468" s="322"/>
      <c r="BH468" s="322"/>
      <c r="BI468" s="337">
        <f t="shared" ref="BI468:BI531" si="212" xml:space="preserve"> IF( ISNUMBER(Z468 ), 0, 1 )</f>
        <v>1</v>
      </c>
      <c r="BJ468" s="337">
        <f t="shared" ref="BJ468:BJ531" si="213" xml:space="preserve"> IF( ISNUMBER(AA468 ), 0, 1 )</f>
        <v>1</v>
      </c>
      <c r="BK468" s="337">
        <f t="shared" ref="BK468:BK531" si="214" xml:space="preserve"> IF( ISNUMBER(AB468 ), 0, 1 )</f>
        <v>1</v>
      </c>
      <c r="BL468" s="337">
        <f t="shared" ref="BL468:BL531" si="215" xml:space="preserve"> IF( ISNUMBER(AC468 ), 0, 1 )</f>
        <v>1</v>
      </c>
      <c r="BM468" s="337">
        <f t="shared" ref="BM468:BM531" si="216" xml:space="preserve"> IF( ISNUMBER(AD468 ), 0, 1 )</f>
        <v>1</v>
      </c>
      <c r="BN468" s="337">
        <f t="shared" ref="BN468:BN531" si="217" xml:space="preserve"> IF( ISNUMBER(AE468 ), 0, 1 )</f>
        <v>1</v>
      </c>
      <c r="BO468" s="415"/>
      <c r="BP468" s="244"/>
      <c r="BQ468" s="244"/>
      <c r="BR468" s="842"/>
      <c r="BS468" s="842"/>
      <c r="BT468" s="842"/>
    </row>
    <row r="469" spans="1:72" s="22" customFormat="1" ht="15.75" hidden="1" customHeight="1" outlineLevel="1">
      <c r="A469" s="842"/>
      <c r="B469" s="44"/>
      <c r="C469" s="45"/>
      <c r="D469" s="46"/>
      <c r="E469" s="46"/>
      <c r="F469" s="45"/>
      <c r="G469" s="46"/>
      <c r="H469" s="45"/>
      <c r="I469" s="45"/>
      <c r="J469" s="47"/>
      <c r="K469" s="48"/>
      <c r="L469" s="47"/>
      <c r="M469" s="2316"/>
      <c r="N469" s="48"/>
      <c r="O469" s="49"/>
      <c r="P469" s="49"/>
      <c r="Q469" s="2254">
        <f>IFERROR(M469*O469,"")</f>
        <v>0</v>
      </c>
      <c r="R469" s="2335"/>
      <c r="S469" s="50"/>
      <c r="T469" s="2335"/>
      <c r="U469" s="2335"/>
      <c r="V469" s="2335"/>
      <c r="W469" s="2255">
        <f t="shared" si="200"/>
        <v>0</v>
      </c>
      <c r="X469" s="2261">
        <f t="shared" si="201"/>
        <v>0</v>
      </c>
      <c r="Y469" s="2261">
        <f t="shared" si="202"/>
        <v>0</v>
      </c>
      <c r="Z469" s="50"/>
      <c r="AA469" s="50"/>
      <c r="AB469" s="48"/>
      <c r="AC469" s="48"/>
      <c r="AD469" s="48"/>
      <c r="AE469" s="51"/>
      <c r="AF469" s="42"/>
      <c r="AG469" s="52" t="s">
        <v>7392</v>
      </c>
      <c r="AH469" s="207"/>
      <c r="AI469" s="415"/>
      <c r="AJ469" s="336" t="str">
        <f t="shared" si="203"/>
        <v>Please complete all cells in row</v>
      </c>
      <c r="AK469" s="415"/>
      <c r="AL469" s="244"/>
      <c r="AM469" s="244"/>
      <c r="AN469" s="244"/>
      <c r="AO469" s="244"/>
      <c r="AP469" s="244"/>
      <c r="AQ469" s="244"/>
      <c r="AR469" s="244"/>
      <c r="AS469" s="337">
        <f t="shared" si="204"/>
        <v>1</v>
      </c>
      <c r="AT469" s="337">
        <f t="shared" si="205"/>
        <v>1</v>
      </c>
      <c r="AU469" s="337">
        <f t="shared" si="206"/>
        <v>1</v>
      </c>
      <c r="AV469" s="337">
        <f t="shared" si="207"/>
        <v>1</v>
      </c>
      <c r="AW469" s="337">
        <f t="shared" si="208"/>
        <v>1</v>
      </c>
      <c r="AX469" s="337">
        <f t="shared" si="209"/>
        <v>1</v>
      </c>
      <c r="AY469" s="337">
        <f t="shared" si="210"/>
        <v>1</v>
      </c>
      <c r="AZ469" s="322"/>
      <c r="BA469" s="322"/>
      <c r="BB469" s="337">
        <f t="shared" si="211"/>
        <v>1</v>
      </c>
      <c r="BC469" s="322"/>
      <c r="BD469" s="322"/>
      <c r="BE469" s="322"/>
      <c r="BF469" s="322"/>
      <c r="BG469" s="322"/>
      <c r="BH469" s="322"/>
      <c r="BI469" s="337">
        <f t="shared" si="212"/>
        <v>1</v>
      </c>
      <c r="BJ469" s="337">
        <f t="shared" si="213"/>
        <v>1</v>
      </c>
      <c r="BK469" s="337">
        <f t="shared" si="214"/>
        <v>1</v>
      </c>
      <c r="BL469" s="337">
        <f t="shared" si="215"/>
        <v>1</v>
      </c>
      <c r="BM469" s="337">
        <f t="shared" si="216"/>
        <v>1</v>
      </c>
      <c r="BN469" s="337">
        <f t="shared" si="217"/>
        <v>1</v>
      </c>
      <c r="BO469" s="415"/>
      <c r="BP469" s="244"/>
      <c r="BQ469" s="244"/>
      <c r="BR469" s="842"/>
      <c r="BS469" s="842"/>
      <c r="BT469" s="842"/>
    </row>
    <row r="470" spans="1:72" s="22" customFormat="1" ht="15.75" hidden="1" customHeight="1" outlineLevel="1">
      <c r="A470" s="842"/>
      <c r="B470" s="44"/>
      <c r="C470" s="45"/>
      <c r="D470" s="46"/>
      <c r="E470" s="46"/>
      <c r="F470" s="45"/>
      <c r="G470" s="46"/>
      <c r="H470" s="45"/>
      <c r="I470" s="45"/>
      <c r="J470" s="47"/>
      <c r="K470" s="48"/>
      <c r="L470" s="47"/>
      <c r="M470" s="2316"/>
      <c r="N470" s="48"/>
      <c r="O470" s="49"/>
      <c r="P470" s="49"/>
      <c r="Q470" s="2254">
        <f t="shared" ref="Q470:Q533" si="218">IFERROR(M470*O470,"")</f>
        <v>0</v>
      </c>
      <c r="R470" s="2335"/>
      <c r="S470" s="50"/>
      <c r="T470" s="2335"/>
      <c r="U470" s="2335"/>
      <c r="V470" s="2335"/>
      <c r="W470" s="2255">
        <f t="shared" si="200"/>
        <v>0</v>
      </c>
      <c r="X470" s="2261">
        <f t="shared" si="201"/>
        <v>0</v>
      </c>
      <c r="Y470" s="2261">
        <f t="shared" si="202"/>
        <v>0</v>
      </c>
      <c r="Z470" s="50"/>
      <c r="AA470" s="50"/>
      <c r="AB470" s="48"/>
      <c r="AC470" s="48"/>
      <c r="AD470" s="48"/>
      <c r="AE470" s="51"/>
      <c r="AF470" s="42"/>
      <c r="AG470" s="52" t="s">
        <v>7393</v>
      </c>
      <c r="AH470" s="207"/>
      <c r="AI470" s="415"/>
      <c r="AJ470" s="336" t="str">
        <f t="shared" si="203"/>
        <v>Please complete all cells in row</v>
      </c>
      <c r="AK470" s="415"/>
      <c r="AL470" s="244"/>
      <c r="AM470" s="244"/>
      <c r="AN470" s="244"/>
      <c r="AO470" s="244"/>
      <c r="AP470" s="244"/>
      <c r="AQ470" s="244"/>
      <c r="AR470" s="244"/>
      <c r="AS470" s="337">
        <f t="shared" si="204"/>
        <v>1</v>
      </c>
      <c r="AT470" s="337">
        <f t="shared" si="205"/>
        <v>1</v>
      </c>
      <c r="AU470" s="337">
        <f t="shared" si="206"/>
        <v>1</v>
      </c>
      <c r="AV470" s="337">
        <f t="shared" si="207"/>
        <v>1</v>
      </c>
      <c r="AW470" s="337">
        <f t="shared" si="208"/>
        <v>1</v>
      </c>
      <c r="AX470" s="337">
        <f t="shared" si="209"/>
        <v>1</v>
      </c>
      <c r="AY470" s="337">
        <f t="shared" si="210"/>
        <v>1</v>
      </c>
      <c r="AZ470" s="322"/>
      <c r="BA470" s="322"/>
      <c r="BB470" s="337">
        <f t="shared" si="211"/>
        <v>1</v>
      </c>
      <c r="BC470" s="322"/>
      <c r="BD470" s="322"/>
      <c r="BE470" s="322"/>
      <c r="BF470" s="322"/>
      <c r="BG470" s="322"/>
      <c r="BH470" s="322"/>
      <c r="BI470" s="337">
        <f t="shared" si="212"/>
        <v>1</v>
      </c>
      <c r="BJ470" s="337">
        <f t="shared" si="213"/>
        <v>1</v>
      </c>
      <c r="BK470" s="337">
        <f t="shared" si="214"/>
        <v>1</v>
      </c>
      <c r="BL470" s="337">
        <f t="shared" si="215"/>
        <v>1</v>
      </c>
      <c r="BM470" s="337">
        <f t="shared" si="216"/>
        <v>1</v>
      </c>
      <c r="BN470" s="337">
        <f t="shared" si="217"/>
        <v>1</v>
      </c>
      <c r="BO470" s="415"/>
      <c r="BP470" s="244"/>
      <c r="BQ470" s="244"/>
      <c r="BR470" s="842"/>
      <c r="BS470" s="842"/>
      <c r="BT470" s="842"/>
    </row>
    <row r="471" spans="1:72" s="22" customFormat="1" ht="15.75" hidden="1" customHeight="1" outlineLevel="1">
      <c r="A471" s="842"/>
      <c r="B471" s="44"/>
      <c r="C471" s="45"/>
      <c r="D471" s="46"/>
      <c r="E471" s="46"/>
      <c r="F471" s="45"/>
      <c r="G471" s="46"/>
      <c r="H471" s="45"/>
      <c r="I471" s="45"/>
      <c r="J471" s="47"/>
      <c r="K471" s="48"/>
      <c r="L471" s="47"/>
      <c r="M471" s="2316"/>
      <c r="N471" s="48"/>
      <c r="O471" s="49"/>
      <c r="P471" s="49"/>
      <c r="Q471" s="2254">
        <f t="shared" si="218"/>
        <v>0</v>
      </c>
      <c r="R471" s="2335"/>
      <c r="S471" s="50"/>
      <c r="T471" s="2335"/>
      <c r="U471" s="2335"/>
      <c r="V471" s="2335"/>
      <c r="W471" s="2255">
        <f t="shared" si="200"/>
        <v>0</v>
      </c>
      <c r="X471" s="2261">
        <f t="shared" si="201"/>
        <v>0</v>
      </c>
      <c r="Y471" s="2261">
        <f t="shared" si="202"/>
        <v>0</v>
      </c>
      <c r="Z471" s="50"/>
      <c r="AA471" s="50"/>
      <c r="AB471" s="48"/>
      <c r="AC471" s="48"/>
      <c r="AD471" s="48"/>
      <c r="AE471" s="51"/>
      <c r="AF471" s="42"/>
      <c r="AG471" s="52" t="s">
        <v>7394</v>
      </c>
      <c r="AH471" s="207"/>
      <c r="AI471" s="415"/>
      <c r="AJ471" s="336" t="str">
        <f t="shared" si="203"/>
        <v>Please complete all cells in row</v>
      </c>
      <c r="AK471" s="415"/>
      <c r="AL471" s="244"/>
      <c r="AM471" s="244"/>
      <c r="AN471" s="244"/>
      <c r="AO471" s="244"/>
      <c r="AP471" s="244"/>
      <c r="AQ471" s="244"/>
      <c r="AR471" s="244"/>
      <c r="AS471" s="337">
        <f t="shared" si="204"/>
        <v>1</v>
      </c>
      <c r="AT471" s="337">
        <f t="shared" si="205"/>
        <v>1</v>
      </c>
      <c r="AU471" s="337">
        <f t="shared" si="206"/>
        <v>1</v>
      </c>
      <c r="AV471" s="337">
        <f t="shared" si="207"/>
        <v>1</v>
      </c>
      <c r="AW471" s="337">
        <f t="shared" si="208"/>
        <v>1</v>
      </c>
      <c r="AX471" s="337">
        <f t="shared" si="209"/>
        <v>1</v>
      </c>
      <c r="AY471" s="337">
        <f t="shared" si="210"/>
        <v>1</v>
      </c>
      <c r="AZ471" s="322"/>
      <c r="BA471" s="322"/>
      <c r="BB471" s="337">
        <f t="shared" si="211"/>
        <v>1</v>
      </c>
      <c r="BC471" s="322"/>
      <c r="BD471" s="322"/>
      <c r="BE471" s="322"/>
      <c r="BF471" s="322"/>
      <c r="BG471" s="322"/>
      <c r="BH471" s="322"/>
      <c r="BI471" s="337">
        <f t="shared" si="212"/>
        <v>1</v>
      </c>
      <c r="BJ471" s="337">
        <f t="shared" si="213"/>
        <v>1</v>
      </c>
      <c r="BK471" s="337">
        <f t="shared" si="214"/>
        <v>1</v>
      </c>
      <c r="BL471" s="337">
        <f t="shared" si="215"/>
        <v>1</v>
      </c>
      <c r="BM471" s="337">
        <f t="shared" si="216"/>
        <v>1</v>
      </c>
      <c r="BN471" s="337">
        <f t="shared" si="217"/>
        <v>1</v>
      </c>
      <c r="BO471" s="415"/>
      <c r="BP471" s="244"/>
      <c r="BQ471" s="244"/>
      <c r="BR471" s="842"/>
      <c r="BS471" s="842"/>
      <c r="BT471" s="842"/>
    </row>
    <row r="472" spans="1:72" s="22" customFormat="1" ht="15.75" hidden="1" customHeight="1" outlineLevel="1">
      <c r="A472" s="842"/>
      <c r="B472" s="44"/>
      <c r="C472" s="45"/>
      <c r="D472" s="46"/>
      <c r="E472" s="46"/>
      <c r="F472" s="45"/>
      <c r="G472" s="46"/>
      <c r="H472" s="45"/>
      <c r="I472" s="45"/>
      <c r="J472" s="47"/>
      <c r="K472" s="48"/>
      <c r="L472" s="47"/>
      <c r="M472" s="2316"/>
      <c r="N472" s="48"/>
      <c r="O472" s="49"/>
      <c r="P472" s="49"/>
      <c r="Q472" s="2254">
        <f t="shared" si="218"/>
        <v>0</v>
      </c>
      <c r="R472" s="2335"/>
      <c r="S472" s="50"/>
      <c r="T472" s="2335"/>
      <c r="U472" s="2335"/>
      <c r="V472" s="2335"/>
      <c r="W472" s="2255">
        <f t="shared" si="200"/>
        <v>0</v>
      </c>
      <c r="X472" s="2261">
        <f t="shared" si="201"/>
        <v>0</v>
      </c>
      <c r="Y472" s="2261">
        <f t="shared" si="202"/>
        <v>0</v>
      </c>
      <c r="Z472" s="50"/>
      <c r="AA472" s="50"/>
      <c r="AB472" s="48"/>
      <c r="AC472" s="48"/>
      <c r="AD472" s="48"/>
      <c r="AE472" s="51"/>
      <c r="AF472" s="42"/>
      <c r="AG472" s="52" t="s">
        <v>7395</v>
      </c>
      <c r="AH472" s="207"/>
      <c r="AI472" s="415"/>
      <c r="AJ472" s="336" t="str">
        <f t="shared" si="203"/>
        <v>Please complete all cells in row</v>
      </c>
      <c r="AK472" s="415"/>
      <c r="AL472" s="244"/>
      <c r="AM472" s="244"/>
      <c r="AN472" s="244"/>
      <c r="AO472" s="244"/>
      <c r="AP472" s="244"/>
      <c r="AQ472" s="244"/>
      <c r="AR472" s="244"/>
      <c r="AS472" s="337">
        <f t="shared" si="204"/>
        <v>1</v>
      </c>
      <c r="AT472" s="337">
        <f t="shared" si="205"/>
        <v>1</v>
      </c>
      <c r="AU472" s="337">
        <f t="shared" si="206"/>
        <v>1</v>
      </c>
      <c r="AV472" s="337">
        <f t="shared" si="207"/>
        <v>1</v>
      </c>
      <c r="AW472" s="337">
        <f t="shared" si="208"/>
        <v>1</v>
      </c>
      <c r="AX472" s="337">
        <f t="shared" si="209"/>
        <v>1</v>
      </c>
      <c r="AY472" s="337">
        <f t="shared" si="210"/>
        <v>1</v>
      </c>
      <c r="AZ472" s="322"/>
      <c r="BA472" s="322"/>
      <c r="BB472" s="337">
        <f t="shared" si="211"/>
        <v>1</v>
      </c>
      <c r="BC472" s="322"/>
      <c r="BD472" s="322"/>
      <c r="BE472" s="322"/>
      <c r="BF472" s="322"/>
      <c r="BG472" s="322"/>
      <c r="BH472" s="322"/>
      <c r="BI472" s="337">
        <f t="shared" si="212"/>
        <v>1</v>
      </c>
      <c r="BJ472" s="337">
        <f t="shared" si="213"/>
        <v>1</v>
      </c>
      <c r="BK472" s="337">
        <f t="shared" si="214"/>
        <v>1</v>
      </c>
      <c r="BL472" s="337">
        <f t="shared" si="215"/>
        <v>1</v>
      </c>
      <c r="BM472" s="337">
        <f t="shared" si="216"/>
        <v>1</v>
      </c>
      <c r="BN472" s="337">
        <f t="shared" si="217"/>
        <v>1</v>
      </c>
      <c r="BO472" s="415"/>
      <c r="BP472" s="244"/>
      <c r="BQ472" s="244"/>
      <c r="BR472" s="842"/>
      <c r="BS472" s="842"/>
      <c r="BT472" s="842"/>
    </row>
    <row r="473" spans="1:72" s="22" customFormat="1" ht="15.75" hidden="1" customHeight="1" outlineLevel="1">
      <c r="A473" s="842"/>
      <c r="B473" s="44"/>
      <c r="C473" s="45"/>
      <c r="D473" s="46"/>
      <c r="E473" s="46"/>
      <c r="F473" s="45"/>
      <c r="G473" s="46"/>
      <c r="H473" s="45"/>
      <c r="I473" s="45"/>
      <c r="J473" s="47"/>
      <c r="K473" s="48"/>
      <c r="L473" s="47"/>
      <c r="M473" s="2316"/>
      <c r="N473" s="48"/>
      <c r="O473" s="49"/>
      <c r="P473" s="49"/>
      <c r="Q473" s="2254">
        <f t="shared" si="218"/>
        <v>0</v>
      </c>
      <c r="R473" s="2335"/>
      <c r="S473" s="50"/>
      <c r="T473" s="2335"/>
      <c r="U473" s="2335"/>
      <c r="V473" s="2335"/>
      <c r="W473" s="2255">
        <f t="shared" si="200"/>
        <v>0</v>
      </c>
      <c r="X473" s="2261">
        <f t="shared" si="201"/>
        <v>0</v>
      </c>
      <c r="Y473" s="2261">
        <f t="shared" si="202"/>
        <v>0</v>
      </c>
      <c r="Z473" s="50"/>
      <c r="AA473" s="50"/>
      <c r="AB473" s="48"/>
      <c r="AC473" s="48"/>
      <c r="AD473" s="48"/>
      <c r="AE473" s="51"/>
      <c r="AF473" s="42"/>
      <c r="AG473" s="52" t="s">
        <v>7396</v>
      </c>
      <c r="AH473" s="207"/>
      <c r="AI473" s="415"/>
      <c r="AJ473" s="336" t="str">
        <f t="shared" si="203"/>
        <v>Please complete all cells in row</v>
      </c>
      <c r="AK473" s="415"/>
      <c r="AL473" s="244"/>
      <c r="AM473" s="244"/>
      <c r="AN473" s="244"/>
      <c r="AO473" s="244"/>
      <c r="AP473" s="244"/>
      <c r="AQ473" s="244"/>
      <c r="AR473" s="244"/>
      <c r="AS473" s="337">
        <f t="shared" si="204"/>
        <v>1</v>
      </c>
      <c r="AT473" s="337">
        <f t="shared" si="205"/>
        <v>1</v>
      </c>
      <c r="AU473" s="337">
        <f t="shared" si="206"/>
        <v>1</v>
      </c>
      <c r="AV473" s="337">
        <f t="shared" si="207"/>
        <v>1</v>
      </c>
      <c r="AW473" s="337">
        <f t="shared" si="208"/>
        <v>1</v>
      </c>
      <c r="AX473" s="337">
        <f t="shared" si="209"/>
        <v>1</v>
      </c>
      <c r="AY473" s="337">
        <f t="shared" si="210"/>
        <v>1</v>
      </c>
      <c r="AZ473" s="322"/>
      <c r="BA473" s="322"/>
      <c r="BB473" s="337">
        <f t="shared" si="211"/>
        <v>1</v>
      </c>
      <c r="BC473" s="322"/>
      <c r="BD473" s="322"/>
      <c r="BE473" s="322"/>
      <c r="BF473" s="322"/>
      <c r="BG473" s="322"/>
      <c r="BH473" s="322"/>
      <c r="BI473" s="337">
        <f t="shared" si="212"/>
        <v>1</v>
      </c>
      <c r="BJ473" s="337">
        <f t="shared" si="213"/>
        <v>1</v>
      </c>
      <c r="BK473" s="337">
        <f t="shared" si="214"/>
        <v>1</v>
      </c>
      <c r="BL473" s="337">
        <f t="shared" si="215"/>
        <v>1</v>
      </c>
      <c r="BM473" s="337">
        <f t="shared" si="216"/>
        <v>1</v>
      </c>
      <c r="BN473" s="337">
        <f t="shared" si="217"/>
        <v>1</v>
      </c>
      <c r="BO473" s="415"/>
      <c r="BP473" s="244"/>
      <c r="BQ473" s="244"/>
      <c r="BR473" s="842"/>
      <c r="BS473" s="842"/>
      <c r="BT473" s="842"/>
    </row>
    <row r="474" spans="1:72" s="22" customFormat="1" ht="15.75" hidden="1" customHeight="1" outlineLevel="1">
      <c r="A474" s="842"/>
      <c r="B474" s="44"/>
      <c r="C474" s="45"/>
      <c r="D474" s="46"/>
      <c r="E474" s="46"/>
      <c r="F474" s="45"/>
      <c r="G474" s="46"/>
      <c r="H474" s="45"/>
      <c r="I474" s="45"/>
      <c r="J474" s="47"/>
      <c r="K474" s="48"/>
      <c r="L474" s="47"/>
      <c r="M474" s="2316"/>
      <c r="N474" s="48"/>
      <c r="O474" s="49"/>
      <c r="P474" s="49"/>
      <c r="Q474" s="2254">
        <f t="shared" si="218"/>
        <v>0</v>
      </c>
      <c r="R474" s="2335"/>
      <c r="S474" s="50"/>
      <c r="T474" s="2335"/>
      <c r="U474" s="2335"/>
      <c r="V474" s="2335"/>
      <c r="W474" s="2255">
        <f t="shared" si="200"/>
        <v>0</v>
      </c>
      <c r="X474" s="2261">
        <f t="shared" si="201"/>
        <v>0</v>
      </c>
      <c r="Y474" s="2261">
        <f t="shared" si="202"/>
        <v>0</v>
      </c>
      <c r="Z474" s="50"/>
      <c r="AA474" s="50"/>
      <c r="AB474" s="48"/>
      <c r="AC474" s="48"/>
      <c r="AD474" s="48"/>
      <c r="AE474" s="51"/>
      <c r="AF474" s="42"/>
      <c r="AG474" s="52" t="s">
        <v>7397</v>
      </c>
      <c r="AH474" s="207"/>
      <c r="AI474" s="415"/>
      <c r="AJ474" s="336" t="str">
        <f t="shared" si="203"/>
        <v>Please complete all cells in row</v>
      </c>
      <c r="AK474" s="415"/>
      <c r="AL474" s="244"/>
      <c r="AM474" s="244"/>
      <c r="AN474" s="244"/>
      <c r="AO474" s="244"/>
      <c r="AP474" s="244"/>
      <c r="AQ474" s="244"/>
      <c r="AR474" s="244"/>
      <c r="AS474" s="337">
        <f t="shared" si="204"/>
        <v>1</v>
      </c>
      <c r="AT474" s="337">
        <f t="shared" si="205"/>
        <v>1</v>
      </c>
      <c r="AU474" s="337">
        <f t="shared" si="206"/>
        <v>1</v>
      </c>
      <c r="AV474" s="337">
        <f t="shared" si="207"/>
        <v>1</v>
      </c>
      <c r="AW474" s="337">
        <f t="shared" si="208"/>
        <v>1</v>
      </c>
      <c r="AX474" s="337">
        <f t="shared" si="209"/>
        <v>1</v>
      </c>
      <c r="AY474" s="337">
        <f t="shared" si="210"/>
        <v>1</v>
      </c>
      <c r="AZ474" s="322"/>
      <c r="BA474" s="322"/>
      <c r="BB474" s="337">
        <f t="shared" si="211"/>
        <v>1</v>
      </c>
      <c r="BC474" s="322"/>
      <c r="BD474" s="322"/>
      <c r="BE474" s="322"/>
      <c r="BF474" s="322"/>
      <c r="BG474" s="322"/>
      <c r="BH474" s="322"/>
      <c r="BI474" s="337">
        <f t="shared" si="212"/>
        <v>1</v>
      </c>
      <c r="BJ474" s="337">
        <f t="shared" si="213"/>
        <v>1</v>
      </c>
      <c r="BK474" s="337">
        <f t="shared" si="214"/>
        <v>1</v>
      </c>
      <c r="BL474" s="337">
        <f t="shared" si="215"/>
        <v>1</v>
      </c>
      <c r="BM474" s="337">
        <f t="shared" si="216"/>
        <v>1</v>
      </c>
      <c r="BN474" s="337">
        <f t="shared" si="217"/>
        <v>1</v>
      </c>
      <c r="BO474" s="415"/>
      <c r="BP474" s="244"/>
      <c r="BQ474" s="244"/>
      <c r="BR474" s="842"/>
      <c r="BS474" s="842"/>
      <c r="BT474" s="842"/>
    </row>
    <row r="475" spans="1:72" s="22" customFormat="1" ht="15.75" hidden="1" customHeight="1" outlineLevel="1">
      <c r="A475" s="842"/>
      <c r="B475" s="44"/>
      <c r="C475" s="45"/>
      <c r="D475" s="46"/>
      <c r="E475" s="46"/>
      <c r="F475" s="45"/>
      <c r="G475" s="46"/>
      <c r="H475" s="45"/>
      <c r="I475" s="45"/>
      <c r="J475" s="47"/>
      <c r="K475" s="48"/>
      <c r="L475" s="47"/>
      <c r="M475" s="2316"/>
      <c r="N475" s="48"/>
      <c r="O475" s="49"/>
      <c r="P475" s="49"/>
      <c r="Q475" s="2254">
        <f t="shared" si="218"/>
        <v>0</v>
      </c>
      <c r="R475" s="2335"/>
      <c r="S475" s="50"/>
      <c r="T475" s="2335"/>
      <c r="U475" s="2335"/>
      <c r="V475" s="2335"/>
      <c r="W475" s="2255">
        <f t="shared" si="200"/>
        <v>0</v>
      </c>
      <c r="X475" s="2261">
        <f t="shared" si="201"/>
        <v>0</v>
      </c>
      <c r="Y475" s="2261">
        <f t="shared" si="202"/>
        <v>0</v>
      </c>
      <c r="Z475" s="50"/>
      <c r="AA475" s="50"/>
      <c r="AB475" s="48"/>
      <c r="AC475" s="48"/>
      <c r="AD475" s="48"/>
      <c r="AE475" s="51"/>
      <c r="AF475" s="42"/>
      <c r="AG475" s="52" t="s">
        <v>7398</v>
      </c>
      <c r="AH475" s="207"/>
      <c r="AI475" s="415"/>
      <c r="AJ475" s="336" t="str">
        <f t="shared" si="203"/>
        <v>Please complete all cells in row</v>
      </c>
      <c r="AK475" s="415"/>
      <c r="AL475" s="244"/>
      <c r="AM475" s="244"/>
      <c r="AN475" s="244"/>
      <c r="AO475" s="244"/>
      <c r="AP475" s="244"/>
      <c r="AQ475" s="244"/>
      <c r="AR475" s="244"/>
      <c r="AS475" s="337">
        <f t="shared" si="204"/>
        <v>1</v>
      </c>
      <c r="AT475" s="337">
        <f t="shared" si="205"/>
        <v>1</v>
      </c>
      <c r="AU475" s="337">
        <f t="shared" si="206"/>
        <v>1</v>
      </c>
      <c r="AV475" s="337">
        <f t="shared" si="207"/>
        <v>1</v>
      </c>
      <c r="AW475" s="337">
        <f t="shared" si="208"/>
        <v>1</v>
      </c>
      <c r="AX475" s="337">
        <f t="shared" si="209"/>
        <v>1</v>
      </c>
      <c r="AY475" s="337">
        <f t="shared" si="210"/>
        <v>1</v>
      </c>
      <c r="AZ475" s="322"/>
      <c r="BA475" s="322"/>
      <c r="BB475" s="337">
        <f t="shared" si="211"/>
        <v>1</v>
      </c>
      <c r="BC475" s="322"/>
      <c r="BD475" s="322"/>
      <c r="BE475" s="322"/>
      <c r="BF475" s="322"/>
      <c r="BG475" s="322"/>
      <c r="BH475" s="322"/>
      <c r="BI475" s="337">
        <f t="shared" si="212"/>
        <v>1</v>
      </c>
      <c r="BJ475" s="337">
        <f t="shared" si="213"/>
        <v>1</v>
      </c>
      <c r="BK475" s="337">
        <f t="shared" si="214"/>
        <v>1</v>
      </c>
      <c r="BL475" s="337">
        <f t="shared" si="215"/>
        <v>1</v>
      </c>
      <c r="BM475" s="337">
        <f t="shared" si="216"/>
        <v>1</v>
      </c>
      <c r="BN475" s="337">
        <f t="shared" si="217"/>
        <v>1</v>
      </c>
      <c r="BO475" s="415"/>
      <c r="BP475" s="244"/>
      <c r="BQ475" s="244"/>
      <c r="BR475" s="842"/>
      <c r="BS475" s="842"/>
      <c r="BT475" s="842"/>
    </row>
    <row r="476" spans="1:72" s="22" customFormat="1" ht="15.75" hidden="1" customHeight="1" outlineLevel="1">
      <c r="A476" s="842"/>
      <c r="B476" s="44"/>
      <c r="C476" s="45"/>
      <c r="D476" s="46"/>
      <c r="E476" s="46"/>
      <c r="F476" s="45"/>
      <c r="G476" s="46"/>
      <c r="H476" s="45"/>
      <c r="I476" s="45"/>
      <c r="J476" s="47"/>
      <c r="K476" s="48"/>
      <c r="L476" s="47"/>
      <c r="M476" s="2316"/>
      <c r="N476" s="48"/>
      <c r="O476" s="49"/>
      <c r="P476" s="49"/>
      <c r="Q476" s="2254">
        <f t="shared" si="218"/>
        <v>0</v>
      </c>
      <c r="R476" s="2335"/>
      <c r="S476" s="50"/>
      <c r="T476" s="2335"/>
      <c r="U476" s="2335"/>
      <c r="V476" s="2335"/>
      <c r="W476" s="2255">
        <f t="shared" si="200"/>
        <v>0</v>
      </c>
      <c r="X476" s="2261">
        <f t="shared" si="201"/>
        <v>0</v>
      </c>
      <c r="Y476" s="2261">
        <f t="shared" si="202"/>
        <v>0</v>
      </c>
      <c r="Z476" s="50"/>
      <c r="AA476" s="50"/>
      <c r="AB476" s="48"/>
      <c r="AC476" s="48"/>
      <c r="AD476" s="48"/>
      <c r="AE476" s="51"/>
      <c r="AF476" s="42"/>
      <c r="AG476" s="52" t="s">
        <v>7399</v>
      </c>
      <c r="AH476" s="207"/>
      <c r="AI476" s="415"/>
      <c r="AJ476" s="336" t="str">
        <f t="shared" si="203"/>
        <v>Please complete all cells in row</v>
      </c>
      <c r="AK476" s="415"/>
      <c r="AL476" s="244"/>
      <c r="AM476" s="244"/>
      <c r="AN476" s="244"/>
      <c r="AO476" s="244"/>
      <c r="AP476" s="244"/>
      <c r="AQ476" s="244"/>
      <c r="AR476" s="244"/>
      <c r="AS476" s="337">
        <f t="shared" si="204"/>
        <v>1</v>
      </c>
      <c r="AT476" s="337">
        <f t="shared" si="205"/>
        <v>1</v>
      </c>
      <c r="AU476" s="337">
        <f t="shared" si="206"/>
        <v>1</v>
      </c>
      <c r="AV476" s="337">
        <f t="shared" si="207"/>
        <v>1</v>
      </c>
      <c r="AW476" s="337">
        <f t="shared" si="208"/>
        <v>1</v>
      </c>
      <c r="AX476" s="337">
        <f t="shared" si="209"/>
        <v>1</v>
      </c>
      <c r="AY476" s="337">
        <f t="shared" si="210"/>
        <v>1</v>
      </c>
      <c r="AZ476" s="322"/>
      <c r="BA476" s="322"/>
      <c r="BB476" s="337">
        <f t="shared" si="211"/>
        <v>1</v>
      </c>
      <c r="BC476" s="322"/>
      <c r="BD476" s="322"/>
      <c r="BE476" s="322"/>
      <c r="BF476" s="322"/>
      <c r="BG476" s="322"/>
      <c r="BH476" s="322"/>
      <c r="BI476" s="337">
        <f t="shared" si="212"/>
        <v>1</v>
      </c>
      <c r="BJ476" s="337">
        <f t="shared" si="213"/>
        <v>1</v>
      </c>
      <c r="BK476" s="337">
        <f t="shared" si="214"/>
        <v>1</v>
      </c>
      <c r="BL476" s="337">
        <f t="shared" si="215"/>
        <v>1</v>
      </c>
      <c r="BM476" s="337">
        <f t="shared" si="216"/>
        <v>1</v>
      </c>
      <c r="BN476" s="337">
        <f t="shared" si="217"/>
        <v>1</v>
      </c>
      <c r="BO476" s="415"/>
      <c r="BP476" s="244"/>
      <c r="BQ476" s="244"/>
      <c r="BR476" s="842"/>
      <c r="BS476" s="842"/>
      <c r="BT476" s="842"/>
    </row>
    <row r="477" spans="1:72" s="22" customFormat="1" ht="15.75" hidden="1" customHeight="1" outlineLevel="1">
      <c r="A477" s="842"/>
      <c r="B477" s="44"/>
      <c r="C477" s="45"/>
      <c r="D477" s="46"/>
      <c r="E477" s="46"/>
      <c r="F477" s="45"/>
      <c r="G477" s="46"/>
      <c r="H477" s="45"/>
      <c r="I477" s="45"/>
      <c r="J477" s="47"/>
      <c r="K477" s="48"/>
      <c r="L477" s="47"/>
      <c r="M477" s="2316"/>
      <c r="N477" s="48"/>
      <c r="O477" s="49"/>
      <c r="P477" s="49"/>
      <c r="Q477" s="2254">
        <f t="shared" si="218"/>
        <v>0</v>
      </c>
      <c r="R477" s="2335"/>
      <c r="S477" s="50"/>
      <c r="T477" s="2335"/>
      <c r="U477" s="2335"/>
      <c r="V477" s="2335"/>
      <c r="W477" s="2255">
        <f t="shared" si="200"/>
        <v>0</v>
      </c>
      <c r="X477" s="2261">
        <f t="shared" si="201"/>
        <v>0</v>
      </c>
      <c r="Y477" s="2261">
        <f t="shared" si="202"/>
        <v>0</v>
      </c>
      <c r="Z477" s="50"/>
      <c r="AA477" s="50"/>
      <c r="AB477" s="48"/>
      <c r="AC477" s="48"/>
      <c r="AD477" s="48"/>
      <c r="AE477" s="51"/>
      <c r="AF477" s="42"/>
      <c r="AG477" s="52" t="s">
        <v>7400</v>
      </c>
      <c r="AH477" s="207"/>
      <c r="AI477" s="415"/>
      <c r="AJ477" s="336" t="str">
        <f t="shared" si="203"/>
        <v>Please complete all cells in row</v>
      </c>
      <c r="AK477" s="415"/>
      <c r="AL477" s="244"/>
      <c r="AM477" s="244"/>
      <c r="AN477" s="244"/>
      <c r="AO477" s="244"/>
      <c r="AP477" s="244"/>
      <c r="AQ477" s="244"/>
      <c r="AR477" s="244"/>
      <c r="AS477" s="337">
        <f t="shared" si="204"/>
        <v>1</v>
      </c>
      <c r="AT477" s="337">
        <f t="shared" si="205"/>
        <v>1</v>
      </c>
      <c r="AU477" s="337">
        <f t="shared" si="206"/>
        <v>1</v>
      </c>
      <c r="AV477" s="337">
        <f t="shared" si="207"/>
        <v>1</v>
      </c>
      <c r="AW477" s="337">
        <f t="shared" si="208"/>
        <v>1</v>
      </c>
      <c r="AX477" s="337">
        <f t="shared" si="209"/>
        <v>1</v>
      </c>
      <c r="AY477" s="337">
        <f t="shared" si="210"/>
        <v>1</v>
      </c>
      <c r="AZ477" s="322"/>
      <c r="BA477" s="322"/>
      <c r="BB477" s="337">
        <f t="shared" si="211"/>
        <v>1</v>
      </c>
      <c r="BC477" s="322"/>
      <c r="BD477" s="322"/>
      <c r="BE477" s="322"/>
      <c r="BF477" s="322"/>
      <c r="BG477" s="322"/>
      <c r="BH477" s="322"/>
      <c r="BI477" s="337">
        <f t="shared" si="212"/>
        <v>1</v>
      </c>
      <c r="BJ477" s="337">
        <f t="shared" si="213"/>
        <v>1</v>
      </c>
      <c r="BK477" s="337">
        <f t="shared" si="214"/>
        <v>1</v>
      </c>
      <c r="BL477" s="337">
        <f t="shared" si="215"/>
        <v>1</v>
      </c>
      <c r="BM477" s="337">
        <f t="shared" si="216"/>
        <v>1</v>
      </c>
      <c r="BN477" s="337">
        <f t="shared" si="217"/>
        <v>1</v>
      </c>
      <c r="BO477" s="415"/>
      <c r="BP477" s="244"/>
      <c r="BQ477" s="244"/>
      <c r="BR477" s="842"/>
      <c r="BS477" s="842"/>
      <c r="BT477" s="842"/>
    </row>
    <row r="478" spans="1:72" s="22" customFormat="1" ht="15.75" hidden="1" customHeight="1" outlineLevel="1">
      <c r="A478" s="842"/>
      <c r="B478" s="44"/>
      <c r="C478" s="45"/>
      <c r="D478" s="46"/>
      <c r="E478" s="46"/>
      <c r="F478" s="45"/>
      <c r="G478" s="46"/>
      <c r="H478" s="45"/>
      <c r="I478" s="45"/>
      <c r="J478" s="47"/>
      <c r="K478" s="48"/>
      <c r="L478" s="47"/>
      <c r="M478" s="2316"/>
      <c r="N478" s="48"/>
      <c r="O478" s="49"/>
      <c r="P478" s="49"/>
      <c r="Q478" s="2254">
        <f t="shared" si="218"/>
        <v>0</v>
      </c>
      <c r="R478" s="2335"/>
      <c r="S478" s="50"/>
      <c r="T478" s="2335"/>
      <c r="U478" s="2335"/>
      <c r="V478" s="2335"/>
      <c r="W478" s="2255">
        <f t="shared" si="200"/>
        <v>0</v>
      </c>
      <c r="X478" s="2261">
        <f t="shared" si="201"/>
        <v>0</v>
      </c>
      <c r="Y478" s="2261">
        <f t="shared" si="202"/>
        <v>0</v>
      </c>
      <c r="Z478" s="50"/>
      <c r="AA478" s="50"/>
      <c r="AB478" s="48"/>
      <c r="AC478" s="48"/>
      <c r="AD478" s="48"/>
      <c r="AE478" s="51"/>
      <c r="AF478" s="42"/>
      <c r="AG478" s="52" t="s">
        <v>7401</v>
      </c>
      <c r="AH478" s="207"/>
      <c r="AI478" s="415"/>
      <c r="AJ478" s="336" t="str">
        <f t="shared" si="203"/>
        <v>Please complete all cells in row</v>
      </c>
      <c r="AK478" s="415"/>
      <c r="AL478" s="244"/>
      <c r="AM478" s="244"/>
      <c r="AN478" s="244"/>
      <c r="AO478" s="244"/>
      <c r="AP478" s="244"/>
      <c r="AQ478" s="244"/>
      <c r="AR478" s="244"/>
      <c r="AS478" s="337">
        <f t="shared" si="204"/>
        <v>1</v>
      </c>
      <c r="AT478" s="337">
        <f t="shared" si="205"/>
        <v>1</v>
      </c>
      <c r="AU478" s="337">
        <f t="shared" si="206"/>
        <v>1</v>
      </c>
      <c r="AV478" s="337">
        <f t="shared" si="207"/>
        <v>1</v>
      </c>
      <c r="AW478" s="337">
        <f t="shared" si="208"/>
        <v>1</v>
      </c>
      <c r="AX478" s="337">
        <f t="shared" si="209"/>
        <v>1</v>
      </c>
      <c r="AY478" s="337">
        <f t="shared" si="210"/>
        <v>1</v>
      </c>
      <c r="AZ478" s="322"/>
      <c r="BA478" s="322"/>
      <c r="BB478" s="337">
        <f t="shared" si="211"/>
        <v>1</v>
      </c>
      <c r="BC478" s="322"/>
      <c r="BD478" s="322"/>
      <c r="BE478" s="322"/>
      <c r="BF478" s="322"/>
      <c r="BG478" s="322"/>
      <c r="BH478" s="322"/>
      <c r="BI478" s="337">
        <f t="shared" si="212"/>
        <v>1</v>
      </c>
      <c r="BJ478" s="337">
        <f t="shared" si="213"/>
        <v>1</v>
      </c>
      <c r="BK478" s="337">
        <f t="shared" si="214"/>
        <v>1</v>
      </c>
      <c r="BL478" s="337">
        <f t="shared" si="215"/>
        <v>1</v>
      </c>
      <c r="BM478" s="337">
        <f t="shared" si="216"/>
        <v>1</v>
      </c>
      <c r="BN478" s="337">
        <f t="shared" si="217"/>
        <v>1</v>
      </c>
      <c r="BO478" s="415"/>
      <c r="BP478" s="244"/>
      <c r="BQ478" s="244"/>
      <c r="BR478" s="842"/>
      <c r="BS478" s="842"/>
      <c r="BT478" s="842"/>
    </row>
    <row r="479" spans="1:72" s="22" customFormat="1" ht="15.75" hidden="1" customHeight="1" outlineLevel="1">
      <c r="A479" s="842"/>
      <c r="B479" s="44"/>
      <c r="C479" s="45"/>
      <c r="D479" s="46"/>
      <c r="E479" s="46"/>
      <c r="F479" s="45"/>
      <c r="G479" s="46"/>
      <c r="H479" s="45"/>
      <c r="I479" s="45"/>
      <c r="J479" s="47"/>
      <c r="K479" s="48"/>
      <c r="L479" s="47"/>
      <c r="M479" s="2316"/>
      <c r="N479" s="48"/>
      <c r="O479" s="49"/>
      <c r="P479" s="49"/>
      <c r="Q479" s="2254">
        <f t="shared" si="218"/>
        <v>0</v>
      </c>
      <c r="R479" s="2335"/>
      <c r="S479" s="50"/>
      <c r="T479" s="2335"/>
      <c r="U479" s="2335"/>
      <c r="V479" s="2335"/>
      <c r="W479" s="2255">
        <f t="shared" si="200"/>
        <v>0</v>
      </c>
      <c r="X479" s="2261">
        <f t="shared" si="201"/>
        <v>0</v>
      </c>
      <c r="Y479" s="2261">
        <f t="shared" si="202"/>
        <v>0</v>
      </c>
      <c r="Z479" s="50"/>
      <c r="AA479" s="50"/>
      <c r="AB479" s="48"/>
      <c r="AC479" s="48"/>
      <c r="AD479" s="48"/>
      <c r="AE479" s="51"/>
      <c r="AF479" s="42"/>
      <c r="AG479" s="52" t="s">
        <v>7402</v>
      </c>
      <c r="AH479" s="207"/>
      <c r="AI479" s="415"/>
      <c r="AJ479" s="336" t="str">
        <f t="shared" si="203"/>
        <v>Please complete all cells in row</v>
      </c>
      <c r="AK479" s="415"/>
      <c r="AL479" s="244"/>
      <c r="AM479" s="244"/>
      <c r="AN479" s="244"/>
      <c r="AO479" s="244"/>
      <c r="AP479" s="244"/>
      <c r="AQ479" s="244"/>
      <c r="AR479" s="244"/>
      <c r="AS479" s="337">
        <f t="shared" si="204"/>
        <v>1</v>
      </c>
      <c r="AT479" s="337">
        <f t="shared" si="205"/>
        <v>1</v>
      </c>
      <c r="AU479" s="337">
        <f t="shared" si="206"/>
        <v>1</v>
      </c>
      <c r="AV479" s="337">
        <f t="shared" si="207"/>
        <v>1</v>
      </c>
      <c r="AW479" s="337">
        <f t="shared" si="208"/>
        <v>1</v>
      </c>
      <c r="AX479" s="337">
        <f t="shared" si="209"/>
        <v>1</v>
      </c>
      <c r="AY479" s="337">
        <f t="shared" si="210"/>
        <v>1</v>
      </c>
      <c r="AZ479" s="322"/>
      <c r="BA479" s="322"/>
      <c r="BB479" s="337">
        <f t="shared" si="211"/>
        <v>1</v>
      </c>
      <c r="BC479" s="322"/>
      <c r="BD479" s="322"/>
      <c r="BE479" s="322"/>
      <c r="BF479" s="322"/>
      <c r="BG479" s="322"/>
      <c r="BH479" s="322"/>
      <c r="BI479" s="337">
        <f t="shared" si="212"/>
        <v>1</v>
      </c>
      <c r="BJ479" s="337">
        <f t="shared" si="213"/>
        <v>1</v>
      </c>
      <c r="BK479" s="337">
        <f t="shared" si="214"/>
        <v>1</v>
      </c>
      <c r="BL479" s="337">
        <f t="shared" si="215"/>
        <v>1</v>
      </c>
      <c r="BM479" s="337">
        <f t="shared" si="216"/>
        <v>1</v>
      </c>
      <c r="BN479" s="337">
        <f t="shared" si="217"/>
        <v>1</v>
      </c>
      <c r="BO479" s="415"/>
      <c r="BP479" s="244"/>
      <c r="BQ479" s="244"/>
      <c r="BR479" s="842"/>
      <c r="BS479" s="842"/>
      <c r="BT479" s="842"/>
    </row>
    <row r="480" spans="1:72" s="22" customFormat="1" ht="15.75" hidden="1" customHeight="1" outlineLevel="1">
      <c r="A480" s="842"/>
      <c r="B480" s="44"/>
      <c r="C480" s="45"/>
      <c r="D480" s="46"/>
      <c r="E480" s="46"/>
      <c r="F480" s="45"/>
      <c r="G480" s="46"/>
      <c r="H480" s="45"/>
      <c r="I480" s="45"/>
      <c r="J480" s="47"/>
      <c r="K480" s="48"/>
      <c r="L480" s="47"/>
      <c r="M480" s="2316"/>
      <c r="N480" s="48"/>
      <c r="O480" s="49"/>
      <c r="P480" s="49"/>
      <c r="Q480" s="2254">
        <f t="shared" si="218"/>
        <v>0</v>
      </c>
      <c r="R480" s="2335"/>
      <c r="S480" s="50"/>
      <c r="T480" s="2335"/>
      <c r="U480" s="2335"/>
      <c r="V480" s="2335"/>
      <c r="W480" s="2255">
        <f t="shared" si="200"/>
        <v>0</v>
      </c>
      <c r="X480" s="2261">
        <f t="shared" si="201"/>
        <v>0</v>
      </c>
      <c r="Y480" s="2261">
        <f t="shared" si="202"/>
        <v>0</v>
      </c>
      <c r="Z480" s="50"/>
      <c r="AA480" s="50"/>
      <c r="AB480" s="48"/>
      <c r="AC480" s="48"/>
      <c r="AD480" s="48"/>
      <c r="AE480" s="51"/>
      <c r="AF480" s="42"/>
      <c r="AG480" s="52" t="s">
        <v>7403</v>
      </c>
      <c r="AH480" s="207"/>
      <c r="AI480" s="415"/>
      <c r="AJ480" s="336" t="str">
        <f t="shared" si="203"/>
        <v>Please complete all cells in row</v>
      </c>
      <c r="AK480" s="415"/>
      <c r="AL480" s="244"/>
      <c r="AM480" s="244"/>
      <c r="AN480" s="244"/>
      <c r="AO480" s="244"/>
      <c r="AP480" s="244"/>
      <c r="AQ480" s="244"/>
      <c r="AR480" s="244"/>
      <c r="AS480" s="337">
        <f t="shared" si="204"/>
        <v>1</v>
      </c>
      <c r="AT480" s="337">
        <f t="shared" si="205"/>
        <v>1</v>
      </c>
      <c r="AU480" s="337">
        <f t="shared" si="206"/>
        <v>1</v>
      </c>
      <c r="AV480" s="337">
        <f t="shared" si="207"/>
        <v>1</v>
      </c>
      <c r="AW480" s="337">
        <f t="shared" si="208"/>
        <v>1</v>
      </c>
      <c r="AX480" s="337">
        <f t="shared" si="209"/>
        <v>1</v>
      </c>
      <c r="AY480" s="337">
        <f t="shared" si="210"/>
        <v>1</v>
      </c>
      <c r="AZ480" s="322"/>
      <c r="BA480" s="322"/>
      <c r="BB480" s="337">
        <f t="shared" si="211"/>
        <v>1</v>
      </c>
      <c r="BC480" s="322"/>
      <c r="BD480" s="322"/>
      <c r="BE480" s="322"/>
      <c r="BF480" s="322"/>
      <c r="BG480" s="322"/>
      <c r="BH480" s="322"/>
      <c r="BI480" s="337">
        <f t="shared" si="212"/>
        <v>1</v>
      </c>
      <c r="BJ480" s="337">
        <f t="shared" si="213"/>
        <v>1</v>
      </c>
      <c r="BK480" s="337">
        <f t="shared" si="214"/>
        <v>1</v>
      </c>
      <c r="BL480" s="337">
        <f t="shared" si="215"/>
        <v>1</v>
      </c>
      <c r="BM480" s="337">
        <f t="shared" si="216"/>
        <v>1</v>
      </c>
      <c r="BN480" s="337">
        <f t="shared" si="217"/>
        <v>1</v>
      </c>
      <c r="BO480" s="415"/>
      <c r="BP480" s="244"/>
      <c r="BQ480" s="244"/>
      <c r="BR480" s="842"/>
      <c r="BS480" s="842"/>
      <c r="BT480" s="842"/>
    </row>
    <row r="481" spans="1:72" s="22" customFormat="1" ht="15.75" hidden="1" customHeight="1" outlineLevel="1">
      <c r="A481" s="842"/>
      <c r="B481" s="44"/>
      <c r="C481" s="45"/>
      <c r="D481" s="46"/>
      <c r="E481" s="46"/>
      <c r="F481" s="45"/>
      <c r="G481" s="46"/>
      <c r="H481" s="45"/>
      <c r="I481" s="45"/>
      <c r="J481" s="47"/>
      <c r="K481" s="48"/>
      <c r="L481" s="47"/>
      <c r="M481" s="2316"/>
      <c r="N481" s="48"/>
      <c r="O481" s="49"/>
      <c r="P481" s="49"/>
      <c r="Q481" s="2254">
        <f t="shared" si="218"/>
        <v>0</v>
      </c>
      <c r="R481" s="2335"/>
      <c r="S481" s="50"/>
      <c r="T481" s="2335"/>
      <c r="U481" s="2335"/>
      <c r="V481" s="2335"/>
      <c r="W481" s="2255">
        <f t="shared" si="200"/>
        <v>0</v>
      </c>
      <c r="X481" s="2261">
        <f t="shared" si="201"/>
        <v>0</v>
      </c>
      <c r="Y481" s="2261">
        <f t="shared" si="202"/>
        <v>0</v>
      </c>
      <c r="Z481" s="50"/>
      <c r="AA481" s="50"/>
      <c r="AB481" s="48"/>
      <c r="AC481" s="48"/>
      <c r="AD481" s="48"/>
      <c r="AE481" s="51"/>
      <c r="AF481" s="42"/>
      <c r="AG481" s="52" t="s">
        <v>7404</v>
      </c>
      <c r="AH481" s="207"/>
      <c r="AI481" s="415"/>
      <c r="AJ481" s="336" t="str">
        <f t="shared" si="203"/>
        <v>Please complete all cells in row</v>
      </c>
      <c r="AK481" s="415"/>
      <c r="AL481" s="244"/>
      <c r="AM481" s="244"/>
      <c r="AN481" s="244"/>
      <c r="AO481" s="244"/>
      <c r="AP481" s="244"/>
      <c r="AQ481" s="244"/>
      <c r="AR481" s="244"/>
      <c r="AS481" s="337">
        <f t="shared" si="204"/>
        <v>1</v>
      </c>
      <c r="AT481" s="337">
        <f t="shared" si="205"/>
        <v>1</v>
      </c>
      <c r="AU481" s="337">
        <f t="shared" si="206"/>
        <v>1</v>
      </c>
      <c r="AV481" s="337">
        <f t="shared" si="207"/>
        <v>1</v>
      </c>
      <c r="AW481" s="337">
        <f t="shared" si="208"/>
        <v>1</v>
      </c>
      <c r="AX481" s="337">
        <f t="shared" si="209"/>
        <v>1</v>
      </c>
      <c r="AY481" s="337">
        <f t="shared" si="210"/>
        <v>1</v>
      </c>
      <c r="AZ481" s="322"/>
      <c r="BA481" s="322"/>
      <c r="BB481" s="337">
        <f t="shared" si="211"/>
        <v>1</v>
      </c>
      <c r="BC481" s="322"/>
      <c r="BD481" s="322"/>
      <c r="BE481" s="322"/>
      <c r="BF481" s="322"/>
      <c r="BG481" s="322"/>
      <c r="BH481" s="322"/>
      <c r="BI481" s="337">
        <f t="shared" si="212"/>
        <v>1</v>
      </c>
      <c r="BJ481" s="337">
        <f t="shared" si="213"/>
        <v>1</v>
      </c>
      <c r="BK481" s="337">
        <f t="shared" si="214"/>
        <v>1</v>
      </c>
      <c r="BL481" s="337">
        <f t="shared" si="215"/>
        <v>1</v>
      </c>
      <c r="BM481" s="337">
        <f t="shared" si="216"/>
        <v>1</v>
      </c>
      <c r="BN481" s="337">
        <f t="shared" si="217"/>
        <v>1</v>
      </c>
      <c r="BO481" s="415"/>
      <c r="BP481" s="244"/>
      <c r="BQ481" s="244"/>
      <c r="BR481" s="842"/>
      <c r="BS481" s="842"/>
      <c r="BT481" s="842"/>
    </row>
    <row r="482" spans="1:72" s="22" customFormat="1" ht="15.75" hidden="1" customHeight="1" outlineLevel="1">
      <c r="A482" s="842"/>
      <c r="B482" s="44"/>
      <c r="C482" s="45"/>
      <c r="D482" s="46"/>
      <c r="E482" s="46"/>
      <c r="F482" s="45"/>
      <c r="G482" s="46"/>
      <c r="H482" s="45"/>
      <c r="I482" s="45"/>
      <c r="J482" s="47"/>
      <c r="K482" s="48"/>
      <c r="L482" s="47"/>
      <c r="M482" s="2316"/>
      <c r="N482" s="48"/>
      <c r="O482" s="49"/>
      <c r="P482" s="49"/>
      <c r="Q482" s="2254">
        <f t="shared" si="218"/>
        <v>0</v>
      </c>
      <c r="R482" s="2335"/>
      <c r="S482" s="50"/>
      <c r="T482" s="2335"/>
      <c r="U482" s="2335"/>
      <c r="V482" s="2335"/>
      <c r="W482" s="2255">
        <f t="shared" si="200"/>
        <v>0</v>
      </c>
      <c r="X482" s="2261">
        <f t="shared" si="201"/>
        <v>0</v>
      </c>
      <c r="Y482" s="2261">
        <f t="shared" si="202"/>
        <v>0</v>
      </c>
      <c r="Z482" s="50"/>
      <c r="AA482" s="50"/>
      <c r="AB482" s="48"/>
      <c r="AC482" s="48"/>
      <c r="AD482" s="48"/>
      <c r="AE482" s="51"/>
      <c r="AF482" s="42"/>
      <c r="AG482" s="52" t="s">
        <v>7405</v>
      </c>
      <c r="AH482" s="207"/>
      <c r="AI482" s="415"/>
      <c r="AJ482" s="336" t="str">
        <f t="shared" si="203"/>
        <v>Please complete all cells in row</v>
      </c>
      <c r="AK482" s="415"/>
      <c r="AL482" s="244"/>
      <c r="AM482" s="244"/>
      <c r="AN482" s="244"/>
      <c r="AO482" s="244"/>
      <c r="AP482" s="244"/>
      <c r="AQ482" s="244"/>
      <c r="AR482" s="244"/>
      <c r="AS482" s="337">
        <f t="shared" si="204"/>
        <v>1</v>
      </c>
      <c r="AT482" s="337">
        <f t="shared" si="205"/>
        <v>1</v>
      </c>
      <c r="AU482" s="337">
        <f t="shared" si="206"/>
        <v>1</v>
      </c>
      <c r="AV482" s="337">
        <f t="shared" si="207"/>
        <v>1</v>
      </c>
      <c r="AW482" s="337">
        <f t="shared" si="208"/>
        <v>1</v>
      </c>
      <c r="AX482" s="337">
        <f t="shared" si="209"/>
        <v>1</v>
      </c>
      <c r="AY482" s="337">
        <f t="shared" si="210"/>
        <v>1</v>
      </c>
      <c r="AZ482" s="322"/>
      <c r="BA482" s="322"/>
      <c r="BB482" s="337">
        <f t="shared" si="211"/>
        <v>1</v>
      </c>
      <c r="BC482" s="322"/>
      <c r="BD482" s="322"/>
      <c r="BE482" s="322"/>
      <c r="BF482" s="322"/>
      <c r="BG482" s="322"/>
      <c r="BH482" s="322"/>
      <c r="BI482" s="337">
        <f t="shared" si="212"/>
        <v>1</v>
      </c>
      <c r="BJ482" s="337">
        <f t="shared" si="213"/>
        <v>1</v>
      </c>
      <c r="BK482" s="337">
        <f t="shared" si="214"/>
        <v>1</v>
      </c>
      <c r="BL482" s="337">
        <f t="shared" si="215"/>
        <v>1</v>
      </c>
      <c r="BM482" s="337">
        <f t="shared" si="216"/>
        <v>1</v>
      </c>
      <c r="BN482" s="337">
        <f t="shared" si="217"/>
        <v>1</v>
      </c>
      <c r="BO482" s="415"/>
      <c r="BP482" s="244"/>
      <c r="BQ482" s="244"/>
      <c r="BR482" s="842"/>
      <c r="BS482" s="842"/>
      <c r="BT482" s="842"/>
    </row>
    <row r="483" spans="1:72" s="22" customFormat="1" ht="15.75" hidden="1" customHeight="1" outlineLevel="1">
      <c r="A483" s="842"/>
      <c r="B483" s="44"/>
      <c r="C483" s="45"/>
      <c r="D483" s="46"/>
      <c r="E483" s="46"/>
      <c r="F483" s="45"/>
      <c r="G483" s="46"/>
      <c r="H483" s="45"/>
      <c r="I483" s="45"/>
      <c r="J483" s="47"/>
      <c r="K483" s="48"/>
      <c r="L483" s="47"/>
      <c r="M483" s="2316"/>
      <c r="N483" s="48"/>
      <c r="O483" s="49"/>
      <c r="P483" s="49"/>
      <c r="Q483" s="2254">
        <f t="shared" si="218"/>
        <v>0</v>
      </c>
      <c r="R483" s="2335"/>
      <c r="S483" s="50"/>
      <c r="T483" s="2335"/>
      <c r="U483" s="2335"/>
      <c r="V483" s="2335"/>
      <c r="W483" s="2255">
        <f t="shared" si="200"/>
        <v>0</v>
      </c>
      <c r="X483" s="2261">
        <f t="shared" si="201"/>
        <v>0</v>
      </c>
      <c r="Y483" s="2261">
        <f t="shared" si="202"/>
        <v>0</v>
      </c>
      <c r="Z483" s="50"/>
      <c r="AA483" s="50"/>
      <c r="AB483" s="48"/>
      <c r="AC483" s="48"/>
      <c r="AD483" s="48"/>
      <c r="AE483" s="51"/>
      <c r="AF483" s="42"/>
      <c r="AG483" s="52" t="s">
        <v>7406</v>
      </c>
      <c r="AH483" s="207"/>
      <c r="AI483" s="415"/>
      <c r="AJ483" s="336" t="str">
        <f t="shared" si="203"/>
        <v>Please complete all cells in row</v>
      </c>
      <c r="AK483" s="415"/>
      <c r="AL483" s="244"/>
      <c r="AM483" s="244"/>
      <c r="AN483" s="244"/>
      <c r="AO483" s="244"/>
      <c r="AP483" s="244"/>
      <c r="AQ483" s="244"/>
      <c r="AR483" s="244"/>
      <c r="AS483" s="337">
        <f t="shared" si="204"/>
        <v>1</v>
      </c>
      <c r="AT483" s="337">
        <f t="shared" si="205"/>
        <v>1</v>
      </c>
      <c r="AU483" s="337">
        <f t="shared" si="206"/>
        <v>1</v>
      </c>
      <c r="AV483" s="337">
        <f t="shared" si="207"/>
        <v>1</v>
      </c>
      <c r="AW483" s="337">
        <f t="shared" si="208"/>
        <v>1</v>
      </c>
      <c r="AX483" s="337">
        <f t="shared" si="209"/>
        <v>1</v>
      </c>
      <c r="AY483" s="337">
        <f t="shared" si="210"/>
        <v>1</v>
      </c>
      <c r="AZ483" s="322"/>
      <c r="BA483" s="322"/>
      <c r="BB483" s="337">
        <f t="shared" si="211"/>
        <v>1</v>
      </c>
      <c r="BC483" s="322"/>
      <c r="BD483" s="322"/>
      <c r="BE483" s="322"/>
      <c r="BF483" s="322"/>
      <c r="BG483" s="322"/>
      <c r="BH483" s="322"/>
      <c r="BI483" s="337">
        <f t="shared" si="212"/>
        <v>1</v>
      </c>
      <c r="BJ483" s="337">
        <f t="shared" si="213"/>
        <v>1</v>
      </c>
      <c r="BK483" s="337">
        <f t="shared" si="214"/>
        <v>1</v>
      </c>
      <c r="BL483" s="337">
        <f t="shared" si="215"/>
        <v>1</v>
      </c>
      <c r="BM483" s="337">
        <f t="shared" si="216"/>
        <v>1</v>
      </c>
      <c r="BN483" s="337">
        <f t="shared" si="217"/>
        <v>1</v>
      </c>
      <c r="BO483" s="415"/>
      <c r="BP483" s="244"/>
      <c r="BQ483" s="244"/>
      <c r="BR483" s="842"/>
      <c r="BS483" s="842"/>
      <c r="BT483" s="842"/>
    </row>
    <row r="484" spans="1:72" s="22" customFormat="1" ht="15.75" hidden="1" customHeight="1" outlineLevel="1">
      <c r="A484" s="842"/>
      <c r="B484" s="44"/>
      <c r="C484" s="45"/>
      <c r="D484" s="46"/>
      <c r="E484" s="46"/>
      <c r="F484" s="45"/>
      <c r="G484" s="46"/>
      <c r="H484" s="45"/>
      <c r="I484" s="45"/>
      <c r="J484" s="47"/>
      <c r="K484" s="48"/>
      <c r="L484" s="47"/>
      <c r="M484" s="2316"/>
      <c r="N484" s="48"/>
      <c r="O484" s="49"/>
      <c r="P484" s="49"/>
      <c r="Q484" s="2254">
        <f t="shared" si="218"/>
        <v>0</v>
      </c>
      <c r="R484" s="2335"/>
      <c r="S484" s="50"/>
      <c r="T484" s="2335"/>
      <c r="U484" s="2335"/>
      <c r="V484" s="2335"/>
      <c r="W484" s="2255">
        <f t="shared" si="200"/>
        <v>0</v>
      </c>
      <c r="X484" s="2261">
        <f t="shared" si="201"/>
        <v>0</v>
      </c>
      <c r="Y484" s="2261">
        <f t="shared" si="202"/>
        <v>0</v>
      </c>
      <c r="Z484" s="50"/>
      <c r="AA484" s="50"/>
      <c r="AB484" s="48"/>
      <c r="AC484" s="48"/>
      <c r="AD484" s="48"/>
      <c r="AE484" s="51"/>
      <c r="AF484" s="42"/>
      <c r="AG484" s="52" t="s">
        <v>7407</v>
      </c>
      <c r="AH484" s="207"/>
      <c r="AI484" s="415"/>
      <c r="AJ484" s="336" t="str">
        <f t="shared" si="203"/>
        <v>Please complete all cells in row</v>
      </c>
      <c r="AK484" s="415"/>
      <c r="AL484" s="244"/>
      <c r="AM484" s="244"/>
      <c r="AN484" s="244"/>
      <c r="AO484" s="244"/>
      <c r="AP484" s="244"/>
      <c r="AQ484" s="244"/>
      <c r="AR484" s="244"/>
      <c r="AS484" s="337">
        <f t="shared" si="204"/>
        <v>1</v>
      </c>
      <c r="AT484" s="337">
        <f t="shared" si="205"/>
        <v>1</v>
      </c>
      <c r="AU484" s="337">
        <f t="shared" si="206"/>
        <v>1</v>
      </c>
      <c r="AV484" s="337">
        <f t="shared" si="207"/>
        <v>1</v>
      </c>
      <c r="AW484" s="337">
        <f t="shared" si="208"/>
        <v>1</v>
      </c>
      <c r="AX484" s="337">
        <f t="shared" si="209"/>
        <v>1</v>
      </c>
      <c r="AY484" s="337">
        <f t="shared" si="210"/>
        <v>1</v>
      </c>
      <c r="AZ484" s="322"/>
      <c r="BA484" s="322"/>
      <c r="BB484" s="337">
        <f t="shared" si="211"/>
        <v>1</v>
      </c>
      <c r="BC484" s="322"/>
      <c r="BD484" s="322"/>
      <c r="BE484" s="322"/>
      <c r="BF484" s="322"/>
      <c r="BG484" s="322"/>
      <c r="BH484" s="322"/>
      <c r="BI484" s="337">
        <f t="shared" si="212"/>
        <v>1</v>
      </c>
      <c r="BJ484" s="337">
        <f t="shared" si="213"/>
        <v>1</v>
      </c>
      <c r="BK484" s="337">
        <f t="shared" si="214"/>
        <v>1</v>
      </c>
      <c r="BL484" s="337">
        <f t="shared" si="215"/>
        <v>1</v>
      </c>
      <c r="BM484" s="337">
        <f t="shared" si="216"/>
        <v>1</v>
      </c>
      <c r="BN484" s="337">
        <f t="shared" si="217"/>
        <v>1</v>
      </c>
      <c r="BO484" s="415"/>
      <c r="BP484" s="244"/>
      <c r="BQ484" s="244"/>
      <c r="BR484" s="842"/>
      <c r="BS484" s="842"/>
      <c r="BT484" s="842"/>
    </row>
    <row r="485" spans="1:72" s="22" customFormat="1" ht="15.75" hidden="1" customHeight="1" outlineLevel="1">
      <c r="A485" s="842"/>
      <c r="B485" s="44"/>
      <c r="C485" s="45"/>
      <c r="D485" s="46"/>
      <c r="E485" s="46"/>
      <c r="F485" s="45"/>
      <c r="G485" s="46"/>
      <c r="H485" s="45"/>
      <c r="I485" s="45"/>
      <c r="J485" s="47"/>
      <c r="K485" s="48"/>
      <c r="L485" s="47"/>
      <c r="M485" s="2316"/>
      <c r="N485" s="48"/>
      <c r="O485" s="49"/>
      <c r="P485" s="49"/>
      <c r="Q485" s="2254">
        <f t="shared" si="218"/>
        <v>0</v>
      </c>
      <c r="R485" s="2335"/>
      <c r="S485" s="50"/>
      <c r="T485" s="2335"/>
      <c r="U485" s="2335"/>
      <c r="V485" s="2335"/>
      <c r="W485" s="2255">
        <f t="shared" si="200"/>
        <v>0</v>
      </c>
      <c r="X485" s="2261">
        <f t="shared" si="201"/>
        <v>0</v>
      </c>
      <c r="Y485" s="2261">
        <f t="shared" si="202"/>
        <v>0</v>
      </c>
      <c r="Z485" s="50"/>
      <c r="AA485" s="50"/>
      <c r="AB485" s="48"/>
      <c r="AC485" s="48"/>
      <c r="AD485" s="48"/>
      <c r="AE485" s="51"/>
      <c r="AF485" s="42"/>
      <c r="AG485" s="52" t="s">
        <v>7408</v>
      </c>
      <c r="AH485" s="207"/>
      <c r="AI485" s="415"/>
      <c r="AJ485" s="336" t="str">
        <f t="shared" si="203"/>
        <v>Please complete all cells in row</v>
      </c>
      <c r="AK485" s="415"/>
      <c r="AL485" s="244"/>
      <c r="AM485" s="244"/>
      <c r="AN485" s="244"/>
      <c r="AO485" s="244"/>
      <c r="AP485" s="244"/>
      <c r="AQ485" s="244"/>
      <c r="AR485" s="244"/>
      <c r="AS485" s="337">
        <f t="shared" si="204"/>
        <v>1</v>
      </c>
      <c r="AT485" s="337">
        <f t="shared" si="205"/>
        <v>1</v>
      </c>
      <c r="AU485" s="337">
        <f t="shared" si="206"/>
        <v>1</v>
      </c>
      <c r="AV485" s="337">
        <f t="shared" si="207"/>
        <v>1</v>
      </c>
      <c r="AW485" s="337">
        <f t="shared" si="208"/>
        <v>1</v>
      </c>
      <c r="AX485" s="337">
        <f t="shared" si="209"/>
        <v>1</v>
      </c>
      <c r="AY485" s="337">
        <f t="shared" si="210"/>
        <v>1</v>
      </c>
      <c r="AZ485" s="322"/>
      <c r="BA485" s="322"/>
      <c r="BB485" s="337">
        <f t="shared" si="211"/>
        <v>1</v>
      </c>
      <c r="BC485" s="322"/>
      <c r="BD485" s="322"/>
      <c r="BE485" s="322"/>
      <c r="BF485" s="322"/>
      <c r="BG485" s="322"/>
      <c r="BH485" s="322"/>
      <c r="BI485" s="337">
        <f t="shared" si="212"/>
        <v>1</v>
      </c>
      <c r="BJ485" s="337">
        <f t="shared" si="213"/>
        <v>1</v>
      </c>
      <c r="BK485" s="337">
        <f t="shared" si="214"/>
        <v>1</v>
      </c>
      <c r="BL485" s="337">
        <f t="shared" si="215"/>
        <v>1</v>
      </c>
      <c r="BM485" s="337">
        <f t="shared" si="216"/>
        <v>1</v>
      </c>
      <c r="BN485" s="337">
        <f t="shared" si="217"/>
        <v>1</v>
      </c>
      <c r="BO485" s="415"/>
      <c r="BP485" s="244"/>
      <c r="BQ485" s="244"/>
      <c r="BR485" s="842"/>
      <c r="BS485" s="842"/>
      <c r="BT485" s="842"/>
    </row>
    <row r="486" spans="1:72" s="22" customFormat="1" ht="15.75" hidden="1" customHeight="1" outlineLevel="1">
      <c r="A486" s="842"/>
      <c r="B486" s="44"/>
      <c r="C486" s="45"/>
      <c r="D486" s="46"/>
      <c r="E486" s="46"/>
      <c r="F486" s="45"/>
      <c r="G486" s="46"/>
      <c r="H486" s="45"/>
      <c r="I486" s="45"/>
      <c r="J486" s="47"/>
      <c r="K486" s="48"/>
      <c r="L486" s="47"/>
      <c r="M486" s="2316"/>
      <c r="N486" s="48"/>
      <c r="O486" s="49"/>
      <c r="P486" s="49"/>
      <c r="Q486" s="2254">
        <f t="shared" si="218"/>
        <v>0</v>
      </c>
      <c r="R486" s="2335"/>
      <c r="S486" s="50"/>
      <c r="T486" s="2335"/>
      <c r="U486" s="2335"/>
      <c r="V486" s="2335"/>
      <c r="W486" s="2255">
        <f t="shared" si="200"/>
        <v>0</v>
      </c>
      <c r="X486" s="2261">
        <f t="shared" si="201"/>
        <v>0</v>
      </c>
      <c r="Y486" s="2261">
        <f t="shared" si="202"/>
        <v>0</v>
      </c>
      <c r="Z486" s="50"/>
      <c r="AA486" s="50"/>
      <c r="AB486" s="48"/>
      <c r="AC486" s="48"/>
      <c r="AD486" s="48"/>
      <c r="AE486" s="51"/>
      <c r="AF486" s="42"/>
      <c r="AG486" s="52" t="s">
        <v>7409</v>
      </c>
      <c r="AH486" s="207"/>
      <c r="AI486" s="415"/>
      <c r="AJ486" s="336" t="str">
        <f t="shared" si="203"/>
        <v>Please complete all cells in row</v>
      </c>
      <c r="AK486" s="415"/>
      <c r="AL486" s="244"/>
      <c r="AM486" s="244"/>
      <c r="AN486" s="244"/>
      <c r="AO486" s="244"/>
      <c r="AP486" s="244"/>
      <c r="AQ486" s="244"/>
      <c r="AR486" s="244"/>
      <c r="AS486" s="337">
        <f t="shared" si="204"/>
        <v>1</v>
      </c>
      <c r="AT486" s="337">
        <f t="shared" si="205"/>
        <v>1</v>
      </c>
      <c r="AU486" s="337">
        <f t="shared" si="206"/>
        <v>1</v>
      </c>
      <c r="AV486" s="337">
        <f t="shared" si="207"/>
        <v>1</v>
      </c>
      <c r="AW486" s="337">
        <f t="shared" si="208"/>
        <v>1</v>
      </c>
      <c r="AX486" s="337">
        <f t="shared" si="209"/>
        <v>1</v>
      </c>
      <c r="AY486" s="337">
        <f t="shared" si="210"/>
        <v>1</v>
      </c>
      <c r="AZ486" s="322"/>
      <c r="BA486" s="322"/>
      <c r="BB486" s="337">
        <f t="shared" si="211"/>
        <v>1</v>
      </c>
      <c r="BC486" s="322"/>
      <c r="BD486" s="322"/>
      <c r="BE486" s="322"/>
      <c r="BF486" s="322"/>
      <c r="BG486" s="322"/>
      <c r="BH486" s="322"/>
      <c r="BI486" s="337">
        <f t="shared" si="212"/>
        <v>1</v>
      </c>
      <c r="BJ486" s="337">
        <f t="shared" si="213"/>
        <v>1</v>
      </c>
      <c r="BK486" s="337">
        <f t="shared" si="214"/>
        <v>1</v>
      </c>
      <c r="BL486" s="337">
        <f t="shared" si="215"/>
        <v>1</v>
      </c>
      <c r="BM486" s="337">
        <f t="shared" si="216"/>
        <v>1</v>
      </c>
      <c r="BN486" s="337">
        <f t="shared" si="217"/>
        <v>1</v>
      </c>
      <c r="BO486" s="415"/>
      <c r="BP486" s="244"/>
      <c r="BQ486" s="244"/>
      <c r="BR486" s="842"/>
      <c r="BS486" s="842"/>
      <c r="BT486" s="842"/>
    </row>
    <row r="487" spans="1:72" s="22" customFormat="1" ht="15.75" hidden="1" customHeight="1" outlineLevel="1">
      <c r="A487" s="842"/>
      <c r="B487" s="44"/>
      <c r="C487" s="45"/>
      <c r="D487" s="46"/>
      <c r="E487" s="46"/>
      <c r="F487" s="45"/>
      <c r="G487" s="46"/>
      <c r="H487" s="45"/>
      <c r="I487" s="45"/>
      <c r="J487" s="47"/>
      <c r="K487" s="48"/>
      <c r="L487" s="47"/>
      <c r="M487" s="2316"/>
      <c r="N487" s="48"/>
      <c r="O487" s="49"/>
      <c r="P487" s="49"/>
      <c r="Q487" s="2254">
        <f t="shared" si="218"/>
        <v>0</v>
      </c>
      <c r="R487" s="2335"/>
      <c r="S487" s="50"/>
      <c r="T487" s="2335"/>
      <c r="U487" s="2335"/>
      <c r="V487" s="2335"/>
      <c r="W487" s="2255">
        <f t="shared" si="200"/>
        <v>0</v>
      </c>
      <c r="X487" s="2261">
        <f t="shared" si="201"/>
        <v>0</v>
      </c>
      <c r="Y487" s="2261">
        <f t="shared" si="202"/>
        <v>0</v>
      </c>
      <c r="Z487" s="50"/>
      <c r="AA487" s="50"/>
      <c r="AB487" s="48"/>
      <c r="AC487" s="48"/>
      <c r="AD487" s="48"/>
      <c r="AE487" s="51"/>
      <c r="AF487" s="42"/>
      <c r="AG487" s="52" t="s">
        <v>7410</v>
      </c>
      <c r="AH487" s="207"/>
      <c r="AI487" s="415"/>
      <c r="AJ487" s="336" t="str">
        <f t="shared" si="203"/>
        <v>Please complete all cells in row</v>
      </c>
      <c r="AK487" s="415"/>
      <c r="AL487" s="244"/>
      <c r="AM487" s="244"/>
      <c r="AN487" s="244"/>
      <c r="AO487" s="244"/>
      <c r="AP487" s="244"/>
      <c r="AQ487" s="244"/>
      <c r="AR487" s="244"/>
      <c r="AS487" s="337">
        <f t="shared" si="204"/>
        <v>1</v>
      </c>
      <c r="AT487" s="337">
        <f t="shared" si="205"/>
        <v>1</v>
      </c>
      <c r="AU487" s="337">
        <f t="shared" si="206"/>
        <v>1</v>
      </c>
      <c r="AV487" s="337">
        <f t="shared" si="207"/>
        <v>1</v>
      </c>
      <c r="AW487" s="337">
        <f t="shared" si="208"/>
        <v>1</v>
      </c>
      <c r="AX487" s="337">
        <f t="shared" si="209"/>
        <v>1</v>
      </c>
      <c r="AY487" s="337">
        <f t="shared" si="210"/>
        <v>1</v>
      </c>
      <c r="AZ487" s="322"/>
      <c r="BA487" s="322"/>
      <c r="BB487" s="337">
        <f t="shared" si="211"/>
        <v>1</v>
      </c>
      <c r="BC487" s="322"/>
      <c r="BD487" s="322"/>
      <c r="BE487" s="322"/>
      <c r="BF487" s="322"/>
      <c r="BG487" s="322"/>
      <c r="BH487" s="322"/>
      <c r="BI487" s="337">
        <f t="shared" si="212"/>
        <v>1</v>
      </c>
      <c r="BJ487" s="337">
        <f t="shared" si="213"/>
        <v>1</v>
      </c>
      <c r="BK487" s="337">
        <f t="shared" si="214"/>
        <v>1</v>
      </c>
      <c r="BL487" s="337">
        <f t="shared" si="215"/>
        <v>1</v>
      </c>
      <c r="BM487" s="337">
        <f t="shared" si="216"/>
        <v>1</v>
      </c>
      <c r="BN487" s="337">
        <f t="shared" si="217"/>
        <v>1</v>
      </c>
      <c r="BO487" s="415"/>
      <c r="BP487" s="244"/>
      <c r="BQ487" s="244"/>
      <c r="BR487" s="842"/>
      <c r="BS487" s="842"/>
      <c r="BT487" s="842"/>
    </row>
    <row r="488" spans="1:72" s="22" customFormat="1" ht="15.75" hidden="1" customHeight="1" outlineLevel="1">
      <c r="A488" s="842"/>
      <c r="B488" s="44"/>
      <c r="C488" s="45"/>
      <c r="D488" s="46"/>
      <c r="E488" s="46"/>
      <c r="F488" s="45"/>
      <c r="G488" s="46"/>
      <c r="H488" s="45"/>
      <c r="I488" s="45"/>
      <c r="J488" s="47"/>
      <c r="K488" s="48"/>
      <c r="L488" s="47"/>
      <c r="M488" s="2316"/>
      <c r="N488" s="48"/>
      <c r="O488" s="49"/>
      <c r="P488" s="49"/>
      <c r="Q488" s="2254">
        <f t="shared" si="218"/>
        <v>0</v>
      </c>
      <c r="R488" s="2335"/>
      <c r="S488" s="50"/>
      <c r="T488" s="2335"/>
      <c r="U488" s="2335"/>
      <c r="V488" s="2335"/>
      <c r="W488" s="2255">
        <f t="shared" si="200"/>
        <v>0</v>
      </c>
      <c r="X488" s="2261">
        <f t="shared" si="201"/>
        <v>0</v>
      </c>
      <c r="Y488" s="2261">
        <f t="shared" si="202"/>
        <v>0</v>
      </c>
      <c r="Z488" s="50"/>
      <c r="AA488" s="50"/>
      <c r="AB488" s="48"/>
      <c r="AC488" s="48"/>
      <c r="AD488" s="48"/>
      <c r="AE488" s="51"/>
      <c r="AF488" s="42"/>
      <c r="AG488" s="52" t="s">
        <v>7411</v>
      </c>
      <c r="AH488" s="207"/>
      <c r="AI488" s="415"/>
      <c r="AJ488" s="336" t="str">
        <f t="shared" si="203"/>
        <v>Please complete all cells in row</v>
      </c>
      <c r="AK488" s="415"/>
      <c r="AL488" s="244"/>
      <c r="AM488" s="244"/>
      <c r="AN488" s="244"/>
      <c r="AO488" s="244"/>
      <c r="AP488" s="244"/>
      <c r="AQ488" s="244"/>
      <c r="AR488" s="244"/>
      <c r="AS488" s="337">
        <f t="shared" si="204"/>
        <v>1</v>
      </c>
      <c r="AT488" s="337">
        <f t="shared" si="205"/>
        <v>1</v>
      </c>
      <c r="AU488" s="337">
        <f t="shared" si="206"/>
        <v>1</v>
      </c>
      <c r="AV488" s="337">
        <f t="shared" si="207"/>
        <v>1</v>
      </c>
      <c r="AW488" s="337">
        <f t="shared" si="208"/>
        <v>1</v>
      </c>
      <c r="AX488" s="337">
        <f t="shared" si="209"/>
        <v>1</v>
      </c>
      <c r="AY488" s="337">
        <f t="shared" si="210"/>
        <v>1</v>
      </c>
      <c r="AZ488" s="322"/>
      <c r="BA488" s="322"/>
      <c r="BB488" s="337">
        <f t="shared" si="211"/>
        <v>1</v>
      </c>
      <c r="BC488" s="322"/>
      <c r="BD488" s="322"/>
      <c r="BE488" s="322"/>
      <c r="BF488" s="322"/>
      <c r="BG488" s="322"/>
      <c r="BH488" s="322"/>
      <c r="BI488" s="337">
        <f t="shared" si="212"/>
        <v>1</v>
      </c>
      <c r="BJ488" s="337">
        <f t="shared" si="213"/>
        <v>1</v>
      </c>
      <c r="BK488" s="337">
        <f t="shared" si="214"/>
        <v>1</v>
      </c>
      <c r="BL488" s="337">
        <f t="shared" si="215"/>
        <v>1</v>
      </c>
      <c r="BM488" s="337">
        <f t="shared" si="216"/>
        <v>1</v>
      </c>
      <c r="BN488" s="337">
        <f t="shared" si="217"/>
        <v>1</v>
      </c>
      <c r="BO488" s="415"/>
      <c r="BP488" s="244"/>
      <c r="BQ488" s="244"/>
      <c r="BR488" s="842"/>
      <c r="BS488" s="842"/>
      <c r="BT488" s="842"/>
    </row>
    <row r="489" spans="1:72" s="22" customFormat="1" ht="15.75" hidden="1" customHeight="1" outlineLevel="1">
      <c r="A489" s="842"/>
      <c r="B489" s="44"/>
      <c r="C489" s="45"/>
      <c r="D489" s="46"/>
      <c r="E489" s="46"/>
      <c r="F489" s="45"/>
      <c r="G489" s="46"/>
      <c r="H489" s="45"/>
      <c r="I489" s="45"/>
      <c r="J489" s="47"/>
      <c r="K489" s="48"/>
      <c r="L489" s="47"/>
      <c r="M489" s="2316"/>
      <c r="N489" s="48"/>
      <c r="O489" s="49"/>
      <c r="P489" s="49"/>
      <c r="Q489" s="2254">
        <f t="shared" si="218"/>
        <v>0</v>
      </c>
      <c r="R489" s="2335"/>
      <c r="S489" s="50"/>
      <c r="T489" s="2335"/>
      <c r="U489" s="2335"/>
      <c r="V489" s="2335"/>
      <c r="W489" s="2255">
        <f t="shared" si="200"/>
        <v>0</v>
      </c>
      <c r="X489" s="2261">
        <f t="shared" si="201"/>
        <v>0</v>
      </c>
      <c r="Y489" s="2261">
        <f t="shared" si="202"/>
        <v>0</v>
      </c>
      <c r="Z489" s="50"/>
      <c r="AA489" s="50"/>
      <c r="AB489" s="48"/>
      <c r="AC489" s="48"/>
      <c r="AD489" s="48"/>
      <c r="AE489" s="51"/>
      <c r="AF489" s="42"/>
      <c r="AG489" s="52" t="s">
        <v>7412</v>
      </c>
      <c r="AH489" s="207"/>
      <c r="AI489" s="415"/>
      <c r="AJ489" s="336" t="str">
        <f t="shared" si="203"/>
        <v>Please complete all cells in row</v>
      </c>
      <c r="AK489" s="415"/>
      <c r="AL489" s="244"/>
      <c r="AM489" s="244"/>
      <c r="AN489" s="244"/>
      <c r="AO489" s="244"/>
      <c r="AP489" s="244"/>
      <c r="AQ489" s="244"/>
      <c r="AR489" s="244"/>
      <c r="AS489" s="337">
        <f t="shared" si="204"/>
        <v>1</v>
      </c>
      <c r="AT489" s="337">
        <f t="shared" si="205"/>
        <v>1</v>
      </c>
      <c r="AU489" s="337">
        <f t="shared" si="206"/>
        <v>1</v>
      </c>
      <c r="AV489" s="337">
        <f t="shared" si="207"/>
        <v>1</v>
      </c>
      <c r="AW489" s="337">
        <f t="shared" si="208"/>
        <v>1</v>
      </c>
      <c r="AX489" s="337">
        <f t="shared" si="209"/>
        <v>1</v>
      </c>
      <c r="AY489" s="337">
        <f t="shared" si="210"/>
        <v>1</v>
      </c>
      <c r="AZ489" s="322"/>
      <c r="BA489" s="322"/>
      <c r="BB489" s="337">
        <f t="shared" si="211"/>
        <v>1</v>
      </c>
      <c r="BC489" s="322"/>
      <c r="BD489" s="322"/>
      <c r="BE489" s="322"/>
      <c r="BF489" s="322"/>
      <c r="BG489" s="322"/>
      <c r="BH489" s="322"/>
      <c r="BI489" s="337">
        <f t="shared" si="212"/>
        <v>1</v>
      </c>
      <c r="BJ489" s="337">
        <f t="shared" si="213"/>
        <v>1</v>
      </c>
      <c r="BK489" s="337">
        <f t="shared" si="214"/>
        <v>1</v>
      </c>
      <c r="BL489" s="337">
        <f t="shared" si="215"/>
        <v>1</v>
      </c>
      <c r="BM489" s="337">
        <f t="shared" si="216"/>
        <v>1</v>
      </c>
      <c r="BN489" s="337">
        <f t="shared" si="217"/>
        <v>1</v>
      </c>
      <c r="BO489" s="415"/>
      <c r="BP489" s="244"/>
      <c r="BQ489" s="244"/>
      <c r="BR489" s="842"/>
      <c r="BS489" s="842"/>
      <c r="BT489" s="842"/>
    </row>
    <row r="490" spans="1:72" s="22" customFormat="1" ht="15.75" hidden="1" customHeight="1" outlineLevel="1">
      <c r="A490" s="842"/>
      <c r="B490" s="44"/>
      <c r="C490" s="45"/>
      <c r="D490" s="46"/>
      <c r="E490" s="46"/>
      <c r="F490" s="45"/>
      <c r="G490" s="46"/>
      <c r="H490" s="45"/>
      <c r="I490" s="45"/>
      <c r="J490" s="47"/>
      <c r="K490" s="48"/>
      <c r="L490" s="47"/>
      <c r="M490" s="2316"/>
      <c r="N490" s="48"/>
      <c r="O490" s="49"/>
      <c r="P490" s="49"/>
      <c r="Q490" s="2254">
        <f t="shared" si="218"/>
        <v>0</v>
      </c>
      <c r="R490" s="2335"/>
      <c r="S490" s="50"/>
      <c r="T490" s="2335"/>
      <c r="U490" s="2335"/>
      <c r="V490" s="2335"/>
      <c r="W490" s="2255">
        <f t="shared" si="200"/>
        <v>0</v>
      </c>
      <c r="X490" s="2261">
        <f t="shared" si="201"/>
        <v>0</v>
      </c>
      <c r="Y490" s="2261">
        <f t="shared" si="202"/>
        <v>0</v>
      </c>
      <c r="Z490" s="50"/>
      <c r="AA490" s="50"/>
      <c r="AB490" s="48"/>
      <c r="AC490" s="48"/>
      <c r="AD490" s="48"/>
      <c r="AE490" s="51"/>
      <c r="AF490" s="42"/>
      <c r="AG490" s="52" t="s">
        <v>7413</v>
      </c>
      <c r="AH490" s="207"/>
      <c r="AI490" s="415"/>
      <c r="AJ490" s="336" t="str">
        <f t="shared" si="203"/>
        <v>Please complete all cells in row</v>
      </c>
      <c r="AK490" s="415"/>
      <c r="AL490" s="244"/>
      <c r="AM490" s="244"/>
      <c r="AN490" s="244"/>
      <c r="AO490" s="244"/>
      <c r="AP490" s="244"/>
      <c r="AQ490" s="244"/>
      <c r="AR490" s="244"/>
      <c r="AS490" s="337">
        <f t="shared" si="204"/>
        <v>1</v>
      </c>
      <c r="AT490" s="337">
        <f t="shared" si="205"/>
        <v>1</v>
      </c>
      <c r="AU490" s="337">
        <f t="shared" si="206"/>
        <v>1</v>
      </c>
      <c r="AV490" s="337">
        <f t="shared" si="207"/>
        <v>1</v>
      </c>
      <c r="AW490" s="337">
        <f t="shared" si="208"/>
        <v>1</v>
      </c>
      <c r="AX490" s="337">
        <f t="shared" si="209"/>
        <v>1</v>
      </c>
      <c r="AY490" s="337">
        <f t="shared" si="210"/>
        <v>1</v>
      </c>
      <c r="AZ490" s="322"/>
      <c r="BA490" s="322"/>
      <c r="BB490" s="337">
        <f t="shared" si="211"/>
        <v>1</v>
      </c>
      <c r="BC490" s="322"/>
      <c r="BD490" s="322"/>
      <c r="BE490" s="322"/>
      <c r="BF490" s="322"/>
      <c r="BG490" s="322"/>
      <c r="BH490" s="322"/>
      <c r="BI490" s="337">
        <f t="shared" si="212"/>
        <v>1</v>
      </c>
      <c r="BJ490" s="337">
        <f t="shared" si="213"/>
        <v>1</v>
      </c>
      <c r="BK490" s="337">
        <f t="shared" si="214"/>
        <v>1</v>
      </c>
      <c r="BL490" s="337">
        <f t="shared" si="215"/>
        <v>1</v>
      </c>
      <c r="BM490" s="337">
        <f t="shared" si="216"/>
        <v>1</v>
      </c>
      <c r="BN490" s="337">
        <f t="shared" si="217"/>
        <v>1</v>
      </c>
      <c r="BO490" s="415"/>
      <c r="BP490" s="244"/>
      <c r="BQ490" s="244"/>
      <c r="BR490" s="842"/>
      <c r="BS490" s="842"/>
      <c r="BT490" s="842"/>
    </row>
    <row r="491" spans="1:72" s="22" customFormat="1" ht="15.75" hidden="1" customHeight="1" outlineLevel="1">
      <c r="A491" s="842"/>
      <c r="B491" s="44"/>
      <c r="C491" s="45"/>
      <c r="D491" s="46"/>
      <c r="E491" s="46"/>
      <c r="F491" s="45"/>
      <c r="G491" s="46"/>
      <c r="H491" s="45"/>
      <c r="I491" s="45"/>
      <c r="J491" s="47"/>
      <c r="K491" s="48"/>
      <c r="L491" s="47"/>
      <c r="M491" s="2316"/>
      <c r="N491" s="48"/>
      <c r="O491" s="49"/>
      <c r="P491" s="49"/>
      <c r="Q491" s="2254">
        <f t="shared" si="218"/>
        <v>0</v>
      </c>
      <c r="R491" s="2335"/>
      <c r="S491" s="50"/>
      <c r="T491" s="2335"/>
      <c r="U491" s="2335"/>
      <c r="V491" s="2335"/>
      <c r="W491" s="2255">
        <f t="shared" si="200"/>
        <v>0</v>
      </c>
      <c r="X491" s="2261">
        <f t="shared" si="201"/>
        <v>0</v>
      </c>
      <c r="Y491" s="2261">
        <f t="shared" si="202"/>
        <v>0</v>
      </c>
      <c r="Z491" s="50"/>
      <c r="AA491" s="50"/>
      <c r="AB491" s="48"/>
      <c r="AC491" s="48"/>
      <c r="AD491" s="48"/>
      <c r="AE491" s="51"/>
      <c r="AF491" s="42"/>
      <c r="AG491" s="52" t="s">
        <v>7414</v>
      </c>
      <c r="AH491" s="207"/>
      <c r="AI491" s="415"/>
      <c r="AJ491" s="336" t="str">
        <f t="shared" si="203"/>
        <v>Please complete all cells in row</v>
      </c>
      <c r="AK491" s="415"/>
      <c r="AL491" s="244"/>
      <c r="AM491" s="244"/>
      <c r="AN491" s="244"/>
      <c r="AO491" s="244"/>
      <c r="AP491" s="244"/>
      <c r="AQ491" s="244"/>
      <c r="AR491" s="244"/>
      <c r="AS491" s="337">
        <f t="shared" si="204"/>
        <v>1</v>
      </c>
      <c r="AT491" s="337">
        <f t="shared" si="205"/>
        <v>1</v>
      </c>
      <c r="AU491" s="337">
        <f t="shared" si="206"/>
        <v>1</v>
      </c>
      <c r="AV491" s="337">
        <f t="shared" si="207"/>
        <v>1</v>
      </c>
      <c r="AW491" s="337">
        <f t="shared" si="208"/>
        <v>1</v>
      </c>
      <c r="AX491" s="337">
        <f t="shared" si="209"/>
        <v>1</v>
      </c>
      <c r="AY491" s="337">
        <f t="shared" si="210"/>
        <v>1</v>
      </c>
      <c r="AZ491" s="322"/>
      <c r="BA491" s="322"/>
      <c r="BB491" s="337">
        <f t="shared" si="211"/>
        <v>1</v>
      </c>
      <c r="BC491" s="322"/>
      <c r="BD491" s="322"/>
      <c r="BE491" s="322"/>
      <c r="BF491" s="322"/>
      <c r="BG491" s="322"/>
      <c r="BH491" s="322"/>
      <c r="BI491" s="337">
        <f t="shared" si="212"/>
        <v>1</v>
      </c>
      <c r="BJ491" s="337">
        <f t="shared" si="213"/>
        <v>1</v>
      </c>
      <c r="BK491" s="337">
        <f t="shared" si="214"/>
        <v>1</v>
      </c>
      <c r="BL491" s="337">
        <f t="shared" si="215"/>
        <v>1</v>
      </c>
      <c r="BM491" s="337">
        <f t="shared" si="216"/>
        <v>1</v>
      </c>
      <c r="BN491" s="337">
        <f t="shared" si="217"/>
        <v>1</v>
      </c>
      <c r="BO491" s="415"/>
      <c r="BP491" s="244"/>
      <c r="BQ491" s="244"/>
      <c r="BR491" s="842"/>
      <c r="BS491" s="842"/>
      <c r="BT491" s="842"/>
    </row>
    <row r="492" spans="1:72" s="22" customFormat="1" ht="15.75" hidden="1" customHeight="1" outlineLevel="1">
      <c r="A492" s="842"/>
      <c r="B492" s="44"/>
      <c r="C492" s="45"/>
      <c r="D492" s="46"/>
      <c r="E492" s="46"/>
      <c r="F492" s="45"/>
      <c r="G492" s="46"/>
      <c r="H492" s="45"/>
      <c r="I492" s="45"/>
      <c r="J492" s="47"/>
      <c r="K492" s="48"/>
      <c r="L492" s="47"/>
      <c r="M492" s="2316"/>
      <c r="N492" s="48"/>
      <c r="O492" s="49"/>
      <c r="P492" s="49"/>
      <c r="Q492" s="2254">
        <f t="shared" si="218"/>
        <v>0</v>
      </c>
      <c r="R492" s="2335"/>
      <c r="S492" s="50"/>
      <c r="T492" s="2335"/>
      <c r="U492" s="2335"/>
      <c r="V492" s="2335"/>
      <c r="W492" s="2255">
        <f t="shared" si="200"/>
        <v>0</v>
      </c>
      <c r="X492" s="2261">
        <f t="shared" si="201"/>
        <v>0</v>
      </c>
      <c r="Y492" s="2261">
        <f t="shared" si="202"/>
        <v>0</v>
      </c>
      <c r="Z492" s="50"/>
      <c r="AA492" s="50"/>
      <c r="AB492" s="48"/>
      <c r="AC492" s="48"/>
      <c r="AD492" s="48"/>
      <c r="AE492" s="51"/>
      <c r="AF492" s="42"/>
      <c r="AG492" s="52" t="s">
        <v>7415</v>
      </c>
      <c r="AH492" s="207"/>
      <c r="AI492" s="415"/>
      <c r="AJ492" s="336" t="str">
        <f t="shared" si="203"/>
        <v>Please complete all cells in row</v>
      </c>
      <c r="AK492" s="415"/>
      <c r="AL492" s="244"/>
      <c r="AM492" s="244"/>
      <c r="AN492" s="244"/>
      <c r="AO492" s="244"/>
      <c r="AP492" s="244"/>
      <c r="AQ492" s="244"/>
      <c r="AR492" s="244"/>
      <c r="AS492" s="337">
        <f t="shared" si="204"/>
        <v>1</v>
      </c>
      <c r="AT492" s="337">
        <f t="shared" si="205"/>
        <v>1</v>
      </c>
      <c r="AU492" s="337">
        <f t="shared" si="206"/>
        <v>1</v>
      </c>
      <c r="AV492" s="337">
        <f t="shared" si="207"/>
        <v>1</v>
      </c>
      <c r="AW492" s="337">
        <f t="shared" si="208"/>
        <v>1</v>
      </c>
      <c r="AX492" s="337">
        <f t="shared" si="209"/>
        <v>1</v>
      </c>
      <c r="AY492" s="337">
        <f t="shared" si="210"/>
        <v>1</v>
      </c>
      <c r="AZ492" s="322"/>
      <c r="BA492" s="322"/>
      <c r="BB492" s="337">
        <f t="shared" si="211"/>
        <v>1</v>
      </c>
      <c r="BC492" s="322"/>
      <c r="BD492" s="322"/>
      <c r="BE492" s="322"/>
      <c r="BF492" s="322"/>
      <c r="BG492" s="322"/>
      <c r="BH492" s="322"/>
      <c r="BI492" s="337">
        <f t="shared" si="212"/>
        <v>1</v>
      </c>
      <c r="BJ492" s="337">
        <f t="shared" si="213"/>
        <v>1</v>
      </c>
      <c r="BK492" s="337">
        <f t="shared" si="214"/>
        <v>1</v>
      </c>
      <c r="BL492" s="337">
        <f t="shared" si="215"/>
        <v>1</v>
      </c>
      <c r="BM492" s="337">
        <f t="shared" si="216"/>
        <v>1</v>
      </c>
      <c r="BN492" s="337">
        <f t="shared" si="217"/>
        <v>1</v>
      </c>
      <c r="BO492" s="415"/>
      <c r="BP492" s="244"/>
      <c r="BQ492" s="244"/>
      <c r="BR492" s="842"/>
      <c r="BS492" s="842"/>
      <c r="BT492" s="842"/>
    </row>
    <row r="493" spans="1:72" s="22" customFormat="1" ht="15.75" hidden="1" customHeight="1" outlineLevel="1">
      <c r="A493" s="842"/>
      <c r="B493" s="44"/>
      <c r="C493" s="45"/>
      <c r="D493" s="46"/>
      <c r="E493" s="46"/>
      <c r="F493" s="45"/>
      <c r="G493" s="46"/>
      <c r="H493" s="45"/>
      <c r="I493" s="45"/>
      <c r="J493" s="47"/>
      <c r="K493" s="48"/>
      <c r="L493" s="47"/>
      <c r="M493" s="2316"/>
      <c r="N493" s="48"/>
      <c r="O493" s="49"/>
      <c r="P493" s="49"/>
      <c r="Q493" s="2254">
        <f t="shared" si="218"/>
        <v>0</v>
      </c>
      <c r="R493" s="2335"/>
      <c r="S493" s="50"/>
      <c r="T493" s="2335"/>
      <c r="U493" s="2335"/>
      <c r="V493" s="2335"/>
      <c r="W493" s="2255">
        <f t="shared" si="200"/>
        <v>0</v>
      </c>
      <c r="X493" s="2261">
        <f t="shared" si="201"/>
        <v>0</v>
      </c>
      <c r="Y493" s="2261">
        <f t="shared" si="202"/>
        <v>0</v>
      </c>
      <c r="Z493" s="50"/>
      <c r="AA493" s="50"/>
      <c r="AB493" s="48"/>
      <c r="AC493" s="48"/>
      <c r="AD493" s="48"/>
      <c r="AE493" s="51"/>
      <c r="AF493" s="42"/>
      <c r="AG493" s="52" t="s">
        <v>7416</v>
      </c>
      <c r="AH493" s="207"/>
      <c r="AI493" s="415"/>
      <c r="AJ493" s="336" t="str">
        <f t="shared" si="203"/>
        <v>Please complete all cells in row</v>
      </c>
      <c r="AK493" s="415"/>
      <c r="AL493" s="244"/>
      <c r="AM493" s="244"/>
      <c r="AN493" s="244"/>
      <c r="AO493" s="244"/>
      <c r="AP493" s="244"/>
      <c r="AQ493" s="244"/>
      <c r="AR493" s="244"/>
      <c r="AS493" s="337">
        <f t="shared" si="204"/>
        <v>1</v>
      </c>
      <c r="AT493" s="337">
        <f t="shared" si="205"/>
        <v>1</v>
      </c>
      <c r="AU493" s="337">
        <f t="shared" si="206"/>
        <v>1</v>
      </c>
      <c r="AV493" s="337">
        <f t="shared" si="207"/>
        <v>1</v>
      </c>
      <c r="AW493" s="337">
        <f t="shared" si="208"/>
        <v>1</v>
      </c>
      <c r="AX493" s="337">
        <f t="shared" si="209"/>
        <v>1</v>
      </c>
      <c r="AY493" s="337">
        <f t="shared" si="210"/>
        <v>1</v>
      </c>
      <c r="AZ493" s="322"/>
      <c r="BA493" s="322"/>
      <c r="BB493" s="337">
        <f t="shared" si="211"/>
        <v>1</v>
      </c>
      <c r="BC493" s="322"/>
      <c r="BD493" s="322"/>
      <c r="BE493" s="322"/>
      <c r="BF493" s="322"/>
      <c r="BG493" s="322"/>
      <c r="BH493" s="322"/>
      <c r="BI493" s="337">
        <f t="shared" si="212"/>
        <v>1</v>
      </c>
      <c r="BJ493" s="337">
        <f t="shared" si="213"/>
        <v>1</v>
      </c>
      <c r="BK493" s="337">
        <f t="shared" si="214"/>
        <v>1</v>
      </c>
      <c r="BL493" s="337">
        <f t="shared" si="215"/>
        <v>1</v>
      </c>
      <c r="BM493" s="337">
        <f t="shared" si="216"/>
        <v>1</v>
      </c>
      <c r="BN493" s="337">
        <f t="shared" si="217"/>
        <v>1</v>
      </c>
      <c r="BO493" s="415"/>
      <c r="BP493" s="244"/>
      <c r="BQ493" s="244"/>
      <c r="BR493" s="842"/>
      <c r="BS493" s="842"/>
      <c r="BT493" s="842"/>
    </row>
    <row r="494" spans="1:72" s="22" customFormat="1" ht="15.75" hidden="1" customHeight="1" outlineLevel="1">
      <c r="A494" s="842"/>
      <c r="B494" s="44"/>
      <c r="C494" s="45"/>
      <c r="D494" s="46"/>
      <c r="E494" s="46"/>
      <c r="F494" s="45"/>
      <c r="G494" s="46"/>
      <c r="H494" s="45"/>
      <c r="I494" s="45"/>
      <c r="J494" s="47"/>
      <c r="K494" s="48"/>
      <c r="L494" s="47"/>
      <c r="M494" s="2316"/>
      <c r="N494" s="48"/>
      <c r="O494" s="49"/>
      <c r="P494" s="49"/>
      <c r="Q494" s="2254">
        <f t="shared" si="218"/>
        <v>0</v>
      </c>
      <c r="R494" s="2335"/>
      <c r="S494" s="50"/>
      <c r="T494" s="2335"/>
      <c r="U494" s="2335"/>
      <c r="V494" s="2335"/>
      <c r="W494" s="2255">
        <f t="shared" si="200"/>
        <v>0</v>
      </c>
      <c r="X494" s="2261">
        <f t="shared" si="201"/>
        <v>0</v>
      </c>
      <c r="Y494" s="2261">
        <f t="shared" si="202"/>
        <v>0</v>
      </c>
      <c r="Z494" s="50"/>
      <c r="AA494" s="50"/>
      <c r="AB494" s="48"/>
      <c r="AC494" s="48"/>
      <c r="AD494" s="48"/>
      <c r="AE494" s="51"/>
      <c r="AF494" s="42"/>
      <c r="AG494" s="52" t="s">
        <v>7417</v>
      </c>
      <c r="AH494" s="207"/>
      <c r="AI494" s="415"/>
      <c r="AJ494" s="336" t="str">
        <f t="shared" si="203"/>
        <v>Please complete all cells in row</v>
      </c>
      <c r="AK494" s="415"/>
      <c r="AL494" s="244"/>
      <c r="AM494" s="244"/>
      <c r="AN494" s="244"/>
      <c r="AO494" s="244"/>
      <c r="AP494" s="244"/>
      <c r="AQ494" s="244"/>
      <c r="AR494" s="244"/>
      <c r="AS494" s="337">
        <f t="shared" si="204"/>
        <v>1</v>
      </c>
      <c r="AT494" s="337">
        <f t="shared" si="205"/>
        <v>1</v>
      </c>
      <c r="AU494" s="337">
        <f t="shared" si="206"/>
        <v>1</v>
      </c>
      <c r="AV494" s="337">
        <f t="shared" si="207"/>
        <v>1</v>
      </c>
      <c r="AW494" s="337">
        <f t="shared" si="208"/>
        <v>1</v>
      </c>
      <c r="AX494" s="337">
        <f t="shared" si="209"/>
        <v>1</v>
      </c>
      <c r="AY494" s="337">
        <f t="shared" si="210"/>
        <v>1</v>
      </c>
      <c r="AZ494" s="322"/>
      <c r="BA494" s="322"/>
      <c r="BB494" s="337">
        <f t="shared" si="211"/>
        <v>1</v>
      </c>
      <c r="BC494" s="322"/>
      <c r="BD494" s="322"/>
      <c r="BE494" s="322"/>
      <c r="BF494" s="322"/>
      <c r="BG494" s="322"/>
      <c r="BH494" s="322"/>
      <c r="BI494" s="337">
        <f t="shared" si="212"/>
        <v>1</v>
      </c>
      <c r="BJ494" s="337">
        <f t="shared" si="213"/>
        <v>1</v>
      </c>
      <c r="BK494" s="337">
        <f t="shared" si="214"/>
        <v>1</v>
      </c>
      <c r="BL494" s="337">
        <f t="shared" si="215"/>
        <v>1</v>
      </c>
      <c r="BM494" s="337">
        <f t="shared" si="216"/>
        <v>1</v>
      </c>
      <c r="BN494" s="337">
        <f t="shared" si="217"/>
        <v>1</v>
      </c>
      <c r="BO494" s="415"/>
      <c r="BP494" s="244"/>
      <c r="BQ494" s="244"/>
      <c r="BR494" s="842"/>
      <c r="BS494" s="842"/>
      <c r="BT494" s="842"/>
    </row>
    <row r="495" spans="1:72" s="22" customFormat="1" ht="15.75" hidden="1" customHeight="1" outlineLevel="1">
      <c r="A495" s="842"/>
      <c r="B495" s="44"/>
      <c r="C495" s="45"/>
      <c r="D495" s="46"/>
      <c r="E495" s="46"/>
      <c r="F495" s="45"/>
      <c r="G495" s="46"/>
      <c r="H495" s="45"/>
      <c r="I495" s="45"/>
      <c r="J495" s="47"/>
      <c r="K495" s="48"/>
      <c r="L495" s="47"/>
      <c r="M495" s="2316"/>
      <c r="N495" s="48"/>
      <c r="O495" s="49"/>
      <c r="P495" s="49"/>
      <c r="Q495" s="2254">
        <f t="shared" si="218"/>
        <v>0</v>
      </c>
      <c r="R495" s="2335"/>
      <c r="S495" s="50"/>
      <c r="T495" s="2335"/>
      <c r="U495" s="2335"/>
      <c r="V495" s="2335"/>
      <c r="W495" s="2255">
        <f t="shared" si="200"/>
        <v>0</v>
      </c>
      <c r="X495" s="2261">
        <f t="shared" si="201"/>
        <v>0</v>
      </c>
      <c r="Y495" s="2261">
        <f t="shared" si="202"/>
        <v>0</v>
      </c>
      <c r="Z495" s="50"/>
      <c r="AA495" s="50"/>
      <c r="AB495" s="48"/>
      <c r="AC495" s="48"/>
      <c r="AD495" s="48"/>
      <c r="AE495" s="51"/>
      <c r="AF495" s="42"/>
      <c r="AG495" s="52" t="s">
        <v>7418</v>
      </c>
      <c r="AH495" s="207"/>
      <c r="AI495" s="415"/>
      <c r="AJ495" s="336" t="str">
        <f t="shared" si="203"/>
        <v>Please complete all cells in row</v>
      </c>
      <c r="AK495" s="415"/>
      <c r="AL495" s="244"/>
      <c r="AM495" s="244"/>
      <c r="AN495" s="244"/>
      <c r="AO495" s="244"/>
      <c r="AP495" s="244"/>
      <c r="AQ495" s="244"/>
      <c r="AR495" s="244"/>
      <c r="AS495" s="337">
        <f t="shared" si="204"/>
        <v>1</v>
      </c>
      <c r="AT495" s="337">
        <f t="shared" si="205"/>
        <v>1</v>
      </c>
      <c r="AU495" s="337">
        <f t="shared" si="206"/>
        <v>1</v>
      </c>
      <c r="AV495" s="337">
        <f t="shared" si="207"/>
        <v>1</v>
      </c>
      <c r="AW495" s="337">
        <f t="shared" si="208"/>
        <v>1</v>
      </c>
      <c r="AX495" s="337">
        <f t="shared" si="209"/>
        <v>1</v>
      </c>
      <c r="AY495" s="337">
        <f t="shared" si="210"/>
        <v>1</v>
      </c>
      <c r="AZ495" s="322"/>
      <c r="BA495" s="322"/>
      <c r="BB495" s="337">
        <f t="shared" si="211"/>
        <v>1</v>
      </c>
      <c r="BC495" s="322"/>
      <c r="BD495" s="322"/>
      <c r="BE495" s="322"/>
      <c r="BF495" s="322"/>
      <c r="BG495" s="322"/>
      <c r="BH495" s="322"/>
      <c r="BI495" s="337">
        <f t="shared" si="212"/>
        <v>1</v>
      </c>
      <c r="BJ495" s="337">
        <f t="shared" si="213"/>
        <v>1</v>
      </c>
      <c r="BK495" s="337">
        <f t="shared" si="214"/>
        <v>1</v>
      </c>
      <c r="BL495" s="337">
        <f t="shared" si="215"/>
        <v>1</v>
      </c>
      <c r="BM495" s="337">
        <f t="shared" si="216"/>
        <v>1</v>
      </c>
      <c r="BN495" s="337">
        <f t="shared" si="217"/>
        <v>1</v>
      </c>
      <c r="BO495" s="415"/>
      <c r="BP495" s="244"/>
      <c r="BQ495" s="244"/>
      <c r="BR495" s="842"/>
      <c r="BS495" s="842"/>
      <c r="BT495" s="842"/>
    </row>
    <row r="496" spans="1:72" s="22" customFormat="1" ht="15.75" hidden="1" customHeight="1" outlineLevel="1">
      <c r="A496" s="842"/>
      <c r="B496" s="44"/>
      <c r="C496" s="45"/>
      <c r="D496" s="46"/>
      <c r="E496" s="46"/>
      <c r="F496" s="45"/>
      <c r="G496" s="46"/>
      <c r="H496" s="45"/>
      <c r="I496" s="45"/>
      <c r="J496" s="47"/>
      <c r="K496" s="48"/>
      <c r="L496" s="47"/>
      <c r="M496" s="2316"/>
      <c r="N496" s="48"/>
      <c r="O496" s="49"/>
      <c r="P496" s="49"/>
      <c r="Q496" s="2254">
        <f t="shared" si="218"/>
        <v>0</v>
      </c>
      <c r="R496" s="2335"/>
      <c r="S496" s="50"/>
      <c r="T496" s="2335"/>
      <c r="U496" s="2335"/>
      <c r="V496" s="2335"/>
      <c r="W496" s="2255">
        <f t="shared" si="200"/>
        <v>0</v>
      </c>
      <c r="X496" s="2261">
        <f t="shared" si="201"/>
        <v>0</v>
      </c>
      <c r="Y496" s="2261">
        <f t="shared" si="202"/>
        <v>0</v>
      </c>
      <c r="Z496" s="50"/>
      <c r="AA496" s="50"/>
      <c r="AB496" s="48"/>
      <c r="AC496" s="48"/>
      <c r="AD496" s="48"/>
      <c r="AE496" s="51"/>
      <c r="AF496" s="42"/>
      <c r="AG496" s="52" t="s">
        <v>7419</v>
      </c>
      <c r="AH496" s="207"/>
      <c r="AI496" s="415"/>
      <c r="AJ496" s="336" t="str">
        <f t="shared" si="203"/>
        <v>Please complete all cells in row</v>
      </c>
      <c r="AK496" s="415"/>
      <c r="AL496" s="244"/>
      <c r="AM496" s="244"/>
      <c r="AN496" s="244"/>
      <c r="AO496" s="244"/>
      <c r="AP496" s="244"/>
      <c r="AQ496" s="244"/>
      <c r="AR496" s="244"/>
      <c r="AS496" s="337">
        <f t="shared" si="204"/>
        <v>1</v>
      </c>
      <c r="AT496" s="337">
        <f t="shared" si="205"/>
        <v>1</v>
      </c>
      <c r="AU496" s="337">
        <f t="shared" si="206"/>
        <v>1</v>
      </c>
      <c r="AV496" s="337">
        <f t="shared" si="207"/>
        <v>1</v>
      </c>
      <c r="AW496" s="337">
        <f t="shared" si="208"/>
        <v>1</v>
      </c>
      <c r="AX496" s="337">
        <f t="shared" si="209"/>
        <v>1</v>
      </c>
      <c r="AY496" s="337">
        <f t="shared" si="210"/>
        <v>1</v>
      </c>
      <c r="AZ496" s="322"/>
      <c r="BA496" s="322"/>
      <c r="BB496" s="337">
        <f t="shared" si="211"/>
        <v>1</v>
      </c>
      <c r="BC496" s="322"/>
      <c r="BD496" s="322"/>
      <c r="BE496" s="322"/>
      <c r="BF496" s="322"/>
      <c r="BG496" s="322"/>
      <c r="BH496" s="322"/>
      <c r="BI496" s="337">
        <f t="shared" si="212"/>
        <v>1</v>
      </c>
      <c r="BJ496" s="337">
        <f t="shared" si="213"/>
        <v>1</v>
      </c>
      <c r="BK496" s="337">
        <f t="shared" si="214"/>
        <v>1</v>
      </c>
      <c r="BL496" s="337">
        <f t="shared" si="215"/>
        <v>1</v>
      </c>
      <c r="BM496" s="337">
        <f t="shared" si="216"/>
        <v>1</v>
      </c>
      <c r="BN496" s="337">
        <f t="shared" si="217"/>
        <v>1</v>
      </c>
      <c r="BO496" s="415"/>
      <c r="BP496" s="244"/>
      <c r="BQ496" s="244"/>
      <c r="BR496" s="842"/>
      <c r="BS496" s="842"/>
      <c r="BT496" s="842"/>
    </row>
    <row r="497" spans="1:72" s="22" customFormat="1" ht="15.75" hidden="1" customHeight="1" outlineLevel="1">
      <c r="A497" s="842"/>
      <c r="B497" s="44"/>
      <c r="C497" s="45"/>
      <c r="D497" s="46"/>
      <c r="E497" s="46"/>
      <c r="F497" s="45"/>
      <c r="G497" s="46"/>
      <c r="H497" s="45"/>
      <c r="I497" s="45"/>
      <c r="J497" s="47"/>
      <c r="K497" s="48"/>
      <c r="L497" s="47"/>
      <c r="M497" s="2316"/>
      <c r="N497" s="48"/>
      <c r="O497" s="49"/>
      <c r="P497" s="49"/>
      <c r="Q497" s="2254">
        <f t="shared" si="218"/>
        <v>0</v>
      </c>
      <c r="R497" s="2335"/>
      <c r="S497" s="50"/>
      <c r="T497" s="2335"/>
      <c r="U497" s="2335"/>
      <c r="V497" s="2335"/>
      <c r="W497" s="2255">
        <f t="shared" si="200"/>
        <v>0</v>
      </c>
      <c r="X497" s="2261">
        <f t="shared" si="201"/>
        <v>0</v>
      </c>
      <c r="Y497" s="2261">
        <f t="shared" si="202"/>
        <v>0</v>
      </c>
      <c r="Z497" s="50"/>
      <c r="AA497" s="50"/>
      <c r="AB497" s="48"/>
      <c r="AC497" s="48"/>
      <c r="AD497" s="48"/>
      <c r="AE497" s="51"/>
      <c r="AF497" s="42"/>
      <c r="AG497" s="52" t="s">
        <v>7420</v>
      </c>
      <c r="AH497" s="207"/>
      <c r="AI497" s="415"/>
      <c r="AJ497" s="336" t="str">
        <f t="shared" si="203"/>
        <v>Please complete all cells in row</v>
      </c>
      <c r="AK497" s="415"/>
      <c r="AL497" s="244"/>
      <c r="AM497" s="244"/>
      <c r="AN497" s="244"/>
      <c r="AO497" s="244"/>
      <c r="AP497" s="244"/>
      <c r="AQ497" s="244"/>
      <c r="AR497" s="244"/>
      <c r="AS497" s="337">
        <f t="shared" si="204"/>
        <v>1</v>
      </c>
      <c r="AT497" s="337">
        <f t="shared" si="205"/>
        <v>1</v>
      </c>
      <c r="AU497" s="337">
        <f t="shared" si="206"/>
        <v>1</v>
      </c>
      <c r="AV497" s="337">
        <f t="shared" si="207"/>
        <v>1</v>
      </c>
      <c r="AW497" s="337">
        <f t="shared" si="208"/>
        <v>1</v>
      </c>
      <c r="AX497" s="337">
        <f t="shared" si="209"/>
        <v>1</v>
      </c>
      <c r="AY497" s="337">
        <f t="shared" si="210"/>
        <v>1</v>
      </c>
      <c r="AZ497" s="322"/>
      <c r="BA497" s="322"/>
      <c r="BB497" s="337">
        <f t="shared" si="211"/>
        <v>1</v>
      </c>
      <c r="BC497" s="322"/>
      <c r="BD497" s="322"/>
      <c r="BE497" s="322"/>
      <c r="BF497" s="322"/>
      <c r="BG497" s="322"/>
      <c r="BH497" s="322"/>
      <c r="BI497" s="337">
        <f t="shared" si="212"/>
        <v>1</v>
      </c>
      <c r="BJ497" s="337">
        <f t="shared" si="213"/>
        <v>1</v>
      </c>
      <c r="BK497" s="337">
        <f t="shared" si="214"/>
        <v>1</v>
      </c>
      <c r="BL497" s="337">
        <f t="shared" si="215"/>
        <v>1</v>
      </c>
      <c r="BM497" s="337">
        <f t="shared" si="216"/>
        <v>1</v>
      </c>
      <c r="BN497" s="337">
        <f t="shared" si="217"/>
        <v>1</v>
      </c>
      <c r="BO497" s="415"/>
      <c r="BP497" s="244"/>
      <c r="BQ497" s="244"/>
      <c r="BR497" s="842"/>
      <c r="BS497" s="842"/>
      <c r="BT497" s="842"/>
    </row>
    <row r="498" spans="1:72" s="22" customFormat="1" ht="15.75" hidden="1" customHeight="1" outlineLevel="1">
      <c r="A498" s="842"/>
      <c r="B498" s="44"/>
      <c r="C498" s="45"/>
      <c r="D498" s="46"/>
      <c r="E498" s="46"/>
      <c r="F498" s="45"/>
      <c r="G498" s="46"/>
      <c r="H498" s="45"/>
      <c r="I498" s="45"/>
      <c r="J498" s="47"/>
      <c r="K498" s="48"/>
      <c r="L498" s="47"/>
      <c r="M498" s="2316"/>
      <c r="N498" s="48"/>
      <c r="O498" s="49"/>
      <c r="P498" s="49"/>
      <c r="Q498" s="2254">
        <f t="shared" si="218"/>
        <v>0</v>
      </c>
      <c r="R498" s="2335"/>
      <c r="S498" s="50"/>
      <c r="T498" s="2335"/>
      <c r="U498" s="2335"/>
      <c r="V498" s="2335"/>
      <c r="W498" s="2255">
        <f t="shared" si="200"/>
        <v>0</v>
      </c>
      <c r="X498" s="2261">
        <f t="shared" si="201"/>
        <v>0</v>
      </c>
      <c r="Y498" s="2261">
        <f t="shared" si="202"/>
        <v>0</v>
      </c>
      <c r="Z498" s="50"/>
      <c r="AA498" s="50"/>
      <c r="AB498" s="48"/>
      <c r="AC498" s="48"/>
      <c r="AD498" s="48"/>
      <c r="AE498" s="51"/>
      <c r="AF498" s="42"/>
      <c r="AG498" s="52" t="s">
        <v>7421</v>
      </c>
      <c r="AH498" s="207"/>
      <c r="AI498" s="415"/>
      <c r="AJ498" s="336" t="str">
        <f t="shared" si="203"/>
        <v>Please complete all cells in row</v>
      </c>
      <c r="AK498" s="415"/>
      <c r="AL498" s="244"/>
      <c r="AM498" s="244"/>
      <c r="AN498" s="244"/>
      <c r="AO498" s="244"/>
      <c r="AP498" s="244"/>
      <c r="AQ498" s="244"/>
      <c r="AR498" s="244"/>
      <c r="AS498" s="337">
        <f t="shared" si="204"/>
        <v>1</v>
      </c>
      <c r="AT498" s="337">
        <f t="shared" si="205"/>
        <v>1</v>
      </c>
      <c r="AU498" s="337">
        <f t="shared" si="206"/>
        <v>1</v>
      </c>
      <c r="AV498" s="337">
        <f t="shared" si="207"/>
        <v>1</v>
      </c>
      <c r="AW498" s="337">
        <f t="shared" si="208"/>
        <v>1</v>
      </c>
      <c r="AX498" s="337">
        <f t="shared" si="209"/>
        <v>1</v>
      </c>
      <c r="AY498" s="337">
        <f t="shared" si="210"/>
        <v>1</v>
      </c>
      <c r="AZ498" s="322"/>
      <c r="BA498" s="322"/>
      <c r="BB498" s="337">
        <f t="shared" si="211"/>
        <v>1</v>
      </c>
      <c r="BC498" s="322"/>
      <c r="BD498" s="322"/>
      <c r="BE498" s="322"/>
      <c r="BF498" s="322"/>
      <c r="BG498" s="322"/>
      <c r="BH498" s="322"/>
      <c r="BI498" s="337">
        <f t="shared" si="212"/>
        <v>1</v>
      </c>
      <c r="BJ498" s="337">
        <f t="shared" si="213"/>
        <v>1</v>
      </c>
      <c r="BK498" s="337">
        <f t="shared" si="214"/>
        <v>1</v>
      </c>
      <c r="BL498" s="337">
        <f t="shared" si="215"/>
        <v>1</v>
      </c>
      <c r="BM498" s="337">
        <f t="shared" si="216"/>
        <v>1</v>
      </c>
      <c r="BN498" s="337">
        <f t="shared" si="217"/>
        <v>1</v>
      </c>
      <c r="BO498" s="415"/>
      <c r="BP498" s="244"/>
      <c r="BQ498" s="244"/>
      <c r="BR498" s="842"/>
      <c r="BS498" s="842"/>
      <c r="BT498" s="842"/>
    </row>
    <row r="499" spans="1:72" s="22" customFormat="1" ht="15.75" hidden="1" customHeight="1" outlineLevel="1">
      <c r="A499" s="842"/>
      <c r="B499" s="44"/>
      <c r="C499" s="45"/>
      <c r="D499" s="46"/>
      <c r="E499" s="46"/>
      <c r="F499" s="45"/>
      <c r="G499" s="46"/>
      <c r="H499" s="45"/>
      <c r="I499" s="45"/>
      <c r="J499" s="47"/>
      <c r="K499" s="48"/>
      <c r="L499" s="47"/>
      <c r="M499" s="2316"/>
      <c r="N499" s="48"/>
      <c r="O499" s="49"/>
      <c r="P499" s="49"/>
      <c r="Q499" s="2254">
        <f t="shared" si="218"/>
        <v>0</v>
      </c>
      <c r="R499" s="2335"/>
      <c r="S499" s="50"/>
      <c r="T499" s="2335"/>
      <c r="U499" s="2335"/>
      <c r="V499" s="2335"/>
      <c r="W499" s="2255">
        <f t="shared" si="200"/>
        <v>0</v>
      </c>
      <c r="X499" s="2261">
        <f t="shared" si="201"/>
        <v>0</v>
      </c>
      <c r="Y499" s="2261">
        <f t="shared" si="202"/>
        <v>0</v>
      </c>
      <c r="Z499" s="50"/>
      <c r="AA499" s="50"/>
      <c r="AB499" s="48"/>
      <c r="AC499" s="48"/>
      <c r="AD499" s="48"/>
      <c r="AE499" s="51"/>
      <c r="AF499" s="42"/>
      <c r="AG499" s="52" t="s">
        <v>7422</v>
      </c>
      <c r="AH499" s="207"/>
      <c r="AI499" s="415"/>
      <c r="AJ499" s="336" t="str">
        <f t="shared" si="203"/>
        <v>Please complete all cells in row</v>
      </c>
      <c r="AK499" s="415"/>
      <c r="AL499" s="244"/>
      <c r="AM499" s="244"/>
      <c r="AN499" s="244"/>
      <c r="AO499" s="244"/>
      <c r="AP499" s="244"/>
      <c r="AQ499" s="244"/>
      <c r="AR499" s="244"/>
      <c r="AS499" s="337">
        <f t="shared" si="204"/>
        <v>1</v>
      </c>
      <c r="AT499" s="337">
        <f t="shared" si="205"/>
        <v>1</v>
      </c>
      <c r="AU499" s="337">
        <f t="shared" si="206"/>
        <v>1</v>
      </c>
      <c r="AV499" s="337">
        <f t="shared" si="207"/>
        <v>1</v>
      </c>
      <c r="AW499" s="337">
        <f t="shared" si="208"/>
        <v>1</v>
      </c>
      <c r="AX499" s="337">
        <f t="shared" si="209"/>
        <v>1</v>
      </c>
      <c r="AY499" s="337">
        <f t="shared" si="210"/>
        <v>1</v>
      </c>
      <c r="AZ499" s="322"/>
      <c r="BA499" s="322"/>
      <c r="BB499" s="337">
        <f t="shared" si="211"/>
        <v>1</v>
      </c>
      <c r="BC499" s="322"/>
      <c r="BD499" s="322"/>
      <c r="BE499" s="322"/>
      <c r="BF499" s="322"/>
      <c r="BG499" s="322"/>
      <c r="BH499" s="322"/>
      <c r="BI499" s="337">
        <f t="shared" si="212"/>
        <v>1</v>
      </c>
      <c r="BJ499" s="337">
        <f t="shared" si="213"/>
        <v>1</v>
      </c>
      <c r="BK499" s="337">
        <f t="shared" si="214"/>
        <v>1</v>
      </c>
      <c r="BL499" s="337">
        <f t="shared" si="215"/>
        <v>1</v>
      </c>
      <c r="BM499" s="337">
        <f t="shared" si="216"/>
        <v>1</v>
      </c>
      <c r="BN499" s="337">
        <f t="shared" si="217"/>
        <v>1</v>
      </c>
      <c r="BO499" s="415"/>
      <c r="BP499" s="244"/>
      <c r="BQ499" s="244"/>
      <c r="BR499" s="842"/>
      <c r="BS499" s="842"/>
      <c r="BT499" s="842"/>
    </row>
    <row r="500" spans="1:72" s="22" customFormat="1" ht="15.75" hidden="1" customHeight="1" outlineLevel="1">
      <c r="A500" s="842"/>
      <c r="B500" s="44"/>
      <c r="C500" s="45"/>
      <c r="D500" s="46"/>
      <c r="E500" s="46"/>
      <c r="F500" s="45"/>
      <c r="G500" s="46"/>
      <c r="H500" s="45"/>
      <c r="I500" s="45"/>
      <c r="J500" s="47"/>
      <c r="K500" s="48"/>
      <c r="L500" s="47"/>
      <c r="M500" s="2316"/>
      <c r="N500" s="48"/>
      <c r="O500" s="49"/>
      <c r="P500" s="49"/>
      <c r="Q500" s="2254">
        <f t="shared" si="218"/>
        <v>0</v>
      </c>
      <c r="R500" s="2335"/>
      <c r="S500" s="50"/>
      <c r="T500" s="2335"/>
      <c r="U500" s="2335"/>
      <c r="V500" s="2335"/>
      <c r="W500" s="2255">
        <f t="shared" si="200"/>
        <v>0</v>
      </c>
      <c r="X500" s="2261">
        <f t="shared" si="201"/>
        <v>0</v>
      </c>
      <c r="Y500" s="2261">
        <f t="shared" si="202"/>
        <v>0</v>
      </c>
      <c r="Z500" s="50"/>
      <c r="AA500" s="50"/>
      <c r="AB500" s="48"/>
      <c r="AC500" s="48"/>
      <c r="AD500" s="48"/>
      <c r="AE500" s="51"/>
      <c r="AF500" s="42"/>
      <c r="AG500" s="52" t="s">
        <v>7423</v>
      </c>
      <c r="AH500" s="207"/>
      <c r="AI500" s="415"/>
      <c r="AJ500" s="336" t="str">
        <f t="shared" si="203"/>
        <v>Please complete all cells in row</v>
      </c>
      <c r="AK500" s="415"/>
      <c r="AL500" s="244"/>
      <c r="AM500" s="244"/>
      <c r="AN500" s="244"/>
      <c r="AO500" s="244"/>
      <c r="AP500" s="244"/>
      <c r="AQ500" s="244"/>
      <c r="AR500" s="244"/>
      <c r="AS500" s="337">
        <f t="shared" si="204"/>
        <v>1</v>
      </c>
      <c r="AT500" s="337">
        <f t="shared" si="205"/>
        <v>1</v>
      </c>
      <c r="AU500" s="337">
        <f t="shared" si="206"/>
        <v>1</v>
      </c>
      <c r="AV500" s="337">
        <f t="shared" si="207"/>
        <v>1</v>
      </c>
      <c r="AW500" s="337">
        <f t="shared" si="208"/>
        <v>1</v>
      </c>
      <c r="AX500" s="337">
        <f t="shared" si="209"/>
        <v>1</v>
      </c>
      <c r="AY500" s="337">
        <f t="shared" si="210"/>
        <v>1</v>
      </c>
      <c r="AZ500" s="322"/>
      <c r="BA500" s="322"/>
      <c r="BB500" s="337">
        <f t="shared" si="211"/>
        <v>1</v>
      </c>
      <c r="BC500" s="322"/>
      <c r="BD500" s="322"/>
      <c r="BE500" s="322"/>
      <c r="BF500" s="322"/>
      <c r="BG500" s="322"/>
      <c r="BH500" s="322"/>
      <c r="BI500" s="337">
        <f t="shared" si="212"/>
        <v>1</v>
      </c>
      <c r="BJ500" s="337">
        <f t="shared" si="213"/>
        <v>1</v>
      </c>
      <c r="BK500" s="337">
        <f t="shared" si="214"/>
        <v>1</v>
      </c>
      <c r="BL500" s="337">
        <f t="shared" si="215"/>
        <v>1</v>
      </c>
      <c r="BM500" s="337">
        <f t="shared" si="216"/>
        <v>1</v>
      </c>
      <c r="BN500" s="337">
        <f t="shared" si="217"/>
        <v>1</v>
      </c>
      <c r="BO500" s="415"/>
      <c r="BP500" s="244"/>
      <c r="BQ500" s="244"/>
      <c r="BR500" s="842"/>
      <c r="BS500" s="842"/>
      <c r="BT500" s="842"/>
    </row>
    <row r="501" spans="1:72" s="22" customFormat="1" ht="15.75" hidden="1" customHeight="1" outlineLevel="1">
      <c r="A501" s="842"/>
      <c r="B501" s="44"/>
      <c r="C501" s="45"/>
      <c r="D501" s="46"/>
      <c r="E501" s="46"/>
      <c r="F501" s="45"/>
      <c r="G501" s="46"/>
      <c r="H501" s="45"/>
      <c r="I501" s="45"/>
      <c r="J501" s="47"/>
      <c r="K501" s="48"/>
      <c r="L501" s="47"/>
      <c r="M501" s="2316"/>
      <c r="N501" s="48"/>
      <c r="O501" s="49"/>
      <c r="P501" s="49"/>
      <c r="Q501" s="2254">
        <f t="shared" si="218"/>
        <v>0</v>
      </c>
      <c r="R501" s="2335"/>
      <c r="S501" s="50"/>
      <c r="T501" s="2335"/>
      <c r="U501" s="2335"/>
      <c r="V501" s="2335"/>
      <c r="W501" s="2255">
        <f t="shared" si="200"/>
        <v>0</v>
      </c>
      <c r="X501" s="2261">
        <f t="shared" si="201"/>
        <v>0</v>
      </c>
      <c r="Y501" s="2261">
        <f t="shared" si="202"/>
        <v>0</v>
      </c>
      <c r="Z501" s="50"/>
      <c r="AA501" s="50"/>
      <c r="AB501" s="48"/>
      <c r="AC501" s="48"/>
      <c r="AD501" s="48"/>
      <c r="AE501" s="51"/>
      <c r="AF501" s="42"/>
      <c r="AG501" s="52" t="s">
        <v>7424</v>
      </c>
      <c r="AH501" s="207"/>
      <c r="AI501" s="415"/>
      <c r="AJ501" s="336" t="str">
        <f t="shared" si="203"/>
        <v>Please complete all cells in row</v>
      </c>
      <c r="AK501" s="415"/>
      <c r="AL501" s="244"/>
      <c r="AM501" s="244"/>
      <c r="AN501" s="244"/>
      <c r="AO501" s="244"/>
      <c r="AP501" s="244"/>
      <c r="AQ501" s="244"/>
      <c r="AR501" s="244"/>
      <c r="AS501" s="337">
        <f t="shared" si="204"/>
        <v>1</v>
      </c>
      <c r="AT501" s="337">
        <f t="shared" si="205"/>
        <v>1</v>
      </c>
      <c r="AU501" s="337">
        <f t="shared" si="206"/>
        <v>1</v>
      </c>
      <c r="AV501" s="337">
        <f t="shared" si="207"/>
        <v>1</v>
      </c>
      <c r="AW501" s="337">
        <f t="shared" si="208"/>
        <v>1</v>
      </c>
      <c r="AX501" s="337">
        <f t="shared" si="209"/>
        <v>1</v>
      </c>
      <c r="AY501" s="337">
        <f t="shared" si="210"/>
        <v>1</v>
      </c>
      <c r="AZ501" s="322"/>
      <c r="BA501" s="322"/>
      <c r="BB501" s="337">
        <f t="shared" si="211"/>
        <v>1</v>
      </c>
      <c r="BC501" s="322"/>
      <c r="BD501" s="322"/>
      <c r="BE501" s="322"/>
      <c r="BF501" s="322"/>
      <c r="BG501" s="322"/>
      <c r="BH501" s="322"/>
      <c r="BI501" s="337">
        <f t="shared" si="212"/>
        <v>1</v>
      </c>
      <c r="BJ501" s="337">
        <f t="shared" si="213"/>
        <v>1</v>
      </c>
      <c r="BK501" s="337">
        <f t="shared" si="214"/>
        <v>1</v>
      </c>
      <c r="BL501" s="337">
        <f t="shared" si="215"/>
        <v>1</v>
      </c>
      <c r="BM501" s="337">
        <f t="shared" si="216"/>
        <v>1</v>
      </c>
      <c r="BN501" s="337">
        <f t="shared" si="217"/>
        <v>1</v>
      </c>
      <c r="BO501" s="415"/>
      <c r="BP501" s="244"/>
      <c r="BQ501" s="244"/>
      <c r="BR501" s="842"/>
      <c r="BS501" s="842"/>
      <c r="BT501" s="842"/>
    </row>
    <row r="502" spans="1:72" s="22" customFormat="1" ht="15.75" hidden="1" customHeight="1" outlineLevel="1">
      <c r="A502" s="842"/>
      <c r="B502" s="44"/>
      <c r="C502" s="45"/>
      <c r="D502" s="46"/>
      <c r="E502" s="46"/>
      <c r="F502" s="45"/>
      <c r="G502" s="46"/>
      <c r="H502" s="45"/>
      <c r="I502" s="45"/>
      <c r="J502" s="47"/>
      <c r="K502" s="48"/>
      <c r="L502" s="47"/>
      <c r="M502" s="2316"/>
      <c r="N502" s="48"/>
      <c r="O502" s="49"/>
      <c r="P502" s="49"/>
      <c r="Q502" s="2254">
        <f t="shared" si="218"/>
        <v>0</v>
      </c>
      <c r="R502" s="2335"/>
      <c r="S502" s="50"/>
      <c r="T502" s="2335"/>
      <c r="U502" s="2335"/>
      <c r="V502" s="2335"/>
      <c r="W502" s="2255">
        <f t="shared" si="200"/>
        <v>0</v>
      </c>
      <c r="X502" s="2261">
        <f t="shared" si="201"/>
        <v>0</v>
      </c>
      <c r="Y502" s="2261">
        <f t="shared" si="202"/>
        <v>0</v>
      </c>
      <c r="Z502" s="50"/>
      <c r="AA502" s="50"/>
      <c r="AB502" s="48"/>
      <c r="AC502" s="48"/>
      <c r="AD502" s="48"/>
      <c r="AE502" s="51"/>
      <c r="AF502" s="42"/>
      <c r="AG502" s="52" t="s">
        <v>7425</v>
      </c>
      <c r="AH502" s="207"/>
      <c r="AI502" s="415"/>
      <c r="AJ502" s="336" t="str">
        <f t="shared" si="203"/>
        <v>Please complete all cells in row</v>
      </c>
      <c r="AK502" s="415"/>
      <c r="AL502" s="244"/>
      <c r="AM502" s="244"/>
      <c r="AN502" s="244"/>
      <c r="AO502" s="244"/>
      <c r="AP502" s="244"/>
      <c r="AQ502" s="244"/>
      <c r="AR502" s="244"/>
      <c r="AS502" s="337">
        <f t="shared" si="204"/>
        <v>1</v>
      </c>
      <c r="AT502" s="337">
        <f t="shared" si="205"/>
        <v>1</v>
      </c>
      <c r="AU502" s="337">
        <f t="shared" si="206"/>
        <v>1</v>
      </c>
      <c r="AV502" s="337">
        <f t="shared" si="207"/>
        <v>1</v>
      </c>
      <c r="AW502" s="337">
        <f t="shared" si="208"/>
        <v>1</v>
      </c>
      <c r="AX502" s="337">
        <f t="shared" si="209"/>
        <v>1</v>
      </c>
      <c r="AY502" s="337">
        <f t="shared" si="210"/>
        <v>1</v>
      </c>
      <c r="AZ502" s="322"/>
      <c r="BA502" s="322"/>
      <c r="BB502" s="337">
        <f t="shared" si="211"/>
        <v>1</v>
      </c>
      <c r="BC502" s="322"/>
      <c r="BD502" s="322"/>
      <c r="BE502" s="322"/>
      <c r="BF502" s="322"/>
      <c r="BG502" s="322"/>
      <c r="BH502" s="322"/>
      <c r="BI502" s="337">
        <f t="shared" si="212"/>
        <v>1</v>
      </c>
      <c r="BJ502" s="337">
        <f t="shared" si="213"/>
        <v>1</v>
      </c>
      <c r="BK502" s="337">
        <f t="shared" si="214"/>
        <v>1</v>
      </c>
      <c r="BL502" s="337">
        <f t="shared" si="215"/>
        <v>1</v>
      </c>
      <c r="BM502" s="337">
        <f t="shared" si="216"/>
        <v>1</v>
      </c>
      <c r="BN502" s="337">
        <f t="shared" si="217"/>
        <v>1</v>
      </c>
      <c r="BO502" s="415"/>
      <c r="BP502" s="244"/>
      <c r="BQ502" s="244"/>
      <c r="BR502" s="842"/>
      <c r="BS502" s="842"/>
      <c r="BT502" s="842"/>
    </row>
    <row r="503" spans="1:72" s="22" customFormat="1" ht="15.75" hidden="1" customHeight="1" outlineLevel="1">
      <c r="A503" s="842"/>
      <c r="B503" s="44"/>
      <c r="C503" s="45"/>
      <c r="D503" s="46"/>
      <c r="E503" s="46"/>
      <c r="F503" s="45"/>
      <c r="G503" s="46"/>
      <c r="H503" s="45"/>
      <c r="I503" s="45"/>
      <c r="J503" s="47"/>
      <c r="K503" s="48"/>
      <c r="L503" s="47"/>
      <c r="M503" s="2316"/>
      <c r="N503" s="48"/>
      <c r="O503" s="49"/>
      <c r="P503" s="49"/>
      <c r="Q503" s="2254">
        <f t="shared" si="218"/>
        <v>0</v>
      </c>
      <c r="R503" s="2335"/>
      <c r="S503" s="50"/>
      <c r="T503" s="2335"/>
      <c r="U503" s="2335"/>
      <c r="V503" s="2335"/>
      <c r="W503" s="2255">
        <f t="shared" si="200"/>
        <v>0</v>
      </c>
      <c r="X503" s="2261">
        <f t="shared" si="201"/>
        <v>0</v>
      </c>
      <c r="Y503" s="2261">
        <f t="shared" si="202"/>
        <v>0</v>
      </c>
      <c r="Z503" s="50"/>
      <c r="AA503" s="50"/>
      <c r="AB503" s="48"/>
      <c r="AC503" s="48"/>
      <c r="AD503" s="48"/>
      <c r="AE503" s="51"/>
      <c r="AF503" s="42"/>
      <c r="AG503" s="52" t="s">
        <v>7426</v>
      </c>
      <c r="AH503" s="207"/>
      <c r="AI503" s="415"/>
      <c r="AJ503" s="336" t="str">
        <f t="shared" si="203"/>
        <v>Please complete all cells in row</v>
      </c>
      <c r="AK503" s="415"/>
      <c r="AL503" s="244"/>
      <c r="AM503" s="244"/>
      <c r="AN503" s="244"/>
      <c r="AO503" s="244"/>
      <c r="AP503" s="244"/>
      <c r="AQ503" s="244"/>
      <c r="AR503" s="244"/>
      <c r="AS503" s="337">
        <f t="shared" si="204"/>
        <v>1</v>
      </c>
      <c r="AT503" s="337">
        <f t="shared" si="205"/>
        <v>1</v>
      </c>
      <c r="AU503" s="337">
        <f t="shared" si="206"/>
        <v>1</v>
      </c>
      <c r="AV503" s="337">
        <f t="shared" si="207"/>
        <v>1</v>
      </c>
      <c r="AW503" s="337">
        <f t="shared" si="208"/>
        <v>1</v>
      </c>
      <c r="AX503" s="337">
        <f t="shared" si="209"/>
        <v>1</v>
      </c>
      <c r="AY503" s="337">
        <f t="shared" si="210"/>
        <v>1</v>
      </c>
      <c r="AZ503" s="322"/>
      <c r="BA503" s="322"/>
      <c r="BB503" s="337">
        <f t="shared" si="211"/>
        <v>1</v>
      </c>
      <c r="BC503" s="322"/>
      <c r="BD503" s="322"/>
      <c r="BE503" s="322"/>
      <c r="BF503" s="322"/>
      <c r="BG503" s="322"/>
      <c r="BH503" s="322"/>
      <c r="BI503" s="337">
        <f t="shared" si="212"/>
        <v>1</v>
      </c>
      <c r="BJ503" s="337">
        <f t="shared" si="213"/>
        <v>1</v>
      </c>
      <c r="BK503" s="337">
        <f t="shared" si="214"/>
        <v>1</v>
      </c>
      <c r="BL503" s="337">
        <f t="shared" si="215"/>
        <v>1</v>
      </c>
      <c r="BM503" s="337">
        <f t="shared" si="216"/>
        <v>1</v>
      </c>
      <c r="BN503" s="337">
        <f t="shared" si="217"/>
        <v>1</v>
      </c>
      <c r="BO503" s="415"/>
      <c r="BP503" s="244"/>
      <c r="BQ503" s="244"/>
      <c r="BR503" s="842"/>
      <c r="BS503" s="842"/>
      <c r="BT503" s="842"/>
    </row>
    <row r="504" spans="1:72" s="22" customFormat="1" ht="15.75" hidden="1" customHeight="1" outlineLevel="1">
      <c r="A504" s="842"/>
      <c r="B504" s="44"/>
      <c r="C504" s="45"/>
      <c r="D504" s="46"/>
      <c r="E504" s="46"/>
      <c r="F504" s="45"/>
      <c r="G504" s="46"/>
      <c r="H504" s="45"/>
      <c r="I504" s="45"/>
      <c r="J504" s="47"/>
      <c r="K504" s="48"/>
      <c r="L504" s="47"/>
      <c r="M504" s="2316"/>
      <c r="N504" s="48"/>
      <c r="O504" s="49"/>
      <c r="P504" s="49"/>
      <c r="Q504" s="2254">
        <f t="shared" si="218"/>
        <v>0</v>
      </c>
      <c r="R504" s="2335"/>
      <c r="S504" s="50"/>
      <c r="T504" s="2335"/>
      <c r="U504" s="2335"/>
      <c r="V504" s="2335"/>
      <c r="W504" s="2255">
        <f t="shared" si="200"/>
        <v>0</v>
      </c>
      <c r="X504" s="2261">
        <f t="shared" si="201"/>
        <v>0</v>
      </c>
      <c r="Y504" s="2261">
        <f t="shared" si="202"/>
        <v>0</v>
      </c>
      <c r="Z504" s="50"/>
      <c r="AA504" s="50"/>
      <c r="AB504" s="48"/>
      <c r="AC504" s="48"/>
      <c r="AD504" s="48"/>
      <c r="AE504" s="51"/>
      <c r="AF504" s="42"/>
      <c r="AG504" s="52" t="s">
        <v>7427</v>
      </c>
      <c r="AH504" s="207"/>
      <c r="AI504" s="415"/>
      <c r="AJ504" s="336" t="str">
        <f t="shared" si="203"/>
        <v>Please complete all cells in row</v>
      </c>
      <c r="AK504" s="415"/>
      <c r="AL504" s="244"/>
      <c r="AM504" s="244"/>
      <c r="AN504" s="244"/>
      <c r="AO504" s="244"/>
      <c r="AP504" s="244"/>
      <c r="AQ504" s="244"/>
      <c r="AR504" s="244"/>
      <c r="AS504" s="337">
        <f t="shared" si="204"/>
        <v>1</v>
      </c>
      <c r="AT504" s="337">
        <f t="shared" si="205"/>
        <v>1</v>
      </c>
      <c r="AU504" s="337">
        <f t="shared" si="206"/>
        <v>1</v>
      </c>
      <c r="AV504" s="337">
        <f t="shared" si="207"/>
        <v>1</v>
      </c>
      <c r="AW504" s="337">
        <f t="shared" si="208"/>
        <v>1</v>
      </c>
      <c r="AX504" s="337">
        <f t="shared" si="209"/>
        <v>1</v>
      </c>
      <c r="AY504" s="337">
        <f t="shared" si="210"/>
        <v>1</v>
      </c>
      <c r="AZ504" s="322"/>
      <c r="BA504" s="322"/>
      <c r="BB504" s="337">
        <f t="shared" si="211"/>
        <v>1</v>
      </c>
      <c r="BC504" s="322"/>
      <c r="BD504" s="322"/>
      <c r="BE504" s="322"/>
      <c r="BF504" s="322"/>
      <c r="BG504" s="322"/>
      <c r="BH504" s="322"/>
      <c r="BI504" s="337">
        <f t="shared" si="212"/>
        <v>1</v>
      </c>
      <c r="BJ504" s="337">
        <f t="shared" si="213"/>
        <v>1</v>
      </c>
      <c r="BK504" s="337">
        <f t="shared" si="214"/>
        <v>1</v>
      </c>
      <c r="BL504" s="337">
        <f t="shared" si="215"/>
        <v>1</v>
      </c>
      <c r="BM504" s="337">
        <f t="shared" si="216"/>
        <v>1</v>
      </c>
      <c r="BN504" s="337">
        <f t="shared" si="217"/>
        <v>1</v>
      </c>
      <c r="BO504" s="415"/>
      <c r="BP504" s="244"/>
      <c r="BQ504" s="244"/>
      <c r="BR504" s="842"/>
      <c r="BS504" s="842"/>
      <c r="BT504" s="842"/>
    </row>
    <row r="505" spans="1:72" s="22" customFormat="1" ht="15.75" hidden="1" customHeight="1" outlineLevel="1">
      <c r="A505" s="842"/>
      <c r="B505" s="44"/>
      <c r="C505" s="45"/>
      <c r="D505" s="46"/>
      <c r="E505" s="46"/>
      <c r="F505" s="45"/>
      <c r="G505" s="46"/>
      <c r="H505" s="45"/>
      <c r="I505" s="45"/>
      <c r="J505" s="47"/>
      <c r="K505" s="48"/>
      <c r="L505" s="47"/>
      <c r="M505" s="2316"/>
      <c r="N505" s="48"/>
      <c r="O505" s="49"/>
      <c r="P505" s="49"/>
      <c r="Q505" s="2254">
        <f t="shared" si="218"/>
        <v>0</v>
      </c>
      <c r="R505" s="2335"/>
      <c r="S505" s="50"/>
      <c r="T505" s="2335"/>
      <c r="U505" s="2335"/>
      <c r="V505" s="2335"/>
      <c r="W505" s="2255">
        <f t="shared" si="200"/>
        <v>0</v>
      </c>
      <c r="X505" s="2261">
        <f t="shared" si="201"/>
        <v>0</v>
      </c>
      <c r="Y505" s="2261">
        <f t="shared" si="202"/>
        <v>0</v>
      </c>
      <c r="Z505" s="50"/>
      <c r="AA505" s="50"/>
      <c r="AB505" s="48"/>
      <c r="AC505" s="48"/>
      <c r="AD505" s="48"/>
      <c r="AE505" s="51"/>
      <c r="AF505" s="42"/>
      <c r="AG505" s="52" t="s">
        <v>7428</v>
      </c>
      <c r="AH505" s="207"/>
      <c r="AI505" s="415"/>
      <c r="AJ505" s="336" t="str">
        <f t="shared" si="203"/>
        <v>Please complete all cells in row</v>
      </c>
      <c r="AK505" s="415"/>
      <c r="AL505" s="244"/>
      <c r="AM505" s="244"/>
      <c r="AN505" s="244"/>
      <c r="AO505" s="244"/>
      <c r="AP505" s="244"/>
      <c r="AQ505" s="244"/>
      <c r="AR505" s="244"/>
      <c r="AS505" s="337">
        <f t="shared" si="204"/>
        <v>1</v>
      </c>
      <c r="AT505" s="337">
        <f t="shared" si="205"/>
        <v>1</v>
      </c>
      <c r="AU505" s="337">
        <f t="shared" si="206"/>
        <v>1</v>
      </c>
      <c r="AV505" s="337">
        <f t="shared" si="207"/>
        <v>1</v>
      </c>
      <c r="AW505" s="337">
        <f t="shared" si="208"/>
        <v>1</v>
      </c>
      <c r="AX505" s="337">
        <f t="shared" si="209"/>
        <v>1</v>
      </c>
      <c r="AY505" s="337">
        <f t="shared" si="210"/>
        <v>1</v>
      </c>
      <c r="AZ505" s="322"/>
      <c r="BA505" s="322"/>
      <c r="BB505" s="337">
        <f t="shared" si="211"/>
        <v>1</v>
      </c>
      <c r="BC505" s="322"/>
      <c r="BD505" s="322"/>
      <c r="BE505" s="322"/>
      <c r="BF505" s="322"/>
      <c r="BG505" s="322"/>
      <c r="BH505" s="322"/>
      <c r="BI505" s="337">
        <f t="shared" si="212"/>
        <v>1</v>
      </c>
      <c r="BJ505" s="337">
        <f t="shared" si="213"/>
        <v>1</v>
      </c>
      <c r="BK505" s="337">
        <f t="shared" si="214"/>
        <v>1</v>
      </c>
      <c r="BL505" s="337">
        <f t="shared" si="215"/>
        <v>1</v>
      </c>
      <c r="BM505" s="337">
        <f t="shared" si="216"/>
        <v>1</v>
      </c>
      <c r="BN505" s="337">
        <f t="shared" si="217"/>
        <v>1</v>
      </c>
      <c r="BO505" s="415"/>
      <c r="BP505" s="244"/>
      <c r="BQ505" s="244"/>
      <c r="BR505" s="842"/>
      <c r="BS505" s="842"/>
      <c r="BT505" s="842"/>
    </row>
    <row r="506" spans="1:72" s="22" customFormat="1" ht="15.75" hidden="1" customHeight="1" outlineLevel="1">
      <c r="A506" s="842"/>
      <c r="B506" s="44"/>
      <c r="C506" s="45"/>
      <c r="D506" s="46"/>
      <c r="E506" s="46"/>
      <c r="F506" s="45"/>
      <c r="G506" s="46"/>
      <c r="H506" s="45"/>
      <c r="I506" s="45"/>
      <c r="J506" s="47"/>
      <c r="K506" s="48"/>
      <c r="L506" s="47"/>
      <c r="M506" s="2316"/>
      <c r="N506" s="48"/>
      <c r="O506" s="49"/>
      <c r="P506" s="49"/>
      <c r="Q506" s="2254">
        <f t="shared" si="218"/>
        <v>0</v>
      </c>
      <c r="R506" s="2335"/>
      <c r="S506" s="50"/>
      <c r="T506" s="2335"/>
      <c r="U506" s="2335"/>
      <c r="V506" s="2335"/>
      <c r="W506" s="2255">
        <f t="shared" si="200"/>
        <v>0</v>
      </c>
      <c r="X506" s="2261">
        <f t="shared" si="201"/>
        <v>0</v>
      </c>
      <c r="Y506" s="2261">
        <f t="shared" si="202"/>
        <v>0</v>
      </c>
      <c r="Z506" s="50"/>
      <c r="AA506" s="50"/>
      <c r="AB506" s="48"/>
      <c r="AC506" s="48"/>
      <c r="AD506" s="48"/>
      <c r="AE506" s="51"/>
      <c r="AF506" s="42"/>
      <c r="AG506" s="52" t="s">
        <v>7429</v>
      </c>
      <c r="AH506" s="207"/>
      <c r="AI506" s="415"/>
      <c r="AJ506" s="336" t="str">
        <f t="shared" si="203"/>
        <v>Please complete all cells in row</v>
      </c>
      <c r="AK506" s="415"/>
      <c r="AL506" s="244"/>
      <c r="AM506" s="244"/>
      <c r="AN506" s="244"/>
      <c r="AO506" s="244"/>
      <c r="AP506" s="244"/>
      <c r="AQ506" s="244"/>
      <c r="AR506" s="244"/>
      <c r="AS506" s="337">
        <f t="shared" si="204"/>
        <v>1</v>
      </c>
      <c r="AT506" s="337">
        <f t="shared" si="205"/>
        <v>1</v>
      </c>
      <c r="AU506" s="337">
        <f t="shared" si="206"/>
        <v>1</v>
      </c>
      <c r="AV506" s="337">
        <f t="shared" si="207"/>
        <v>1</v>
      </c>
      <c r="AW506" s="337">
        <f t="shared" si="208"/>
        <v>1</v>
      </c>
      <c r="AX506" s="337">
        <f t="shared" si="209"/>
        <v>1</v>
      </c>
      <c r="AY506" s="337">
        <f t="shared" si="210"/>
        <v>1</v>
      </c>
      <c r="AZ506" s="322"/>
      <c r="BA506" s="322"/>
      <c r="BB506" s="337">
        <f t="shared" si="211"/>
        <v>1</v>
      </c>
      <c r="BC506" s="322"/>
      <c r="BD506" s="322"/>
      <c r="BE506" s="322"/>
      <c r="BF506" s="322"/>
      <c r="BG506" s="322"/>
      <c r="BH506" s="322"/>
      <c r="BI506" s="337">
        <f t="shared" si="212"/>
        <v>1</v>
      </c>
      <c r="BJ506" s="337">
        <f t="shared" si="213"/>
        <v>1</v>
      </c>
      <c r="BK506" s="337">
        <f t="shared" si="214"/>
        <v>1</v>
      </c>
      <c r="BL506" s="337">
        <f t="shared" si="215"/>
        <v>1</v>
      </c>
      <c r="BM506" s="337">
        <f t="shared" si="216"/>
        <v>1</v>
      </c>
      <c r="BN506" s="337">
        <f t="shared" si="217"/>
        <v>1</v>
      </c>
      <c r="BO506" s="415"/>
      <c r="BP506" s="244"/>
      <c r="BQ506" s="244"/>
      <c r="BR506" s="842"/>
      <c r="BS506" s="842"/>
      <c r="BT506" s="842"/>
    </row>
    <row r="507" spans="1:72" s="22" customFormat="1" ht="15.75" hidden="1" customHeight="1" outlineLevel="1">
      <c r="A507" s="842"/>
      <c r="B507" s="44"/>
      <c r="C507" s="45"/>
      <c r="D507" s="46"/>
      <c r="E507" s="46"/>
      <c r="F507" s="45"/>
      <c r="G507" s="46"/>
      <c r="H507" s="45"/>
      <c r="I507" s="45"/>
      <c r="J507" s="47"/>
      <c r="K507" s="48"/>
      <c r="L507" s="47"/>
      <c r="M507" s="2316"/>
      <c r="N507" s="48"/>
      <c r="O507" s="49"/>
      <c r="P507" s="49"/>
      <c r="Q507" s="2254">
        <f t="shared" si="218"/>
        <v>0</v>
      </c>
      <c r="R507" s="2335"/>
      <c r="S507" s="50"/>
      <c r="T507" s="2335"/>
      <c r="U507" s="2335"/>
      <c r="V507" s="2335"/>
      <c r="W507" s="2255">
        <f t="shared" si="200"/>
        <v>0</v>
      </c>
      <c r="X507" s="2261">
        <f t="shared" si="201"/>
        <v>0</v>
      </c>
      <c r="Y507" s="2261">
        <f t="shared" si="202"/>
        <v>0</v>
      </c>
      <c r="Z507" s="50"/>
      <c r="AA507" s="50"/>
      <c r="AB507" s="48"/>
      <c r="AC507" s="48"/>
      <c r="AD507" s="48"/>
      <c r="AE507" s="51"/>
      <c r="AF507" s="42"/>
      <c r="AG507" s="52" t="s">
        <v>7430</v>
      </c>
      <c r="AH507" s="207"/>
      <c r="AI507" s="415"/>
      <c r="AJ507" s="336" t="str">
        <f t="shared" si="203"/>
        <v>Please complete all cells in row</v>
      </c>
      <c r="AK507" s="415"/>
      <c r="AL507" s="244"/>
      <c r="AM507" s="244"/>
      <c r="AN507" s="244"/>
      <c r="AO507" s="244"/>
      <c r="AP507" s="244"/>
      <c r="AQ507" s="244"/>
      <c r="AR507" s="244"/>
      <c r="AS507" s="337">
        <f t="shared" si="204"/>
        <v>1</v>
      </c>
      <c r="AT507" s="337">
        <f t="shared" si="205"/>
        <v>1</v>
      </c>
      <c r="AU507" s="337">
        <f t="shared" si="206"/>
        <v>1</v>
      </c>
      <c r="AV507" s="337">
        <f t="shared" si="207"/>
        <v>1</v>
      </c>
      <c r="AW507" s="337">
        <f t="shared" si="208"/>
        <v>1</v>
      </c>
      <c r="AX507" s="337">
        <f t="shared" si="209"/>
        <v>1</v>
      </c>
      <c r="AY507" s="337">
        <f t="shared" si="210"/>
        <v>1</v>
      </c>
      <c r="AZ507" s="322"/>
      <c r="BA507" s="322"/>
      <c r="BB507" s="337">
        <f t="shared" si="211"/>
        <v>1</v>
      </c>
      <c r="BC507" s="322"/>
      <c r="BD507" s="322"/>
      <c r="BE507" s="322"/>
      <c r="BF507" s="322"/>
      <c r="BG507" s="322"/>
      <c r="BH507" s="322"/>
      <c r="BI507" s="337">
        <f t="shared" si="212"/>
        <v>1</v>
      </c>
      <c r="BJ507" s="337">
        <f t="shared" si="213"/>
        <v>1</v>
      </c>
      <c r="BK507" s="337">
        <f t="shared" si="214"/>
        <v>1</v>
      </c>
      <c r="BL507" s="337">
        <f t="shared" si="215"/>
        <v>1</v>
      </c>
      <c r="BM507" s="337">
        <f t="shared" si="216"/>
        <v>1</v>
      </c>
      <c r="BN507" s="337">
        <f t="shared" si="217"/>
        <v>1</v>
      </c>
      <c r="BO507" s="415"/>
      <c r="BP507" s="244"/>
      <c r="BQ507" s="244"/>
      <c r="BR507" s="842"/>
      <c r="BS507" s="842"/>
      <c r="BT507" s="842"/>
    </row>
    <row r="508" spans="1:72" s="22" customFormat="1" ht="15.75" hidden="1" customHeight="1" outlineLevel="1">
      <c r="A508" s="842"/>
      <c r="B508" s="44"/>
      <c r="C508" s="45"/>
      <c r="D508" s="46"/>
      <c r="E508" s="46"/>
      <c r="F508" s="45"/>
      <c r="G508" s="46"/>
      <c r="H508" s="45"/>
      <c r="I508" s="45"/>
      <c r="J508" s="47"/>
      <c r="K508" s="48"/>
      <c r="L508" s="47"/>
      <c r="M508" s="2316"/>
      <c r="N508" s="48"/>
      <c r="O508" s="49"/>
      <c r="P508" s="49"/>
      <c r="Q508" s="2254">
        <f t="shared" si="218"/>
        <v>0</v>
      </c>
      <c r="R508" s="2335"/>
      <c r="S508" s="50"/>
      <c r="T508" s="2335"/>
      <c r="U508" s="2335"/>
      <c r="V508" s="2335"/>
      <c r="W508" s="2255">
        <f t="shared" si="200"/>
        <v>0</v>
      </c>
      <c r="X508" s="2261">
        <f t="shared" si="201"/>
        <v>0</v>
      </c>
      <c r="Y508" s="2261">
        <f t="shared" si="202"/>
        <v>0</v>
      </c>
      <c r="Z508" s="50"/>
      <c r="AA508" s="50"/>
      <c r="AB508" s="48"/>
      <c r="AC508" s="48"/>
      <c r="AD508" s="48"/>
      <c r="AE508" s="51"/>
      <c r="AF508" s="42"/>
      <c r="AG508" s="52" t="s">
        <v>7431</v>
      </c>
      <c r="AH508" s="207"/>
      <c r="AI508" s="415"/>
      <c r="AJ508" s="336" t="str">
        <f t="shared" si="203"/>
        <v>Please complete all cells in row</v>
      </c>
      <c r="AK508" s="415"/>
      <c r="AL508" s="244"/>
      <c r="AM508" s="244"/>
      <c r="AN508" s="244"/>
      <c r="AO508" s="244"/>
      <c r="AP508" s="244"/>
      <c r="AQ508" s="244"/>
      <c r="AR508" s="244"/>
      <c r="AS508" s="337">
        <f t="shared" si="204"/>
        <v>1</v>
      </c>
      <c r="AT508" s="337">
        <f t="shared" si="205"/>
        <v>1</v>
      </c>
      <c r="AU508" s="337">
        <f t="shared" si="206"/>
        <v>1</v>
      </c>
      <c r="AV508" s="337">
        <f t="shared" si="207"/>
        <v>1</v>
      </c>
      <c r="AW508" s="337">
        <f t="shared" si="208"/>
        <v>1</v>
      </c>
      <c r="AX508" s="337">
        <f t="shared" si="209"/>
        <v>1</v>
      </c>
      <c r="AY508" s="337">
        <f t="shared" si="210"/>
        <v>1</v>
      </c>
      <c r="AZ508" s="322"/>
      <c r="BA508" s="322"/>
      <c r="BB508" s="337">
        <f t="shared" si="211"/>
        <v>1</v>
      </c>
      <c r="BC508" s="322"/>
      <c r="BD508" s="322"/>
      <c r="BE508" s="322"/>
      <c r="BF508" s="322"/>
      <c r="BG508" s="322"/>
      <c r="BH508" s="322"/>
      <c r="BI508" s="337">
        <f t="shared" si="212"/>
        <v>1</v>
      </c>
      <c r="BJ508" s="337">
        <f t="shared" si="213"/>
        <v>1</v>
      </c>
      <c r="BK508" s="337">
        <f t="shared" si="214"/>
        <v>1</v>
      </c>
      <c r="BL508" s="337">
        <f t="shared" si="215"/>
        <v>1</v>
      </c>
      <c r="BM508" s="337">
        <f t="shared" si="216"/>
        <v>1</v>
      </c>
      <c r="BN508" s="337">
        <f t="shared" si="217"/>
        <v>1</v>
      </c>
      <c r="BO508" s="415"/>
      <c r="BP508" s="244"/>
      <c r="BQ508" s="244"/>
      <c r="BR508" s="842"/>
      <c r="BS508" s="842"/>
      <c r="BT508" s="842"/>
    </row>
    <row r="509" spans="1:72" s="22" customFormat="1" ht="15.75" hidden="1" customHeight="1" outlineLevel="1">
      <c r="A509" s="842"/>
      <c r="B509" s="44"/>
      <c r="C509" s="45"/>
      <c r="D509" s="46"/>
      <c r="E509" s="46"/>
      <c r="F509" s="45"/>
      <c r="G509" s="46"/>
      <c r="H509" s="45"/>
      <c r="I509" s="45"/>
      <c r="J509" s="47"/>
      <c r="K509" s="48"/>
      <c r="L509" s="47"/>
      <c r="M509" s="2316"/>
      <c r="N509" s="48"/>
      <c r="O509" s="49"/>
      <c r="P509" s="49"/>
      <c r="Q509" s="2254">
        <f t="shared" si="218"/>
        <v>0</v>
      </c>
      <c r="R509" s="2335"/>
      <c r="S509" s="50"/>
      <c r="T509" s="2335"/>
      <c r="U509" s="2335"/>
      <c r="V509" s="2335"/>
      <c r="W509" s="2255">
        <f t="shared" si="200"/>
        <v>0</v>
      </c>
      <c r="X509" s="2261">
        <f t="shared" si="201"/>
        <v>0</v>
      </c>
      <c r="Y509" s="2261">
        <f t="shared" si="202"/>
        <v>0</v>
      </c>
      <c r="Z509" s="50"/>
      <c r="AA509" s="50"/>
      <c r="AB509" s="48"/>
      <c r="AC509" s="48"/>
      <c r="AD509" s="48"/>
      <c r="AE509" s="51"/>
      <c r="AF509" s="42"/>
      <c r="AG509" s="52" t="s">
        <v>7432</v>
      </c>
      <c r="AH509" s="207"/>
      <c r="AI509" s="415"/>
      <c r="AJ509" s="336" t="str">
        <f t="shared" si="203"/>
        <v>Please complete all cells in row</v>
      </c>
      <c r="AK509" s="415"/>
      <c r="AL509" s="244"/>
      <c r="AM509" s="244"/>
      <c r="AN509" s="244"/>
      <c r="AO509" s="244"/>
      <c r="AP509" s="244"/>
      <c r="AQ509" s="244"/>
      <c r="AR509" s="244"/>
      <c r="AS509" s="337">
        <f t="shared" si="204"/>
        <v>1</v>
      </c>
      <c r="AT509" s="337">
        <f t="shared" si="205"/>
        <v>1</v>
      </c>
      <c r="AU509" s="337">
        <f t="shared" si="206"/>
        <v>1</v>
      </c>
      <c r="AV509" s="337">
        <f t="shared" si="207"/>
        <v>1</v>
      </c>
      <c r="AW509" s="337">
        <f t="shared" si="208"/>
        <v>1</v>
      </c>
      <c r="AX509" s="337">
        <f t="shared" si="209"/>
        <v>1</v>
      </c>
      <c r="AY509" s="337">
        <f t="shared" si="210"/>
        <v>1</v>
      </c>
      <c r="AZ509" s="322"/>
      <c r="BA509" s="322"/>
      <c r="BB509" s="337">
        <f t="shared" si="211"/>
        <v>1</v>
      </c>
      <c r="BC509" s="322"/>
      <c r="BD509" s="322"/>
      <c r="BE509" s="322"/>
      <c r="BF509" s="322"/>
      <c r="BG509" s="322"/>
      <c r="BH509" s="322"/>
      <c r="BI509" s="337">
        <f t="shared" si="212"/>
        <v>1</v>
      </c>
      <c r="BJ509" s="337">
        <f t="shared" si="213"/>
        <v>1</v>
      </c>
      <c r="BK509" s="337">
        <f t="shared" si="214"/>
        <v>1</v>
      </c>
      <c r="BL509" s="337">
        <f t="shared" si="215"/>
        <v>1</v>
      </c>
      <c r="BM509" s="337">
        <f t="shared" si="216"/>
        <v>1</v>
      </c>
      <c r="BN509" s="337">
        <f t="shared" si="217"/>
        <v>1</v>
      </c>
      <c r="BO509" s="415"/>
      <c r="BP509" s="244"/>
      <c r="BQ509" s="244"/>
      <c r="BR509" s="842"/>
      <c r="BS509" s="842"/>
      <c r="BT509" s="842"/>
    </row>
    <row r="510" spans="1:72" s="22" customFormat="1" ht="15.75" hidden="1" customHeight="1" outlineLevel="1">
      <c r="A510" s="842"/>
      <c r="B510" s="44"/>
      <c r="C510" s="45"/>
      <c r="D510" s="46"/>
      <c r="E510" s="46"/>
      <c r="F510" s="45"/>
      <c r="G510" s="46"/>
      <c r="H510" s="45"/>
      <c r="I510" s="45"/>
      <c r="J510" s="47"/>
      <c r="K510" s="48"/>
      <c r="L510" s="47"/>
      <c r="M510" s="2316"/>
      <c r="N510" s="48"/>
      <c r="O510" s="49"/>
      <c r="P510" s="49"/>
      <c r="Q510" s="2254">
        <f t="shared" si="218"/>
        <v>0</v>
      </c>
      <c r="R510" s="2335"/>
      <c r="S510" s="50"/>
      <c r="T510" s="2335"/>
      <c r="U510" s="2335"/>
      <c r="V510" s="2335"/>
      <c r="W510" s="2255">
        <f t="shared" si="200"/>
        <v>0</v>
      </c>
      <c r="X510" s="2261">
        <f t="shared" si="201"/>
        <v>0</v>
      </c>
      <c r="Y510" s="2261">
        <f t="shared" si="202"/>
        <v>0</v>
      </c>
      <c r="Z510" s="50"/>
      <c r="AA510" s="50"/>
      <c r="AB510" s="48"/>
      <c r="AC510" s="48"/>
      <c r="AD510" s="48"/>
      <c r="AE510" s="51"/>
      <c r="AF510" s="42"/>
      <c r="AG510" s="52" t="s">
        <v>7433</v>
      </c>
      <c r="AH510" s="207"/>
      <c r="AI510" s="415"/>
      <c r="AJ510" s="336" t="str">
        <f t="shared" si="203"/>
        <v>Please complete all cells in row</v>
      </c>
      <c r="AK510" s="415"/>
      <c r="AL510" s="244"/>
      <c r="AM510" s="244"/>
      <c r="AN510" s="244"/>
      <c r="AO510" s="244"/>
      <c r="AP510" s="244"/>
      <c r="AQ510" s="244"/>
      <c r="AR510" s="244"/>
      <c r="AS510" s="337">
        <f t="shared" si="204"/>
        <v>1</v>
      </c>
      <c r="AT510" s="337">
        <f t="shared" si="205"/>
        <v>1</v>
      </c>
      <c r="AU510" s="337">
        <f t="shared" si="206"/>
        <v>1</v>
      </c>
      <c r="AV510" s="337">
        <f t="shared" si="207"/>
        <v>1</v>
      </c>
      <c r="AW510" s="337">
        <f t="shared" si="208"/>
        <v>1</v>
      </c>
      <c r="AX510" s="337">
        <f t="shared" si="209"/>
        <v>1</v>
      </c>
      <c r="AY510" s="337">
        <f t="shared" si="210"/>
        <v>1</v>
      </c>
      <c r="AZ510" s="322"/>
      <c r="BA510" s="322"/>
      <c r="BB510" s="337">
        <f t="shared" si="211"/>
        <v>1</v>
      </c>
      <c r="BC510" s="322"/>
      <c r="BD510" s="322"/>
      <c r="BE510" s="322"/>
      <c r="BF510" s="322"/>
      <c r="BG510" s="322"/>
      <c r="BH510" s="322"/>
      <c r="BI510" s="337">
        <f t="shared" si="212"/>
        <v>1</v>
      </c>
      <c r="BJ510" s="337">
        <f t="shared" si="213"/>
        <v>1</v>
      </c>
      <c r="BK510" s="337">
        <f t="shared" si="214"/>
        <v>1</v>
      </c>
      <c r="BL510" s="337">
        <f t="shared" si="215"/>
        <v>1</v>
      </c>
      <c r="BM510" s="337">
        <f t="shared" si="216"/>
        <v>1</v>
      </c>
      <c r="BN510" s="337">
        <f t="shared" si="217"/>
        <v>1</v>
      </c>
      <c r="BO510" s="415"/>
      <c r="BP510" s="244"/>
      <c r="BQ510" s="244"/>
      <c r="BR510" s="842"/>
      <c r="BS510" s="842"/>
      <c r="BT510" s="842"/>
    </row>
    <row r="511" spans="1:72" s="22" customFormat="1" ht="15.75" hidden="1" customHeight="1" outlineLevel="1">
      <c r="A511" s="842"/>
      <c r="B511" s="44"/>
      <c r="C511" s="45"/>
      <c r="D511" s="46"/>
      <c r="E511" s="46"/>
      <c r="F511" s="45"/>
      <c r="G511" s="46"/>
      <c r="H511" s="45"/>
      <c r="I511" s="45"/>
      <c r="J511" s="47"/>
      <c r="K511" s="48"/>
      <c r="L511" s="47"/>
      <c r="M511" s="2316"/>
      <c r="N511" s="48"/>
      <c r="O511" s="49"/>
      <c r="P511" s="49"/>
      <c r="Q511" s="2254">
        <f t="shared" si="218"/>
        <v>0</v>
      </c>
      <c r="R511" s="2335"/>
      <c r="S511" s="50"/>
      <c r="T511" s="2335"/>
      <c r="U511" s="2335"/>
      <c r="V511" s="2335"/>
      <c r="W511" s="2255">
        <f t="shared" si="200"/>
        <v>0</v>
      </c>
      <c r="X511" s="2261">
        <f t="shared" si="201"/>
        <v>0</v>
      </c>
      <c r="Y511" s="2261">
        <f t="shared" si="202"/>
        <v>0</v>
      </c>
      <c r="Z511" s="50"/>
      <c r="AA511" s="50"/>
      <c r="AB511" s="48"/>
      <c r="AC511" s="48"/>
      <c r="AD511" s="48"/>
      <c r="AE511" s="51"/>
      <c r="AF511" s="42"/>
      <c r="AG511" s="52" t="s">
        <v>7434</v>
      </c>
      <c r="AH511" s="207"/>
      <c r="AI511" s="415"/>
      <c r="AJ511" s="336" t="str">
        <f t="shared" si="203"/>
        <v>Please complete all cells in row</v>
      </c>
      <c r="AK511" s="415"/>
      <c r="AL511" s="244"/>
      <c r="AM511" s="244"/>
      <c r="AN511" s="244"/>
      <c r="AO511" s="244"/>
      <c r="AP511" s="244"/>
      <c r="AQ511" s="244"/>
      <c r="AR511" s="244"/>
      <c r="AS511" s="337">
        <f t="shared" si="204"/>
        <v>1</v>
      </c>
      <c r="AT511" s="337">
        <f t="shared" si="205"/>
        <v>1</v>
      </c>
      <c r="AU511" s="337">
        <f t="shared" si="206"/>
        <v>1</v>
      </c>
      <c r="AV511" s="337">
        <f t="shared" si="207"/>
        <v>1</v>
      </c>
      <c r="AW511" s="337">
        <f t="shared" si="208"/>
        <v>1</v>
      </c>
      <c r="AX511" s="337">
        <f t="shared" si="209"/>
        <v>1</v>
      </c>
      <c r="AY511" s="337">
        <f t="shared" si="210"/>
        <v>1</v>
      </c>
      <c r="AZ511" s="322"/>
      <c r="BA511" s="322"/>
      <c r="BB511" s="337">
        <f t="shared" si="211"/>
        <v>1</v>
      </c>
      <c r="BC511" s="322"/>
      <c r="BD511" s="322"/>
      <c r="BE511" s="322"/>
      <c r="BF511" s="322"/>
      <c r="BG511" s="322"/>
      <c r="BH511" s="322"/>
      <c r="BI511" s="337">
        <f t="shared" si="212"/>
        <v>1</v>
      </c>
      <c r="BJ511" s="337">
        <f t="shared" si="213"/>
        <v>1</v>
      </c>
      <c r="BK511" s="337">
        <f t="shared" si="214"/>
        <v>1</v>
      </c>
      <c r="BL511" s="337">
        <f t="shared" si="215"/>
        <v>1</v>
      </c>
      <c r="BM511" s="337">
        <f t="shared" si="216"/>
        <v>1</v>
      </c>
      <c r="BN511" s="337">
        <f t="shared" si="217"/>
        <v>1</v>
      </c>
      <c r="BO511" s="415"/>
      <c r="BP511" s="244"/>
      <c r="BQ511" s="244"/>
      <c r="BR511" s="842"/>
      <c r="BS511" s="842"/>
      <c r="BT511" s="842"/>
    </row>
    <row r="512" spans="1:72" s="22" customFormat="1" ht="15.75" hidden="1" customHeight="1" outlineLevel="1">
      <c r="A512" s="842"/>
      <c r="B512" s="44"/>
      <c r="C512" s="45"/>
      <c r="D512" s="46"/>
      <c r="E512" s="46"/>
      <c r="F512" s="45"/>
      <c r="G512" s="46"/>
      <c r="H512" s="45"/>
      <c r="I512" s="45"/>
      <c r="J512" s="47"/>
      <c r="K512" s="48"/>
      <c r="L512" s="47"/>
      <c r="M512" s="2316"/>
      <c r="N512" s="48"/>
      <c r="O512" s="49"/>
      <c r="P512" s="49"/>
      <c r="Q512" s="2254">
        <f t="shared" si="218"/>
        <v>0</v>
      </c>
      <c r="R512" s="2335"/>
      <c r="S512" s="50"/>
      <c r="T512" s="2335"/>
      <c r="U512" s="2335"/>
      <c r="V512" s="2335"/>
      <c r="W512" s="2255">
        <f t="shared" si="200"/>
        <v>0</v>
      </c>
      <c r="X512" s="2261">
        <f t="shared" si="201"/>
        <v>0</v>
      </c>
      <c r="Y512" s="2261">
        <f t="shared" si="202"/>
        <v>0</v>
      </c>
      <c r="Z512" s="50"/>
      <c r="AA512" s="50"/>
      <c r="AB512" s="48"/>
      <c r="AC512" s="48"/>
      <c r="AD512" s="48"/>
      <c r="AE512" s="51"/>
      <c r="AF512" s="42"/>
      <c r="AG512" s="52" t="s">
        <v>7435</v>
      </c>
      <c r="AH512" s="207"/>
      <c r="AI512" s="415"/>
      <c r="AJ512" s="336" t="str">
        <f t="shared" si="203"/>
        <v>Please complete all cells in row</v>
      </c>
      <c r="AK512" s="415"/>
      <c r="AL512" s="244"/>
      <c r="AM512" s="244"/>
      <c r="AN512" s="244"/>
      <c r="AO512" s="244"/>
      <c r="AP512" s="244"/>
      <c r="AQ512" s="244"/>
      <c r="AR512" s="244"/>
      <c r="AS512" s="337">
        <f t="shared" si="204"/>
        <v>1</v>
      </c>
      <c r="AT512" s="337">
        <f t="shared" si="205"/>
        <v>1</v>
      </c>
      <c r="AU512" s="337">
        <f t="shared" si="206"/>
        <v>1</v>
      </c>
      <c r="AV512" s="337">
        <f t="shared" si="207"/>
        <v>1</v>
      </c>
      <c r="AW512" s="337">
        <f t="shared" si="208"/>
        <v>1</v>
      </c>
      <c r="AX512" s="337">
        <f t="shared" si="209"/>
        <v>1</v>
      </c>
      <c r="AY512" s="337">
        <f t="shared" si="210"/>
        <v>1</v>
      </c>
      <c r="AZ512" s="322"/>
      <c r="BA512" s="322"/>
      <c r="BB512" s="337">
        <f t="shared" si="211"/>
        <v>1</v>
      </c>
      <c r="BC512" s="322"/>
      <c r="BD512" s="322"/>
      <c r="BE512" s="322"/>
      <c r="BF512" s="322"/>
      <c r="BG512" s="322"/>
      <c r="BH512" s="322"/>
      <c r="BI512" s="337">
        <f t="shared" si="212"/>
        <v>1</v>
      </c>
      <c r="BJ512" s="337">
        <f t="shared" si="213"/>
        <v>1</v>
      </c>
      <c r="BK512" s="337">
        <f t="shared" si="214"/>
        <v>1</v>
      </c>
      <c r="BL512" s="337">
        <f t="shared" si="215"/>
        <v>1</v>
      </c>
      <c r="BM512" s="337">
        <f t="shared" si="216"/>
        <v>1</v>
      </c>
      <c r="BN512" s="337">
        <f t="shared" si="217"/>
        <v>1</v>
      </c>
      <c r="BO512" s="415"/>
      <c r="BP512" s="244"/>
      <c r="BQ512" s="244"/>
      <c r="BR512" s="842"/>
      <c r="BS512" s="842"/>
      <c r="BT512" s="842"/>
    </row>
    <row r="513" spans="1:72" s="22" customFormat="1" ht="15.75" hidden="1" customHeight="1" outlineLevel="1">
      <c r="A513" s="842"/>
      <c r="B513" s="44"/>
      <c r="C513" s="45"/>
      <c r="D513" s="46"/>
      <c r="E513" s="46"/>
      <c r="F513" s="45"/>
      <c r="G513" s="46"/>
      <c r="H513" s="45"/>
      <c r="I513" s="45"/>
      <c r="J513" s="47"/>
      <c r="K513" s="48"/>
      <c r="L513" s="47"/>
      <c r="M513" s="2316"/>
      <c r="N513" s="48"/>
      <c r="O513" s="49"/>
      <c r="P513" s="49"/>
      <c r="Q513" s="2254">
        <f t="shared" si="218"/>
        <v>0</v>
      </c>
      <c r="R513" s="2335"/>
      <c r="S513" s="50"/>
      <c r="T513" s="2335"/>
      <c r="U513" s="2335"/>
      <c r="V513" s="2335"/>
      <c r="W513" s="2255">
        <f t="shared" si="200"/>
        <v>0</v>
      </c>
      <c r="X513" s="2261">
        <f t="shared" si="201"/>
        <v>0</v>
      </c>
      <c r="Y513" s="2261">
        <f t="shared" si="202"/>
        <v>0</v>
      </c>
      <c r="Z513" s="50"/>
      <c r="AA513" s="50"/>
      <c r="AB513" s="48"/>
      <c r="AC513" s="48"/>
      <c r="AD513" s="48"/>
      <c r="AE513" s="51"/>
      <c r="AF513" s="42"/>
      <c r="AG513" s="52" t="s">
        <v>7436</v>
      </c>
      <c r="AH513" s="207"/>
      <c r="AI513" s="415"/>
      <c r="AJ513" s="336" t="str">
        <f t="shared" si="203"/>
        <v>Please complete all cells in row</v>
      </c>
      <c r="AK513" s="415"/>
      <c r="AL513" s="244"/>
      <c r="AM513" s="244"/>
      <c r="AN513" s="244"/>
      <c r="AO513" s="244"/>
      <c r="AP513" s="244"/>
      <c r="AQ513" s="244"/>
      <c r="AR513" s="244"/>
      <c r="AS513" s="337">
        <f t="shared" si="204"/>
        <v>1</v>
      </c>
      <c r="AT513" s="337">
        <f t="shared" si="205"/>
        <v>1</v>
      </c>
      <c r="AU513" s="337">
        <f t="shared" si="206"/>
        <v>1</v>
      </c>
      <c r="AV513" s="337">
        <f t="shared" si="207"/>
        <v>1</v>
      </c>
      <c r="AW513" s="337">
        <f t="shared" si="208"/>
        <v>1</v>
      </c>
      <c r="AX513" s="337">
        <f t="shared" si="209"/>
        <v>1</v>
      </c>
      <c r="AY513" s="337">
        <f t="shared" si="210"/>
        <v>1</v>
      </c>
      <c r="AZ513" s="322"/>
      <c r="BA513" s="322"/>
      <c r="BB513" s="337">
        <f t="shared" si="211"/>
        <v>1</v>
      </c>
      <c r="BC513" s="322"/>
      <c r="BD513" s="322"/>
      <c r="BE513" s="322"/>
      <c r="BF513" s="322"/>
      <c r="BG513" s="322"/>
      <c r="BH513" s="322"/>
      <c r="BI513" s="337">
        <f t="shared" si="212"/>
        <v>1</v>
      </c>
      <c r="BJ513" s="337">
        <f t="shared" si="213"/>
        <v>1</v>
      </c>
      <c r="BK513" s="337">
        <f t="shared" si="214"/>
        <v>1</v>
      </c>
      <c r="BL513" s="337">
        <f t="shared" si="215"/>
        <v>1</v>
      </c>
      <c r="BM513" s="337">
        <f t="shared" si="216"/>
        <v>1</v>
      </c>
      <c r="BN513" s="337">
        <f t="shared" si="217"/>
        <v>1</v>
      </c>
      <c r="BO513" s="415"/>
      <c r="BP513" s="244"/>
      <c r="BQ513" s="244"/>
      <c r="BR513" s="842"/>
      <c r="BS513" s="842"/>
      <c r="BT513" s="842"/>
    </row>
    <row r="514" spans="1:72" s="22" customFormat="1" ht="15.75" hidden="1" customHeight="1" outlineLevel="1">
      <c r="A514" s="842"/>
      <c r="B514" s="44"/>
      <c r="C514" s="45"/>
      <c r="D514" s="46"/>
      <c r="E514" s="46"/>
      <c r="F514" s="45"/>
      <c r="G514" s="46"/>
      <c r="H514" s="45"/>
      <c r="I514" s="45"/>
      <c r="J514" s="47"/>
      <c r="K514" s="48"/>
      <c r="L514" s="47"/>
      <c r="M514" s="2316"/>
      <c r="N514" s="48"/>
      <c r="O514" s="49"/>
      <c r="P514" s="49"/>
      <c r="Q514" s="2254">
        <f t="shared" si="218"/>
        <v>0</v>
      </c>
      <c r="R514" s="2335"/>
      <c r="S514" s="50"/>
      <c r="T514" s="2335"/>
      <c r="U514" s="2335"/>
      <c r="V514" s="2335"/>
      <c r="W514" s="2255">
        <f t="shared" si="200"/>
        <v>0</v>
      </c>
      <c r="X514" s="2261">
        <f t="shared" si="201"/>
        <v>0</v>
      </c>
      <c r="Y514" s="2261">
        <f t="shared" si="202"/>
        <v>0</v>
      </c>
      <c r="Z514" s="50"/>
      <c r="AA514" s="50"/>
      <c r="AB514" s="48"/>
      <c r="AC514" s="48"/>
      <c r="AD514" s="48"/>
      <c r="AE514" s="51"/>
      <c r="AF514" s="42"/>
      <c r="AG514" s="52" t="s">
        <v>7437</v>
      </c>
      <c r="AH514" s="207"/>
      <c r="AI514" s="415"/>
      <c r="AJ514" s="336" t="str">
        <f t="shared" si="203"/>
        <v>Please complete all cells in row</v>
      </c>
      <c r="AK514" s="415"/>
      <c r="AL514" s="244"/>
      <c r="AM514" s="244"/>
      <c r="AN514" s="244"/>
      <c r="AO514" s="244"/>
      <c r="AP514" s="244"/>
      <c r="AQ514" s="244"/>
      <c r="AR514" s="244"/>
      <c r="AS514" s="337">
        <f t="shared" si="204"/>
        <v>1</v>
      </c>
      <c r="AT514" s="337">
        <f t="shared" si="205"/>
        <v>1</v>
      </c>
      <c r="AU514" s="337">
        <f t="shared" si="206"/>
        <v>1</v>
      </c>
      <c r="AV514" s="337">
        <f t="shared" si="207"/>
        <v>1</v>
      </c>
      <c r="AW514" s="337">
        <f t="shared" si="208"/>
        <v>1</v>
      </c>
      <c r="AX514" s="337">
        <f t="shared" si="209"/>
        <v>1</v>
      </c>
      <c r="AY514" s="337">
        <f t="shared" si="210"/>
        <v>1</v>
      </c>
      <c r="AZ514" s="322"/>
      <c r="BA514" s="322"/>
      <c r="BB514" s="337">
        <f t="shared" si="211"/>
        <v>1</v>
      </c>
      <c r="BC514" s="322"/>
      <c r="BD514" s="322"/>
      <c r="BE514" s="322"/>
      <c r="BF514" s="322"/>
      <c r="BG514" s="322"/>
      <c r="BH514" s="322"/>
      <c r="BI514" s="337">
        <f t="shared" si="212"/>
        <v>1</v>
      </c>
      <c r="BJ514" s="337">
        <f t="shared" si="213"/>
        <v>1</v>
      </c>
      <c r="BK514" s="337">
        <f t="shared" si="214"/>
        <v>1</v>
      </c>
      <c r="BL514" s="337">
        <f t="shared" si="215"/>
        <v>1</v>
      </c>
      <c r="BM514" s="337">
        <f t="shared" si="216"/>
        <v>1</v>
      </c>
      <c r="BN514" s="337">
        <f t="shared" si="217"/>
        <v>1</v>
      </c>
      <c r="BO514" s="415"/>
      <c r="BP514" s="244"/>
      <c r="BQ514" s="244"/>
      <c r="BR514" s="842"/>
      <c r="BS514" s="842"/>
      <c r="BT514" s="842"/>
    </row>
    <row r="515" spans="1:72" s="22" customFormat="1" ht="15.75" hidden="1" customHeight="1" outlineLevel="1">
      <c r="A515" s="842"/>
      <c r="B515" s="44"/>
      <c r="C515" s="45"/>
      <c r="D515" s="46"/>
      <c r="E515" s="46"/>
      <c r="F515" s="45"/>
      <c r="G515" s="46"/>
      <c r="H515" s="45"/>
      <c r="I515" s="45"/>
      <c r="J515" s="47"/>
      <c r="K515" s="48"/>
      <c r="L515" s="47"/>
      <c r="M515" s="2316"/>
      <c r="N515" s="48"/>
      <c r="O515" s="49"/>
      <c r="P515" s="49"/>
      <c r="Q515" s="2254">
        <f t="shared" si="218"/>
        <v>0</v>
      </c>
      <c r="R515" s="2335"/>
      <c r="S515" s="50"/>
      <c r="T515" s="2335"/>
      <c r="U515" s="2335"/>
      <c r="V515" s="2335"/>
      <c r="W515" s="2255">
        <f t="shared" si="200"/>
        <v>0</v>
      </c>
      <c r="X515" s="2261">
        <f t="shared" si="201"/>
        <v>0</v>
      </c>
      <c r="Y515" s="2261">
        <f t="shared" si="202"/>
        <v>0</v>
      </c>
      <c r="Z515" s="50"/>
      <c r="AA515" s="50"/>
      <c r="AB515" s="48"/>
      <c r="AC515" s="48"/>
      <c r="AD515" s="48"/>
      <c r="AE515" s="51"/>
      <c r="AF515" s="42"/>
      <c r="AG515" s="52" t="s">
        <v>7438</v>
      </c>
      <c r="AH515" s="207"/>
      <c r="AI515" s="415"/>
      <c r="AJ515" s="336" t="str">
        <f t="shared" si="203"/>
        <v>Please complete all cells in row</v>
      </c>
      <c r="AK515" s="415"/>
      <c r="AL515" s="244"/>
      <c r="AM515" s="244"/>
      <c r="AN515" s="244"/>
      <c r="AO515" s="244"/>
      <c r="AP515" s="244"/>
      <c r="AQ515" s="244"/>
      <c r="AR515" s="244"/>
      <c r="AS515" s="337">
        <f t="shared" si="204"/>
        <v>1</v>
      </c>
      <c r="AT515" s="337">
        <f t="shared" si="205"/>
        <v>1</v>
      </c>
      <c r="AU515" s="337">
        <f t="shared" si="206"/>
        <v>1</v>
      </c>
      <c r="AV515" s="337">
        <f t="shared" si="207"/>
        <v>1</v>
      </c>
      <c r="AW515" s="337">
        <f t="shared" si="208"/>
        <v>1</v>
      </c>
      <c r="AX515" s="337">
        <f t="shared" si="209"/>
        <v>1</v>
      </c>
      <c r="AY515" s="337">
        <f t="shared" si="210"/>
        <v>1</v>
      </c>
      <c r="AZ515" s="322"/>
      <c r="BA515" s="322"/>
      <c r="BB515" s="337">
        <f t="shared" si="211"/>
        <v>1</v>
      </c>
      <c r="BC515" s="322"/>
      <c r="BD515" s="322"/>
      <c r="BE515" s="322"/>
      <c r="BF515" s="322"/>
      <c r="BG515" s="322"/>
      <c r="BH515" s="322"/>
      <c r="BI515" s="337">
        <f t="shared" si="212"/>
        <v>1</v>
      </c>
      <c r="BJ515" s="337">
        <f t="shared" si="213"/>
        <v>1</v>
      </c>
      <c r="BK515" s="337">
        <f t="shared" si="214"/>
        <v>1</v>
      </c>
      <c r="BL515" s="337">
        <f t="shared" si="215"/>
        <v>1</v>
      </c>
      <c r="BM515" s="337">
        <f t="shared" si="216"/>
        <v>1</v>
      </c>
      <c r="BN515" s="337">
        <f t="shared" si="217"/>
        <v>1</v>
      </c>
      <c r="BO515" s="415"/>
      <c r="BP515" s="244"/>
      <c r="BQ515" s="244"/>
      <c r="BR515" s="842"/>
      <c r="BS515" s="842"/>
      <c r="BT515" s="842"/>
    </row>
    <row r="516" spans="1:72" s="22" customFormat="1" ht="15.75" hidden="1" customHeight="1" outlineLevel="1">
      <c r="A516" s="842"/>
      <c r="B516" s="44"/>
      <c r="C516" s="45"/>
      <c r="D516" s="46"/>
      <c r="E516" s="46"/>
      <c r="F516" s="45"/>
      <c r="G516" s="46"/>
      <c r="H516" s="45"/>
      <c r="I516" s="45"/>
      <c r="J516" s="47"/>
      <c r="K516" s="48"/>
      <c r="L516" s="47"/>
      <c r="M516" s="2316"/>
      <c r="N516" s="48"/>
      <c r="O516" s="49"/>
      <c r="P516" s="49"/>
      <c r="Q516" s="2254">
        <f t="shared" si="218"/>
        <v>0</v>
      </c>
      <c r="R516" s="2335"/>
      <c r="S516" s="50"/>
      <c r="T516" s="2335"/>
      <c r="U516" s="2335"/>
      <c r="V516" s="2335"/>
      <c r="W516" s="2255">
        <f t="shared" si="200"/>
        <v>0</v>
      </c>
      <c r="X516" s="2261">
        <f t="shared" si="201"/>
        <v>0</v>
      </c>
      <c r="Y516" s="2261">
        <f t="shared" si="202"/>
        <v>0</v>
      </c>
      <c r="Z516" s="50"/>
      <c r="AA516" s="50"/>
      <c r="AB516" s="48"/>
      <c r="AC516" s="48"/>
      <c r="AD516" s="48"/>
      <c r="AE516" s="51"/>
      <c r="AF516" s="42"/>
      <c r="AG516" s="52" t="s">
        <v>7439</v>
      </c>
      <c r="AH516" s="207"/>
      <c r="AI516" s="415"/>
      <c r="AJ516" s="336" t="str">
        <f t="shared" si="203"/>
        <v>Please complete all cells in row</v>
      </c>
      <c r="AK516" s="415"/>
      <c r="AL516" s="244"/>
      <c r="AM516" s="244"/>
      <c r="AN516" s="244"/>
      <c r="AO516" s="244"/>
      <c r="AP516" s="244"/>
      <c r="AQ516" s="244"/>
      <c r="AR516" s="244"/>
      <c r="AS516" s="337">
        <f t="shared" si="204"/>
        <v>1</v>
      </c>
      <c r="AT516" s="337">
        <f t="shared" si="205"/>
        <v>1</v>
      </c>
      <c r="AU516" s="337">
        <f t="shared" si="206"/>
        <v>1</v>
      </c>
      <c r="AV516" s="337">
        <f t="shared" si="207"/>
        <v>1</v>
      </c>
      <c r="AW516" s="337">
        <f t="shared" si="208"/>
        <v>1</v>
      </c>
      <c r="AX516" s="337">
        <f t="shared" si="209"/>
        <v>1</v>
      </c>
      <c r="AY516" s="337">
        <f t="shared" si="210"/>
        <v>1</v>
      </c>
      <c r="AZ516" s="322"/>
      <c r="BA516" s="322"/>
      <c r="BB516" s="337">
        <f t="shared" si="211"/>
        <v>1</v>
      </c>
      <c r="BC516" s="322"/>
      <c r="BD516" s="322"/>
      <c r="BE516" s="322"/>
      <c r="BF516" s="322"/>
      <c r="BG516" s="322"/>
      <c r="BH516" s="322"/>
      <c r="BI516" s="337">
        <f t="shared" si="212"/>
        <v>1</v>
      </c>
      <c r="BJ516" s="337">
        <f t="shared" si="213"/>
        <v>1</v>
      </c>
      <c r="BK516" s="337">
        <f t="shared" si="214"/>
        <v>1</v>
      </c>
      <c r="BL516" s="337">
        <f t="shared" si="215"/>
        <v>1</v>
      </c>
      <c r="BM516" s="337">
        <f t="shared" si="216"/>
        <v>1</v>
      </c>
      <c r="BN516" s="337">
        <f t="shared" si="217"/>
        <v>1</v>
      </c>
      <c r="BO516" s="415"/>
      <c r="BP516" s="244"/>
      <c r="BQ516" s="244"/>
      <c r="BR516" s="842"/>
      <c r="BS516" s="842"/>
      <c r="BT516" s="842"/>
    </row>
    <row r="517" spans="1:72" s="22" customFormat="1" ht="15.75" hidden="1" customHeight="1" outlineLevel="1">
      <c r="A517" s="842"/>
      <c r="B517" s="44"/>
      <c r="C517" s="45"/>
      <c r="D517" s="46"/>
      <c r="E517" s="46"/>
      <c r="F517" s="45"/>
      <c r="G517" s="46"/>
      <c r="H517" s="45"/>
      <c r="I517" s="45"/>
      <c r="J517" s="47"/>
      <c r="K517" s="48"/>
      <c r="L517" s="47"/>
      <c r="M517" s="2316"/>
      <c r="N517" s="48"/>
      <c r="O517" s="49"/>
      <c r="P517" s="49"/>
      <c r="Q517" s="2254">
        <f t="shared" si="218"/>
        <v>0</v>
      </c>
      <c r="R517" s="2335"/>
      <c r="S517" s="50"/>
      <c r="T517" s="2335"/>
      <c r="U517" s="2335"/>
      <c r="V517" s="2335"/>
      <c r="W517" s="2255">
        <f t="shared" si="200"/>
        <v>0</v>
      </c>
      <c r="X517" s="2261">
        <f t="shared" si="201"/>
        <v>0</v>
      </c>
      <c r="Y517" s="2261">
        <f t="shared" si="202"/>
        <v>0</v>
      </c>
      <c r="Z517" s="50"/>
      <c r="AA517" s="50"/>
      <c r="AB517" s="48"/>
      <c r="AC517" s="48"/>
      <c r="AD517" s="48"/>
      <c r="AE517" s="51"/>
      <c r="AF517" s="42"/>
      <c r="AG517" s="52" t="s">
        <v>7440</v>
      </c>
      <c r="AH517" s="207"/>
      <c r="AI517" s="415"/>
      <c r="AJ517" s="336" t="str">
        <f t="shared" si="203"/>
        <v>Please complete all cells in row</v>
      </c>
      <c r="AK517" s="415"/>
      <c r="AL517" s="244"/>
      <c r="AM517" s="244"/>
      <c r="AN517" s="244"/>
      <c r="AO517" s="244"/>
      <c r="AP517" s="244"/>
      <c r="AQ517" s="244"/>
      <c r="AR517" s="244"/>
      <c r="AS517" s="337">
        <f t="shared" si="204"/>
        <v>1</v>
      </c>
      <c r="AT517" s="337">
        <f t="shared" si="205"/>
        <v>1</v>
      </c>
      <c r="AU517" s="337">
        <f t="shared" si="206"/>
        <v>1</v>
      </c>
      <c r="AV517" s="337">
        <f t="shared" si="207"/>
        <v>1</v>
      </c>
      <c r="AW517" s="337">
        <f t="shared" si="208"/>
        <v>1</v>
      </c>
      <c r="AX517" s="337">
        <f t="shared" si="209"/>
        <v>1</v>
      </c>
      <c r="AY517" s="337">
        <f t="shared" si="210"/>
        <v>1</v>
      </c>
      <c r="AZ517" s="322"/>
      <c r="BA517" s="322"/>
      <c r="BB517" s="337">
        <f t="shared" si="211"/>
        <v>1</v>
      </c>
      <c r="BC517" s="322"/>
      <c r="BD517" s="322"/>
      <c r="BE517" s="322"/>
      <c r="BF517" s="322"/>
      <c r="BG517" s="322"/>
      <c r="BH517" s="322"/>
      <c r="BI517" s="337">
        <f t="shared" si="212"/>
        <v>1</v>
      </c>
      <c r="BJ517" s="337">
        <f t="shared" si="213"/>
        <v>1</v>
      </c>
      <c r="BK517" s="337">
        <f t="shared" si="214"/>
        <v>1</v>
      </c>
      <c r="BL517" s="337">
        <f t="shared" si="215"/>
        <v>1</v>
      </c>
      <c r="BM517" s="337">
        <f t="shared" si="216"/>
        <v>1</v>
      </c>
      <c r="BN517" s="337">
        <f t="shared" si="217"/>
        <v>1</v>
      </c>
      <c r="BO517" s="415"/>
      <c r="BP517" s="244"/>
      <c r="BQ517" s="244"/>
      <c r="BR517" s="842"/>
      <c r="BS517" s="842"/>
      <c r="BT517" s="842"/>
    </row>
    <row r="518" spans="1:72" s="22" customFormat="1" ht="15.75" customHeight="1" collapsed="1">
      <c r="A518" s="842"/>
      <c r="B518" s="44"/>
      <c r="C518" s="45"/>
      <c r="D518" s="46"/>
      <c r="E518" s="46"/>
      <c r="F518" s="45"/>
      <c r="G518" s="46"/>
      <c r="H518" s="45"/>
      <c r="I518" s="45"/>
      <c r="J518" s="47"/>
      <c r="K518" s="48"/>
      <c r="L518" s="47"/>
      <c r="M518" s="2316"/>
      <c r="N518" s="48"/>
      <c r="O518" s="49"/>
      <c r="P518" s="49"/>
      <c r="Q518" s="2254">
        <f t="shared" si="218"/>
        <v>0</v>
      </c>
      <c r="R518" s="2335"/>
      <c r="S518" s="50"/>
      <c r="T518" s="2335"/>
      <c r="U518" s="2335"/>
      <c r="V518" s="2335"/>
      <c r="W518" s="2255">
        <f t="shared" si="200"/>
        <v>0</v>
      </c>
      <c r="X518" s="2261">
        <f t="shared" si="201"/>
        <v>0</v>
      </c>
      <c r="Y518" s="2261">
        <f t="shared" si="202"/>
        <v>0</v>
      </c>
      <c r="Z518" s="50"/>
      <c r="AA518" s="50"/>
      <c r="AB518" s="48"/>
      <c r="AC518" s="48"/>
      <c r="AD518" s="48"/>
      <c r="AE518" s="51"/>
      <c r="AF518" s="42"/>
      <c r="AG518" s="52" t="s">
        <v>7441</v>
      </c>
      <c r="AH518" s="207"/>
      <c r="AI518" s="415"/>
      <c r="AJ518" s="336" t="str">
        <f t="shared" si="203"/>
        <v>Please complete all cells in row</v>
      </c>
      <c r="AK518" s="415"/>
      <c r="AL518" s="244"/>
      <c r="AM518" s="244"/>
      <c r="AN518" s="244"/>
      <c r="AO518" s="244"/>
      <c r="AP518" s="244"/>
      <c r="AQ518" s="244"/>
      <c r="AR518" s="244"/>
      <c r="AS518" s="337">
        <f t="shared" si="204"/>
        <v>1</v>
      </c>
      <c r="AT518" s="337">
        <f t="shared" si="205"/>
        <v>1</v>
      </c>
      <c r="AU518" s="337">
        <f t="shared" si="206"/>
        <v>1</v>
      </c>
      <c r="AV518" s="337">
        <f t="shared" si="207"/>
        <v>1</v>
      </c>
      <c r="AW518" s="337">
        <f t="shared" si="208"/>
        <v>1</v>
      </c>
      <c r="AX518" s="337">
        <f t="shared" si="209"/>
        <v>1</v>
      </c>
      <c r="AY518" s="337">
        <f t="shared" si="210"/>
        <v>1</v>
      </c>
      <c r="AZ518" s="322"/>
      <c r="BA518" s="322"/>
      <c r="BB518" s="337">
        <f t="shared" si="211"/>
        <v>1</v>
      </c>
      <c r="BC518" s="322"/>
      <c r="BD518" s="322"/>
      <c r="BE518" s="322"/>
      <c r="BF518" s="322"/>
      <c r="BG518" s="322"/>
      <c r="BH518" s="322"/>
      <c r="BI518" s="337">
        <f t="shared" si="212"/>
        <v>1</v>
      </c>
      <c r="BJ518" s="337">
        <f t="shared" si="213"/>
        <v>1</v>
      </c>
      <c r="BK518" s="337">
        <f t="shared" si="214"/>
        <v>1</v>
      </c>
      <c r="BL518" s="337">
        <f t="shared" si="215"/>
        <v>1</v>
      </c>
      <c r="BM518" s="337">
        <f t="shared" si="216"/>
        <v>1</v>
      </c>
      <c r="BN518" s="337">
        <f t="shared" si="217"/>
        <v>1</v>
      </c>
      <c r="BO518" s="415"/>
      <c r="BP518" s="244"/>
      <c r="BQ518" s="244"/>
      <c r="BR518" s="842"/>
      <c r="BS518" s="842"/>
      <c r="BT518" s="842"/>
    </row>
    <row r="519" spans="1:72" s="22" customFormat="1" ht="15.75" hidden="1" customHeight="1" outlineLevel="1">
      <c r="A519" s="842"/>
      <c r="B519" s="44"/>
      <c r="C519" s="45"/>
      <c r="D519" s="46"/>
      <c r="E519" s="46"/>
      <c r="F519" s="45"/>
      <c r="G519" s="46"/>
      <c r="H519" s="45"/>
      <c r="I519" s="45"/>
      <c r="J519" s="47"/>
      <c r="K519" s="48"/>
      <c r="L519" s="47"/>
      <c r="M519" s="2316"/>
      <c r="N519" s="48"/>
      <c r="O519" s="49"/>
      <c r="P519" s="49"/>
      <c r="Q519" s="2254">
        <f t="shared" si="218"/>
        <v>0</v>
      </c>
      <c r="R519" s="2335"/>
      <c r="S519" s="50"/>
      <c r="T519" s="2335"/>
      <c r="U519" s="2335"/>
      <c r="V519" s="2335"/>
      <c r="W519" s="2255">
        <f t="shared" si="200"/>
        <v>0</v>
      </c>
      <c r="X519" s="2261">
        <f t="shared" si="201"/>
        <v>0</v>
      </c>
      <c r="Y519" s="2261">
        <f t="shared" si="202"/>
        <v>0</v>
      </c>
      <c r="Z519" s="50"/>
      <c r="AA519" s="50"/>
      <c r="AB519" s="48"/>
      <c r="AC519" s="48"/>
      <c r="AD519" s="48"/>
      <c r="AE519" s="51"/>
      <c r="AF519" s="42"/>
      <c r="AG519" s="52" t="s">
        <v>7442</v>
      </c>
      <c r="AH519" s="207"/>
      <c r="AI519" s="415"/>
      <c r="AJ519" s="336" t="str">
        <f t="shared" si="203"/>
        <v>Please complete all cells in row</v>
      </c>
      <c r="AK519" s="415"/>
      <c r="AL519" s="244"/>
      <c r="AM519" s="244"/>
      <c r="AN519" s="244"/>
      <c r="AO519" s="244"/>
      <c r="AP519" s="244"/>
      <c r="AQ519" s="244"/>
      <c r="AR519" s="244"/>
      <c r="AS519" s="337">
        <f t="shared" si="204"/>
        <v>1</v>
      </c>
      <c r="AT519" s="337">
        <f t="shared" si="205"/>
        <v>1</v>
      </c>
      <c r="AU519" s="337">
        <f t="shared" si="206"/>
        <v>1</v>
      </c>
      <c r="AV519" s="337">
        <f t="shared" si="207"/>
        <v>1</v>
      </c>
      <c r="AW519" s="337">
        <f t="shared" si="208"/>
        <v>1</v>
      </c>
      <c r="AX519" s="337">
        <f t="shared" si="209"/>
        <v>1</v>
      </c>
      <c r="AY519" s="337">
        <f t="shared" si="210"/>
        <v>1</v>
      </c>
      <c r="AZ519" s="322"/>
      <c r="BA519" s="322"/>
      <c r="BB519" s="337">
        <f t="shared" si="211"/>
        <v>1</v>
      </c>
      <c r="BC519" s="322"/>
      <c r="BD519" s="322"/>
      <c r="BE519" s="322"/>
      <c r="BF519" s="322"/>
      <c r="BG519" s="322"/>
      <c r="BH519" s="322"/>
      <c r="BI519" s="337">
        <f t="shared" si="212"/>
        <v>1</v>
      </c>
      <c r="BJ519" s="337">
        <f t="shared" si="213"/>
        <v>1</v>
      </c>
      <c r="BK519" s="337">
        <f t="shared" si="214"/>
        <v>1</v>
      </c>
      <c r="BL519" s="337">
        <f t="shared" si="215"/>
        <v>1</v>
      </c>
      <c r="BM519" s="337">
        <f t="shared" si="216"/>
        <v>1</v>
      </c>
      <c r="BN519" s="337">
        <f t="shared" si="217"/>
        <v>1</v>
      </c>
      <c r="BO519" s="415"/>
      <c r="BP519" s="244"/>
      <c r="BQ519" s="244"/>
      <c r="BR519" s="842"/>
      <c r="BS519" s="842"/>
      <c r="BT519" s="842"/>
    </row>
    <row r="520" spans="1:72" s="22" customFormat="1" ht="15.75" hidden="1" customHeight="1" outlineLevel="1">
      <c r="A520" s="842"/>
      <c r="B520" s="44"/>
      <c r="C520" s="45"/>
      <c r="D520" s="46"/>
      <c r="E520" s="46"/>
      <c r="F520" s="45"/>
      <c r="G520" s="46"/>
      <c r="H520" s="45"/>
      <c r="I520" s="45"/>
      <c r="J520" s="47"/>
      <c r="K520" s="48"/>
      <c r="L520" s="47"/>
      <c r="M520" s="2316"/>
      <c r="N520" s="48"/>
      <c r="O520" s="49"/>
      <c r="P520" s="49"/>
      <c r="Q520" s="2254">
        <f t="shared" si="218"/>
        <v>0</v>
      </c>
      <c r="R520" s="2335"/>
      <c r="S520" s="50"/>
      <c r="T520" s="2335"/>
      <c r="U520" s="2335"/>
      <c r="V520" s="2335"/>
      <c r="W520" s="2255">
        <f t="shared" si="200"/>
        <v>0</v>
      </c>
      <c r="X520" s="2261">
        <f t="shared" si="201"/>
        <v>0</v>
      </c>
      <c r="Y520" s="2261">
        <f t="shared" si="202"/>
        <v>0</v>
      </c>
      <c r="Z520" s="50"/>
      <c r="AA520" s="50"/>
      <c r="AB520" s="48"/>
      <c r="AC520" s="48"/>
      <c r="AD520" s="48"/>
      <c r="AE520" s="51"/>
      <c r="AF520" s="42"/>
      <c r="AG520" s="52" t="s">
        <v>7443</v>
      </c>
      <c r="AH520" s="207"/>
      <c r="AI520" s="415"/>
      <c r="AJ520" s="336" t="str">
        <f t="shared" si="203"/>
        <v>Please complete all cells in row</v>
      </c>
      <c r="AK520" s="415"/>
      <c r="AL520" s="244"/>
      <c r="AM520" s="244"/>
      <c r="AN520" s="244"/>
      <c r="AO520" s="244"/>
      <c r="AP520" s="244"/>
      <c r="AQ520" s="244"/>
      <c r="AR520" s="244"/>
      <c r="AS520" s="337">
        <f t="shared" si="204"/>
        <v>1</v>
      </c>
      <c r="AT520" s="337">
        <f t="shared" si="205"/>
        <v>1</v>
      </c>
      <c r="AU520" s="337">
        <f t="shared" si="206"/>
        <v>1</v>
      </c>
      <c r="AV520" s="337">
        <f t="shared" si="207"/>
        <v>1</v>
      </c>
      <c r="AW520" s="337">
        <f t="shared" si="208"/>
        <v>1</v>
      </c>
      <c r="AX520" s="337">
        <f t="shared" si="209"/>
        <v>1</v>
      </c>
      <c r="AY520" s="337">
        <f t="shared" si="210"/>
        <v>1</v>
      </c>
      <c r="AZ520" s="322"/>
      <c r="BA520" s="322"/>
      <c r="BB520" s="337">
        <f t="shared" si="211"/>
        <v>1</v>
      </c>
      <c r="BC520" s="322"/>
      <c r="BD520" s="322"/>
      <c r="BE520" s="322"/>
      <c r="BF520" s="322"/>
      <c r="BG520" s="322"/>
      <c r="BH520" s="322"/>
      <c r="BI520" s="337">
        <f t="shared" si="212"/>
        <v>1</v>
      </c>
      <c r="BJ520" s="337">
        <f t="shared" si="213"/>
        <v>1</v>
      </c>
      <c r="BK520" s="337">
        <f t="shared" si="214"/>
        <v>1</v>
      </c>
      <c r="BL520" s="337">
        <f t="shared" si="215"/>
        <v>1</v>
      </c>
      <c r="BM520" s="337">
        <f t="shared" si="216"/>
        <v>1</v>
      </c>
      <c r="BN520" s="337">
        <f t="shared" si="217"/>
        <v>1</v>
      </c>
      <c r="BO520" s="415"/>
      <c r="BP520" s="244"/>
      <c r="BQ520" s="244"/>
      <c r="BR520" s="842"/>
      <c r="BS520" s="842"/>
      <c r="BT520" s="842"/>
    </row>
    <row r="521" spans="1:72" s="22" customFormat="1" ht="15.75" hidden="1" customHeight="1" outlineLevel="1">
      <c r="A521" s="842"/>
      <c r="B521" s="44"/>
      <c r="C521" s="45"/>
      <c r="D521" s="46"/>
      <c r="E521" s="46"/>
      <c r="F521" s="45"/>
      <c r="G521" s="46"/>
      <c r="H521" s="45"/>
      <c r="I521" s="45"/>
      <c r="J521" s="47"/>
      <c r="K521" s="48"/>
      <c r="L521" s="47"/>
      <c r="M521" s="2316"/>
      <c r="N521" s="48"/>
      <c r="O521" s="49"/>
      <c r="P521" s="49"/>
      <c r="Q521" s="2254">
        <f t="shared" si="218"/>
        <v>0</v>
      </c>
      <c r="R521" s="2335"/>
      <c r="S521" s="50"/>
      <c r="T521" s="2335"/>
      <c r="U521" s="2335"/>
      <c r="V521" s="2335"/>
      <c r="W521" s="2255">
        <f t="shared" si="200"/>
        <v>0</v>
      </c>
      <c r="X521" s="2261">
        <f t="shared" si="201"/>
        <v>0</v>
      </c>
      <c r="Y521" s="2261">
        <f t="shared" si="202"/>
        <v>0</v>
      </c>
      <c r="Z521" s="50"/>
      <c r="AA521" s="50"/>
      <c r="AB521" s="48"/>
      <c r="AC521" s="48"/>
      <c r="AD521" s="48"/>
      <c r="AE521" s="51"/>
      <c r="AF521" s="42"/>
      <c r="AG521" s="52" t="s">
        <v>7444</v>
      </c>
      <c r="AH521" s="207"/>
      <c r="AI521" s="415"/>
      <c r="AJ521" s="336" t="str">
        <f t="shared" si="203"/>
        <v>Please complete all cells in row</v>
      </c>
      <c r="AK521" s="415"/>
      <c r="AL521" s="244"/>
      <c r="AM521" s="244"/>
      <c r="AN521" s="244"/>
      <c r="AO521" s="244"/>
      <c r="AP521" s="244"/>
      <c r="AQ521" s="244"/>
      <c r="AR521" s="244"/>
      <c r="AS521" s="337">
        <f t="shared" si="204"/>
        <v>1</v>
      </c>
      <c r="AT521" s="337">
        <f t="shared" si="205"/>
        <v>1</v>
      </c>
      <c r="AU521" s="337">
        <f t="shared" si="206"/>
        <v>1</v>
      </c>
      <c r="AV521" s="337">
        <f t="shared" si="207"/>
        <v>1</v>
      </c>
      <c r="AW521" s="337">
        <f t="shared" si="208"/>
        <v>1</v>
      </c>
      <c r="AX521" s="337">
        <f t="shared" si="209"/>
        <v>1</v>
      </c>
      <c r="AY521" s="337">
        <f t="shared" si="210"/>
        <v>1</v>
      </c>
      <c r="AZ521" s="322"/>
      <c r="BA521" s="322"/>
      <c r="BB521" s="337">
        <f t="shared" si="211"/>
        <v>1</v>
      </c>
      <c r="BC521" s="322"/>
      <c r="BD521" s="322"/>
      <c r="BE521" s="322"/>
      <c r="BF521" s="322"/>
      <c r="BG521" s="322"/>
      <c r="BH521" s="322"/>
      <c r="BI521" s="337">
        <f t="shared" si="212"/>
        <v>1</v>
      </c>
      <c r="BJ521" s="337">
        <f t="shared" si="213"/>
        <v>1</v>
      </c>
      <c r="BK521" s="337">
        <f t="shared" si="214"/>
        <v>1</v>
      </c>
      <c r="BL521" s="337">
        <f t="shared" si="215"/>
        <v>1</v>
      </c>
      <c r="BM521" s="337">
        <f t="shared" si="216"/>
        <v>1</v>
      </c>
      <c r="BN521" s="337">
        <f t="shared" si="217"/>
        <v>1</v>
      </c>
      <c r="BO521" s="415"/>
      <c r="BP521" s="244"/>
      <c r="BQ521" s="244"/>
      <c r="BR521" s="842"/>
      <c r="BS521" s="842"/>
      <c r="BT521" s="842"/>
    </row>
    <row r="522" spans="1:72" s="22" customFormat="1" ht="15.75" hidden="1" customHeight="1" outlineLevel="1">
      <c r="A522" s="842"/>
      <c r="B522" s="44"/>
      <c r="C522" s="45"/>
      <c r="D522" s="46"/>
      <c r="E522" s="46"/>
      <c r="F522" s="45"/>
      <c r="G522" s="46"/>
      <c r="H522" s="45"/>
      <c r="I522" s="45"/>
      <c r="J522" s="47"/>
      <c r="K522" s="48"/>
      <c r="L522" s="47"/>
      <c r="M522" s="2316"/>
      <c r="N522" s="48"/>
      <c r="O522" s="49"/>
      <c r="P522" s="49"/>
      <c r="Q522" s="2254">
        <f t="shared" si="218"/>
        <v>0</v>
      </c>
      <c r="R522" s="2335"/>
      <c r="S522" s="50"/>
      <c r="T522" s="2335"/>
      <c r="U522" s="2335"/>
      <c r="V522" s="2335"/>
      <c r="W522" s="2255">
        <f t="shared" si="200"/>
        <v>0</v>
      </c>
      <c r="X522" s="2261">
        <f t="shared" si="201"/>
        <v>0</v>
      </c>
      <c r="Y522" s="2261">
        <f t="shared" si="202"/>
        <v>0</v>
      </c>
      <c r="Z522" s="50"/>
      <c r="AA522" s="50"/>
      <c r="AB522" s="48"/>
      <c r="AC522" s="48"/>
      <c r="AD522" s="48"/>
      <c r="AE522" s="51"/>
      <c r="AF522" s="42"/>
      <c r="AG522" s="52" t="s">
        <v>7445</v>
      </c>
      <c r="AH522" s="207"/>
      <c r="AI522" s="415"/>
      <c r="AJ522" s="336" t="str">
        <f t="shared" si="203"/>
        <v>Please complete all cells in row</v>
      </c>
      <c r="AK522" s="415"/>
      <c r="AL522" s="244"/>
      <c r="AM522" s="244"/>
      <c r="AN522" s="244"/>
      <c r="AO522" s="244"/>
      <c r="AP522" s="244"/>
      <c r="AQ522" s="244"/>
      <c r="AR522" s="244"/>
      <c r="AS522" s="337">
        <f t="shared" si="204"/>
        <v>1</v>
      </c>
      <c r="AT522" s="337">
        <f t="shared" si="205"/>
        <v>1</v>
      </c>
      <c r="AU522" s="337">
        <f t="shared" si="206"/>
        <v>1</v>
      </c>
      <c r="AV522" s="337">
        <f t="shared" si="207"/>
        <v>1</v>
      </c>
      <c r="AW522" s="337">
        <f t="shared" si="208"/>
        <v>1</v>
      </c>
      <c r="AX522" s="337">
        <f t="shared" si="209"/>
        <v>1</v>
      </c>
      <c r="AY522" s="337">
        <f t="shared" si="210"/>
        <v>1</v>
      </c>
      <c r="AZ522" s="322"/>
      <c r="BA522" s="322"/>
      <c r="BB522" s="337">
        <f t="shared" si="211"/>
        <v>1</v>
      </c>
      <c r="BC522" s="322"/>
      <c r="BD522" s="322"/>
      <c r="BE522" s="322"/>
      <c r="BF522" s="322"/>
      <c r="BG522" s="322"/>
      <c r="BH522" s="322"/>
      <c r="BI522" s="337">
        <f t="shared" si="212"/>
        <v>1</v>
      </c>
      <c r="BJ522" s="337">
        <f t="shared" si="213"/>
        <v>1</v>
      </c>
      <c r="BK522" s="337">
        <f t="shared" si="214"/>
        <v>1</v>
      </c>
      <c r="BL522" s="337">
        <f t="shared" si="215"/>
        <v>1</v>
      </c>
      <c r="BM522" s="337">
        <f t="shared" si="216"/>
        <v>1</v>
      </c>
      <c r="BN522" s="337">
        <f t="shared" si="217"/>
        <v>1</v>
      </c>
      <c r="BO522" s="415"/>
      <c r="BP522" s="244"/>
      <c r="BQ522" s="244"/>
      <c r="BR522" s="842"/>
      <c r="BS522" s="842"/>
      <c r="BT522" s="842"/>
    </row>
    <row r="523" spans="1:72" s="22" customFormat="1" ht="15.75" hidden="1" customHeight="1" outlineLevel="1">
      <c r="A523" s="842"/>
      <c r="B523" s="44"/>
      <c r="C523" s="45"/>
      <c r="D523" s="46"/>
      <c r="E523" s="46"/>
      <c r="F523" s="45"/>
      <c r="G523" s="46"/>
      <c r="H523" s="45"/>
      <c r="I523" s="45"/>
      <c r="J523" s="47"/>
      <c r="K523" s="48"/>
      <c r="L523" s="47"/>
      <c r="M523" s="2316"/>
      <c r="N523" s="48"/>
      <c r="O523" s="49"/>
      <c r="P523" s="49"/>
      <c r="Q523" s="2254">
        <f t="shared" si="218"/>
        <v>0</v>
      </c>
      <c r="R523" s="2335"/>
      <c r="S523" s="50"/>
      <c r="T523" s="2335"/>
      <c r="U523" s="2335"/>
      <c r="V523" s="2335"/>
      <c r="W523" s="2255">
        <f t="shared" si="200"/>
        <v>0</v>
      </c>
      <c r="X523" s="2261">
        <f t="shared" si="201"/>
        <v>0</v>
      </c>
      <c r="Y523" s="2261">
        <f t="shared" si="202"/>
        <v>0</v>
      </c>
      <c r="Z523" s="50"/>
      <c r="AA523" s="50"/>
      <c r="AB523" s="48"/>
      <c r="AC523" s="48"/>
      <c r="AD523" s="48"/>
      <c r="AE523" s="51"/>
      <c r="AF523" s="42"/>
      <c r="AG523" s="52" t="s">
        <v>7446</v>
      </c>
      <c r="AH523" s="207"/>
      <c r="AI523" s="415"/>
      <c r="AJ523" s="336" t="str">
        <f t="shared" si="203"/>
        <v>Please complete all cells in row</v>
      </c>
      <c r="AK523" s="415"/>
      <c r="AL523" s="244"/>
      <c r="AM523" s="244"/>
      <c r="AN523" s="244"/>
      <c r="AO523" s="244"/>
      <c r="AP523" s="244"/>
      <c r="AQ523" s="244"/>
      <c r="AR523" s="244"/>
      <c r="AS523" s="337">
        <f t="shared" si="204"/>
        <v>1</v>
      </c>
      <c r="AT523" s="337">
        <f t="shared" si="205"/>
        <v>1</v>
      </c>
      <c r="AU523" s="337">
        <f t="shared" si="206"/>
        <v>1</v>
      </c>
      <c r="AV523" s="337">
        <f t="shared" si="207"/>
        <v>1</v>
      </c>
      <c r="AW523" s="337">
        <f t="shared" si="208"/>
        <v>1</v>
      </c>
      <c r="AX523" s="337">
        <f t="shared" si="209"/>
        <v>1</v>
      </c>
      <c r="AY523" s="337">
        <f t="shared" si="210"/>
        <v>1</v>
      </c>
      <c r="AZ523" s="322"/>
      <c r="BA523" s="322"/>
      <c r="BB523" s="337">
        <f t="shared" si="211"/>
        <v>1</v>
      </c>
      <c r="BC523" s="322"/>
      <c r="BD523" s="322"/>
      <c r="BE523" s="322"/>
      <c r="BF523" s="322"/>
      <c r="BG523" s="322"/>
      <c r="BH523" s="322"/>
      <c r="BI523" s="337">
        <f t="shared" si="212"/>
        <v>1</v>
      </c>
      <c r="BJ523" s="337">
        <f t="shared" si="213"/>
        <v>1</v>
      </c>
      <c r="BK523" s="337">
        <f t="shared" si="214"/>
        <v>1</v>
      </c>
      <c r="BL523" s="337">
        <f t="shared" si="215"/>
        <v>1</v>
      </c>
      <c r="BM523" s="337">
        <f t="shared" si="216"/>
        <v>1</v>
      </c>
      <c r="BN523" s="337">
        <f t="shared" si="217"/>
        <v>1</v>
      </c>
      <c r="BO523" s="415"/>
      <c r="BP523" s="244"/>
      <c r="BQ523" s="244"/>
      <c r="BR523" s="842"/>
      <c r="BS523" s="842"/>
      <c r="BT523" s="842"/>
    </row>
    <row r="524" spans="1:72" s="22" customFormat="1" ht="15.75" hidden="1" customHeight="1" outlineLevel="1">
      <c r="A524" s="842"/>
      <c r="B524" s="44"/>
      <c r="C524" s="45"/>
      <c r="D524" s="46"/>
      <c r="E524" s="46"/>
      <c r="F524" s="45"/>
      <c r="G524" s="46"/>
      <c r="H524" s="45"/>
      <c r="I524" s="45"/>
      <c r="J524" s="47"/>
      <c r="K524" s="48"/>
      <c r="L524" s="47"/>
      <c r="M524" s="2316"/>
      <c r="N524" s="48"/>
      <c r="O524" s="49"/>
      <c r="P524" s="49"/>
      <c r="Q524" s="2254">
        <f t="shared" si="218"/>
        <v>0</v>
      </c>
      <c r="R524" s="2335"/>
      <c r="S524" s="50"/>
      <c r="T524" s="2335"/>
      <c r="U524" s="2335"/>
      <c r="V524" s="2335"/>
      <c r="W524" s="2255">
        <f t="shared" si="200"/>
        <v>0</v>
      </c>
      <c r="X524" s="2261">
        <f t="shared" si="201"/>
        <v>0</v>
      </c>
      <c r="Y524" s="2261">
        <f t="shared" si="202"/>
        <v>0</v>
      </c>
      <c r="Z524" s="50"/>
      <c r="AA524" s="50"/>
      <c r="AB524" s="48"/>
      <c r="AC524" s="48"/>
      <c r="AD524" s="48"/>
      <c r="AE524" s="51"/>
      <c r="AF524" s="42"/>
      <c r="AG524" s="52" t="s">
        <v>7447</v>
      </c>
      <c r="AH524" s="207"/>
      <c r="AI524" s="415"/>
      <c r="AJ524" s="336" t="str">
        <f t="shared" si="203"/>
        <v>Please complete all cells in row</v>
      </c>
      <c r="AK524" s="415"/>
      <c r="AL524" s="244"/>
      <c r="AM524" s="244"/>
      <c r="AN524" s="244"/>
      <c r="AO524" s="244"/>
      <c r="AP524" s="244"/>
      <c r="AQ524" s="244"/>
      <c r="AR524" s="244"/>
      <c r="AS524" s="337">
        <f t="shared" si="204"/>
        <v>1</v>
      </c>
      <c r="AT524" s="337">
        <f t="shared" si="205"/>
        <v>1</v>
      </c>
      <c r="AU524" s="337">
        <f t="shared" si="206"/>
        <v>1</v>
      </c>
      <c r="AV524" s="337">
        <f t="shared" si="207"/>
        <v>1</v>
      </c>
      <c r="AW524" s="337">
        <f t="shared" si="208"/>
        <v>1</v>
      </c>
      <c r="AX524" s="337">
        <f t="shared" si="209"/>
        <v>1</v>
      </c>
      <c r="AY524" s="337">
        <f t="shared" si="210"/>
        <v>1</v>
      </c>
      <c r="AZ524" s="322"/>
      <c r="BA524" s="322"/>
      <c r="BB524" s="337">
        <f t="shared" si="211"/>
        <v>1</v>
      </c>
      <c r="BC524" s="322"/>
      <c r="BD524" s="322"/>
      <c r="BE524" s="322"/>
      <c r="BF524" s="322"/>
      <c r="BG524" s="322"/>
      <c r="BH524" s="322"/>
      <c r="BI524" s="337">
        <f t="shared" si="212"/>
        <v>1</v>
      </c>
      <c r="BJ524" s="337">
        <f t="shared" si="213"/>
        <v>1</v>
      </c>
      <c r="BK524" s="337">
        <f t="shared" si="214"/>
        <v>1</v>
      </c>
      <c r="BL524" s="337">
        <f t="shared" si="215"/>
        <v>1</v>
      </c>
      <c r="BM524" s="337">
        <f t="shared" si="216"/>
        <v>1</v>
      </c>
      <c r="BN524" s="337">
        <f t="shared" si="217"/>
        <v>1</v>
      </c>
      <c r="BO524" s="415"/>
      <c r="BP524" s="244"/>
      <c r="BQ524" s="244"/>
      <c r="BR524" s="842"/>
      <c r="BS524" s="842"/>
      <c r="BT524" s="842"/>
    </row>
    <row r="525" spans="1:72" s="22" customFormat="1" ht="15.75" hidden="1" customHeight="1" outlineLevel="1">
      <c r="A525" s="842"/>
      <c r="B525" s="44"/>
      <c r="C525" s="45"/>
      <c r="D525" s="46"/>
      <c r="E525" s="46"/>
      <c r="F525" s="45"/>
      <c r="G525" s="46"/>
      <c r="H525" s="45"/>
      <c r="I525" s="45"/>
      <c r="J525" s="47"/>
      <c r="K525" s="48"/>
      <c r="L525" s="47"/>
      <c r="M525" s="2316"/>
      <c r="N525" s="48"/>
      <c r="O525" s="49"/>
      <c r="P525" s="49"/>
      <c r="Q525" s="2254">
        <f t="shared" si="218"/>
        <v>0</v>
      </c>
      <c r="R525" s="2335"/>
      <c r="S525" s="50"/>
      <c r="T525" s="2335"/>
      <c r="U525" s="2335"/>
      <c r="V525" s="2335"/>
      <c r="W525" s="2255">
        <f t="shared" si="200"/>
        <v>0</v>
      </c>
      <c r="X525" s="2261">
        <f t="shared" si="201"/>
        <v>0</v>
      </c>
      <c r="Y525" s="2261">
        <f t="shared" si="202"/>
        <v>0</v>
      </c>
      <c r="Z525" s="50"/>
      <c r="AA525" s="50"/>
      <c r="AB525" s="48"/>
      <c r="AC525" s="48"/>
      <c r="AD525" s="48"/>
      <c r="AE525" s="51"/>
      <c r="AF525" s="42"/>
      <c r="AG525" s="52" t="s">
        <v>7448</v>
      </c>
      <c r="AH525" s="207"/>
      <c r="AI525" s="415"/>
      <c r="AJ525" s="336" t="str">
        <f t="shared" si="203"/>
        <v>Please complete all cells in row</v>
      </c>
      <c r="AK525" s="415"/>
      <c r="AL525" s="244"/>
      <c r="AM525" s="244"/>
      <c r="AN525" s="244"/>
      <c r="AO525" s="244"/>
      <c r="AP525" s="244"/>
      <c r="AQ525" s="244"/>
      <c r="AR525" s="244"/>
      <c r="AS525" s="337">
        <f t="shared" si="204"/>
        <v>1</v>
      </c>
      <c r="AT525" s="337">
        <f t="shared" si="205"/>
        <v>1</v>
      </c>
      <c r="AU525" s="337">
        <f t="shared" si="206"/>
        <v>1</v>
      </c>
      <c r="AV525" s="337">
        <f t="shared" si="207"/>
        <v>1</v>
      </c>
      <c r="AW525" s="337">
        <f t="shared" si="208"/>
        <v>1</v>
      </c>
      <c r="AX525" s="337">
        <f t="shared" si="209"/>
        <v>1</v>
      </c>
      <c r="AY525" s="337">
        <f t="shared" si="210"/>
        <v>1</v>
      </c>
      <c r="AZ525" s="322"/>
      <c r="BA525" s="322"/>
      <c r="BB525" s="337">
        <f t="shared" si="211"/>
        <v>1</v>
      </c>
      <c r="BC525" s="322"/>
      <c r="BD525" s="322"/>
      <c r="BE525" s="322"/>
      <c r="BF525" s="322"/>
      <c r="BG525" s="322"/>
      <c r="BH525" s="322"/>
      <c r="BI525" s="337">
        <f t="shared" si="212"/>
        <v>1</v>
      </c>
      <c r="BJ525" s="337">
        <f t="shared" si="213"/>
        <v>1</v>
      </c>
      <c r="BK525" s="337">
        <f t="shared" si="214"/>
        <v>1</v>
      </c>
      <c r="BL525" s="337">
        <f t="shared" si="215"/>
        <v>1</v>
      </c>
      <c r="BM525" s="337">
        <f t="shared" si="216"/>
        <v>1</v>
      </c>
      <c r="BN525" s="337">
        <f t="shared" si="217"/>
        <v>1</v>
      </c>
      <c r="BO525" s="415"/>
      <c r="BP525" s="244"/>
      <c r="BQ525" s="244"/>
      <c r="BR525" s="842"/>
      <c r="BS525" s="842"/>
      <c r="BT525" s="842"/>
    </row>
    <row r="526" spans="1:72" s="22" customFormat="1" ht="15.75" hidden="1" customHeight="1" outlineLevel="1">
      <c r="A526" s="842"/>
      <c r="B526" s="44"/>
      <c r="C526" s="45"/>
      <c r="D526" s="46"/>
      <c r="E526" s="46"/>
      <c r="F526" s="45"/>
      <c r="G526" s="46"/>
      <c r="H526" s="45"/>
      <c r="I526" s="45"/>
      <c r="J526" s="47"/>
      <c r="K526" s="48"/>
      <c r="L526" s="47"/>
      <c r="M526" s="2316"/>
      <c r="N526" s="48"/>
      <c r="O526" s="49"/>
      <c r="P526" s="49"/>
      <c r="Q526" s="2254">
        <f t="shared" si="218"/>
        <v>0</v>
      </c>
      <c r="R526" s="2335"/>
      <c r="S526" s="50"/>
      <c r="T526" s="2335"/>
      <c r="U526" s="2335"/>
      <c r="V526" s="2335"/>
      <c r="W526" s="2255">
        <f t="shared" si="200"/>
        <v>0</v>
      </c>
      <c r="X526" s="2261">
        <f t="shared" si="201"/>
        <v>0</v>
      </c>
      <c r="Y526" s="2261">
        <f t="shared" si="202"/>
        <v>0</v>
      </c>
      <c r="Z526" s="50"/>
      <c r="AA526" s="50"/>
      <c r="AB526" s="48"/>
      <c r="AC526" s="48"/>
      <c r="AD526" s="48"/>
      <c r="AE526" s="51"/>
      <c r="AF526" s="42"/>
      <c r="AG526" s="52" t="s">
        <v>7449</v>
      </c>
      <c r="AH526" s="207"/>
      <c r="AI526" s="415"/>
      <c r="AJ526" s="336" t="str">
        <f t="shared" si="203"/>
        <v>Please complete all cells in row</v>
      </c>
      <c r="AK526" s="415"/>
      <c r="AL526" s="244"/>
      <c r="AM526" s="244"/>
      <c r="AN526" s="244"/>
      <c r="AO526" s="244"/>
      <c r="AP526" s="244"/>
      <c r="AQ526" s="244"/>
      <c r="AR526" s="244"/>
      <c r="AS526" s="337">
        <f t="shared" si="204"/>
        <v>1</v>
      </c>
      <c r="AT526" s="337">
        <f t="shared" si="205"/>
        <v>1</v>
      </c>
      <c r="AU526" s="337">
        <f t="shared" si="206"/>
        <v>1</v>
      </c>
      <c r="AV526" s="337">
        <f t="shared" si="207"/>
        <v>1</v>
      </c>
      <c r="AW526" s="337">
        <f t="shared" si="208"/>
        <v>1</v>
      </c>
      <c r="AX526" s="337">
        <f t="shared" si="209"/>
        <v>1</v>
      </c>
      <c r="AY526" s="337">
        <f t="shared" si="210"/>
        <v>1</v>
      </c>
      <c r="AZ526" s="322"/>
      <c r="BA526" s="322"/>
      <c r="BB526" s="337">
        <f t="shared" si="211"/>
        <v>1</v>
      </c>
      <c r="BC526" s="322"/>
      <c r="BD526" s="322"/>
      <c r="BE526" s="322"/>
      <c r="BF526" s="322"/>
      <c r="BG526" s="322"/>
      <c r="BH526" s="322"/>
      <c r="BI526" s="337">
        <f t="shared" si="212"/>
        <v>1</v>
      </c>
      <c r="BJ526" s="337">
        <f t="shared" si="213"/>
        <v>1</v>
      </c>
      <c r="BK526" s="337">
        <f t="shared" si="214"/>
        <v>1</v>
      </c>
      <c r="BL526" s="337">
        <f t="shared" si="215"/>
        <v>1</v>
      </c>
      <c r="BM526" s="337">
        <f t="shared" si="216"/>
        <v>1</v>
      </c>
      <c r="BN526" s="337">
        <f t="shared" si="217"/>
        <v>1</v>
      </c>
      <c r="BO526" s="415"/>
      <c r="BP526" s="244"/>
      <c r="BQ526" s="244"/>
      <c r="BR526" s="842"/>
      <c r="BS526" s="842"/>
      <c r="BT526" s="842"/>
    </row>
    <row r="527" spans="1:72" s="22" customFormat="1" ht="15.75" hidden="1" customHeight="1" outlineLevel="1">
      <c r="A527" s="842"/>
      <c r="B527" s="44"/>
      <c r="C527" s="45"/>
      <c r="D527" s="46"/>
      <c r="E527" s="46"/>
      <c r="F527" s="45"/>
      <c r="G527" s="46"/>
      <c r="H527" s="45"/>
      <c r="I527" s="45"/>
      <c r="J527" s="47"/>
      <c r="K527" s="48"/>
      <c r="L527" s="47"/>
      <c r="M527" s="2316"/>
      <c r="N527" s="48"/>
      <c r="O527" s="49"/>
      <c r="P527" s="49"/>
      <c r="Q527" s="2254">
        <f t="shared" si="218"/>
        <v>0</v>
      </c>
      <c r="R527" s="2335"/>
      <c r="S527" s="50"/>
      <c r="T527" s="2335"/>
      <c r="U527" s="2335"/>
      <c r="V527" s="2335"/>
      <c r="W527" s="2255">
        <f t="shared" si="200"/>
        <v>0</v>
      </c>
      <c r="X527" s="2261">
        <f t="shared" si="201"/>
        <v>0</v>
      </c>
      <c r="Y527" s="2261">
        <f t="shared" si="202"/>
        <v>0</v>
      </c>
      <c r="Z527" s="50"/>
      <c r="AA527" s="50"/>
      <c r="AB527" s="48"/>
      <c r="AC527" s="48"/>
      <c r="AD527" s="48"/>
      <c r="AE527" s="51"/>
      <c r="AF527" s="42"/>
      <c r="AG527" s="52" t="s">
        <v>7450</v>
      </c>
      <c r="AH527" s="207"/>
      <c r="AI527" s="415"/>
      <c r="AJ527" s="336" t="str">
        <f t="shared" si="203"/>
        <v>Please complete all cells in row</v>
      </c>
      <c r="AK527" s="415"/>
      <c r="AL527" s="244"/>
      <c r="AM527" s="244"/>
      <c r="AN527" s="244"/>
      <c r="AO527" s="244"/>
      <c r="AP527" s="244"/>
      <c r="AQ527" s="244"/>
      <c r="AR527" s="244"/>
      <c r="AS527" s="337">
        <f t="shared" si="204"/>
        <v>1</v>
      </c>
      <c r="AT527" s="337">
        <f t="shared" si="205"/>
        <v>1</v>
      </c>
      <c r="AU527" s="337">
        <f t="shared" si="206"/>
        <v>1</v>
      </c>
      <c r="AV527" s="337">
        <f t="shared" si="207"/>
        <v>1</v>
      </c>
      <c r="AW527" s="337">
        <f t="shared" si="208"/>
        <v>1</v>
      </c>
      <c r="AX527" s="337">
        <f t="shared" si="209"/>
        <v>1</v>
      </c>
      <c r="AY527" s="337">
        <f t="shared" si="210"/>
        <v>1</v>
      </c>
      <c r="AZ527" s="322"/>
      <c r="BA527" s="322"/>
      <c r="BB527" s="337">
        <f t="shared" si="211"/>
        <v>1</v>
      </c>
      <c r="BC527" s="322"/>
      <c r="BD527" s="322"/>
      <c r="BE527" s="322"/>
      <c r="BF527" s="322"/>
      <c r="BG527" s="322"/>
      <c r="BH527" s="322"/>
      <c r="BI527" s="337">
        <f t="shared" si="212"/>
        <v>1</v>
      </c>
      <c r="BJ527" s="337">
        <f t="shared" si="213"/>
        <v>1</v>
      </c>
      <c r="BK527" s="337">
        <f t="shared" si="214"/>
        <v>1</v>
      </c>
      <c r="BL527" s="337">
        <f t="shared" si="215"/>
        <v>1</v>
      </c>
      <c r="BM527" s="337">
        <f t="shared" si="216"/>
        <v>1</v>
      </c>
      <c r="BN527" s="337">
        <f t="shared" si="217"/>
        <v>1</v>
      </c>
      <c r="BO527" s="415"/>
      <c r="BP527" s="244"/>
      <c r="BQ527" s="244"/>
      <c r="BR527" s="842"/>
      <c r="BS527" s="842"/>
      <c r="BT527" s="842"/>
    </row>
    <row r="528" spans="1:72" s="22" customFormat="1" ht="15.75" hidden="1" customHeight="1" outlineLevel="1">
      <c r="A528" s="842"/>
      <c r="B528" s="44"/>
      <c r="C528" s="45"/>
      <c r="D528" s="46"/>
      <c r="E528" s="46"/>
      <c r="F528" s="45"/>
      <c r="G528" s="46"/>
      <c r="H528" s="45"/>
      <c r="I528" s="45"/>
      <c r="J528" s="47"/>
      <c r="K528" s="48"/>
      <c r="L528" s="47"/>
      <c r="M528" s="2316"/>
      <c r="N528" s="48"/>
      <c r="O528" s="49"/>
      <c r="P528" s="49"/>
      <c r="Q528" s="2254">
        <f t="shared" si="218"/>
        <v>0</v>
      </c>
      <c r="R528" s="2335"/>
      <c r="S528" s="50"/>
      <c r="T528" s="2335"/>
      <c r="U528" s="2335"/>
      <c r="V528" s="2335"/>
      <c r="W528" s="2255">
        <f t="shared" si="200"/>
        <v>0</v>
      </c>
      <c r="X528" s="2261">
        <f t="shared" si="201"/>
        <v>0</v>
      </c>
      <c r="Y528" s="2261">
        <f t="shared" si="202"/>
        <v>0</v>
      </c>
      <c r="Z528" s="50"/>
      <c r="AA528" s="50"/>
      <c r="AB528" s="48"/>
      <c r="AC528" s="48"/>
      <c r="AD528" s="48"/>
      <c r="AE528" s="51"/>
      <c r="AF528" s="42"/>
      <c r="AG528" s="52" t="s">
        <v>7451</v>
      </c>
      <c r="AH528" s="207"/>
      <c r="AI528" s="415"/>
      <c r="AJ528" s="336" t="str">
        <f t="shared" si="203"/>
        <v>Please complete all cells in row</v>
      </c>
      <c r="AK528" s="415"/>
      <c r="AL528" s="244"/>
      <c r="AM528" s="244"/>
      <c r="AN528" s="244"/>
      <c r="AO528" s="244"/>
      <c r="AP528" s="244"/>
      <c r="AQ528" s="244"/>
      <c r="AR528" s="244"/>
      <c r="AS528" s="337">
        <f t="shared" si="204"/>
        <v>1</v>
      </c>
      <c r="AT528" s="337">
        <f t="shared" si="205"/>
        <v>1</v>
      </c>
      <c r="AU528" s="337">
        <f t="shared" si="206"/>
        <v>1</v>
      </c>
      <c r="AV528" s="337">
        <f t="shared" si="207"/>
        <v>1</v>
      </c>
      <c r="AW528" s="337">
        <f t="shared" si="208"/>
        <v>1</v>
      </c>
      <c r="AX528" s="337">
        <f t="shared" si="209"/>
        <v>1</v>
      </c>
      <c r="AY528" s="337">
        <f t="shared" si="210"/>
        <v>1</v>
      </c>
      <c r="AZ528" s="322"/>
      <c r="BA528" s="322"/>
      <c r="BB528" s="337">
        <f t="shared" si="211"/>
        <v>1</v>
      </c>
      <c r="BC528" s="322"/>
      <c r="BD528" s="322"/>
      <c r="BE528" s="322"/>
      <c r="BF528" s="322"/>
      <c r="BG528" s="322"/>
      <c r="BH528" s="322"/>
      <c r="BI528" s="337">
        <f t="shared" si="212"/>
        <v>1</v>
      </c>
      <c r="BJ528" s="337">
        <f t="shared" si="213"/>
        <v>1</v>
      </c>
      <c r="BK528" s="337">
        <f t="shared" si="214"/>
        <v>1</v>
      </c>
      <c r="BL528" s="337">
        <f t="shared" si="215"/>
        <v>1</v>
      </c>
      <c r="BM528" s="337">
        <f t="shared" si="216"/>
        <v>1</v>
      </c>
      <c r="BN528" s="337">
        <f t="shared" si="217"/>
        <v>1</v>
      </c>
      <c r="BO528" s="415"/>
      <c r="BP528" s="244"/>
      <c r="BQ528" s="244"/>
      <c r="BR528" s="842"/>
      <c r="BS528" s="842"/>
      <c r="BT528" s="842"/>
    </row>
    <row r="529" spans="1:72" s="22" customFormat="1" ht="15.75" hidden="1" customHeight="1" outlineLevel="1">
      <c r="A529" s="842"/>
      <c r="B529" s="44"/>
      <c r="C529" s="45"/>
      <c r="D529" s="46"/>
      <c r="E529" s="46"/>
      <c r="F529" s="45"/>
      <c r="G529" s="46"/>
      <c r="H529" s="45"/>
      <c r="I529" s="45"/>
      <c r="J529" s="47"/>
      <c r="K529" s="48"/>
      <c r="L529" s="47"/>
      <c r="M529" s="2316"/>
      <c r="N529" s="48"/>
      <c r="O529" s="49"/>
      <c r="P529" s="49"/>
      <c r="Q529" s="2254">
        <f t="shared" si="218"/>
        <v>0</v>
      </c>
      <c r="R529" s="2335"/>
      <c r="S529" s="50"/>
      <c r="T529" s="2335"/>
      <c r="U529" s="2335"/>
      <c r="V529" s="2335"/>
      <c r="W529" s="2255">
        <f t="shared" si="200"/>
        <v>0</v>
      </c>
      <c r="X529" s="2261">
        <f t="shared" si="201"/>
        <v>0</v>
      </c>
      <c r="Y529" s="2261">
        <f t="shared" si="202"/>
        <v>0</v>
      </c>
      <c r="Z529" s="50"/>
      <c r="AA529" s="50"/>
      <c r="AB529" s="48"/>
      <c r="AC529" s="48"/>
      <c r="AD529" s="48"/>
      <c r="AE529" s="51"/>
      <c r="AF529" s="42"/>
      <c r="AG529" s="52" t="s">
        <v>7452</v>
      </c>
      <c r="AH529" s="207"/>
      <c r="AI529" s="415"/>
      <c r="AJ529" s="336" t="str">
        <f t="shared" si="203"/>
        <v>Please complete all cells in row</v>
      </c>
      <c r="AK529" s="415"/>
      <c r="AL529" s="244"/>
      <c r="AM529" s="244"/>
      <c r="AN529" s="244"/>
      <c r="AO529" s="244"/>
      <c r="AP529" s="244"/>
      <c r="AQ529" s="244"/>
      <c r="AR529" s="244"/>
      <c r="AS529" s="337">
        <f t="shared" si="204"/>
        <v>1</v>
      </c>
      <c r="AT529" s="337">
        <f t="shared" si="205"/>
        <v>1</v>
      </c>
      <c r="AU529" s="337">
        <f t="shared" si="206"/>
        <v>1</v>
      </c>
      <c r="AV529" s="337">
        <f t="shared" si="207"/>
        <v>1</v>
      </c>
      <c r="AW529" s="337">
        <f t="shared" si="208"/>
        <v>1</v>
      </c>
      <c r="AX529" s="337">
        <f t="shared" si="209"/>
        <v>1</v>
      </c>
      <c r="AY529" s="337">
        <f t="shared" si="210"/>
        <v>1</v>
      </c>
      <c r="AZ529" s="322"/>
      <c r="BA529" s="322"/>
      <c r="BB529" s="337">
        <f t="shared" si="211"/>
        <v>1</v>
      </c>
      <c r="BC529" s="322"/>
      <c r="BD529" s="322"/>
      <c r="BE529" s="322"/>
      <c r="BF529" s="322"/>
      <c r="BG529" s="322"/>
      <c r="BH529" s="322"/>
      <c r="BI529" s="337">
        <f t="shared" si="212"/>
        <v>1</v>
      </c>
      <c r="BJ529" s="337">
        <f t="shared" si="213"/>
        <v>1</v>
      </c>
      <c r="BK529" s="337">
        <f t="shared" si="214"/>
        <v>1</v>
      </c>
      <c r="BL529" s="337">
        <f t="shared" si="215"/>
        <v>1</v>
      </c>
      <c r="BM529" s="337">
        <f t="shared" si="216"/>
        <v>1</v>
      </c>
      <c r="BN529" s="337">
        <f t="shared" si="217"/>
        <v>1</v>
      </c>
      <c r="BO529" s="415"/>
      <c r="BP529" s="244"/>
      <c r="BQ529" s="244"/>
      <c r="BR529" s="842"/>
      <c r="BS529" s="842"/>
      <c r="BT529" s="842"/>
    </row>
    <row r="530" spans="1:72" s="22" customFormat="1" ht="15.75" hidden="1" customHeight="1" outlineLevel="1">
      <c r="A530" s="842"/>
      <c r="B530" s="44"/>
      <c r="C530" s="45"/>
      <c r="D530" s="46"/>
      <c r="E530" s="46"/>
      <c r="F530" s="45"/>
      <c r="G530" s="46"/>
      <c r="H530" s="45"/>
      <c r="I530" s="45"/>
      <c r="J530" s="47"/>
      <c r="K530" s="48"/>
      <c r="L530" s="47"/>
      <c r="M530" s="2316"/>
      <c r="N530" s="48"/>
      <c r="O530" s="49"/>
      <c r="P530" s="49"/>
      <c r="Q530" s="2254">
        <f t="shared" si="218"/>
        <v>0</v>
      </c>
      <c r="R530" s="2335"/>
      <c r="S530" s="50"/>
      <c r="T530" s="2335"/>
      <c r="U530" s="2335"/>
      <c r="V530" s="2335"/>
      <c r="W530" s="2255">
        <f t="shared" si="200"/>
        <v>0</v>
      </c>
      <c r="X530" s="2261">
        <f t="shared" si="201"/>
        <v>0</v>
      </c>
      <c r="Y530" s="2261">
        <f t="shared" si="202"/>
        <v>0</v>
      </c>
      <c r="Z530" s="50"/>
      <c r="AA530" s="50"/>
      <c r="AB530" s="48"/>
      <c r="AC530" s="48"/>
      <c r="AD530" s="48"/>
      <c r="AE530" s="51"/>
      <c r="AF530" s="42"/>
      <c r="AG530" s="52" t="s">
        <v>7453</v>
      </c>
      <c r="AH530" s="207"/>
      <c r="AI530" s="415"/>
      <c r="AJ530" s="336" t="str">
        <f t="shared" si="203"/>
        <v>Please complete all cells in row</v>
      </c>
      <c r="AK530" s="415"/>
      <c r="AL530" s="244"/>
      <c r="AM530" s="244"/>
      <c r="AN530" s="244"/>
      <c r="AO530" s="244"/>
      <c r="AP530" s="244"/>
      <c r="AQ530" s="244"/>
      <c r="AR530" s="244"/>
      <c r="AS530" s="337">
        <f t="shared" si="204"/>
        <v>1</v>
      </c>
      <c r="AT530" s="337">
        <f t="shared" si="205"/>
        <v>1</v>
      </c>
      <c r="AU530" s="337">
        <f t="shared" si="206"/>
        <v>1</v>
      </c>
      <c r="AV530" s="337">
        <f t="shared" si="207"/>
        <v>1</v>
      </c>
      <c r="AW530" s="337">
        <f t="shared" si="208"/>
        <v>1</v>
      </c>
      <c r="AX530" s="337">
        <f t="shared" si="209"/>
        <v>1</v>
      </c>
      <c r="AY530" s="337">
        <f t="shared" si="210"/>
        <v>1</v>
      </c>
      <c r="AZ530" s="322"/>
      <c r="BA530" s="322"/>
      <c r="BB530" s="337">
        <f t="shared" si="211"/>
        <v>1</v>
      </c>
      <c r="BC530" s="322"/>
      <c r="BD530" s="322"/>
      <c r="BE530" s="322"/>
      <c r="BF530" s="322"/>
      <c r="BG530" s="322"/>
      <c r="BH530" s="322"/>
      <c r="BI530" s="337">
        <f t="shared" si="212"/>
        <v>1</v>
      </c>
      <c r="BJ530" s="337">
        <f t="shared" si="213"/>
        <v>1</v>
      </c>
      <c r="BK530" s="337">
        <f t="shared" si="214"/>
        <v>1</v>
      </c>
      <c r="BL530" s="337">
        <f t="shared" si="215"/>
        <v>1</v>
      </c>
      <c r="BM530" s="337">
        <f t="shared" si="216"/>
        <v>1</v>
      </c>
      <c r="BN530" s="337">
        <f t="shared" si="217"/>
        <v>1</v>
      </c>
      <c r="BO530" s="415"/>
      <c r="BP530" s="244"/>
      <c r="BQ530" s="244"/>
      <c r="BR530" s="842"/>
      <c r="BS530" s="842"/>
      <c r="BT530" s="842"/>
    </row>
    <row r="531" spans="1:72" s="22" customFormat="1" ht="15.75" hidden="1" customHeight="1" outlineLevel="1">
      <c r="A531" s="842"/>
      <c r="B531" s="44"/>
      <c r="C531" s="45"/>
      <c r="D531" s="46"/>
      <c r="E531" s="46"/>
      <c r="F531" s="45"/>
      <c r="G531" s="46"/>
      <c r="H531" s="45"/>
      <c r="I531" s="45"/>
      <c r="J531" s="47"/>
      <c r="K531" s="48"/>
      <c r="L531" s="47"/>
      <c r="M531" s="2316"/>
      <c r="N531" s="48"/>
      <c r="O531" s="49"/>
      <c r="P531" s="49"/>
      <c r="Q531" s="2254">
        <f t="shared" si="218"/>
        <v>0</v>
      </c>
      <c r="R531" s="2335"/>
      <c r="S531" s="50"/>
      <c r="T531" s="2335"/>
      <c r="U531" s="2335"/>
      <c r="V531" s="2335"/>
      <c r="W531" s="2255">
        <f t="shared" si="200"/>
        <v>0</v>
      </c>
      <c r="X531" s="2261">
        <f t="shared" si="201"/>
        <v>0</v>
      </c>
      <c r="Y531" s="2261">
        <f t="shared" si="202"/>
        <v>0</v>
      </c>
      <c r="Z531" s="50"/>
      <c r="AA531" s="50"/>
      <c r="AB531" s="48"/>
      <c r="AC531" s="48"/>
      <c r="AD531" s="48"/>
      <c r="AE531" s="51"/>
      <c r="AF531" s="42"/>
      <c r="AG531" s="52" t="s">
        <v>7454</v>
      </c>
      <c r="AH531" s="207"/>
      <c r="AI531" s="415"/>
      <c r="AJ531" s="336" t="str">
        <f t="shared" si="203"/>
        <v>Please complete all cells in row</v>
      </c>
      <c r="AK531" s="415"/>
      <c r="AL531" s="244"/>
      <c r="AM531" s="244"/>
      <c r="AN531" s="244"/>
      <c r="AO531" s="244"/>
      <c r="AP531" s="244"/>
      <c r="AQ531" s="244"/>
      <c r="AR531" s="244"/>
      <c r="AS531" s="337">
        <f t="shared" si="204"/>
        <v>1</v>
      </c>
      <c r="AT531" s="337">
        <f t="shared" si="205"/>
        <v>1</v>
      </c>
      <c r="AU531" s="337">
        <f t="shared" si="206"/>
        <v>1</v>
      </c>
      <c r="AV531" s="337">
        <f t="shared" si="207"/>
        <v>1</v>
      </c>
      <c r="AW531" s="337">
        <f t="shared" si="208"/>
        <v>1</v>
      </c>
      <c r="AX531" s="337">
        <f t="shared" si="209"/>
        <v>1</v>
      </c>
      <c r="AY531" s="337">
        <f t="shared" si="210"/>
        <v>1</v>
      </c>
      <c r="AZ531" s="322"/>
      <c r="BA531" s="322"/>
      <c r="BB531" s="337">
        <f t="shared" si="211"/>
        <v>1</v>
      </c>
      <c r="BC531" s="322"/>
      <c r="BD531" s="322"/>
      <c r="BE531" s="322"/>
      <c r="BF531" s="322"/>
      <c r="BG531" s="322"/>
      <c r="BH531" s="322"/>
      <c r="BI531" s="337">
        <f t="shared" si="212"/>
        <v>1</v>
      </c>
      <c r="BJ531" s="337">
        <f t="shared" si="213"/>
        <v>1</v>
      </c>
      <c r="BK531" s="337">
        <f t="shared" si="214"/>
        <v>1</v>
      </c>
      <c r="BL531" s="337">
        <f t="shared" si="215"/>
        <v>1</v>
      </c>
      <c r="BM531" s="337">
        <f t="shared" si="216"/>
        <v>1</v>
      </c>
      <c r="BN531" s="337">
        <f t="shared" si="217"/>
        <v>1</v>
      </c>
      <c r="BO531" s="415"/>
      <c r="BP531" s="244"/>
      <c r="BQ531" s="244"/>
      <c r="BR531" s="842"/>
      <c r="BS531" s="842"/>
      <c r="BT531" s="842"/>
    </row>
    <row r="532" spans="1:72" s="22" customFormat="1" ht="15.75" hidden="1" customHeight="1" outlineLevel="1">
      <c r="A532" s="842"/>
      <c r="B532" s="44"/>
      <c r="C532" s="45"/>
      <c r="D532" s="46"/>
      <c r="E532" s="46"/>
      <c r="F532" s="45"/>
      <c r="G532" s="46"/>
      <c r="H532" s="45"/>
      <c r="I532" s="45"/>
      <c r="J532" s="47"/>
      <c r="K532" s="48"/>
      <c r="L532" s="47"/>
      <c r="M532" s="2316"/>
      <c r="N532" s="48"/>
      <c r="O532" s="49"/>
      <c r="P532" s="49"/>
      <c r="Q532" s="2254">
        <f t="shared" si="218"/>
        <v>0</v>
      </c>
      <c r="R532" s="2335"/>
      <c r="S532" s="50"/>
      <c r="T532" s="2335"/>
      <c r="U532" s="2335"/>
      <c r="V532" s="2335"/>
      <c r="W532" s="2255">
        <f t="shared" ref="W532:W595" si="219">IF(S532=0,0,((1+S532)*(1+C$627))-1)</f>
        <v>0</v>
      </c>
      <c r="X532" s="2261">
        <f t="shared" ref="X532:X595" si="220">W532*P532</f>
        <v>0</v>
      </c>
      <c r="Y532" s="2261">
        <f t="shared" ref="Y532:Y595" si="221" xml:space="preserve"> S532*P532</f>
        <v>0</v>
      </c>
      <c r="Z532" s="50"/>
      <c r="AA532" s="50"/>
      <c r="AB532" s="48"/>
      <c r="AC532" s="48"/>
      <c r="AD532" s="48"/>
      <c r="AE532" s="51"/>
      <c r="AF532" s="42"/>
      <c r="AG532" s="52" t="s">
        <v>7455</v>
      </c>
      <c r="AH532" s="207"/>
      <c r="AI532" s="415"/>
      <c r="AJ532" s="336" t="str">
        <f t="shared" ref="AJ532:AJ595" si="222">IF( SUM( AL532:BN532 ) = 0, 0, $AL$5 )</f>
        <v>Please complete all cells in row</v>
      </c>
      <c r="AK532" s="415"/>
      <c r="AL532" s="244"/>
      <c r="AM532" s="244"/>
      <c r="AN532" s="244"/>
      <c r="AO532" s="244"/>
      <c r="AP532" s="244"/>
      <c r="AQ532" s="244"/>
      <c r="AR532" s="244"/>
      <c r="AS532" s="337">
        <f t="shared" ref="AS532:AS568" si="223" xml:space="preserve"> IF( ISNUMBER(J532 ), 0, 1 )</f>
        <v>1</v>
      </c>
      <c r="AT532" s="337">
        <f t="shared" ref="AT532:AT568" si="224" xml:space="preserve"> IF( ISNUMBER(K532 ), 0, 1 )</f>
        <v>1</v>
      </c>
      <c r="AU532" s="337">
        <f t="shared" ref="AU532:AU568" si="225" xml:space="preserve"> IF( ISNUMBER(L532 ), 0, 1 )</f>
        <v>1</v>
      </c>
      <c r="AV532" s="337">
        <f t="shared" ref="AV532:AV568" si="226" xml:space="preserve"> IF( ISNUMBER(M532 ), 0, 1 )</f>
        <v>1</v>
      </c>
      <c r="AW532" s="337">
        <f t="shared" ref="AW532:AW568" si="227" xml:space="preserve"> IF( ISNUMBER(N532 ), 0, 1 )</f>
        <v>1</v>
      </c>
      <c r="AX532" s="337">
        <f t="shared" ref="AX532:AX568" si="228" xml:space="preserve"> IF( ISNUMBER(O532 ), 0, 1 )</f>
        <v>1</v>
      </c>
      <c r="AY532" s="337">
        <f t="shared" ref="AY532:AY568" si="229" xml:space="preserve"> IF( ISNUMBER(P532 ), 0, 1 )</f>
        <v>1</v>
      </c>
      <c r="AZ532" s="322"/>
      <c r="BA532" s="322"/>
      <c r="BB532" s="337">
        <f t="shared" ref="BB532:BB568" si="230" xml:space="preserve"> IF( ISNUMBER(S532 ), 0, 1 )</f>
        <v>1</v>
      </c>
      <c r="BC532" s="322"/>
      <c r="BD532" s="322"/>
      <c r="BE532" s="322"/>
      <c r="BF532" s="322"/>
      <c r="BG532" s="322"/>
      <c r="BH532" s="322"/>
      <c r="BI532" s="337">
        <f t="shared" ref="BI532:BI568" si="231" xml:space="preserve"> IF( ISNUMBER(Z532 ), 0, 1 )</f>
        <v>1</v>
      </c>
      <c r="BJ532" s="337">
        <f t="shared" ref="BJ532:BJ568" si="232" xml:space="preserve"> IF( ISNUMBER(AA532 ), 0, 1 )</f>
        <v>1</v>
      </c>
      <c r="BK532" s="337">
        <f t="shared" ref="BK532:BK568" si="233" xml:space="preserve"> IF( ISNUMBER(AB532 ), 0, 1 )</f>
        <v>1</v>
      </c>
      <c r="BL532" s="337">
        <f t="shared" ref="BL532:BL568" si="234" xml:space="preserve"> IF( ISNUMBER(AC532 ), 0, 1 )</f>
        <v>1</v>
      </c>
      <c r="BM532" s="337">
        <f t="shared" ref="BM532:BM568" si="235" xml:space="preserve"> IF( ISNUMBER(AD532 ), 0, 1 )</f>
        <v>1</v>
      </c>
      <c r="BN532" s="337">
        <f t="shared" ref="BN532:BN568" si="236" xml:space="preserve"> IF( ISNUMBER(AE532 ), 0, 1 )</f>
        <v>1</v>
      </c>
      <c r="BO532" s="415"/>
      <c r="BP532" s="244"/>
      <c r="BQ532" s="244"/>
      <c r="BR532" s="842"/>
      <c r="BS532" s="842"/>
      <c r="BT532" s="842"/>
    </row>
    <row r="533" spans="1:72" s="22" customFormat="1" ht="15.75" hidden="1" customHeight="1" outlineLevel="1">
      <c r="A533" s="842"/>
      <c r="B533" s="44"/>
      <c r="C533" s="45"/>
      <c r="D533" s="46"/>
      <c r="E533" s="46"/>
      <c r="F533" s="45"/>
      <c r="G533" s="46"/>
      <c r="H533" s="45"/>
      <c r="I533" s="45"/>
      <c r="J533" s="47"/>
      <c r="K533" s="48"/>
      <c r="L533" s="47"/>
      <c r="M533" s="2316"/>
      <c r="N533" s="48"/>
      <c r="O533" s="49"/>
      <c r="P533" s="49"/>
      <c r="Q533" s="2254">
        <f t="shared" si="218"/>
        <v>0</v>
      </c>
      <c r="R533" s="2335"/>
      <c r="S533" s="50"/>
      <c r="T533" s="2335"/>
      <c r="U533" s="2335"/>
      <c r="V533" s="2335"/>
      <c r="W533" s="2255">
        <f t="shared" si="219"/>
        <v>0</v>
      </c>
      <c r="X533" s="2261">
        <f t="shared" si="220"/>
        <v>0</v>
      </c>
      <c r="Y533" s="2261">
        <f t="shared" si="221"/>
        <v>0</v>
      </c>
      <c r="Z533" s="50"/>
      <c r="AA533" s="50"/>
      <c r="AB533" s="48"/>
      <c r="AC533" s="48"/>
      <c r="AD533" s="48"/>
      <c r="AE533" s="51"/>
      <c r="AF533" s="42"/>
      <c r="AG533" s="52" t="s">
        <v>7456</v>
      </c>
      <c r="AH533" s="207"/>
      <c r="AI533" s="415"/>
      <c r="AJ533" s="336" t="str">
        <f t="shared" si="222"/>
        <v>Please complete all cells in row</v>
      </c>
      <c r="AK533" s="415"/>
      <c r="AL533" s="244"/>
      <c r="AM533" s="244"/>
      <c r="AN533" s="244"/>
      <c r="AO533" s="244"/>
      <c r="AP533" s="244"/>
      <c r="AQ533" s="244"/>
      <c r="AR533" s="244"/>
      <c r="AS533" s="337">
        <f t="shared" si="223"/>
        <v>1</v>
      </c>
      <c r="AT533" s="337">
        <f t="shared" si="224"/>
        <v>1</v>
      </c>
      <c r="AU533" s="337">
        <f t="shared" si="225"/>
        <v>1</v>
      </c>
      <c r="AV533" s="337">
        <f t="shared" si="226"/>
        <v>1</v>
      </c>
      <c r="AW533" s="337">
        <f t="shared" si="227"/>
        <v>1</v>
      </c>
      <c r="AX533" s="337">
        <f t="shared" si="228"/>
        <v>1</v>
      </c>
      <c r="AY533" s="337">
        <f t="shared" si="229"/>
        <v>1</v>
      </c>
      <c r="AZ533" s="322"/>
      <c r="BA533" s="322"/>
      <c r="BB533" s="337">
        <f t="shared" si="230"/>
        <v>1</v>
      </c>
      <c r="BC533" s="322"/>
      <c r="BD533" s="322"/>
      <c r="BE533" s="322"/>
      <c r="BF533" s="322"/>
      <c r="BG533" s="322"/>
      <c r="BH533" s="322"/>
      <c r="BI533" s="337">
        <f t="shared" si="231"/>
        <v>1</v>
      </c>
      <c r="BJ533" s="337">
        <f t="shared" si="232"/>
        <v>1</v>
      </c>
      <c r="BK533" s="337">
        <f t="shared" si="233"/>
        <v>1</v>
      </c>
      <c r="BL533" s="337">
        <f t="shared" si="234"/>
        <v>1</v>
      </c>
      <c r="BM533" s="337">
        <f t="shared" si="235"/>
        <v>1</v>
      </c>
      <c r="BN533" s="337">
        <f t="shared" si="236"/>
        <v>1</v>
      </c>
      <c r="BO533" s="415"/>
      <c r="BP533" s="244"/>
      <c r="BQ533" s="244"/>
      <c r="BR533" s="842"/>
      <c r="BS533" s="842"/>
      <c r="BT533" s="842"/>
    </row>
    <row r="534" spans="1:72" s="22" customFormat="1" ht="15.75" hidden="1" customHeight="1" outlineLevel="1">
      <c r="A534" s="842"/>
      <c r="B534" s="44"/>
      <c r="C534" s="45"/>
      <c r="D534" s="46"/>
      <c r="E534" s="46"/>
      <c r="F534" s="45"/>
      <c r="G534" s="46"/>
      <c r="H534" s="45"/>
      <c r="I534" s="45"/>
      <c r="J534" s="47"/>
      <c r="K534" s="48"/>
      <c r="L534" s="47"/>
      <c r="M534" s="2316"/>
      <c r="N534" s="48"/>
      <c r="O534" s="49"/>
      <c r="P534" s="49"/>
      <c r="Q534" s="2254">
        <f t="shared" ref="Q534:Q597" si="237">IFERROR(M534*O534,"")</f>
        <v>0</v>
      </c>
      <c r="R534" s="2335"/>
      <c r="S534" s="50"/>
      <c r="T534" s="2335"/>
      <c r="U534" s="2335"/>
      <c r="V534" s="2335"/>
      <c r="W534" s="2255">
        <f t="shared" si="219"/>
        <v>0</v>
      </c>
      <c r="X534" s="2261">
        <f t="shared" si="220"/>
        <v>0</v>
      </c>
      <c r="Y534" s="2261">
        <f t="shared" si="221"/>
        <v>0</v>
      </c>
      <c r="Z534" s="50"/>
      <c r="AA534" s="50"/>
      <c r="AB534" s="48"/>
      <c r="AC534" s="48"/>
      <c r="AD534" s="48"/>
      <c r="AE534" s="51"/>
      <c r="AF534" s="42"/>
      <c r="AG534" s="52" t="s">
        <v>7457</v>
      </c>
      <c r="AH534" s="207"/>
      <c r="AI534" s="415"/>
      <c r="AJ534" s="336" t="str">
        <f t="shared" si="222"/>
        <v>Please complete all cells in row</v>
      </c>
      <c r="AK534" s="415"/>
      <c r="AL534" s="244"/>
      <c r="AM534" s="244"/>
      <c r="AN534" s="244"/>
      <c r="AO534" s="244"/>
      <c r="AP534" s="244"/>
      <c r="AQ534" s="244"/>
      <c r="AR534" s="244"/>
      <c r="AS534" s="337">
        <f t="shared" si="223"/>
        <v>1</v>
      </c>
      <c r="AT534" s="337">
        <f t="shared" si="224"/>
        <v>1</v>
      </c>
      <c r="AU534" s="337">
        <f t="shared" si="225"/>
        <v>1</v>
      </c>
      <c r="AV534" s="337">
        <f t="shared" si="226"/>
        <v>1</v>
      </c>
      <c r="AW534" s="337">
        <f t="shared" si="227"/>
        <v>1</v>
      </c>
      <c r="AX534" s="337">
        <f t="shared" si="228"/>
        <v>1</v>
      </c>
      <c r="AY534" s="337">
        <f t="shared" si="229"/>
        <v>1</v>
      </c>
      <c r="AZ534" s="322"/>
      <c r="BA534" s="322"/>
      <c r="BB534" s="337">
        <f t="shared" si="230"/>
        <v>1</v>
      </c>
      <c r="BC534" s="322"/>
      <c r="BD534" s="322"/>
      <c r="BE534" s="322"/>
      <c r="BF534" s="322"/>
      <c r="BG534" s="322"/>
      <c r="BH534" s="322"/>
      <c r="BI534" s="337">
        <f t="shared" si="231"/>
        <v>1</v>
      </c>
      <c r="BJ534" s="337">
        <f t="shared" si="232"/>
        <v>1</v>
      </c>
      <c r="BK534" s="337">
        <f t="shared" si="233"/>
        <v>1</v>
      </c>
      <c r="BL534" s="337">
        <f t="shared" si="234"/>
        <v>1</v>
      </c>
      <c r="BM534" s="337">
        <f t="shared" si="235"/>
        <v>1</v>
      </c>
      <c r="BN534" s="337">
        <f t="shared" si="236"/>
        <v>1</v>
      </c>
      <c r="BO534" s="415"/>
      <c r="BP534" s="244"/>
      <c r="BQ534" s="244"/>
      <c r="BR534" s="842"/>
      <c r="BS534" s="842"/>
      <c r="BT534" s="842"/>
    </row>
    <row r="535" spans="1:72" s="22" customFormat="1" ht="15.75" hidden="1" customHeight="1" outlineLevel="1">
      <c r="A535" s="842"/>
      <c r="B535" s="44"/>
      <c r="C535" s="45"/>
      <c r="D535" s="46"/>
      <c r="E535" s="46"/>
      <c r="F535" s="45"/>
      <c r="G535" s="46"/>
      <c r="H535" s="45"/>
      <c r="I535" s="45"/>
      <c r="J535" s="47"/>
      <c r="K535" s="48"/>
      <c r="L535" s="47"/>
      <c r="M535" s="2316"/>
      <c r="N535" s="48"/>
      <c r="O535" s="49"/>
      <c r="P535" s="49"/>
      <c r="Q535" s="2254">
        <f t="shared" si="237"/>
        <v>0</v>
      </c>
      <c r="R535" s="2335"/>
      <c r="S535" s="50"/>
      <c r="T535" s="2335"/>
      <c r="U535" s="2335"/>
      <c r="V535" s="2335"/>
      <c r="W535" s="2255">
        <f t="shared" si="219"/>
        <v>0</v>
      </c>
      <c r="X535" s="2261">
        <f t="shared" si="220"/>
        <v>0</v>
      </c>
      <c r="Y535" s="2261">
        <f t="shared" si="221"/>
        <v>0</v>
      </c>
      <c r="Z535" s="50"/>
      <c r="AA535" s="50"/>
      <c r="AB535" s="48"/>
      <c r="AC535" s="48"/>
      <c r="AD535" s="48"/>
      <c r="AE535" s="51"/>
      <c r="AF535" s="42"/>
      <c r="AG535" s="52" t="s">
        <v>7458</v>
      </c>
      <c r="AH535" s="207"/>
      <c r="AI535" s="415"/>
      <c r="AJ535" s="336" t="str">
        <f t="shared" si="222"/>
        <v>Please complete all cells in row</v>
      </c>
      <c r="AK535" s="415"/>
      <c r="AL535" s="244"/>
      <c r="AM535" s="244"/>
      <c r="AN535" s="244"/>
      <c r="AO535" s="244"/>
      <c r="AP535" s="244"/>
      <c r="AQ535" s="244"/>
      <c r="AR535" s="244"/>
      <c r="AS535" s="337">
        <f t="shared" si="223"/>
        <v>1</v>
      </c>
      <c r="AT535" s="337">
        <f t="shared" si="224"/>
        <v>1</v>
      </c>
      <c r="AU535" s="337">
        <f t="shared" si="225"/>
        <v>1</v>
      </c>
      <c r="AV535" s="337">
        <f t="shared" si="226"/>
        <v>1</v>
      </c>
      <c r="AW535" s="337">
        <f t="shared" si="227"/>
        <v>1</v>
      </c>
      <c r="AX535" s="337">
        <f t="shared" si="228"/>
        <v>1</v>
      </c>
      <c r="AY535" s="337">
        <f t="shared" si="229"/>
        <v>1</v>
      </c>
      <c r="AZ535" s="322"/>
      <c r="BA535" s="322"/>
      <c r="BB535" s="337">
        <f t="shared" si="230"/>
        <v>1</v>
      </c>
      <c r="BC535" s="322"/>
      <c r="BD535" s="322"/>
      <c r="BE535" s="322"/>
      <c r="BF535" s="322"/>
      <c r="BG535" s="322"/>
      <c r="BH535" s="322"/>
      <c r="BI535" s="337">
        <f t="shared" si="231"/>
        <v>1</v>
      </c>
      <c r="BJ535" s="337">
        <f t="shared" si="232"/>
        <v>1</v>
      </c>
      <c r="BK535" s="337">
        <f t="shared" si="233"/>
        <v>1</v>
      </c>
      <c r="BL535" s="337">
        <f t="shared" si="234"/>
        <v>1</v>
      </c>
      <c r="BM535" s="337">
        <f t="shared" si="235"/>
        <v>1</v>
      </c>
      <c r="BN535" s="337">
        <f t="shared" si="236"/>
        <v>1</v>
      </c>
      <c r="BO535" s="415"/>
      <c r="BP535" s="244"/>
      <c r="BQ535" s="244"/>
      <c r="BR535" s="842"/>
      <c r="BS535" s="842"/>
      <c r="BT535" s="842"/>
    </row>
    <row r="536" spans="1:72" s="22" customFormat="1" ht="15.75" hidden="1" customHeight="1" outlineLevel="1">
      <c r="A536" s="842"/>
      <c r="B536" s="44"/>
      <c r="C536" s="45"/>
      <c r="D536" s="46"/>
      <c r="E536" s="46"/>
      <c r="F536" s="45"/>
      <c r="G536" s="46"/>
      <c r="H536" s="45"/>
      <c r="I536" s="45"/>
      <c r="J536" s="47"/>
      <c r="K536" s="48"/>
      <c r="L536" s="47"/>
      <c r="M536" s="2316"/>
      <c r="N536" s="48"/>
      <c r="O536" s="49"/>
      <c r="P536" s="49"/>
      <c r="Q536" s="2254">
        <f t="shared" si="237"/>
        <v>0</v>
      </c>
      <c r="R536" s="2335"/>
      <c r="S536" s="50"/>
      <c r="T536" s="2335"/>
      <c r="U536" s="2335"/>
      <c r="V536" s="2335"/>
      <c r="W536" s="2255">
        <f t="shared" si="219"/>
        <v>0</v>
      </c>
      <c r="X536" s="2261">
        <f t="shared" si="220"/>
        <v>0</v>
      </c>
      <c r="Y536" s="2261">
        <f t="shared" si="221"/>
        <v>0</v>
      </c>
      <c r="Z536" s="50"/>
      <c r="AA536" s="50"/>
      <c r="AB536" s="48"/>
      <c r="AC536" s="48"/>
      <c r="AD536" s="48"/>
      <c r="AE536" s="51"/>
      <c r="AF536" s="42"/>
      <c r="AG536" s="52" t="s">
        <v>7459</v>
      </c>
      <c r="AH536" s="207"/>
      <c r="AI536" s="415"/>
      <c r="AJ536" s="336" t="str">
        <f t="shared" si="222"/>
        <v>Please complete all cells in row</v>
      </c>
      <c r="AK536" s="415"/>
      <c r="AL536" s="244"/>
      <c r="AM536" s="244"/>
      <c r="AN536" s="244"/>
      <c r="AO536" s="244"/>
      <c r="AP536" s="244"/>
      <c r="AQ536" s="244"/>
      <c r="AR536" s="244"/>
      <c r="AS536" s="337">
        <f t="shared" si="223"/>
        <v>1</v>
      </c>
      <c r="AT536" s="337">
        <f t="shared" si="224"/>
        <v>1</v>
      </c>
      <c r="AU536" s="337">
        <f t="shared" si="225"/>
        <v>1</v>
      </c>
      <c r="AV536" s="337">
        <f t="shared" si="226"/>
        <v>1</v>
      </c>
      <c r="AW536" s="337">
        <f t="shared" si="227"/>
        <v>1</v>
      </c>
      <c r="AX536" s="337">
        <f t="shared" si="228"/>
        <v>1</v>
      </c>
      <c r="AY536" s="337">
        <f t="shared" si="229"/>
        <v>1</v>
      </c>
      <c r="AZ536" s="322"/>
      <c r="BA536" s="322"/>
      <c r="BB536" s="337">
        <f t="shared" si="230"/>
        <v>1</v>
      </c>
      <c r="BC536" s="322"/>
      <c r="BD536" s="322"/>
      <c r="BE536" s="322"/>
      <c r="BF536" s="322"/>
      <c r="BG536" s="322"/>
      <c r="BH536" s="322"/>
      <c r="BI536" s="337">
        <f t="shared" si="231"/>
        <v>1</v>
      </c>
      <c r="BJ536" s="337">
        <f t="shared" si="232"/>
        <v>1</v>
      </c>
      <c r="BK536" s="337">
        <f t="shared" si="233"/>
        <v>1</v>
      </c>
      <c r="BL536" s="337">
        <f t="shared" si="234"/>
        <v>1</v>
      </c>
      <c r="BM536" s="337">
        <f t="shared" si="235"/>
        <v>1</v>
      </c>
      <c r="BN536" s="337">
        <f t="shared" si="236"/>
        <v>1</v>
      </c>
      <c r="BO536" s="415"/>
      <c r="BP536" s="244"/>
      <c r="BQ536" s="244"/>
      <c r="BR536" s="842"/>
      <c r="BS536" s="842"/>
      <c r="BT536" s="842"/>
    </row>
    <row r="537" spans="1:72" s="22" customFormat="1" ht="15.75" hidden="1" customHeight="1" outlineLevel="1">
      <c r="A537" s="842"/>
      <c r="B537" s="44"/>
      <c r="C537" s="45"/>
      <c r="D537" s="46"/>
      <c r="E537" s="46"/>
      <c r="F537" s="45"/>
      <c r="G537" s="46"/>
      <c r="H537" s="45"/>
      <c r="I537" s="45"/>
      <c r="J537" s="47"/>
      <c r="K537" s="48"/>
      <c r="L537" s="47"/>
      <c r="M537" s="2316"/>
      <c r="N537" s="48"/>
      <c r="O537" s="49"/>
      <c r="P537" s="49"/>
      <c r="Q537" s="2254">
        <f t="shared" si="237"/>
        <v>0</v>
      </c>
      <c r="R537" s="2335"/>
      <c r="S537" s="50"/>
      <c r="T537" s="2335"/>
      <c r="U537" s="2335"/>
      <c r="V537" s="2335"/>
      <c r="W537" s="2255">
        <f t="shared" si="219"/>
        <v>0</v>
      </c>
      <c r="X537" s="2261">
        <f t="shared" si="220"/>
        <v>0</v>
      </c>
      <c r="Y537" s="2261">
        <f t="shared" si="221"/>
        <v>0</v>
      </c>
      <c r="Z537" s="50"/>
      <c r="AA537" s="50"/>
      <c r="AB537" s="48"/>
      <c r="AC537" s="48"/>
      <c r="AD537" s="48"/>
      <c r="AE537" s="51"/>
      <c r="AF537" s="42"/>
      <c r="AG537" s="52" t="s">
        <v>7460</v>
      </c>
      <c r="AH537" s="207"/>
      <c r="AI537" s="415"/>
      <c r="AJ537" s="336" t="str">
        <f t="shared" si="222"/>
        <v>Please complete all cells in row</v>
      </c>
      <c r="AK537" s="415"/>
      <c r="AL537" s="244"/>
      <c r="AM537" s="244"/>
      <c r="AN537" s="244"/>
      <c r="AO537" s="244"/>
      <c r="AP537" s="244"/>
      <c r="AQ537" s="244"/>
      <c r="AR537" s="244"/>
      <c r="AS537" s="337">
        <f t="shared" si="223"/>
        <v>1</v>
      </c>
      <c r="AT537" s="337">
        <f t="shared" si="224"/>
        <v>1</v>
      </c>
      <c r="AU537" s="337">
        <f t="shared" si="225"/>
        <v>1</v>
      </c>
      <c r="AV537" s="337">
        <f t="shared" si="226"/>
        <v>1</v>
      </c>
      <c r="AW537" s="337">
        <f t="shared" si="227"/>
        <v>1</v>
      </c>
      <c r="AX537" s="337">
        <f t="shared" si="228"/>
        <v>1</v>
      </c>
      <c r="AY537" s="337">
        <f t="shared" si="229"/>
        <v>1</v>
      </c>
      <c r="AZ537" s="322"/>
      <c r="BA537" s="322"/>
      <c r="BB537" s="337">
        <f t="shared" si="230"/>
        <v>1</v>
      </c>
      <c r="BC537" s="322"/>
      <c r="BD537" s="322"/>
      <c r="BE537" s="322"/>
      <c r="BF537" s="322"/>
      <c r="BG537" s="322"/>
      <c r="BH537" s="322"/>
      <c r="BI537" s="337">
        <f t="shared" si="231"/>
        <v>1</v>
      </c>
      <c r="BJ537" s="337">
        <f t="shared" si="232"/>
        <v>1</v>
      </c>
      <c r="BK537" s="337">
        <f t="shared" si="233"/>
        <v>1</v>
      </c>
      <c r="BL537" s="337">
        <f t="shared" si="234"/>
        <v>1</v>
      </c>
      <c r="BM537" s="337">
        <f t="shared" si="235"/>
        <v>1</v>
      </c>
      <c r="BN537" s="337">
        <f t="shared" si="236"/>
        <v>1</v>
      </c>
      <c r="BO537" s="415"/>
      <c r="BP537" s="244"/>
      <c r="BQ537" s="244"/>
      <c r="BR537" s="842"/>
      <c r="BS537" s="842"/>
      <c r="BT537" s="842"/>
    </row>
    <row r="538" spans="1:72" s="22" customFormat="1" ht="15.75" hidden="1" customHeight="1" outlineLevel="1">
      <c r="A538" s="842"/>
      <c r="B538" s="44"/>
      <c r="C538" s="45"/>
      <c r="D538" s="46"/>
      <c r="E538" s="46"/>
      <c r="F538" s="45"/>
      <c r="G538" s="46"/>
      <c r="H538" s="45"/>
      <c r="I538" s="45"/>
      <c r="J538" s="47"/>
      <c r="K538" s="48"/>
      <c r="L538" s="47"/>
      <c r="M538" s="2316"/>
      <c r="N538" s="48"/>
      <c r="O538" s="49"/>
      <c r="P538" s="49"/>
      <c r="Q538" s="2254">
        <f t="shared" si="237"/>
        <v>0</v>
      </c>
      <c r="R538" s="2335"/>
      <c r="S538" s="50"/>
      <c r="T538" s="2335"/>
      <c r="U538" s="2335"/>
      <c r="V538" s="2335"/>
      <c r="W538" s="2255">
        <f t="shared" si="219"/>
        <v>0</v>
      </c>
      <c r="X538" s="2261">
        <f t="shared" si="220"/>
        <v>0</v>
      </c>
      <c r="Y538" s="2261">
        <f t="shared" si="221"/>
        <v>0</v>
      </c>
      <c r="Z538" s="50"/>
      <c r="AA538" s="50"/>
      <c r="AB538" s="48"/>
      <c r="AC538" s="48"/>
      <c r="AD538" s="48"/>
      <c r="AE538" s="51"/>
      <c r="AF538" s="42"/>
      <c r="AG538" s="52" t="s">
        <v>7461</v>
      </c>
      <c r="AH538" s="207"/>
      <c r="AI538" s="415"/>
      <c r="AJ538" s="336" t="str">
        <f t="shared" si="222"/>
        <v>Please complete all cells in row</v>
      </c>
      <c r="AK538" s="415"/>
      <c r="AL538" s="244"/>
      <c r="AM538" s="244"/>
      <c r="AN538" s="244"/>
      <c r="AO538" s="244"/>
      <c r="AP538" s="244"/>
      <c r="AQ538" s="244"/>
      <c r="AR538" s="244"/>
      <c r="AS538" s="337">
        <f t="shared" si="223"/>
        <v>1</v>
      </c>
      <c r="AT538" s="337">
        <f t="shared" si="224"/>
        <v>1</v>
      </c>
      <c r="AU538" s="337">
        <f t="shared" si="225"/>
        <v>1</v>
      </c>
      <c r="AV538" s="337">
        <f t="shared" si="226"/>
        <v>1</v>
      </c>
      <c r="AW538" s="337">
        <f t="shared" si="227"/>
        <v>1</v>
      </c>
      <c r="AX538" s="337">
        <f t="shared" si="228"/>
        <v>1</v>
      </c>
      <c r="AY538" s="337">
        <f t="shared" si="229"/>
        <v>1</v>
      </c>
      <c r="AZ538" s="322"/>
      <c r="BA538" s="322"/>
      <c r="BB538" s="337">
        <f t="shared" si="230"/>
        <v>1</v>
      </c>
      <c r="BC538" s="322"/>
      <c r="BD538" s="322"/>
      <c r="BE538" s="322"/>
      <c r="BF538" s="322"/>
      <c r="BG538" s="322"/>
      <c r="BH538" s="322"/>
      <c r="BI538" s="337">
        <f t="shared" si="231"/>
        <v>1</v>
      </c>
      <c r="BJ538" s="337">
        <f t="shared" si="232"/>
        <v>1</v>
      </c>
      <c r="BK538" s="337">
        <f t="shared" si="233"/>
        <v>1</v>
      </c>
      <c r="BL538" s="337">
        <f t="shared" si="234"/>
        <v>1</v>
      </c>
      <c r="BM538" s="337">
        <f t="shared" si="235"/>
        <v>1</v>
      </c>
      <c r="BN538" s="337">
        <f t="shared" si="236"/>
        <v>1</v>
      </c>
      <c r="BO538" s="415"/>
      <c r="BP538" s="244"/>
      <c r="BQ538" s="244"/>
      <c r="BR538" s="842"/>
      <c r="BS538" s="842"/>
      <c r="BT538" s="842"/>
    </row>
    <row r="539" spans="1:72" s="22" customFormat="1" ht="15.75" hidden="1" customHeight="1" outlineLevel="1">
      <c r="A539" s="842"/>
      <c r="B539" s="44"/>
      <c r="C539" s="45"/>
      <c r="D539" s="46"/>
      <c r="E539" s="46"/>
      <c r="F539" s="45"/>
      <c r="G539" s="46"/>
      <c r="H539" s="45"/>
      <c r="I539" s="45"/>
      <c r="J539" s="47"/>
      <c r="K539" s="48"/>
      <c r="L539" s="47"/>
      <c r="M539" s="2316"/>
      <c r="N539" s="48"/>
      <c r="O539" s="49"/>
      <c r="P539" s="49"/>
      <c r="Q539" s="2254">
        <f t="shared" si="237"/>
        <v>0</v>
      </c>
      <c r="R539" s="2335"/>
      <c r="S539" s="50"/>
      <c r="T539" s="2335"/>
      <c r="U539" s="2335"/>
      <c r="V539" s="2335"/>
      <c r="W539" s="2255">
        <f t="shared" si="219"/>
        <v>0</v>
      </c>
      <c r="X539" s="2261">
        <f t="shared" si="220"/>
        <v>0</v>
      </c>
      <c r="Y539" s="2261">
        <f t="shared" si="221"/>
        <v>0</v>
      </c>
      <c r="Z539" s="50"/>
      <c r="AA539" s="50"/>
      <c r="AB539" s="48"/>
      <c r="AC539" s="48"/>
      <c r="AD539" s="48"/>
      <c r="AE539" s="51"/>
      <c r="AF539" s="42"/>
      <c r="AG539" s="52" t="s">
        <v>7462</v>
      </c>
      <c r="AH539" s="207"/>
      <c r="AI539" s="415"/>
      <c r="AJ539" s="336" t="str">
        <f t="shared" si="222"/>
        <v>Please complete all cells in row</v>
      </c>
      <c r="AK539" s="415"/>
      <c r="AL539" s="244"/>
      <c r="AM539" s="244"/>
      <c r="AN539" s="244"/>
      <c r="AO539" s="244"/>
      <c r="AP539" s="244"/>
      <c r="AQ539" s="244"/>
      <c r="AR539" s="244"/>
      <c r="AS539" s="337">
        <f t="shared" si="223"/>
        <v>1</v>
      </c>
      <c r="AT539" s="337">
        <f t="shared" si="224"/>
        <v>1</v>
      </c>
      <c r="AU539" s="337">
        <f t="shared" si="225"/>
        <v>1</v>
      </c>
      <c r="AV539" s="337">
        <f t="shared" si="226"/>
        <v>1</v>
      </c>
      <c r="AW539" s="337">
        <f t="shared" si="227"/>
        <v>1</v>
      </c>
      <c r="AX539" s="337">
        <f t="shared" si="228"/>
        <v>1</v>
      </c>
      <c r="AY539" s="337">
        <f t="shared" si="229"/>
        <v>1</v>
      </c>
      <c r="AZ539" s="322"/>
      <c r="BA539" s="322"/>
      <c r="BB539" s="337">
        <f t="shared" si="230"/>
        <v>1</v>
      </c>
      <c r="BC539" s="322"/>
      <c r="BD539" s="322"/>
      <c r="BE539" s="322"/>
      <c r="BF539" s="322"/>
      <c r="BG539" s="322"/>
      <c r="BH539" s="322"/>
      <c r="BI539" s="337">
        <f t="shared" si="231"/>
        <v>1</v>
      </c>
      <c r="BJ539" s="337">
        <f t="shared" si="232"/>
        <v>1</v>
      </c>
      <c r="BK539" s="337">
        <f t="shared" si="233"/>
        <v>1</v>
      </c>
      <c r="BL539" s="337">
        <f t="shared" si="234"/>
        <v>1</v>
      </c>
      <c r="BM539" s="337">
        <f t="shared" si="235"/>
        <v>1</v>
      </c>
      <c r="BN539" s="337">
        <f t="shared" si="236"/>
        <v>1</v>
      </c>
      <c r="BO539" s="415"/>
      <c r="BP539" s="244"/>
      <c r="BQ539" s="244"/>
      <c r="BR539" s="842"/>
      <c r="BS539" s="842"/>
      <c r="BT539" s="842"/>
    </row>
    <row r="540" spans="1:72" s="22" customFormat="1" ht="15.75" hidden="1" customHeight="1" outlineLevel="1">
      <c r="A540" s="842"/>
      <c r="B540" s="44"/>
      <c r="C540" s="45"/>
      <c r="D540" s="46"/>
      <c r="E540" s="46"/>
      <c r="F540" s="45"/>
      <c r="G540" s="46"/>
      <c r="H540" s="45"/>
      <c r="I540" s="45"/>
      <c r="J540" s="47"/>
      <c r="K540" s="48"/>
      <c r="L540" s="47"/>
      <c r="M540" s="2316"/>
      <c r="N540" s="48"/>
      <c r="O540" s="49"/>
      <c r="P540" s="49"/>
      <c r="Q540" s="2254">
        <f t="shared" si="237"/>
        <v>0</v>
      </c>
      <c r="R540" s="2335"/>
      <c r="S540" s="50"/>
      <c r="T540" s="2335"/>
      <c r="U540" s="2335"/>
      <c r="V540" s="2335"/>
      <c r="W540" s="2255">
        <f t="shared" si="219"/>
        <v>0</v>
      </c>
      <c r="X540" s="2261">
        <f t="shared" si="220"/>
        <v>0</v>
      </c>
      <c r="Y540" s="2261">
        <f t="shared" si="221"/>
        <v>0</v>
      </c>
      <c r="Z540" s="50"/>
      <c r="AA540" s="50"/>
      <c r="AB540" s="48"/>
      <c r="AC540" s="48"/>
      <c r="AD540" s="48"/>
      <c r="AE540" s="51"/>
      <c r="AF540" s="42"/>
      <c r="AG540" s="52" t="s">
        <v>7463</v>
      </c>
      <c r="AH540" s="207"/>
      <c r="AI540" s="415"/>
      <c r="AJ540" s="336" t="str">
        <f t="shared" si="222"/>
        <v>Please complete all cells in row</v>
      </c>
      <c r="AK540" s="415"/>
      <c r="AL540" s="244"/>
      <c r="AM540" s="244"/>
      <c r="AN540" s="244"/>
      <c r="AO540" s="244"/>
      <c r="AP540" s="244"/>
      <c r="AQ540" s="244"/>
      <c r="AR540" s="244"/>
      <c r="AS540" s="337">
        <f t="shared" si="223"/>
        <v>1</v>
      </c>
      <c r="AT540" s="337">
        <f t="shared" si="224"/>
        <v>1</v>
      </c>
      <c r="AU540" s="337">
        <f t="shared" si="225"/>
        <v>1</v>
      </c>
      <c r="AV540" s="337">
        <f t="shared" si="226"/>
        <v>1</v>
      </c>
      <c r="AW540" s="337">
        <f t="shared" si="227"/>
        <v>1</v>
      </c>
      <c r="AX540" s="337">
        <f t="shared" si="228"/>
        <v>1</v>
      </c>
      <c r="AY540" s="337">
        <f t="shared" si="229"/>
        <v>1</v>
      </c>
      <c r="AZ540" s="322"/>
      <c r="BA540" s="322"/>
      <c r="BB540" s="337">
        <f t="shared" si="230"/>
        <v>1</v>
      </c>
      <c r="BC540" s="322"/>
      <c r="BD540" s="322"/>
      <c r="BE540" s="322"/>
      <c r="BF540" s="322"/>
      <c r="BG540" s="322"/>
      <c r="BH540" s="322"/>
      <c r="BI540" s="337">
        <f t="shared" si="231"/>
        <v>1</v>
      </c>
      <c r="BJ540" s="337">
        <f t="shared" si="232"/>
        <v>1</v>
      </c>
      <c r="BK540" s="337">
        <f t="shared" si="233"/>
        <v>1</v>
      </c>
      <c r="BL540" s="337">
        <f t="shared" si="234"/>
        <v>1</v>
      </c>
      <c r="BM540" s="337">
        <f t="shared" si="235"/>
        <v>1</v>
      </c>
      <c r="BN540" s="337">
        <f t="shared" si="236"/>
        <v>1</v>
      </c>
      <c r="BO540" s="415"/>
      <c r="BP540" s="244"/>
      <c r="BQ540" s="244"/>
      <c r="BR540" s="842"/>
      <c r="BS540" s="842"/>
      <c r="BT540" s="842"/>
    </row>
    <row r="541" spans="1:72" s="22" customFormat="1" ht="15.75" hidden="1" customHeight="1" outlineLevel="1">
      <c r="A541" s="842"/>
      <c r="B541" s="44"/>
      <c r="C541" s="45"/>
      <c r="D541" s="46"/>
      <c r="E541" s="46"/>
      <c r="F541" s="45"/>
      <c r="G541" s="46"/>
      <c r="H541" s="45"/>
      <c r="I541" s="45"/>
      <c r="J541" s="47"/>
      <c r="K541" s="48"/>
      <c r="L541" s="47"/>
      <c r="M541" s="2316"/>
      <c r="N541" s="48"/>
      <c r="O541" s="49"/>
      <c r="P541" s="49"/>
      <c r="Q541" s="2254">
        <f t="shared" si="237"/>
        <v>0</v>
      </c>
      <c r="R541" s="2335"/>
      <c r="S541" s="50"/>
      <c r="T541" s="2335"/>
      <c r="U541" s="2335"/>
      <c r="V541" s="2335"/>
      <c r="W541" s="2255">
        <f t="shared" si="219"/>
        <v>0</v>
      </c>
      <c r="X541" s="2261">
        <f t="shared" si="220"/>
        <v>0</v>
      </c>
      <c r="Y541" s="2261">
        <f t="shared" si="221"/>
        <v>0</v>
      </c>
      <c r="Z541" s="50"/>
      <c r="AA541" s="50"/>
      <c r="AB541" s="48"/>
      <c r="AC541" s="48"/>
      <c r="AD541" s="48"/>
      <c r="AE541" s="51"/>
      <c r="AF541" s="42"/>
      <c r="AG541" s="52" t="s">
        <v>7464</v>
      </c>
      <c r="AH541" s="207"/>
      <c r="AI541" s="415"/>
      <c r="AJ541" s="336" t="str">
        <f t="shared" si="222"/>
        <v>Please complete all cells in row</v>
      </c>
      <c r="AK541" s="415"/>
      <c r="AL541" s="244"/>
      <c r="AM541" s="244"/>
      <c r="AN541" s="244"/>
      <c r="AO541" s="244"/>
      <c r="AP541" s="244"/>
      <c r="AQ541" s="244"/>
      <c r="AR541" s="244"/>
      <c r="AS541" s="337">
        <f t="shared" si="223"/>
        <v>1</v>
      </c>
      <c r="AT541" s="337">
        <f t="shared" si="224"/>
        <v>1</v>
      </c>
      <c r="AU541" s="337">
        <f t="shared" si="225"/>
        <v>1</v>
      </c>
      <c r="AV541" s="337">
        <f t="shared" si="226"/>
        <v>1</v>
      </c>
      <c r="AW541" s="337">
        <f t="shared" si="227"/>
        <v>1</v>
      </c>
      <c r="AX541" s="337">
        <f t="shared" si="228"/>
        <v>1</v>
      </c>
      <c r="AY541" s="337">
        <f t="shared" si="229"/>
        <v>1</v>
      </c>
      <c r="AZ541" s="322"/>
      <c r="BA541" s="322"/>
      <c r="BB541" s="337">
        <f t="shared" si="230"/>
        <v>1</v>
      </c>
      <c r="BC541" s="322"/>
      <c r="BD541" s="322"/>
      <c r="BE541" s="322"/>
      <c r="BF541" s="322"/>
      <c r="BG541" s="322"/>
      <c r="BH541" s="322"/>
      <c r="BI541" s="337">
        <f t="shared" si="231"/>
        <v>1</v>
      </c>
      <c r="BJ541" s="337">
        <f t="shared" si="232"/>
        <v>1</v>
      </c>
      <c r="BK541" s="337">
        <f t="shared" si="233"/>
        <v>1</v>
      </c>
      <c r="BL541" s="337">
        <f t="shared" si="234"/>
        <v>1</v>
      </c>
      <c r="BM541" s="337">
        <f t="shared" si="235"/>
        <v>1</v>
      </c>
      <c r="BN541" s="337">
        <f t="shared" si="236"/>
        <v>1</v>
      </c>
      <c r="BO541" s="415"/>
      <c r="BP541" s="244"/>
      <c r="BQ541" s="244"/>
      <c r="BR541" s="842"/>
      <c r="BS541" s="842"/>
      <c r="BT541" s="842"/>
    </row>
    <row r="542" spans="1:72" s="22" customFormat="1" ht="15.75" hidden="1" customHeight="1" outlineLevel="1">
      <c r="A542" s="842"/>
      <c r="B542" s="44"/>
      <c r="C542" s="45"/>
      <c r="D542" s="46"/>
      <c r="E542" s="46"/>
      <c r="F542" s="45"/>
      <c r="G542" s="46"/>
      <c r="H542" s="45"/>
      <c r="I542" s="45"/>
      <c r="J542" s="47"/>
      <c r="K542" s="48"/>
      <c r="L542" s="47"/>
      <c r="M542" s="2316"/>
      <c r="N542" s="48"/>
      <c r="O542" s="49"/>
      <c r="P542" s="49"/>
      <c r="Q542" s="2254">
        <f t="shared" si="237"/>
        <v>0</v>
      </c>
      <c r="R542" s="2335"/>
      <c r="S542" s="50"/>
      <c r="T542" s="2335"/>
      <c r="U542" s="2335"/>
      <c r="V542" s="2335"/>
      <c r="W542" s="2255">
        <f t="shared" si="219"/>
        <v>0</v>
      </c>
      <c r="X542" s="2261">
        <f t="shared" si="220"/>
        <v>0</v>
      </c>
      <c r="Y542" s="2261">
        <f t="shared" si="221"/>
        <v>0</v>
      </c>
      <c r="Z542" s="50"/>
      <c r="AA542" s="50"/>
      <c r="AB542" s="48"/>
      <c r="AC542" s="48"/>
      <c r="AD542" s="48"/>
      <c r="AE542" s="51"/>
      <c r="AF542" s="42"/>
      <c r="AG542" s="52" t="s">
        <v>7465</v>
      </c>
      <c r="AH542" s="207"/>
      <c r="AI542" s="415"/>
      <c r="AJ542" s="336" t="str">
        <f t="shared" si="222"/>
        <v>Please complete all cells in row</v>
      </c>
      <c r="AK542" s="415"/>
      <c r="AL542" s="244"/>
      <c r="AM542" s="244"/>
      <c r="AN542" s="244"/>
      <c r="AO542" s="244"/>
      <c r="AP542" s="244"/>
      <c r="AQ542" s="244"/>
      <c r="AR542" s="244"/>
      <c r="AS542" s="337">
        <f t="shared" si="223"/>
        <v>1</v>
      </c>
      <c r="AT542" s="337">
        <f t="shared" si="224"/>
        <v>1</v>
      </c>
      <c r="AU542" s="337">
        <f t="shared" si="225"/>
        <v>1</v>
      </c>
      <c r="AV542" s="337">
        <f t="shared" si="226"/>
        <v>1</v>
      </c>
      <c r="AW542" s="337">
        <f t="shared" si="227"/>
        <v>1</v>
      </c>
      <c r="AX542" s="337">
        <f t="shared" si="228"/>
        <v>1</v>
      </c>
      <c r="AY542" s="337">
        <f t="shared" si="229"/>
        <v>1</v>
      </c>
      <c r="AZ542" s="322"/>
      <c r="BA542" s="322"/>
      <c r="BB542" s="337">
        <f t="shared" si="230"/>
        <v>1</v>
      </c>
      <c r="BC542" s="322"/>
      <c r="BD542" s="322"/>
      <c r="BE542" s="322"/>
      <c r="BF542" s="322"/>
      <c r="BG542" s="322"/>
      <c r="BH542" s="322"/>
      <c r="BI542" s="337">
        <f t="shared" si="231"/>
        <v>1</v>
      </c>
      <c r="BJ542" s="337">
        <f t="shared" si="232"/>
        <v>1</v>
      </c>
      <c r="BK542" s="337">
        <f t="shared" si="233"/>
        <v>1</v>
      </c>
      <c r="BL542" s="337">
        <f t="shared" si="234"/>
        <v>1</v>
      </c>
      <c r="BM542" s="337">
        <f t="shared" si="235"/>
        <v>1</v>
      </c>
      <c r="BN542" s="337">
        <f t="shared" si="236"/>
        <v>1</v>
      </c>
      <c r="BO542" s="415"/>
      <c r="BP542" s="244"/>
      <c r="BQ542" s="244"/>
      <c r="BR542" s="842"/>
      <c r="BS542" s="842"/>
      <c r="BT542" s="842"/>
    </row>
    <row r="543" spans="1:72" s="22" customFormat="1" ht="15.75" hidden="1" customHeight="1" outlineLevel="1">
      <c r="A543" s="842"/>
      <c r="B543" s="44"/>
      <c r="C543" s="45"/>
      <c r="D543" s="46"/>
      <c r="E543" s="46"/>
      <c r="F543" s="45"/>
      <c r="G543" s="46"/>
      <c r="H543" s="45"/>
      <c r="I543" s="45"/>
      <c r="J543" s="47"/>
      <c r="K543" s="48"/>
      <c r="L543" s="47"/>
      <c r="M543" s="2316"/>
      <c r="N543" s="48"/>
      <c r="O543" s="49"/>
      <c r="P543" s="49"/>
      <c r="Q543" s="2254">
        <f t="shared" si="237"/>
        <v>0</v>
      </c>
      <c r="R543" s="2335"/>
      <c r="S543" s="50"/>
      <c r="T543" s="2335"/>
      <c r="U543" s="2335"/>
      <c r="V543" s="2335"/>
      <c r="W543" s="2255">
        <f t="shared" si="219"/>
        <v>0</v>
      </c>
      <c r="X543" s="2261">
        <f t="shared" si="220"/>
        <v>0</v>
      </c>
      <c r="Y543" s="2261">
        <f t="shared" si="221"/>
        <v>0</v>
      </c>
      <c r="Z543" s="50"/>
      <c r="AA543" s="50"/>
      <c r="AB543" s="48"/>
      <c r="AC543" s="48"/>
      <c r="AD543" s="48"/>
      <c r="AE543" s="51"/>
      <c r="AF543" s="42"/>
      <c r="AG543" s="52" t="s">
        <v>7466</v>
      </c>
      <c r="AH543" s="207"/>
      <c r="AI543" s="415"/>
      <c r="AJ543" s="336" t="str">
        <f t="shared" si="222"/>
        <v>Please complete all cells in row</v>
      </c>
      <c r="AK543" s="415"/>
      <c r="AL543" s="244"/>
      <c r="AM543" s="244"/>
      <c r="AN543" s="244"/>
      <c r="AO543" s="244"/>
      <c r="AP543" s="244"/>
      <c r="AQ543" s="244"/>
      <c r="AR543" s="244"/>
      <c r="AS543" s="337">
        <f t="shared" si="223"/>
        <v>1</v>
      </c>
      <c r="AT543" s="337">
        <f t="shared" si="224"/>
        <v>1</v>
      </c>
      <c r="AU543" s="337">
        <f t="shared" si="225"/>
        <v>1</v>
      </c>
      <c r="AV543" s="337">
        <f t="shared" si="226"/>
        <v>1</v>
      </c>
      <c r="AW543" s="337">
        <f t="shared" si="227"/>
        <v>1</v>
      </c>
      <c r="AX543" s="337">
        <f t="shared" si="228"/>
        <v>1</v>
      </c>
      <c r="AY543" s="337">
        <f t="shared" si="229"/>
        <v>1</v>
      </c>
      <c r="AZ543" s="322"/>
      <c r="BA543" s="322"/>
      <c r="BB543" s="337">
        <f t="shared" si="230"/>
        <v>1</v>
      </c>
      <c r="BC543" s="322"/>
      <c r="BD543" s="322"/>
      <c r="BE543" s="322"/>
      <c r="BF543" s="322"/>
      <c r="BG543" s="322"/>
      <c r="BH543" s="322"/>
      <c r="BI543" s="337">
        <f t="shared" si="231"/>
        <v>1</v>
      </c>
      <c r="BJ543" s="337">
        <f t="shared" si="232"/>
        <v>1</v>
      </c>
      <c r="BK543" s="337">
        <f t="shared" si="233"/>
        <v>1</v>
      </c>
      <c r="BL543" s="337">
        <f t="shared" si="234"/>
        <v>1</v>
      </c>
      <c r="BM543" s="337">
        <f t="shared" si="235"/>
        <v>1</v>
      </c>
      <c r="BN543" s="337">
        <f t="shared" si="236"/>
        <v>1</v>
      </c>
      <c r="BO543" s="415"/>
      <c r="BP543" s="244"/>
      <c r="BQ543" s="244"/>
      <c r="BR543" s="842"/>
      <c r="BS543" s="842"/>
      <c r="BT543" s="842"/>
    </row>
    <row r="544" spans="1:72" s="22" customFormat="1" ht="15.75" hidden="1" customHeight="1" outlineLevel="1">
      <c r="A544" s="842"/>
      <c r="B544" s="44"/>
      <c r="C544" s="45"/>
      <c r="D544" s="46"/>
      <c r="E544" s="46"/>
      <c r="F544" s="45"/>
      <c r="G544" s="46"/>
      <c r="H544" s="45"/>
      <c r="I544" s="45"/>
      <c r="J544" s="47"/>
      <c r="K544" s="48"/>
      <c r="L544" s="47"/>
      <c r="M544" s="2316"/>
      <c r="N544" s="48"/>
      <c r="O544" s="49"/>
      <c r="P544" s="49"/>
      <c r="Q544" s="2254">
        <f t="shared" si="237"/>
        <v>0</v>
      </c>
      <c r="R544" s="2335"/>
      <c r="S544" s="50"/>
      <c r="T544" s="2335"/>
      <c r="U544" s="2335"/>
      <c r="V544" s="2335"/>
      <c r="W544" s="2255">
        <f t="shared" si="219"/>
        <v>0</v>
      </c>
      <c r="X544" s="2261">
        <f t="shared" si="220"/>
        <v>0</v>
      </c>
      <c r="Y544" s="2261">
        <f t="shared" si="221"/>
        <v>0</v>
      </c>
      <c r="Z544" s="50"/>
      <c r="AA544" s="50"/>
      <c r="AB544" s="48"/>
      <c r="AC544" s="48"/>
      <c r="AD544" s="48"/>
      <c r="AE544" s="51"/>
      <c r="AF544" s="42"/>
      <c r="AG544" s="52" t="s">
        <v>7467</v>
      </c>
      <c r="AH544" s="207"/>
      <c r="AI544" s="415"/>
      <c r="AJ544" s="336" t="str">
        <f t="shared" si="222"/>
        <v>Please complete all cells in row</v>
      </c>
      <c r="AK544" s="415"/>
      <c r="AL544" s="244"/>
      <c r="AM544" s="244"/>
      <c r="AN544" s="244"/>
      <c r="AO544" s="244"/>
      <c r="AP544" s="244"/>
      <c r="AQ544" s="244"/>
      <c r="AR544" s="244"/>
      <c r="AS544" s="337">
        <f t="shared" si="223"/>
        <v>1</v>
      </c>
      <c r="AT544" s="337">
        <f t="shared" si="224"/>
        <v>1</v>
      </c>
      <c r="AU544" s="337">
        <f t="shared" si="225"/>
        <v>1</v>
      </c>
      <c r="AV544" s="337">
        <f t="shared" si="226"/>
        <v>1</v>
      </c>
      <c r="AW544" s="337">
        <f t="shared" si="227"/>
        <v>1</v>
      </c>
      <c r="AX544" s="337">
        <f t="shared" si="228"/>
        <v>1</v>
      </c>
      <c r="AY544" s="337">
        <f t="shared" si="229"/>
        <v>1</v>
      </c>
      <c r="AZ544" s="322"/>
      <c r="BA544" s="322"/>
      <c r="BB544" s="337">
        <f t="shared" si="230"/>
        <v>1</v>
      </c>
      <c r="BC544" s="322"/>
      <c r="BD544" s="322"/>
      <c r="BE544" s="322"/>
      <c r="BF544" s="322"/>
      <c r="BG544" s="322"/>
      <c r="BH544" s="322"/>
      <c r="BI544" s="337">
        <f t="shared" si="231"/>
        <v>1</v>
      </c>
      <c r="BJ544" s="337">
        <f t="shared" si="232"/>
        <v>1</v>
      </c>
      <c r="BK544" s="337">
        <f t="shared" si="233"/>
        <v>1</v>
      </c>
      <c r="BL544" s="337">
        <f t="shared" si="234"/>
        <v>1</v>
      </c>
      <c r="BM544" s="337">
        <f t="shared" si="235"/>
        <v>1</v>
      </c>
      <c r="BN544" s="337">
        <f t="shared" si="236"/>
        <v>1</v>
      </c>
      <c r="BO544" s="415"/>
      <c r="BP544" s="244"/>
      <c r="BQ544" s="244"/>
      <c r="BR544" s="842"/>
      <c r="BS544" s="842"/>
      <c r="BT544" s="842"/>
    </row>
    <row r="545" spans="1:72" s="22" customFormat="1" ht="15.75" hidden="1" customHeight="1" outlineLevel="1">
      <c r="A545" s="842"/>
      <c r="B545" s="44"/>
      <c r="C545" s="45"/>
      <c r="D545" s="46"/>
      <c r="E545" s="46"/>
      <c r="F545" s="45"/>
      <c r="G545" s="46"/>
      <c r="H545" s="45"/>
      <c r="I545" s="45"/>
      <c r="J545" s="47"/>
      <c r="K545" s="48"/>
      <c r="L545" s="47"/>
      <c r="M545" s="2316"/>
      <c r="N545" s="48"/>
      <c r="O545" s="49"/>
      <c r="P545" s="49"/>
      <c r="Q545" s="2254">
        <f t="shared" si="237"/>
        <v>0</v>
      </c>
      <c r="R545" s="2335"/>
      <c r="S545" s="50"/>
      <c r="T545" s="2335"/>
      <c r="U545" s="2335"/>
      <c r="V545" s="2335"/>
      <c r="W545" s="2255">
        <f t="shared" si="219"/>
        <v>0</v>
      </c>
      <c r="X545" s="2261">
        <f t="shared" si="220"/>
        <v>0</v>
      </c>
      <c r="Y545" s="2261">
        <f t="shared" si="221"/>
        <v>0</v>
      </c>
      <c r="Z545" s="50"/>
      <c r="AA545" s="50"/>
      <c r="AB545" s="48"/>
      <c r="AC545" s="48"/>
      <c r="AD545" s="48"/>
      <c r="AE545" s="51"/>
      <c r="AF545" s="42"/>
      <c r="AG545" s="52" t="s">
        <v>7468</v>
      </c>
      <c r="AH545" s="207"/>
      <c r="AI545" s="415"/>
      <c r="AJ545" s="336" t="str">
        <f t="shared" si="222"/>
        <v>Please complete all cells in row</v>
      </c>
      <c r="AK545" s="415"/>
      <c r="AL545" s="244"/>
      <c r="AM545" s="244"/>
      <c r="AN545" s="244"/>
      <c r="AO545" s="244"/>
      <c r="AP545" s="244"/>
      <c r="AQ545" s="244"/>
      <c r="AR545" s="244"/>
      <c r="AS545" s="337">
        <f t="shared" si="223"/>
        <v>1</v>
      </c>
      <c r="AT545" s="337">
        <f t="shared" si="224"/>
        <v>1</v>
      </c>
      <c r="AU545" s="337">
        <f t="shared" si="225"/>
        <v>1</v>
      </c>
      <c r="AV545" s="337">
        <f t="shared" si="226"/>
        <v>1</v>
      </c>
      <c r="AW545" s="337">
        <f t="shared" si="227"/>
        <v>1</v>
      </c>
      <c r="AX545" s="337">
        <f t="shared" si="228"/>
        <v>1</v>
      </c>
      <c r="AY545" s="337">
        <f t="shared" si="229"/>
        <v>1</v>
      </c>
      <c r="AZ545" s="322"/>
      <c r="BA545" s="322"/>
      <c r="BB545" s="337">
        <f t="shared" si="230"/>
        <v>1</v>
      </c>
      <c r="BC545" s="322"/>
      <c r="BD545" s="322"/>
      <c r="BE545" s="322"/>
      <c r="BF545" s="322"/>
      <c r="BG545" s="322"/>
      <c r="BH545" s="322"/>
      <c r="BI545" s="337">
        <f t="shared" si="231"/>
        <v>1</v>
      </c>
      <c r="BJ545" s="337">
        <f t="shared" si="232"/>
        <v>1</v>
      </c>
      <c r="BK545" s="337">
        <f t="shared" si="233"/>
        <v>1</v>
      </c>
      <c r="BL545" s="337">
        <f t="shared" si="234"/>
        <v>1</v>
      </c>
      <c r="BM545" s="337">
        <f t="shared" si="235"/>
        <v>1</v>
      </c>
      <c r="BN545" s="337">
        <f t="shared" si="236"/>
        <v>1</v>
      </c>
      <c r="BO545" s="415"/>
      <c r="BP545" s="244"/>
      <c r="BQ545" s="244"/>
      <c r="BR545" s="842"/>
      <c r="BS545" s="842"/>
      <c r="BT545" s="842"/>
    </row>
    <row r="546" spans="1:72" s="22" customFormat="1" ht="15.75" hidden="1" customHeight="1" outlineLevel="1">
      <c r="A546" s="842"/>
      <c r="B546" s="44"/>
      <c r="C546" s="45"/>
      <c r="D546" s="46"/>
      <c r="E546" s="46"/>
      <c r="F546" s="45"/>
      <c r="G546" s="46"/>
      <c r="H546" s="45"/>
      <c r="I546" s="45"/>
      <c r="J546" s="47"/>
      <c r="K546" s="48"/>
      <c r="L546" s="47"/>
      <c r="M546" s="2316"/>
      <c r="N546" s="48"/>
      <c r="O546" s="49"/>
      <c r="P546" s="49"/>
      <c r="Q546" s="2254">
        <f t="shared" si="237"/>
        <v>0</v>
      </c>
      <c r="R546" s="2335"/>
      <c r="S546" s="50"/>
      <c r="T546" s="2335"/>
      <c r="U546" s="2335"/>
      <c r="V546" s="2335"/>
      <c r="W546" s="2255">
        <f t="shared" si="219"/>
        <v>0</v>
      </c>
      <c r="X546" s="2261">
        <f t="shared" si="220"/>
        <v>0</v>
      </c>
      <c r="Y546" s="2261">
        <f t="shared" si="221"/>
        <v>0</v>
      </c>
      <c r="Z546" s="50"/>
      <c r="AA546" s="50"/>
      <c r="AB546" s="48"/>
      <c r="AC546" s="48"/>
      <c r="AD546" s="48"/>
      <c r="AE546" s="51"/>
      <c r="AF546" s="42"/>
      <c r="AG546" s="52" t="s">
        <v>7469</v>
      </c>
      <c r="AH546" s="207"/>
      <c r="AI546" s="415"/>
      <c r="AJ546" s="336" t="str">
        <f t="shared" si="222"/>
        <v>Please complete all cells in row</v>
      </c>
      <c r="AK546" s="415"/>
      <c r="AL546" s="244"/>
      <c r="AM546" s="244"/>
      <c r="AN546" s="244"/>
      <c r="AO546" s="244"/>
      <c r="AP546" s="244"/>
      <c r="AQ546" s="244"/>
      <c r="AR546" s="244"/>
      <c r="AS546" s="337">
        <f t="shared" si="223"/>
        <v>1</v>
      </c>
      <c r="AT546" s="337">
        <f t="shared" si="224"/>
        <v>1</v>
      </c>
      <c r="AU546" s="337">
        <f t="shared" si="225"/>
        <v>1</v>
      </c>
      <c r="AV546" s="337">
        <f t="shared" si="226"/>
        <v>1</v>
      </c>
      <c r="AW546" s="337">
        <f t="shared" si="227"/>
        <v>1</v>
      </c>
      <c r="AX546" s="337">
        <f t="shared" si="228"/>
        <v>1</v>
      </c>
      <c r="AY546" s="337">
        <f t="shared" si="229"/>
        <v>1</v>
      </c>
      <c r="AZ546" s="322"/>
      <c r="BA546" s="322"/>
      <c r="BB546" s="337">
        <f t="shared" si="230"/>
        <v>1</v>
      </c>
      <c r="BC546" s="322"/>
      <c r="BD546" s="322"/>
      <c r="BE546" s="322"/>
      <c r="BF546" s="322"/>
      <c r="BG546" s="322"/>
      <c r="BH546" s="322"/>
      <c r="BI546" s="337">
        <f t="shared" si="231"/>
        <v>1</v>
      </c>
      <c r="BJ546" s="337">
        <f t="shared" si="232"/>
        <v>1</v>
      </c>
      <c r="BK546" s="337">
        <f t="shared" si="233"/>
        <v>1</v>
      </c>
      <c r="BL546" s="337">
        <f t="shared" si="234"/>
        <v>1</v>
      </c>
      <c r="BM546" s="337">
        <f t="shared" si="235"/>
        <v>1</v>
      </c>
      <c r="BN546" s="337">
        <f t="shared" si="236"/>
        <v>1</v>
      </c>
      <c r="BO546" s="415"/>
      <c r="BP546" s="244"/>
      <c r="BQ546" s="244"/>
      <c r="BR546" s="842"/>
      <c r="BS546" s="842"/>
      <c r="BT546" s="842"/>
    </row>
    <row r="547" spans="1:72" s="22" customFormat="1" ht="15.75" hidden="1" customHeight="1" outlineLevel="1">
      <c r="A547" s="842"/>
      <c r="B547" s="44"/>
      <c r="C547" s="45"/>
      <c r="D547" s="46"/>
      <c r="E547" s="46"/>
      <c r="F547" s="45"/>
      <c r="G547" s="46"/>
      <c r="H547" s="45"/>
      <c r="I547" s="45"/>
      <c r="J547" s="47"/>
      <c r="K547" s="48"/>
      <c r="L547" s="47"/>
      <c r="M547" s="2316"/>
      <c r="N547" s="48"/>
      <c r="O547" s="49"/>
      <c r="P547" s="49"/>
      <c r="Q547" s="2254">
        <f t="shared" si="237"/>
        <v>0</v>
      </c>
      <c r="R547" s="2335"/>
      <c r="S547" s="50"/>
      <c r="T547" s="2335"/>
      <c r="U547" s="2335"/>
      <c r="V547" s="2335"/>
      <c r="W547" s="2255">
        <f t="shared" si="219"/>
        <v>0</v>
      </c>
      <c r="X547" s="2261">
        <f t="shared" si="220"/>
        <v>0</v>
      </c>
      <c r="Y547" s="2261">
        <f t="shared" si="221"/>
        <v>0</v>
      </c>
      <c r="Z547" s="50"/>
      <c r="AA547" s="50"/>
      <c r="AB547" s="48"/>
      <c r="AC547" s="48"/>
      <c r="AD547" s="48"/>
      <c r="AE547" s="51"/>
      <c r="AF547" s="42"/>
      <c r="AG547" s="52" t="s">
        <v>7470</v>
      </c>
      <c r="AH547" s="207"/>
      <c r="AI547" s="415"/>
      <c r="AJ547" s="336" t="str">
        <f t="shared" si="222"/>
        <v>Please complete all cells in row</v>
      </c>
      <c r="AK547" s="415"/>
      <c r="AL547" s="244"/>
      <c r="AM547" s="244"/>
      <c r="AN547" s="244"/>
      <c r="AO547" s="244"/>
      <c r="AP547" s="244"/>
      <c r="AQ547" s="244"/>
      <c r="AR547" s="244"/>
      <c r="AS547" s="337">
        <f t="shared" si="223"/>
        <v>1</v>
      </c>
      <c r="AT547" s="337">
        <f t="shared" si="224"/>
        <v>1</v>
      </c>
      <c r="AU547" s="337">
        <f t="shared" si="225"/>
        <v>1</v>
      </c>
      <c r="AV547" s="337">
        <f t="shared" si="226"/>
        <v>1</v>
      </c>
      <c r="AW547" s="337">
        <f t="shared" si="227"/>
        <v>1</v>
      </c>
      <c r="AX547" s="337">
        <f t="shared" si="228"/>
        <v>1</v>
      </c>
      <c r="AY547" s="337">
        <f t="shared" si="229"/>
        <v>1</v>
      </c>
      <c r="AZ547" s="322"/>
      <c r="BA547" s="322"/>
      <c r="BB547" s="337">
        <f t="shared" si="230"/>
        <v>1</v>
      </c>
      <c r="BC547" s="322"/>
      <c r="BD547" s="322"/>
      <c r="BE547" s="322"/>
      <c r="BF547" s="322"/>
      <c r="BG547" s="322"/>
      <c r="BH547" s="322"/>
      <c r="BI547" s="337">
        <f t="shared" si="231"/>
        <v>1</v>
      </c>
      <c r="BJ547" s="337">
        <f t="shared" si="232"/>
        <v>1</v>
      </c>
      <c r="BK547" s="337">
        <f t="shared" si="233"/>
        <v>1</v>
      </c>
      <c r="BL547" s="337">
        <f t="shared" si="234"/>
        <v>1</v>
      </c>
      <c r="BM547" s="337">
        <f t="shared" si="235"/>
        <v>1</v>
      </c>
      <c r="BN547" s="337">
        <f t="shared" si="236"/>
        <v>1</v>
      </c>
      <c r="BO547" s="415"/>
      <c r="BP547" s="244"/>
      <c r="BQ547" s="244"/>
      <c r="BR547" s="842"/>
      <c r="BS547" s="842"/>
      <c r="BT547" s="842"/>
    </row>
    <row r="548" spans="1:72" s="22" customFormat="1" ht="15.75" hidden="1" customHeight="1" outlineLevel="1">
      <c r="A548" s="842"/>
      <c r="B548" s="44"/>
      <c r="C548" s="45"/>
      <c r="D548" s="46"/>
      <c r="E548" s="46"/>
      <c r="F548" s="45"/>
      <c r="G548" s="46"/>
      <c r="H548" s="45"/>
      <c r="I548" s="45"/>
      <c r="J548" s="47"/>
      <c r="K548" s="48"/>
      <c r="L548" s="47"/>
      <c r="M548" s="2316"/>
      <c r="N548" s="48"/>
      <c r="O548" s="49"/>
      <c r="P548" s="49"/>
      <c r="Q548" s="2254">
        <f t="shared" si="237"/>
        <v>0</v>
      </c>
      <c r="R548" s="2335"/>
      <c r="S548" s="50"/>
      <c r="T548" s="2335"/>
      <c r="U548" s="2335"/>
      <c r="V548" s="2335"/>
      <c r="W548" s="2255">
        <f t="shared" si="219"/>
        <v>0</v>
      </c>
      <c r="X548" s="2261">
        <f t="shared" si="220"/>
        <v>0</v>
      </c>
      <c r="Y548" s="2261">
        <f t="shared" si="221"/>
        <v>0</v>
      </c>
      <c r="Z548" s="50"/>
      <c r="AA548" s="50"/>
      <c r="AB548" s="48"/>
      <c r="AC548" s="48"/>
      <c r="AD548" s="48"/>
      <c r="AE548" s="51"/>
      <c r="AF548" s="42"/>
      <c r="AG548" s="52" t="s">
        <v>7471</v>
      </c>
      <c r="AH548" s="207"/>
      <c r="AI548" s="415"/>
      <c r="AJ548" s="336" t="str">
        <f t="shared" si="222"/>
        <v>Please complete all cells in row</v>
      </c>
      <c r="AK548" s="415"/>
      <c r="AL548" s="244"/>
      <c r="AM548" s="244"/>
      <c r="AN548" s="244"/>
      <c r="AO548" s="244"/>
      <c r="AP548" s="244"/>
      <c r="AQ548" s="244"/>
      <c r="AR548" s="244"/>
      <c r="AS548" s="337">
        <f t="shared" si="223"/>
        <v>1</v>
      </c>
      <c r="AT548" s="337">
        <f t="shared" si="224"/>
        <v>1</v>
      </c>
      <c r="AU548" s="337">
        <f t="shared" si="225"/>
        <v>1</v>
      </c>
      <c r="AV548" s="337">
        <f t="shared" si="226"/>
        <v>1</v>
      </c>
      <c r="AW548" s="337">
        <f t="shared" si="227"/>
        <v>1</v>
      </c>
      <c r="AX548" s="337">
        <f t="shared" si="228"/>
        <v>1</v>
      </c>
      <c r="AY548" s="337">
        <f t="shared" si="229"/>
        <v>1</v>
      </c>
      <c r="AZ548" s="322"/>
      <c r="BA548" s="322"/>
      <c r="BB548" s="337">
        <f t="shared" si="230"/>
        <v>1</v>
      </c>
      <c r="BC548" s="322"/>
      <c r="BD548" s="322"/>
      <c r="BE548" s="322"/>
      <c r="BF548" s="322"/>
      <c r="BG548" s="322"/>
      <c r="BH548" s="322"/>
      <c r="BI548" s="337">
        <f t="shared" si="231"/>
        <v>1</v>
      </c>
      <c r="BJ548" s="337">
        <f t="shared" si="232"/>
        <v>1</v>
      </c>
      <c r="BK548" s="337">
        <f t="shared" si="233"/>
        <v>1</v>
      </c>
      <c r="BL548" s="337">
        <f t="shared" si="234"/>
        <v>1</v>
      </c>
      <c r="BM548" s="337">
        <f t="shared" si="235"/>
        <v>1</v>
      </c>
      <c r="BN548" s="337">
        <f t="shared" si="236"/>
        <v>1</v>
      </c>
      <c r="BO548" s="415"/>
      <c r="BP548" s="244"/>
      <c r="BQ548" s="244"/>
      <c r="BR548" s="842"/>
      <c r="BS548" s="842"/>
      <c r="BT548" s="842"/>
    </row>
    <row r="549" spans="1:72" s="22" customFormat="1" ht="15.75" hidden="1" customHeight="1" outlineLevel="1">
      <c r="A549" s="842"/>
      <c r="B549" s="44"/>
      <c r="C549" s="45"/>
      <c r="D549" s="46"/>
      <c r="E549" s="46"/>
      <c r="F549" s="45"/>
      <c r="G549" s="46"/>
      <c r="H549" s="45"/>
      <c r="I549" s="45"/>
      <c r="J549" s="47"/>
      <c r="K549" s="48"/>
      <c r="L549" s="47"/>
      <c r="M549" s="2316"/>
      <c r="N549" s="48"/>
      <c r="O549" s="49"/>
      <c r="P549" s="49"/>
      <c r="Q549" s="2254">
        <f t="shared" si="237"/>
        <v>0</v>
      </c>
      <c r="R549" s="2335"/>
      <c r="S549" s="50"/>
      <c r="T549" s="2335"/>
      <c r="U549" s="2335"/>
      <c r="V549" s="2335"/>
      <c r="W549" s="2255">
        <f t="shared" si="219"/>
        <v>0</v>
      </c>
      <c r="X549" s="2261">
        <f t="shared" si="220"/>
        <v>0</v>
      </c>
      <c r="Y549" s="2261">
        <f t="shared" si="221"/>
        <v>0</v>
      </c>
      <c r="Z549" s="50"/>
      <c r="AA549" s="50"/>
      <c r="AB549" s="48"/>
      <c r="AC549" s="48"/>
      <c r="AD549" s="48"/>
      <c r="AE549" s="51"/>
      <c r="AF549" s="42"/>
      <c r="AG549" s="52" t="s">
        <v>7472</v>
      </c>
      <c r="AH549" s="207"/>
      <c r="AI549" s="415"/>
      <c r="AJ549" s="336" t="str">
        <f t="shared" si="222"/>
        <v>Please complete all cells in row</v>
      </c>
      <c r="AK549" s="415"/>
      <c r="AL549" s="244"/>
      <c r="AM549" s="244"/>
      <c r="AN549" s="244"/>
      <c r="AO549" s="244"/>
      <c r="AP549" s="244"/>
      <c r="AQ549" s="244"/>
      <c r="AR549" s="244"/>
      <c r="AS549" s="337">
        <f t="shared" si="223"/>
        <v>1</v>
      </c>
      <c r="AT549" s="337">
        <f t="shared" si="224"/>
        <v>1</v>
      </c>
      <c r="AU549" s="337">
        <f t="shared" si="225"/>
        <v>1</v>
      </c>
      <c r="AV549" s="337">
        <f t="shared" si="226"/>
        <v>1</v>
      </c>
      <c r="AW549" s="337">
        <f t="shared" si="227"/>
        <v>1</v>
      </c>
      <c r="AX549" s="337">
        <f t="shared" si="228"/>
        <v>1</v>
      </c>
      <c r="AY549" s="337">
        <f t="shared" si="229"/>
        <v>1</v>
      </c>
      <c r="AZ549" s="322"/>
      <c r="BA549" s="322"/>
      <c r="BB549" s="337">
        <f t="shared" si="230"/>
        <v>1</v>
      </c>
      <c r="BC549" s="322"/>
      <c r="BD549" s="322"/>
      <c r="BE549" s="322"/>
      <c r="BF549" s="322"/>
      <c r="BG549" s="322"/>
      <c r="BH549" s="322"/>
      <c r="BI549" s="337">
        <f t="shared" si="231"/>
        <v>1</v>
      </c>
      <c r="BJ549" s="337">
        <f t="shared" si="232"/>
        <v>1</v>
      </c>
      <c r="BK549" s="337">
        <f t="shared" si="233"/>
        <v>1</v>
      </c>
      <c r="BL549" s="337">
        <f t="shared" si="234"/>
        <v>1</v>
      </c>
      <c r="BM549" s="337">
        <f t="shared" si="235"/>
        <v>1</v>
      </c>
      <c r="BN549" s="337">
        <f t="shared" si="236"/>
        <v>1</v>
      </c>
      <c r="BO549" s="415"/>
      <c r="BP549" s="244"/>
      <c r="BQ549" s="244"/>
      <c r="BR549" s="842"/>
      <c r="BS549" s="842"/>
      <c r="BT549" s="842"/>
    </row>
    <row r="550" spans="1:72" s="22" customFormat="1" ht="15.75" hidden="1" customHeight="1" outlineLevel="1">
      <c r="A550" s="842"/>
      <c r="B550" s="44"/>
      <c r="C550" s="45"/>
      <c r="D550" s="46"/>
      <c r="E550" s="46"/>
      <c r="F550" s="45"/>
      <c r="G550" s="46"/>
      <c r="H550" s="45"/>
      <c r="I550" s="45"/>
      <c r="J550" s="47"/>
      <c r="K550" s="48"/>
      <c r="L550" s="47"/>
      <c r="M550" s="2316"/>
      <c r="N550" s="48"/>
      <c r="O550" s="49"/>
      <c r="P550" s="49"/>
      <c r="Q550" s="2254">
        <f t="shared" si="237"/>
        <v>0</v>
      </c>
      <c r="R550" s="2335"/>
      <c r="S550" s="50"/>
      <c r="T550" s="2335"/>
      <c r="U550" s="2335"/>
      <c r="V550" s="2335"/>
      <c r="W550" s="2255">
        <f t="shared" si="219"/>
        <v>0</v>
      </c>
      <c r="X550" s="2261">
        <f t="shared" si="220"/>
        <v>0</v>
      </c>
      <c r="Y550" s="2261">
        <f t="shared" si="221"/>
        <v>0</v>
      </c>
      <c r="Z550" s="50"/>
      <c r="AA550" s="50"/>
      <c r="AB550" s="48"/>
      <c r="AC550" s="48"/>
      <c r="AD550" s="48"/>
      <c r="AE550" s="51"/>
      <c r="AF550" s="42"/>
      <c r="AG550" s="52" t="s">
        <v>7473</v>
      </c>
      <c r="AH550" s="207"/>
      <c r="AI550" s="415"/>
      <c r="AJ550" s="336" t="str">
        <f t="shared" si="222"/>
        <v>Please complete all cells in row</v>
      </c>
      <c r="AK550" s="415"/>
      <c r="AL550" s="244"/>
      <c r="AM550" s="244"/>
      <c r="AN550" s="244"/>
      <c r="AO550" s="244"/>
      <c r="AP550" s="244"/>
      <c r="AQ550" s="244"/>
      <c r="AR550" s="244"/>
      <c r="AS550" s="337">
        <f t="shared" si="223"/>
        <v>1</v>
      </c>
      <c r="AT550" s="337">
        <f t="shared" si="224"/>
        <v>1</v>
      </c>
      <c r="AU550" s="337">
        <f t="shared" si="225"/>
        <v>1</v>
      </c>
      <c r="AV550" s="337">
        <f t="shared" si="226"/>
        <v>1</v>
      </c>
      <c r="AW550" s="337">
        <f t="shared" si="227"/>
        <v>1</v>
      </c>
      <c r="AX550" s="337">
        <f t="shared" si="228"/>
        <v>1</v>
      </c>
      <c r="AY550" s="337">
        <f t="shared" si="229"/>
        <v>1</v>
      </c>
      <c r="AZ550" s="322"/>
      <c r="BA550" s="322"/>
      <c r="BB550" s="337">
        <f t="shared" si="230"/>
        <v>1</v>
      </c>
      <c r="BC550" s="322"/>
      <c r="BD550" s="322"/>
      <c r="BE550" s="322"/>
      <c r="BF550" s="322"/>
      <c r="BG550" s="322"/>
      <c r="BH550" s="322"/>
      <c r="BI550" s="337">
        <f t="shared" si="231"/>
        <v>1</v>
      </c>
      <c r="BJ550" s="337">
        <f t="shared" si="232"/>
        <v>1</v>
      </c>
      <c r="BK550" s="337">
        <f t="shared" si="233"/>
        <v>1</v>
      </c>
      <c r="BL550" s="337">
        <f t="shared" si="234"/>
        <v>1</v>
      </c>
      <c r="BM550" s="337">
        <f t="shared" si="235"/>
        <v>1</v>
      </c>
      <c r="BN550" s="337">
        <f t="shared" si="236"/>
        <v>1</v>
      </c>
      <c r="BO550" s="415"/>
      <c r="BP550" s="244"/>
      <c r="BQ550" s="244"/>
      <c r="BR550" s="842"/>
      <c r="BS550" s="842"/>
      <c r="BT550" s="842"/>
    </row>
    <row r="551" spans="1:72" s="22" customFormat="1" ht="15.75" hidden="1" customHeight="1" outlineLevel="1">
      <c r="A551" s="842"/>
      <c r="B551" s="44"/>
      <c r="C551" s="45"/>
      <c r="D551" s="46"/>
      <c r="E551" s="46"/>
      <c r="F551" s="45"/>
      <c r="G551" s="46"/>
      <c r="H551" s="45"/>
      <c r="I551" s="45"/>
      <c r="J551" s="47"/>
      <c r="K551" s="48"/>
      <c r="L551" s="47"/>
      <c r="M551" s="2316"/>
      <c r="N551" s="48"/>
      <c r="O551" s="49"/>
      <c r="P551" s="49"/>
      <c r="Q551" s="2254">
        <f t="shared" si="237"/>
        <v>0</v>
      </c>
      <c r="R551" s="2335"/>
      <c r="S551" s="50"/>
      <c r="T551" s="2335"/>
      <c r="U551" s="2335"/>
      <c r="V551" s="2335"/>
      <c r="W551" s="2255">
        <f t="shared" si="219"/>
        <v>0</v>
      </c>
      <c r="X551" s="2261">
        <f t="shared" si="220"/>
        <v>0</v>
      </c>
      <c r="Y551" s="2261">
        <f t="shared" si="221"/>
        <v>0</v>
      </c>
      <c r="Z551" s="50"/>
      <c r="AA551" s="50"/>
      <c r="AB551" s="48"/>
      <c r="AC551" s="48"/>
      <c r="AD551" s="48"/>
      <c r="AE551" s="51"/>
      <c r="AF551" s="42"/>
      <c r="AG551" s="52" t="s">
        <v>7474</v>
      </c>
      <c r="AH551" s="207"/>
      <c r="AI551" s="415"/>
      <c r="AJ551" s="336" t="str">
        <f t="shared" si="222"/>
        <v>Please complete all cells in row</v>
      </c>
      <c r="AK551" s="415"/>
      <c r="AL551" s="244"/>
      <c r="AM551" s="244"/>
      <c r="AN551" s="244"/>
      <c r="AO551" s="244"/>
      <c r="AP551" s="244"/>
      <c r="AQ551" s="244"/>
      <c r="AR551" s="244"/>
      <c r="AS551" s="337">
        <f t="shared" si="223"/>
        <v>1</v>
      </c>
      <c r="AT551" s="337">
        <f t="shared" si="224"/>
        <v>1</v>
      </c>
      <c r="AU551" s="337">
        <f t="shared" si="225"/>
        <v>1</v>
      </c>
      <c r="AV551" s="337">
        <f t="shared" si="226"/>
        <v>1</v>
      </c>
      <c r="AW551" s="337">
        <f t="shared" si="227"/>
        <v>1</v>
      </c>
      <c r="AX551" s="337">
        <f t="shared" si="228"/>
        <v>1</v>
      </c>
      <c r="AY551" s="337">
        <f t="shared" si="229"/>
        <v>1</v>
      </c>
      <c r="AZ551" s="322"/>
      <c r="BA551" s="322"/>
      <c r="BB551" s="337">
        <f t="shared" si="230"/>
        <v>1</v>
      </c>
      <c r="BC551" s="322"/>
      <c r="BD551" s="322"/>
      <c r="BE551" s="322"/>
      <c r="BF551" s="322"/>
      <c r="BG551" s="322"/>
      <c r="BH551" s="322"/>
      <c r="BI551" s="337">
        <f t="shared" si="231"/>
        <v>1</v>
      </c>
      <c r="BJ551" s="337">
        <f t="shared" si="232"/>
        <v>1</v>
      </c>
      <c r="BK551" s="337">
        <f t="shared" si="233"/>
        <v>1</v>
      </c>
      <c r="BL551" s="337">
        <f t="shared" si="234"/>
        <v>1</v>
      </c>
      <c r="BM551" s="337">
        <f t="shared" si="235"/>
        <v>1</v>
      </c>
      <c r="BN551" s="337">
        <f t="shared" si="236"/>
        <v>1</v>
      </c>
      <c r="BO551" s="415"/>
      <c r="BP551" s="244"/>
      <c r="BQ551" s="244"/>
      <c r="BR551" s="842"/>
      <c r="BS551" s="842"/>
      <c r="BT551" s="842"/>
    </row>
    <row r="552" spans="1:72" s="22" customFormat="1" ht="15.75" hidden="1" customHeight="1" outlineLevel="1">
      <c r="A552" s="842"/>
      <c r="B552" s="44"/>
      <c r="C552" s="45"/>
      <c r="D552" s="46"/>
      <c r="E552" s="46"/>
      <c r="F552" s="45"/>
      <c r="G552" s="46"/>
      <c r="H552" s="45"/>
      <c r="I552" s="45"/>
      <c r="J552" s="47"/>
      <c r="K552" s="48"/>
      <c r="L552" s="47"/>
      <c r="M552" s="2316"/>
      <c r="N552" s="48"/>
      <c r="O552" s="49"/>
      <c r="P552" s="49"/>
      <c r="Q552" s="2254">
        <f t="shared" si="237"/>
        <v>0</v>
      </c>
      <c r="R552" s="2335"/>
      <c r="S552" s="50"/>
      <c r="T552" s="2335"/>
      <c r="U552" s="2335"/>
      <c r="V552" s="2335"/>
      <c r="W552" s="2255">
        <f t="shared" si="219"/>
        <v>0</v>
      </c>
      <c r="X552" s="2261">
        <f t="shared" si="220"/>
        <v>0</v>
      </c>
      <c r="Y552" s="2261">
        <f t="shared" si="221"/>
        <v>0</v>
      </c>
      <c r="Z552" s="50"/>
      <c r="AA552" s="50"/>
      <c r="AB552" s="48"/>
      <c r="AC552" s="48"/>
      <c r="AD552" s="48"/>
      <c r="AE552" s="51"/>
      <c r="AF552" s="42"/>
      <c r="AG552" s="52" t="s">
        <v>7475</v>
      </c>
      <c r="AH552" s="207"/>
      <c r="AI552" s="415"/>
      <c r="AJ552" s="336" t="str">
        <f t="shared" si="222"/>
        <v>Please complete all cells in row</v>
      </c>
      <c r="AK552" s="415"/>
      <c r="AL552" s="244"/>
      <c r="AM552" s="244"/>
      <c r="AN552" s="244"/>
      <c r="AO552" s="244"/>
      <c r="AP552" s="244"/>
      <c r="AQ552" s="244"/>
      <c r="AR552" s="244"/>
      <c r="AS552" s="337">
        <f t="shared" si="223"/>
        <v>1</v>
      </c>
      <c r="AT552" s="337">
        <f t="shared" si="224"/>
        <v>1</v>
      </c>
      <c r="AU552" s="337">
        <f t="shared" si="225"/>
        <v>1</v>
      </c>
      <c r="AV552" s="337">
        <f t="shared" si="226"/>
        <v>1</v>
      </c>
      <c r="AW552" s="337">
        <f t="shared" si="227"/>
        <v>1</v>
      </c>
      <c r="AX552" s="337">
        <f t="shared" si="228"/>
        <v>1</v>
      </c>
      <c r="AY552" s="337">
        <f t="shared" si="229"/>
        <v>1</v>
      </c>
      <c r="AZ552" s="322"/>
      <c r="BA552" s="322"/>
      <c r="BB552" s="337">
        <f t="shared" si="230"/>
        <v>1</v>
      </c>
      <c r="BC552" s="322"/>
      <c r="BD552" s="322"/>
      <c r="BE552" s="322"/>
      <c r="BF552" s="322"/>
      <c r="BG552" s="322"/>
      <c r="BH552" s="322"/>
      <c r="BI552" s="337">
        <f t="shared" si="231"/>
        <v>1</v>
      </c>
      <c r="BJ552" s="337">
        <f t="shared" si="232"/>
        <v>1</v>
      </c>
      <c r="BK552" s="337">
        <f t="shared" si="233"/>
        <v>1</v>
      </c>
      <c r="BL552" s="337">
        <f t="shared" si="234"/>
        <v>1</v>
      </c>
      <c r="BM552" s="337">
        <f t="shared" si="235"/>
        <v>1</v>
      </c>
      <c r="BN552" s="337">
        <f t="shared" si="236"/>
        <v>1</v>
      </c>
      <c r="BO552" s="415"/>
      <c r="BP552" s="244"/>
      <c r="BQ552" s="244"/>
      <c r="BR552" s="842"/>
      <c r="BS552" s="842"/>
      <c r="BT552" s="842"/>
    </row>
    <row r="553" spans="1:72" s="22" customFormat="1" ht="15.75" hidden="1" customHeight="1" outlineLevel="1">
      <c r="A553" s="842"/>
      <c r="B553" s="44"/>
      <c r="C553" s="45"/>
      <c r="D553" s="46"/>
      <c r="E553" s="46"/>
      <c r="F553" s="45"/>
      <c r="G553" s="46"/>
      <c r="H553" s="45"/>
      <c r="I553" s="45"/>
      <c r="J553" s="47"/>
      <c r="K553" s="48"/>
      <c r="L553" s="47"/>
      <c r="M553" s="2316"/>
      <c r="N553" s="48"/>
      <c r="O553" s="49"/>
      <c r="P553" s="49"/>
      <c r="Q553" s="2254">
        <f t="shared" si="237"/>
        <v>0</v>
      </c>
      <c r="R553" s="2335"/>
      <c r="S553" s="50"/>
      <c r="T553" s="2335"/>
      <c r="U553" s="2335"/>
      <c r="V553" s="2335"/>
      <c r="W553" s="2255">
        <f t="shared" si="219"/>
        <v>0</v>
      </c>
      <c r="X553" s="2261">
        <f t="shared" si="220"/>
        <v>0</v>
      </c>
      <c r="Y553" s="2261">
        <f t="shared" si="221"/>
        <v>0</v>
      </c>
      <c r="Z553" s="50"/>
      <c r="AA553" s="50"/>
      <c r="AB553" s="48"/>
      <c r="AC553" s="48"/>
      <c r="AD553" s="48"/>
      <c r="AE553" s="51"/>
      <c r="AF553" s="42"/>
      <c r="AG553" s="52" t="s">
        <v>7476</v>
      </c>
      <c r="AH553" s="207"/>
      <c r="AI553" s="415"/>
      <c r="AJ553" s="336" t="str">
        <f t="shared" si="222"/>
        <v>Please complete all cells in row</v>
      </c>
      <c r="AK553" s="415"/>
      <c r="AL553" s="244"/>
      <c r="AM553" s="244"/>
      <c r="AN553" s="244"/>
      <c r="AO553" s="244"/>
      <c r="AP553" s="244"/>
      <c r="AQ553" s="244"/>
      <c r="AR553" s="244"/>
      <c r="AS553" s="337">
        <f t="shared" si="223"/>
        <v>1</v>
      </c>
      <c r="AT553" s="337">
        <f t="shared" si="224"/>
        <v>1</v>
      </c>
      <c r="AU553" s="337">
        <f t="shared" si="225"/>
        <v>1</v>
      </c>
      <c r="AV553" s="337">
        <f t="shared" si="226"/>
        <v>1</v>
      </c>
      <c r="AW553" s="337">
        <f t="shared" si="227"/>
        <v>1</v>
      </c>
      <c r="AX553" s="337">
        <f t="shared" si="228"/>
        <v>1</v>
      </c>
      <c r="AY553" s="337">
        <f t="shared" si="229"/>
        <v>1</v>
      </c>
      <c r="AZ553" s="322"/>
      <c r="BA553" s="322"/>
      <c r="BB553" s="337">
        <f t="shared" si="230"/>
        <v>1</v>
      </c>
      <c r="BC553" s="322"/>
      <c r="BD553" s="322"/>
      <c r="BE553" s="322"/>
      <c r="BF553" s="322"/>
      <c r="BG553" s="322"/>
      <c r="BH553" s="322"/>
      <c r="BI553" s="337">
        <f t="shared" si="231"/>
        <v>1</v>
      </c>
      <c r="BJ553" s="337">
        <f t="shared" si="232"/>
        <v>1</v>
      </c>
      <c r="BK553" s="337">
        <f t="shared" si="233"/>
        <v>1</v>
      </c>
      <c r="BL553" s="337">
        <f t="shared" si="234"/>
        <v>1</v>
      </c>
      <c r="BM553" s="337">
        <f t="shared" si="235"/>
        <v>1</v>
      </c>
      <c r="BN553" s="337">
        <f t="shared" si="236"/>
        <v>1</v>
      </c>
      <c r="BO553" s="415"/>
      <c r="BP553" s="244"/>
      <c r="BQ553" s="244"/>
      <c r="BR553" s="842"/>
      <c r="BS553" s="842"/>
      <c r="BT553" s="842"/>
    </row>
    <row r="554" spans="1:72" s="22" customFormat="1" ht="15.75" hidden="1" customHeight="1" outlineLevel="1">
      <c r="A554" s="842"/>
      <c r="B554" s="44"/>
      <c r="C554" s="45"/>
      <c r="D554" s="46"/>
      <c r="E554" s="46"/>
      <c r="F554" s="45"/>
      <c r="G554" s="46"/>
      <c r="H554" s="45"/>
      <c r="I554" s="45"/>
      <c r="J554" s="47"/>
      <c r="K554" s="48"/>
      <c r="L554" s="47"/>
      <c r="M554" s="2316"/>
      <c r="N554" s="48"/>
      <c r="O554" s="49"/>
      <c r="P554" s="49"/>
      <c r="Q554" s="2254">
        <f t="shared" si="237"/>
        <v>0</v>
      </c>
      <c r="R554" s="2335"/>
      <c r="S554" s="50"/>
      <c r="T554" s="2335"/>
      <c r="U554" s="2335"/>
      <c r="V554" s="2335"/>
      <c r="W554" s="2255">
        <f t="shared" si="219"/>
        <v>0</v>
      </c>
      <c r="X554" s="2261">
        <f t="shared" si="220"/>
        <v>0</v>
      </c>
      <c r="Y554" s="2261">
        <f t="shared" si="221"/>
        <v>0</v>
      </c>
      <c r="Z554" s="50"/>
      <c r="AA554" s="50"/>
      <c r="AB554" s="48"/>
      <c r="AC554" s="48"/>
      <c r="AD554" s="48"/>
      <c r="AE554" s="51"/>
      <c r="AF554" s="42"/>
      <c r="AG554" s="52" t="s">
        <v>7477</v>
      </c>
      <c r="AH554" s="207"/>
      <c r="AI554" s="415"/>
      <c r="AJ554" s="336" t="str">
        <f t="shared" si="222"/>
        <v>Please complete all cells in row</v>
      </c>
      <c r="AK554" s="415"/>
      <c r="AL554" s="244"/>
      <c r="AM554" s="244"/>
      <c r="AN554" s="244"/>
      <c r="AO554" s="244"/>
      <c r="AP554" s="244"/>
      <c r="AQ554" s="244"/>
      <c r="AR554" s="244"/>
      <c r="AS554" s="337">
        <f t="shared" si="223"/>
        <v>1</v>
      </c>
      <c r="AT554" s="337">
        <f t="shared" si="224"/>
        <v>1</v>
      </c>
      <c r="AU554" s="337">
        <f t="shared" si="225"/>
        <v>1</v>
      </c>
      <c r="AV554" s="337">
        <f t="shared" si="226"/>
        <v>1</v>
      </c>
      <c r="AW554" s="337">
        <f t="shared" si="227"/>
        <v>1</v>
      </c>
      <c r="AX554" s="337">
        <f t="shared" si="228"/>
        <v>1</v>
      </c>
      <c r="AY554" s="337">
        <f t="shared" si="229"/>
        <v>1</v>
      </c>
      <c r="AZ554" s="322"/>
      <c r="BA554" s="322"/>
      <c r="BB554" s="337">
        <f t="shared" si="230"/>
        <v>1</v>
      </c>
      <c r="BC554" s="322"/>
      <c r="BD554" s="322"/>
      <c r="BE554" s="322"/>
      <c r="BF554" s="322"/>
      <c r="BG554" s="322"/>
      <c r="BH554" s="322"/>
      <c r="BI554" s="337">
        <f t="shared" si="231"/>
        <v>1</v>
      </c>
      <c r="BJ554" s="337">
        <f t="shared" si="232"/>
        <v>1</v>
      </c>
      <c r="BK554" s="337">
        <f t="shared" si="233"/>
        <v>1</v>
      </c>
      <c r="BL554" s="337">
        <f t="shared" si="234"/>
        <v>1</v>
      </c>
      <c r="BM554" s="337">
        <f t="shared" si="235"/>
        <v>1</v>
      </c>
      <c r="BN554" s="337">
        <f t="shared" si="236"/>
        <v>1</v>
      </c>
      <c r="BO554" s="415"/>
      <c r="BP554" s="244"/>
      <c r="BQ554" s="244"/>
      <c r="BR554" s="842"/>
      <c r="BS554" s="842"/>
      <c r="BT554" s="842"/>
    </row>
    <row r="555" spans="1:72" s="22" customFormat="1" ht="15.75" hidden="1" customHeight="1" outlineLevel="1">
      <c r="A555" s="842"/>
      <c r="B555" s="44"/>
      <c r="C555" s="45"/>
      <c r="D555" s="46"/>
      <c r="E555" s="46"/>
      <c r="F555" s="45"/>
      <c r="G555" s="46"/>
      <c r="H555" s="45"/>
      <c r="I555" s="45"/>
      <c r="J555" s="47"/>
      <c r="K555" s="48"/>
      <c r="L555" s="47"/>
      <c r="M555" s="2316"/>
      <c r="N555" s="48"/>
      <c r="O555" s="49"/>
      <c r="P555" s="49"/>
      <c r="Q555" s="2254">
        <f t="shared" si="237"/>
        <v>0</v>
      </c>
      <c r="R555" s="2335"/>
      <c r="S555" s="50"/>
      <c r="T555" s="2335"/>
      <c r="U555" s="2335"/>
      <c r="V555" s="2335"/>
      <c r="W555" s="2255">
        <f t="shared" si="219"/>
        <v>0</v>
      </c>
      <c r="X555" s="2261">
        <f t="shared" si="220"/>
        <v>0</v>
      </c>
      <c r="Y555" s="2261">
        <f t="shared" si="221"/>
        <v>0</v>
      </c>
      <c r="Z555" s="50"/>
      <c r="AA555" s="50"/>
      <c r="AB555" s="48"/>
      <c r="AC555" s="48"/>
      <c r="AD555" s="48"/>
      <c r="AE555" s="51"/>
      <c r="AF555" s="42"/>
      <c r="AG555" s="52" t="s">
        <v>7478</v>
      </c>
      <c r="AH555" s="207"/>
      <c r="AI555" s="415"/>
      <c r="AJ555" s="336" t="str">
        <f t="shared" si="222"/>
        <v>Please complete all cells in row</v>
      </c>
      <c r="AK555" s="415"/>
      <c r="AL555" s="244"/>
      <c r="AM555" s="244"/>
      <c r="AN555" s="244"/>
      <c r="AO555" s="244"/>
      <c r="AP555" s="244"/>
      <c r="AQ555" s="244"/>
      <c r="AR555" s="244"/>
      <c r="AS555" s="337">
        <f t="shared" si="223"/>
        <v>1</v>
      </c>
      <c r="AT555" s="337">
        <f t="shared" si="224"/>
        <v>1</v>
      </c>
      <c r="AU555" s="337">
        <f t="shared" si="225"/>
        <v>1</v>
      </c>
      <c r="AV555" s="337">
        <f t="shared" si="226"/>
        <v>1</v>
      </c>
      <c r="AW555" s="337">
        <f t="shared" si="227"/>
        <v>1</v>
      </c>
      <c r="AX555" s="337">
        <f t="shared" si="228"/>
        <v>1</v>
      </c>
      <c r="AY555" s="337">
        <f t="shared" si="229"/>
        <v>1</v>
      </c>
      <c r="AZ555" s="322"/>
      <c r="BA555" s="322"/>
      <c r="BB555" s="337">
        <f t="shared" si="230"/>
        <v>1</v>
      </c>
      <c r="BC555" s="322"/>
      <c r="BD555" s="322"/>
      <c r="BE555" s="322"/>
      <c r="BF555" s="322"/>
      <c r="BG555" s="322"/>
      <c r="BH555" s="322"/>
      <c r="BI555" s="337">
        <f t="shared" si="231"/>
        <v>1</v>
      </c>
      <c r="BJ555" s="337">
        <f t="shared" si="232"/>
        <v>1</v>
      </c>
      <c r="BK555" s="337">
        <f t="shared" si="233"/>
        <v>1</v>
      </c>
      <c r="BL555" s="337">
        <f t="shared" si="234"/>
        <v>1</v>
      </c>
      <c r="BM555" s="337">
        <f t="shared" si="235"/>
        <v>1</v>
      </c>
      <c r="BN555" s="337">
        <f t="shared" si="236"/>
        <v>1</v>
      </c>
      <c r="BO555" s="415"/>
      <c r="BP555" s="244"/>
      <c r="BQ555" s="244"/>
      <c r="BR555" s="842"/>
      <c r="BS555" s="842"/>
      <c r="BT555" s="842"/>
    </row>
    <row r="556" spans="1:72" s="22" customFormat="1" ht="15.75" hidden="1" customHeight="1" outlineLevel="1">
      <c r="A556" s="842"/>
      <c r="B556" s="44"/>
      <c r="C556" s="45"/>
      <c r="D556" s="46"/>
      <c r="E556" s="46"/>
      <c r="F556" s="45"/>
      <c r="G556" s="46"/>
      <c r="H556" s="45"/>
      <c r="I556" s="45"/>
      <c r="J556" s="47"/>
      <c r="K556" s="48"/>
      <c r="L556" s="47"/>
      <c r="M556" s="2316"/>
      <c r="N556" s="48"/>
      <c r="O556" s="49"/>
      <c r="P556" s="49"/>
      <c r="Q556" s="2254">
        <f t="shared" si="237"/>
        <v>0</v>
      </c>
      <c r="R556" s="2335"/>
      <c r="S556" s="50"/>
      <c r="T556" s="2335"/>
      <c r="U556" s="2335"/>
      <c r="V556" s="2335"/>
      <c r="W556" s="2255">
        <f t="shared" si="219"/>
        <v>0</v>
      </c>
      <c r="X556" s="2261">
        <f t="shared" si="220"/>
        <v>0</v>
      </c>
      <c r="Y556" s="2261">
        <f t="shared" si="221"/>
        <v>0</v>
      </c>
      <c r="Z556" s="50"/>
      <c r="AA556" s="50"/>
      <c r="AB556" s="48"/>
      <c r="AC556" s="48"/>
      <c r="AD556" s="48"/>
      <c r="AE556" s="51"/>
      <c r="AF556" s="42"/>
      <c r="AG556" s="52" t="s">
        <v>7479</v>
      </c>
      <c r="AH556" s="207"/>
      <c r="AI556" s="415"/>
      <c r="AJ556" s="336" t="str">
        <f t="shared" si="222"/>
        <v>Please complete all cells in row</v>
      </c>
      <c r="AK556" s="415"/>
      <c r="AL556" s="244"/>
      <c r="AM556" s="244"/>
      <c r="AN556" s="244"/>
      <c r="AO556" s="244"/>
      <c r="AP556" s="244"/>
      <c r="AQ556" s="244"/>
      <c r="AR556" s="244"/>
      <c r="AS556" s="337">
        <f t="shared" si="223"/>
        <v>1</v>
      </c>
      <c r="AT556" s="337">
        <f t="shared" si="224"/>
        <v>1</v>
      </c>
      <c r="AU556" s="337">
        <f t="shared" si="225"/>
        <v>1</v>
      </c>
      <c r="AV556" s="337">
        <f t="shared" si="226"/>
        <v>1</v>
      </c>
      <c r="AW556" s="337">
        <f t="shared" si="227"/>
        <v>1</v>
      </c>
      <c r="AX556" s="337">
        <f t="shared" si="228"/>
        <v>1</v>
      </c>
      <c r="AY556" s="337">
        <f t="shared" si="229"/>
        <v>1</v>
      </c>
      <c r="AZ556" s="322"/>
      <c r="BA556" s="322"/>
      <c r="BB556" s="337">
        <f t="shared" si="230"/>
        <v>1</v>
      </c>
      <c r="BC556" s="322"/>
      <c r="BD556" s="322"/>
      <c r="BE556" s="322"/>
      <c r="BF556" s="322"/>
      <c r="BG556" s="322"/>
      <c r="BH556" s="322"/>
      <c r="BI556" s="337">
        <f t="shared" si="231"/>
        <v>1</v>
      </c>
      <c r="BJ556" s="337">
        <f t="shared" si="232"/>
        <v>1</v>
      </c>
      <c r="BK556" s="337">
        <f t="shared" si="233"/>
        <v>1</v>
      </c>
      <c r="BL556" s="337">
        <f t="shared" si="234"/>
        <v>1</v>
      </c>
      <c r="BM556" s="337">
        <f t="shared" si="235"/>
        <v>1</v>
      </c>
      <c r="BN556" s="337">
        <f t="shared" si="236"/>
        <v>1</v>
      </c>
      <c r="BO556" s="415"/>
      <c r="BP556" s="244"/>
      <c r="BQ556" s="244"/>
      <c r="BR556" s="842"/>
      <c r="BS556" s="842"/>
      <c r="BT556" s="842"/>
    </row>
    <row r="557" spans="1:72" s="22" customFormat="1" ht="15.75" hidden="1" customHeight="1" outlineLevel="1">
      <c r="A557" s="842"/>
      <c r="B557" s="44"/>
      <c r="C557" s="45"/>
      <c r="D557" s="46"/>
      <c r="E557" s="46"/>
      <c r="F557" s="45"/>
      <c r="G557" s="46"/>
      <c r="H557" s="45"/>
      <c r="I557" s="45"/>
      <c r="J557" s="47"/>
      <c r="K557" s="48"/>
      <c r="L557" s="47"/>
      <c r="M557" s="2316"/>
      <c r="N557" s="48"/>
      <c r="O557" s="49"/>
      <c r="P557" s="49"/>
      <c r="Q557" s="2254">
        <f t="shared" si="237"/>
        <v>0</v>
      </c>
      <c r="R557" s="2335"/>
      <c r="S557" s="50"/>
      <c r="T557" s="2335"/>
      <c r="U557" s="2335"/>
      <c r="V557" s="2335"/>
      <c r="W557" s="2255">
        <f t="shared" si="219"/>
        <v>0</v>
      </c>
      <c r="X557" s="2261">
        <f t="shared" si="220"/>
        <v>0</v>
      </c>
      <c r="Y557" s="2261">
        <f t="shared" si="221"/>
        <v>0</v>
      </c>
      <c r="Z557" s="50"/>
      <c r="AA557" s="50"/>
      <c r="AB557" s="48"/>
      <c r="AC557" s="48"/>
      <c r="AD557" s="48"/>
      <c r="AE557" s="51"/>
      <c r="AF557" s="42"/>
      <c r="AG557" s="52" t="s">
        <v>7480</v>
      </c>
      <c r="AH557" s="207"/>
      <c r="AI557" s="415"/>
      <c r="AJ557" s="336" t="str">
        <f t="shared" si="222"/>
        <v>Please complete all cells in row</v>
      </c>
      <c r="AK557" s="415"/>
      <c r="AL557" s="244"/>
      <c r="AM557" s="244"/>
      <c r="AN557" s="244"/>
      <c r="AO557" s="244"/>
      <c r="AP557" s="244"/>
      <c r="AQ557" s="244"/>
      <c r="AR557" s="244"/>
      <c r="AS557" s="337">
        <f t="shared" si="223"/>
        <v>1</v>
      </c>
      <c r="AT557" s="337">
        <f t="shared" si="224"/>
        <v>1</v>
      </c>
      <c r="AU557" s="337">
        <f t="shared" si="225"/>
        <v>1</v>
      </c>
      <c r="AV557" s="337">
        <f t="shared" si="226"/>
        <v>1</v>
      </c>
      <c r="AW557" s="337">
        <f t="shared" si="227"/>
        <v>1</v>
      </c>
      <c r="AX557" s="337">
        <f t="shared" si="228"/>
        <v>1</v>
      </c>
      <c r="AY557" s="337">
        <f t="shared" si="229"/>
        <v>1</v>
      </c>
      <c r="AZ557" s="322"/>
      <c r="BA557" s="322"/>
      <c r="BB557" s="337">
        <f t="shared" si="230"/>
        <v>1</v>
      </c>
      <c r="BC557" s="322"/>
      <c r="BD557" s="322"/>
      <c r="BE557" s="322"/>
      <c r="BF557" s="322"/>
      <c r="BG557" s="322"/>
      <c r="BH557" s="322"/>
      <c r="BI557" s="337">
        <f t="shared" si="231"/>
        <v>1</v>
      </c>
      <c r="BJ557" s="337">
        <f t="shared" si="232"/>
        <v>1</v>
      </c>
      <c r="BK557" s="337">
        <f t="shared" si="233"/>
        <v>1</v>
      </c>
      <c r="BL557" s="337">
        <f t="shared" si="234"/>
        <v>1</v>
      </c>
      <c r="BM557" s="337">
        <f t="shared" si="235"/>
        <v>1</v>
      </c>
      <c r="BN557" s="337">
        <f t="shared" si="236"/>
        <v>1</v>
      </c>
      <c r="BO557" s="415"/>
      <c r="BP557" s="244"/>
      <c r="BQ557" s="244"/>
      <c r="BR557" s="842"/>
      <c r="BS557" s="842"/>
      <c r="BT557" s="842"/>
    </row>
    <row r="558" spans="1:72" s="22" customFormat="1" ht="15.75" hidden="1" customHeight="1" outlineLevel="1">
      <c r="A558" s="842"/>
      <c r="B558" s="44"/>
      <c r="C558" s="45"/>
      <c r="D558" s="46"/>
      <c r="E558" s="46"/>
      <c r="F558" s="45"/>
      <c r="G558" s="46"/>
      <c r="H558" s="45"/>
      <c r="I558" s="45"/>
      <c r="J558" s="47"/>
      <c r="K558" s="48"/>
      <c r="L558" s="47"/>
      <c r="M558" s="2316"/>
      <c r="N558" s="48"/>
      <c r="O558" s="49"/>
      <c r="P558" s="49"/>
      <c r="Q558" s="2254">
        <f t="shared" si="237"/>
        <v>0</v>
      </c>
      <c r="R558" s="2335"/>
      <c r="S558" s="50"/>
      <c r="T558" s="2335"/>
      <c r="U558" s="2335"/>
      <c r="V558" s="2335"/>
      <c r="W558" s="2255">
        <f t="shared" si="219"/>
        <v>0</v>
      </c>
      <c r="X558" s="2261">
        <f t="shared" si="220"/>
        <v>0</v>
      </c>
      <c r="Y558" s="2261">
        <f t="shared" si="221"/>
        <v>0</v>
      </c>
      <c r="Z558" s="50"/>
      <c r="AA558" s="50"/>
      <c r="AB558" s="48"/>
      <c r="AC558" s="48"/>
      <c r="AD558" s="48"/>
      <c r="AE558" s="51"/>
      <c r="AF558" s="42"/>
      <c r="AG558" s="52" t="s">
        <v>7481</v>
      </c>
      <c r="AH558" s="207"/>
      <c r="AI558" s="415"/>
      <c r="AJ558" s="336" t="str">
        <f t="shared" si="222"/>
        <v>Please complete all cells in row</v>
      </c>
      <c r="AK558" s="415"/>
      <c r="AL558" s="244"/>
      <c r="AM558" s="244"/>
      <c r="AN558" s="244"/>
      <c r="AO558" s="244"/>
      <c r="AP558" s="244"/>
      <c r="AQ558" s="244"/>
      <c r="AR558" s="244"/>
      <c r="AS558" s="337">
        <f t="shared" si="223"/>
        <v>1</v>
      </c>
      <c r="AT558" s="337">
        <f t="shared" si="224"/>
        <v>1</v>
      </c>
      <c r="AU558" s="337">
        <f t="shared" si="225"/>
        <v>1</v>
      </c>
      <c r="AV558" s="337">
        <f t="shared" si="226"/>
        <v>1</v>
      </c>
      <c r="AW558" s="337">
        <f t="shared" si="227"/>
        <v>1</v>
      </c>
      <c r="AX558" s="337">
        <f t="shared" si="228"/>
        <v>1</v>
      </c>
      <c r="AY558" s="337">
        <f t="shared" si="229"/>
        <v>1</v>
      </c>
      <c r="AZ558" s="322"/>
      <c r="BA558" s="322"/>
      <c r="BB558" s="337">
        <f t="shared" si="230"/>
        <v>1</v>
      </c>
      <c r="BC558" s="322"/>
      <c r="BD558" s="322"/>
      <c r="BE558" s="322"/>
      <c r="BF558" s="322"/>
      <c r="BG558" s="322"/>
      <c r="BH558" s="322"/>
      <c r="BI558" s="337">
        <f t="shared" si="231"/>
        <v>1</v>
      </c>
      <c r="BJ558" s="337">
        <f t="shared" si="232"/>
        <v>1</v>
      </c>
      <c r="BK558" s="337">
        <f t="shared" si="233"/>
        <v>1</v>
      </c>
      <c r="BL558" s="337">
        <f t="shared" si="234"/>
        <v>1</v>
      </c>
      <c r="BM558" s="337">
        <f t="shared" si="235"/>
        <v>1</v>
      </c>
      <c r="BN558" s="337">
        <f t="shared" si="236"/>
        <v>1</v>
      </c>
      <c r="BO558" s="415"/>
      <c r="BP558" s="244"/>
      <c r="BQ558" s="244"/>
      <c r="BR558" s="842"/>
      <c r="BS558" s="842"/>
      <c r="BT558" s="842"/>
    </row>
    <row r="559" spans="1:72" s="22" customFormat="1" ht="15.75" hidden="1" customHeight="1" outlineLevel="1">
      <c r="A559" s="842"/>
      <c r="B559" s="44"/>
      <c r="C559" s="45"/>
      <c r="D559" s="46"/>
      <c r="E559" s="46"/>
      <c r="F559" s="45"/>
      <c r="G559" s="46"/>
      <c r="H559" s="45"/>
      <c r="I559" s="45"/>
      <c r="J559" s="47"/>
      <c r="K559" s="48"/>
      <c r="L559" s="47"/>
      <c r="M559" s="2316"/>
      <c r="N559" s="48"/>
      <c r="O559" s="49"/>
      <c r="P559" s="49"/>
      <c r="Q559" s="2254">
        <f t="shared" si="237"/>
        <v>0</v>
      </c>
      <c r="R559" s="2335"/>
      <c r="S559" s="50"/>
      <c r="T559" s="2335"/>
      <c r="U559" s="2335"/>
      <c r="V559" s="2335"/>
      <c r="W559" s="2255">
        <f t="shared" si="219"/>
        <v>0</v>
      </c>
      <c r="X559" s="2261">
        <f t="shared" si="220"/>
        <v>0</v>
      </c>
      <c r="Y559" s="2261">
        <f t="shared" si="221"/>
        <v>0</v>
      </c>
      <c r="Z559" s="50"/>
      <c r="AA559" s="50"/>
      <c r="AB559" s="48"/>
      <c r="AC559" s="48"/>
      <c r="AD559" s="48"/>
      <c r="AE559" s="51"/>
      <c r="AF559" s="42"/>
      <c r="AG559" s="52" t="s">
        <v>7482</v>
      </c>
      <c r="AH559" s="207"/>
      <c r="AI559" s="415"/>
      <c r="AJ559" s="336" t="str">
        <f t="shared" si="222"/>
        <v>Please complete all cells in row</v>
      </c>
      <c r="AK559" s="415"/>
      <c r="AL559" s="244"/>
      <c r="AM559" s="244"/>
      <c r="AN559" s="244"/>
      <c r="AO559" s="244"/>
      <c r="AP559" s="244"/>
      <c r="AQ559" s="244"/>
      <c r="AR559" s="244"/>
      <c r="AS559" s="337">
        <f t="shared" si="223"/>
        <v>1</v>
      </c>
      <c r="AT559" s="337">
        <f t="shared" si="224"/>
        <v>1</v>
      </c>
      <c r="AU559" s="337">
        <f t="shared" si="225"/>
        <v>1</v>
      </c>
      <c r="AV559" s="337">
        <f t="shared" si="226"/>
        <v>1</v>
      </c>
      <c r="AW559" s="337">
        <f t="shared" si="227"/>
        <v>1</v>
      </c>
      <c r="AX559" s="337">
        <f t="shared" si="228"/>
        <v>1</v>
      </c>
      <c r="AY559" s="337">
        <f t="shared" si="229"/>
        <v>1</v>
      </c>
      <c r="AZ559" s="322"/>
      <c r="BA559" s="322"/>
      <c r="BB559" s="337">
        <f t="shared" si="230"/>
        <v>1</v>
      </c>
      <c r="BC559" s="322"/>
      <c r="BD559" s="322"/>
      <c r="BE559" s="322"/>
      <c r="BF559" s="322"/>
      <c r="BG559" s="322"/>
      <c r="BH559" s="322"/>
      <c r="BI559" s="337">
        <f t="shared" si="231"/>
        <v>1</v>
      </c>
      <c r="BJ559" s="337">
        <f t="shared" si="232"/>
        <v>1</v>
      </c>
      <c r="BK559" s="337">
        <f t="shared" si="233"/>
        <v>1</v>
      </c>
      <c r="BL559" s="337">
        <f t="shared" si="234"/>
        <v>1</v>
      </c>
      <c r="BM559" s="337">
        <f t="shared" si="235"/>
        <v>1</v>
      </c>
      <c r="BN559" s="337">
        <f t="shared" si="236"/>
        <v>1</v>
      </c>
      <c r="BO559" s="415"/>
      <c r="BP559" s="244"/>
      <c r="BQ559" s="244"/>
      <c r="BR559" s="842"/>
      <c r="BS559" s="842"/>
      <c r="BT559" s="842"/>
    </row>
    <row r="560" spans="1:72" s="22" customFormat="1" ht="15.75" hidden="1" customHeight="1" outlineLevel="1">
      <c r="A560" s="842"/>
      <c r="B560" s="44"/>
      <c r="C560" s="45"/>
      <c r="D560" s="46"/>
      <c r="E560" s="46"/>
      <c r="F560" s="45"/>
      <c r="G560" s="46"/>
      <c r="H560" s="45"/>
      <c r="I560" s="45"/>
      <c r="J560" s="47"/>
      <c r="K560" s="48"/>
      <c r="L560" s="47"/>
      <c r="M560" s="2316"/>
      <c r="N560" s="48"/>
      <c r="O560" s="49"/>
      <c r="P560" s="49"/>
      <c r="Q560" s="2254">
        <f t="shared" si="237"/>
        <v>0</v>
      </c>
      <c r="R560" s="2335"/>
      <c r="S560" s="50"/>
      <c r="T560" s="2335"/>
      <c r="U560" s="2335"/>
      <c r="V560" s="2335"/>
      <c r="W560" s="2255">
        <f t="shared" si="219"/>
        <v>0</v>
      </c>
      <c r="X560" s="2261">
        <f t="shared" si="220"/>
        <v>0</v>
      </c>
      <c r="Y560" s="2261">
        <f t="shared" si="221"/>
        <v>0</v>
      </c>
      <c r="Z560" s="50"/>
      <c r="AA560" s="50"/>
      <c r="AB560" s="48"/>
      <c r="AC560" s="48"/>
      <c r="AD560" s="48"/>
      <c r="AE560" s="51"/>
      <c r="AF560" s="42"/>
      <c r="AG560" s="52" t="s">
        <v>7483</v>
      </c>
      <c r="AH560" s="207"/>
      <c r="AI560" s="415"/>
      <c r="AJ560" s="336" t="str">
        <f t="shared" si="222"/>
        <v>Please complete all cells in row</v>
      </c>
      <c r="AK560" s="415"/>
      <c r="AL560" s="244"/>
      <c r="AM560" s="244"/>
      <c r="AN560" s="244"/>
      <c r="AO560" s="244"/>
      <c r="AP560" s="244"/>
      <c r="AQ560" s="244"/>
      <c r="AR560" s="244"/>
      <c r="AS560" s="337">
        <f t="shared" si="223"/>
        <v>1</v>
      </c>
      <c r="AT560" s="337">
        <f t="shared" si="224"/>
        <v>1</v>
      </c>
      <c r="AU560" s="337">
        <f t="shared" si="225"/>
        <v>1</v>
      </c>
      <c r="AV560" s="337">
        <f t="shared" si="226"/>
        <v>1</v>
      </c>
      <c r="AW560" s="337">
        <f t="shared" si="227"/>
        <v>1</v>
      </c>
      <c r="AX560" s="337">
        <f t="shared" si="228"/>
        <v>1</v>
      </c>
      <c r="AY560" s="337">
        <f t="shared" si="229"/>
        <v>1</v>
      </c>
      <c r="AZ560" s="322"/>
      <c r="BA560" s="322"/>
      <c r="BB560" s="337">
        <f t="shared" si="230"/>
        <v>1</v>
      </c>
      <c r="BC560" s="322"/>
      <c r="BD560" s="322"/>
      <c r="BE560" s="322"/>
      <c r="BF560" s="322"/>
      <c r="BG560" s="322"/>
      <c r="BH560" s="322"/>
      <c r="BI560" s="337">
        <f t="shared" si="231"/>
        <v>1</v>
      </c>
      <c r="BJ560" s="337">
        <f t="shared" si="232"/>
        <v>1</v>
      </c>
      <c r="BK560" s="337">
        <f t="shared" si="233"/>
        <v>1</v>
      </c>
      <c r="BL560" s="337">
        <f t="shared" si="234"/>
        <v>1</v>
      </c>
      <c r="BM560" s="337">
        <f t="shared" si="235"/>
        <v>1</v>
      </c>
      <c r="BN560" s="337">
        <f t="shared" si="236"/>
        <v>1</v>
      </c>
      <c r="BO560" s="415"/>
      <c r="BP560" s="244"/>
      <c r="BQ560" s="244"/>
      <c r="BR560" s="842"/>
      <c r="BS560" s="842"/>
      <c r="BT560" s="842"/>
    </row>
    <row r="561" spans="1:72" s="22" customFormat="1" ht="15.75" hidden="1" customHeight="1" outlineLevel="1">
      <c r="A561" s="842"/>
      <c r="B561" s="44"/>
      <c r="C561" s="45"/>
      <c r="D561" s="46"/>
      <c r="E561" s="46"/>
      <c r="F561" s="45"/>
      <c r="G561" s="46"/>
      <c r="H561" s="45"/>
      <c r="I561" s="45"/>
      <c r="J561" s="47"/>
      <c r="K561" s="48"/>
      <c r="L561" s="47"/>
      <c r="M561" s="2316"/>
      <c r="N561" s="48"/>
      <c r="O561" s="49"/>
      <c r="P561" s="49"/>
      <c r="Q561" s="2254">
        <f t="shared" si="237"/>
        <v>0</v>
      </c>
      <c r="R561" s="2335"/>
      <c r="S561" s="50"/>
      <c r="T561" s="2335"/>
      <c r="U561" s="2335"/>
      <c r="V561" s="2335"/>
      <c r="W561" s="2255">
        <f t="shared" si="219"/>
        <v>0</v>
      </c>
      <c r="X561" s="2261">
        <f t="shared" si="220"/>
        <v>0</v>
      </c>
      <c r="Y561" s="2261">
        <f t="shared" si="221"/>
        <v>0</v>
      </c>
      <c r="Z561" s="50"/>
      <c r="AA561" s="50"/>
      <c r="AB561" s="48"/>
      <c r="AC561" s="48"/>
      <c r="AD561" s="48"/>
      <c r="AE561" s="51"/>
      <c r="AF561" s="42"/>
      <c r="AG561" s="52" t="s">
        <v>7484</v>
      </c>
      <c r="AH561" s="207"/>
      <c r="AI561" s="415"/>
      <c r="AJ561" s="336" t="str">
        <f t="shared" si="222"/>
        <v>Please complete all cells in row</v>
      </c>
      <c r="AK561" s="415"/>
      <c r="AL561" s="244"/>
      <c r="AM561" s="244"/>
      <c r="AN561" s="244"/>
      <c r="AO561" s="244"/>
      <c r="AP561" s="244"/>
      <c r="AQ561" s="244"/>
      <c r="AR561" s="244"/>
      <c r="AS561" s="337">
        <f t="shared" si="223"/>
        <v>1</v>
      </c>
      <c r="AT561" s="337">
        <f t="shared" si="224"/>
        <v>1</v>
      </c>
      <c r="AU561" s="337">
        <f t="shared" si="225"/>
        <v>1</v>
      </c>
      <c r="AV561" s="337">
        <f t="shared" si="226"/>
        <v>1</v>
      </c>
      <c r="AW561" s="337">
        <f t="shared" si="227"/>
        <v>1</v>
      </c>
      <c r="AX561" s="337">
        <f t="shared" si="228"/>
        <v>1</v>
      </c>
      <c r="AY561" s="337">
        <f t="shared" si="229"/>
        <v>1</v>
      </c>
      <c r="AZ561" s="322"/>
      <c r="BA561" s="322"/>
      <c r="BB561" s="337">
        <f t="shared" si="230"/>
        <v>1</v>
      </c>
      <c r="BC561" s="322"/>
      <c r="BD561" s="322"/>
      <c r="BE561" s="322"/>
      <c r="BF561" s="322"/>
      <c r="BG561" s="322"/>
      <c r="BH561" s="322"/>
      <c r="BI561" s="337">
        <f t="shared" si="231"/>
        <v>1</v>
      </c>
      <c r="BJ561" s="337">
        <f t="shared" si="232"/>
        <v>1</v>
      </c>
      <c r="BK561" s="337">
        <f t="shared" si="233"/>
        <v>1</v>
      </c>
      <c r="BL561" s="337">
        <f t="shared" si="234"/>
        <v>1</v>
      </c>
      <c r="BM561" s="337">
        <f t="shared" si="235"/>
        <v>1</v>
      </c>
      <c r="BN561" s="337">
        <f t="shared" si="236"/>
        <v>1</v>
      </c>
      <c r="BO561" s="415"/>
      <c r="BP561" s="244"/>
      <c r="BQ561" s="244"/>
      <c r="BR561" s="842"/>
      <c r="BS561" s="842"/>
      <c r="BT561" s="842"/>
    </row>
    <row r="562" spans="1:72" s="22" customFormat="1" ht="15.75" hidden="1" customHeight="1" outlineLevel="1">
      <c r="A562" s="842"/>
      <c r="B562" s="44"/>
      <c r="C562" s="45"/>
      <c r="D562" s="46"/>
      <c r="E562" s="46"/>
      <c r="F562" s="45"/>
      <c r="G562" s="46"/>
      <c r="H562" s="45"/>
      <c r="I562" s="45"/>
      <c r="J562" s="47"/>
      <c r="K562" s="48"/>
      <c r="L562" s="47"/>
      <c r="M562" s="2316"/>
      <c r="N562" s="48"/>
      <c r="O562" s="49"/>
      <c r="P562" s="49"/>
      <c r="Q562" s="2254">
        <f t="shared" si="237"/>
        <v>0</v>
      </c>
      <c r="R562" s="2335"/>
      <c r="S562" s="50"/>
      <c r="T562" s="2335"/>
      <c r="U562" s="2335"/>
      <c r="V562" s="2335"/>
      <c r="W562" s="2255">
        <f t="shared" si="219"/>
        <v>0</v>
      </c>
      <c r="X562" s="2261">
        <f t="shared" si="220"/>
        <v>0</v>
      </c>
      <c r="Y562" s="2261">
        <f t="shared" si="221"/>
        <v>0</v>
      </c>
      <c r="Z562" s="50"/>
      <c r="AA562" s="50"/>
      <c r="AB562" s="48"/>
      <c r="AC562" s="48"/>
      <c r="AD562" s="48"/>
      <c r="AE562" s="51"/>
      <c r="AF562" s="42"/>
      <c r="AG562" s="52" t="s">
        <v>7485</v>
      </c>
      <c r="AH562" s="207"/>
      <c r="AI562" s="415"/>
      <c r="AJ562" s="336" t="str">
        <f t="shared" si="222"/>
        <v>Please complete all cells in row</v>
      </c>
      <c r="AK562" s="415"/>
      <c r="AL562" s="244"/>
      <c r="AM562" s="244"/>
      <c r="AN562" s="244"/>
      <c r="AO562" s="244"/>
      <c r="AP562" s="244"/>
      <c r="AQ562" s="244"/>
      <c r="AR562" s="244"/>
      <c r="AS562" s="337">
        <f t="shared" si="223"/>
        <v>1</v>
      </c>
      <c r="AT562" s="337">
        <f t="shared" si="224"/>
        <v>1</v>
      </c>
      <c r="AU562" s="337">
        <f t="shared" si="225"/>
        <v>1</v>
      </c>
      <c r="AV562" s="337">
        <f t="shared" si="226"/>
        <v>1</v>
      </c>
      <c r="AW562" s="337">
        <f t="shared" si="227"/>
        <v>1</v>
      </c>
      <c r="AX562" s="337">
        <f t="shared" si="228"/>
        <v>1</v>
      </c>
      <c r="AY562" s="337">
        <f t="shared" si="229"/>
        <v>1</v>
      </c>
      <c r="AZ562" s="322"/>
      <c r="BA562" s="322"/>
      <c r="BB562" s="337">
        <f t="shared" si="230"/>
        <v>1</v>
      </c>
      <c r="BC562" s="322"/>
      <c r="BD562" s="322"/>
      <c r="BE562" s="322"/>
      <c r="BF562" s="322"/>
      <c r="BG562" s="322"/>
      <c r="BH562" s="322"/>
      <c r="BI562" s="337">
        <f t="shared" si="231"/>
        <v>1</v>
      </c>
      <c r="BJ562" s="337">
        <f t="shared" si="232"/>
        <v>1</v>
      </c>
      <c r="BK562" s="337">
        <f t="shared" si="233"/>
        <v>1</v>
      </c>
      <c r="BL562" s="337">
        <f t="shared" si="234"/>
        <v>1</v>
      </c>
      <c r="BM562" s="337">
        <f t="shared" si="235"/>
        <v>1</v>
      </c>
      <c r="BN562" s="337">
        <f t="shared" si="236"/>
        <v>1</v>
      </c>
      <c r="BO562" s="415"/>
      <c r="BP562" s="244"/>
      <c r="BQ562" s="244"/>
      <c r="BR562" s="842"/>
      <c r="BS562" s="842"/>
      <c r="BT562" s="842"/>
    </row>
    <row r="563" spans="1:72" s="22" customFormat="1" ht="15.75" hidden="1" customHeight="1" outlineLevel="1">
      <c r="A563" s="842"/>
      <c r="B563" s="44"/>
      <c r="C563" s="45"/>
      <c r="D563" s="46"/>
      <c r="E563" s="46"/>
      <c r="F563" s="45"/>
      <c r="G563" s="46"/>
      <c r="H563" s="45"/>
      <c r="I563" s="45"/>
      <c r="J563" s="47"/>
      <c r="K563" s="48"/>
      <c r="L563" s="47"/>
      <c r="M563" s="2316"/>
      <c r="N563" s="48"/>
      <c r="O563" s="49"/>
      <c r="P563" s="49"/>
      <c r="Q563" s="2254">
        <f t="shared" si="237"/>
        <v>0</v>
      </c>
      <c r="R563" s="2335"/>
      <c r="S563" s="50"/>
      <c r="T563" s="2335"/>
      <c r="U563" s="2335"/>
      <c r="V563" s="2335"/>
      <c r="W563" s="2255">
        <f t="shared" si="219"/>
        <v>0</v>
      </c>
      <c r="X563" s="2261">
        <f t="shared" si="220"/>
        <v>0</v>
      </c>
      <c r="Y563" s="2261">
        <f t="shared" si="221"/>
        <v>0</v>
      </c>
      <c r="Z563" s="50"/>
      <c r="AA563" s="50"/>
      <c r="AB563" s="48"/>
      <c r="AC563" s="48"/>
      <c r="AD563" s="48"/>
      <c r="AE563" s="51"/>
      <c r="AF563" s="42"/>
      <c r="AG563" s="52" t="s">
        <v>7486</v>
      </c>
      <c r="AH563" s="207"/>
      <c r="AI563" s="415"/>
      <c r="AJ563" s="336" t="str">
        <f t="shared" si="222"/>
        <v>Please complete all cells in row</v>
      </c>
      <c r="AK563" s="415"/>
      <c r="AL563" s="244"/>
      <c r="AM563" s="244"/>
      <c r="AN563" s="244"/>
      <c r="AO563" s="244"/>
      <c r="AP563" s="244"/>
      <c r="AQ563" s="244"/>
      <c r="AR563" s="244"/>
      <c r="AS563" s="337">
        <f t="shared" si="223"/>
        <v>1</v>
      </c>
      <c r="AT563" s="337">
        <f t="shared" si="224"/>
        <v>1</v>
      </c>
      <c r="AU563" s="337">
        <f t="shared" si="225"/>
        <v>1</v>
      </c>
      <c r="AV563" s="337">
        <f t="shared" si="226"/>
        <v>1</v>
      </c>
      <c r="AW563" s="337">
        <f t="shared" si="227"/>
        <v>1</v>
      </c>
      <c r="AX563" s="337">
        <f t="shared" si="228"/>
        <v>1</v>
      </c>
      <c r="AY563" s="337">
        <f t="shared" si="229"/>
        <v>1</v>
      </c>
      <c r="AZ563" s="322"/>
      <c r="BA563" s="322"/>
      <c r="BB563" s="337">
        <f t="shared" si="230"/>
        <v>1</v>
      </c>
      <c r="BC563" s="322"/>
      <c r="BD563" s="322"/>
      <c r="BE563" s="322"/>
      <c r="BF563" s="322"/>
      <c r="BG563" s="322"/>
      <c r="BH563" s="322"/>
      <c r="BI563" s="337">
        <f t="shared" si="231"/>
        <v>1</v>
      </c>
      <c r="BJ563" s="337">
        <f t="shared" si="232"/>
        <v>1</v>
      </c>
      <c r="BK563" s="337">
        <f t="shared" si="233"/>
        <v>1</v>
      </c>
      <c r="BL563" s="337">
        <f t="shared" si="234"/>
        <v>1</v>
      </c>
      <c r="BM563" s="337">
        <f t="shared" si="235"/>
        <v>1</v>
      </c>
      <c r="BN563" s="337">
        <f t="shared" si="236"/>
        <v>1</v>
      </c>
      <c r="BO563" s="415"/>
      <c r="BP563" s="244"/>
      <c r="BQ563" s="244"/>
      <c r="BR563" s="842"/>
      <c r="BS563" s="842"/>
      <c r="BT563" s="842"/>
    </row>
    <row r="564" spans="1:72" s="22" customFormat="1" ht="15.75" hidden="1" customHeight="1" outlineLevel="1">
      <c r="A564" s="842"/>
      <c r="B564" s="44"/>
      <c r="C564" s="45"/>
      <c r="D564" s="46"/>
      <c r="E564" s="46"/>
      <c r="F564" s="45"/>
      <c r="G564" s="46"/>
      <c r="H564" s="45"/>
      <c r="I564" s="45"/>
      <c r="J564" s="47"/>
      <c r="K564" s="48"/>
      <c r="L564" s="47"/>
      <c r="M564" s="2316"/>
      <c r="N564" s="48"/>
      <c r="O564" s="49"/>
      <c r="P564" s="49"/>
      <c r="Q564" s="2254">
        <f t="shared" si="237"/>
        <v>0</v>
      </c>
      <c r="R564" s="2335"/>
      <c r="S564" s="50"/>
      <c r="T564" s="2335"/>
      <c r="U564" s="2335"/>
      <c r="V564" s="2335"/>
      <c r="W564" s="2255">
        <f t="shared" si="219"/>
        <v>0</v>
      </c>
      <c r="X564" s="2261">
        <f t="shared" si="220"/>
        <v>0</v>
      </c>
      <c r="Y564" s="2261">
        <f t="shared" si="221"/>
        <v>0</v>
      </c>
      <c r="Z564" s="50"/>
      <c r="AA564" s="50"/>
      <c r="AB564" s="48"/>
      <c r="AC564" s="48"/>
      <c r="AD564" s="48"/>
      <c r="AE564" s="51"/>
      <c r="AF564" s="42"/>
      <c r="AG564" s="52" t="s">
        <v>7487</v>
      </c>
      <c r="AH564" s="207"/>
      <c r="AI564" s="415"/>
      <c r="AJ564" s="336" t="str">
        <f t="shared" si="222"/>
        <v>Please complete all cells in row</v>
      </c>
      <c r="AK564" s="415"/>
      <c r="AL564" s="244"/>
      <c r="AM564" s="244"/>
      <c r="AN564" s="244"/>
      <c r="AO564" s="244"/>
      <c r="AP564" s="244"/>
      <c r="AQ564" s="244"/>
      <c r="AR564" s="244"/>
      <c r="AS564" s="337">
        <f t="shared" si="223"/>
        <v>1</v>
      </c>
      <c r="AT564" s="337">
        <f t="shared" si="224"/>
        <v>1</v>
      </c>
      <c r="AU564" s="337">
        <f t="shared" si="225"/>
        <v>1</v>
      </c>
      <c r="AV564" s="337">
        <f t="shared" si="226"/>
        <v>1</v>
      </c>
      <c r="AW564" s="337">
        <f t="shared" si="227"/>
        <v>1</v>
      </c>
      <c r="AX564" s="337">
        <f t="shared" si="228"/>
        <v>1</v>
      </c>
      <c r="AY564" s="337">
        <f t="shared" si="229"/>
        <v>1</v>
      </c>
      <c r="AZ564" s="322"/>
      <c r="BA564" s="322"/>
      <c r="BB564" s="337">
        <f t="shared" si="230"/>
        <v>1</v>
      </c>
      <c r="BC564" s="322"/>
      <c r="BD564" s="322"/>
      <c r="BE564" s="322"/>
      <c r="BF564" s="322"/>
      <c r="BG564" s="322"/>
      <c r="BH564" s="322"/>
      <c r="BI564" s="337">
        <f t="shared" si="231"/>
        <v>1</v>
      </c>
      <c r="BJ564" s="337">
        <f t="shared" si="232"/>
        <v>1</v>
      </c>
      <c r="BK564" s="337">
        <f t="shared" si="233"/>
        <v>1</v>
      </c>
      <c r="BL564" s="337">
        <f t="shared" si="234"/>
        <v>1</v>
      </c>
      <c r="BM564" s="337">
        <f t="shared" si="235"/>
        <v>1</v>
      </c>
      <c r="BN564" s="337">
        <f t="shared" si="236"/>
        <v>1</v>
      </c>
      <c r="BO564" s="415"/>
      <c r="BP564" s="244"/>
      <c r="BQ564" s="244"/>
      <c r="BR564" s="842"/>
      <c r="BS564" s="842"/>
      <c r="BT564" s="842"/>
    </row>
    <row r="565" spans="1:72" s="22" customFormat="1" ht="15.75" hidden="1" customHeight="1" outlineLevel="1">
      <c r="A565" s="842"/>
      <c r="B565" s="44"/>
      <c r="C565" s="45"/>
      <c r="D565" s="46"/>
      <c r="E565" s="46"/>
      <c r="F565" s="45"/>
      <c r="G565" s="46"/>
      <c r="H565" s="45"/>
      <c r="I565" s="45"/>
      <c r="J565" s="47"/>
      <c r="K565" s="48"/>
      <c r="L565" s="47"/>
      <c r="M565" s="2316"/>
      <c r="N565" s="48"/>
      <c r="O565" s="49"/>
      <c r="P565" s="49"/>
      <c r="Q565" s="2254">
        <f t="shared" si="237"/>
        <v>0</v>
      </c>
      <c r="R565" s="2335"/>
      <c r="S565" s="50"/>
      <c r="T565" s="2335"/>
      <c r="U565" s="2335"/>
      <c r="V565" s="2335"/>
      <c r="W565" s="2255">
        <f t="shared" si="219"/>
        <v>0</v>
      </c>
      <c r="X565" s="2261">
        <f t="shared" si="220"/>
        <v>0</v>
      </c>
      <c r="Y565" s="2261">
        <f t="shared" si="221"/>
        <v>0</v>
      </c>
      <c r="Z565" s="50"/>
      <c r="AA565" s="50"/>
      <c r="AB565" s="48"/>
      <c r="AC565" s="48"/>
      <c r="AD565" s="48"/>
      <c r="AE565" s="51"/>
      <c r="AF565" s="42"/>
      <c r="AG565" s="52" t="s">
        <v>7488</v>
      </c>
      <c r="AH565" s="207"/>
      <c r="AI565" s="415"/>
      <c r="AJ565" s="336" t="str">
        <f t="shared" si="222"/>
        <v>Please complete all cells in row</v>
      </c>
      <c r="AK565" s="415"/>
      <c r="AL565" s="244"/>
      <c r="AM565" s="244"/>
      <c r="AN565" s="244"/>
      <c r="AO565" s="244"/>
      <c r="AP565" s="244"/>
      <c r="AQ565" s="244"/>
      <c r="AR565" s="244"/>
      <c r="AS565" s="337">
        <f t="shared" si="223"/>
        <v>1</v>
      </c>
      <c r="AT565" s="337">
        <f t="shared" si="224"/>
        <v>1</v>
      </c>
      <c r="AU565" s="337">
        <f t="shared" si="225"/>
        <v>1</v>
      </c>
      <c r="AV565" s="337">
        <f t="shared" si="226"/>
        <v>1</v>
      </c>
      <c r="AW565" s="337">
        <f t="shared" si="227"/>
        <v>1</v>
      </c>
      <c r="AX565" s="337">
        <f t="shared" si="228"/>
        <v>1</v>
      </c>
      <c r="AY565" s="337">
        <f t="shared" si="229"/>
        <v>1</v>
      </c>
      <c r="AZ565" s="322"/>
      <c r="BA565" s="322"/>
      <c r="BB565" s="337">
        <f t="shared" si="230"/>
        <v>1</v>
      </c>
      <c r="BC565" s="322"/>
      <c r="BD565" s="322"/>
      <c r="BE565" s="322"/>
      <c r="BF565" s="322"/>
      <c r="BG565" s="322"/>
      <c r="BH565" s="322"/>
      <c r="BI565" s="337">
        <f t="shared" si="231"/>
        <v>1</v>
      </c>
      <c r="BJ565" s="337">
        <f t="shared" si="232"/>
        <v>1</v>
      </c>
      <c r="BK565" s="337">
        <f t="shared" si="233"/>
        <v>1</v>
      </c>
      <c r="BL565" s="337">
        <f t="shared" si="234"/>
        <v>1</v>
      </c>
      <c r="BM565" s="337">
        <f t="shared" si="235"/>
        <v>1</v>
      </c>
      <c r="BN565" s="337">
        <f t="shared" si="236"/>
        <v>1</v>
      </c>
      <c r="BO565" s="415"/>
      <c r="BP565" s="244"/>
      <c r="BQ565" s="244"/>
      <c r="BR565" s="842"/>
      <c r="BS565" s="842"/>
      <c r="BT565" s="842"/>
    </row>
    <row r="566" spans="1:72" s="22" customFormat="1" ht="15.75" hidden="1" customHeight="1" outlineLevel="1">
      <c r="A566" s="842"/>
      <c r="B566" s="44"/>
      <c r="C566" s="45"/>
      <c r="D566" s="46"/>
      <c r="E566" s="46"/>
      <c r="F566" s="45"/>
      <c r="G566" s="46"/>
      <c r="H566" s="45"/>
      <c r="I566" s="45"/>
      <c r="J566" s="47"/>
      <c r="K566" s="48"/>
      <c r="L566" s="47"/>
      <c r="M566" s="2316"/>
      <c r="N566" s="48"/>
      <c r="O566" s="49"/>
      <c r="P566" s="49"/>
      <c r="Q566" s="2254">
        <f t="shared" si="237"/>
        <v>0</v>
      </c>
      <c r="R566" s="2335"/>
      <c r="S566" s="50"/>
      <c r="T566" s="2335"/>
      <c r="U566" s="2335"/>
      <c r="V566" s="2335"/>
      <c r="W566" s="2255">
        <f t="shared" si="219"/>
        <v>0</v>
      </c>
      <c r="X566" s="2261">
        <f t="shared" si="220"/>
        <v>0</v>
      </c>
      <c r="Y566" s="2261">
        <f t="shared" si="221"/>
        <v>0</v>
      </c>
      <c r="Z566" s="50"/>
      <c r="AA566" s="50"/>
      <c r="AB566" s="48"/>
      <c r="AC566" s="48"/>
      <c r="AD566" s="48"/>
      <c r="AE566" s="51"/>
      <c r="AF566" s="42"/>
      <c r="AG566" s="52" t="s">
        <v>7489</v>
      </c>
      <c r="AH566" s="207"/>
      <c r="AI566" s="415"/>
      <c r="AJ566" s="336" t="str">
        <f t="shared" si="222"/>
        <v>Please complete all cells in row</v>
      </c>
      <c r="AK566" s="415"/>
      <c r="AL566" s="244"/>
      <c r="AM566" s="244"/>
      <c r="AN566" s="244"/>
      <c r="AO566" s="244"/>
      <c r="AP566" s="244"/>
      <c r="AQ566" s="244"/>
      <c r="AR566" s="244"/>
      <c r="AS566" s="337">
        <f t="shared" si="223"/>
        <v>1</v>
      </c>
      <c r="AT566" s="337">
        <f t="shared" si="224"/>
        <v>1</v>
      </c>
      <c r="AU566" s="337">
        <f t="shared" si="225"/>
        <v>1</v>
      </c>
      <c r="AV566" s="337">
        <f t="shared" si="226"/>
        <v>1</v>
      </c>
      <c r="AW566" s="337">
        <f t="shared" si="227"/>
        <v>1</v>
      </c>
      <c r="AX566" s="337">
        <f t="shared" si="228"/>
        <v>1</v>
      </c>
      <c r="AY566" s="337">
        <f t="shared" si="229"/>
        <v>1</v>
      </c>
      <c r="AZ566" s="322"/>
      <c r="BA566" s="322"/>
      <c r="BB566" s="337">
        <f t="shared" si="230"/>
        <v>1</v>
      </c>
      <c r="BC566" s="322"/>
      <c r="BD566" s="322"/>
      <c r="BE566" s="322"/>
      <c r="BF566" s="322"/>
      <c r="BG566" s="322"/>
      <c r="BH566" s="322"/>
      <c r="BI566" s="337">
        <f t="shared" si="231"/>
        <v>1</v>
      </c>
      <c r="BJ566" s="337">
        <f t="shared" si="232"/>
        <v>1</v>
      </c>
      <c r="BK566" s="337">
        <f t="shared" si="233"/>
        <v>1</v>
      </c>
      <c r="BL566" s="337">
        <f t="shared" si="234"/>
        <v>1</v>
      </c>
      <c r="BM566" s="337">
        <f t="shared" si="235"/>
        <v>1</v>
      </c>
      <c r="BN566" s="337">
        <f t="shared" si="236"/>
        <v>1</v>
      </c>
      <c r="BO566" s="415"/>
      <c r="BP566" s="244"/>
      <c r="BQ566" s="244"/>
      <c r="BR566" s="842"/>
      <c r="BS566" s="842"/>
      <c r="BT566" s="842"/>
    </row>
    <row r="567" spans="1:72" s="22" customFormat="1" ht="15.75" hidden="1" customHeight="1" outlineLevel="1">
      <c r="A567" s="842"/>
      <c r="B567" s="44"/>
      <c r="C567" s="45"/>
      <c r="D567" s="46"/>
      <c r="E567" s="46"/>
      <c r="F567" s="45"/>
      <c r="G567" s="46"/>
      <c r="H567" s="45"/>
      <c r="I567" s="45"/>
      <c r="J567" s="47"/>
      <c r="K567" s="48"/>
      <c r="L567" s="47"/>
      <c r="M567" s="2316"/>
      <c r="N567" s="48"/>
      <c r="O567" s="49"/>
      <c r="P567" s="49"/>
      <c r="Q567" s="2254">
        <f t="shared" si="237"/>
        <v>0</v>
      </c>
      <c r="R567" s="2335"/>
      <c r="S567" s="50"/>
      <c r="T567" s="2335"/>
      <c r="U567" s="2335"/>
      <c r="V567" s="2335"/>
      <c r="W567" s="2255">
        <f t="shared" si="219"/>
        <v>0</v>
      </c>
      <c r="X567" s="2261">
        <f t="shared" si="220"/>
        <v>0</v>
      </c>
      <c r="Y567" s="2261">
        <f t="shared" si="221"/>
        <v>0</v>
      </c>
      <c r="Z567" s="50"/>
      <c r="AA567" s="50"/>
      <c r="AB567" s="48"/>
      <c r="AC567" s="48"/>
      <c r="AD567" s="48"/>
      <c r="AE567" s="51"/>
      <c r="AF567" s="42"/>
      <c r="AG567" s="52" t="s">
        <v>7490</v>
      </c>
      <c r="AH567" s="207"/>
      <c r="AI567" s="415"/>
      <c r="AJ567" s="336" t="str">
        <f t="shared" si="222"/>
        <v>Please complete all cells in row</v>
      </c>
      <c r="AK567" s="415"/>
      <c r="AL567" s="244"/>
      <c r="AM567" s="244"/>
      <c r="AN567" s="244"/>
      <c r="AO567" s="244"/>
      <c r="AP567" s="244"/>
      <c r="AQ567" s="244"/>
      <c r="AR567" s="244"/>
      <c r="AS567" s="337">
        <f t="shared" si="223"/>
        <v>1</v>
      </c>
      <c r="AT567" s="337">
        <f t="shared" si="224"/>
        <v>1</v>
      </c>
      <c r="AU567" s="337">
        <f t="shared" si="225"/>
        <v>1</v>
      </c>
      <c r="AV567" s="337">
        <f t="shared" si="226"/>
        <v>1</v>
      </c>
      <c r="AW567" s="337">
        <f t="shared" si="227"/>
        <v>1</v>
      </c>
      <c r="AX567" s="337">
        <f t="shared" si="228"/>
        <v>1</v>
      </c>
      <c r="AY567" s="337">
        <f t="shared" si="229"/>
        <v>1</v>
      </c>
      <c r="AZ567" s="322"/>
      <c r="BA567" s="322"/>
      <c r="BB567" s="337">
        <f t="shared" si="230"/>
        <v>1</v>
      </c>
      <c r="BC567" s="322"/>
      <c r="BD567" s="322"/>
      <c r="BE567" s="322"/>
      <c r="BF567" s="322"/>
      <c r="BG567" s="322"/>
      <c r="BH567" s="322"/>
      <c r="BI567" s="337">
        <f t="shared" si="231"/>
        <v>1</v>
      </c>
      <c r="BJ567" s="337">
        <f t="shared" si="232"/>
        <v>1</v>
      </c>
      <c r="BK567" s="337">
        <f t="shared" si="233"/>
        <v>1</v>
      </c>
      <c r="BL567" s="337">
        <f t="shared" si="234"/>
        <v>1</v>
      </c>
      <c r="BM567" s="337">
        <f t="shared" si="235"/>
        <v>1</v>
      </c>
      <c r="BN567" s="337">
        <f t="shared" si="236"/>
        <v>1</v>
      </c>
      <c r="BO567" s="415"/>
      <c r="BP567" s="244"/>
      <c r="BQ567" s="244"/>
      <c r="BR567" s="842"/>
      <c r="BS567" s="842"/>
      <c r="BT567" s="842"/>
    </row>
    <row r="568" spans="1:72" s="22" customFormat="1" ht="15.75" customHeight="1" collapsed="1">
      <c r="A568" s="842"/>
      <c r="B568" s="44"/>
      <c r="C568" s="45"/>
      <c r="D568" s="46"/>
      <c r="E568" s="46"/>
      <c r="F568" s="45"/>
      <c r="G568" s="46"/>
      <c r="H568" s="45"/>
      <c r="I568" s="45"/>
      <c r="J568" s="47"/>
      <c r="K568" s="48"/>
      <c r="L568" s="47"/>
      <c r="M568" s="2316"/>
      <c r="N568" s="48"/>
      <c r="O568" s="49"/>
      <c r="P568" s="49"/>
      <c r="Q568" s="2254">
        <f t="shared" si="237"/>
        <v>0</v>
      </c>
      <c r="R568" s="2335"/>
      <c r="S568" s="50"/>
      <c r="T568" s="2335"/>
      <c r="U568" s="2335"/>
      <c r="V568" s="2335"/>
      <c r="W568" s="2255">
        <f t="shared" si="219"/>
        <v>0</v>
      </c>
      <c r="X568" s="2261">
        <f t="shared" si="220"/>
        <v>0</v>
      </c>
      <c r="Y568" s="2261">
        <f t="shared" si="221"/>
        <v>0</v>
      </c>
      <c r="Z568" s="50"/>
      <c r="AA568" s="50"/>
      <c r="AB568" s="48"/>
      <c r="AC568" s="48"/>
      <c r="AD568" s="48"/>
      <c r="AE568" s="51"/>
      <c r="AF568" s="42"/>
      <c r="AG568" s="52" t="s">
        <v>7491</v>
      </c>
      <c r="AH568" s="207"/>
      <c r="AI568" s="415"/>
      <c r="AJ568" s="336" t="str">
        <f t="shared" si="222"/>
        <v>Please complete all cells in row</v>
      </c>
      <c r="AK568" s="415"/>
      <c r="AL568" s="244"/>
      <c r="AM568" s="244"/>
      <c r="AN568" s="244"/>
      <c r="AO568" s="244"/>
      <c r="AP568" s="244"/>
      <c r="AQ568" s="244"/>
      <c r="AR568" s="244"/>
      <c r="AS568" s="337">
        <f t="shared" si="223"/>
        <v>1</v>
      </c>
      <c r="AT568" s="337">
        <f t="shared" si="224"/>
        <v>1</v>
      </c>
      <c r="AU568" s="337">
        <f t="shared" si="225"/>
        <v>1</v>
      </c>
      <c r="AV568" s="337">
        <f t="shared" si="226"/>
        <v>1</v>
      </c>
      <c r="AW568" s="337">
        <f t="shared" si="227"/>
        <v>1</v>
      </c>
      <c r="AX568" s="337">
        <f t="shared" si="228"/>
        <v>1</v>
      </c>
      <c r="AY568" s="337">
        <f t="shared" si="229"/>
        <v>1</v>
      </c>
      <c r="AZ568" s="322"/>
      <c r="BA568" s="322"/>
      <c r="BB568" s="337">
        <f t="shared" si="230"/>
        <v>1</v>
      </c>
      <c r="BC568" s="322"/>
      <c r="BD568" s="322"/>
      <c r="BE568" s="322"/>
      <c r="BF568" s="322"/>
      <c r="BG568" s="322"/>
      <c r="BH568" s="322"/>
      <c r="BI568" s="337">
        <f t="shared" si="231"/>
        <v>1</v>
      </c>
      <c r="BJ568" s="337">
        <f t="shared" si="232"/>
        <v>1</v>
      </c>
      <c r="BK568" s="337">
        <f t="shared" si="233"/>
        <v>1</v>
      </c>
      <c r="BL568" s="337">
        <f t="shared" si="234"/>
        <v>1</v>
      </c>
      <c r="BM568" s="337">
        <f t="shared" si="235"/>
        <v>1</v>
      </c>
      <c r="BN568" s="337">
        <f t="shared" si="236"/>
        <v>1</v>
      </c>
      <c r="BO568" s="415"/>
      <c r="BP568" s="244"/>
      <c r="BQ568" s="244"/>
      <c r="BR568" s="842"/>
      <c r="BS568" s="842"/>
      <c r="BT568" s="842"/>
    </row>
    <row r="569" spans="1:72" s="22" customFormat="1" ht="15.75" hidden="1" customHeight="1" outlineLevel="1">
      <c r="A569" s="842"/>
      <c r="B569" s="44"/>
      <c r="C569" s="45"/>
      <c r="D569" s="46"/>
      <c r="E569" s="46"/>
      <c r="F569" s="45"/>
      <c r="G569" s="46"/>
      <c r="H569" s="45"/>
      <c r="I569" s="45"/>
      <c r="J569" s="47"/>
      <c r="K569" s="48"/>
      <c r="L569" s="47"/>
      <c r="M569" s="2316"/>
      <c r="N569" s="48"/>
      <c r="O569" s="49"/>
      <c r="P569" s="49"/>
      <c r="Q569" s="2254">
        <f t="shared" si="237"/>
        <v>0</v>
      </c>
      <c r="R569" s="2336"/>
      <c r="S569" s="50"/>
      <c r="T569" s="220"/>
      <c r="U569" s="2336"/>
      <c r="V569" s="2336"/>
      <c r="W569" s="2255">
        <f t="shared" si="219"/>
        <v>0</v>
      </c>
      <c r="X569" s="2261">
        <f t="shared" si="220"/>
        <v>0</v>
      </c>
      <c r="Y569" s="2261">
        <f t="shared" si="221"/>
        <v>0</v>
      </c>
      <c r="Z569" s="50"/>
      <c r="AA569" s="50"/>
      <c r="AB569" s="48"/>
      <c r="AC569" s="48"/>
      <c r="AD569" s="48"/>
      <c r="AE569" s="51"/>
      <c r="AF569" s="42"/>
      <c r="AG569" s="52" t="s">
        <v>7492</v>
      </c>
      <c r="AH569" s="207"/>
      <c r="AI569" s="415"/>
      <c r="AJ569" s="336" t="str">
        <f t="shared" si="222"/>
        <v>Please complete all cells in row</v>
      </c>
      <c r="AK569" s="415"/>
      <c r="AL569" s="337">
        <f t="shared" ref="AL569:AL617" si="238" xml:space="preserve"> IF( ISNUMBER( C519 ), 0, 1 )</f>
        <v>1</v>
      </c>
      <c r="AM569" s="337">
        <f t="shared" ref="AM569:AM617" si="239" xml:space="preserve"> IF( ISNUMBER( D519 ), 0, 1 )</f>
        <v>1</v>
      </c>
      <c r="AN569" s="337">
        <f t="shared" ref="AN569:AN617" si="240" xml:space="preserve"> IF( ISNUMBER( E519 ), 0, 1 )</f>
        <v>1</v>
      </c>
      <c r="AO569" s="337">
        <f t="shared" ref="AO569:AO617" si="241" xml:space="preserve"> IF( ISNUMBER( F519 ), 0, 1 )</f>
        <v>1</v>
      </c>
      <c r="AP569" s="337">
        <f t="shared" ref="AP569:AP617" si="242" xml:space="preserve"> IF( ISNUMBER( G519 ), 0, 1 )</f>
        <v>1</v>
      </c>
      <c r="AQ569" s="337">
        <f t="shared" ref="AQ569:AQ617" si="243" xml:space="preserve"> IF( ISNUMBER( H519 ), 0, 1 )</f>
        <v>1</v>
      </c>
      <c r="AR569" s="337">
        <f t="shared" ref="AR569:AR617" si="244" xml:space="preserve"> IF( ISNUMBER( I519 ), 0, 1 )</f>
        <v>1</v>
      </c>
      <c r="AS569" s="337">
        <f t="shared" ref="AS569:AS617" si="245" xml:space="preserve"> IF( ISNUMBER( J519 ), 0, 1 )</f>
        <v>1</v>
      </c>
      <c r="AT569" s="337">
        <f t="shared" ref="AT569:AT617" si="246" xml:space="preserve"> IF( ISNUMBER( K519 ), 0, 1 )</f>
        <v>1</v>
      </c>
      <c r="AU569" s="337">
        <f t="shared" ref="AU569:AU617" si="247" xml:space="preserve"> IF( ISNUMBER( L519 ), 0, 1 )</f>
        <v>1</v>
      </c>
      <c r="AV569" s="337">
        <f t="shared" ref="AV569:AV617" si="248" xml:space="preserve"> IF( ISNUMBER( M519 ), 0, 1 )</f>
        <v>1</v>
      </c>
      <c r="AW569" s="337">
        <f t="shared" ref="AW569:AW617" si="249" xml:space="preserve"> IF( ISNUMBER( N519 ), 0, 1 )</f>
        <v>1</v>
      </c>
      <c r="AX569" s="337">
        <f t="shared" ref="AX569:AX617" si="250" xml:space="preserve"> IF( ISNUMBER( O519 ), 0, 1 )</f>
        <v>1</v>
      </c>
      <c r="AY569" s="337">
        <f t="shared" ref="AY569:AY617" si="251" xml:space="preserve"> IF( ISNUMBER( P519 ), 0, 1 )</f>
        <v>1</v>
      </c>
      <c r="AZ569" s="322"/>
      <c r="BA569" s="322"/>
      <c r="BB569" s="244"/>
      <c r="BC569" s="244"/>
      <c r="BD569" s="244"/>
      <c r="BE569" s="244"/>
      <c r="BF569" s="337">
        <f t="shared" ref="BF569:BF617" si="252" xml:space="preserve"> IF( ISNUMBER( W519 ), 0, 1 )</f>
        <v>0</v>
      </c>
      <c r="BG569" s="244"/>
      <c r="BH569" s="322"/>
      <c r="BI569" s="337">
        <f t="shared" ref="BI569:BI617" si="253" xml:space="preserve"> IF( ISNUMBER( Z519 ), 0, 1 )</f>
        <v>1</v>
      </c>
      <c r="BJ569" s="337">
        <f t="shared" ref="BJ569:BJ617" si="254" xml:space="preserve"> IF( ISNUMBER( AA519 ), 0, 1 )</f>
        <v>1</v>
      </c>
      <c r="BK569" s="337">
        <f t="shared" ref="BK569:BK617" si="255" xml:space="preserve"> IF( ISNUMBER( AB519 ), 0, 1 )</f>
        <v>1</v>
      </c>
      <c r="BL569" s="337">
        <f t="shared" ref="BL569:BL617" si="256" xml:space="preserve"> IF( ISNUMBER( AC519 ), 0, 1 )</f>
        <v>1</v>
      </c>
      <c r="BM569" s="337">
        <f t="shared" ref="BM569:BM617" si="257" xml:space="preserve"> IF( ISNUMBER( AD519 ), 0, 1 )</f>
        <v>1</v>
      </c>
      <c r="BN569" s="337">
        <f t="shared" ref="BN569:BN617" si="258" xml:space="preserve"> IF( ISNUMBER( AE519 ), 0, 1 )</f>
        <v>1</v>
      </c>
      <c r="BO569" s="415"/>
      <c r="BP569" s="244"/>
      <c r="BQ569" s="244"/>
      <c r="BR569" s="842"/>
      <c r="BS569" s="842"/>
      <c r="BT569" s="842"/>
    </row>
    <row r="570" spans="1:72" s="22" customFormat="1" ht="15.75" hidden="1" customHeight="1" outlineLevel="1">
      <c r="A570" s="842"/>
      <c r="B570" s="44"/>
      <c r="C570" s="45"/>
      <c r="D570" s="46"/>
      <c r="E570" s="46"/>
      <c r="F570" s="45"/>
      <c r="G570" s="46"/>
      <c r="H570" s="45"/>
      <c r="I570" s="45"/>
      <c r="J570" s="47"/>
      <c r="K570" s="48"/>
      <c r="L570" s="47"/>
      <c r="M570" s="2316"/>
      <c r="N570" s="48"/>
      <c r="O570" s="49"/>
      <c r="P570" s="49"/>
      <c r="Q570" s="2254">
        <f t="shared" si="237"/>
        <v>0</v>
      </c>
      <c r="R570" s="2336"/>
      <c r="S570" s="50"/>
      <c r="T570" s="220"/>
      <c r="U570" s="2336"/>
      <c r="V570" s="2336"/>
      <c r="W570" s="2255">
        <f t="shared" si="219"/>
        <v>0</v>
      </c>
      <c r="X570" s="2261">
        <f t="shared" si="220"/>
        <v>0</v>
      </c>
      <c r="Y570" s="2261">
        <f t="shared" si="221"/>
        <v>0</v>
      </c>
      <c r="Z570" s="50"/>
      <c r="AA570" s="50"/>
      <c r="AB570" s="48"/>
      <c r="AC570" s="48"/>
      <c r="AD570" s="48"/>
      <c r="AE570" s="51"/>
      <c r="AF570" s="42"/>
      <c r="AG570" s="52" t="s">
        <v>7493</v>
      </c>
      <c r="AH570" s="207"/>
      <c r="AI570" s="415"/>
      <c r="AJ570" s="336" t="str">
        <f t="shared" si="222"/>
        <v>Please complete all cells in row</v>
      </c>
      <c r="AK570" s="415"/>
      <c r="AL570" s="337">
        <f t="shared" si="238"/>
        <v>1</v>
      </c>
      <c r="AM570" s="337">
        <f t="shared" si="239"/>
        <v>1</v>
      </c>
      <c r="AN570" s="337">
        <f t="shared" si="240"/>
        <v>1</v>
      </c>
      <c r="AO570" s="337">
        <f t="shared" si="241"/>
        <v>1</v>
      </c>
      <c r="AP570" s="337">
        <f t="shared" si="242"/>
        <v>1</v>
      </c>
      <c r="AQ570" s="337">
        <f t="shared" si="243"/>
        <v>1</v>
      </c>
      <c r="AR570" s="337">
        <f t="shared" si="244"/>
        <v>1</v>
      </c>
      <c r="AS570" s="337">
        <f t="shared" si="245"/>
        <v>1</v>
      </c>
      <c r="AT570" s="337">
        <f t="shared" si="246"/>
        <v>1</v>
      </c>
      <c r="AU570" s="337">
        <f t="shared" si="247"/>
        <v>1</v>
      </c>
      <c r="AV570" s="337">
        <f t="shared" si="248"/>
        <v>1</v>
      </c>
      <c r="AW570" s="337">
        <f t="shared" si="249"/>
        <v>1</v>
      </c>
      <c r="AX570" s="337">
        <f t="shared" si="250"/>
        <v>1</v>
      </c>
      <c r="AY570" s="337">
        <f t="shared" si="251"/>
        <v>1</v>
      </c>
      <c r="AZ570" s="322"/>
      <c r="BA570" s="322"/>
      <c r="BB570" s="244"/>
      <c r="BC570" s="244"/>
      <c r="BD570" s="244"/>
      <c r="BE570" s="244"/>
      <c r="BF570" s="337">
        <f t="shared" si="252"/>
        <v>0</v>
      </c>
      <c r="BG570" s="244"/>
      <c r="BH570" s="322"/>
      <c r="BI570" s="337">
        <f t="shared" si="253"/>
        <v>1</v>
      </c>
      <c r="BJ570" s="337">
        <f t="shared" si="254"/>
        <v>1</v>
      </c>
      <c r="BK570" s="337">
        <f t="shared" si="255"/>
        <v>1</v>
      </c>
      <c r="BL570" s="337">
        <f t="shared" si="256"/>
        <v>1</v>
      </c>
      <c r="BM570" s="337">
        <f t="shared" si="257"/>
        <v>1</v>
      </c>
      <c r="BN570" s="337">
        <f t="shared" si="258"/>
        <v>1</v>
      </c>
      <c r="BO570" s="415"/>
      <c r="BP570" s="244"/>
      <c r="BQ570" s="244"/>
      <c r="BR570" s="842"/>
      <c r="BS570" s="842"/>
      <c r="BT570" s="842"/>
    </row>
    <row r="571" spans="1:72" s="22" customFormat="1" ht="15.75" hidden="1" customHeight="1" outlineLevel="1">
      <c r="A571" s="842"/>
      <c r="B571" s="44"/>
      <c r="C571" s="45"/>
      <c r="D571" s="46"/>
      <c r="E571" s="46"/>
      <c r="F571" s="45"/>
      <c r="G571" s="46"/>
      <c r="H571" s="45"/>
      <c r="I571" s="45"/>
      <c r="J571" s="47"/>
      <c r="K571" s="48"/>
      <c r="L571" s="47"/>
      <c r="M571" s="2316"/>
      <c r="N571" s="48"/>
      <c r="O571" s="49"/>
      <c r="P571" s="49"/>
      <c r="Q571" s="2254">
        <f t="shared" si="237"/>
        <v>0</v>
      </c>
      <c r="R571" s="2336"/>
      <c r="S571" s="50"/>
      <c r="T571" s="220"/>
      <c r="U571" s="2336"/>
      <c r="V571" s="2336"/>
      <c r="W571" s="2255">
        <f t="shared" si="219"/>
        <v>0</v>
      </c>
      <c r="X571" s="2261">
        <f t="shared" si="220"/>
        <v>0</v>
      </c>
      <c r="Y571" s="2261">
        <f t="shared" si="221"/>
        <v>0</v>
      </c>
      <c r="Z571" s="50"/>
      <c r="AA571" s="50"/>
      <c r="AB571" s="48"/>
      <c r="AC571" s="48"/>
      <c r="AD571" s="48"/>
      <c r="AE571" s="51"/>
      <c r="AF571" s="42"/>
      <c r="AG571" s="52" t="s">
        <v>7494</v>
      </c>
      <c r="AH571" s="207"/>
      <c r="AI571" s="415"/>
      <c r="AJ571" s="336" t="str">
        <f t="shared" si="222"/>
        <v>Please complete all cells in row</v>
      </c>
      <c r="AK571" s="415"/>
      <c r="AL571" s="337">
        <f t="shared" si="238"/>
        <v>1</v>
      </c>
      <c r="AM571" s="337">
        <f t="shared" si="239"/>
        <v>1</v>
      </c>
      <c r="AN571" s="337">
        <f t="shared" si="240"/>
        <v>1</v>
      </c>
      <c r="AO571" s="337">
        <f t="shared" si="241"/>
        <v>1</v>
      </c>
      <c r="AP571" s="337">
        <f t="shared" si="242"/>
        <v>1</v>
      </c>
      <c r="AQ571" s="337">
        <f t="shared" si="243"/>
        <v>1</v>
      </c>
      <c r="AR571" s="337">
        <f t="shared" si="244"/>
        <v>1</v>
      </c>
      <c r="AS571" s="337">
        <f t="shared" si="245"/>
        <v>1</v>
      </c>
      <c r="AT571" s="337">
        <f t="shared" si="246"/>
        <v>1</v>
      </c>
      <c r="AU571" s="337">
        <f t="shared" si="247"/>
        <v>1</v>
      </c>
      <c r="AV571" s="337">
        <f t="shared" si="248"/>
        <v>1</v>
      </c>
      <c r="AW571" s="337">
        <f t="shared" si="249"/>
        <v>1</v>
      </c>
      <c r="AX571" s="337">
        <f t="shared" si="250"/>
        <v>1</v>
      </c>
      <c r="AY571" s="337">
        <f t="shared" si="251"/>
        <v>1</v>
      </c>
      <c r="AZ571" s="322"/>
      <c r="BA571" s="322"/>
      <c r="BB571" s="244"/>
      <c r="BC571" s="244"/>
      <c r="BD571" s="244"/>
      <c r="BE571" s="244"/>
      <c r="BF571" s="337">
        <f t="shared" si="252"/>
        <v>0</v>
      </c>
      <c r="BG571" s="244"/>
      <c r="BH571" s="322"/>
      <c r="BI571" s="337">
        <f t="shared" si="253"/>
        <v>1</v>
      </c>
      <c r="BJ571" s="337">
        <f t="shared" si="254"/>
        <v>1</v>
      </c>
      <c r="BK571" s="337">
        <f t="shared" si="255"/>
        <v>1</v>
      </c>
      <c r="BL571" s="337">
        <f t="shared" si="256"/>
        <v>1</v>
      </c>
      <c r="BM571" s="337">
        <f t="shared" si="257"/>
        <v>1</v>
      </c>
      <c r="BN571" s="337">
        <f t="shared" si="258"/>
        <v>1</v>
      </c>
      <c r="BO571" s="415"/>
      <c r="BP571" s="244"/>
      <c r="BQ571" s="244"/>
      <c r="BR571" s="842"/>
      <c r="BS571" s="842"/>
      <c r="BT571" s="842"/>
    </row>
    <row r="572" spans="1:72" s="22" customFormat="1" ht="15.75" hidden="1" customHeight="1" outlineLevel="1">
      <c r="A572" s="842"/>
      <c r="B572" s="44"/>
      <c r="C572" s="45"/>
      <c r="D572" s="46"/>
      <c r="E572" s="46"/>
      <c r="F572" s="45"/>
      <c r="G572" s="46"/>
      <c r="H572" s="45"/>
      <c r="I572" s="45"/>
      <c r="J572" s="47"/>
      <c r="K572" s="48"/>
      <c r="L572" s="47"/>
      <c r="M572" s="2316"/>
      <c r="N572" s="48"/>
      <c r="O572" s="49"/>
      <c r="P572" s="49"/>
      <c r="Q572" s="2254">
        <f t="shared" si="237"/>
        <v>0</v>
      </c>
      <c r="R572" s="2336"/>
      <c r="S572" s="50"/>
      <c r="T572" s="220"/>
      <c r="U572" s="2336"/>
      <c r="V572" s="2336"/>
      <c r="W572" s="2255">
        <f t="shared" si="219"/>
        <v>0</v>
      </c>
      <c r="X572" s="2261">
        <f t="shared" si="220"/>
        <v>0</v>
      </c>
      <c r="Y572" s="2261">
        <f t="shared" si="221"/>
        <v>0</v>
      </c>
      <c r="Z572" s="50"/>
      <c r="AA572" s="50"/>
      <c r="AB572" s="48"/>
      <c r="AC572" s="48"/>
      <c r="AD572" s="48"/>
      <c r="AE572" s="51"/>
      <c r="AF572" s="42"/>
      <c r="AG572" s="52" t="s">
        <v>7495</v>
      </c>
      <c r="AH572" s="207"/>
      <c r="AI572" s="415"/>
      <c r="AJ572" s="336" t="str">
        <f t="shared" si="222"/>
        <v>Please complete all cells in row</v>
      </c>
      <c r="AK572" s="415"/>
      <c r="AL572" s="337">
        <f t="shared" si="238"/>
        <v>1</v>
      </c>
      <c r="AM572" s="337">
        <f t="shared" si="239"/>
        <v>1</v>
      </c>
      <c r="AN572" s="337">
        <f t="shared" si="240"/>
        <v>1</v>
      </c>
      <c r="AO572" s="337">
        <f t="shared" si="241"/>
        <v>1</v>
      </c>
      <c r="AP572" s="337">
        <f t="shared" si="242"/>
        <v>1</v>
      </c>
      <c r="AQ572" s="337">
        <f t="shared" si="243"/>
        <v>1</v>
      </c>
      <c r="AR572" s="337">
        <f t="shared" si="244"/>
        <v>1</v>
      </c>
      <c r="AS572" s="337">
        <f t="shared" si="245"/>
        <v>1</v>
      </c>
      <c r="AT572" s="337">
        <f t="shared" si="246"/>
        <v>1</v>
      </c>
      <c r="AU572" s="337">
        <f t="shared" si="247"/>
        <v>1</v>
      </c>
      <c r="AV572" s="337">
        <f t="shared" si="248"/>
        <v>1</v>
      </c>
      <c r="AW572" s="337">
        <f t="shared" si="249"/>
        <v>1</v>
      </c>
      <c r="AX572" s="337">
        <f t="shared" si="250"/>
        <v>1</v>
      </c>
      <c r="AY572" s="337">
        <f t="shared" si="251"/>
        <v>1</v>
      </c>
      <c r="AZ572" s="322"/>
      <c r="BA572" s="322"/>
      <c r="BB572" s="244"/>
      <c r="BC572" s="244"/>
      <c r="BD572" s="244"/>
      <c r="BE572" s="244"/>
      <c r="BF572" s="337">
        <f t="shared" si="252"/>
        <v>0</v>
      </c>
      <c r="BG572" s="244"/>
      <c r="BH572" s="322"/>
      <c r="BI572" s="337">
        <f t="shared" si="253"/>
        <v>1</v>
      </c>
      <c r="BJ572" s="337">
        <f t="shared" si="254"/>
        <v>1</v>
      </c>
      <c r="BK572" s="337">
        <f t="shared" si="255"/>
        <v>1</v>
      </c>
      <c r="BL572" s="337">
        <f t="shared" si="256"/>
        <v>1</v>
      </c>
      <c r="BM572" s="337">
        <f t="shared" si="257"/>
        <v>1</v>
      </c>
      <c r="BN572" s="337">
        <f t="shared" si="258"/>
        <v>1</v>
      </c>
      <c r="BO572" s="415"/>
      <c r="BP572" s="244"/>
      <c r="BQ572" s="244"/>
      <c r="BR572" s="842"/>
      <c r="BS572" s="842"/>
      <c r="BT572" s="842"/>
    </row>
    <row r="573" spans="1:72" s="22" customFormat="1" ht="15.75" hidden="1" customHeight="1" outlineLevel="1">
      <c r="A573" s="842"/>
      <c r="B573" s="44"/>
      <c r="C573" s="45"/>
      <c r="D573" s="46"/>
      <c r="E573" s="46"/>
      <c r="F573" s="45"/>
      <c r="G573" s="46"/>
      <c r="H573" s="45"/>
      <c r="I573" s="45"/>
      <c r="J573" s="47"/>
      <c r="K573" s="48"/>
      <c r="L573" s="47"/>
      <c r="M573" s="2316"/>
      <c r="N573" s="48"/>
      <c r="O573" s="49"/>
      <c r="P573" s="49"/>
      <c r="Q573" s="2254">
        <f t="shared" si="237"/>
        <v>0</v>
      </c>
      <c r="R573" s="2336"/>
      <c r="S573" s="50"/>
      <c r="T573" s="220"/>
      <c r="U573" s="2336"/>
      <c r="V573" s="2336"/>
      <c r="W573" s="2255">
        <f t="shared" si="219"/>
        <v>0</v>
      </c>
      <c r="X573" s="2261">
        <f t="shared" si="220"/>
        <v>0</v>
      </c>
      <c r="Y573" s="2261">
        <f t="shared" si="221"/>
        <v>0</v>
      </c>
      <c r="Z573" s="50"/>
      <c r="AA573" s="50"/>
      <c r="AB573" s="48"/>
      <c r="AC573" s="48"/>
      <c r="AD573" s="48"/>
      <c r="AE573" s="51"/>
      <c r="AF573" s="42"/>
      <c r="AG573" s="52" t="s">
        <v>7496</v>
      </c>
      <c r="AH573" s="207"/>
      <c r="AI573" s="415"/>
      <c r="AJ573" s="336" t="str">
        <f t="shared" si="222"/>
        <v>Please complete all cells in row</v>
      </c>
      <c r="AK573" s="415"/>
      <c r="AL573" s="337">
        <f t="shared" si="238"/>
        <v>1</v>
      </c>
      <c r="AM573" s="337">
        <f t="shared" si="239"/>
        <v>1</v>
      </c>
      <c r="AN573" s="337">
        <f t="shared" si="240"/>
        <v>1</v>
      </c>
      <c r="AO573" s="337">
        <f t="shared" si="241"/>
        <v>1</v>
      </c>
      <c r="AP573" s="337">
        <f t="shared" si="242"/>
        <v>1</v>
      </c>
      <c r="AQ573" s="337">
        <f t="shared" si="243"/>
        <v>1</v>
      </c>
      <c r="AR573" s="337">
        <f t="shared" si="244"/>
        <v>1</v>
      </c>
      <c r="AS573" s="337">
        <f t="shared" si="245"/>
        <v>1</v>
      </c>
      <c r="AT573" s="337">
        <f t="shared" si="246"/>
        <v>1</v>
      </c>
      <c r="AU573" s="337">
        <f t="shared" si="247"/>
        <v>1</v>
      </c>
      <c r="AV573" s="337">
        <f t="shared" si="248"/>
        <v>1</v>
      </c>
      <c r="AW573" s="337">
        <f t="shared" si="249"/>
        <v>1</v>
      </c>
      <c r="AX573" s="337">
        <f t="shared" si="250"/>
        <v>1</v>
      </c>
      <c r="AY573" s="337">
        <f t="shared" si="251"/>
        <v>1</v>
      </c>
      <c r="AZ573" s="322"/>
      <c r="BA573" s="322"/>
      <c r="BB573" s="244"/>
      <c r="BC573" s="244"/>
      <c r="BD573" s="244"/>
      <c r="BE573" s="244"/>
      <c r="BF573" s="337">
        <f t="shared" si="252"/>
        <v>0</v>
      </c>
      <c r="BG573" s="244"/>
      <c r="BH573" s="322"/>
      <c r="BI573" s="337">
        <f t="shared" si="253"/>
        <v>1</v>
      </c>
      <c r="BJ573" s="337">
        <f t="shared" si="254"/>
        <v>1</v>
      </c>
      <c r="BK573" s="337">
        <f t="shared" si="255"/>
        <v>1</v>
      </c>
      <c r="BL573" s="337">
        <f t="shared" si="256"/>
        <v>1</v>
      </c>
      <c r="BM573" s="337">
        <f t="shared" si="257"/>
        <v>1</v>
      </c>
      <c r="BN573" s="337">
        <f t="shared" si="258"/>
        <v>1</v>
      </c>
      <c r="BO573" s="415"/>
      <c r="BP573" s="244"/>
      <c r="BQ573" s="244"/>
      <c r="BR573" s="842"/>
      <c r="BS573" s="842"/>
      <c r="BT573" s="842"/>
    </row>
    <row r="574" spans="1:72" s="22" customFormat="1" ht="15.75" hidden="1" customHeight="1" outlineLevel="1">
      <c r="A574" s="842"/>
      <c r="B574" s="44"/>
      <c r="C574" s="45"/>
      <c r="D574" s="46"/>
      <c r="E574" s="46"/>
      <c r="F574" s="45"/>
      <c r="G574" s="46"/>
      <c r="H574" s="45"/>
      <c r="I574" s="45"/>
      <c r="J574" s="47"/>
      <c r="K574" s="48"/>
      <c r="L574" s="47"/>
      <c r="M574" s="2316"/>
      <c r="N574" s="48"/>
      <c r="O574" s="49"/>
      <c r="P574" s="49"/>
      <c r="Q574" s="2254">
        <f t="shared" si="237"/>
        <v>0</v>
      </c>
      <c r="R574" s="2336"/>
      <c r="S574" s="50"/>
      <c r="T574" s="220"/>
      <c r="U574" s="2336"/>
      <c r="V574" s="2336"/>
      <c r="W574" s="2255">
        <f t="shared" si="219"/>
        <v>0</v>
      </c>
      <c r="X574" s="2261">
        <f t="shared" si="220"/>
        <v>0</v>
      </c>
      <c r="Y574" s="2261">
        <f t="shared" si="221"/>
        <v>0</v>
      </c>
      <c r="Z574" s="50"/>
      <c r="AA574" s="50"/>
      <c r="AB574" s="48"/>
      <c r="AC574" s="48"/>
      <c r="AD574" s="48"/>
      <c r="AE574" s="51"/>
      <c r="AF574" s="42"/>
      <c r="AG574" s="52" t="s">
        <v>7497</v>
      </c>
      <c r="AH574" s="207"/>
      <c r="AI574" s="415"/>
      <c r="AJ574" s="336" t="str">
        <f t="shared" si="222"/>
        <v>Please complete all cells in row</v>
      </c>
      <c r="AK574" s="415"/>
      <c r="AL574" s="337">
        <f t="shared" si="238"/>
        <v>1</v>
      </c>
      <c r="AM574" s="337">
        <f t="shared" si="239"/>
        <v>1</v>
      </c>
      <c r="AN574" s="337">
        <f t="shared" si="240"/>
        <v>1</v>
      </c>
      <c r="AO574" s="337">
        <f t="shared" si="241"/>
        <v>1</v>
      </c>
      <c r="AP574" s="337">
        <f t="shared" si="242"/>
        <v>1</v>
      </c>
      <c r="AQ574" s="337">
        <f t="shared" si="243"/>
        <v>1</v>
      </c>
      <c r="AR574" s="337">
        <f t="shared" si="244"/>
        <v>1</v>
      </c>
      <c r="AS574" s="337">
        <f t="shared" si="245"/>
        <v>1</v>
      </c>
      <c r="AT574" s="337">
        <f t="shared" si="246"/>
        <v>1</v>
      </c>
      <c r="AU574" s="337">
        <f t="shared" si="247"/>
        <v>1</v>
      </c>
      <c r="AV574" s="337">
        <f t="shared" si="248"/>
        <v>1</v>
      </c>
      <c r="AW574" s="337">
        <f t="shared" si="249"/>
        <v>1</v>
      </c>
      <c r="AX574" s="337">
        <f t="shared" si="250"/>
        <v>1</v>
      </c>
      <c r="AY574" s="337">
        <f t="shared" si="251"/>
        <v>1</v>
      </c>
      <c r="AZ574" s="322"/>
      <c r="BA574" s="322"/>
      <c r="BB574" s="244"/>
      <c r="BC574" s="244"/>
      <c r="BD574" s="244"/>
      <c r="BE574" s="244"/>
      <c r="BF574" s="337">
        <f t="shared" si="252"/>
        <v>0</v>
      </c>
      <c r="BG574" s="244"/>
      <c r="BH574" s="322"/>
      <c r="BI574" s="337">
        <f t="shared" si="253"/>
        <v>1</v>
      </c>
      <c r="BJ574" s="337">
        <f t="shared" si="254"/>
        <v>1</v>
      </c>
      <c r="BK574" s="337">
        <f t="shared" si="255"/>
        <v>1</v>
      </c>
      <c r="BL574" s="337">
        <f t="shared" si="256"/>
        <v>1</v>
      </c>
      <c r="BM574" s="337">
        <f t="shared" si="257"/>
        <v>1</v>
      </c>
      <c r="BN574" s="337">
        <f t="shared" si="258"/>
        <v>1</v>
      </c>
      <c r="BO574" s="415"/>
      <c r="BP574" s="244"/>
      <c r="BQ574" s="244"/>
      <c r="BR574" s="842"/>
      <c r="BS574" s="842"/>
      <c r="BT574" s="842"/>
    </row>
    <row r="575" spans="1:72" s="22" customFormat="1" ht="15.75" hidden="1" customHeight="1" outlineLevel="1">
      <c r="A575" s="842"/>
      <c r="B575" s="44"/>
      <c r="C575" s="45"/>
      <c r="D575" s="46"/>
      <c r="E575" s="46"/>
      <c r="F575" s="45"/>
      <c r="G575" s="46"/>
      <c r="H575" s="45"/>
      <c r="I575" s="45"/>
      <c r="J575" s="47"/>
      <c r="K575" s="48"/>
      <c r="L575" s="47"/>
      <c r="M575" s="2316"/>
      <c r="N575" s="48"/>
      <c r="O575" s="49"/>
      <c r="P575" s="49"/>
      <c r="Q575" s="2254">
        <f t="shared" si="237"/>
        <v>0</v>
      </c>
      <c r="R575" s="2336"/>
      <c r="S575" s="50"/>
      <c r="T575" s="220"/>
      <c r="U575" s="2336"/>
      <c r="V575" s="2336"/>
      <c r="W575" s="2255">
        <f t="shared" si="219"/>
        <v>0</v>
      </c>
      <c r="X575" s="2261">
        <f t="shared" si="220"/>
        <v>0</v>
      </c>
      <c r="Y575" s="2261">
        <f t="shared" si="221"/>
        <v>0</v>
      </c>
      <c r="Z575" s="50"/>
      <c r="AA575" s="50"/>
      <c r="AB575" s="48"/>
      <c r="AC575" s="48"/>
      <c r="AD575" s="48"/>
      <c r="AE575" s="51"/>
      <c r="AF575" s="42"/>
      <c r="AG575" s="52" t="s">
        <v>7498</v>
      </c>
      <c r="AH575" s="207"/>
      <c r="AI575" s="415"/>
      <c r="AJ575" s="336" t="str">
        <f t="shared" si="222"/>
        <v>Please complete all cells in row</v>
      </c>
      <c r="AK575" s="415"/>
      <c r="AL575" s="337">
        <f t="shared" si="238"/>
        <v>1</v>
      </c>
      <c r="AM575" s="337">
        <f t="shared" si="239"/>
        <v>1</v>
      </c>
      <c r="AN575" s="337">
        <f t="shared" si="240"/>
        <v>1</v>
      </c>
      <c r="AO575" s="337">
        <f t="shared" si="241"/>
        <v>1</v>
      </c>
      <c r="AP575" s="337">
        <f t="shared" si="242"/>
        <v>1</v>
      </c>
      <c r="AQ575" s="337">
        <f t="shared" si="243"/>
        <v>1</v>
      </c>
      <c r="AR575" s="337">
        <f t="shared" si="244"/>
        <v>1</v>
      </c>
      <c r="AS575" s="337">
        <f t="shared" si="245"/>
        <v>1</v>
      </c>
      <c r="AT575" s="337">
        <f t="shared" si="246"/>
        <v>1</v>
      </c>
      <c r="AU575" s="337">
        <f t="shared" si="247"/>
        <v>1</v>
      </c>
      <c r="AV575" s="337">
        <f t="shared" si="248"/>
        <v>1</v>
      </c>
      <c r="AW575" s="337">
        <f t="shared" si="249"/>
        <v>1</v>
      </c>
      <c r="AX575" s="337">
        <f t="shared" si="250"/>
        <v>1</v>
      </c>
      <c r="AY575" s="337">
        <f t="shared" si="251"/>
        <v>1</v>
      </c>
      <c r="AZ575" s="322"/>
      <c r="BA575" s="322"/>
      <c r="BB575" s="244"/>
      <c r="BC575" s="244"/>
      <c r="BD575" s="244"/>
      <c r="BE575" s="244"/>
      <c r="BF575" s="337">
        <f t="shared" si="252"/>
        <v>0</v>
      </c>
      <c r="BG575" s="244"/>
      <c r="BH575" s="322"/>
      <c r="BI575" s="337">
        <f t="shared" si="253"/>
        <v>1</v>
      </c>
      <c r="BJ575" s="337">
        <f t="shared" si="254"/>
        <v>1</v>
      </c>
      <c r="BK575" s="337">
        <f t="shared" si="255"/>
        <v>1</v>
      </c>
      <c r="BL575" s="337">
        <f t="shared" si="256"/>
        <v>1</v>
      </c>
      <c r="BM575" s="337">
        <f t="shared" si="257"/>
        <v>1</v>
      </c>
      <c r="BN575" s="337">
        <f t="shared" si="258"/>
        <v>1</v>
      </c>
      <c r="BO575" s="415"/>
      <c r="BP575" s="244"/>
      <c r="BQ575" s="244"/>
      <c r="BR575" s="842"/>
      <c r="BS575" s="842"/>
      <c r="BT575" s="842"/>
    </row>
    <row r="576" spans="1:72" s="22" customFormat="1" ht="15.75" hidden="1" customHeight="1" outlineLevel="1">
      <c r="A576" s="842"/>
      <c r="B576" s="44"/>
      <c r="C576" s="45"/>
      <c r="D576" s="46"/>
      <c r="E576" s="46"/>
      <c r="F576" s="45"/>
      <c r="G576" s="46"/>
      <c r="H576" s="45"/>
      <c r="I576" s="45"/>
      <c r="J576" s="47"/>
      <c r="K576" s="48"/>
      <c r="L576" s="47"/>
      <c r="M576" s="2316"/>
      <c r="N576" s="48"/>
      <c r="O576" s="49"/>
      <c r="P576" s="49"/>
      <c r="Q576" s="2254">
        <f t="shared" si="237"/>
        <v>0</v>
      </c>
      <c r="R576" s="2336"/>
      <c r="S576" s="50"/>
      <c r="T576" s="220"/>
      <c r="U576" s="2336"/>
      <c r="V576" s="2336"/>
      <c r="W576" s="2255">
        <f t="shared" si="219"/>
        <v>0</v>
      </c>
      <c r="X576" s="2261">
        <f t="shared" si="220"/>
        <v>0</v>
      </c>
      <c r="Y576" s="2261">
        <f t="shared" si="221"/>
        <v>0</v>
      </c>
      <c r="Z576" s="50"/>
      <c r="AA576" s="50"/>
      <c r="AB576" s="48"/>
      <c r="AC576" s="48"/>
      <c r="AD576" s="48"/>
      <c r="AE576" s="51"/>
      <c r="AF576" s="42"/>
      <c r="AG576" s="52" t="s">
        <v>7499</v>
      </c>
      <c r="AH576" s="207"/>
      <c r="AI576" s="415"/>
      <c r="AJ576" s="336" t="str">
        <f t="shared" si="222"/>
        <v>Please complete all cells in row</v>
      </c>
      <c r="AK576" s="415"/>
      <c r="AL576" s="337">
        <f t="shared" si="238"/>
        <v>1</v>
      </c>
      <c r="AM576" s="337">
        <f t="shared" si="239"/>
        <v>1</v>
      </c>
      <c r="AN576" s="337">
        <f t="shared" si="240"/>
        <v>1</v>
      </c>
      <c r="AO576" s="337">
        <f t="shared" si="241"/>
        <v>1</v>
      </c>
      <c r="AP576" s="337">
        <f t="shared" si="242"/>
        <v>1</v>
      </c>
      <c r="AQ576" s="337">
        <f t="shared" si="243"/>
        <v>1</v>
      </c>
      <c r="AR576" s="337">
        <f t="shared" si="244"/>
        <v>1</v>
      </c>
      <c r="AS576" s="337">
        <f t="shared" si="245"/>
        <v>1</v>
      </c>
      <c r="AT576" s="337">
        <f t="shared" si="246"/>
        <v>1</v>
      </c>
      <c r="AU576" s="337">
        <f t="shared" si="247"/>
        <v>1</v>
      </c>
      <c r="AV576" s="337">
        <f t="shared" si="248"/>
        <v>1</v>
      </c>
      <c r="AW576" s="337">
        <f t="shared" si="249"/>
        <v>1</v>
      </c>
      <c r="AX576" s="337">
        <f t="shared" si="250"/>
        <v>1</v>
      </c>
      <c r="AY576" s="337">
        <f t="shared" si="251"/>
        <v>1</v>
      </c>
      <c r="AZ576" s="322"/>
      <c r="BA576" s="322"/>
      <c r="BB576" s="244"/>
      <c r="BC576" s="244"/>
      <c r="BD576" s="244"/>
      <c r="BE576" s="244"/>
      <c r="BF576" s="337">
        <f t="shared" si="252"/>
        <v>0</v>
      </c>
      <c r="BG576" s="244"/>
      <c r="BH576" s="322"/>
      <c r="BI576" s="337">
        <f t="shared" si="253"/>
        <v>1</v>
      </c>
      <c r="BJ576" s="337">
        <f t="shared" si="254"/>
        <v>1</v>
      </c>
      <c r="BK576" s="337">
        <f t="shared" si="255"/>
        <v>1</v>
      </c>
      <c r="BL576" s="337">
        <f t="shared" si="256"/>
        <v>1</v>
      </c>
      <c r="BM576" s="337">
        <f t="shared" si="257"/>
        <v>1</v>
      </c>
      <c r="BN576" s="337">
        <f t="shared" si="258"/>
        <v>1</v>
      </c>
      <c r="BO576" s="415"/>
      <c r="BP576" s="244"/>
      <c r="BQ576" s="244"/>
      <c r="BR576" s="842"/>
      <c r="BS576" s="842"/>
      <c r="BT576" s="842"/>
    </row>
    <row r="577" spans="1:72" s="22" customFormat="1" ht="15.75" hidden="1" customHeight="1" outlineLevel="1">
      <c r="A577" s="842"/>
      <c r="B577" s="44"/>
      <c r="C577" s="45"/>
      <c r="D577" s="46"/>
      <c r="E577" s="46"/>
      <c r="F577" s="45"/>
      <c r="G577" s="46"/>
      <c r="H577" s="45"/>
      <c r="I577" s="45"/>
      <c r="J577" s="47"/>
      <c r="K577" s="48"/>
      <c r="L577" s="47"/>
      <c r="M577" s="2316"/>
      <c r="N577" s="48"/>
      <c r="O577" s="49"/>
      <c r="P577" s="49"/>
      <c r="Q577" s="2254">
        <f t="shared" si="237"/>
        <v>0</v>
      </c>
      <c r="R577" s="2336"/>
      <c r="S577" s="50"/>
      <c r="T577" s="220"/>
      <c r="U577" s="2336"/>
      <c r="V577" s="2336"/>
      <c r="W577" s="2255">
        <f t="shared" si="219"/>
        <v>0</v>
      </c>
      <c r="X577" s="2261">
        <f t="shared" si="220"/>
        <v>0</v>
      </c>
      <c r="Y577" s="2261">
        <f t="shared" si="221"/>
        <v>0</v>
      </c>
      <c r="Z577" s="50"/>
      <c r="AA577" s="50"/>
      <c r="AB577" s="48"/>
      <c r="AC577" s="48"/>
      <c r="AD577" s="48"/>
      <c r="AE577" s="51"/>
      <c r="AF577" s="42"/>
      <c r="AG577" s="52" t="s">
        <v>7500</v>
      </c>
      <c r="AH577" s="207"/>
      <c r="AI577" s="415"/>
      <c r="AJ577" s="336" t="str">
        <f t="shared" si="222"/>
        <v>Please complete all cells in row</v>
      </c>
      <c r="AK577" s="415"/>
      <c r="AL577" s="337">
        <f t="shared" si="238"/>
        <v>1</v>
      </c>
      <c r="AM577" s="337">
        <f t="shared" si="239"/>
        <v>1</v>
      </c>
      <c r="AN577" s="337">
        <f t="shared" si="240"/>
        <v>1</v>
      </c>
      <c r="AO577" s="337">
        <f t="shared" si="241"/>
        <v>1</v>
      </c>
      <c r="AP577" s="337">
        <f t="shared" si="242"/>
        <v>1</v>
      </c>
      <c r="AQ577" s="337">
        <f t="shared" si="243"/>
        <v>1</v>
      </c>
      <c r="AR577" s="337">
        <f t="shared" si="244"/>
        <v>1</v>
      </c>
      <c r="AS577" s="337">
        <f t="shared" si="245"/>
        <v>1</v>
      </c>
      <c r="AT577" s="337">
        <f t="shared" si="246"/>
        <v>1</v>
      </c>
      <c r="AU577" s="337">
        <f t="shared" si="247"/>
        <v>1</v>
      </c>
      <c r="AV577" s="337">
        <f t="shared" si="248"/>
        <v>1</v>
      </c>
      <c r="AW577" s="337">
        <f t="shared" si="249"/>
        <v>1</v>
      </c>
      <c r="AX577" s="337">
        <f t="shared" si="250"/>
        <v>1</v>
      </c>
      <c r="AY577" s="337">
        <f t="shared" si="251"/>
        <v>1</v>
      </c>
      <c r="AZ577" s="322"/>
      <c r="BA577" s="322"/>
      <c r="BB577" s="244"/>
      <c r="BC577" s="244"/>
      <c r="BD577" s="244"/>
      <c r="BE577" s="244"/>
      <c r="BF577" s="337">
        <f t="shared" si="252"/>
        <v>0</v>
      </c>
      <c r="BG577" s="244"/>
      <c r="BH577" s="322"/>
      <c r="BI577" s="337">
        <f t="shared" si="253"/>
        <v>1</v>
      </c>
      <c r="BJ577" s="337">
        <f t="shared" si="254"/>
        <v>1</v>
      </c>
      <c r="BK577" s="337">
        <f t="shared" si="255"/>
        <v>1</v>
      </c>
      <c r="BL577" s="337">
        <f t="shared" si="256"/>
        <v>1</v>
      </c>
      <c r="BM577" s="337">
        <f t="shared" si="257"/>
        <v>1</v>
      </c>
      <c r="BN577" s="337">
        <f t="shared" si="258"/>
        <v>1</v>
      </c>
      <c r="BO577" s="415"/>
      <c r="BP577" s="244"/>
      <c r="BQ577" s="244"/>
      <c r="BR577" s="842"/>
      <c r="BS577" s="842"/>
      <c r="BT577" s="842"/>
    </row>
    <row r="578" spans="1:72" s="22" customFormat="1" ht="15.75" hidden="1" customHeight="1" outlineLevel="1">
      <c r="A578" s="842"/>
      <c r="B578" s="44"/>
      <c r="C578" s="45"/>
      <c r="D578" s="46"/>
      <c r="E578" s="46"/>
      <c r="F578" s="45"/>
      <c r="G578" s="46"/>
      <c r="H578" s="45"/>
      <c r="I578" s="45"/>
      <c r="J578" s="47"/>
      <c r="K578" s="48"/>
      <c r="L578" s="47"/>
      <c r="M578" s="2316"/>
      <c r="N578" s="48"/>
      <c r="O578" s="49"/>
      <c r="P578" s="49"/>
      <c r="Q578" s="2254">
        <f t="shared" si="237"/>
        <v>0</v>
      </c>
      <c r="R578" s="2336"/>
      <c r="S578" s="50"/>
      <c r="T578" s="220"/>
      <c r="U578" s="2336"/>
      <c r="V578" s="2336"/>
      <c r="W578" s="2255">
        <f t="shared" si="219"/>
        <v>0</v>
      </c>
      <c r="X578" s="2261">
        <f t="shared" si="220"/>
        <v>0</v>
      </c>
      <c r="Y578" s="2261">
        <f t="shared" si="221"/>
        <v>0</v>
      </c>
      <c r="Z578" s="50"/>
      <c r="AA578" s="50"/>
      <c r="AB578" s="48"/>
      <c r="AC578" s="48"/>
      <c r="AD578" s="48"/>
      <c r="AE578" s="51"/>
      <c r="AF578" s="42"/>
      <c r="AG578" s="52" t="s">
        <v>7501</v>
      </c>
      <c r="AH578" s="207"/>
      <c r="AI578" s="415"/>
      <c r="AJ578" s="336" t="str">
        <f t="shared" si="222"/>
        <v>Please complete all cells in row</v>
      </c>
      <c r="AK578" s="415"/>
      <c r="AL578" s="337">
        <f t="shared" si="238"/>
        <v>1</v>
      </c>
      <c r="AM578" s="337">
        <f t="shared" si="239"/>
        <v>1</v>
      </c>
      <c r="AN578" s="337">
        <f t="shared" si="240"/>
        <v>1</v>
      </c>
      <c r="AO578" s="337">
        <f t="shared" si="241"/>
        <v>1</v>
      </c>
      <c r="AP578" s="337">
        <f t="shared" si="242"/>
        <v>1</v>
      </c>
      <c r="AQ578" s="337">
        <f t="shared" si="243"/>
        <v>1</v>
      </c>
      <c r="AR578" s="337">
        <f t="shared" si="244"/>
        <v>1</v>
      </c>
      <c r="AS578" s="337">
        <f t="shared" si="245"/>
        <v>1</v>
      </c>
      <c r="AT578" s="337">
        <f t="shared" si="246"/>
        <v>1</v>
      </c>
      <c r="AU578" s="337">
        <f t="shared" si="247"/>
        <v>1</v>
      </c>
      <c r="AV578" s="337">
        <f t="shared" si="248"/>
        <v>1</v>
      </c>
      <c r="AW578" s="337">
        <f t="shared" si="249"/>
        <v>1</v>
      </c>
      <c r="AX578" s="337">
        <f t="shared" si="250"/>
        <v>1</v>
      </c>
      <c r="AY578" s="337">
        <f t="shared" si="251"/>
        <v>1</v>
      </c>
      <c r="AZ578" s="322"/>
      <c r="BA578" s="322"/>
      <c r="BB578" s="244"/>
      <c r="BC578" s="244"/>
      <c r="BD578" s="244"/>
      <c r="BE578" s="244"/>
      <c r="BF578" s="337">
        <f t="shared" si="252"/>
        <v>0</v>
      </c>
      <c r="BG578" s="244"/>
      <c r="BH578" s="322"/>
      <c r="BI578" s="337">
        <f t="shared" si="253"/>
        <v>1</v>
      </c>
      <c r="BJ578" s="337">
        <f t="shared" si="254"/>
        <v>1</v>
      </c>
      <c r="BK578" s="337">
        <f t="shared" si="255"/>
        <v>1</v>
      </c>
      <c r="BL578" s="337">
        <f t="shared" si="256"/>
        <v>1</v>
      </c>
      <c r="BM578" s="337">
        <f t="shared" si="257"/>
        <v>1</v>
      </c>
      <c r="BN578" s="337">
        <f t="shared" si="258"/>
        <v>1</v>
      </c>
      <c r="BO578" s="415"/>
      <c r="BP578" s="244"/>
      <c r="BQ578" s="244"/>
      <c r="BR578" s="842"/>
      <c r="BS578" s="842"/>
      <c r="BT578" s="842"/>
    </row>
    <row r="579" spans="1:72" s="22" customFormat="1" ht="15.75" hidden="1" customHeight="1" outlineLevel="1">
      <c r="A579" s="842"/>
      <c r="B579" s="44"/>
      <c r="C579" s="45"/>
      <c r="D579" s="46"/>
      <c r="E579" s="46"/>
      <c r="F579" s="45"/>
      <c r="G579" s="46"/>
      <c r="H579" s="45"/>
      <c r="I579" s="45"/>
      <c r="J579" s="47"/>
      <c r="K579" s="48"/>
      <c r="L579" s="47"/>
      <c r="M579" s="2316"/>
      <c r="N579" s="48"/>
      <c r="O579" s="49"/>
      <c r="P579" s="49"/>
      <c r="Q579" s="2254">
        <f t="shared" si="237"/>
        <v>0</v>
      </c>
      <c r="R579" s="2336"/>
      <c r="S579" s="50"/>
      <c r="T579" s="220"/>
      <c r="U579" s="2336"/>
      <c r="V579" s="2336"/>
      <c r="W579" s="2255">
        <f t="shared" si="219"/>
        <v>0</v>
      </c>
      <c r="X579" s="2261">
        <f t="shared" si="220"/>
        <v>0</v>
      </c>
      <c r="Y579" s="2261">
        <f t="shared" si="221"/>
        <v>0</v>
      </c>
      <c r="Z579" s="50"/>
      <c r="AA579" s="50"/>
      <c r="AB579" s="48"/>
      <c r="AC579" s="48"/>
      <c r="AD579" s="48"/>
      <c r="AE579" s="51"/>
      <c r="AF579" s="42"/>
      <c r="AG579" s="52" t="s">
        <v>7502</v>
      </c>
      <c r="AH579" s="207"/>
      <c r="AI579" s="415"/>
      <c r="AJ579" s="336" t="str">
        <f t="shared" si="222"/>
        <v>Please complete all cells in row</v>
      </c>
      <c r="AK579" s="415"/>
      <c r="AL579" s="337">
        <f t="shared" si="238"/>
        <v>1</v>
      </c>
      <c r="AM579" s="337">
        <f t="shared" si="239"/>
        <v>1</v>
      </c>
      <c r="AN579" s="337">
        <f t="shared" si="240"/>
        <v>1</v>
      </c>
      <c r="AO579" s="337">
        <f t="shared" si="241"/>
        <v>1</v>
      </c>
      <c r="AP579" s="337">
        <f t="shared" si="242"/>
        <v>1</v>
      </c>
      <c r="AQ579" s="337">
        <f t="shared" si="243"/>
        <v>1</v>
      </c>
      <c r="AR579" s="337">
        <f t="shared" si="244"/>
        <v>1</v>
      </c>
      <c r="AS579" s="337">
        <f t="shared" si="245"/>
        <v>1</v>
      </c>
      <c r="AT579" s="337">
        <f t="shared" si="246"/>
        <v>1</v>
      </c>
      <c r="AU579" s="337">
        <f t="shared" si="247"/>
        <v>1</v>
      </c>
      <c r="AV579" s="337">
        <f t="shared" si="248"/>
        <v>1</v>
      </c>
      <c r="AW579" s="337">
        <f t="shared" si="249"/>
        <v>1</v>
      </c>
      <c r="AX579" s="337">
        <f t="shared" si="250"/>
        <v>1</v>
      </c>
      <c r="AY579" s="337">
        <f t="shared" si="251"/>
        <v>1</v>
      </c>
      <c r="AZ579" s="322"/>
      <c r="BA579" s="322"/>
      <c r="BB579" s="244"/>
      <c r="BC579" s="244"/>
      <c r="BD579" s="244"/>
      <c r="BE579" s="244"/>
      <c r="BF579" s="337">
        <f t="shared" si="252"/>
        <v>0</v>
      </c>
      <c r="BG579" s="244"/>
      <c r="BH579" s="322"/>
      <c r="BI579" s="337">
        <f t="shared" si="253"/>
        <v>1</v>
      </c>
      <c r="BJ579" s="337">
        <f t="shared" si="254"/>
        <v>1</v>
      </c>
      <c r="BK579" s="337">
        <f t="shared" si="255"/>
        <v>1</v>
      </c>
      <c r="BL579" s="337">
        <f t="shared" si="256"/>
        <v>1</v>
      </c>
      <c r="BM579" s="337">
        <f t="shared" si="257"/>
        <v>1</v>
      </c>
      <c r="BN579" s="337">
        <f t="shared" si="258"/>
        <v>1</v>
      </c>
      <c r="BO579" s="415"/>
      <c r="BP579" s="244"/>
      <c r="BQ579" s="244"/>
      <c r="BR579" s="842"/>
      <c r="BS579" s="842"/>
      <c r="BT579" s="842"/>
    </row>
    <row r="580" spans="1:72" s="22" customFormat="1" ht="15.75" hidden="1" customHeight="1" outlineLevel="1">
      <c r="A580" s="842"/>
      <c r="B580" s="44"/>
      <c r="C580" s="45"/>
      <c r="D580" s="46"/>
      <c r="E580" s="46"/>
      <c r="F580" s="45"/>
      <c r="G580" s="46"/>
      <c r="H580" s="45"/>
      <c r="I580" s="45"/>
      <c r="J580" s="47"/>
      <c r="K580" s="48"/>
      <c r="L580" s="47"/>
      <c r="M580" s="2316"/>
      <c r="N580" s="48"/>
      <c r="O580" s="49"/>
      <c r="P580" s="49"/>
      <c r="Q580" s="2254">
        <f t="shared" si="237"/>
        <v>0</v>
      </c>
      <c r="R580" s="2336"/>
      <c r="S580" s="50"/>
      <c r="T580" s="220"/>
      <c r="U580" s="2336"/>
      <c r="V580" s="2336"/>
      <c r="W580" s="2255">
        <f t="shared" si="219"/>
        <v>0</v>
      </c>
      <c r="X580" s="2261">
        <f t="shared" si="220"/>
        <v>0</v>
      </c>
      <c r="Y580" s="2261">
        <f t="shared" si="221"/>
        <v>0</v>
      </c>
      <c r="Z580" s="50"/>
      <c r="AA580" s="50"/>
      <c r="AB580" s="48"/>
      <c r="AC580" s="48"/>
      <c r="AD580" s="48"/>
      <c r="AE580" s="51"/>
      <c r="AF580" s="42"/>
      <c r="AG580" s="52" t="s">
        <v>7503</v>
      </c>
      <c r="AH580" s="207"/>
      <c r="AI580" s="415"/>
      <c r="AJ580" s="336" t="str">
        <f t="shared" si="222"/>
        <v>Please complete all cells in row</v>
      </c>
      <c r="AK580" s="415"/>
      <c r="AL580" s="337">
        <f t="shared" si="238"/>
        <v>1</v>
      </c>
      <c r="AM580" s="337">
        <f t="shared" si="239"/>
        <v>1</v>
      </c>
      <c r="AN580" s="337">
        <f t="shared" si="240"/>
        <v>1</v>
      </c>
      <c r="AO580" s="337">
        <f t="shared" si="241"/>
        <v>1</v>
      </c>
      <c r="AP580" s="337">
        <f t="shared" si="242"/>
        <v>1</v>
      </c>
      <c r="AQ580" s="337">
        <f t="shared" si="243"/>
        <v>1</v>
      </c>
      <c r="AR580" s="337">
        <f t="shared" si="244"/>
        <v>1</v>
      </c>
      <c r="AS580" s="337">
        <f t="shared" si="245"/>
        <v>1</v>
      </c>
      <c r="AT580" s="337">
        <f t="shared" si="246"/>
        <v>1</v>
      </c>
      <c r="AU580" s="337">
        <f t="shared" si="247"/>
        <v>1</v>
      </c>
      <c r="AV580" s="337">
        <f t="shared" si="248"/>
        <v>1</v>
      </c>
      <c r="AW580" s="337">
        <f t="shared" si="249"/>
        <v>1</v>
      </c>
      <c r="AX580" s="337">
        <f t="shared" si="250"/>
        <v>1</v>
      </c>
      <c r="AY580" s="337">
        <f t="shared" si="251"/>
        <v>1</v>
      </c>
      <c r="AZ580" s="322"/>
      <c r="BA580" s="322"/>
      <c r="BB580" s="244"/>
      <c r="BC580" s="244"/>
      <c r="BD580" s="244"/>
      <c r="BE580" s="244"/>
      <c r="BF580" s="337">
        <f t="shared" si="252"/>
        <v>0</v>
      </c>
      <c r="BG580" s="244"/>
      <c r="BH580" s="322"/>
      <c r="BI580" s="337">
        <f t="shared" si="253"/>
        <v>1</v>
      </c>
      <c r="BJ580" s="337">
        <f t="shared" si="254"/>
        <v>1</v>
      </c>
      <c r="BK580" s="337">
        <f t="shared" si="255"/>
        <v>1</v>
      </c>
      <c r="BL580" s="337">
        <f t="shared" si="256"/>
        <v>1</v>
      </c>
      <c r="BM580" s="337">
        <f t="shared" si="257"/>
        <v>1</v>
      </c>
      <c r="BN580" s="337">
        <f t="shared" si="258"/>
        <v>1</v>
      </c>
      <c r="BO580" s="415"/>
      <c r="BP580" s="244"/>
      <c r="BQ580" s="244"/>
      <c r="BR580" s="842"/>
      <c r="BS580" s="842"/>
      <c r="BT580" s="842"/>
    </row>
    <row r="581" spans="1:72" s="22" customFormat="1" ht="15.75" hidden="1" customHeight="1" outlineLevel="1">
      <c r="A581" s="842"/>
      <c r="B581" s="44"/>
      <c r="C581" s="45"/>
      <c r="D581" s="46"/>
      <c r="E581" s="46"/>
      <c r="F581" s="45"/>
      <c r="G581" s="46"/>
      <c r="H581" s="45"/>
      <c r="I581" s="45"/>
      <c r="J581" s="47"/>
      <c r="K581" s="48"/>
      <c r="L581" s="47"/>
      <c r="M581" s="2316"/>
      <c r="N581" s="48"/>
      <c r="O581" s="49"/>
      <c r="P581" s="49"/>
      <c r="Q581" s="2254">
        <f t="shared" si="237"/>
        <v>0</v>
      </c>
      <c r="R581" s="2336"/>
      <c r="S581" s="50"/>
      <c r="T581" s="220"/>
      <c r="U581" s="2336"/>
      <c r="V581" s="2336"/>
      <c r="W581" s="2255">
        <f t="shared" si="219"/>
        <v>0</v>
      </c>
      <c r="X581" s="2261">
        <f t="shared" si="220"/>
        <v>0</v>
      </c>
      <c r="Y581" s="2261">
        <f t="shared" si="221"/>
        <v>0</v>
      </c>
      <c r="Z581" s="50"/>
      <c r="AA581" s="50"/>
      <c r="AB581" s="48"/>
      <c r="AC581" s="48"/>
      <c r="AD581" s="48"/>
      <c r="AE581" s="51"/>
      <c r="AF581" s="42"/>
      <c r="AG581" s="52" t="s">
        <v>7504</v>
      </c>
      <c r="AH581" s="207"/>
      <c r="AI581" s="415"/>
      <c r="AJ581" s="336" t="str">
        <f t="shared" si="222"/>
        <v>Please complete all cells in row</v>
      </c>
      <c r="AK581" s="415"/>
      <c r="AL581" s="337">
        <f t="shared" si="238"/>
        <v>1</v>
      </c>
      <c r="AM581" s="337">
        <f t="shared" si="239"/>
        <v>1</v>
      </c>
      <c r="AN581" s="337">
        <f t="shared" si="240"/>
        <v>1</v>
      </c>
      <c r="AO581" s="337">
        <f t="shared" si="241"/>
        <v>1</v>
      </c>
      <c r="AP581" s="337">
        <f t="shared" si="242"/>
        <v>1</v>
      </c>
      <c r="AQ581" s="337">
        <f t="shared" si="243"/>
        <v>1</v>
      </c>
      <c r="AR581" s="337">
        <f t="shared" si="244"/>
        <v>1</v>
      </c>
      <c r="AS581" s="337">
        <f t="shared" si="245"/>
        <v>1</v>
      </c>
      <c r="AT581" s="337">
        <f t="shared" si="246"/>
        <v>1</v>
      </c>
      <c r="AU581" s="337">
        <f t="shared" si="247"/>
        <v>1</v>
      </c>
      <c r="AV581" s="337">
        <f t="shared" si="248"/>
        <v>1</v>
      </c>
      <c r="AW581" s="337">
        <f t="shared" si="249"/>
        <v>1</v>
      </c>
      <c r="AX581" s="337">
        <f t="shared" si="250"/>
        <v>1</v>
      </c>
      <c r="AY581" s="337">
        <f t="shared" si="251"/>
        <v>1</v>
      </c>
      <c r="AZ581" s="322"/>
      <c r="BA581" s="322"/>
      <c r="BB581" s="244"/>
      <c r="BC581" s="244"/>
      <c r="BD581" s="244"/>
      <c r="BE581" s="244"/>
      <c r="BF581" s="337">
        <f t="shared" si="252"/>
        <v>0</v>
      </c>
      <c r="BG581" s="244"/>
      <c r="BH581" s="322"/>
      <c r="BI581" s="337">
        <f t="shared" si="253"/>
        <v>1</v>
      </c>
      <c r="BJ581" s="337">
        <f t="shared" si="254"/>
        <v>1</v>
      </c>
      <c r="BK581" s="337">
        <f t="shared" si="255"/>
        <v>1</v>
      </c>
      <c r="BL581" s="337">
        <f t="shared" si="256"/>
        <v>1</v>
      </c>
      <c r="BM581" s="337">
        <f t="shared" si="257"/>
        <v>1</v>
      </c>
      <c r="BN581" s="337">
        <f t="shared" si="258"/>
        <v>1</v>
      </c>
      <c r="BO581" s="415"/>
      <c r="BP581" s="244"/>
      <c r="BQ581" s="244"/>
      <c r="BR581" s="842"/>
      <c r="BS581" s="842"/>
      <c r="BT581" s="842"/>
    </row>
    <row r="582" spans="1:72" s="22" customFormat="1" ht="15.75" hidden="1" customHeight="1" outlineLevel="1">
      <c r="A582" s="842"/>
      <c r="B582" s="44"/>
      <c r="C582" s="45"/>
      <c r="D582" s="46"/>
      <c r="E582" s="46"/>
      <c r="F582" s="45"/>
      <c r="G582" s="46"/>
      <c r="H582" s="45"/>
      <c r="I582" s="45"/>
      <c r="J582" s="47"/>
      <c r="K582" s="48"/>
      <c r="L582" s="47"/>
      <c r="M582" s="2316"/>
      <c r="N582" s="48"/>
      <c r="O582" s="49"/>
      <c r="P582" s="49"/>
      <c r="Q582" s="2254">
        <f t="shared" si="237"/>
        <v>0</v>
      </c>
      <c r="R582" s="2336"/>
      <c r="S582" s="50"/>
      <c r="T582" s="220"/>
      <c r="U582" s="2336"/>
      <c r="V582" s="2336"/>
      <c r="W582" s="2255">
        <f t="shared" si="219"/>
        <v>0</v>
      </c>
      <c r="X582" s="2261">
        <f t="shared" si="220"/>
        <v>0</v>
      </c>
      <c r="Y582" s="2261">
        <f t="shared" si="221"/>
        <v>0</v>
      </c>
      <c r="Z582" s="50"/>
      <c r="AA582" s="50"/>
      <c r="AB582" s="48"/>
      <c r="AC582" s="48"/>
      <c r="AD582" s="48"/>
      <c r="AE582" s="51"/>
      <c r="AF582" s="42"/>
      <c r="AG582" s="52" t="s">
        <v>7505</v>
      </c>
      <c r="AH582" s="207"/>
      <c r="AI582" s="415"/>
      <c r="AJ582" s="336" t="str">
        <f t="shared" si="222"/>
        <v>Please complete all cells in row</v>
      </c>
      <c r="AK582" s="415"/>
      <c r="AL582" s="337">
        <f t="shared" si="238"/>
        <v>1</v>
      </c>
      <c r="AM582" s="337">
        <f t="shared" si="239"/>
        <v>1</v>
      </c>
      <c r="AN582" s="337">
        <f t="shared" si="240"/>
        <v>1</v>
      </c>
      <c r="AO582" s="337">
        <f t="shared" si="241"/>
        <v>1</v>
      </c>
      <c r="AP582" s="337">
        <f t="shared" si="242"/>
        <v>1</v>
      </c>
      <c r="AQ582" s="337">
        <f t="shared" si="243"/>
        <v>1</v>
      </c>
      <c r="AR582" s="337">
        <f t="shared" si="244"/>
        <v>1</v>
      </c>
      <c r="AS582" s="337">
        <f t="shared" si="245"/>
        <v>1</v>
      </c>
      <c r="AT582" s="337">
        <f t="shared" si="246"/>
        <v>1</v>
      </c>
      <c r="AU582" s="337">
        <f t="shared" si="247"/>
        <v>1</v>
      </c>
      <c r="AV582" s="337">
        <f t="shared" si="248"/>
        <v>1</v>
      </c>
      <c r="AW582" s="337">
        <f t="shared" si="249"/>
        <v>1</v>
      </c>
      <c r="AX582" s="337">
        <f t="shared" si="250"/>
        <v>1</v>
      </c>
      <c r="AY582" s="337">
        <f t="shared" si="251"/>
        <v>1</v>
      </c>
      <c r="AZ582" s="322"/>
      <c r="BA582" s="322"/>
      <c r="BB582" s="244"/>
      <c r="BC582" s="244"/>
      <c r="BD582" s="244"/>
      <c r="BE582" s="244"/>
      <c r="BF582" s="337">
        <f t="shared" si="252"/>
        <v>0</v>
      </c>
      <c r="BG582" s="244"/>
      <c r="BH582" s="322"/>
      <c r="BI582" s="337">
        <f t="shared" si="253"/>
        <v>1</v>
      </c>
      <c r="BJ582" s="337">
        <f t="shared" si="254"/>
        <v>1</v>
      </c>
      <c r="BK582" s="337">
        <f t="shared" si="255"/>
        <v>1</v>
      </c>
      <c r="BL582" s="337">
        <f t="shared" si="256"/>
        <v>1</v>
      </c>
      <c r="BM582" s="337">
        <f t="shared" si="257"/>
        <v>1</v>
      </c>
      <c r="BN582" s="337">
        <f t="shared" si="258"/>
        <v>1</v>
      </c>
      <c r="BO582" s="415"/>
      <c r="BP582" s="244"/>
      <c r="BQ582" s="244"/>
      <c r="BR582" s="842"/>
      <c r="BS582" s="842"/>
      <c r="BT582" s="842"/>
    </row>
    <row r="583" spans="1:72" s="22" customFormat="1" ht="15.75" hidden="1" customHeight="1" outlineLevel="1">
      <c r="A583" s="842"/>
      <c r="B583" s="44"/>
      <c r="C583" s="45"/>
      <c r="D583" s="46"/>
      <c r="E583" s="46"/>
      <c r="F583" s="45"/>
      <c r="G583" s="46"/>
      <c r="H583" s="45"/>
      <c r="I583" s="45"/>
      <c r="J583" s="47"/>
      <c r="K583" s="48"/>
      <c r="L583" s="47"/>
      <c r="M583" s="2316"/>
      <c r="N583" s="48"/>
      <c r="O583" s="49"/>
      <c r="P583" s="49"/>
      <c r="Q583" s="2254">
        <f t="shared" si="237"/>
        <v>0</v>
      </c>
      <c r="R583" s="2336"/>
      <c r="S583" s="50"/>
      <c r="T583" s="220"/>
      <c r="U583" s="2336"/>
      <c r="V583" s="2336"/>
      <c r="W583" s="2255">
        <f t="shared" si="219"/>
        <v>0</v>
      </c>
      <c r="X583" s="2261">
        <f t="shared" si="220"/>
        <v>0</v>
      </c>
      <c r="Y583" s="2261">
        <f t="shared" si="221"/>
        <v>0</v>
      </c>
      <c r="Z583" s="50"/>
      <c r="AA583" s="50"/>
      <c r="AB583" s="48"/>
      <c r="AC583" s="48"/>
      <c r="AD583" s="48"/>
      <c r="AE583" s="51"/>
      <c r="AF583" s="42"/>
      <c r="AG583" s="52" t="s">
        <v>7506</v>
      </c>
      <c r="AH583" s="207"/>
      <c r="AI583" s="415"/>
      <c r="AJ583" s="336" t="str">
        <f t="shared" si="222"/>
        <v>Please complete all cells in row</v>
      </c>
      <c r="AK583" s="415"/>
      <c r="AL583" s="337">
        <f t="shared" si="238"/>
        <v>1</v>
      </c>
      <c r="AM583" s="337">
        <f t="shared" si="239"/>
        <v>1</v>
      </c>
      <c r="AN583" s="337">
        <f t="shared" si="240"/>
        <v>1</v>
      </c>
      <c r="AO583" s="337">
        <f t="shared" si="241"/>
        <v>1</v>
      </c>
      <c r="AP583" s="337">
        <f t="shared" si="242"/>
        <v>1</v>
      </c>
      <c r="AQ583" s="337">
        <f t="shared" si="243"/>
        <v>1</v>
      </c>
      <c r="AR583" s="337">
        <f t="shared" si="244"/>
        <v>1</v>
      </c>
      <c r="AS583" s="337">
        <f t="shared" si="245"/>
        <v>1</v>
      </c>
      <c r="AT583" s="337">
        <f t="shared" si="246"/>
        <v>1</v>
      </c>
      <c r="AU583" s="337">
        <f t="shared" si="247"/>
        <v>1</v>
      </c>
      <c r="AV583" s="337">
        <f t="shared" si="248"/>
        <v>1</v>
      </c>
      <c r="AW583" s="337">
        <f t="shared" si="249"/>
        <v>1</v>
      </c>
      <c r="AX583" s="337">
        <f t="shared" si="250"/>
        <v>1</v>
      </c>
      <c r="AY583" s="337">
        <f t="shared" si="251"/>
        <v>1</v>
      </c>
      <c r="AZ583" s="322"/>
      <c r="BA583" s="322"/>
      <c r="BB583" s="244"/>
      <c r="BC583" s="244"/>
      <c r="BD583" s="244"/>
      <c r="BE583" s="244"/>
      <c r="BF583" s="337">
        <f t="shared" si="252"/>
        <v>0</v>
      </c>
      <c r="BG583" s="244"/>
      <c r="BH583" s="322"/>
      <c r="BI583" s="337">
        <f t="shared" si="253"/>
        <v>1</v>
      </c>
      <c r="BJ583" s="337">
        <f t="shared" si="254"/>
        <v>1</v>
      </c>
      <c r="BK583" s="337">
        <f t="shared" si="255"/>
        <v>1</v>
      </c>
      <c r="BL583" s="337">
        <f t="shared" si="256"/>
        <v>1</v>
      </c>
      <c r="BM583" s="337">
        <f t="shared" si="257"/>
        <v>1</v>
      </c>
      <c r="BN583" s="337">
        <f t="shared" si="258"/>
        <v>1</v>
      </c>
      <c r="BO583" s="415"/>
      <c r="BP583" s="244"/>
      <c r="BQ583" s="244"/>
      <c r="BR583" s="842"/>
      <c r="BS583" s="842"/>
      <c r="BT583" s="842"/>
    </row>
    <row r="584" spans="1:72" s="22" customFormat="1" ht="15.75" hidden="1" customHeight="1" outlineLevel="1">
      <c r="A584" s="842"/>
      <c r="B584" s="44"/>
      <c r="C584" s="45"/>
      <c r="D584" s="46"/>
      <c r="E584" s="46"/>
      <c r="F584" s="45"/>
      <c r="G584" s="46"/>
      <c r="H584" s="45"/>
      <c r="I584" s="45"/>
      <c r="J584" s="47"/>
      <c r="K584" s="48"/>
      <c r="L584" s="47"/>
      <c r="M584" s="2316"/>
      <c r="N584" s="48"/>
      <c r="O584" s="49"/>
      <c r="P584" s="49"/>
      <c r="Q584" s="2254">
        <f t="shared" si="237"/>
        <v>0</v>
      </c>
      <c r="R584" s="2336"/>
      <c r="S584" s="50"/>
      <c r="T584" s="220"/>
      <c r="U584" s="2336"/>
      <c r="V584" s="2336"/>
      <c r="W584" s="2255">
        <f t="shared" si="219"/>
        <v>0</v>
      </c>
      <c r="X584" s="2261">
        <f t="shared" si="220"/>
        <v>0</v>
      </c>
      <c r="Y584" s="2261">
        <f t="shared" si="221"/>
        <v>0</v>
      </c>
      <c r="Z584" s="50"/>
      <c r="AA584" s="50"/>
      <c r="AB584" s="48"/>
      <c r="AC584" s="48"/>
      <c r="AD584" s="48"/>
      <c r="AE584" s="51"/>
      <c r="AF584" s="42"/>
      <c r="AG584" s="52" t="s">
        <v>7507</v>
      </c>
      <c r="AH584" s="207"/>
      <c r="AI584" s="415"/>
      <c r="AJ584" s="336" t="str">
        <f t="shared" si="222"/>
        <v>Please complete all cells in row</v>
      </c>
      <c r="AK584" s="415"/>
      <c r="AL584" s="337">
        <f t="shared" si="238"/>
        <v>1</v>
      </c>
      <c r="AM584" s="337">
        <f t="shared" si="239"/>
        <v>1</v>
      </c>
      <c r="AN584" s="337">
        <f t="shared" si="240"/>
        <v>1</v>
      </c>
      <c r="AO584" s="337">
        <f t="shared" si="241"/>
        <v>1</v>
      </c>
      <c r="AP584" s="337">
        <f t="shared" si="242"/>
        <v>1</v>
      </c>
      <c r="AQ584" s="337">
        <f t="shared" si="243"/>
        <v>1</v>
      </c>
      <c r="AR584" s="337">
        <f t="shared" si="244"/>
        <v>1</v>
      </c>
      <c r="AS584" s="337">
        <f t="shared" si="245"/>
        <v>1</v>
      </c>
      <c r="AT584" s="337">
        <f t="shared" si="246"/>
        <v>1</v>
      </c>
      <c r="AU584" s="337">
        <f t="shared" si="247"/>
        <v>1</v>
      </c>
      <c r="AV584" s="337">
        <f t="shared" si="248"/>
        <v>1</v>
      </c>
      <c r="AW584" s="337">
        <f t="shared" si="249"/>
        <v>1</v>
      </c>
      <c r="AX584" s="337">
        <f t="shared" si="250"/>
        <v>1</v>
      </c>
      <c r="AY584" s="337">
        <f t="shared" si="251"/>
        <v>1</v>
      </c>
      <c r="AZ584" s="322"/>
      <c r="BA584" s="322"/>
      <c r="BB584" s="244"/>
      <c r="BC584" s="244"/>
      <c r="BD584" s="244"/>
      <c r="BE584" s="244"/>
      <c r="BF584" s="337">
        <f t="shared" si="252"/>
        <v>0</v>
      </c>
      <c r="BG584" s="244"/>
      <c r="BH584" s="322"/>
      <c r="BI584" s="337">
        <f t="shared" si="253"/>
        <v>1</v>
      </c>
      <c r="BJ584" s="337">
        <f t="shared" si="254"/>
        <v>1</v>
      </c>
      <c r="BK584" s="337">
        <f t="shared" si="255"/>
        <v>1</v>
      </c>
      <c r="BL584" s="337">
        <f t="shared" si="256"/>
        <v>1</v>
      </c>
      <c r="BM584" s="337">
        <f t="shared" si="257"/>
        <v>1</v>
      </c>
      <c r="BN584" s="337">
        <f t="shared" si="258"/>
        <v>1</v>
      </c>
      <c r="BO584" s="415"/>
      <c r="BP584" s="244"/>
      <c r="BQ584" s="244"/>
      <c r="BR584" s="842"/>
      <c r="BS584" s="842"/>
      <c r="BT584" s="842"/>
    </row>
    <row r="585" spans="1:72" s="22" customFormat="1" ht="15.75" hidden="1" customHeight="1" outlineLevel="1">
      <c r="A585" s="842"/>
      <c r="B585" s="44"/>
      <c r="C585" s="45"/>
      <c r="D585" s="46"/>
      <c r="E585" s="46"/>
      <c r="F585" s="45"/>
      <c r="G585" s="46"/>
      <c r="H585" s="45"/>
      <c r="I585" s="45"/>
      <c r="J585" s="47"/>
      <c r="K585" s="48"/>
      <c r="L585" s="47"/>
      <c r="M585" s="2316"/>
      <c r="N585" s="48"/>
      <c r="O585" s="49"/>
      <c r="P585" s="49"/>
      <c r="Q585" s="2254">
        <f t="shared" si="237"/>
        <v>0</v>
      </c>
      <c r="R585" s="2336"/>
      <c r="S585" s="50"/>
      <c r="T585" s="220"/>
      <c r="U585" s="2336"/>
      <c r="V585" s="2336"/>
      <c r="W585" s="2255">
        <f t="shared" si="219"/>
        <v>0</v>
      </c>
      <c r="X585" s="2261">
        <f t="shared" si="220"/>
        <v>0</v>
      </c>
      <c r="Y585" s="2261">
        <f t="shared" si="221"/>
        <v>0</v>
      </c>
      <c r="Z585" s="50"/>
      <c r="AA585" s="50"/>
      <c r="AB585" s="48"/>
      <c r="AC585" s="48"/>
      <c r="AD585" s="48"/>
      <c r="AE585" s="51"/>
      <c r="AF585" s="42"/>
      <c r="AG585" s="52" t="s">
        <v>7508</v>
      </c>
      <c r="AH585" s="207"/>
      <c r="AI585" s="415"/>
      <c r="AJ585" s="336" t="str">
        <f t="shared" si="222"/>
        <v>Please complete all cells in row</v>
      </c>
      <c r="AK585" s="415"/>
      <c r="AL585" s="337">
        <f t="shared" si="238"/>
        <v>1</v>
      </c>
      <c r="AM585" s="337">
        <f t="shared" si="239"/>
        <v>1</v>
      </c>
      <c r="AN585" s="337">
        <f t="shared" si="240"/>
        <v>1</v>
      </c>
      <c r="AO585" s="337">
        <f t="shared" si="241"/>
        <v>1</v>
      </c>
      <c r="AP585" s="337">
        <f t="shared" si="242"/>
        <v>1</v>
      </c>
      <c r="AQ585" s="337">
        <f t="shared" si="243"/>
        <v>1</v>
      </c>
      <c r="AR585" s="337">
        <f t="shared" si="244"/>
        <v>1</v>
      </c>
      <c r="AS585" s="337">
        <f t="shared" si="245"/>
        <v>1</v>
      </c>
      <c r="AT585" s="337">
        <f t="shared" si="246"/>
        <v>1</v>
      </c>
      <c r="AU585" s="337">
        <f t="shared" si="247"/>
        <v>1</v>
      </c>
      <c r="AV585" s="337">
        <f t="shared" si="248"/>
        <v>1</v>
      </c>
      <c r="AW585" s="337">
        <f t="shared" si="249"/>
        <v>1</v>
      </c>
      <c r="AX585" s="337">
        <f t="shared" si="250"/>
        <v>1</v>
      </c>
      <c r="AY585" s="337">
        <f t="shared" si="251"/>
        <v>1</v>
      </c>
      <c r="AZ585" s="322"/>
      <c r="BA585" s="322"/>
      <c r="BB585" s="244"/>
      <c r="BC585" s="244"/>
      <c r="BD585" s="244"/>
      <c r="BE585" s="244"/>
      <c r="BF585" s="337">
        <f t="shared" si="252"/>
        <v>0</v>
      </c>
      <c r="BG585" s="244"/>
      <c r="BH585" s="322"/>
      <c r="BI585" s="337">
        <f t="shared" si="253"/>
        <v>1</v>
      </c>
      <c r="BJ585" s="337">
        <f t="shared" si="254"/>
        <v>1</v>
      </c>
      <c r="BK585" s="337">
        <f t="shared" si="255"/>
        <v>1</v>
      </c>
      <c r="BL585" s="337">
        <f t="shared" si="256"/>
        <v>1</v>
      </c>
      <c r="BM585" s="337">
        <f t="shared" si="257"/>
        <v>1</v>
      </c>
      <c r="BN585" s="337">
        <f t="shared" si="258"/>
        <v>1</v>
      </c>
      <c r="BO585" s="415"/>
      <c r="BP585" s="244"/>
      <c r="BQ585" s="244"/>
      <c r="BR585" s="842"/>
      <c r="BS585" s="842"/>
      <c r="BT585" s="842"/>
    </row>
    <row r="586" spans="1:72" s="22" customFormat="1" ht="15.75" hidden="1" customHeight="1" outlineLevel="1">
      <c r="A586" s="842"/>
      <c r="B586" s="44"/>
      <c r="C586" s="45"/>
      <c r="D586" s="46"/>
      <c r="E586" s="46"/>
      <c r="F586" s="45"/>
      <c r="G586" s="46"/>
      <c r="H586" s="45"/>
      <c r="I586" s="45"/>
      <c r="J586" s="47"/>
      <c r="K586" s="48"/>
      <c r="L586" s="47"/>
      <c r="M586" s="2316"/>
      <c r="N586" s="48"/>
      <c r="O586" s="49"/>
      <c r="P586" s="49"/>
      <c r="Q586" s="2254">
        <f t="shared" si="237"/>
        <v>0</v>
      </c>
      <c r="R586" s="2336"/>
      <c r="S586" s="50"/>
      <c r="T586" s="220"/>
      <c r="U586" s="2336"/>
      <c r="V586" s="2336"/>
      <c r="W586" s="2255">
        <f t="shared" si="219"/>
        <v>0</v>
      </c>
      <c r="X586" s="2261">
        <f t="shared" si="220"/>
        <v>0</v>
      </c>
      <c r="Y586" s="2261">
        <f t="shared" si="221"/>
        <v>0</v>
      </c>
      <c r="Z586" s="50"/>
      <c r="AA586" s="50"/>
      <c r="AB586" s="48"/>
      <c r="AC586" s="48"/>
      <c r="AD586" s="48"/>
      <c r="AE586" s="51"/>
      <c r="AF586" s="42"/>
      <c r="AG586" s="52" t="s">
        <v>7509</v>
      </c>
      <c r="AH586" s="207"/>
      <c r="AI586" s="415"/>
      <c r="AJ586" s="336" t="str">
        <f t="shared" si="222"/>
        <v>Please complete all cells in row</v>
      </c>
      <c r="AK586" s="415"/>
      <c r="AL586" s="337">
        <f t="shared" si="238"/>
        <v>1</v>
      </c>
      <c r="AM586" s="337">
        <f t="shared" si="239"/>
        <v>1</v>
      </c>
      <c r="AN586" s="337">
        <f t="shared" si="240"/>
        <v>1</v>
      </c>
      <c r="AO586" s="337">
        <f t="shared" si="241"/>
        <v>1</v>
      </c>
      <c r="AP586" s="337">
        <f t="shared" si="242"/>
        <v>1</v>
      </c>
      <c r="AQ586" s="337">
        <f t="shared" si="243"/>
        <v>1</v>
      </c>
      <c r="AR586" s="337">
        <f t="shared" si="244"/>
        <v>1</v>
      </c>
      <c r="AS586" s="337">
        <f t="shared" si="245"/>
        <v>1</v>
      </c>
      <c r="AT586" s="337">
        <f t="shared" si="246"/>
        <v>1</v>
      </c>
      <c r="AU586" s="337">
        <f t="shared" si="247"/>
        <v>1</v>
      </c>
      <c r="AV586" s="337">
        <f t="shared" si="248"/>
        <v>1</v>
      </c>
      <c r="AW586" s="337">
        <f t="shared" si="249"/>
        <v>1</v>
      </c>
      <c r="AX586" s="337">
        <f t="shared" si="250"/>
        <v>1</v>
      </c>
      <c r="AY586" s="337">
        <f t="shared" si="251"/>
        <v>1</v>
      </c>
      <c r="AZ586" s="322"/>
      <c r="BA586" s="322"/>
      <c r="BB586" s="244"/>
      <c r="BC586" s="244"/>
      <c r="BD586" s="244"/>
      <c r="BE586" s="244"/>
      <c r="BF586" s="337">
        <f t="shared" si="252"/>
        <v>0</v>
      </c>
      <c r="BG586" s="244"/>
      <c r="BH586" s="322"/>
      <c r="BI586" s="337">
        <f t="shared" si="253"/>
        <v>1</v>
      </c>
      <c r="BJ586" s="337">
        <f t="shared" si="254"/>
        <v>1</v>
      </c>
      <c r="BK586" s="337">
        <f t="shared" si="255"/>
        <v>1</v>
      </c>
      <c r="BL586" s="337">
        <f t="shared" si="256"/>
        <v>1</v>
      </c>
      <c r="BM586" s="337">
        <f t="shared" si="257"/>
        <v>1</v>
      </c>
      <c r="BN586" s="337">
        <f t="shared" si="258"/>
        <v>1</v>
      </c>
      <c r="BO586" s="415"/>
      <c r="BP586" s="244"/>
      <c r="BQ586" s="244"/>
      <c r="BR586" s="842"/>
      <c r="BS586" s="842"/>
      <c r="BT586" s="842"/>
    </row>
    <row r="587" spans="1:72" s="22" customFormat="1" ht="15.75" hidden="1" customHeight="1" outlineLevel="1">
      <c r="A587" s="842"/>
      <c r="B587" s="44"/>
      <c r="C587" s="45"/>
      <c r="D587" s="46"/>
      <c r="E587" s="46"/>
      <c r="F587" s="45"/>
      <c r="G587" s="46"/>
      <c r="H587" s="45"/>
      <c r="I587" s="45"/>
      <c r="J587" s="47"/>
      <c r="K587" s="48"/>
      <c r="L587" s="47"/>
      <c r="M587" s="2316"/>
      <c r="N587" s="48"/>
      <c r="O587" s="49"/>
      <c r="P587" s="49"/>
      <c r="Q587" s="2254">
        <f t="shared" si="237"/>
        <v>0</v>
      </c>
      <c r="R587" s="2336"/>
      <c r="S587" s="50"/>
      <c r="T587" s="220"/>
      <c r="U587" s="2336"/>
      <c r="V587" s="2336"/>
      <c r="W587" s="2255">
        <f t="shared" si="219"/>
        <v>0</v>
      </c>
      <c r="X587" s="2261">
        <f t="shared" si="220"/>
        <v>0</v>
      </c>
      <c r="Y587" s="2261">
        <f t="shared" si="221"/>
        <v>0</v>
      </c>
      <c r="Z587" s="50"/>
      <c r="AA587" s="50"/>
      <c r="AB587" s="48"/>
      <c r="AC587" s="48"/>
      <c r="AD587" s="48"/>
      <c r="AE587" s="51"/>
      <c r="AF587" s="42"/>
      <c r="AG587" s="52" t="s">
        <v>7510</v>
      </c>
      <c r="AH587" s="207"/>
      <c r="AI587" s="415"/>
      <c r="AJ587" s="336" t="str">
        <f t="shared" si="222"/>
        <v>Please complete all cells in row</v>
      </c>
      <c r="AK587" s="415"/>
      <c r="AL587" s="337">
        <f t="shared" si="238"/>
        <v>1</v>
      </c>
      <c r="AM587" s="337">
        <f t="shared" si="239"/>
        <v>1</v>
      </c>
      <c r="AN587" s="337">
        <f t="shared" si="240"/>
        <v>1</v>
      </c>
      <c r="AO587" s="337">
        <f t="shared" si="241"/>
        <v>1</v>
      </c>
      <c r="AP587" s="337">
        <f t="shared" si="242"/>
        <v>1</v>
      </c>
      <c r="AQ587" s="337">
        <f t="shared" si="243"/>
        <v>1</v>
      </c>
      <c r="AR587" s="337">
        <f t="shared" si="244"/>
        <v>1</v>
      </c>
      <c r="AS587" s="337">
        <f t="shared" si="245"/>
        <v>1</v>
      </c>
      <c r="AT587" s="337">
        <f t="shared" si="246"/>
        <v>1</v>
      </c>
      <c r="AU587" s="337">
        <f t="shared" si="247"/>
        <v>1</v>
      </c>
      <c r="AV587" s="337">
        <f t="shared" si="248"/>
        <v>1</v>
      </c>
      <c r="AW587" s="337">
        <f t="shared" si="249"/>
        <v>1</v>
      </c>
      <c r="AX587" s="337">
        <f t="shared" si="250"/>
        <v>1</v>
      </c>
      <c r="AY587" s="337">
        <f t="shared" si="251"/>
        <v>1</v>
      </c>
      <c r="AZ587" s="322"/>
      <c r="BA587" s="322"/>
      <c r="BB587" s="244"/>
      <c r="BC587" s="244"/>
      <c r="BD587" s="244"/>
      <c r="BE587" s="244"/>
      <c r="BF587" s="337">
        <f t="shared" si="252"/>
        <v>0</v>
      </c>
      <c r="BG587" s="244"/>
      <c r="BH587" s="322"/>
      <c r="BI587" s="337">
        <f t="shared" si="253"/>
        <v>1</v>
      </c>
      <c r="BJ587" s="337">
        <f t="shared" si="254"/>
        <v>1</v>
      </c>
      <c r="BK587" s="337">
        <f t="shared" si="255"/>
        <v>1</v>
      </c>
      <c r="BL587" s="337">
        <f t="shared" si="256"/>
        <v>1</v>
      </c>
      <c r="BM587" s="337">
        <f t="shared" si="257"/>
        <v>1</v>
      </c>
      <c r="BN587" s="337">
        <f t="shared" si="258"/>
        <v>1</v>
      </c>
      <c r="BO587" s="415"/>
      <c r="BP587" s="244"/>
      <c r="BQ587" s="244"/>
      <c r="BR587" s="842"/>
      <c r="BS587" s="842"/>
      <c r="BT587" s="842"/>
    </row>
    <row r="588" spans="1:72" s="22" customFormat="1" ht="15.75" hidden="1" customHeight="1" outlineLevel="1">
      <c r="A588" s="842"/>
      <c r="B588" s="44"/>
      <c r="C588" s="45"/>
      <c r="D588" s="46"/>
      <c r="E588" s="46"/>
      <c r="F588" s="45"/>
      <c r="G588" s="46"/>
      <c r="H588" s="45"/>
      <c r="I588" s="45"/>
      <c r="J588" s="47"/>
      <c r="K588" s="48"/>
      <c r="L588" s="47"/>
      <c r="M588" s="2316"/>
      <c r="N588" s="48"/>
      <c r="O588" s="49"/>
      <c r="P588" s="49"/>
      <c r="Q588" s="2254">
        <f t="shared" si="237"/>
        <v>0</v>
      </c>
      <c r="R588" s="2336"/>
      <c r="S588" s="50"/>
      <c r="T588" s="220"/>
      <c r="U588" s="2336"/>
      <c r="V588" s="2336"/>
      <c r="W588" s="2255">
        <f t="shared" si="219"/>
        <v>0</v>
      </c>
      <c r="X588" s="2261">
        <f t="shared" si="220"/>
        <v>0</v>
      </c>
      <c r="Y588" s="2261">
        <f t="shared" si="221"/>
        <v>0</v>
      </c>
      <c r="Z588" s="50"/>
      <c r="AA588" s="50"/>
      <c r="AB588" s="48"/>
      <c r="AC588" s="48"/>
      <c r="AD588" s="48"/>
      <c r="AE588" s="51"/>
      <c r="AF588" s="42"/>
      <c r="AG588" s="52" t="s">
        <v>7511</v>
      </c>
      <c r="AH588" s="207"/>
      <c r="AI588" s="415"/>
      <c r="AJ588" s="336" t="str">
        <f t="shared" si="222"/>
        <v>Please complete all cells in row</v>
      </c>
      <c r="AK588" s="415"/>
      <c r="AL588" s="337">
        <f t="shared" si="238"/>
        <v>1</v>
      </c>
      <c r="AM588" s="337">
        <f t="shared" si="239"/>
        <v>1</v>
      </c>
      <c r="AN588" s="337">
        <f t="shared" si="240"/>
        <v>1</v>
      </c>
      <c r="AO588" s="337">
        <f t="shared" si="241"/>
        <v>1</v>
      </c>
      <c r="AP588" s="337">
        <f t="shared" si="242"/>
        <v>1</v>
      </c>
      <c r="AQ588" s="337">
        <f t="shared" si="243"/>
        <v>1</v>
      </c>
      <c r="AR588" s="337">
        <f t="shared" si="244"/>
        <v>1</v>
      </c>
      <c r="AS588" s="337">
        <f t="shared" si="245"/>
        <v>1</v>
      </c>
      <c r="AT588" s="337">
        <f t="shared" si="246"/>
        <v>1</v>
      </c>
      <c r="AU588" s="337">
        <f t="shared" si="247"/>
        <v>1</v>
      </c>
      <c r="AV588" s="337">
        <f t="shared" si="248"/>
        <v>1</v>
      </c>
      <c r="AW588" s="337">
        <f t="shared" si="249"/>
        <v>1</v>
      </c>
      <c r="AX588" s="337">
        <f t="shared" si="250"/>
        <v>1</v>
      </c>
      <c r="AY588" s="337">
        <f t="shared" si="251"/>
        <v>1</v>
      </c>
      <c r="AZ588" s="322"/>
      <c r="BA588" s="322"/>
      <c r="BB588" s="244"/>
      <c r="BC588" s="244"/>
      <c r="BD588" s="244"/>
      <c r="BE588" s="244"/>
      <c r="BF588" s="337">
        <f t="shared" si="252"/>
        <v>0</v>
      </c>
      <c r="BG588" s="244"/>
      <c r="BH588" s="322"/>
      <c r="BI588" s="337">
        <f t="shared" si="253"/>
        <v>1</v>
      </c>
      <c r="BJ588" s="337">
        <f t="shared" si="254"/>
        <v>1</v>
      </c>
      <c r="BK588" s="337">
        <f t="shared" si="255"/>
        <v>1</v>
      </c>
      <c r="BL588" s="337">
        <f t="shared" si="256"/>
        <v>1</v>
      </c>
      <c r="BM588" s="337">
        <f t="shared" si="257"/>
        <v>1</v>
      </c>
      <c r="BN588" s="337">
        <f t="shared" si="258"/>
        <v>1</v>
      </c>
      <c r="BO588" s="415"/>
      <c r="BP588" s="244"/>
      <c r="BQ588" s="244"/>
      <c r="BR588" s="842"/>
      <c r="BS588" s="842"/>
      <c r="BT588" s="842"/>
    </row>
    <row r="589" spans="1:72" s="22" customFormat="1" ht="15.75" hidden="1" customHeight="1" outlineLevel="1">
      <c r="A589" s="842"/>
      <c r="B589" s="44"/>
      <c r="C589" s="45"/>
      <c r="D589" s="46"/>
      <c r="E589" s="46"/>
      <c r="F589" s="45"/>
      <c r="G589" s="46"/>
      <c r="H589" s="45"/>
      <c r="I589" s="45"/>
      <c r="J589" s="47"/>
      <c r="K589" s="48"/>
      <c r="L589" s="47"/>
      <c r="M589" s="2316"/>
      <c r="N589" s="48"/>
      <c r="O589" s="49"/>
      <c r="P589" s="49"/>
      <c r="Q589" s="2254">
        <f t="shared" si="237"/>
        <v>0</v>
      </c>
      <c r="R589" s="2336"/>
      <c r="S589" s="50"/>
      <c r="T589" s="220"/>
      <c r="U589" s="2336"/>
      <c r="V589" s="2336"/>
      <c r="W589" s="2255">
        <f t="shared" si="219"/>
        <v>0</v>
      </c>
      <c r="X589" s="2261">
        <f t="shared" si="220"/>
        <v>0</v>
      </c>
      <c r="Y589" s="2261">
        <f t="shared" si="221"/>
        <v>0</v>
      </c>
      <c r="Z589" s="50"/>
      <c r="AA589" s="50"/>
      <c r="AB589" s="48"/>
      <c r="AC589" s="48"/>
      <c r="AD589" s="48"/>
      <c r="AE589" s="51"/>
      <c r="AF589" s="42"/>
      <c r="AG589" s="52" t="s">
        <v>7512</v>
      </c>
      <c r="AH589" s="207"/>
      <c r="AI589" s="415"/>
      <c r="AJ589" s="336" t="str">
        <f t="shared" si="222"/>
        <v>Please complete all cells in row</v>
      </c>
      <c r="AK589" s="415"/>
      <c r="AL589" s="337">
        <f t="shared" si="238"/>
        <v>1</v>
      </c>
      <c r="AM589" s="337">
        <f t="shared" si="239"/>
        <v>1</v>
      </c>
      <c r="AN589" s="337">
        <f t="shared" si="240"/>
        <v>1</v>
      </c>
      <c r="AO589" s="337">
        <f t="shared" si="241"/>
        <v>1</v>
      </c>
      <c r="AP589" s="337">
        <f t="shared" si="242"/>
        <v>1</v>
      </c>
      <c r="AQ589" s="337">
        <f t="shared" si="243"/>
        <v>1</v>
      </c>
      <c r="AR589" s="337">
        <f t="shared" si="244"/>
        <v>1</v>
      </c>
      <c r="AS589" s="337">
        <f t="shared" si="245"/>
        <v>1</v>
      </c>
      <c r="AT589" s="337">
        <f t="shared" si="246"/>
        <v>1</v>
      </c>
      <c r="AU589" s="337">
        <f t="shared" si="247"/>
        <v>1</v>
      </c>
      <c r="AV589" s="337">
        <f t="shared" si="248"/>
        <v>1</v>
      </c>
      <c r="AW589" s="337">
        <f t="shared" si="249"/>
        <v>1</v>
      </c>
      <c r="AX589" s="337">
        <f t="shared" si="250"/>
        <v>1</v>
      </c>
      <c r="AY589" s="337">
        <f t="shared" si="251"/>
        <v>1</v>
      </c>
      <c r="AZ589" s="322"/>
      <c r="BA589" s="322"/>
      <c r="BB589" s="244"/>
      <c r="BC589" s="244"/>
      <c r="BD589" s="244"/>
      <c r="BE589" s="244"/>
      <c r="BF589" s="337">
        <f t="shared" si="252"/>
        <v>0</v>
      </c>
      <c r="BG589" s="244"/>
      <c r="BH589" s="322"/>
      <c r="BI589" s="337">
        <f t="shared" si="253"/>
        <v>1</v>
      </c>
      <c r="BJ589" s="337">
        <f t="shared" si="254"/>
        <v>1</v>
      </c>
      <c r="BK589" s="337">
        <f t="shared" si="255"/>
        <v>1</v>
      </c>
      <c r="BL589" s="337">
        <f t="shared" si="256"/>
        <v>1</v>
      </c>
      <c r="BM589" s="337">
        <f t="shared" si="257"/>
        <v>1</v>
      </c>
      <c r="BN589" s="337">
        <f t="shared" si="258"/>
        <v>1</v>
      </c>
      <c r="BO589" s="415"/>
      <c r="BP589" s="244"/>
      <c r="BQ589" s="244"/>
      <c r="BR589" s="842"/>
      <c r="BS589" s="842"/>
      <c r="BT589" s="842"/>
    </row>
    <row r="590" spans="1:72" s="22" customFormat="1" ht="15.75" hidden="1" customHeight="1" outlineLevel="1">
      <c r="A590" s="842"/>
      <c r="B590" s="44"/>
      <c r="C590" s="45"/>
      <c r="D590" s="46"/>
      <c r="E590" s="46"/>
      <c r="F590" s="45"/>
      <c r="G590" s="46"/>
      <c r="H590" s="45"/>
      <c r="I590" s="45"/>
      <c r="J590" s="47"/>
      <c r="K590" s="48"/>
      <c r="L590" s="47"/>
      <c r="M590" s="2316"/>
      <c r="N590" s="48"/>
      <c r="O590" s="49"/>
      <c r="P590" s="49"/>
      <c r="Q590" s="2254">
        <f t="shared" si="237"/>
        <v>0</v>
      </c>
      <c r="R590" s="2336"/>
      <c r="S590" s="50"/>
      <c r="T590" s="220"/>
      <c r="U590" s="2336"/>
      <c r="V590" s="2336"/>
      <c r="W590" s="2255">
        <f t="shared" si="219"/>
        <v>0</v>
      </c>
      <c r="X590" s="2261">
        <f t="shared" si="220"/>
        <v>0</v>
      </c>
      <c r="Y590" s="2261">
        <f t="shared" si="221"/>
        <v>0</v>
      </c>
      <c r="Z590" s="50"/>
      <c r="AA590" s="50"/>
      <c r="AB590" s="48"/>
      <c r="AC590" s="48"/>
      <c r="AD590" s="48"/>
      <c r="AE590" s="51"/>
      <c r="AF590" s="42"/>
      <c r="AG590" s="52" t="s">
        <v>7513</v>
      </c>
      <c r="AH590" s="207"/>
      <c r="AI590" s="415"/>
      <c r="AJ590" s="336" t="str">
        <f t="shared" si="222"/>
        <v>Please complete all cells in row</v>
      </c>
      <c r="AK590" s="415"/>
      <c r="AL590" s="337">
        <f t="shared" si="238"/>
        <v>1</v>
      </c>
      <c r="AM590" s="337">
        <f t="shared" si="239"/>
        <v>1</v>
      </c>
      <c r="AN590" s="337">
        <f t="shared" si="240"/>
        <v>1</v>
      </c>
      <c r="AO590" s="337">
        <f t="shared" si="241"/>
        <v>1</v>
      </c>
      <c r="AP590" s="337">
        <f t="shared" si="242"/>
        <v>1</v>
      </c>
      <c r="AQ590" s="337">
        <f t="shared" si="243"/>
        <v>1</v>
      </c>
      <c r="AR590" s="337">
        <f t="shared" si="244"/>
        <v>1</v>
      </c>
      <c r="AS590" s="337">
        <f t="shared" si="245"/>
        <v>1</v>
      </c>
      <c r="AT590" s="337">
        <f t="shared" si="246"/>
        <v>1</v>
      </c>
      <c r="AU590" s="337">
        <f t="shared" si="247"/>
        <v>1</v>
      </c>
      <c r="AV590" s="337">
        <f t="shared" si="248"/>
        <v>1</v>
      </c>
      <c r="AW590" s="337">
        <f t="shared" si="249"/>
        <v>1</v>
      </c>
      <c r="AX590" s="337">
        <f t="shared" si="250"/>
        <v>1</v>
      </c>
      <c r="AY590" s="337">
        <f t="shared" si="251"/>
        <v>1</v>
      </c>
      <c r="AZ590" s="322"/>
      <c r="BA590" s="322"/>
      <c r="BB590" s="244"/>
      <c r="BC590" s="244"/>
      <c r="BD590" s="244"/>
      <c r="BE590" s="244"/>
      <c r="BF590" s="337">
        <f t="shared" si="252"/>
        <v>0</v>
      </c>
      <c r="BG590" s="244"/>
      <c r="BH590" s="322"/>
      <c r="BI590" s="337">
        <f t="shared" si="253"/>
        <v>1</v>
      </c>
      <c r="BJ590" s="337">
        <f t="shared" si="254"/>
        <v>1</v>
      </c>
      <c r="BK590" s="337">
        <f t="shared" si="255"/>
        <v>1</v>
      </c>
      <c r="BL590" s="337">
        <f t="shared" si="256"/>
        <v>1</v>
      </c>
      <c r="BM590" s="337">
        <f t="shared" si="257"/>
        <v>1</v>
      </c>
      <c r="BN590" s="337">
        <f t="shared" si="258"/>
        <v>1</v>
      </c>
      <c r="BO590" s="415"/>
      <c r="BP590" s="244"/>
      <c r="BQ590" s="244"/>
      <c r="BR590" s="842"/>
      <c r="BS590" s="842"/>
      <c r="BT590" s="842"/>
    </row>
    <row r="591" spans="1:72" s="22" customFormat="1" ht="15.75" hidden="1" customHeight="1" outlineLevel="1">
      <c r="A591" s="842"/>
      <c r="B591" s="44"/>
      <c r="C591" s="45"/>
      <c r="D591" s="46"/>
      <c r="E591" s="46"/>
      <c r="F591" s="45"/>
      <c r="G591" s="46"/>
      <c r="H591" s="45"/>
      <c r="I591" s="45"/>
      <c r="J591" s="47"/>
      <c r="K591" s="48"/>
      <c r="L591" s="47"/>
      <c r="M591" s="2316"/>
      <c r="N591" s="48"/>
      <c r="O591" s="49"/>
      <c r="P591" s="49"/>
      <c r="Q591" s="2254">
        <f t="shared" si="237"/>
        <v>0</v>
      </c>
      <c r="R591" s="2336"/>
      <c r="S591" s="50"/>
      <c r="T591" s="220"/>
      <c r="U591" s="2336"/>
      <c r="V591" s="2336"/>
      <c r="W591" s="2255">
        <f t="shared" si="219"/>
        <v>0</v>
      </c>
      <c r="X591" s="2261">
        <f t="shared" si="220"/>
        <v>0</v>
      </c>
      <c r="Y591" s="2261">
        <f t="shared" si="221"/>
        <v>0</v>
      </c>
      <c r="Z591" s="50"/>
      <c r="AA591" s="50"/>
      <c r="AB591" s="48"/>
      <c r="AC591" s="48"/>
      <c r="AD591" s="48"/>
      <c r="AE591" s="51"/>
      <c r="AF591" s="42"/>
      <c r="AG591" s="52" t="s">
        <v>7514</v>
      </c>
      <c r="AH591" s="207"/>
      <c r="AI591" s="415"/>
      <c r="AJ591" s="336" t="str">
        <f t="shared" si="222"/>
        <v>Please complete all cells in row</v>
      </c>
      <c r="AK591" s="415"/>
      <c r="AL591" s="337">
        <f t="shared" si="238"/>
        <v>1</v>
      </c>
      <c r="AM591" s="337">
        <f t="shared" si="239"/>
        <v>1</v>
      </c>
      <c r="AN591" s="337">
        <f t="shared" si="240"/>
        <v>1</v>
      </c>
      <c r="AO591" s="337">
        <f t="shared" si="241"/>
        <v>1</v>
      </c>
      <c r="AP591" s="337">
        <f t="shared" si="242"/>
        <v>1</v>
      </c>
      <c r="AQ591" s="337">
        <f t="shared" si="243"/>
        <v>1</v>
      </c>
      <c r="AR591" s="337">
        <f t="shared" si="244"/>
        <v>1</v>
      </c>
      <c r="AS591" s="337">
        <f t="shared" si="245"/>
        <v>1</v>
      </c>
      <c r="AT591" s="337">
        <f t="shared" si="246"/>
        <v>1</v>
      </c>
      <c r="AU591" s="337">
        <f t="shared" si="247"/>
        <v>1</v>
      </c>
      <c r="AV591" s="337">
        <f t="shared" si="248"/>
        <v>1</v>
      </c>
      <c r="AW591" s="337">
        <f t="shared" si="249"/>
        <v>1</v>
      </c>
      <c r="AX591" s="337">
        <f t="shared" si="250"/>
        <v>1</v>
      </c>
      <c r="AY591" s="337">
        <f t="shared" si="251"/>
        <v>1</v>
      </c>
      <c r="AZ591" s="322"/>
      <c r="BA591" s="322"/>
      <c r="BB591" s="244"/>
      <c r="BC591" s="244"/>
      <c r="BD591" s="244"/>
      <c r="BE591" s="244"/>
      <c r="BF591" s="337">
        <f t="shared" si="252"/>
        <v>0</v>
      </c>
      <c r="BG591" s="244"/>
      <c r="BH591" s="322"/>
      <c r="BI591" s="337">
        <f t="shared" si="253"/>
        <v>1</v>
      </c>
      <c r="BJ591" s="337">
        <f t="shared" si="254"/>
        <v>1</v>
      </c>
      <c r="BK591" s="337">
        <f t="shared" si="255"/>
        <v>1</v>
      </c>
      <c r="BL591" s="337">
        <f t="shared" si="256"/>
        <v>1</v>
      </c>
      <c r="BM591" s="337">
        <f t="shared" si="257"/>
        <v>1</v>
      </c>
      <c r="BN591" s="337">
        <f t="shared" si="258"/>
        <v>1</v>
      </c>
      <c r="BO591" s="415"/>
      <c r="BP591" s="244"/>
      <c r="BQ591" s="244"/>
      <c r="BR591" s="842"/>
      <c r="BS591" s="842"/>
      <c r="BT591" s="842"/>
    </row>
    <row r="592" spans="1:72" s="22" customFormat="1" ht="15.75" hidden="1" customHeight="1" outlineLevel="1">
      <c r="A592" s="842"/>
      <c r="B592" s="44"/>
      <c r="C592" s="45"/>
      <c r="D592" s="46"/>
      <c r="E592" s="46"/>
      <c r="F592" s="45"/>
      <c r="G592" s="46"/>
      <c r="H592" s="45"/>
      <c r="I592" s="45"/>
      <c r="J592" s="47"/>
      <c r="K592" s="48"/>
      <c r="L592" s="47"/>
      <c r="M592" s="2316"/>
      <c r="N592" s="48"/>
      <c r="O592" s="49"/>
      <c r="P592" s="49"/>
      <c r="Q592" s="2254">
        <f t="shared" si="237"/>
        <v>0</v>
      </c>
      <c r="R592" s="2336"/>
      <c r="S592" s="50"/>
      <c r="T592" s="220"/>
      <c r="U592" s="2336"/>
      <c r="V592" s="2336"/>
      <c r="W592" s="2255">
        <f t="shared" si="219"/>
        <v>0</v>
      </c>
      <c r="X592" s="2261">
        <f t="shared" si="220"/>
        <v>0</v>
      </c>
      <c r="Y592" s="2261">
        <f t="shared" si="221"/>
        <v>0</v>
      </c>
      <c r="Z592" s="50"/>
      <c r="AA592" s="50"/>
      <c r="AB592" s="48"/>
      <c r="AC592" s="48"/>
      <c r="AD592" s="48"/>
      <c r="AE592" s="51"/>
      <c r="AF592" s="42"/>
      <c r="AG592" s="52" t="s">
        <v>7515</v>
      </c>
      <c r="AH592" s="207"/>
      <c r="AI592" s="415"/>
      <c r="AJ592" s="336" t="str">
        <f t="shared" si="222"/>
        <v>Please complete all cells in row</v>
      </c>
      <c r="AK592" s="415"/>
      <c r="AL592" s="337">
        <f t="shared" si="238"/>
        <v>1</v>
      </c>
      <c r="AM592" s="337">
        <f t="shared" si="239"/>
        <v>1</v>
      </c>
      <c r="AN592" s="337">
        <f t="shared" si="240"/>
        <v>1</v>
      </c>
      <c r="AO592" s="337">
        <f t="shared" si="241"/>
        <v>1</v>
      </c>
      <c r="AP592" s="337">
        <f t="shared" si="242"/>
        <v>1</v>
      </c>
      <c r="AQ592" s="337">
        <f t="shared" si="243"/>
        <v>1</v>
      </c>
      <c r="AR592" s="337">
        <f t="shared" si="244"/>
        <v>1</v>
      </c>
      <c r="AS592" s="337">
        <f t="shared" si="245"/>
        <v>1</v>
      </c>
      <c r="AT592" s="337">
        <f t="shared" si="246"/>
        <v>1</v>
      </c>
      <c r="AU592" s="337">
        <f t="shared" si="247"/>
        <v>1</v>
      </c>
      <c r="AV592" s="337">
        <f t="shared" si="248"/>
        <v>1</v>
      </c>
      <c r="AW592" s="337">
        <f t="shared" si="249"/>
        <v>1</v>
      </c>
      <c r="AX592" s="337">
        <f t="shared" si="250"/>
        <v>1</v>
      </c>
      <c r="AY592" s="337">
        <f t="shared" si="251"/>
        <v>1</v>
      </c>
      <c r="AZ592" s="322"/>
      <c r="BA592" s="322"/>
      <c r="BB592" s="244"/>
      <c r="BC592" s="244"/>
      <c r="BD592" s="244"/>
      <c r="BE592" s="244"/>
      <c r="BF592" s="337">
        <f t="shared" si="252"/>
        <v>0</v>
      </c>
      <c r="BG592" s="244"/>
      <c r="BH592" s="322"/>
      <c r="BI592" s="337">
        <f t="shared" si="253"/>
        <v>1</v>
      </c>
      <c r="BJ592" s="337">
        <f t="shared" si="254"/>
        <v>1</v>
      </c>
      <c r="BK592" s="337">
        <f t="shared" si="255"/>
        <v>1</v>
      </c>
      <c r="BL592" s="337">
        <f t="shared" si="256"/>
        <v>1</v>
      </c>
      <c r="BM592" s="337">
        <f t="shared" si="257"/>
        <v>1</v>
      </c>
      <c r="BN592" s="337">
        <f t="shared" si="258"/>
        <v>1</v>
      </c>
      <c r="BO592" s="415"/>
      <c r="BP592" s="244"/>
      <c r="BQ592" s="244"/>
      <c r="BR592" s="842"/>
      <c r="BS592" s="842"/>
      <c r="BT592" s="842"/>
    </row>
    <row r="593" spans="1:72" s="22" customFormat="1" ht="15.75" hidden="1" customHeight="1" outlineLevel="1">
      <c r="A593" s="842"/>
      <c r="B593" s="44"/>
      <c r="C593" s="45"/>
      <c r="D593" s="46"/>
      <c r="E593" s="46"/>
      <c r="F593" s="45"/>
      <c r="G593" s="46"/>
      <c r="H593" s="45"/>
      <c r="I593" s="45"/>
      <c r="J593" s="47"/>
      <c r="K593" s="48"/>
      <c r="L593" s="47"/>
      <c r="M593" s="2316"/>
      <c r="N593" s="48"/>
      <c r="O593" s="49"/>
      <c r="P593" s="49"/>
      <c r="Q593" s="2254">
        <f t="shared" si="237"/>
        <v>0</v>
      </c>
      <c r="R593" s="2336"/>
      <c r="S593" s="50"/>
      <c r="T593" s="220"/>
      <c r="U593" s="2336"/>
      <c r="V593" s="2336"/>
      <c r="W593" s="2255">
        <f t="shared" si="219"/>
        <v>0</v>
      </c>
      <c r="X593" s="2261">
        <f t="shared" si="220"/>
        <v>0</v>
      </c>
      <c r="Y593" s="2261">
        <f t="shared" si="221"/>
        <v>0</v>
      </c>
      <c r="Z593" s="50"/>
      <c r="AA593" s="50"/>
      <c r="AB593" s="48"/>
      <c r="AC593" s="48"/>
      <c r="AD593" s="48"/>
      <c r="AE593" s="51"/>
      <c r="AF593" s="42"/>
      <c r="AG593" s="52" t="s">
        <v>7516</v>
      </c>
      <c r="AH593" s="207"/>
      <c r="AI593" s="415"/>
      <c r="AJ593" s="336" t="str">
        <f t="shared" si="222"/>
        <v>Please complete all cells in row</v>
      </c>
      <c r="AK593" s="415"/>
      <c r="AL593" s="337">
        <f t="shared" si="238"/>
        <v>1</v>
      </c>
      <c r="AM593" s="337">
        <f t="shared" si="239"/>
        <v>1</v>
      </c>
      <c r="AN593" s="337">
        <f t="shared" si="240"/>
        <v>1</v>
      </c>
      <c r="AO593" s="337">
        <f t="shared" si="241"/>
        <v>1</v>
      </c>
      <c r="AP593" s="337">
        <f t="shared" si="242"/>
        <v>1</v>
      </c>
      <c r="AQ593" s="337">
        <f t="shared" si="243"/>
        <v>1</v>
      </c>
      <c r="AR593" s="337">
        <f t="shared" si="244"/>
        <v>1</v>
      </c>
      <c r="AS593" s="337">
        <f t="shared" si="245"/>
        <v>1</v>
      </c>
      <c r="AT593" s="337">
        <f t="shared" si="246"/>
        <v>1</v>
      </c>
      <c r="AU593" s="337">
        <f t="shared" si="247"/>
        <v>1</v>
      </c>
      <c r="AV593" s="337">
        <f t="shared" si="248"/>
        <v>1</v>
      </c>
      <c r="AW593" s="337">
        <f t="shared" si="249"/>
        <v>1</v>
      </c>
      <c r="AX593" s="337">
        <f t="shared" si="250"/>
        <v>1</v>
      </c>
      <c r="AY593" s="337">
        <f t="shared" si="251"/>
        <v>1</v>
      </c>
      <c r="AZ593" s="322"/>
      <c r="BA593" s="322"/>
      <c r="BB593" s="244"/>
      <c r="BC593" s="244"/>
      <c r="BD593" s="244"/>
      <c r="BE593" s="244"/>
      <c r="BF593" s="337">
        <f t="shared" si="252"/>
        <v>0</v>
      </c>
      <c r="BG593" s="244"/>
      <c r="BH593" s="322"/>
      <c r="BI593" s="337">
        <f t="shared" si="253"/>
        <v>1</v>
      </c>
      <c r="BJ593" s="337">
        <f t="shared" si="254"/>
        <v>1</v>
      </c>
      <c r="BK593" s="337">
        <f t="shared" si="255"/>
        <v>1</v>
      </c>
      <c r="BL593" s="337">
        <f t="shared" si="256"/>
        <v>1</v>
      </c>
      <c r="BM593" s="337">
        <f t="shared" si="257"/>
        <v>1</v>
      </c>
      <c r="BN593" s="337">
        <f t="shared" si="258"/>
        <v>1</v>
      </c>
      <c r="BO593" s="415"/>
      <c r="BP593" s="244"/>
      <c r="BQ593" s="244"/>
      <c r="BR593" s="842"/>
      <c r="BS593" s="842"/>
      <c r="BT593" s="842"/>
    </row>
    <row r="594" spans="1:72" s="22" customFormat="1" ht="15.75" hidden="1" customHeight="1" outlineLevel="1">
      <c r="A594" s="842"/>
      <c r="B594" s="44"/>
      <c r="C594" s="45"/>
      <c r="D594" s="46"/>
      <c r="E594" s="46"/>
      <c r="F594" s="45"/>
      <c r="G594" s="46"/>
      <c r="H594" s="45"/>
      <c r="I594" s="45"/>
      <c r="J594" s="47"/>
      <c r="K594" s="48"/>
      <c r="L594" s="47"/>
      <c r="M594" s="2316"/>
      <c r="N594" s="48"/>
      <c r="O594" s="49"/>
      <c r="P594" s="49"/>
      <c r="Q594" s="2254">
        <f t="shared" si="237"/>
        <v>0</v>
      </c>
      <c r="R594" s="2336"/>
      <c r="S594" s="50"/>
      <c r="T594" s="220"/>
      <c r="U594" s="2336"/>
      <c r="V594" s="2336"/>
      <c r="W594" s="2255">
        <f t="shared" si="219"/>
        <v>0</v>
      </c>
      <c r="X594" s="2261">
        <f t="shared" si="220"/>
        <v>0</v>
      </c>
      <c r="Y594" s="2261">
        <f t="shared" si="221"/>
        <v>0</v>
      </c>
      <c r="Z594" s="50"/>
      <c r="AA594" s="50"/>
      <c r="AB594" s="48"/>
      <c r="AC594" s="48"/>
      <c r="AD594" s="48"/>
      <c r="AE594" s="51"/>
      <c r="AF594" s="42"/>
      <c r="AG594" s="52" t="s">
        <v>7517</v>
      </c>
      <c r="AH594" s="207"/>
      <c r="AI594" s="415"/>
      <c r="AJ594" s="336" t="str">
        <f t="shared" si="222"/>
        <v>Please complete all cells in row</v>
      </c>
      <c r="AK594" s="415"/>
      <c r="AL594" s="337">
        <f t="shared" si="238"/>
        <v>1</v>
      </c>
      <c r="AM594" s="337">
        <f t="shared" si="239"/>
        <v>1</v>
      </c>
      <c r="AN594" s="337">
        <f t="shared" si="240"/>
        <v>1</v>
      </c>
      <c r="AO594" s="337">
        <f t="shared" si="241"/>
        <v>1</v>
      </c>
      <c r="AP594" s="337">
        <f t="shared" si="242"/>
        <v>1</v>
      </c>
      <c r="AQ594" s="337">
        <f t="shared" si="243"/>
        <v>1</v>
      </c>
      <c r="AR594" s="337">
        <f t="shared" si="244"/>
        <v>1</v>
      </c>
      <c r="AS594" s="337">
        <f t="shared" si="245"/>
        <v>1</v>
      </c>
      <c r="AT594" s="337">
        <f t="shared" si="246"/>
        <v>1</v>
      </c>
      <c r="AU594" s="337">
        <f t="shared" si="247"/>
        <v>1</v>
      </c>
      <c r="AV594" s="337">
        <f t="shared" si="248"/>
        <v>1</v>
      </c>
      <c r="AW594" s="337">
        <f t="shared" si="249"/>
        <v>1</v>
      </c>
      <c r="AX594" s="337">
        <f t="shared" si="250"/>
        <v>1</v>
      </c>
      <c r="AY594" s="337">
        <f t="shared" si="251"/>
        <v>1</v>
      </c>
      <c r="AZ594" s="322"/>
      <c r="BA594" s="322"/>
      <c r="BB594" s="244"/>
      <c r="BC594" s="244"/>
      <c r="BD594" s="244"/>
      <c r="BE594" s="244"/>
      <c r="BF594" s="337">
        <f t="shared" si="252"/>
        <v>0</v>
      </c>
      <c r="BG594" s="244"/>
      <c r="BH594" s="322"/>
      <c r="BI594" s="337">
        <f t="shared" si="253"/>
        <v>1</v>
      </c>
      <c r="BJ594" s="337">
        <f t="shared" si="254"/>
        <v>1</v>
      </c>
      <c r="BK594" s="337">
        <f t="shared" si="255"/>
        <v>1</v>
      </c>
      <c r="BL594" s="337">
        <f t="shared" si="256"/>
        <v>1</v>
      </c>
      <c r="BM594" s="337">
        <f t="shared" si="257"/>
        <v>1</v>
      </c>
      <c r="BN594" s="337">
        <f t="shared" si="258"/>
        <v>1</v>
      </c>
      <c r="BO594" s="415"/>
      <c r="BP594" s="244"/>
      <c r="BQ594" s="244"/>
      <c r="BR594" s="842"/>
      <c r="BS594" s="842"/>
      <c r="BT594" s="842"/>
    </row>
    <row r="595" spans="1:72" s="22" customFormat="1" ht="15.75" hidden="1" customHeight="1" outlineLevel="1">
      <c r="A595" s="842"/>
      <c r="B595" s="44"/>
      <c r="C595" s="45"/>
      <c r="D595" s="46"/>
      <c r="E595" s="46"/>
      <c r="F595" s="45"/>
      <c r="G595" s="46"/>
      <c r="H595" s="45"/>
      <c r="I595" s="45"/>
      <c r="J595" s="47"/>
      <c r="K595" s="48"/>
      <c r="L595" s="47"/>
      <c r="M595" s="2316"/>
      <c r="N595" s="48"/>
      <c r="O595" s="49"/>
      <c r="P595" s="49"/>
      <c r="Q595" s="2254">
        <f t="shared" si="237"/>
        <v>0</v>
      </c>
      <c r="R595" s="2336"/>
      <c r="S595" s="50"/>
      <c r="T595" s="220"/>
      <c r="U595" s="2336"/>
      <c r="V595" s="2336"/>
      <c r="W595" s="2255">
        <f t="shared" si="219"/>
        <v>0</v>
      </c>
      <c r="X595" s="2261">
        <f t="shared" si="220"/>
        <v>0</v>
      </c>
      <c r="Y595" s="2261">
        <f t="shared" si="221"/>
        <v>0</v>
      </c>
      <c r="Z595" s="50"/>
      <c r="AA595" s="50"/>
      <c r="AB595" s="48"/>
      <c r="AC595" s="48"/>
      <c r="AD595" s="48"/>
      <c r="AE595" s="51"/>
      <c r="AF595" s="42"/>
      <c r="AG595" s="52" t="s">
        <v>7518</v>
      </c>
      <c r="AH595" s="207"/>
      <c r="AI595" s="415"/>
      <c r="AJ595" s="336" t="str">
        <f t="shared" si="222"/>
        <v>Please complete all cells in row</v>
      </c>
      <c r="AK595" s="415"/>
      <c r="AL595" s="337">
        <f t="shared" si="238"/>
        <v>1</v>
      </c>
      <c r="AM595" s="337">
        <f t="shared" si="239"/>
        <v>1</v>
      </c>
      <c r="AN595" s="337">
        <f t="shared" si="240"/>
        <v>1</v>
      </c>
      <c r="AO595" s="337">
        <f t="shared" si="241"/>
        <v>1</v>
      </c>
      <c r="AP595" s="337">
        <f t="shared" si="242"/>
        <v>1</v>
      </c>
      <c r="AQ595" s="337">
        <f t="shared" si="243"/>
        <v>1</v>
      </c>
      <c r="AR595" s="337">
        <f t="shared" si="244"/>
        <v>1</v>
      </c>
      <c r="AS595" s="337">
        <f t="shared" si="245"/>
        <v>1</v>
      </c>
      <c r="AT595" s="337">
        <f t="shared" si="246"/>
        <v>1</v>
      </c>
      <c r="AU595" s="337">
        <f t="shared" si="247"/>
        <v>1</v>
      </c>
      <c r="AV595" s="337">
        <f t="shared" si="248"/>
        <v>1</v>
      </c>
      <c r="AW595" s="337">
        <f t="shared" si="249"/>
        <v>1</v>
      </c>
      <c r="AX595" s="337">
        <f t="shared" si="250"/>
        <v>1</v>
      </c>
      <c r="AY595" s="337">
        <f t="shared" si="251"/>
        <v>1</v>
      </c>
      <c r="AZ595" s="322"/>
      <c r="BA595" s="322"/>
      <c r="BB595" s="244"/>
      <c r="BC595" s="244"/>
      <c r="BD595" s="244"/>
      <c r="BE595" s="244"/>
      <c r="BF595" s="337">
        <f t="shared" si="252"/>
        <v>0</v>
      </c>
      <c r="BG595" s="244"/>
      <c r="BH595" s="322"/>
      <c r="BI595" s="337">
        <f t="shared" si="253"/>
        <v>1</v>
      </c>
      <c r="BJ595" s="337">
        <f t="shared" si="254"/>
        <v>1</v>
      </c>
      <c r="BK595" s="337">
        <f t="shared" si="255"/>
        <v>1</v>
      </c>
      <c r="BL595" s="337">
        <f t="shared" si="256"/>
        <v>1</v>
      </c>
      <c r="BM595" s="337">
        <f t="shared" si="257"/>
        <v>1</v>
      </c>
      <c r="BN595" s="337">
        <f t="shared" si="258"/>
        <v>1</v>
      </c>
      <c r="BO595" s="415"/>
      <c r="BP595" s="244"/>
      <c r="BQ595" s="244"/>
      <c r="BR595" s="842"/>
      <c r="BS595" s="842"/>
      <c r="BT595" s="842"/>
    </row>
    <row r="596" spans="1:72" s="22" customFormat="1" ht="15.75" hidden="1" customHeight="1" outlineLevel="1">
      <c r="A596" s="842"/>
      <c r="B596" s="44"/>
      <c r="C596" s="45"/>
      <c r="D596" s="46"/>
      <c r="E596" s="46"/>
      <c r="F596" s="45"/>
      <c r="G596" s="46"/>
      <c r="H596" s="45"/>
      <c r="I596" s="45"/>
      <c r="J596" s="47"/>
      <c r="K596" s="48"/>
      <c r="L596" s="47"/>
      <c r="M596" s="2316"/>
      <c r="N596" s="48"/>
      <c r="O596" s="49"/>
      <c r="P596" s="49"/>
      <c r="Q596" s="2254">
        <f t="shared" si="237"/>
        <v>0</v>
      </c>
      <c r="R596" s="2336"/>
      <c r="S596" s="50"/>
      <c r="T596" s="220"/>
      <c r="U596" s="2336"/>
      <c r="V596" s="2336"/>
      <c r="W596" s="2255">
        <f t="shared" ref="W596:W617" si="259">IF(S596=0,0,((1+S596)*(1+C$627))-1)</f>
        <v>0</v>
      </c>
      <c r="X596" s="2261">
        <f t="shared" ref="X596:X617" si="260">W596*P596</f>
        <v>0</v>
      </c>
      <c r="Y596" s="2261">
        <f t="shared" ref="Y596:Y617" si="261" xml:space="preserve"> S596*P596</f>
        <v>0</v>
      </c>
      <c r="Z596" s="50"/>
      <c r="AA596" s="50"/>
      <c r="AB596" s="48"/>
      <c r="AC596" s="48"/>
      <c r="AD596" s="48"/>
      <c r="AE596" s="51"/>
      <c r="AF596" s="42"/>
      <c r="AG596" s="52" t="s">
        <v>7519</v>
      </c>
      <c r="AH596" s="207"/>
      <c r="AI596" s="415"/>
      <c r="AJ596" s="336" t="str">
        <f t="shared" ref="AJ596:AJ620" si="262">IF( SUM( AL596:BN596 ) = 0, 0, $AL$5 )</f>
        <v>Please complete all cells in row</v>
      </c>
      <c r="AK596" s="415"/>
      <c r="AL596" s="337">
        <f t="shared" si="238"/>
        <v>1</v>
      </c>
      <c r="AM596" s="337">
        <f t="shared" si="239"/>
        <v>1</v>
      </c>
      <c r="AN596" s="337">
        <f t="shared" si="240"/>
        <v>1</v>
      </c>
      <c r="AO596" s="337">
        <f t="shared" si="241"/>
        <v>1</v>
      </c>
      <c r="AP596" s="337">
        <f t="shared" si="242"/>
        <v>1</v>
      </c>
      <c r="AQ596" s="337">
        <f t="shared" si="243"/>
        <v>1</v>
      </c>
      <c r="AR596" s="337">
        <f t="shared" si="244"/>
        <v>1</v>
      </c>
      <c r="AS596" s="337">
        <f t="shared" si="245"/>
        <v>1</v>
      </c>
      <c r="AT596" s="337">
        <f t="shared" si="246"/>
        <v>1</v>
      </c>
      <c r="AU596" s="337">
        <f t="shared" si="247"/>
        <v>1</v>
      </c>
      <c r="AV596" s="337">
        <f t="shared" si="248"/>
        <v>1</v>
      </c>
      <c r="AW596" s="337">
        <f t="shared" si="249"/>
        <v>1</v>
      </c>
      <c r="AX596" s="337">
        <f t="shared" si="250"/>
        <v>1</v>
      </c>
      <c r="AY596" s="337">
        <f t="shared" si="251"/>
        <v>1</v>
      </c>
      <c r="AZ596" s="322"/>
      <c r="BA596" s="322"/>
      <c r="BB596" s="244"/>
      <c r="BC596" s="244"/>
      <c r="BD596" s="244"/>
      <c r="BE596" s="244"/>
      <c r="BF596" s="337">
        <f t="shared" si="252"/>
        <v>0</v>
      </c>
      <c r="BG596" s="244"/>
      <c r="BH596" s="322"/>
      <c r="BI596" s="337">
        <f t="shared" si="253"/>
        <v>1</v>
      </c>
      <c r="BJ596" s="337">
        <f t="shared" si="254"/>
        <v>1</v>
      </c>
      <c r="BK596" s="337">
        <f t="shared" si="255"/>
        <v>1</v>
      </c>
      <c r="BL596" s="337">
        <f t="shared" si="256"/>
        <v>1</v>
      </c>
      <c r="BM596" s="337">
        <f t="shared" si="257"/>
        <v>1</v>
      </c>
      <c r="BN596" s="337">
        <f t="shared" si="258"/>
        <v>1</v>
      </c>
      <c r="BO596" s="415"/>
      <c r="BP596" s="244"/>
      <c r="BQ596" s="244"/>
      <c r="BR596" s="842"/>
      <c r="BS596" s="842"/>
      <c r="BT596" s="842"/>
    </row>
    <row r="597" spans="1:72" s="22" customFormat="1" ht="15.75" hidden="1" customHeight="1" outlineLevel="1">
      <c r="A597" s="842"/>
      <c r="B597" s="44"/>
      <c r="C597" s="45"/>
      <c r="D597" s="46"/>
      <c r="E597" s="46"/>
      <c r="F597" s="45"/>
      <c r="G597" s="46"/>
      <c r="H597" s="45"/>
      <c r="I597" s="45"/>
      <c r="J597" s="47"/>
      <c r="K597" s="48"/>
      <c r="L597" s="47"/>
      <c r="M597" s="2316"/>
      <c r="N597" s="48"/>
      <c r="O597" s="49"/>
      <c r="P597" s="49"/>
      <c r="Q597" s="2254">
        <f t="shared" si="237"/>
        <v>0</v>
      </c>
      <c r="R597" s="2336"/>
      <c r="S597" s="50"/>
      <c r="T597" s="220"/>
      <c r="U597" s="2336"/>
      <c r="V597" s="2336"/>
      <c r="W597" s="2255">
        <f t="shared" si="259"/>
        <v>0</v>
      </c>
      <c r="X597" s="2261">
        <f t="shared" si="260"/>
        <v>0</v>
      </c>
      <c r="Y597" s="2261">
        <f t="shared" si="261"/>
        <v>0</v>
      </c>
      <c r="Z597" s="50"/>
      <c r="AA597" s="50"/>
      <c r="AB597" s="48"/>
      <c r="AC597" s="48"/>
      <c r="AD597" s="48"/>
      <c r="AE597" s="51"/>
      <c r="AF597" s="42"/>
      <c r="AG597" s="52" t="s">
        <v>7520</v>
      </c>
      <c r="AH597" s="207"/>
      <c r="AI597" s="415"/>
      <c r="AJ597" s="336" t="str">
        <f t="shared" si="262"/>
        <v>Please complete all cells in row</v>
      </c>
      <c r="AK597" s="415"/>
      <c r="AL597" s="337">
        <f t="shared" si="238"/>
        <v>1</v>
      </c>
      <c r="AM597" s="337">
        <f t="shared" si="239"/>
        <v>1</v>
      </c>
      <c r="AN597" s="337">
        <f t="shared" si="240"/>
        <v>1</v>
      </c>
      <c r="AO597" s="337">
        <f t="shared" si="241"/>
        <v>1</v>
      </c>
      <c r="AP597" s="337">
        <f t="shared" si="242"/>
        <v>1</v>
      </c>
      <c r="AQ597" s="337">
        <f t="shared" si="243"/>
        <v>1</v>
      </c>
      <c r="AR597" s="337">
        <f t="shared" si="244"/>
        <v>1</v>
      </c>
      <c r="AS597" s="337">
        <f t="shared" si="245"/>
        <v>1</v>
      </c>
      <c r="AT597" s="337">
        <f t="shared" si="246"/>
        <v>1</v>
      </c>
      <c r="AU597" s="337">
        <f t="shared" si="247"/>
        <v>1</v>
      </c>
      <c r="AV597" s="337">
        <f t="shared" si="248"/>
        <v>1</v>
      </c>
      <c r="AW597" s="337">
        <f t="shared" si="249"/>
        <v>1</v>
      </c>
      <c r="AX597" s="337">
        <f t="shared" si="250"/>
        <v>1</v>
      </c>
      <c r="AY597" s="337">
        <f t="shared" si="251"/>
        <v>1</v>
      </c>
      <c r="AZ597" s="322"/>
      <c r="BA597" s="322"/>
      <c r="BB597" s="244"/>
      <c r="BC597" s="244"/>
      <c r="BD597" s="244"/>
      <c r="BE597" s="244"/>
      <c r="BF597" s="337">
        <f t="shared" si="252"/>
        <v>0</v>
      </c>
      <c r="BG597" s="244"/>
      <c r="BH597" s="322"/>
      <c r="BI597" s="337">
        <f t="shared" si="253"/>
        <v>1</v>
      </c>
      <c r="BJ597" s="337">
        <f t="shared" si="254"/>
        <v>1</v>
      </c>
      <c r="BK597" s="337">
        <f t="shared" si="255"/>
        <v>1</v>
      </c>
      <c r="BL597" s="337">
        <f t="shared" si="256"/>
        <v>1</v>
      </c>
      <c r="BM597" s="337">
        <f t="shared" si="257"/>
        <v>1</v>
      </c>
      <c r="BN597" s="337">
        <f t="shared" si="258"/>
        <v>1</v>
      </c>
      <c r="BO597" s="415"/>
      <c r="BP597" s="244"/>
      <c r="BQ597" s="244"/>
      <c r="BR597" s="842"/>
      <c r="BS597" s="842"/>
      <c r="BT597" s="842"/>
    </row>
    <row r="598" spans="1:72" s="22" customFormat="1" ht="15.75" hidden="1" customHeight="1" outlineLevel="1">
      <c r="A598" s="842"/>
      <c r="B598" s="44"/>
      <c r="C598" s="45"/>
      <c r="D598" s="46"/>
      <c r="E598" s="46"/>
      <c r="F598" s="45"/>
      <c r="G598" s="46"/>
      <c r="H598" s="45"/>
      <c r="I598" s="45"/>
      <c r="J598" s="47"/>
      <c r="K598" s="48"/>
      <c r="L598" s="47"/>
      <c r="M598" s="2316"/>
      <c r="N598" s="48"/>
      <c r="O598" s="49"/>
      <c r="P598" s="49"/>
      <c r="Q598" s="2254">
        <f t="shared" ref="Q598:Q617" si="263">IFERROR(M598*O598,"")</f>
        <v>0</v>
      </c>
      <c r="R598" s="2336"/>
      <c r="S598" s="50"/>
      <c r="T598" s="220"/>
      <c r="U598" s="2336"/>
      <c r="V598" s="2336"/>
      <c r="W598" s="2255">
        <f t="shared" si="259"/>
        <v>0</v>
      </c>
      <c r="X598" s="2261">
        <f t="shared" si="260"/>
        <v>0</v>
      </c>
      <c r="Y598" s="2261">
        <f t="shared" si="261"/>
        <v>0</v>
      </c>
      <c r="Z598" s="50"/>
      <c r="AA598" s="50"/>
      <c r="AB598" s="48"/>
      <c r="AC598" s="48"/>
      <c r="AD598" s="48"/>
      <c r="AE598" s="51"/>
      <c r="AF598" s="42"/>
      <c r="AG598" s="52" t="s">
        <v>7521</v>
      </c>
      <c r="AH598" s="207"/>
      <c r="AI598" s="415"/>
      <c r="AJ598" s="336" t="str">
        <f t="shared" si="262"/>
        <v>Please complete all cells in row</v>
      </c>
      <c r="AK598" s="415"/>
      <c r="AL598" s="337">
        <f t="shared" si="238"/>
        <v>1</v>
      </c>
      <c r="AM598" s="337">
        <f t="shared" si="239"/>
        <v>1</v>
      </c>
      <c r="AN598" s="337">
        <f t="shared" si="240"/>
        <v>1</v>
      </c>
      <c r="AO598" s="337">
        <f t="shared" si="241"/>
        <v>1</v>
      </c>
      <c r="AP598" s="337">
        <f t="shared" si="242"/>
        <v>1</v>
      </c>
      <c r="AQ598" s="337">
        <f t="shared" si="243"/>
        <v>1</v>
      </c>
      <c r="AR598" s="337">
        <f t="shared" si="244"/>
        <v>1</v>
      </c>
      <c r="AS598" s="337">
        <f t="shared" si="245"/>
        <v>1</v>
      </c>
      <c r="AT598" s="337">
        <f t="shared" si="246"/>
        <v>1</v>
      </c>
      <c r="AU598" s="337">
        <f t="shared" si="247"/>
        <v>1</v>
      </c>
      <c r="AV598" s="337">
        <f t="shared" si="248"/>
        <v>1</v>
      </c>
      <c r="AW598" s="337">
        <f t="shared" si="249"/>
        <v>1</v>
      </c>
      <c r="AX598" s="337">
        <f t="shared" si="250"/>
        <v>1</v>
      </c>
      <c r="AY598" s="337">
        <f t="shared" si="251"/>
        <v>1</v>
      </c>
      <c r="AZ598" s="322"/>
      <c r="BA598" s="322"/>
      <c r="BB598" s="244"/>
      <c r="BC598" s="244"/>
      <c r="BD598" s="244"/>
      <c r="BE598" s="244"/>
      <c r="BF598" s="337">
        <f t="shared" si="252"/>
        <v>0</v>
      </c>
      <c r="BG598" s="244"/>
      <c r="BH598" s="322"/>
      <c r="BI598" s="337">
        <f t="shared" si="253"/>
        <v>1</v>
      </c>
      <c r="BJ598" s="337">
        <f t="shared" si="254"/>
        <v>1</v>
      </c>
      <c r="BK598" s="337">
        <f t="shared" si="255"/>
        <v>1</v>
      </c>
      <c r="BL598" s="337">
        <f t="shared" si="256"/>
        <v>1</v>
      </c>
      <c r="BM598" s="337">
        <f t="shared" si="257"/>
        <v>1</v>
      </c>
      <c r="BN598" s="337">
        <f t="shared" si="258"/>
        <v>1</v>
      </c>
      <c r="BO598" s="415"/>
      <c r="BP598" s="244"/>
      <c r="BQ598" s="244"/>
      <c r="BR598" s="842"/>
      <c r="BS598" s="842"/>
      <c r="BT598" s="842"/>
    </row>
    <row r="599" spans="1:72" s="22" customFormat="1" ht="15.75" hidden="1" customHeight="1" outlineLevel="1">
      <c r="A599" s="842"/>
      <c r="B599" s="44"/>
      <c r="C599" s="45"/>
      <c r="D599" s="46"/>
      <c r="E599" s="46"/>
      <c r="F599" s="45"/>
      <c r="G599" s="46"/>
      <c r="H599" s="45"/>
      <c r="I599" s="45"/>
      <c r="J599" s="47"/>
      <c r="K599" s="48"/>
      <c r="L599" s="47"/>
      <c r="M599" s="2316"/>
      <c r="N599" s="48"/>
      <c r="O599" s="49"/>
      <c r="P599" s="49"/>
      <c r="Q599" s="2254">
        <f t="shared" si="263"/>
        <v>0</v>
      </c>
      <c r="R599" s="2336"/>
      <c r="S599" s="50"/>
      <c r="T599" s="220"/>
      <c r="U599" s="2336"/>
      <c r="V599" s="2336"/>
      <c r="W599" s="2255">
        <f t="shared" si="259"/>
        <v>0</v>
      </c>
      <c r="X599" s="2261">
        <f t="shared" si="260"/>
        <v>0</v>
      </c>
      <c r="Y599" s="2261">
        <f t="shared" si="261"/>
        <v>0</v>
      </c>
      <c r="Z599" s="50"/>
      <c r="AA599" s="50"/>
      <c r="AB599" s="48"/>
      <c r="AC599" s="48"/>
      <c r="AD599" s="48"/>
      <c r="AE599" s="51"/>
      <c r="AF599" s="42"/>
      <c r="AG599" s="52" t="s">
        <v>7522</v>
      </c>
      <c r="AH599" s="207"/>
      <c r="AI599" s="415"/>
      <c r="AJ599" s="336" t="str">
        <f t="shared" si="262"/>
        <v>Please complete all cells in row</v>
      </c>
      <c r="AK599" s="415"/>
      <c r="AL599" s="337">
        <f t="shared" si="238"/>
        <v>1</v>
      </c>
      <c r="AM599" s="337">
        <f t="shared" si="239"/>
        <v>1</v>
      </c>
      <c r="AN599" s="337">
        <f t="shared" si="240"/>
        <v>1</v>
      </c>
      <c r="AO599" s="337">
        <f t="shared" si="241"/>
        <v>1</v>
      </c>
      <c r="AP599" s="337">
        <f t="shared" si="242"/>
        <v>1</v>
      </c>
      <c r="AQ599" s="337">
        <f t="shared" si="243"/>
        <v>1</v>
      </c>
      <c r="AR599" s="337">
        <f t="shared" si="244"/>
        <v>1</v>
      </c>
      <c r="AS599" s="337">
        <f t="shared" si="245"/>
        <v>1</v>
      </c>
      <c r="AT599" s="337">
        <f t="shared" si="246"/>
        <v>1</v>
      </c>
      <c r="AU599" s="337">
        <f t="shared" si="247"/>
        <v>1</v>
      </c>
      <c r="AV599" s="337">
        <f t="shared" si="248"/>
        <v>1</v>
      </c>
      <c r="AW599" s="337">
        <f t="shared" si="249"/>
        <v>1</v>
      </c>
      <c r="AX599" s="337">
        <f t="shared" si="250"/>
        <v>1</v>
      </c>
      <c r="AY599" s="337">
        <f t="shared" si="251"/>
        <v>1</v>
      </c>
      <c r="AZ599" s="322"/>
      <c r="BA599" s="322"/>
      <c r="BB599" s="244"/>
      <c r="BC599" s="244"/>
      <c r="BD599" s="244"/>
      <c r="BE599" s="244"/>
      <c r="BF599" s="337">
        <f t="shared" si="252"/>
        <v>0</v>
      </c>
      <c r="BG599" s="244"/>
      <c r="BH599" s="322"/>
      <c r="BI599" s="337">
        <f t="shared" si="253"/>
        <v>1</v>
      </c>
      <c r="BJ599" s="337">
        <f t="shared" si="254"/>
        <v>1</v>
      </c>
      <c r="BK599" s="337">
        <f t="shared" si="255"/>
        <v>1</v>
      </c>
      <c r="BL599" s="337">
        <f t="shared" si="256"/>
        <v>1</v>
      </c>
      <c r="BM599" s="337">
        <f t="shared" si="257"/>
        <v>1</v>
      </c>
      <c r="BN599" s="337">
        <f t="shared" si="258"/>
        <v>1</v>
      </c>
      <c r="BO599" s="415"/>
      <c r="BP599" s="244"/>
      <c r="BQ599" s="244"/>
      <c r="BR599" s="842"/>
      <c r="BS599" s="842"/>
      <c r="BT599" s="842"/>
    </row>
    <row r="600" spans="1:72" s="22" customFormat="1" ht="15.75" hidden="1" customHeight="1" outlineLevel="1">
      <c r="A600" s="842"/>
      <c r="B600" s="44"/>
      <c r="C600" s="45"/>
      <c r="D600" s="46"/>
      <c r="E600" s="46"/>
      <c r="F600" s="45"/>
      <c r="G600" s="46"/>
      <c r="H600" s="45"/>
      <c r="I600" s="45"/>
      <c r="J600" s="47"/>
      <c r="K600" s="48"/>
      <c r="L600" s="47"/>
      <c r="M600" s="2316"/>
      <c r="N600" s="48"/>
      <c r="O600" s="49"/>
      <c r="P600" s="49"/>
      <c r="Q600" s="2254">
        <f t="shared" si="263"/>
        <v>0</v>
      </c>
      <c r="R600" s="2336"/>
      <c r="S600" s="50"/>
      <c r="T600" s="220"/>
      <c r="U600" s="2336"/>
      <c r="V600" s="2336"/>
      <c r="W600" s="2255">
        <f t="shared" si="259"/>
        <v>0</v>
      </c>
      <c r="X600" s="2261">
        <f t="shared" si="260"/>
        <v>0</v>
      </c>
      <c r="Y600" s="2261">
        <f t="shared" si="261"/>
        <v>0</v>
      </c>
      <c r="Z600" s="50"/>
      <c r="AA600" s="50"/>
      <c r="AB600" s="48"/>
      <c r="AC600" s="48"/>
      <c r="AD600" s="48"/>
      <c r="AE600" s="51"/>
      <c r="AF600" s="42"/>
      <c r="AG600" s="52" t="s">
        <v>7523</v>
      </c>
      <c r="AH600" s="207"/>
      <c r="AI600" s="415"/>
      <c r="AJ600" s="336" t="str">
        <f t="shared" si="262"/>
        <v>Please complete all cells in row</v>
      </c>
      <c r="AK600" s="415"/>
      <c r="AL600" s="337">
        <f t="shared" si="238"/>
        <v>1</v>
      </c>
      <c r="AM600" s="337">
        <f t="shared" si="239"/>
        <v>1</v>
      </c>
      <c r="AN600" s="337">
        <f t="shared" si="240"/>
        <v>1</v>
      </c>
      <c r="AO600" s="337">
        <f t="shared" si="241"/>
        <v>1</v>
      </c>
      <c r="AP600" s="337">
        <f t="shared" si="242"/>
        <v>1</v>
      </c>
      <c r="AQ600" s="337">
        <f t="shared" si="243"/>
        <v>1</v>
      </c>
      <c r="AR600" s="337">
        <f t="shared" si="244"/>
        <v>1</v>
      </c>
      <c r="AS600" s="337">
        <f t="shared" si="245"/>
        <v>1</v>
      </c>
      <c r="AT600" s="337">
        <f t="shared" si="246"/>
        <v>1</v>
      </c>
      <c r="AU600" s="337">
        <f t="shared" si="247"/>
        <v>1</v>
      </c>
      <c r="AV600" s="337">
        <f t="shared" si="248"/>
        <v>1</v>
      </c>
      <c r="AW600" s="337">
        <f t="shared" si="249"/>
        <v>1</v>
      </c>
      <c r="AX600" s="337">
        <f t="shared" si="250"/>
        <v>1</v>
      </c>
      <c r="AY600" s="337">
        <f t="shared" si="251"/>
        <v>1</v>
      </c>
      <c r="AZ600" s="322"/>
      <c r="BA600" s="322"/>
      <c r="BB600" s="244"/>
      <c r="BC600" s="244"/>
      <c r="BD600" s="244"/>
      <c r="BE600" s="244"/>
      <c r="BF600" s="337">
        <f t="shared" si="252"/>
        <v>0</v>
      </c>
      <c r="BG600" s="244"/>
      <c r="BH600" s="322"/>
      <c r="BI600" s="337">
        <f t="shared" si="253"/>
        <v>1</v>
      </c>
      <c r="BJ600" s="337">
        <f t="shared" si="254"/>
        <v>1</v>
      </c>
      <c r="BK600" s="337">
        <f t="shared" si="255"/>
        <v>1</v>
      </c>
      <c r="BL600" s="337">
        <f t="shared" si="256"/>
        <v>1</v>
      </c>
      <c r="BM600" s="337">
        <f t="shared" si="257"/>
        <v>1</v>
      </c>
      <c r="BN600" s="337">
        <f t="shared" si="258"/>
        <v>1</v>
      </c>
      <c r="BO600" s="415"/>
      <c r="BP600" s="244"/>
      <c r="BQ600" s="244"/>
      <c r="BR600" s="842"/>
      <c r="BS600" s="842"/>
      <c r="BT600" s="842"/>
    </row>
    <row r="601" spans="1:72" s="22" customFormat="1" ht="15.75" hidden="1" customHeight="1" outlineLevel="1">
      <c r="A601" s="842"/>
      <c r="B601" s="44"/>
      <c r="C601" s="45"/>
      <c r="D601" s="46"/>
      <c r="E601" s="46"/>
      <c r="F601" s="45"/>
      <c r="G601" s="46"/>
      <c r="H601" s="45"/>
      <c r="I601" s="45"/>
      <c r="J601" s="47"/>
      <c r="K601" s="48"/>
      <c r="L601" s="47"/>
      <c r="M601" s="2316"/>
      <c r="N601" s="48"/>
      <c r="O601" s="49"/>
      <c r="P601" s="49"/>
      <c r="Q601" s="2254">
        <f t="shared" si="263"/>
        <v>0</v>
      </c>
      <c r="R601" s="2336"/>
      <c r="S601" s="50"/>
      <c r="T601" s="220"/>
      <c r="U601" s="2336"/>
      <c r="V601" s="2336"/>
      <c r="W601" s="2255">
        <f t="shared" si="259"/>
        <v>0</v>
      </c>
      <c r="X601" s="2261">
        <f t="shared" si="260"/>
        <v>0</v>
      </c>
      <c r="Y601" s="2261">
        <f t="shared" si="261"/>
        <v>0</v>
      </c>
      <c r="Z601" s="50"/>
      <c r="AA601" s="50"/>
      <c r="AB601" s="48"/>
      <c r="AC601" s="48"/>
      <c r="AD601" s="48"/>
      <c r="AE601" s="51"/>
      <c r="AF601" s="42"/>
      <c r="AG601" s="52" t="s">
        <v>7524</v>
      </c>
      <c r="AH601" s="207"/>
      <c r="AI601" s="415"/>
      <c r="AJ601" s="336" t="str">
        <f t="shared" si="262"/>
        <v>Please complete all cells in row</v>
      </c>
      <c r="AK601" s="415"/>
      <c r="AL601" s="337">
        <f t="shared" si="238"/>
        <v>1</v>
      </c>
      <c r="AM601" s="337">
        <f t="shared" si="239"/>
        <v>1</v>
      </c>
      <c r="AN601" s="337">
        <f t="shared" si="240"/>
        <v>1</v>
      </c>
      <c r="AO601" s="337">
        <f t="shared" si="241"/>
        <v>1</v>
      </c>
      <c r="AP601" s="337">
        <f t="shared" si="242"/>
        <v>1</v>
      </c>
      <c r="AQ601" s="337">
        <f t="shared" si="243"/>
        <v>1</v>
      </c>
      <c r="AR601" s="337">
        <f t="shared" si="244"/>
        <v>1</v>
      </c>
      <c r="AS601" s="337">
        <f t="shared" si="245"/>
        <v>1</v>
      </c>
      <c r="AT601" s="337">
        <f t="shared" si="246"/>
        <v>1</v>
      </c>
      <c r="AU601" s="337">
        <f t="shared" si="247"/>
        <v>1</v>
      </c>
      <c r="AV601" s="337">
        <f t="shared" si="248"/>
        <v>1</v>
      </c>
      <c r="AW601" s="337">
        <f t="shared" si="249"/>
        <v>1</v>
      </c>
      <c r="AX601" s="337">
        <f t="shared" si="250"/>
        <v>1</v>
      </c>
      <c r="AY601" s="337">
        <f t="shared" si="251"/>
        <v>1</v>
      </c>
      <c r="AZ601" s="322"/>
      <c r="BA601" s="322"/>
      <c r="BB601" s="244"/>
      <c r="BC601" s="244"/>
      <c r="BD601" s="244"/>
      <c r="BE601" s="244"/>
      <c r="BF601" s="337">
        <f t="shared" si="252"/>
        <v>0</v>
      </c>
      <c r="BG601" s="244"/>
      <c r="BH601" s="322"/>
      <c r="BI601" s="337">
        <f t="shared" si="253"/>
        <v>1</v>
      </c>
      <c r="BJ601" s="337">
        <f t="shared" si="254"/>
        <v>1</v>
      </c>
      <c r="BK601" s="337">
        <f t="shared" si="255"/>
        <v>1</v>
      </c>
      <c r="BL601" s="337">
        <f t="shared" si="256"/>
        <v>1</v>
      </c>
      <c r="BM601" s="337">
        <f t="shared" si="257"/>
        <v>1</v>
      </c>
      <c r="BN601" s="337">
        <f t="shared" si="258"/>
        <v>1</v>
      </c>
      <c r="BO601" s="415"/>
      <c r="BP601" s="244"/>
      <c r="BQ601" s="244"/>
      <c r="BR601" s="842"/>
      <c r="BS601" s="842"/>
      <c r="BT601" s="842"/>
    </row>
    <row r="602" spans="1:72" s="22" customFormat="1" ht="15.75" hidden="1" customHeight="1" outlineLevel="1">
      <c r="A602" s="842"/>
      <c r="B602" s="44"/>
      <c r="C602" s="45"/>
      <c r="D602" s="46"/>
      <c r="E602" s="46"/>
      <c r="F602" s="45"/>
      <c r="G602" s="46"/>
      <c r="H602" s="45"/>
      <c r="I602" s="45"/>
      <c r="J602" s="47"/>
      <c r="K602" s="48"/>
      <c r="L602" s="47"/>
      <c r="M602" s="2316"/>
      <c r="N602" s="48"/>
      <c r="O602" s="49"/>
      <c r="P602" s="49"/>
      <c r="Q602" s="2254">
        <f t="shared" si="263"/>
        <v>0</v>
      </c>
      <c r="R602" s="2336"/>
      <c r="S602" s="50"/>
      <c r="T602" s="220"/>
      <c r="U602" s="2336"/>
      <c r="V602" s="2336"/>
      <c r="W602" s="2255">
        <f t="shared" si="259"/>
        <v>0</v>
      </c>
      <c r="X602" s="2261">
        <f t="shared" si="260"/>
        <v>0</v>
      </c>
      <c r="Y602" s="2261">
        <f t="shared" si="261"/>
        <v>0</v>
      </c>
      <c r="Z602" s="50"/>
      <c r="AA602" s="50"/>
      <c r="AB602" s="48"/>
      <c r="AC602" s="48"/>
      <c r="AD602" s="48"/>
      <c r="AE602" s="51"/>
      <c r="AF602" s="42"/>
      <c r="AG602" s="52" t="s">
        <v>7525</v>
      </c>
      <c r="AH602" s="207"/>
      <c r="AI602" s="415"/>
      <c r="AJ602" s="336" t="str">
        <f t="shared" si="262"/>
        <v>Please complete all cells in row</v>
      </c>
      <c r="AK602" s="415"/>
      <c r="AL602" s="337">
        <f t="shared" si="238"/>
        <v>1</v>
      </c>
      <c r="AM602" s="337">
        <f t="shared" si="239"/>
        <v>1</v>
      </c>
      <c r="AN602" s="337">
        <f t="shared" si="240"/>
        <v>1</v>
      </c>
      <c r="AO602" s="337">
        <f t="shared" si="241"/>
        <v>1</v>
      </c>
      <c r="AP602" s="337">
        <f t="shared" si="242"/>
        <v>1</v>
      </c>
      <c r="AQ602" s="337">
        <f t="shared" si="243"/>
        <v>1</v>
      </c>
      <c r="AR602" s="337">
        <f t="shared" si="244"/>
        <v>1</v>
      </c>
      <c r="AS602" s="337">
        <f t="shared" si="245"/>
        <v>1</v>
      </c>
      <c r="AT602" s="337">
        <f t="shared" si="246"/>
        <v>1</v>
      </c>
      <c r="AU602" s="337">
        <f t="shared" si="247"/>
        <v>1</v>
      </c>
      <c r="AV602" s="337">
        <f t="shared" si="248"/>
        <v>1</v>
      </c>
      <c r="AW602" s="337">
        <f t="shared" si="249"/>
        <v>1</v>
      </c>
      <c r="AX602" s="337">
        <f t="shared" si="250"/>
        <v>1</v>
      </c>
      <c r="AY602" s="337">
        <f t="shared" si="251"/>
        <v>1</v>
      </c>
      <c r="AZ602" s="322"/>
      <c r="BA602" s="322"/>
      <c r="BB602" s="244"/>
      <c r="BC602" s="244"/>
      <c r="BD602" s="244"/>
      <c r="BE602" s="244"/>
      <c r="BF602" s="337">
        <f t="shared" si="252"/>
        <v>0</v>
      </c>
      <c r="BG602" s="244"/>
      <c r="BH602" s="322"/>
      <c r="BI602" s="337">
        <f t="shared" si="253"/>
        <v>1</v>
      </c>
      <c r="BJ602" s="337">
        <f t="shared" si="254"/>
        <v>1</v>
      </c>
      <c r="BK602" s="337">
        <f t="shared" si="255"/>
        <v>1</v>
      </c>
      <c r="BL602" s="337">
        <f t="shared" si="256"/>
        <v>1</v>
      </c>
      <c r="BM602" s="337">
        <f t="shared" si="257"/>
        <v>1</v>
      </c>
      <c r="BN602" s="337">
        <f t="shared" si="258"/>
        <v>1</v>
      </c>
      <c r="BO602" s="415"/>
      <c r="BP602" s="244"/>
      <c r="BQ602" s="244"/>
      <c r="BR602" s="842"/>
      <c r="BS602" s="842"/>
      <c r="BT602" s="842"/>
    </row>
    <row r="603" spans="1:72" s="22" customFormat="1" ht="15.75" hidden="1" customHeight="1" outlineLevel="1">
      <c r="A603" s="842"/>
      <c r="B603" s="44"/>
      <c r="C603" s="45"/>
      <c r="D603" s="46"/>
      <c r="E603" s="46"/>
      <c r="F603" s="45"/>
      <c r="G603" s="46"/>
      <c r="H603" s="45"/>
      <c r="I603" s="45"/>
      <c r="J603" s="47"/>
      <c r="K603" s="48"/>
      <c r="L603" s="47"/>
      <c r="M603" s="2316"/>
      <c r="N603" s="48"/>
      <c r="O603" s="49"/>
      <c r="P603" s="49"/>
      <c r="Q603" s="2254">
        <f t="shared" si="263"/>
        <v>0</v>
      </c>
      <c r="R603" s="2336"/>
      <c r="S603" s="50"/>
      <c r="T603" s="220"/>
      <c r="U603" s="2336"/>
      <c r="V603" s="2336"/>
      <c r="W603" s="2255">
        <f t="shared" si="259"/>
        <v>0</v>
      </c>
      <c r="X603" s="2261">
        <f t="shared" si="260"/>
        <v>0</v>
      </c>
      <c r="Y603" s="2261">
        <f t="shared" si="261"/>
        <v>0</v>
      </c>
      <c r="Z603" s="50"/>
      <c r="AA603" s="50"/>
      <c r="AB603" s="48"/>
      <c r="AC603" s="48"/>
      <c r="AD603" s="48"/>
      <c r="AE603" s="51"/>
      <c r="AF603" s="42"/>
      <c r="AG603" s="52" t="s">
        <v>7526</v>
      </c>
      <c r="AH603" s="207"/>
      <c r="AI603" s="415"/>
      <c r="AJ603" s="336" t="str">
        <f t="shared" si="262"/>
        <v>Please complete all cells in row</v>
      </c>
      <c r="AK603" s="415"/>
      <c r="AL603" s="337">
        <f t="shared" si="238"/>
        <v>1</v>
      </c>
      <c r="AM603" s="337">
        <f t="shared" si="239"/>
        <v>1</v>
      </c>
      <c r="AN603" s="337">
        <f t="shared" si="240"/>
        <v>1</v>
      </c>
      <c r="AO603" s="337">
        <f t="shared" si="241"/>
        <v>1</v>
      </c>
      <c r="AP603" s="337">
        <f t="shared" si="242"/>
        <v>1</v>
      </c>
      <c r="AQ603" s="337">
        <f t="shared" si="243"/>
        <v>1</v>
      </c>
      <c r="AR603" s="337">
        <f t="shared" si="244"/>
        <v>1</v>
      </c>
      <c r="AS603" s="337">
        <f t="shared" si="245"/>
        <v>1</v>
      </c>
      <c r="AT603" s="337">
        <f t="shared" si="246"/>
        <v>1</v>
      </c>
      <c r="AU603" s="337">
        <f t="shared" si="247"/>
        <v>1</v>
      </c>
      <c r="AV603" s="337">
        <f t="shared" si="248"/>
        <v>1</v>
      </c>
      <c r="AW603" s="337">
        <f t="shared" si="249"/>
        <v>1</v>
      </c>
      <c r="AX603" s="337">
        <f t="shared" si="250"/>
        <v>1</v>
      </c>
      <c r="AY603" s="337">
        <f t="shared" si="251"/>
        <v>1</v>
      </c>
      <c r="AZ603" s="322"/>
      <c r="BA603" s="322"/>
      <c r="BB603" s="244"/>
      <c r="BC603" s="244"/>
      <c r="BD603" s="244"/>
      <c r="BE603" s="244"/>
      <c r="BF603" s="337">
        <f t="shared" si="252"/>
        <v>0</v>
      </c>
      <c r="BG603" s="244"/>
      <c r="BH603" s="322"/>
      <c r="BI603" s="337">
        <f t="shared" si="253"/>
        <v>1</v>
      </c>
      <c r="BJ603" s="337">
        <f t="shared" si="254"/>
        <v>1</v>
      </c>
      <c r="BK603" s="337">
        <f t="shared" si="255"/>
        <v>1</v>
      </c>
      <c r="BL603" s="337">
        <f t="shared" si="256"/>
        <v>1</v>
      </c>
      <c r="BM603" s="337">
        <f t="shared" si="257"/>
        <v>1</v>
      </c>
      <c r="BN603" s="337">
        <f t="shared" si="258"/>
        <v>1</v>
      </c>
      <c r="BO603" s="415"/>
      <c r="BP603" s="244"/>
      <c r="BQ603" s="244"/>
      <c r="BR603" s="842"/>
      <c r="BS603" s="842"/>
      <c r="BT603" s="842"/>
    </row>
    <row r="604" spans="1:72" s="22" customFormat="1" ht="15.75" hidden="1" customHeight="1" outlineLevel="1">
      <c r="A604" s="842"/>
      <c r="B604" s="44"/>
      <c r="C604" s="45"/>
      <c r="D604" s="46"/>
      <c r="E604" s="46"/>
      <c r="F604" s="45"/>
      <c r="G604" s="46"/>
      <c r="H604" s="45"/>
      <c r="I604" s="45"/>
      <c r="J604" s="47"/>
      <c r="K604" s="48"/>
      <c r="L604" s="47"/>
      <c r="M604" s="2316"/>
      <c r="N604" s="48"/>
      <c r="O604" s="49"/>
      <c r="P604" s="49"/>
      <c r="Q604" s="2254">
        <f t="shared" si="263"/>
        <v>0</v>
      </c>
      <c r="R604" s="2336"/>
      <c r="S604" s="50"/>
      <c r="T604" s="220"/>
      <c r="U604" s="2336"/>
      <c r="V604" s="2336"/>
      <c r="W604" s="2255">
        <f t="shared" si="259"/>
        <v>0</v>
      </c>
      <c r="X604" s="2261">
        <f t="shared" si="260"/>
        <v>0</v>
      </c>
      <c r="Y604" s="2261">
        <f t="shared" si="261"/>
        <v>0</v>
      </c>
      <c r="Z604" s="50"/>
      <c r="AA604" s="50"/>
      <c r="AB604" s="48"/>
      <c r="AC604" s="48"/>
      <c r="AD604" s="48"/>
      <c r="AE604" s="51"/>
      <c r="AF604" s="42"/>
      <c r="AG604" s="52" t="s">
        <v>7527</v>
      </c>
      <c r="AH604" s="207"/>
      <c r="AI604" s="415"/>
      <c r="AJ604" s="336" t="str">
        <f t="shared" si="262"/>
        <v>Please complete all cells in row</v>
      </c>
      <c r="AK604" s="415"/>
      <c r="AL604" s="337">
        <f t="shared" si="238"/>
        <v>1</v>
      </c>
      <c r="AM604" s="337">
        <f t="shared" si="239"/>
        <v>1</v>
      </c>
      <c r="AN604" s="337">
        <f t="shared" si="240"/>
        <v>1</v>
      </c>
      <c r="AO604" s="337">
        <f t="shared" si="241"/>
        <v>1</v>
      </c>
      <c r="AP604" s="337">
        <f t="shared" si="242"/>
        <v>1</v>
      </c>
      <c r="AQ604" s="337">
        <f t="shared" si="243"/>
        <v>1</v>
      </c>
      <c r="AR604" s="337">
        <f t="shared" si="244"/>
        <v>1</v>
      </c>
      <c r="AS604" s="337">
        <f t="shared" si="245"/>
        <v>1</v>
      </c>
      <c r="AT604" s="337">
        <f t="shared" si="246"/>
        <v>1</v>
      </c>
      <c r="AU604" s="337">
        <f t="shared" si="247"/>
        <v>1</v>
      </c>
      <c r="AV604" s="337">
        <f t="shared" si="248"/>
        <v>1</v>
      </c>
      <c r="AW604" s="337">
        <f t="shared" si="249"/>
        <v>1</v>
      </c>
      <c r="AX604" s="337">
        <f t="shared" si="250"/>
        <v>1</v>
      </c>
      <c r="AY604" s="337">
        <f t="shared" si="251"/>
        <v>1</v>
      </c>
      <c r="AZ604" s="322"/>
      <c r="BA604" s="322"/>
      <c r="BB604" s="244"/>
      <c r="BC604" s="244"/>
      <c r="BD604" s="244"/>
      <c r="BE604" s="244"/>
      <c r="BF604" s="337">
        <f t="shared" si="252"/>
        <v>0</v>
      </c>
      <c r="BG604" s="244"/>
      <c r="BH604" s="322"/>
      <c r="BI604" s="337">
        <f t="shared" si="253"/>
        <v>1</v>
      </c>
      <c r="BJ604" s="337">
        <f t="shared" si="254"/>
        <v>1</v>
      </c>
      <c r="BK604" s="337">
        <f t="shared" si="255"/>
        <v>1</v>
      </c>
      <c r="BL604" s="337">
        <f t="shared" si="256"/>
        <v>1</v>
      </c>
      <c r="BM604" s="337">
        <f t="shared" si="257"/>
        <v>1</v>
      </c>
      <c r="BN604" s="337">
        <f t="shared" si="258"/>
        <v>1</v>
      </c>
      <c r="BO604" s="415"/>
      <c r="BP604" s="244"/>
      <c r="BQ604" s="244"/>
      <c r="BR604" s="842"/>
      <c r="BS604" s="842"/>
      <c r="BT604" s="842"/>
    </row>
    <row r="605" spans="1:72" s="22" customFormat="1" ht="15.75" hidden="1" customHeight="1" outlineLevel="1">
      <c r="A605" s="842"/>
      <c r="B605" s="44"/>
      <c r="C605" s="45"/>
      <c r="D605" s="46"/>
      <c r="E605" s="46"/>
      <c r="F605" s="45"/>
      <c r="G605" s="46"/>
      <c r="H605" s="45"/>
      <c r="I605" s="45"/>
      <c r="J605" s="47"/>
      <c r="K605" s="48"/>
      <c r="L605" s="47"/>
      <c r="M605" s="2316"/>
      <c r="N605" s="48"/>
      <c r="O605" s="49"/>
      <c r="P605" s="49"/>
      <c r="Q605" s="2254">
        <f t="shared" si="263"/>
        <v>0</v>
      </c>
      <c r="R605" s="2336"/>
      <c r="S605" s="50"/>
      <c r="T605" s="220"/>
      <c r="U605" s="2336"/>
      <c r="V605" s="2336"/>
      <c r="W605" s="2255">
        <f t="shared" si="259"/>
        <v>0</v>
      </c>
      <c r="X605" s="2261">
        <f t="shared" si="260"/>
        <v>0</v>
      </c>
      <c r="Y605" s="2261">
        <f t="shared" si="261"/>
        <v>0</v>
      </c>
      <c r="Z605" s="50"/>
      <c r="AA605" s="50"/>
      <c r="AB605" s="48"/>
      <c r="AC605" s="48"/>
      <c r="AD605" s="48"/>
      <c r="AE605" s="51"/>
      <c r="AF605" s="42"/>
      <c r="AG605" s="52" t="s">
        <v>7528</v>
      </c>
      <c r="AH605" s="207"/>
      <c r="AI605" s="415"/>
      <c r="AJ605" s="336" t="str">
        <f t="shared" si="262"/>
        <v>Please complete all cells in row</v>
      </c>
      <c r="AK605" s="415"/>
      <c r="AL605" s="337">
        <f t="shared" si="238"/>
        <v>1</v>
      </c>
      <c r="AM605" s="337">
        <f t="shared" si="239"/>
        <v>1</v>
      </c>
      <c r="AN605" s="337">
        <f t="shared" si="240"/>
        <v>1</v>
      </c>
      <c r="AO605" s="337">
        <f t="shared" si="241"/>
        <v>1</v>
      </c>
      <c r="AP605" s="337">
        <f t="shared" si="242"/>
        <v>1</v>
      </c>
      <c r="AQ605" s="337">
        <f t="shared" si="243"/>
        <v>1</v>
      </c>
      <c r="AR605" s="337">
        <f t="shared" si="244"/>
        <v>1</v>
      </c>
      <c r="AS605" s="337">
        <f t="shared" si="245"/>
        <v>1</v>
      </c>
      <c r="AT605" s="337">
        <f t="shared" si="246"/>
        <v>1</v>
      </c>
      <c r="AU605" s="337">
        <f t="shared" si="247"/>
        <v>1</v>
      </c>
      <c r="AV605" s="337">
        <f t="shared" si="248"/>
        <v>1</v>
      </c>
      <c r="AW605" s="337">
        <f t="shared" si="249"/>
        <v>1</v>
      </c>
      <c r="AX605" s="337">
        <f t="shared" si="250"/>
        <v>1</v>
      </c>
      <c r="AY605" s="337">
        <f t="shared" si="251"/>
        <v>1</v>
      </c>
      <c r="AZ605" s="322"/>
      <c r="BA605" s="322"/>
      <c r="BB605" s="244"/>
      <c r="BC605" s="244"/>
      <c r="BD605" s="244"/>
      <c r="BE605" s="244"/>
      <c r="BF605" s="337">
        <f t="shared" si="252"/>
        <v>0</v>
      </c>
      <c r="BG605" s="244"/>
      <c r="BH605" s="322"/>
      <c r="BI605" s="337">
        <f t="shared" si="253"/>
        <v>1</v>
      </c>
      <c r="BJ605" s="337">
        <f t="shared" si="254"/>
        <v>1</v>
      </c>
      <c r="BK605" s="337">
        <f t="shared" si="255"/>
        <v>1</v>
      </c>
      <c r="BL605" s="337">
        <f t="shared" si="256"/>
        <v>1</v>
      </c>
      <c r="BM605" s="337">
        <f t="shared" si="257"/>
        <v>1</v>
      </c>
      <c r="BN605" s="337">
        <f t="shared" si="258"/>
        <v>1</v>
      </c>
      <c r="BO605" s="415"/>
      <c r="BP605" s="244"/>
      <c r="BQ605" s="244"/>
      <c r="BR605" s="842"/>
      <c r="BS605" s="842"/>
      <c r="BT605" s="842"/>
    </row>
    <row r="606" spans="1:72" s="22" customFormat="1" ht="15.75" hidden="1" customHeight="1" outlineLevel="1">
      <c r="A606" s="842"/>
      <c r="B606" s="44"/>
      <c r="C606" s="45"/>
      <c r="D606" s="46"/>
      <c r="E606" s="46"/>
      <c r="F606" s="45"/>
      <c r="G606" s="46"/>
      <c r="H606" s="45"/>
      <c r="I606" s="45"/>
      <c r="J606" s="47"/>
      <c r="K606" s="48"/>
      <c r="L606" s="47"/>
      <c r="M606" s="2316"/>
      <c r="N606" s="48"/>
      <c r="O606" s="49"/>
      <c r="P606" s="49"/>
      <c r="Q606" s="2254">
        <f t="shared" si="263"/>
        <v>0</v>
      </c>
      <c r="R606" s="2336"/>
      <c r="S606" s="50"/>
      <c r="T606" s="220"/>
      <c r="U606" s="2336"/>
      <c r="V606" s="2336"/>
      <c r="W606" s="2255">
        <f t="shared" si="259"/>
        <v>0</v>
      </c>
      <c r="X606" s="2261">
        <f t="shared" si="260"/>
        <v>0</v>
      </c>
      <c r="Y606" s="2261">
        <f t="shared" si="261"/>
        <v>0</v>
      </c>
      <c r="Z606" s="50"/>
      <c r="AA606" s="50"/>
      <c r="AB606" s="48"/>
      <c r="AC606" s="48"/>
      <c r="AD606" s="48"/>
      <c r="AE606" s="51"/>
      <c r="AF606" s="42"/>
      <c r="AG606" s="52" t="s">
        <v>7529</v>
      </c>
      <c r="AH606" s="207"/>
      <c r="AI606" s="415"/>
      <c r="AJ606" s="336" t="str">
        <f t="shared" si="262"/>
        <v>Please complete all cells in row</v>
      </c>
      <c r="AK606" s="415"/>
      <c r="AL606" s="337">
        <f t="shared" si="238"/>
        <v>1</v>
      </c>
      <c r="AM606" s="337">
        <f t="shared" si="239"/>
        <v>1</v>
      </c>
      <c r="AN606" s="337">
        <f t="shared" si="240"/>
        <v>1</v>
      </c>
      <c r="AO606" s="337">
        <f t="shared" si="241"/>
        <v>1</v>
      </c>
      <c r="AP606" s="337">
        <f t="shared" si="242"/>
        <v>1</v>
      </c>
      <c r="AQ606" s="337">
        <f t="shared" si="243"/>
        <v>1</v>
      </c>
      <c r="AR606" s="337">
        <f t="shared" si="244"/>
        <v>1</v>
      </c>
      <c r="AS606" s="337">
        <f t="shared" si="245"/>
        <v>1</v>
      </c>
      <c r="AT606" s="337">
        <f t="shared" si="246"/>
        <v>1</v>
      </c>
      <c r="AU606" s="337">
        <f t="shared" si="247"/>
        <v>1</v>
      </c>
      <c r="AV606" s="337">
        <f t="shared" si="248"/>
        <v>1</v>
      </c>
      <c r="AW606" s="337">
        <f t="shared" si="249"/>
        <v>1</v>
      </c>
      <c r="AX606" s="337">
        <f t="shared" si="250"/>
        <v>1</v>
      </c>
      <c r="AY606" s="337">
        <f t="shared" si="251"/>
        <v>1</v>
      </c>
      <c r="AZ606" s="322"/>
      <c r="BA606" s="322"/>
      <c r="BB606" s="244"/>
      <c r="BC606" s="244"/>
      <c r="BD606" s="244"/>
      <c r="BE606" s="244"/>
      <c r="BF606" s="337">
        <f t="shared" si="252"/>
        <v>0</v>
      </c>
      <c r="BG606" s="244"/>
      <c r="BH606" s="322"/>
      <c r="BI606" s="337">
        <f t="shared" si="253"/>
        <v>1</v>
      </c>
      <c r="BJ606" s="337">
        <f t="shared" si="254"/>
        <v>1</v>
      </c>
      <c r="BK606" s="337">
        <f t="shared" si="255"/>
        <v>1</v>
      </c>
      <c r="BL606" s="337">
        <f t="shared" si="256"/>
        <v>1</v>
      </c>
      <c r="BM606" s="337">
        <f t="shared" si="257"/>
        <v>1</v>
      </c>
      <c r="BN606" s="337">
        <f t="shared" si="258"/>
        <v>1</v>
      </c>
      <c r="BO606" s="415"/>
      <c r="BP606" s="244"/>
      <c r="BQ606" s="244"/>
      <c r="BR606" s="842"/>
      <c r="BS606" s="842"/>
      <c r="BT606" s="842"/>
    </row>
    <row r="607" spans="1:72" s="22" customFormat="1" ht="15.75" hidden="1" customHeight="1" outlineLevel="1">
      <c r="A607" s="842"/>
      <c r="B607" s="44"/>
      <c r="C607" s="45"/>
      <c r="D607" s="46"/>
      <c r="E607" s="46"/>
      <c r="F607" s="45"/>
      <c r="G607" s="46"/>
      <c r="H607" s="45"/>
      <c r="I607" s="45"/>
      <c r="J607" s="47"/>
      <c r="K607" s="48"/>
      <c r="L607" s="47"/>
      <c r="M607" s="2316"/>
      <c r="N607" s="48"/>
      <c r="O607" s="49"/>
      <c r="P607" s="49"/>
      <c r="Q607" s="2254">
        <f t="shared" si="263"/>
        <v>0</v>
      </c>
      <c r="R607" s="2336"/>
      <c r="S607" s="50"/>
      <c r="T607" s="220"/>
      <c r="U607" s="2336"/>
      <c r="V607" s="2336"/>
      <c r="W607" s="2255">
        <f t="shared" si="259"/>
        <v>0</v>
      </c>
      <c r="X607" s="2261">
        <f t="shared" si="260"/>
        <v>0</v>
      </c>
      <c r="Y607" s="2261">
        <f t="shared" si="261"/>
        <v>0</v>
      </c>
      <c r="Z607" s="50"/>
      <c r="AA607" s="50"/>
      <c r="AB607" s="48"/>
      <c r="AC607" s="48"/>
      <c r="AD607" s="48"/>
      <c r="AE607" s="51"/>
      <c r="AF607" s="42"/>
      <c r="AG607" s="52" t="s">
        <v>7530</v>
      </c>
      <c r="AH607" s="207"/>
      <c r="AI607" s="415"/>
      <c r="AJ607" s="336" t="str">
        <f t="shared" si="262"/>
        <v>Please complete all cells in row</v>
      </c>
      <c r="AK607" s="415"/>
      <c r="AL607" s="337">
        <f t="shared" si="238"/>
        <v>1</v>
      </c>
      <c r="AM607" s="337">
        <f t="shared" si="239"/>
        <v>1</v>
      </c>
      <c r="AN607" s="337">
        <f t="shared" si="240"/>
        <v>1</v>
      </c>
      <c r="AO607" s="337">
        <f t="shared" si="241"/>
        <v>1</v>
      </c>
      <c r="AP607" s="337">
        <f t="shared" si="242"/>
        <v>1</v>
      </c>
      <c r="AQ607" s="337">
        <f t="shared" si="243"/>
        <v>1</v>
      </c>
      <c r="AR607" s="337">
        <f t="shared" si="244"/>
        <v>1</v>
      </c>
      <c r="AS607" s="337">
        <f t="shared" si="245"/>
        <v>1</v>
      </c>
      <c r="AT607" s="337">
        <f t="shared" si="246"/>
        <v>1</v>
      </c>
      <c r="AU607" s="337">
        <f t="shared" si="247"/>
        <v>1</v>
      </c>
      <c r="AV607" s="337">
        <f t="shared" si="248"/>
        <v>1</v>
      </c>
      <c r="AW607" s="337">
        <f t="shared" si="249"/>
        <v>1</v>
      </c>
      <c r="AX607" s="337">
        <f t="shared" si="250"/>
        <v>1</v>
      </c>
      <c r="AY607" s="337">
        <f t="shared" si="251"/>
        <v>1</v>
      </c>
      <c r="AZ607" s="322"/>
      <c r="BA607" s="322"/>
      <c r="BB607" s="244"/>
      <c r="BC607" s="244"/>
      <c r="BD607" s="244"/>
      <c r="BE607" s="244"/>
      <c r="BF607" s="337">
        <f t="shared" si="252"/>
        <v>0</v>
      </c>
      <c r="BG607" s="244"/>
      <c r="BH607" s="322"/>
      <c r="BI607" s="337">
        <f t="shared" si="253"/>
        <v>1</v>
      </c>
      <c r="BJ607" s="337">
        <f t="shared" si="254"/>
        <v>1</v>
      </c>
      <c r="BK607" s="337">
        <f t="shared" si="255"/>
        <v>1</v>
      </c>
      <c r="BL607" s="337">
        <f t="shared" si="256"/>
        <v>1</v>
      </c>
      <c r="BM607" s="337">
        <f t="shared" si="257"/>
        <v>1</v>
      </c>
      <c r="BN607" s="337">
        <f t="shared" si="258"/>
        <v>1</v>
      </c>
      <c r="BO607" s="415"/>
      <c r="BP607" s="244"/>
      <c r="BQ607" s="244"/>
      <c r="BR607" s="842"/>
      <c r="BS607" s="842"/>
      <c r="BT607" s="842"/>
    </row>
    <row r="608" spans="1:72" s="22" customFormat="1" ht="15.75" hidden="1" customHeight="1" outlineLevel="1">
      <c r="A608" s="842"/>
      <c r="B608" s="44"/>
      <c r="C608" s="45"/>
      <c r="D608" s="46"/>
      <c r="E608" s="46"/>
      <c r="F608" s="45"/>
      <c r="G608" s="46"/>
      <c r="H608" s="45"/>
      <c r="I608" s="45"/>
      <c r="J608" s="47"/>
      <c r="K608" s="48"/>
      <c r="L608" s="47"/>
      <c r="M608" s="2316"/>
      <c r="N608" s="48"/>
      <c r="O608" s="49"/>
      <c r="P608" s="49"/>
      <c r="Q608" s="2254">
        <f t="shared" si="263"/>
        <v>0</v>
      </c>
      <c r="R608" s="2336"/>
      <c r="S608" s="50"/>
      <c r="T608" s="220"/>
      <c r="U608" s="2336"/>
      <c r="V608" s="2336"/>
      <c r="W608" s="2255">
        <f t="shared" si="259"/>
        <v>0</v>
      </c>
      <c r="X608" s="2261">
        <f t="shared" si="260"/>
        <v>0</v>
      </c>
      <c r="Y608" s="2261">
        <f t="shared" si="261"/>
        <v>0</v>
      </c>
      <c r="Z608" s="50"/>
      <c r="AA608" s="50"/>
      <c r="AB608" s="48"/>
      <c r="AC608" s="48"/>
      <c r="AD608" s="48"/>
      <c r="AE608" s="51"/>
      <c r="AF608" s="42"/>
      <c r="AG608" s="52" t="s">
        <v>7531</v>
      </c>
      <c r="AH608" s="207"/>
      <c r="AI608" s="415"/>
      <c r="AJ608" s="336" t="str">
        <f t="shared" si="262"/>
        <v>Please complete all cells in row</v>
      </c>
      <c r="AK608" s="415"/>
      <c r="AL608" s="337">
        <f t="shared" si="238"/>
        <v>1</v>
      </c>
      <c r="AM608" s="337">
        <f t="shared" si="239"/>
        <v>1</v>
      </c>
      <c r="AN608" s="337">
        <f t="shared" si="240"/>
        <v>1</v>
      </c>
      <c r="AO608" s="337">
        <f t="shared" si="241"/>
        <v>1</v>
      </c>
      <c r="AP608" s="337">
        <f t="shared" si="242"/>
        <v>1</v>
      </c>
      <c r="AQ608" s="337">
        <f t="shared" si="243"/>
        <v>1</v>
      </c>
      <c r="AR608" s="337">
        <f t="shared" si="244"/>
        <v>1</v>
      </c>
      <c r="AS608" s="337">
        <f t="shared" si="245"/>
        <v>1</v>
      </c>
      <c r="AT608" s="337">
        <f t="shared" si="246"/>
        <v>1</v>
      </c>
      <c r="AU608" s="337">
        <f t="shared" si="247"/>
        <v>1</v>
      </c>
      <c r="AV608" s="337">
        <f t="shared" si="248"/>
        <v>1</v>
      </c>
      <c r="AW608" s="337">
        <f t="shared" si="249"/>
        <v>1</v>
      </c>
      <c r="AX608" s="337">
        <f t="shared" si="250"/>
        <v>1</v>
      </c>
      <c r="AY608" s="337">
        <f t="shared" si="251"/>
        <v>1</v>
      </c>
      <c r="AZ608" s="322"/>
      <c r="BA608" s="322"/>
      <c r="BB608" s="244"/>
      <c r="BC608" s="244"/>
      <c r="BD608" s="244"/>
      <c r="BE608" s="244"/>
      <c r="BF608" s="337">
        <f t="shared" si="252"/>
        <v>0</v>
      </c>
      <c r="BG608" s="244"/>
      <c r="BH608" s="322"/>
      <c r="BI608" s="337">
        <f t="shared" si="253"/>
        <v>1</v>
      </c>
      <c r="BJ608" s="337">
        <f t="shared" si="254"/>
        <v>1</v>
      </c>
      <c r="BK608" s="337">
        <f t="shared" si="255"/>
        <v>1</v>
      </c>
      <c r="BL608" s="337">
        <f t="shared" si="256"/>
        <v>1</v>
      </c>
      <c r="BM608" s="337">
        <f t="shared" si="257"/>
        <v>1</v>
      </c>
      <c r="BN608" s="337">
        <f t="shared" si="258"/>
        <v>1</v>
      </c>
      <c r="BO608" s="415"/>
      <c r="BP608" s="244"/>
      <c r="BQ608" s="244"/>
      <c r="BR608" s="842"/>
      <c r="BS608" s="842"/>
      <c r="BT608" s="842"/>
    </row>
    <row r="609" spans="1:72" s="22" customFormat="1" ht="15.75" hidden="1" customHeight="1" outlineLevel="1">
      <c r="A609" s="842"/>
      <c r="B609" s="44"/>
      <c r="C609" s="45"/>
      <c r="D609" s="46"/>
      <c r="E609" s="46"/>
      <c r="F609" s="45"/>
      <c r="G609" s="46"/>
      <c r="H609" s="45"/>
      <c r="I609" s="45"/>
      <c r="J609" s="47"/>
      <c r="K609" s="48"/>
      <c r="L609" s="47"/>
      <c r="M609" s="2316"/>
      <c r="N609" s="48"/>
      <c r="O609" s="49"/>
      <c r="P609" s="49"/>
      <c r="Q609" s="2254">
        <f t="shared" si="263"/>
        <v>0</v>
      </c>
      <c r="R609" s="2336"/>
      <c r="S609" s="50"/>
      <c r="T609" s="220"/>
      <c r="U609" s="2336"/>
      <c r="V609" s="2336"/>
      <c r="W609" s="2255">
        <f t="shared" si="259"/>
        <v>0</v>
      </c>
      <c r="X609" s="2261">
        <f t="shared" si="260"/>
        <v>0</v>
      </c>
      <c r="Y609" s="2261">
        <f t="shared" si="261"/>
        <v>0</v>
      </c>
      <c r="Z609" s="50"/>
      <c r="AA609" s="50"/>
      <c r="AB609" s="48"/>
      <c r="AC609" s="48"/>
      <c r="AD609" s="48"/>
      <c r="AE609" s="51"/>
      <c r="AF609" s="42"/>
      <c r="AG609" s="52" t="s">
        <v>7532</v>
      </c>
      <c r="AH609" s="207"/>
      <c r="AI609" s="415"/>
      <c r="AJ609" s="336" t="str">
        <f t="shared" si="262"/>
        <v>Please complete all cells in row</v>
      </c>
      <c r="AK609" s="415"/>
      <c r="AL609" s="337">
        <f t="shared" si="238"/>
        <v>1</v>
      </c>
      <c r="AM609" s="337">
        <f t="shared" si="239"/>
        <v>1</v>
      </c>
      <c r="AN609" s="337">
        <f t="shared" si="240"/>
        <v>1</v>
      </c>
      <c r="AO609" s="337">
        <f t="shared" si="241"/>
        <v>1</v>
      </c>
      <c r="AP609" s="337">
        <f t="shared" si="242"/>
        <v>1</v>
      </c>
      <c r="AQ609" s="337">
        <f t="shared" si="243"/>
        <v>1</v>
      </c>
      <c r="AR609" s="337">
        <f t="shared" si="244"/>
        <v>1</v>
      </c>
      <c r="AS609" s="337">
        <f t="shared" si="245"/>
        <v>1</v>
      </c>
      <c r="AT609" s="337">
        <f t="shared" si="246"/>
        <v>1</v>
      </c>
      <c r="AU609" s="337">
        <f t="shared" si="247"/>
        <v>1</v>
      </c>
      <c r="AV609" s="337">
        <f t="shared" si="248"/>
        <v>1</v>
      </c>
      <c r="AW609" s="337">
        <f t="shared" si="249"/>
        <v>1</v>
      </c>
      <c r="AX609" s="337">
        <f t="shared" si="250"/>
        <v>1</v>
      </c>
      <c r="AY609" s="337">
        <f t="shared" si="251"/>
        <v>1</v>
      </c>
      <c r="AZ609" s="322"/>
      <c r="BA609" s="322"/>
      <c r="BB609" s="244"/>
      <c r="BC609" s="244"/>
      <c r="BD609" s="244"/>
      <c r="BE609" s="244"/>
      <c r="BF609" s="337">
        <f t="shared" si="252"/>
        <v>0</v>
      </c>
      <c r="BG609" s="244"/>
      <c r="BH609" s="322"/>
      <c r="BI609" s="337">
        <f t="shared" si="253"/>
        <v>1</v>
      </c>
      <c r="BJ609" s="337">
        <f t="shared" si="254"/>
        <v>1</v>
      </c>
      <c r="BK609" s="337">
        <f t="shared" si="255"/>
        <v>1</v>
      </c>
      <c r="BL609" s="337">
        <f t="shared" si="256"/>
        <v>1</v>
      </c>
      <c r="BM609" s="337">
        <f t="shared" si="257"/>
        <v>1</v>
      </c>
      <c r="BN609" s="337">
        <f t="shared" si="258"/>
        <v>1</v>
      </c>
      <c r="BO609" s="415"/>
      <c r="BP609" s="244"/>
      <c r="BQ609" s="244"/>
      <c r="BR609" s="842"/>
      <c r="BS609" s="842"/>
      <c r="BT609" s="842"/>
    </row>
    <row r="610" spans="1:72" s="22" customFormat="1" ht="15.75" hidden="1" customHeight="1" outlineLevel="1">
      <c r="A610" s="842"/>
      <c r="B610" s="44"/>
      <c r="C610" s="45"/>
      <c r="D610" s="46"/>
      <c r="E610" s="46"/>
      <c r="F610" s="45"/>
      <c r="G610" s="46"/>
      <c r="H610" s="45"/>
      <c r="I610" s="45"/>
      <c r="J610" s="47"/>
      <c r="K610" s="48"/>
      <c r="L610" s="47"/>
      <c r="M610" s="2316"/>
      <c r="N610" s="48"/>
      <c r="O610" s="49"/>
      <c r="P610" s="49"/>
      <c r="Q610" s="2254">
        <f t="shared" si="263"/>
        <v>0</v>
      </c>
      <c r="R610" s="2336"/>
      <c r="S610" s="50"/>
      <c r="T610" s="220"/>
      <c r="U610" s="2336"/>
      <c r="V610" s="2336"/>
      <c r="W610" s="2255">
        <f t="shared" si="259"/>
        <v>0</v>
      </c>
      <c r="X610" s="2261">
        <f t="shared" si="260"/>
        <v>0</v>
      </c>
      <c r="Y610" s="2261">
        <f t="shared" si="261"/>
        <v>0</v>
      </c>
      <c r="Z610" s="50"/>
      <c r="AA610" s="50"/>
      <c r="AB610" s="48"/>
      <c r="AC610" s="48"/>
      <c r="AD610" s="48"/>
      <c r="AE610" s="51"/>
      <c r="AF610" s="42"/>
      <c r="AG610" s="52" t="s">
        <v>7533</v>
      </c>
      <c r="AH610" s="207"/>
      <c r="AI610" s="415"/>
      <c r="AJ610" s="336" t="str">
        <f t="shared" si="262"/>
        <v>Please complete all cells in row</v>
      </c>
      <c r="AK610" s="415"/>
      <c r="AL610" s="337">
        <f t="shared" si="238"/>
        <v>1</v>
      </c>
      <c r="AM610" s="337">
        <f t="shared" si="239"/>
        <v>1</v>
      </c>
      <c r="AN610" s="337">
        <f t="shared" si="240"/>
        <v>1</v>
      </c>
      <c r="AO610" s="337">
        <f t="shared" si="241"/>
        <v>1</v>
      </c>
      <c r="AP610" s="337">
        <f t="shared" si="242"/>
        <v>1</v>
      </c>
      <c r="AQ610" s="337">
        <f t="shared" si="243"/>
        <v>1</v>
      </c>
      <c r="AR610" s="337">
        <f t="shared" si="244"/>
        <v>1</v>
      </c>
      <c r="AS610" s="337">
        <f t="shared" si="245"/>
        <v>1</v>
      </c>
      <c r="AT610" s="337">
        <f t="shared" si="246"/>
        <v>1</v>
      </c>
      <c r="AU610" s="337">
        <f t="shared" si="247"/>
        <v>1</v>
      </c>
      <c r="AV610" s="337">
        <f t="shared" si="248"/>
        <v>1</v>
      </c>
      <c r="AW610" s="337">
        <f t="shared" si="249"/>
        <v>1</v>
      </c>
      <c r="AX610" s="337">
        <f t="shared" si="250"/>
        <v>1</v>
      </c>
      <c r="AY610" s="337">
        <f t="shared" si="251"/>
        <v>1</v>
      </c>
      <c r="AZ610" s="322"/>
      <c r="BA610" s="322"/>
      <c r="BB610" s="244"/>
      <c r="BC610" s="244"/>
      <c r="BD610" s="244"/>
      <c r="BE610" s="244"/>
      <c r="BF610" s="337">
        <f t="shared" si="252"/>
        <v>0</v>
      </c>
      <c r="BG610" s="244"/>
      <c r="BH610" s="322"/>
      <c r="BI610" s="337">
        <f t="shared" si="253"/>
        <v>1</v>
      </c>
      <c r="BJ610" s="337">
        <f t="shared" si="254"/>
        <v>1</v>
      </c>
      <c r="BK610" s="337">
        <f t="shared" si="255"/>
        <v>1</v>
      </c>
      <c r="BL610" s="337">
        <f t="shared" si="256"/>
        <v>1</v>
      </c>
      <c r="BM610" s="337">
        <f t="shared" si="257"/>
        <v>1</v>
      </c>
      <c r="BN610" s="337">
        <f t="shared" si="258"/>
        <v>1</v>
      </c>
      <c r="BO610" s="415"/>
      <c r="BP610" s="244"/>
      <c r="BQ610" s="244"/>
      <c r="BR610" s="842"/>
      <c r="BS610" s="842"/>
      <c r="BT610" s="842"/>
    </row>
    <row r="611" spans="1:72" s="22" customFormat="1" ht="15.75" hidden="1" customHeight="1" outlineLevel="1">
      <c r="A611" s="842"/>
      <c r="B611" s="44"/>
      <c r="C611" s="45"/>
      <c r="D611" s="46"/>
      <c r="E611" s="46"/>
      <c r="F611" s="45"/>
      <c r="G611" s="46"/>
      <c r="H611" s="45"/>
      <c r="I611" s="45"/>
      <c r="J611" s="47"/>
      <c r="K611" s="48"/>
      <c r="L611" s="47"/>
      <c r="M611" s="2316"/>
      <c r="N611" s="48"/>
      <c r="O611" s="49"/>
      <c r="P611" s="49"/>
      <c r="Q611" s="2254">
        <f t="shared" si="263"/>
        <v>0</v>
      </c>
      <c r="R611" s="2336"/>
      <c r="S611" s="50"/>
      <c r="T611" s="220"/>
      <c r="U611" s="2336"/>
      <c r="V611" s="2336"/>
      <c r="W611" s="2255">
        <f t="shared" si="259"/>
        <v>0</v>
      </c>
      <c r="X611" s="2261">
        <f t="shared" si="260"/>
        <v>0</v>
      </c>
      <c r="Y611" s="2261">
        <f t="shared" si="261"/>
        <v>0</v>
      </c>
      <c r="Z611" s="50"/>
      <c r="AA611" s="50"/>
      <c r="AB611" s="48"/>
      <c r="AC611" s="48"/>
      <c r="AD611" s="48"/>
      <c r="AE611" s="51"/>
      <c r="AF611" s="42"/>
      <c r="AG611" s="52" t="s">
        <v>7534</v>
      </c>
      <c r="AH611" s="207"/>
      <c r="AI611" s="415"/>
      <c r="AJ611" s="336" t="str">
        <f t="shared" si="262"/>
        <v>Please complete all cells in row</v>
      </c>
      <c r="AK611" s="415"/>
      <c r="AL611" s="337">
        <f t="shared" si="238"/>
        <v>1</v>
      </c>
      <c r="AM611" s="337">
        <f t="shared" si="239"/>
        <v>1</v>
      </c>
      <c r="AN611" s="337">
        <f t="shared" si="240"/>
        <v>1</v>
      </c>
      <c r="AO611" s="337">
        <f t="shared" si="241"/>
        <v>1</v>
      </c>
      <c r="AP611" s="337">
        <f t="shared" si="242"/>
        <v>1</v>
      </c>
      <c r="AQ611" s="337">
        <f t="shared" si="243"/>
        <v>1</v>
      </c>
      <c r="AR611" s="337">
        <f t="shared" si="244"/>
        <v>1</v>
      </c>
      <c r="AS611" s="337">
        <f t="shared" si="245"/>
        <v>1</v>
      </c>
      <c r="AT611" s="337">
        <f t="shared" si="246"/>
        <v>1</v>
      </c>
      <c r="AU611" s="337">
        <f t="shared" si="247"/>
        <v>1</v>
      </c>
      <c r="AV611" s="337">
        <f t="shared" si="248"/>
        <v>1</v>
      </c>
      <c r="AW611" s="337">
        <f t="shared" si="249"/>
        <v>1</v>
      </c>
      <c r="AX611" s="337">
        <f t="shared" si="250"/>
        <v>1</v>
      </c>
      <c r="AY611" s="337">
        <f t="shared" si="251"/>
        <v>1</v>
      </c>
      <c r="AZ611" s="322"/>
      <c r="BA611" s="322"/>
      <c r="BB611" s="244"/>
      <c r="BC611" s="244"/>
      <c r="BD611" s="244"/>
      <c r="BE611" s="244"/>
      <c r="BF611" s="337">
        <f t="shared" si="252"/>
        <v>0</v>
      </c>
      <c r="BG611" s="244"/>
      <c r="BH611" s="322"/>
      <c r="BI611" s="337">
        <f t="shared" si="253"/>
        <v>1</v>
      </c>
      <c r="BJ611" s="337">
        <f t="shared" si="254"/>
        <v>1</v>
      </c>
      <c r="BK611" s="337">
        <f t="shared" si="255"/>
        <v>1</v>
      </c>
      <c r="BL611" s="337">
        <f t="shared" si="256"/>
        <v>1</v>
      </c>
      <c r="BM611" s="337">
        <f t="shared" si="257"/>
        <v>1</v>
      </c>
      <c r="BN611" s="337">
        <f t="shared" si="258"/>
        <v>1</v>
      </c>
      <c r="BO611" s="415"/>
      <c r="BP611" s="244"/>
      <c r="BQ611" s="244"/>
      <c r="BR611" s="842"/>
      <c r="BS611" s="842"/>
      <c r="BT611" s="842"/>
    </row>
    <row r="612" spans="1:72" s="22" customFormat="1" ht="15.75" hidden="1" customHeight="1" outlineLevel="1">
      <c r="A612" s="842"/>
      <c r="B612" s="44"/>
      <c r="C612" s="45"/>
      <c r="D612" s="46"/>
      <c r="E612" s="46"/>
      <c r="F612" s="45"/>
      <c r="G612" s="46"/>
      <c r="H612" s="45"/>
      <c r="I612" s="45"/>
      <c r="J612" s="47"/>
      <c r="K612" s="48"/>
      <c r="L612" s="47"/>
      <c r="M612" s="2316"/>
      <c r="N612" s="48"/>
      <c r="O612" s="49"/>
      <c r="P612" s="49"/>
      <c r="Q612" s="2254">
        <f t="shared" si="263"/>
        <v>0</v>
      </c>
      <c r="R612" s="2336"/>
      <c r="S612" s="50"/>
      <c r="T612" s="220"/>
      <c r="U612" s="2336"/>
      <c r="V612" s="2336"/>
      <c r="W612" s="2255">
        <f t="shared" si="259"/>
        <v>0</v>
      </c>
      <c r="X612" s="2261">
        <f t="shared" si="260"/>
        <v>0</v>
      </c>
      <c r="Y612" s="2261">
        <f t="shared" si="261"/>
        <v>0</v>
      </c>
      <c r="Z612" s="50"/>
      <c r="AA612" s="50"/>
      <c r="AB612" s="48"/>
      <c r="AC612" s="48"/>
      <c r="AD612" s="48"/>
      <c r="AE612" s="51"/>
      <c r="AF612" s="42"/>
      <c r="AG612" s="52" t="s">
        <v>7535</v>
      </c>
      <c r="AH612" s="207"/>
      <c r="AI612" s="415"/>
      <c r="AJ612" s="336" t="str">
        <f t="shared" si="262"/>
        <v>Please complete all cells in row</v>
      </c>
      <c r="AK612" s="415"/>
      <c r="AL612" s="337">
        <f t="shared" si="238"/>
        <v>1</v>
      </c>
      <c r="AM612" s="337">
        <f t="shared" si="239"/>
        <v>1</v>
      </c>
      <c r="AN612" s="337">
        <f t="shared" si="240"/>
        <v>1</v>
      </c>
      <c r="AO612" s="337">
        <f t="shared" si="241"/>
        <v>1</v>
      </c>
      <c r="AP612" s="337">
        <f t="shared" si="242"/>
        <v>1</v>
      </c>
      <c r="AQ612" s="337">
        <f t="shared" si="243"/>
        <v>1</v>
      </c>
      <c r="AR612" s="337">
        <f t="shared" si="244"/>
        <v>1</v>
      </c>
      <c r="AS612" s="337">
        <f t="shared" si="245"/>
        <v>1</v>
      </c>
      <c r="AT612" s="337">
        <f t="shared" si="246"/>
        <v>1</v>
      </c>
      <c r="AU612" s="337">
        <f t="shared" si="247"/>
        <v>1</v>
      </c>
      <c r="AV612" s="337">
        <f t="shared" si="248"/>
        <v>1</v>
      </c>
      <c r="AW612" s="337">
        <f t="shared" si="249"/>
        <v>1</v>
      </c>
      <c r="AX612" s="337">
        <f t="shared" si="250"/>
        <v>1</v>
      </c>
      <c r="AY612" s="337">
        <f t="shared" si="251"/>
        <v>1</v>
      </c>
      <c r="AZ612" s="322"/>
      <c r="BA612" s="322"/>
      <c r="BB612" s="244"/>
      <c r="BC612" s="244"/>
      <c r="BD612" s="244"/>
      <c r="BE612" s="244"/>
      <c r="BF612" s="337">
        <f t="shared" si="252"/>
        <v>0</v>
      </c>
      <c r="BG612" s="244"/>
      <c r="BH612" s="322"/>
      <c r="BI612" s="337">
        <f t="shared" si="253"/>
        <v>1</v>
      </c>
      <c r="BJ612" s="337">
        <f t="shared" si="254"/>
        <v>1</v>
      </c>
      <c r="BK612" s="337">
        <f t="shared" si="255"/>
        <v>1</v>
      </c>
      <c r="BL612" s="337">
        <f t="shared" si="256"/>
        <v>1</v>
      </c>
      <c r="BM612" s="337">
        <f t="shared" si="257"/>
        <v>1</v>
      </c>
      <c r="BN612" s="337">
        <f t="shared" si="258"/>
        <v>1</v>
      </c>
      <c r="BO612" s="415"/>
      <c r="BP612" s="244"/>
      <c r="BQ612" s="244"/>
      <c r="BR612" s="842"/>
      <c r="BS612" s="842"/>
      <c r="BT612" s="842"/>
    </row>
    <row r="613" spans="1:72" s="22" customFormat="1" ht="15.75" hidden="1" customHeight="1" outlineLevel="1">
      <c r="A613" s="842"/>
      <c r="B613" s="44"/>
      <c r="C613" s="45"/>
      <c r="D613" s="46"/>
      <c r="E613" s="46"/>
      <c r="F613" s="45"/>
      <c r="G613" s="46"/>
      <c r="H613" s="45"/>
      <c r="I613" s="45"/>
      <c r="J613" s="47"/>
      <c r="K613" s="48"/>
      <c r="L613" s="47"/>
      <c r="M613" s="2316"/>
      <c r="N613" s="48"/>
      <c r="O613" s="49"/>
      <c r="P613" s="49"/>
      <c r="Q613" s="2254">
        <f t="shared" si="263"/>
        <v>0</v>
      </c>
      <c r="R613" s="2336"/>
      <c r="S613" s="50"/>
      <c r="T613" s="220"/>
      <c r="U613" s="2336"/>
      <c r="V613" s="2336"/>
      <c r="W613" s="2255">
        <f t="shared" si="259"/>
        <v>0</v>
      </c>
      <c r="X613" s="2261">
        <f t="shared" si="260"/>
        <v>0</v>
      </c>
      <c r="Y613" s="2261">
        <f t="shared" si="261"/>
        <v>0</v>
      </c>
      <c r="Z613" s="50"/>
      <c r="AA613" s="50"/>
      <c r="AB613" s="48"/>
      <c r="AC613" s="48"/>
      <c r="AD613" s="48"/>
      <c r="AE613" s="51"/>
      <c r="AF613" s="42"/>
      <c r="AG613" s="52" t="s">
        <v>7536</v>
      </c>
      <c r="AH613" s="207"/>
      <c r="AI613" s="415"/>
      <c r="AJ613" s="336" t="str">
        <f t="shared" si="262"/>
        <v>Please complete all cells in row</v>
      </c>
      <c r="AK613" s="415"/>
      <c r="AL613" s="337">
        <f t="shared" si="238"/>
        <v>1</v>
      </c>
      <c r="AM613" s="337">
        <f t="shared" si="239"/>
        <v>1</v>
      </c>
      <c r="AN613" s="337">
        <f t="shared" si="240"/>
        <v>1</v>
      </c>
      <c r="AO613" s="337">
        <f t="shared" si="241"/>
        <v>1</v>
      </c>
      <c r="AP613" s="337">
        <f t="shared" si="242"/>
        <v>1</v>
      </c>
      <c r="AQ613" s="337">
        <f t="shared" si="243"/>
        <v>1</v>
      </c>
      <c r="AR613" s="337">
        <f t="shared" si="244"/>
        <v>1</v>
      </c>
      <c r="AS613" s="337">
        <f t="shared" si="245"/>
        <v>1</v>
      </c>
      <c r="AT613" s="337">
        <f t="shared" si="246"/>
        <v>1</v>
      </c>
      <c r="AU613" s="337">
        <f t="shared" si="247"/>
        <v>1</v>
      </c>
      <c r="AV613" s="337">
        <f t="shared" si="248"/>
        <v>1</v>
      </c>
      <c r="AW613" s="337">
        <f t="shared" si="249"/>
        <v>1</v>
      </c>
      <c r="AX613" s="337">
        <f t="shared" si="250"/>
        <v>1</v>
      </c>
      <c r="AY613" s="337">
        <f t="shared" si="251"/>
        <v>1</v>
      </c>
      <c r="AZ613" s="322"/>
      <c r="BA613" s="322"/>
      <c r="BB613" s="244"/>
      <c r="BC613" s="244"/>
      <c r="BD613" s="244"/>
      <c r="BE613" s="244"/>
      <c r="BF613" s="337">
        <f t="shared" si="252"/>
        <v>0</v>
      </c>
      <c r="BG613" s="244"/>
      <c r="BH613" s="322"/>
      <c r="BI613" s="337">
        <f t="shared" si="253"/>
        <v>1</v>
      </c>
      <c r="BJ613" s="337">
        <f t="shared" si="254"/>
        <v>1</v>
      </c>
      <c r="BK613" s="337">
        <f t="shared" si="255"/>
        <v>1</v>
      </c>
      <c r="BL613" s="337">
        <f t="shared" si="256"/>
        <v>1</v>
      </c>
      <c r="BM613" s="337">
        <f t="shared" si="257"/>
        <v>1</v>
      </c>
      <c r="BN613" s="337">
        <f t="shared" si="258"/>
        <v>1</v>
      </c>
      <c r="BO613" s="415"/>
      <c r="BP613" s="244"/>
      <c r="BQ613" s="244"/>
      <c r="BR613" s="842"/>
      <c r="BS613" s="842"/>
      <c r="BT613" s="842"/>
    </row>
    <row r="614" spans="1:72" s="22" customFormat="1" ht="15.75" hidden="1" customHeight="1" outlineLevel="1">
      <c r="A614" s="842"/>
      <c r="B614" s="44"/>
      <c r="C614" s="45"/>
      <c r="D614" s="46"/>
      <c r="E614" s="46"/>
      <c r="F614" s="45"/>
      <c r="G614" s="46"/>
      <c r="H614" s="45"/>
      <c r="I614" s="45"/>
      <c r="J614" s="47"/>
      <c r="K614" s="48"/>
      <c r="L614" s="47"/>
      <c r="M614" s="2316"/>
      <c r="N614" s="48"/>
      <c r="O614" s="49"/>
      <c r="P614" s="49"/>
      <c r="Q614" s="2254">
        <f t="shared" si="263"/>
        <v>0</v>
      </c>
      <c r="R614" s="2336"/>
      <c r="S614" s="50"/>
      <c r="T614" s="220"/>
      <c r="U614" s="2336"/>
      <c r="V614" s="2336"/>
      <c r="W614" s="2255">
        <f t="shared" si="259"/>
        <v>0</v>
      </c>
      <c r="X614" s="2261">
        <f t="shared" si="260"/>
        <v>0</v>
      </c>
      <c r="Y614" s="2261">
        <f t="shared" si="261"/>
        <v>0</v>
      </c>
      <c r="Z614" s="50"/>
      <c r="AA614" s="50"/>
      <c r="AB614" s="48"/>
      <c r="AC614" s="48"/>
      <c r="AD614" s="48"/>
      <c r="AE614" s="51"/>
      <c r="AF614" s="42"/>
      <c r="AG614" s="52" t="s">
        <v>7537</v>
      </c>
      <c r="AH614" s="207"/>
      <c r="AI614" s="415"/>
      <c r="AJ614" s="336" t="str">
        <f t="shared" si="262"/>
        <v>Please complete all cells in row</v>
      </c>
      <c r="AK614" s="415"/>
      <c r="AL614" s="337">
        <f t="shared" si="238"/>
        <v>1</v>
      </c>
      <c r="AM614" s="337">
        <f t="shared" si="239"/>
        <v>1</v>
      </c>
      <c r="AN614" s="337">
        <f t="shared" si="240"/>
        <v>1</v>
      </c>
      <c r="AO614" s="337">
        <f t="shared" si="241"/>
        <v>1</v>
      </c>
      <c r="AP614" s="337">
        <f t="shared" si="242"/>
        <v>1</v>
      </c>
      <c r="AQ614" s="337">
        <f t="shared" si="243"/>
        <v>1</v>
      </c>
      <c r="AR614" s="337">
        <f t="shared" si="244"/>
        <v>1</v>
      </c>
      <c r="AS614" s="337">
        <f t="shared" si="245"/>
        <v>1</v>
      </c>
      <c r="AT614" s="337">
        <f t="shared" si="246"/>
        <v>1</v>
      </c>
      <c r="AU614" s="337">
        <f t="shared" si="247"/>
        <v>1</v>
      </c>
      <c r="AV614" s="337">
        <f t="shared" si="248"/>
        <v>1</v>
      </c>
      <c r="AW614" s="337">
        <f t="shared" si="249"/>
        <v>1</v>
      </c>
      <c r="AX614" s="337">
        <f t="shared" si="250"/>
        <v>1</v>
      </c>
      <c r="AY614" s="337">
        <f t="shared" si="251"/>
        <v>1</v>
      </c>
      <c r="AZ614" s="322"/>
      <c r="BA614" s="322"/>
      <c r="BB614" s="244"/>
      <c r="BC614" s="244"/>
      <c r="BD614" s="244"/>
      <c r="BE614" s="244"/>
      <c r="BF614" s="337">
        <f t="shared" si="252"/>
        <v>0</v>
      </c>
      <c r="BG614" s="244"/>
      <c r="BH614" s="322"/>
      <c r="BI614" s="337">
        <f t="shared" si="253"/>
        <v>1</v>
      </c>
      <c r="BJ614" s="337">
        <f t="shared" si="254"/>
        <v>1</v>
      </c>
      <c r="BK614" s="337">
        <f t="shared" si="255"/>
        <v>1</v>
      </c>
      <c r="BL614" s="337">
        <f t="shared" si="256"/>
        <v>1</v>
      </c>
      <c r="BM614" s="337">
        <f t="shared" si="257"/>
        <v>1</v>
      </c>
      <c r="BN614" s="337">
        <f t="shared" si="258"/>
        <v>1</v>
      </c>
      <c r="BO614" s="415"/>
      <c r="BP614" s="244"/>
      <c r="BQ614" s="244"/>
      <c r="BR614" s="842"/>
      <c r="BS614" s="842"/>
      <c r="BT614" s="842"/>
    </row>
    <row r="615" spans="1:72" s="22" customFormat="1" ht="15.75" hidden="1" customHeight="1" outlineLevel="1">
      <c r="A615" s="842"/>
      <c r="B615" s="44"/>
      <c r="C615" s="45"/>
      <c r="D615" s="46"/>
      <c r="E615" s="46"/>
      <c r="F615" s="45"/>
      <c r="G615" s="46"/>
      <c r="H615" s="45"/>
      <c r="I615" s="45"/>
      <c r="J615" s="47"/>
      <c r="K615" s="48"/>
      <c r="L615" s="47"/>
      <c r="M615" s="2316"/>
      <c r="N615" s="48"/>
      <c r="O615" s="49"/>
      <c r="P615" s="49"/>
      <c r="Q615" s="2254">
        <f t="shared" si="263"/>
        <v>0</v>
      </c>
      <c r="R615" s="2336"/>
      <c r="S615" s="50"/>
      <c r="T615" s="220"/>
      <c r="U615" s="2336"/>
      <c r="V615" s="2336"/>
      <c r="W615" s="2255">
        <f t="shared" si="259"/>
        <v>0</v>
      </c>
      <c r="X615" s="2261">
        <f t="shared" si="260"/>
        <v>0</v>
      </c>
      <c r="Y615" s="2261">
        <f t="shared" si="261"/>
        <v>0</v>
      </c>
      <c r="Z615" s="50"/>
      <c r="AA615" s="50"/>
      <c r="AB615" s="48"/>
      <c r="AC615" s="48"/>
      <c r="AD615" s="48"/>
      <c r="AE615" s="51"/>
      <c r="AF615" s="42"/>
      <c r="AG615" s="52" t="s">
        <v>7538</v>
      </c>
      <c r="AH615" s="207"/>
      <c r="AI615" s="415"/>
      <c r="AJ615" s="336" t="str">
        <f t="shared" si="262"/>
        <v>Please complete all cells in row</v>
      </c>
      <c r="AK615" s="415"/>
      <c r="AL615" s="337">
        <f t="shared" si="238"/>
        <v>1</v>
      </c>
      <c r="AM615" s="337">
        <f t="shared" si="239"/>
        <v>1</v>
      </c>
      <c r="AN615" s="337">
        <f t="shared" si="240"/>
        <v>1</v>
      </c>
      <c r="AO615" s="337">
        <f t="shared" si="241"/>
        <v>1</v>
      </c>
      <c r="AP615" s="337">
        <f t="shared" si="242"/>
        <v>1</v>
      </c>
      <c r="AQ615" s="337">
        <f t="shared" si="243"/>
        <v>1</v>
      </c>
      <c r="AR615" s="337">
        <f t="shared" si="244"/>
        <v>1</v>
      </c>
      <c r="AS615" s="337">
        <f t="shared" si="245"/>
        <v>1</v>
      </c>
      <c r="AT615" s="337">
        <f t="shared" si="246"/>
        <v>1</v>
      </c>
      <c r="AU615" s="337">
        <f t="shared" si="247"/>
        <v>1</v>
      </c>
      <c r="AV615" s="337">
        <f t="shared" si="248"/>
        <v>1</v>
      </c>
      <c r="AW615" s="337">
        <f t="shared" si="249"/>
        <v>1</v>
      </c>
      <c r="AX615" s="337">
        <f t="shared" si="250"/>
        <v>1</v>
      </c>
      <c r="AY615" s="337">
        <f t="shared" si="251"/>
        <v>1</v>
      </c>
      <c r="AZ615" s="322"/>
      <c r="BA615" s="322"/>
      <c r="BB615" s="244"/>
      <c r="BC615" s="244"/>
      <c r="BD615" s="244"/>
      <c r="BE615" s="244"/>
      <c r="BF615" s="337">
        <f t="shared" si="252"/>
        <v>0</v>
      </c>
      <c r="BG615" s="244"/>
      <c r="BH615" s="322"/>
      <c r="BI615" s="337">
        <f t="shared" si="253"/>
        <v>1</v>
      </c>
      <c r="BJ615" s="337">
        <f t="shared" si="254"/>
        <v>1</v>
      </c>
      <c r="BK615" s="337">
        <f t="shared" si="255"/>
        <v>1</v>
      </c>
      <c r="BL615" s="337">
        <f t="shared" si="256"/>
        <v>1</v>
      </c>
      <c r="BM615" s="337">
        <f t="shared" si="257"/>
        <v>1</v>
      </c>
      <c r="BN615" s="337">
        <f t="shared" si="258"/>
        <v>1</v>
      </c>
      <c r="BO615" s="415"/>
      <c r="BP615" s="244"/>
      <c r="BQ615" s="244"/>
      <c r="BR615" s="842"/>
      <c r="BS615" s="842"/>
      <c r="BT615" s="842"/>
    </row>
    <row r="616" spans="1:72" s="22" customFormat="1" ht="15.75" hidden="1" customHeight="1" outlineLevel="1">
      <c r="A616" s="842"/>
      <c r="B616" s="44"/>
      <c r="C616" s="45"/>
      <c r="D616" s="46"/>
      <c r="E616" s="46"/>
      <c r="F616" s="45"/>
      <c r="G616" s="46"/>
      <c r="H616" s="45"/>
      <c r="I616" s="45"/>
      <c r="J616" s="47"/>
      <c r="K616" s="48"/>
      <c r="L616" s="47"/>
      <c r="M616" s="2316"/>
      <c r="N616" s="48"/>
      <c r="O616" s="49"/>
      <c r="P616" s="49"/>
      <c r="Q616" s="2254">
        <f t="shared" si="263"/>
        <v>0</v>
      </c>
      <c r="R616" s="2336"/>
      <c r="S616" s="50"/>
      <c r="T616" s="220"/>
      <c r="U616" s="2336"/>
      <c r="V616" s="2336"/>
      <c r="W616" s="2255">
        <f t="shared" si="259"/>
        <v>0</v>
      </c>
      <c r="X616" s="2261">
        <f t="shared" si="260"/>
        <v>0</v>
      </c>
      <c r="Y616" s="2261">
        <f t="shared" si="261"/>
        <v>0</v>
      </c>
      <c r="Z616" s="50"/>
      <c r="AA616" s="50"/>
      <c r="AB616" s="48"/>
      <c r="AC616" s="48"/>
      <c r="AD616" s="48"/>
      <c r="AE616" s="51"/>
      <c r="AF616" s="42"/>
      <c r="AG616" s="52" t="s">
        <v>7539</v>
      </c>
      <c r="AH616" s="207"/>
      <c r="AI616" s="415"/>
      <c r="AJ616" s="336" t="str">
        <f t="shared" si="262"/>
        <v>Please complete all cells in row</v>
      </c>
      <c r="AK616" s="415"/>
      <c r="AL616" s="337">
        <f t="shared" si="238"/>
        <v>1</v>
      </c>
      <c r="AM616" s="337">
        <f t="shared" si="239"/>
        <v>1</v>
      </c>
      <c r="AN616" s="337">
        <f t="shared" si="240"/>
        <v>1</v>
      </c>
      <c r="AO616" s="337">
        <f t="shared" si="241"/>
        <v>1</v>
      </c>
      <c r="AP616" s="337">
        <f t="shared" si="242"/>
        <v>1</v>
      </c>
      <c r="AQ616" s="337">
        <f t="shared" si="243"/>
        <v>1</v>
      </c>
      <c r="AR616" s="337">
        <f t="shared" si="244"/>
        <v>1</v>
      </c>
      <c r="AS616" s="337">
        <f t="shared" si="245"/>
        <v>1</v>
      </c>
      <c r="AT616" s="337">
        <f t="shared" si="246"/>
        <v>1</v>
      </c>
      <c r="AU616" s="337">
        <f t="shared" si="247"/>
        <v>1</v>
      </c>
      <c r="AV616" s="337">
        <f t="shared" si="248"/>
        <v>1</v>
      </c>
      <c r="AW616" s="337">
        <f t="shared" si="249"/>
        <v>1</v>
      </c>
      <c r="AX616" s="337">
        <f t="shared" si="250"/>
        <v>1</v>
      </c>
      <c r="AY616" s="337">
        <f t="shared" si="251"/>
        <v>1</v>
      </c>
      <c r="AZ616" s="322"/>
      <c r="BA616" s="322"/>
      <c r="BB616" s="244"/>
      <c r="BC616" s="244"/>
      <c r="BD616" s="244"/>
      <c r="BE616" s="244"/>
      <c r="BF616" s="337">
        <f t="shared" si="252"/>
        <v>0</v>
      </c>
      <c r="BG616" s="244"/>
      <c r="BH616" s="322"/>
      <c r="BI616" s="337">
        <f t="shared" si="253"/>
        <v>1</v>
      </c>
      <c r="BJ616" s="337">
        <f t="shared" si="254"/>
        <v>1</v>
      </c>
      <c r="BK616" s="337">
        <f t="shared" si="255"/>
        <v>1</v>
      </c>
      <c r="BL616" s="337">
        <f t="shared" si="256"/>
        <v>1</v>
      </c>
      <c r="BM616" s="337">
        <f t="shared" si="257"/>
        <v>1</v>
      </c>
      <c r="BN616" s="337">
        <f t="shared" si="258"/>
        <v>1</v>
      </c>
      <c r="BO616" s="415"/>
      <c r="BP616" s="244"/>
      <c r="BQ616" s="244"/>
      <c r="BR616" s="842"/>
      <c r="BS616" s="842"/>
      <c r="BT616" s="842"/>
    </row>
    <row r="617" spans="1:72" s="22" customFormat="1" ht="15.75" hidden="1" customHeight="1" outlineLevel="1">
      <c r="A617" s="842"/>
      <c r="B617" s="44"/>
      <c r="C617" s="45"/>
      <c r="D617" s="46"/>
      <c r="E617" s="46"/>
      <c r="F617" s="45"/>
      <c r="G617" s="46"/>
      <c r="H617" s="45"/>
      <c r="I617" s="45"/>
      <c r="J617" s="47"/>
      <c r="K617" s="48"/>
      <c r="L617" s="47"/>
      <c r="M617" s="2316"/>
      <c r="N617" s="48"/>
      <c r="O617" s="49"/>
      <c r="P617" s="49"/>
      <c r="Q617" s="2254">
        <f t="shared" si="263"/>
        <v>0</v>
      </c>
      <c r="R617" s="2336"/>
      <c r="S617" s="50"/>
      <c r="T617" s="220"/>
      <c r="U617" s="2336"/>
      <c r="V617" s="2336"/>
      <c r="W617" s="2255">
        <f t="shared" si="259"/>
        <v>0</v>
      </c>
      <c r="X617" s="2261">
        <f t="shared" si="260"/>
        <v>0</v>
      </c>
      <c r="Y617" s="2261">
        <f t="shared" si="261"/>
        <v>0</v>
      </c>
      <c r="Z617" s="50"/>
      <c r="AA617" s="50"/>
      <c r="AB617" s="48"/>
      <c r="AC617" s="48"/>
      <c r="AD617" s="48"/>
      <c r="AE617" s="51"/>
      <c r="AF617" s="42"/>
      <c r="AG617" s="52" t="s">
        <v>7540</v>
      </c>
      <c r="AH617" s="207"/>
      <c r="AI617" s="415"/>
      <c r="AJ617" s="336" t="str">
        <f t="shared" si="262"/>
        <v>Please complete all cells in row</v>
      </c>
      <c r="AK617" s="415"/>
      <c r="AL617" s="337">
        <f t="shared" si="238"/>
        <v>1</v>
      </c>
      <c r="AM617" s="337">
        <f t="shared" si="239"/>
        <v>1</v>
      </c>
      <c r="AN617" s="337">
        <f t="shared" si="240"/>
        <v>1</v>
      </c>
      <c r="AO617" s="337">
        <f t="shared" si="241"/>
        <v>1</v>
      </c>
      <c r="AP617" s="337">
        <f t="shared" si="242"/>
        <v>1</v>
      </c>
      <c r="AQ617" s="337">
        <f t="shared" si="243"/>
        <v>1</v>
      </c>
      <c r="AR617" s="337">
        <f t="shared" si="244"/>
        <v>1</v>
      </c>
      <c r="AS617" s="337">
        <f t="shared" si="245"/>
        <v>1</v>
      </c>
      <c r="AT617" s="337">
        <f t="shared" si="246"/>
        <v>1</v>
      </c>
      <c r="AU617" s="337">
        <f t="shared" si="247"/>
        <v>1</v>
      </c>
      <c r="AV617" s="337">
        <f t="shared" si="248"/>
        <v>1</v>
      </c>
      <c r="AW617" s="337">
        <f t="shared" si="249"/>
        <v>1</v>
      </c>
      <c r="AX617" s="337">
        <f t="shared" si="250"/>
        <v>1</v>
      </c>
      <c r="AY617" s="337">
        <f t="shared" si="251"/>
        <v>1</v>
      </c>
      <c r="AZ617" s="322"/>
      <c r="BA617" s="322"/>
      <c r="BB617" s="244"/>
      <c r="BC617" s="244"/>
      <c r="BD617" s="244"/>
      <c r="BE617" s="244"/>
      <c r="BF617" s="337">
        <f t="shared" si="252"/>
        <v>0</v>
      </c>
      <c r="BG617" s="244"/>
      <c r="BH617" s="322"/>
      <c r="BI617" s="337">
        <f t="shared" si="253"/>
        <v>1</v>
      </c>
      <c r="BJ617" s="337">
        <f t="shared" si="254"/>
        <v>1</v>
      </c>
      <c r="BK617" s="337">
        <f t="shared" si="255"/>
        <v>1</v>
      </c>
      <c r="BL617" s="337">
        <f t="shared" si="256"/>
        <v>1</v>
      </c>
      <c r="BM617" s="337">
        <f t="shared" si="257"/>
        <v>1</v>
      </c>
      <c r="BN617" s="337">
        <f t="shared" si="258"/>
        <v>1</v>
      </c>
      <c r="BO617" s="415"/>
      <c r="BP617" s="244"/>
      <c r="BQ617" s="244"/>
      <c r="BR617" s="842"/>
      <c r="BS617" s="842"/>
      <c r="BT617" s="842"/>
    </row>
    <row r="618" spans="1:72" s="22" customFormat="1" ht="15.75" customHeight="1" collapsed="1" thickBot="1">
      <c r="A618" s="842"/>
      <c r="B618" s="53" t="s">
        <v>7541</v>
      </c>
      <c r="C618" s="2318"/>
      <c r="D618" s="2318"/>
      <c r="E618" s="2318"/>
      <c r="F618" s="2319"/>
      <c r="G618" s="2319"/>
      <c r="H618" s="2320"/>
      <c r="I618" s="2320"/>
      <c r="J618" s="2321"/>
      <c r="K618" s="2322"/>
      <c r="L618" s="2321"/>
      <c r="M618" s="2323"/>
      <c r="N618" s="2257">
        <f>SUM(N468:N617)</f>
        <v>0</v>
      </c>
      <c r="O618" s="2257">
        <f>SUM(O468:O617)</f>
        <v>0</v>
      </c>
      <c r="P618" s="2257">
        <f>SUM(P468:P617)</f>
        <v>0</v>
      </c>
      <c r="Q618" s="2256">
        <f>SUM(Q468:Q617)</f>
        <v>0</v>
      </c>
      <c r="R618" s="2323"/>
      <c r="S618" s="2323"/>
      <c r="T618" s="2323"/>
      <c r="U618" s="2323"/>
      <c r="V618" s="2323"/>
      <c r="W618" s="2323"/>
      <c r="X618" s="2257">
        <f>SUM(X468:X617)</f>
        <v>0</v>
      </c>
      <c r="Y618" s="2257">
        <f>SUM(Y468:Y617)</f>
        <v>0</v>
      </c>
      <c r="Z618" s="2323"/>
      <c r="AA618" s="2323"/>
      <c r="AB618" s="2257">
        <f>SUM(AB468:AB617)</f>
        <v>0</v>
      </c>
      <c r="AC618" s="2257">
        <f>SUM(AC468:AC617)</f>
        <v>0</v>
      </c>
      <c r="AD618" s="2257">
        <f>SUM(AD468:AD617)</f>
        <v>0</v>
      </c>
      <c r="AE618" s="2325"/>
      <c r="AF618" s="42"/>
      <c r="AG618" s="54" t="s">
        <v>7542</v>
      </c>
      <c r="AH618" s="207"/>
      <c r="AI618" s="415"/>
      <c r="AJ618" s="336" t="str">
        <f t="shared" si="262"/>
        <v>Please complete all cells in row</v>
      </c>
      <c r="AK618" s="415"/>
      <c r="AL618" s="244"/>
      <c r="AM618" s="244"/>
      <c r="AN618" s="244"/>
      <c r="AO618" s="244"/>
      <c r="AP618" s="244"/>
      <c r="AQ618" s="244"/>
      <c r="AR618" s="244"/>
      <c r="AS618" s="244"/>
      <c r="AT618" s="244"/>
      <c r="AU618" s="244"/>
      <c r="AV618" s="244"/>
      <c r="AW618" s="244"/>
      <c r="AX618" s="244"/>
      <c r="AY618" s="244"/>
      <c r="AZ618" s="244"/>
      <c r="BA618" s="244"/>
      <c r="BB618" s="244"/>
      <c r="BC618" s="244"/>
      <c r="BD618" s="244"/>
      <c r="BE618" s="244"/>
      <c r="BF618" s="244"/>
      <c r="BG618" s="244"/>
      <c r="BH618" s="244"/>
      <c r="BI618" s="244"/>
      <c r="BJ618" s="244"/>
      <c r="BK618" s="244"/>
      <c r="BL618" s="244"/>
      <c r="BM618" s="244"/>
      <c r="BN618" s="337">
        <f t="shared" ref="BN618:BN620" si="264" xml:space="preserve"> IF( ISNUMBER(AE618 ), 0, 1 )</f>
        <v>1</v>
      </c>
      <c r="BO618" s="415"/>
      <c r="BP618" s="244"/>
      <c r="BQ618" s="244"/>
      <c r="BR618" s="842"/>
      <c r="BS618" s="842"/>
      <c r="BT618" s="842"/>
    </row>
    <row r="619" spans="1:72" s="22" customFormat="1" ht="15.75" customHeight="1" thickTop="1" thickBot="1">
      <c r="A619" s="842"/>
      <c r="B619" s="57"/>
      <c r="C619" s="2337"/>
      <c r="D619" s="2337"/>
      <c r="E619" s="2337"/>
      <c r="F619" s="2337"/>
      <c r="G619" s="2337"/>
      <c r="H619" s="2337"/>
      <c r="I619" s="2337"/>
      <c r="J619" s="2337"/>
      <c r="K619" s="2337"/>
      <c r="L619" s="2337"/>
      <c r="M619" s="2329"/>
      <c r="N619" s="2329"/>
      <c r="O619" s="2338"/>
      <c r="P619" s="2338"/>
      <c r="Q619" s="2330"/>
      <c r="R619" s="2329"/>
      <c r="S619" s="2329"/>
      <c r="T619" s="2329"/>
      <c r="U619" s="2329"/>
      <c r="V619" s="2329"/>
      <c r="W619" s="2329"/>
      <c r="X619" s="2338"/>
      <c r="Y619" s="2338"/>
      <c r="Z619" s="2338"/>
      <c r="AA619" s="2338"/>
      <c r="AB619" s="2338"/>
      <c r="AC619" s="2338"/>
      <c r="AD619" s="2338"/>
      <c r="AE619" s="2338"/>
      <c r="AF619" s="42"/>
      <c r="AG619" s="28"/>
      <c r="AH619" s="207"/>
      <c r="AI619" s="415"/>
      <c r="AJ619" s="244"/>
      <c r="AK619" s="415"/>
      <c r="AL619" s="244"/>
      <c r="AM619" s="244"/>
      <c r="AN619" s="244"/>
      <c r="AO619" s="244"/>
      <c r="AP619" s="244"/>
      <c r="AQ619" s="244"/>
      <c r="AR619" s="244"/>
      <c r="AS619" s="244"/>
      <c r="AT619" s="244"/>
      <c r="AU619" s="244"/>
      <c r="AV619" s="244"/>
      <c r="AW619" s="244"/>
      <c r="AX619" s="244"/>
      <c r="AY619" s="244"/>
      <c r="AZ619" s="244"/>
      <c r="BA619" s="244"/>
      <c r="BB619" s="244"/>
      <c r="BC619" s="244"/>
      <c r="BD619" s="244"/>
      <c r="BE619" s="244"/>
      <c r="BF619" s="244"/>
      <c r="BG619" s="244"/>
      <c r="BH619" s="244"/>
      <c r="BI619" s="244"/>
      <c r="BJ619" s="244"/>
      <c r="BK619" s="244"/>
      <c r="BL619" s="244"/>
      <c r="BM619" s="244"/>
      <c r="BN619" s="244"/>
      <c r="BO619" s="415"/>
      <c r="BP619" s="244"/>
      <c r="BQ619" s="244"/>
      <c r="BR619" s="842"/>
      <c r="BS619" s="842"/>
      <c r="BT619" s="842"/>
    </row>
    <row r="620" spans="1:72" s="22" customFormat="1" ht="15.75" customHeight="1" thickTop="1" thickBot="1">
      <c r="A620" s="842"/>
      <c r="B620" s="58" t="s">
        <v>7543</v>
      </c>
      <c r="C620" s="2339"/>
      <c r="D620" s="2339"/>
      <c r="E620" s="2339"/>
      <c r="F620" s="2340"/>
      <c r="G620" s="2340"/>
      <c r="H620" s="2341"/>
      <c r="I620" s="2341"/>
      <c r="J620" s="2342"/>
      <c r="K620" s="2343"/>
      <c r="L620" s="2342"/>
      <c r="M620" s="2344"/>
      <c r="N620" s="2258">
        <f>SUM(N159,N312,N465,N618)</f>
        <v>198.05239519</v>
      </c>
      <c r="O620" s="2258">
        <f>SUM(O159,O312,O465,O618)</f>
        <v>304.43420075211213</v>
      </c>
      <c r="P620" s="2258">
        <f>SUM(P159,P312,P465,P618)</f>
        <v>280.5235363502614</v>
      </c>
      <c r="Q620" s="2259">
        <f>SUM(Q159,Q312,Q465,Q618)</f>
        <v>6604.6431749555059</v>
      </c>
      <c r="R620" s="2344"/>
      <c r="S620" s="2344"/>
      <c r="T620" s="2344"/>
      <c r="U620" s="2344"/>
      <c r="V620" s="2344"/>
      <c r="W620" s="2344"/>
      <c r="X620" s="2258">
        <f>SUM(X159,X312,X465,X618)</f>
        <v>16.300418524399532</v>
      </c>
      <c r="Y620" s="2258">
        <f>SUM(Y159,Y312,Y465,Y618)</f>
        <v>9.2055900485356048</v>
      </c>
      <c r="Z620" s="2344"/>
      <c r="AA620" s="2344"/>
      <c r="AB620" s="2258">
        <f>SUM(AB159,AB312,AB465,AB618)</f>
        <v>11.816791940228388</v>
      </c>
      <c r="AC620" s="2258">
        <f>SUM(AC159,AC312,AC465,AC618)</f>
        <v>292.67201362188371</v>
      </c>
      <c r="AD620" s="2258">
        <f>SUM(AD159,AD312,AD465,AD618)</f>
        <v>517.08500000000004</v>
      </c>
      <c r="AE620" s="2345"/>
      <c r="AF620" s="42"/>
      <c r="AG620" s="59" t="s">
        <v>7544</v>
      </c>
      <c r="AH620" s="207"/>
      <c r="AI620" s="415"/>
      <c r="AJ620" s="336" t="str">
        <f t="shared" si="262"/>
        <v>Please complete all cells in row</v>
      </c>
      <c r="AK620" s="415"/>
      <c r="AL620" s="244"/>
      <c r="AM620" s="244"/>
      <c r="AN620" s="244"/>
      <c r="AO620" s="244"/>
      <c r="AP620" s="244"/>
      <c r="AQ620" s="244"/>
      <c r="AR620" s="244"/>
      <c r="AS620" s="244"/>
      <c r="AT620" s="244"/>
      <c r="AU620" s="244"/>
      <c r="AV620" s="244"/>
      <c r="AW620" s="244"/>
      <c r="AX620" s="244"/>
      <c r="AY620" s="244"/>
      <c r="AZ620" s="244"/>
      <c r="BA620" s="244"/>
      <c r="BB620" s="244"/>
      <c r="BC620" s="244"/>
      <c r="BD620" s="244"/>
      <c r="BE620" s="244"/>
      <c r="BF620" s="244"/>
      <c r="BG620" s="244"/>
      <c r="BH620" s="244"/>
      <c r="BI620" s="244"/>
      <c r="BJ620" s="244"/>
      <c r="BK620" s="244"/>
      <c r="BL620" s="244"/>
      <c r="BM620" s="244"/>
      <c r="BN620" s="337">
        <f t="shared" si="264"/>
        <v>1</v>
      </c>
      <c r="BO620" s="415"/>
      <c r="BP620" s="244"/>
      <c r="BQ620" s="244"/>
      <c r="BR620" s="842"/>
      <c r="BS620" s="842"/>
      <c r="BT620" s="842"/>
    </row>
    <row r="621" spans="1:72" s="22" customFormat="1" ht="15.75" customHeight="1" thickTop="1" thickBot="1">
      <c r="A621" s="842"/>
      <c r="B621" s="60"/>
      <c r="C621" s="2346"/>
      <c r="D621" s="2346"/>
      <c r="E621" s="2346"/>
      <c r="F621" s="2347"/>
      <c r="G621" s="2347"/>
      <c r="H621" s="2347"/>
      <c r="I621" s="2347"/>
      <c r="J621" s="2347"/>
      <c r="K621" s="2347"/>
      <c r="L621" s="2347"/>
      <c r="M621" s="2348"/>
      <c r="N621" s="2348"/>
      <c r="O621" s="2348"/>
      <c r="P621" s="2348"/>
      <c r="Q621" s="2349"/>
      <c r="R621" s="2349"/>
      <c r="S621" s="2349"/>
      <c r="T621" s="2349"/>
      <c r="U621" s="2349"/>
      <c r="V621" s="2349"/>
      <c r="W621" s="2349"/>
      <c r="X621" s="2349"/>
      <c r="Y621" s="2349"/>
      <c r="Z621" s="2349"/>
      <c r="AA621" s="2349"/>
      <c r="AB621" s="2349"/>
      <c r="AC621" s="2349"/>
      <c r="AD621" s="2349"/>
      <c r="AE621" s="2349"/>
      <c r="AF621" s="28"/>
      <c r="AG621" s="28"/>
      <c r="AH621" s="207"/>
      <c r="AI621" s="415"/>
      <c r="AJ621" s="244"/>
      <c r="AK621" s="415"/>
      <c r="AL621" s="244"/>
      <c r="AM621" s="244"/>
      <c r="AN621" s="244"/>
      <c r="AO621" s="244"/>
      <c r="AP621" s="244"/>
      <c r="AQ621" s="244"/>
      <c r="AR621" s="244"/>
      <c r="AS621" s="244"/>
      <c r="AT621" s="244"/>
      <c r="AU621" s="244"/>
      <c r="AV621" s="244"/>
      <c r="AW621" s="244"/>
      <c r="AX621" s="244"/>
      <c r="AY621" s="244"/>
      <c r="AZ621" s="244"/>
      <c r="BA621" s="244"/>
      <c r="BB621" s="244"/>
      <c r="BC621" s="244"/>
      <c r="BD621" s="244"/>
      <c r="BE621" s="244"/>
      <c r="BF621" s="244"/>
      <c r="BG621" s="244"/>
      <c r="BH621" s="244"/>
      <c r="BI621" s="244"/>
      <c r="BJ621" s="244"/>
      <c r="BK621" s="244"/>
      <c r="BL621" s="244"/>
      <c r="BM621" s="244"/>
      <c r="BN621" s="244"/>
      <c r="BO621" s="415"/>
      <c r="BP621" s="244"/>
      <c r="BQ621" s="244"/>
      <c r="BR621" s="842"/>
      <c r="BS621" s="842"/>
      <c r="BT621" s="842"/>
    </row>
    <row r="622" spans="1:72" s="22" customFormat="1" ht="15.75" customHeight="1" thickTop="1" thickBot="1">
      <c r="A622" s="842"/>
      <c r="B622" s="33" t="s">
        <v>7545</v>
      </c>
      <c r="C622" s="2346"/>
      <c r="D622" s="2346"/>
      <c r="E622" s="2346"/>
      <c r="F622" s="2347"/>
      <c r="G622" s="2347"/>
      <c r="H622" s="2347"/>
      <c r="I622" s="2347"/>
      <c r="J622" s="2347"/>
      <c r="K622" s="2347"/>
      <c r="L622" s="2347"/>
      <c r="M622" s="2348"/>
      <c r="N622" s="2348"/>
      <c r="O622" s="2348"/>
      <c r="P622" s="2348"/>
      <c r="Q622" s="2349"/>
      <c r="R622" s="2349"/>
      <c r="S622" s="2349"/>
      <c r="T622" s="2349"/>
      <c r="U622" s="2349"/>
      <c r="V622" s="2349"/>
      <c r="W622" s="2349"/>
      <c r="X622" s="2349"/>
      <c r="Y622" s="2349"/>
      <c r="Z622" s="2349"/>
      <c r="AA622" s="2349"/>
      <c r="AB622" s="2349"/>
      <c r="AC622" s="2349"/>
      <c r="AD622" s="2349"/>
      <c r="AE622" s="2349"/>
      <c r="AF622" s="28"/>
      <c r="AG622" s="28"/>
      <c r="AH622" s="207"/>
      <c r="AI622" s="415"/>
      <c r="AJ622" s="244"/>
      <c r="AK622" s="415"/>
      <c r="AL622" s="244"/>
      <c r="AM622" s="244"/>
      <c r="AN622" s="244"/>
      <c r="AO622" s="244"/>
      <c r="AP622" s="244"/>
      <c r="AQ622" s="244"/>
      <c r="AR622" s="244"/>
      <c r="AS622" s="244"/>
      <c r="AT622" s="244"/>
      <c r="AU622" s="244"/>
      <c r="AV622" s="244"/>
      <c r="AW622" s="244"/>
      <c r="AX622" s="244"/>
      <c r="AY622" s="244"/>
      <c r="AZ622" s="244"/>
      <c r="BA622" s="244"/>
      <c r="BB622" s="244"/>
      <c r="BC622" s="244"/>
      <c r="BD622" s="244"/>
      <c r="BE622" s="244"/>
      <c r="BF622" s="244"/>
      <c r="BG622" s="244"/>
      <c r="BH622" s="244"/>
      <c r="BI622" s="244"/>
      <c r="BJ622" s="244"/>
      <c r="BK622" s="244"/>
      <c r="BL622" s="244"/>
      <c r="BM622" s="244"/>
      <c r="BN622" s="244"/>
      <c r="BO622" s="415"/>
      <c r="BP622" s="244"/>
      <c r="BQ622" s="244"/>
      <c r="BR622" s="842"/>
      <c r="BS622" s="842"/>
      <c r="BT622" s="842"/>
    </row>
    <row r="623" spans="1:72" s="22" customFormat="1" ht="15.75" customHeight="1" thickTop="1" thickBot="1">
      <c r="A623" s="842"/>
      <c r="B623" s="62" t="s">
        <v>7546</v>
      </c>
      <c r="C623" s="63">
        <v>44651</v>
      </c>
      <c r="D623" s="2346"/>
      <c r="E623" s="2346"/>
      <c r="F623" s="2347"/>
      <c r="G623" s="2347"/>
      <c r="H623" s="2347"/>
      <c r="I623" s="2347"/>
      <c r="J623" s="2347"/>
      <c r="K623" s="2347"/>
      <c r="L623" s="2347"/>
      <c r="M623" s="2348"/>
      <c r="N623" s="2348"/>
      <c r="O623" s="2348"/>
      <c r="P623" s="2348"/>
      <c r="Q623" s="2349"/>
      <c r="R623" s="2349"/>
      <c r="S623" s="2349"/>
      <c r="T623" s="2349"/>
      <c r="U623" s="2349"/>
      <c r="V623" s="2349"/>
      <c r="W623" s="2349"/>
      <c r="X623" s="2349"/>
      <c r="Y623" s="2349"/>
      <c r="Z623" s="2349"/>
      <c r="AA623" s="2349"/>
      <c r="AB623" s="2349"/>
      <c r="AC623" s="2349"/>
      <c r="AD623" s="2349"/>
      <c r="AE623" s="2349"/>
      <c r="AF623" s="28"/>
      <c r="AG623" s="28"/>
      <c r="AH623" s="207"/>
      <c r="AI623" s="415"/>
      <c r="AJ623" s="244"/>
      <c r="AK623" s="415"/>
      <c r="AL623" s="244"/>
      <c r="AM623" s="244"/>
      <c r="AN623" s="244"/>
      <c r="AO623" s="244"/>
      <c r="AP623" s="244"/>
      <c r="AQ623" s="244"/>
      <c r="AR623" s="244"/>
      <c r="AS623" s="244"/>
      <c r="AT623" s="244"/>
      <c r="AU623" s="244"/>
      <c r="AV623" s="244"/>
      <c r="AW623" s="244"/>
      <c r="AX623" s="244"/>
      <c r="AY623" s="244"/>
      <c r="AZ623" s="244"/>
      <c r="BA623" s="244"/>
      <c r="BB623" s="244"/>
      <c r="BC623" s="244"/>
      <c r="BD623" s="244"/>
      <c r="BE623" s="244"/>
      <c r="BF623" s="244"/>
      <c r="BG623" s="244"/>
      <c r="BH623" s="244"/>
      <c r="BI623" s="244"/>
      <c r="BJ623" s="244"/>
      <c r="BK623" s="244"/>
      <c r="BL623" s="244"/>
      <c r="BM623" s="244"/>
      <c r="BN623" s="244"/>
      <c r="BO623" s="415"/>
      <c r="BP623" s="244"/>
      <c r="BQ623" s="244"/>
      <c r="BR623" s="842"/>
      <c r="BS623" s="842"/>
      <c r="BT623" s="842"/>
    </row>
    <row r="624" spans="1:72" s="22" customFormat="1" ht="15.75" customHeight="1" thickTop="1" thickBot="1">
      <c r="A624" s="842"/>
      <c r="B624" s="60"/>
      <c r="C624" s="2346"/>
      <c r="D624" s="2346"/>
      <c r="E624" s="2346"/>
      <c r="F624" s="2347"/>
      <c r="G624" s="2347"/>
      <c r="H624" s="2347"/>
      <c r="I624" s="2347"/>
      <c r="J624" s="2347"/>
      <c r="K624" s="2347"/>
      <c r="L624" s="2347"/>
      <c r="M624" s="2348"/>
      <c r="N624" s="2348"/>
      <c r="O624" s="2348"/>
      <c r="P624" s="2348"/>
      <c r="Q624" s="2349"/>
      <c r="R624" s="2349"/>
      <c r="S624" s="2349"/>
      <c r="T624" s="2349"/>
      <c r="U624" s="2349"/>
      <c r="V624" s="2349"/>
      <c r="W624" s="2349"/>
      <c r="X624" s="2349"/>
      <c r="Y624" s="2349"/>
      <c r="Z624" s="2349"/>
      <c r="AA624" s="2349"/>
      <c r="AB624" s="2349"/>
      <c r="AC624" s="2349"/>
      <c r="AD624" s="2349"/>
      <c r="AE624" s="2349"/>
      <c r="AF624" s="28"/>
      <c r="AG624" s="28"/>
      <c r="AH624" s="207"/>
      <c r="AI624" s="415"/>
      <c r="AJ624" s="244"/>
      <c r="AK624" s="415"/>
      <c r="AL624" s="244"/>
      <c r="AM624" s="244"/>
      <c r="AN624" s="244"/>
      <c r="AO624" s="244"/>
      <c r="AP624" s="244"/>
      <c r="AQ624" s="244"/>
      <c r="AR624" s="244"/>
      <c r="AS624" s="244"/>
      <c r="AT624" s="244"/>
      <c r="AU624" s="244"/>
      <c r="AV624" s="244"/>
      <c r="AW624" s="244"/>
      <c r="AX624" s="244"/>
      <c r="AY624" s="244"/>
      <c r="AZ624" s="244"/>
      <c r="BA624" s="244"/>
      <c r="BB624" s="244"/>
      <c r="BC624" s="244"/>
      <c r="BD624" s="244"/>
      <c r="BE624" s="244"/>
      <c r="BF624" s="244"/>
      <c r="BG624" s="244"/>
      <c r="BH624" s="244"/>
      <c r="BI624" s="244"/>
      <c r="BJ624" s="244"/>
      <c r="BK624" s="244"/>
      <c r="BL624" s="244"/>
      <c r="BM624" s="244"/>
      <c r="BN624" s="244"/>
      <c r="BO624" s="415"/>
      <c r="BP624" s="244"/>
      <c r="BQ624" s="244"/>
      <c r="BR624" s="842"/>
      <c r="BS624" s="842"/>
      <c r="BT624" s="842"/>
    </row>
    <row r="625" spans="1:72" s="22" customFormat="1" ht="15.75" customHeight="1" thickTop="1" thickBot="1">
      <c r="A625" s="842"/>
      <c r="B625" s="33" t="s">
        <v>7547</v>
      </c>
      <c r="C625" s="2350"/>
      <c r="D625" s="2350"/>
      <c r="E625" s="2350"/>
      <c r="F625" s="2348"/>
      <c r="G625" s="2348"/>
      <c r="H625" s="2348"/>
      <c r="I625" s="2348"/>
      <c r="J625" s="2348"/>
      <c r="K625" s="2348"/>
      <c r="L625" s="2348"/>
      <c r="M625" s="2348"/>
      <c r="N625" s="2348"/>
      <c r="O625" s="2348"/>
      <c r="P625" s="2348"/>
      <c r="Q625" s="2349"/>
      <c r="R625" s="2349"/>
      <c r="S625" s="2349"/>
      <c r="T625" s="2349"/>
      <c r="U625" s="2349"/>
      <c r="V625" s="2349"/>
      <c r="W625" s="2349"/>
      <c r="X625" s="2349"/>
      <c r="Y625" s="2349"/>
      <c r="Z625" s="2349"/>
      <c r="AA625" s="2349"/>
      <c r="AB625" s="2349"/>
      <c r="AC625" s="2349"/>
      <c r="AD625" s="2349"/>
      <c r="AE625" s="2349"/>
      <c r="AF625" s="28"/>
      <c r="AG625" s="28"/>
      <c r="AH625" s="207"/>
      <c r="AI625" s="415"/>
      <c r="AJ625" s="244"/>
      <c r="AK625" s="415"/>
      <c r="AL625" s="244"/>
      <c r="AM625" s="244"/>
      <c r="AN625" s="244"/>
      <c r="AO625" s="244"/>
      <c r="AP625" s="244"/>
      <c r="AQ625" s="244"/>
      <c r="AR625" s="244"/>
      <c r="AS625" s="244"/>
      <c r="AT625" s="244"/>
      <c r="AU625" s="244"/>
      <c r="AV625" s="244"/>
      <c r="AW625" s="244"/>
      <c r="AX625" s="244"/>
      <c r="AY625" s="244"/>
      <c r="AZ625" s="244"/>
      <c r="BA625" s="244"/>
      <c r="BB625" s="244"/>
      <c r="BC625" s="244"/>
      <c r="BD625" s="244"/>
      <c r="BE625" s="244"/>
      <c r="BF625" s="244"/>
      <c r="BG625" s="244"/>
      <c r="BH625" s="244"/>
      <c r="BI625" s="244"/>
      <c r="BJ625" s="244"/>
      <c r="BK625" s="244"/>
      <c r="BL625" s="244"/>
      <c r="BM625" s="244"/>
      <c r="BN625" s="244"/>
      <c r="BO625" s="415"/>
      <c r="BP625" s="244"/>
      <c r="BQ625" s="244"/>
      <c r="BR625" s="842"/>
      <c r="BS625" s="842"/>
      <c r="BT625" s="842"/>
    </row>
    <row r="626" spans="1:72" s="22" customFormat="1" ht="15.75" customHeight="1" thickTop="1">
      <c r="A626" s="842"/>
      <c r="B626" s="64" t="s">
        <v>7548</v>
      </c>
      <c r="C626" s="65">
        <v>0.03</v>
      </c>
      <c r="D626" s="2334"/>
      <c r="E626" s="2334"/>
      <c r="F626" s="2334"/>
      <c r="G626" s="2334"/>
      <c r="H626" s="2334"/>
      <c r="I626" s="2334"/>
      <c r="J626" s="2334"/>
      <c r="K626" s="2334"/>
      <c r="L626" s="2334"/>
      <c r="M626" s="2334"/>
      <c r="N626" s="2334"/>
      <c r="O626" s="2334"/>
      <c r="P626" s="2334"/>
      <c r="Q626" s="2334"/>
      <c r="R626" s="2334"/>
      <c r="S626" s="2334"/>
      <c r="T626" s="2334"/>
      <c r="U626" s="2334"/>
      <c r="V626" s="2334"/>
      <c r="W626" s="2334"/>
      <c r="X626" s="2334"/>
      <c r="Y626" s="2334"/>
      <c r="Z626" s="2334"/>
      <c r="AA626" s="2334"/>
      <c r="AB626" s="2334"/>
      <c r="AC626" s="2334"/>
      <c r="AD626" s="2334"/>
      <c r="AE626" s="2351"/>
      <c r="AF626" s="28"/>
      <c r="AG626" s="43" t="s">
        <v>7549</v>
      </c>
      <c r="AH626" s="207"/>
      <c r="AI626" s="415"/>
      <c r="AJ626" s="244"/>
      <c r="AK626" s="415"/>
      <c r="AL626" s="244"/>
      <c r="AM626" s="244"/>
      <c r="AN626" s="244"/>
      <c r="AO626" s="244"/>
      <c r="AP626" s="244"/>
      <c r="AQ626" s="244"/>
      <c r="AR626" s="244"/>
      <c r="AS626" s="244"/>
      <c r="AT626" s="244"/>
      <c r="AU626" s="244"/>
      <c r="AV626" s="244"/>
      <c r="AW626" s="244"/>
      <c r="AX626" s="244"/>
      <c r="AY626" s="244"/>
      <c r="AZ626" s="244"/>
      <c r="BA626" s="244"/>
      <c r="BB626" s="244"/>
      <c r="BC626" s="244"/>
      <c r="BD626" s="244"/>
      <c r="BE626" s="244"/>
      <c r="BF626" s="244"/>
      <c r="BG626" s="244"/>
      <c r="BH626" s="244"/>
      <c r="BI626" s="244"/>
      <c r="BJ626" s="244"/>
      <c r="BK626" s="244"/>
      <c r="BL626" s="244"/>
      <c r="BM626" s="244"/>
      <c r="BN626" s="244"/>
      <c r="BO626" s="415"/>
      <c r="BP626" s="244"/>
      <c r="BQ626" s="244"/>
      <c r="BR626" s="842"/>
      <c r="BS626" s="842"/>
      <c r="BT626" s="842"/>
    </row>
    <row r="627" spans="1:72" s="22" customFormat="1" ht="15.75" customHeight="1" thickBot="1">
      <c r="A627" s="842"/>
      <c r="B627" s="66" t="s">
        <v>7550</v>
      </c>
      <c r="C627" s="67">
        <v>0</v>
      </c>
      <c r="D627" s="2323"/>
      <c r="E627" s="2323"/>
      <c r="F627" s="2323"/>
      <c r="G627" s="2323"/>
      <c r="H627" s="2323"/>
      <c r="I627" s="2323"/>
      <c r="J627" s="2323"/>
      <c r="K627" s="2323"/>
      <c r="L627" s="2323"/>
      <c r="M627" s="2323"/>
      <c r="N627" s="2323"/>
      <c r="O627" s="2323"/>
      <c r="P627" s="2323"/>
      <c r="Q627" s="2323"/>
      <c r="R627" s="2323"/>
      <c r="S627" s="2323"/>
      <c r="T627" s="2323"/>
      <c r="U627" s="2323"/>
      <c r="V627" s="2323"/>
      <c r="W627" s="2323"/>
      <c r="X627" s="2323"/>
      <c r="Y627" s="2323"/>
      <c r="Z627" s="2323"/>
      <c r="AA627" s="2323"/>
      <c r="AB627" s="2323"/>
      <c r="AC627" s="2323"/>
      <c r="AD627" s="2323"/>
      <c r="AE627" s="2352"/>
      <c r="AF627" s="28"/>
      <c r="AG627" s="54" t="s">
        <v>7551</v>
      </c>
      <c r="AH627" s="207"/>
      <c r="AI627" s="415"/>
      <c r="AJ627" s="244"/>
      <c r="AK627" s="415"/>
      <c r="AL627" s="244"/>
      <c r="AM627" s="244"/>
      <c r="AN627" s="244"/>
      <c r="AO627" s="244"/>
      <c r="AP627" s="244"/>
      <c r="AQ627" s="244"/>
      <c r="AR627" s="244"/>
      <c r="AS627" s="244"/>
      <c r="AT627" s="244"/>
      <c r="AU627" s="244"/>
      <c r="AV627" s="244"/>
      <c r="AW627" s="244"/>
      <c r="AX627" s="244"/>
      <c r="AY627" s="244"/>
      <c r="AZ627" s="244"/>
      <c r="BA627" s="244"/>
      <c r="BB627" s="244"/>
      <c r="BC627" s="244"/>
      <c r="BD627" s="244"/>
      <c r="BE627" s="244"/>
      <c r="BF627" s="244"/>
      <c r="BG627" s="244"/>
      <c r="BH627" s="244"/>
      <c r="BI627" s="244"/>
      <c r="BJ627" s="244"/>
      <c r="BK627" s="244"/>
      <c r="BL627" s="244"/>
      <c r="BM627" s="244"/>
      <c r="BN627" s="244"/>
      <c r="BO627" s="415"/>
      <c r="BP627" s="244"/>
      <c r="BQ627" s="244"/>
      <c r="BR627" s="842"/>
      <c r="BS627" s="842"/>
      <c r="BT627" s="842"/>
    </row>
    <row r="628" spans="1:72" s="22" customFormat="1" ht="15.75" customHeight="1" thickTop="1" thickBot="1">
      <c r="A628" s="842"/>
      <c r="B628" s="60"/>
      <c r="C628" s="2348"/>
      <c r="D628" s="2353"/>
      <c r="E628" s="2353"/>
      <c r="F628" s="2353"/>
      <c r="G628" s="2348"/>
      <c r="H628" s="2348"/>
      <c r="I628" s="2348"/>
      <c r="J628" s="2348"/>
      <c r="K628" s="2348"/>
      <c r="L628" s="2348"/>
      <c r="M628" s="2348"/>
      <c r="N628" s="2348"/>
      <c r="O628" s="2348"/>
      <c r="P628" s="2348"/>
      <c r="Q628" s="2349"/>
      <c r="R628" s="2349"/>
      <c r="S628" s="2349"/>
      <c r="T628" s="2349"/>
      <c r="U628" s="2349"/>
      <c r="V628" s="2349"/>
      <c r="W628" s="2349"/>
      <c r="X628" s="2349"/>
      <c r="Y628" s="2349"/>
      <c r="Z628" s="2349"/>
      <c r="AA628" s="2349"/>
      <c r="AB628" s="2349"/>
      <c r="AC628" s="2349"/>
      <c r="AD628" s="2349"/>
      <c r="AE628" s="2349"/>
      <c r="AF628" s="28"/>
      <c r="AG628" s="28"/>
      <c r="AH628" s="207"/>
      <c r="AI628" s="415"/>
      <c r="AJ628" s="244"/>
      <c r="AK628" s="415"/>
      <c r="AL628" s="244"/>
      <c r="AM628" s="244"/>
      <c r="AN628" s="244"/>
      <c r="AO628" s="244"/>
      <c r="AP628" s="244"/>
      <c r="AQ628" s="244"/>
      <c r="AR628" s="244"/>
      <c r="AS628" s="244"/>
      <c r="AT628" s="244"/>
      <c r="AU628" s="244"/>
      <c r="AV628" s="244"/>
      <c r="AW628" s="244"/>
      <c r="AX628" s="244"/>
      <c r="AY628" s="244"/>
      <c r="AZ628" s="244"/>
      <c r="BA628" s="244"/>
      <c r="BB628" s="244"/>
      <c r="BC628" s="244"/>
      <c r="BD628" s="244"/>
      <c r="BE628" s="244"/>
      <c r="BF628" s="244"/>
      <c r="BG628" s="244"/>
      <c r="BH628" s="244"/>
      <c r="BI628" s="244"/>
      <c r="BJ628" s="244"/>
      <c r="BK628" s="244"/>
      <c r="BL628" s="244"/>
      <c r="BM628" s="244"/>
      <c r="BN628" s="244"/>
      <c r="BO628" s="415"/>
      <c r="BP628" s="244"/>
      <c r="BQ628" s="244"/>
      <c r="BR628" s="842"/>
      <c r="BS628" s="842"/>
      <c r="BT628" s="842"/>
    </row>
    <row r="629" spans="1:72" s="22" customFormat="1" ht="15.75" customHeight="1" thickTop="1" thickBot="1">
      <c r="A629" s="842"/>
      <c r="B629" s="33" t="s">
        <v>6228</v>
      </c>
      <c r="C629" s="2348"/>
      <c r="D629" s="2353"/>
      <c r="E629" s="2353"/>
      <c r="F629" s="2353"/>
      <c r="G629" s="2348"/>
      <c r="H629" s="2348"/>
      <c r="I629" s="2348"/>
      <c r="J629" s="2348"/>
      <c r="K629" s="2348"/>
      <c r="L629" s="2348"/>
      <c r="M629" s="2348"/>
      <c r="N629" s="2348"/>
      <c r="O629" s="2348"/>
      <c r="P629" s="2348"/>
      <c r="Q629" s="2349"/>
      <c r="R629" s="2349"/>
      <c r="S629" s="2349"/>
      <c r="T629" s="2349"/>
      <c r="U629" s="2349"/>
      <c r="V629" s="2349"/>
      <c r="W629" s="2349"/>
      <c r="X629" s="2354"/>
      <c r="Y629" s="2349"/>
      <c r="Z629" s="2349"/>
      <c r="AA629" s="2349"/>
      <c r="AB629" s="2349"/>
      <c r="AC629" s="2349"/>
      <c r="AD629" s="2349"/>
      <c r="AE629" s="2349"/>
      <c r="AF629" s="28"/>
      <c r="AG629" s="28"/>
      <c r="AH629" s="207"/>
      <c r="AI629" s="415"/>
      <c r="AJ629" s="244"/>
      <c r="AK629" s="415"/>
      <c r="AL629" s="244"/>
      <c r="AM629" s="244"/>
      <c r="AN629" s="244"/>
      <c r="AO629" s="244"/>
      <c r="AP629" s="244"/>
      <c r="AQ629" s="244"/>
      <c r="AR629" s="244"/>
      <c r="AS629" s="244"/>
      <c r="AT629" s="244"/>
      <c r="AU629" s="244"/>
      <c r="AV629" s="244"/>
      <c r="AW629" s="244"/>
      <c r="AX629" s="244"/>
      <c r="AY629" s="244"/>
      <c r="AZ629" s="244"/>
      <c r="BA629" s="244"/>
      <c r="BB629" s="244"/>
      <c r="BC629" s="244"/>
      <c r="BD629" s="244"/>
      <c r="BE629" s="244"/>
      <c r="BF629" s="244"/>
      <c r="BG629" s="244"/>
      <c r="BH629" s="244"/>
      <c r="BI629" s="244"/>
      <c r="BJ629" s="244"/>
      <c r="BK629" s="244"/>
      <c r="BL629" s="244"/>
      <c r="BM629" s="244"/>
      <c r="BN629" s="244"/>
      <c r="BO629" s="415"/>
      <c r="BP629" s="244"/>
      <c r="BQ629" s="244"/>
      <c r="BR629" s="842"/>
      <c r="BS629" s="842"/>
      <c r="BT629" s="842"/>
    </row>
    <row r="630" spans="1:72" s="22" customFormat="1" ht="15.75" customHeight="1" thickTop="1">
      <c r="A630" s="842"/>
      <c r="B630" s="64" t="s">
        <v>6229</v>
      </c>
      <c r="C630" s="2262">
        <f>IF(X620=0,0,(X620/O620))</f>
        <v>5.3543322281560189E-2</v>
      </c>
      <c r="D630" s="2334"/>
      <c r="E630" s="2334"/>
      <c r="F630" s="2334"/>
      <c r="G630" s="2334"/>
      <c r="H630" s="2334"/>
      <c r="I630" s="2334"/>
      <c r="J630" s="2334"/>
      <c r="K630" s="2334"/>
      <c r="L630" s="2334"/>
      <c r="M630" s="2334"/>
      <c r="N630" s="2334"/>
      <c r="O630" s="2334"/>
      <c r="P630" s="2334"/>
      <c r="Q630" s="2334"/>
      <c r="R630" s="2334"/>
      <c r="S630" s="2334"/>
      <c r="T630" s="2334"/>
      <c r="U630" s="2334"/>
      <c r="V630" s="2334"/>
      <c r="W630" s="2334"/>
      <c r="X630" s="2334"/>
      <c r="Y630" s="2334"/>
      <c r="Z630" s="2334"/>
      <c r="AA630" s="2334"/>
      <c r="AB630" s="2334"/>
      <c r="AC630" s="2334"/>
      <c r="AD630" s="2334"/>
      <c r="AE630" s="2351"/>
      <c r="AF630" s="28"/>
      <c r="AG630" s="43" t="s">
        <v>7552</v>
      </c>
      <c r="AH630" s="207"/>
      <c r="AI630" s="415"/>
      <c r="AJ630" s="244"/>
      <c r="AK630" s="415"/>
      <c r="AL630" s="244"/>
      <c r="AM630" s="244"/>
      <c r="AN630" s="244"/>
      <c r="AO630" s="244"/>
      <c r="AP630" s="244"/>
      <c r="AQ630" s="244"/>
      <c r="AR630" s="244"/>
      <c r="AS630" s="244"/>
      <c r="AT630" s="244"/>
      <c r="AU630" s="244"/>
      <c r="AV630" s="244"/>
      <c r="AW630" s="244"/>
      <c r="AX630" s="244"/>
      <c r="AY630" s="244"/>
      <c r="AZ630" s="244"/>
      <c r="BA630" s="244"/>
      <c r="BB630" s="244"/>
      <c r="BC630" s="244"/>
      <c r="BD630" s="244"/>
      <c r="BE630" s="244"/>
      <c r="BF630" s="244"/>
      <c r="BG630" s="244"/>
      <c r="BH630" s="244"/>
      <c r="BI630" s="244"/>
      <c r="BJ630" s="244"/>
      <c r="BK630" s="244"/>
      <c r="BL630" s="244"/>
      <c r="BM630" s="244"/>
      <c r="BN630" s="244"/>
      <c r="BO630" s="415"/>
      <c r="BP630" s="244"/>
      <c r="BQ630" s="244"/>
      <c r="BR630" s="842"/>
      <c r="BS630" s="842"/>
      <c r="BT630" s="842"/>
    </row>
    <row r="631" spans="1:72" s="22" customFormat="1" ht="15.75" customHeight="1" thickBot="1">
      <c r="A631" s="842"/>
      <c r="B631" s="66" t="s">
        <v>6231</v>
      </c>
      <c r="C631" s="2263">
        <f>IF(Y620=0,0,(Y620/O620))</f>
        <v>3.0238357010457333E-2</v>
      </c>
      <c r="D631" s="2323"/>
      <c r="E631" s="2323"/>
      <c r="F631" s="2323"/>
      <c r="G631" s="2323"/>
      <c r="H631" s="2323"/>
      <c r="I631" s="2323"/>
      <c r="J631" s="2323"/>
      <c r="K631" s="2323"/>
      <c r="L631" s="2323"/>
      <c r="M631" s="2323"/>
      <c r="N631" s="2323"/>
      <c r="O631" s="2323"/>
      <c r="P631" s="2323"/>
      <c r="Q631" s="2323"/>
      <c r="R631" s="2323"/>
      <c r="S631" s="2323"/>
      <c r="T631" s="2323"/>
      <c r="U631" s="2323"/>
      <c r="V631" s="2323"/>
      <c r="W631" s="2323"/>
      <c r="X631" s="2323"/>
      <c r="Y631" s="2323"/>
      <c r="Z631" s="2323"/>
      <c r="AA631" s="2323"/>
      <c r="AB631" s="2323"/>
      <c r="AC631" s="2323"/>
      <c r="AD631" s="2323"/>
      <c r="AE631" s="2352"/>
      <c r="AF631" s="28"/>
      <c r="AG631" s="54" t="s">
        <v>7553</v>
      </c>
      <c r="AH631" s="207"/>
      <c r="AI631" s="415"/>
      <c r="AJ631" s="244"/>
      <c r="AK631" s="415"/>
      <c r="AL631" s="244"/>
      <c r="AM631" s="244"/>
      <c r="AN631" s="244"/>
      <c r="AO631" s="244"/>
      <c r="AP631" s="244"/>
      <c r="AQ631" s="244"/>
      <c r="AR631" s="244"/>
      <c r="AS631" s="244"/>
      <c r="AT631" s="244"/>
      <c r="AU631" s="244"/>
      <c r="AV631" s="244"/>
      <c r="AW631" s="244"/>
      <c r="AX631" s="244"/>
      <c r="AY631" s="244"/>
      <c r="AZ631" s="244"/>
      <c r="BA631" s="244"/>
      <c r="BB631" s="244"/>
      <c r="BC631" s="244"/>
      <c r="BD631" s="244"/>
      <c r="BE631" s="244"/>
      <c r="BF631" s="244"/>
      <c r="BG631" s="244"/>
      <c r="BH631" s="244"/>
      <c r="BI631" s="244"/>
      <c r="BJ631" s="244"/>
      <c r="BK631" s="244"/>
      <c r="BL631" s="244"/>
      <c r="BM631" s="244"/>
      <c r="BN631" s="244"/>
      <c r="BO631" s="415"/>
      <c r="BP631" s="244"/>
      <c r="BQ631" s="244"/>
      <c r="BR631" s="842"/>
      <c r="BS631" s="842"/>
      <c r="BT631" s="842"/>
    </row>
    <row r="632" spans="1:72" s="22" customFormat="1" ht="15.75" customHeight="1" thickTop="1" thickBot="1">
      <c r="A632" s="842"/>
      <c r="B632" s="32"/>
      <c r="C632" s="2348"/>
      <c r="D632" s="2353"/>
      <c r="E632" s="2353"/>
      <c r="F632" s="2353"/>
      <c r="G632" s="2353"/>
      <c r="H632" s="2348"/>
      <c r="I632" s="2348"/>
      <c r="J632" s="2348"/>
      <c r="K632" s="2348"/>
      <c r="L632" s="2348"/>
      <c r="M632" s="2348"/>
      <c r="N632" s="2348"/>
      <c r="O632" s="2348"/>
      <c r="P632" s="2348"/>
      <c r="Q632" s="2349"/>
      <c r="R632" s="2349"/>
      <c r="S632" s="2349"/>
      <c r="T632" s="2349"/>
      <c r="U632" s="2349"/>
      <c r="V632" s="2349"/>
      <c r="W632" s="2349"/>
      <c r="X632" s="2349"/>
      <c r="Y632" s="2354"/>
      <c r="Z632" s="2354"/>
      <c r="AA632" s="2354"/>
      <c r="AB632" s="2349"/>
      <c r="AC632" s="2349"/>
      <c r="AD632" s="2349"/>
      <c r="AE632" s="2349"/>
      <c r="AF632" s="28"/>
      <c r="AG632" s="28"/>
      <c r="AH632" s="207"/>
      <c r="AI632" s="415"/>
      <c r="AJ632" s="244"/>
      <c r="AK632" s="415"/>
      <c r="AL632" s="244"/>
      <c r="AM632" s="244"/>
      <c r="AN632" s="244"/>
      <c r="AO632" s="244"/>
      <c r="AP632" s="244"/>
      <c r="AQ632" s="244"/>
      <c r="AR632" s="244"/>
      <c r="AS632" s="244"/>
      <c r="AT632" s="244"/>
      <c r="AU632" s="244"/>
      <c r="AV632" s="244"/>
      <c r="AW632" s="244"/>
      <c r="AX632" s="244"/>
      <c r="AY632" s="244"/>
      <c r="AZ632" s="244"/>
      <c r="BA632" s="244"/>
      <c r="BB632" s="244"/>
      <c r="BC632" s="244"/>
      <c r="BD632" s="244"/>
      <c r="BE632" s="244"/>
      <c r="BF632" s="244"/>
      <c r="BG632" s="244"/>
      <c r="BH632" s="244"/>
      <c r="BI632" s="244"/>
      <c r="BJ632" s="244"/>
      <c r="BK632" s="244"/>
      <c r="BL632" s="244"/>
      <c r="BM632" s="244"/>
      <c r="BN632" s="244"/>
      <c r="BO632" s="415"/>
      <c r="BP632" s="244"/>
      <c r="BQ632" s="244"/>
      <c r="BR632" s="842"/>
      <c r="BS632" s="842"/>
      <c r="BT632" s="842"/>
    </row>
    <row r="633" spans="1:72" s="22" customFormat="1" ht="15.75" customHeight="1" thickTop="1" thickBot="1">
      <c r="A633" s="842"/>
      <c r="B633" s="33" t="s">
        <v>7554</v>
      </c>
      <c r="C633" s="2348"/>
      <c r="D633" s="2353"/>
      <c r="E633" s="2353"/>
      <c r="F633" s="2353"/>
      <c r="G633" s="2353"/>
      <c r="H633" s="2348"/>
      <c r="I633" s="2348"/>
      <c r="J633" s="2348"/>
      <c r="K633" s="2348"/>
      <c r="L633" s="2348"/>
      <c r="M633" s="2348"/>
      <c r="N633" s="2348"/>
      <c r="O633" s="2348"/>
      <c r="P633" s="2348"/>
      <c r="Q633" s="2349"/>
      <c r="R633" s="2349"/>
      <c r="S633" s="2349"/>
      <c r="T633" s="2349"/>
      <c r="U633" s="2349"/>
      <c r="V633" s="2349"/>
      <c r="W633" s="2349"/>
      <c r="X633" s="2349"/>
      <c r="Y633" s="2349"/>
      <c r="Z633" s="2349"/>
      <c r="AA633" s="2349"/>
      <c r="AB633" s="2349"/>
      <c r="AC633" s="2349"/>
      <c r="AD633" s="2349"/>
      <c r="AE633" s="2349"/>
      <c r="AF633" s="28"/>
      <c r="AG633" s="28"/>
      <c r="AH633" s="207"/>
      <c r="AI633" s="415"/>
      <c r="AJ633" s="244"/>
      <c r="AK633" s="415"/>
      <c r="AL633" s="244"/>
      <c r="AM633" s="244"/>
      <c r="AN633" s="244"/>
      <c r="AO633" s="244"/>
      <c r="AP633" s="244"/>
      <c r="AQ633" s="244"/>
      <c r="AR633" s="244"/>
      <c r="AS633" s="244"/>
      <c r="AT633" s="244"/>
      <c r="AU633" s="244"/>
      <c r="AV633" s="244"/>
      <c r="AW633" s="244"/>
      <c r="AX633" s="244"/>
      <c r="AY633" s="244"/>
      <c r="AZ633" s="244"/>
      <c r="BA633" s="244"/>
      <c r="BB633" s="244"/>
      <c r="BC633" s="244"/>
      <c r="BD633" s="244"/>
      <c r="BE633" s="244"/>
      <c r="BF633" s="244"/>
      <c r="BG633" s="244"/>
      <c r="BH633" s="244"/>
      <c r="BI633" s="244"/>
      <c r="BJ633" s="244"/>
      <c r="BK633" s="244"/>
      <c r="BL633" s="244"/>
      <c r="BM633" s="244"/>
      <c r="BN633" s="244"/>
      <c r="BO633" s="415"/>
      <c r="BP633" s="244"/>
      <c r="BQ633" s="244"/>
      <c r="BR633" s="842"/>
      <c r="BS633" s="842"/>
      <c r="BT633" s="842"/>
    </row>
    <row r="634" spans="1:72" s="22" customFormat="1" ht="15.75" customHeight="1" thickTop="1">
      <c r="A634" s="842"/>
      <c r="B634" s="68" t="s">
        <v>7555</v>
      </c>
      <c r="C634" s="2264">
        <f>IF($O$312=0,0,$O$312/$O$620)</f>
        <v>0</v>
      </c>
      <c r="D634" s="2334"/>
      <c r="E634" s="2334"/>
      <c r="F634" s="2334"/>
      <c r="G634" s="2334"/>
      <c r="H634" s="2334"/>
      <c r="I634" s="2334"/>
      <c r="J634" s="2334"/>
      <c r="K634" s="2334"/>
      <c r="L634" s="2334"/>
      <c r="M634" s="2334"/>
      <c r="N634" s="2334"/>
      <c r="O634" s="2334"/>
      <c r="P634" s="2334"/>
      <c r="Q634" s="2334"/>
      <c r="R634" s="2334"/>
      <c r="S634" s="2334"/>
      <c r="T634" s="2334"/>
      <c r="U634" s="2334"/>
      <c r="V634" s="2334"/>
      <c r="W634" s="2334"/>
      <c r="X634" s="2334"/>
      <c r="Y634" s="2334"/>
      <c r="Z634" s="2334"/>
      <c r="AA634" s="2334"/>
      <c r="AB634" s="2334"/>
      <c r="AC634" s="2334"/>
      <c r="AD634" s="2334"/>
      <c r="AE634" s="2351"/>
      <c r="AF634" s="69"/>
      <c r="AG634" s="43" t="s">
        <v>7556</v>
      </c>
      <c r="AH634" s="207"/>
      <c r="AI634" s="415"/>
      <c r="AJ634" s="244"/>
      <c r="AK634" s="415"/>
      <c r="AL634" s="244"/>
      <c r="AM634" s="244"/>
      <c r="AN634" s="244"/>
      <c r="AO634" s="244"/>
      <c r="AP634" s="244"/>
      <c r="AQ634" s="244"/>
      <c r="AR634" s="244"/>
      <c r="AS634" s="244"/>
      <c r="AT634" s="244"/>
      <c r="AU634" s="244"/>
      <c r="AV634" s="244"/>
      <c r="AW634" s="244"/>
      <c r="AX634" s="244"/>
      <c r="AY634" s="244"/>
      <c r="AZ634" s="244"/>
      <c r="BA634" s="244"/>
      <c r="BB634" s="244"/>
      <c r="BC634" s="244"/>
      <c r="BD634" s="244"/>
      <c r="BE634" s="244"/>
      <c r="BF634" s="244"/>
      <c r="BG634" s="244"/>
      <c r="BH634" s="244"/>
      <c r="BI634" s="244"/>
      <c r="BJ634" s="244"/>
      <c r="BK634" s="244"/>
      <c r="BL634" s="244"/>
      <c r="BM634" s="244"/>
      <c r="BN634" s="244"/>
      <c r="BO634" s="415"/>
      <c r="BP634" s="244"/>
      <c r="BQ634" s="244"/>
      <c r="BR634" s="842"/>
      <c r="BS634" s="842"/>
      <c r="BT634" s="842"/>
    </row>
    <row r="635" spans="1:72" s="22" customFormat="1" ht="15.75" customHeight="1">
      <c r="A635" s="842"/>
      <c r="B635" s="70" t="s">
        <v>7557</v>
      </c>
      <c r="C635" s="2265">
        <f>IF($O$159=0,0,$O$159/$O$620)</f>
        <v>0.16966686089273642</v>
      </c>
      <c r="D635" s="2335"/>
      <c r="E635" s="2335"/>
      <c r="F635" s="2335"/>
      <c r="G635" s="2335"/>
      <c r="H635" s="2335"/>
      <c r="I635" s="2335"/>
      <c r="J635" s="2335"/>
      <c r="K635" s="2335"/>
      <c r="L635" s="2335"/>
      <c r="M635" s="2335"/>
      <c r="N635" s="2335"/>
      <c r="O635" s="2335"/>
      <c r="P635" s="2335"/>
      <c r="Q635" s="2335"/>
      <c r="R635" s="2335"/>
      <c r="S635" s="2335"/>
      <c r="T635" s="2335"/>
      <c r="U635" s="2335"/>
      <c r="V635" s="2335"/>
      <c r="W635" s="2335"/>
      <c r="X635" s="2335"/>
      <c r="Y635" s="2335"/>
      <c r="Z635" s="2335"/>
      <c r="AA635" s="2335"/>
      <c r="AB635" s="2335"/>
      <c r="AC635" s="2335"/>
      <c r="AD635" s="2335"/>
      <c r="AE635" s="2355"/>
      <c r="AF635" s="69"/>
      <c r="AG635" s="52" t="s">
        <v>7558</v>
      </c>
      <c r="AH635" s="207"/>
      <c r="AI635" s="415"/>
      <c r="AJ635" s="244"/>
      <c r="AK635" s="415"/>
      <c r="AL635" s="244"/>
      <c r="AM635" s="244"/>
      <c r="AN635" s="244"/>
      <c r="AO635" s="244"/>
      <c r="AP635" s="244"/>
      <c r="AQ635" s="244"/>
      <c r="AR635" s="244"/>
      <c r="AS635" s="244"/>
      <c r="AT635" s="244"/>
      <c r="AU635" s="244"/>
      <c r="AV635" s="244"/>
      <c r="AW635" s="244"/>
      <c r="AX635" s="244"/>
      <c r="AY635" s="244"/>
      <c r="AZ635" s="244"/>
      <c r="BA635" s="244"/>
      <c r="BB635" s="244"/>
      <c r="BC635" s="244"/>
      <c r="BD635" s="244"/>
      <c r="BE635" s="244"/>
      <c r="BF635" s="244"/>
      <c r="BG635" s="244"/>
      <c r="BH635" s="244"/>
      <c r="BI635" s="244"/>
      <c r="BJ635" s="244"/>
      <c r="BK635" s="244"/>
      <c r="BL635" s="244"/>
      <c r="BM635" s="244"/>
      <c r="BN635" s="244"/>
      <c r="BO635" s="415"/>
      <c r="BP635" s="244"/>
      <c r="BQ635" s="244"/>
      <c r="BR635" s="842"/>
      <c r="BS635" s="842"/>
      <c r="BT635" s="842"/>
    </row>
    <row r="636" spans="1:72" s="22" customFormat="1" ht="15.75" customHeight="1">
      <c r="A636" s="842"/>
      <c r="B636" s="70" t="s">
        <v>7559</v>
      </c>
      <c r="C636" s="2265">
        <f>IF($O$465=0,0,$O$465/$O$620)</f>
        <v>0.83033313910726347</v>
      </c>
      <c r="D636" s="2335"/>
      <c r="E636" s="2335"/>
      <c r="F636" s="2335"/>
      <c r="G636" s="2335"/>
      <c r="H636" s="2335"/>
      <c r="I636" s="2335"/>
      <c r="J636" s="2335"/>
      <c r="K636" s="2335"/>
      <c r="L636" s="2335"/>
      <c r="M636" s="2335"/>
      <c r="N636" s="2335"/>
      <c r="O636" s="2335"/>
      <c r="P636" s="2335"/>
      <c r="Q636" s="2335"/>
      <c r="R636" s="2335"/>
      <c r="S636" s="2335"/>
      <c r="T636" s="2335"/>
      <c r="U636" s="2335"/>
      <c r="V636" s="2335"/>
      <c r="W636" s="2335"/>
      <c r="X636" s="2335"/>
      <c r="Y636" s="2335"/>
      <c r="Z636" s="2335"/>
      <c r="AA636" s="2335"/>
      <c r="AB636" s="2335"/>
      <c r="AC636" s="2335"/>
      <c r="AD636" s="2335"/>
      <c r="AE636" s="2355"/>
      <c r="AF636" s="69"/>
      <c r="AG636" s="52" t="s">
        <v>7560</v>
      </c>
      <c r="AH636" s="207"/>
      <c r="AI636" s="415"/>
      <c r="AJ636" s="244"/>
      <c r="AK636" s="415"/>
      <c r="AL636" s="244"/>
      <c r="AM636" s="244"/>
      <c r="AN636" s="244"/>
      <c r="AO636" s="244"/>
      <c r="AP636" s="244"/>
      <c r="AQ636" s="244"/>
      <c r="AR636" s="244"/>
      <c r="AS636" s="244"/>
      <c r="AT636" s="244"/>
      <c r="AU636" s="244"/>
      <c r="AV636" s="244"/>
      <c r="AW636" s="244"/>
      <c r="AX636" s="244"/>
      <c r="AY636" s="244"/>
      <c r="AZ636" s="244"/>
      <c r="BA636" s="244"/>
      <c r="BB636" s="244"/>
      <c r="BC636" s="244"/>
      <c r="BD636" s="244"/>
      <c r="BE636" s="244"/>
      <c r="BF636" s="244"/>
      <c r="BG636" s="244"/>
      <c r="BH636" s="244"/>
      <c r="BI636" s="244"/>
      <c r="BJ636" s="244"/>
      <c r="BK636" s="244"/>
      <c r="BL636" s="244"/>
      <c r="BM636" s="244"/>
      <c r="BN636" s="244"/>
      <c r="BO636" s="415"/>
      <c r="BP636" s="244"/>
      <c r="BQ636" s="244"/>
      <c r="BR636" s="842"/>
      <c r="BS636" s="842"/>
      <c r="BT636" s="842"/>
    </row>
    <row r="637" spans="1:72" s="22" customFormat="1" ht="15.75" customHeight="1">
      <c r="A637" s="842"/>
      <c r="B637" s="70" t="s">
        <v>7561</v>
      </c>
      <c r="C637" s="2265">
        <f>IF($O$618=0,0,$O$618/$O$620)</f>
        <v>0</v>
      </c>
      <c r="D637" s="2335"/>
      <c r="E637" s="2335"/>
      <c r="F637" s="2335"/>
      <c r="G637" s="2335"/>
      <c r="H637" s="2335"/>
      <c r="I637" s="2335"/>
      <c r="J637" s="2335"/>
      <c r="K637" s="2335"/>
      <c r="L637" s="2335"/>
      <c r="M637" s="2335"/>
      <c r="N637" s="2335"/>
      <c r="O637" s="2335"/>
      <c r="P637" s="2335"/>
      <c r="Q637" s="2335"/>
      <c r="R637" s="2335"/>
      <c r="S637" s="2335"/>
      <c r="T637" s="2335"/>
      <c r="U637" s="2335"/>
      <c r="V637" s="2335"/>
      <c r="W637" s="2335"/>
      <c r="X637" s="2335"/>
      <c r="Y637" s="2335"/>
      <c r="Z637" s="2335"/>
      <c r="AA637" s="2335"/>
      <c r="AB637" s="2335"/>
      <c r="AC637" s="2335"/>
      <c r="AD637" s="2335"/>
      <c r="AE637" s="2355"/>
      <c r="AF637" s="69"/>
      <c r="AG637" s="52" t="s">
        <v>7562</v>
      </c>
      <c r="AH637" s="207"/>
      <c r="AI637" s="415"/>
      <c r="AJ637" s="244"/>
      <c r="AK637" s="415"/>
      <c r="AL637" s="244"/>
      <c r="AM637" s="244"/>
      <c r="AN637" s="244"/>
      <c r="AO637" s="244"/>
      <c r="AP637" s="244"/>
      <c r="AQ637" s="244"/>
      <c r="AR637" s="244"/>
      <c r="AS637" s="244"/>
      <c r="AT637" s="244"/>
      <c r="AU637" s="244"/>
      <c r="AV637" s="244"/>
      <c r="AW637" s="244"/>
      <c r="AX637" s="244"/>
      <c r="AY637" s="244"/>
      <c r="AZ637" s="244"/>
      <c r="BA637" s="244"/>
      <c r="BB637" s="244"/>
      <c r="BC637" s="244"/>
      <c r="BD637" s="244"/>
      <c r="BE637" s="244"/>
      <c r="BF637" s="244"/>
      <c r="BG637" s="244"/>
      <c r="BH637" s="244"/>
      <c r="BI637" s="244"/>
      <c r="BJ637" s="244"/>
      <c r="BK637" s="244"/>
      <c r="BL637" s="244"/>
      <c r="BM637" s="244"/>
      <c r="BN637" s="244"/>
      <c r="BO637" s="415"/>
      <c r="BP637" s="244"/>
      <c r="BQ637" s="244"/>
      <c r="BR637" s="842"/>
      <c r="BS637" s="842"/>
      <c r="BT637" s="842"/>
    </row>
    <row r="638" spans="1:72" s="22" customFormat="1" ht="15.75" customHeight="1">
      <c r="A638" s="842"/>
      <c r="B638" s="71" t="s">
        <v>7563</v>
      </c>
      <c r="C638" s="2265">
        <f>IF(($O$465+$O$618)=0,0,($O$465+$O$618)/$O$620)</f>
        <v>0.83033313910726347</v>
      </c>
      <c r="D638" s="2335"/>
      <c r="E638" s="2335"/>
      <c r="F638" s="2335"/>
      <c r="G638" s="2335"/>
      <c r="H638" s="2335"/>
      <c r="I638" s="2335"/>
      <c r="J638" s="2335"/>
      <c r="K638" s="2335"/>
      <c r="L638" s="2335"/>
      <c r="M638" s="2335"/>
      <c r="N638" s="2335"/>
      <c r="O638" s="2335"/>
      <c r="P638" s="2335"/>
      <c r="Q638" s="2335"/>
      <c r="R638" s="2335"/>
      <c r="S638" s="2335"/>
      <c r="T638" s="2335"/>
      <c r="U638" s="2335"/>
      <c r="V638" s="2335"/>
      <c r="W638" s="2335"/>
      <c r="X638" s="2335"/>
      <c r="Y638" s="2335"/>
      <c r="Z638" s="2335"/>
      <c r="AA638" s="2335"/>
      <c r="AB638" s="2335"/>
      <c r="AC638" s="2335"/>
      <c r="AD638" s="2335"/>
      <c r="AE638" s="2355"/>
      <c r="AF638" s="69"/>
      <c r="AG638" s="52" t="s">
        <v>7564</v>
      </c>
      <c r="AH638" s="207"/>
      <c r="AI638" s="415"/>
      <c r="AJ638" s="244"/>
      <c r="AK638" s="415"/>
      <c r="AL638" s="244"/>
      <c r="AM638" s="244"/>
      <c r="AN638" s="244"/>
      <c r="AO638" s="244"/>
      <c r="AP638" s="244"/>
      <c r="AQ638" s="244"/>
      <c r="AR638" s="244"/>
      <c r="AS638" s="244"/>
      <c r="AT638" s="244"/>
      <c r="AU638" s="244"/>
      <c r="AV638" s="244"/>
      <c r="AW638" s="244"/>
      <c r="AX638" s="244"/>
      <c r="AY638" s="244"/>
      <c r="AZ638" s="244"/>
      <c r="BA638" s="244"/>
      <c r="BB638" s="244"/>
      <c r="BC638" s="244"/>
      <c r="BD638" s="244"/>
      <c r="BE638" s="244"/>
      <c r="BF638" s="244"/>
      <c r="BG638" s="244"/>
      <c r="BH638" s="244"/>
      <c r="BI638" s="244"/>
      <c r="BJ638" s="244"/>
      <c r="BK638" s="244"/>
      <c r="BL638" s="244"/>
      <c r="BM638" s="244"/>
      <c r="BN638" s="244"/>
      <c r="BO638" s="415"/>
      <c r="BP638" s="244"/>
      <c r="BQ638" s="244"/>
      <c r="BR638" s="842"/>
      <c r="BS638" s="842"/>
      <c r="BT638" s="842"/>
    </row>
    <row r="639" spans="1:72" s="22" customFormat="1" ht="15.75" customHeight="1">
      <c r="A639" s="842"/>
      <c r="B639" s="71" t="s">
        <v>7565</v>
      </c>
      <c r="C639" s="2266">
        <f>C638+C635</f>
        <v>0.99999999999999989</v>
      </c>
      <c r="D639" s="2335"/>
      <c r="E639" s="2335"/>
      <c r="F639" s="2335"/>
      <c r="G639" s="2335"/>
      <c r="H639" s="2335"/>
      <c r="I639" s="2335"/>
      <c r="J639" s="2335"/>
      <c r="K639" s="2335"/>
      <c r="L639" s="2335"/>
      <c r="M639" s="2335"/>
      <c r="N639" s="2335"/>
      <c r="O639" s="2335"/>
      <c r="P639" s="2335"/>
      <c r="Q639" s="2335"/>
      <c r="R639" s="2335"/>
      <c r="S639" s="2335"/>
      <c r="T639" s="2335"/>
      <c r="U639" s="2335"/>
      <c r="V639" s="2335"/>
      <c r="W639" s="2335"/>
      <c r="X639" s="2335"/>
      <c r="Y639" s="2335"/>
      <c r="Z639" s="2335"/>
      <c r="AA639" s="2335"/>
      <c r="AB639" s="2335"/>
      <c r="AC639" s="2335"/>
      <c r="AD639" s="2335"/>
      <c r="AE639" s="2355"/>
      <c r="AF639" s="69"/>
      <c r="AG639" s="52" t="s">
        <v>7566</v>
      </c>
      <c r="AH639" s="207"/>
      <c r="AI639" s="415"/>
      <c r="AJ639" s="244"/>
      <c r="AK639" s="415"/>
      <c r="AL639" s="244"/>
      <c r="AM639" s="244"/>
      <c r="AN639" s="244"/>
      <c r="AO639" s="244"/>
      <c r="AP639" s="244"/>
      <c r="AQ639" s="244"/>
      <c r="AR639" s="244"/>
      <c r="AS639" s="244"/>
      <c r="AT639" s="244"/>
      <c r="AU639" s="244"/>
      <c r="AV639" s="244"/>
      <c r="AW639" s="244"/>
      <c r="AX639" s="244"/>
      <c r="AY639" s="244"/>
      <c r="AZ639" s="244"/>
      <c r="BA639" s="244"/>
      <c r="BB639" s="244"/>
      <c r="BC639" s="244"/>
      <c r="BD639" s="244"/>
      <c r="BE639" s="244"/>
      <c r="BF639" s="244"/>
      <c r="BG639" s="244"/>
      <c r="BH639" s="244"/>
      <c r="BI639" s="244"/>
      <c r="BJ639" s="244"/>
      <c r="BK639" s="244"/>
      <c r="BL639" s="244"/>
      <c r="BM639" s="244"/>
      <c r="BN639" s="244"/>
      <c r="BO639" s="415"/>
      <c r="BP639" s="244"/>
      <c r="BQ639" s="244"/>
      <c r="BR639" s="842"/>
      <c r="BS639" s="842"/>
      <c r="BT639" s="842"/>
    </row>
    <row r="640" spans="1:72" s="22" customFormat="1" ht="15.75" customHeight="1" thickBot="1">
      <c r="A640" s="842"/>
      <c r="B640" s="72" t="s">
        <v>6234</v>
      </c>
      <c r="C640" s="2267">
        <f>IF($Q$620=0,0,$Q$620/$O$620)</f>
        <v>21.694813390343704</v>
      </c>
      <c r="D640" s="2323"/>
      <c r="E640" s="2323"/>
      <c r="F640" s="2323"/>
      <c r="G640" s="2323"/>
      <c r="H640" s="2323"/>
      <c r="I640" s="2323"/>
      <c r="J640" s="2323"/>
      <c r="K640" s="2323"/>
      <c r="L640" s="2323"/>
      <c r="M640" s="2323"/>
      <c r="N640" s="2323"/>
      <c r="O640" s="2323"/>
      <c r="P640" s="2323"/>
      <c r="Q640" s="2323"/>
      <c r="R640" s="2323"/>
      <c r="S640" s="2323"/>
      <c r="T640" s="2323"/>
      <c r="U640" s="2323"/>
      <c r="V640" s="2323"/>
      <c r="W640" s="2323"/>
      <c r="X640" s="2323"/>
      <c r="Y640" s="2323"/>
      <c r="Z640" s="2323"/>
      <c r="AA640" s="2323"/>
      <c r="AB640" s="2323"/>
      <c r="AC640" s="2323"/>
      <c r="AD640" s="2323"/>
      <c r="AE640" s="2352"/>
      <c r="AF640" s="69"/>
      <c r="AG640" s="54" t="s">
        <v>7567</v>
      </c>
      <c r="AH640" s="207"/>
      <c r="AI640" s="415"/>
      <c r="AJ640" s="244"/>
      <c r="AK640" s="415"/>
      <c r="AL640" s="244"/>
      <c r="AM640" s="244"/>
      <c r="AN640" s="244"/>
      <c r="AO640" s="244"/>
      <c r="AP640" s="244"/>
      <c r="AQ640" s="244"/>
      <c r="AR640" s="244"/>
      <c r="AS640" s="244"/>
      <c r="AT640" s="244"/>
      <c r="AU640" s="244"/>
      <c r="AV640" s="244"/>
      <c r="AW640" s="244"/>
      <c r="AX640" s="244"/>
      <c r="AY640" s="244"/>
      <c r="AZ640" s="244"/>
      <c r="BA640" s="244"/>
      <c r="BB640" s="244"/>
      <c r="BC640" s="244"/>
      <c r="BD640" s="244"/>
      <c r="BE640" s="244"/>
      <c r="BF640" s="244"/>
      <c r="BG640" s="244"/>
      <c r="BH640" s="244"/>
      <c r="BI640" s="244"/>
      <c r="BJ640" s="244"/>
      <c r="BK640" s="244"/>
      <c r="BL640" s="244"/>
      <c r="BM640" s="244"/>
      <c r="BN640" s="244"/>
      <c r="BO640" s="415"/>
      <c r="BP640" s="244"/>
      <c r="BQ640" s="244"/>
      <c r="BR640" s="842"/>
      <c r="BS640" s="842"/>
      <c r="BT640" s="842"/>
    </row>
    <row r="641" spans="1:72" s="22" customFormat="1" ht="16.5" thickTop="1">
      <c r="A641" s="842"/>
      <c r="B641" s="61"/>
      <c r="C641" s="61"/>
      <c r="D641" s="61"/>
      <c r="E641" s="61"/>
      <c r="F641" s="61"/>
      <c r="G641" s="61"/>
      <c r="H641" s="73"/>
      <c r="I641" s="73"/>
      <c r="J641" s="73"/>
      <c r="K641" s="73"/>
      <c r="L641" s="73"/>
      <c r="M641" s="73"/>
      <c r="N641" s="73"/>
      <c r="O641" s="61"/>
      <c r="P641" s="61"/>
      <c r="Q641" s="61"/>
      <c r="R641" s="61"/>
      <c r="S641" s="61"/>
      <c r="T641" s="61"/>
      <c r="U641" s="61"/>
      <c r="V641" s="61"/>
      <c r="W641" s="61"/>
      <c r="X641" s="61"/>
      <c r="Y641" s="61"/>
      <c r="Z641" s="61"/>
      <c r="AA641" s="61"/>
      <c r="AB641" s="61"/>
      <c r="AC641" s="61"/>
      <c r="AD641" s="61"/>
      <c r="AE641" s="61"/>
      <c r="AF641" s="28"/>
      <c r="AG641" s="28"/>
      <c r="AH641" s="207"/>
      <c r="AI641" s="244"/>
      <c r="AJ641" s="244"/>
      <c r="AK641" s="244"/>
      <c r="AL641" s="244"/>
      <c r="AM641" s="244"/>
      <c r="AN641" s="244"/>
      <c r="AO641" s="244"/>
      <c r="AP641" s="244"/>
      <c r="AQ641" s="244"/>
      <c r="AR641" s="244"/>
      <c r="AS641" s="244"/>
      <c r="AT641" s="244"/>
      <c r="AU641" s="244"/>
      <c r="AV641" s="244"/>
      <c r="AW641" s="244"/>
      <c r="AX641" s="244"/>
      <c r="AY641" s="244"/>
      <c r="AZ641" s="244"/>
      <c r="BA641" s="244"/>
      <c r="BB641" s="244"/>
      <c r="BC641" s="244"/>
      <c r="BD641" s="244"/>
      <c r="BE641" s="244"/>
      <c r="BF641" s="244"/>
      <c r="BG641" s="244"/>
      <c r="BH641" s="244"/>
      <c r="BI641" s="244"/>
      <c r="BJ641" s="244"/>
      <c r="BK641" s="244"/>
      <c r="BL641" s="244"/>
      <c r="BM641" s="244"/>
      <c r="BN641" s="244"/>
      <c r="BO641" s="244"/>
      <c r="BP641" s="244"/>
      <c r="BQ641" s="244"/>
      <c r="BR641" s="842"/>
      <c r="BS641" s="842"/>
      <c r="BT641" s="842"/>
    </row>
    <row r="642" spans="1:72" s="22" customFormat="1">
      <c r="A642" s="842"/>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c r="AA642" s="28"/>
      <c r="AB642" s="28"/>
      <c r="AC642" s="28"/>
      <c r="AD642" s="28"/>
      <c r="AE642" s="28"/>
      <c r="AF642" s="28"/>
      <c r="AG642" s="28"/>
      <c r="AH642" s="207"/>
      <c r="AI642" s="244"/>
      <c r="AJ642" s="244"/>
      <c r="AK642" s="244"/>
      <c r="AL642" s="244"/>
      <c r="AM642" s="244"/>
      <c r="AN642" s="244"/>
      <c r="AO642" s="244"/>
      <c r="AP642" s="244"/>
      <c r="AQ642" s="244"/>
      <c r="AR642" s="244"/>
      <c r="AS642" s="244"/>
      <c r="AT642" s="244"/>
      <c r="AU642" s="244"/>
      <c r="AV642" s="244"/>
      <c r="AW642" s="244"/>
      <c r="AX642" s="244"/>
      <c r="AY642" s="244"/>
      <c r="AZ642" s="244"/>
      <c r="BA642" s="244"/>
      <c r="BB642" s="244"/>
      <c r="BC642" s="244"/>
      <c r="BD642" s="244"/>
      <c r="BE642" s="244"/>
      <c r="BF642" s="244"/>
      <c r="BG642" s="244"/>
      <c r="BH642" s="244"/>
      <c r="BI642" s="244"/>
      <c r="BJ642" s="244"/>
      <c r="BK642" s="244"/>
      <c r="BL642" s="244"/>
      <c r="BM642" s="244"/>
      <c r="BN642" s="244"/>
      <c r="BO642" s="244"/>
      <c r="BP642" s="244"/>
      <c r="BQ642" s="244"/>
      <c r="BR642" s="842"/>
      <c r="BS642" s="842"/>
      <c r="BT642" s="842"/>
    </row>
    <row r="643" spans="1:72">
      <c r="A643" s="842"/>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c r="AA643" s="28"/>
      <c r="AB643" s="28"/>
      <c r="AC643" s="28"/>
      <c r="AD643" s="28"/>
      <c r="AE643" s="28"/>
      <c r="AF643" s="28"/>
      <c r="AG643" s="28"/>
      <c r="AH643" s="207"/>
      <c r="AI643" s="244"/>
      <c r="AJ643" s="244"/>
      <c r="AK643" s="244"/>
      <c r="AL643" s="244"/>
      <c r="AM643" s="244"/>
      <c r="AN643" s="244"/>
      <c r="AO643" s="244"/>
      <c r="AP643" s="244"/>
      <c r="AQ643" s="244"/>
      <c r="AR643" s="244"/>
      <c r="AS643" s="244"/>
      <c r="AT643" s="244"/>
      <c r="AU643" s="244"/>
      <c r="AV643" s="244"/>
      <c r="AW643" s="244"/>
      <c r="AX643" s="244"/>
      <c r="AY643" s="244"/>
      <c r="AZ643" s="244"/>
      <c r="BA643" s="244"/>
      <c r="BB643" s="244"/>
      <c r="BC643" s="244"/>
      <c r="BD643" s="244"/>
      <c r="BE643" s="244"/>
      <c r="BF643" s="244"/>
      <c r="BG643" s="244"/>
      <c r="BH643" s="244"/>
      <c r="BI643" s="244"/>
      <c r="BJ643" s="244"/>
      <c r="BK643" s="244"/>
      <c r="BL643" s="244"/>
      <c r="BM643" s="244"/>
      <c r="BN643" s="244"/>
      <c r="BO643" s="244"/>
      <c r="BP643" s="244"/>
      <c r="BQ643" s="244"/>
      <c r="BR643" s="842"/>
      <c r="BS643" s="842"/>
      <c r="BT643" s="842"/>
    </row>
    <row r="644" spans="1:72">
      <c r="A644" s="842"/>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c r="AA644" s="28"/>
      <c r="AB644" s="28"/>
      <c r="AC644" s="28"/>
      <c r="AD644" s="28"/>
      <c r="AE644" s="28"/>
      <c r="AF644" s="28"/>
      <c r="AG644" s="28"/>
      <c r="AH644" s="207"/>
      <c r="AI644" s="244"/>
      <c r="AJ644" s="244"/>
      <c r="AK644" s="244"/>
      <c r="AL644" s="244"/>
      <c r="AM644" s="244"/>
      <c r="AN644" s="244"/>
      <c r="AO644" s="244"/>
      <c r="AP644" s="244"/>
      <c r="AQ644" s="244"/>
      <c r="AR644" s="244"/>
      <c r="AS644" s="244"/>
      <c r="AT644" s="244"/>
      <c r="AU644" s="244"/>
      <c r="AV644" s="244"/>
      <c r="AW644" s="244"/>
      <c r="AX644" s="244"/>
      <c r="AY644" s="244"/>
      <c r="AZ644" s="244"/>
      <c r="BA644" s="244"/>
      <c r="BB644" s="244"/>
      <c r="BC644" s="244"/>
      <c r="BD644" s="244"/>
      <c r="BE644" s="244"/>
      <c r="BF644" s="244"/>
      <c r="BG644" s="244"/>
      <c r="BH644" s="244"/>
      <c r="BI644" s="244"/>
      <c r="BJ644" s="244"/>
      <c r="BK644" s="244"/>
      <c r="BL644" s="244"/>
      <c r="BM644" s="244"/>
      <c r="BN644" s="244"/>
      <c r="BO644" s="244"/>
      <c r="BP644" s="244"/>
      <c r="BQ644" s="244"/>
      <c r="BR644" s="842"/>
      <c r="BS644" s="842"/>
      <c r="BT644" s="842"/>
    </row>
    <row r="645" spans="1:72">
      <c r="A645" s="842"/>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c r="AA645" s="28"/>
      <c r="AB645" s="28"/>
      <c r="AC645" s="28"/>
      <c r="AD645" s="28"/>
      <c r="AE645" s="28"/>
      <c r="AF645" s="28"/>
      <c r="AG645" s="28"/>
      <c r="AH645" s="207"/>
      <c r="AI645" s="244"/>
      <c r="AJ645" s="244"/>
      <c r="AK645" s="244"/>
      <c r="AL645" s="244"/>
      <c r="AM645" s="244"/>
      <c r="AN645" s="244"/>
      <c r="AO645" s="244"/>
      <c r="AP645" s="244"/>
      <c r="AQ645" s="244"/>
      <c r="AR645" s="244"/>
      <c r="AS645" s="244"/>
      <c r="AT645" s="244"/>
      <c r="AU645" s="244"/>
      <c r="AV645" s="244"/>
      <c r="AW645" s="244"/>
      <c r="AX645" s="244"/>
      <c r="AY645" s="244"/>
      <c r="AZ645" s="244"/>
      <c r="BA645" s="244"/>
      <c r="BB645" s="244"/>
      <c r="BC645" s="244"/>
      <c r="BD645" s="244"/>
      <c r="BE645" s="244"/>
      <c r="BF645" s="244"/>
      <c r="BG645" s="244"/>
      <c r="BH645" s="244"/>
      <c r="BI645" s="244"/>
      <c r="BJ645" s="244"/>
      <c r="BK645" s="244"/>
      <c r="BL645" s="244"/>
      <c r="BM645" s="244"/>
      <c r="BN645" s="244"/>
      <c r="BO645" s="244"/>
      <c r="BP645" s="244"/>
      <c r="BQ645" s="244"/>
      <c r="BR645" s="842"/>
      <c r="BS645" s="842"/>
      <c r="BT645" s="842"/>
    </row>
    <row r="646" spans="1:72">
      <c r="A646" s="842"/>
      <c r="B646" s="842"/>
      <c r="C646" s="842"/>
      <c r="D646" s="842"/>
      <c r="E646" s="842"/>
      <c r="F646" s="842"/>
      <c r="G646" s="842"/>
      <c r="H646" s="842"/>
      <c r="I646" s="842"/>
      <c r="J646" s="842"/>
      <c r="K646" s="842"/>
      <c r="L646" s="842"/>
      <c r="M646" s="842"/>
      <c r="N646" s="842"/>
      <c r="O646" s="842"/>
      <c r="P646" s="842"/>
      <c r="Q646" s="842"/>
      <c r="R646" s="842"/>
      <c r="S646" s="842"/>
      <c r="T646" s="842"/>
      <c r="U646" s="842"/>
      <c r="V646" s="842"/>
      <c r="W646" s="842"/>
      <c r="X646" s="842"/>
      <c r="Y646" s="842"/>
      <c r="Z646" s="842"/>
      <c r="AA646" s="842"/>
      <c r="AB646" s="842"/>
      <c r="AC646" s="842"/>
      <c r="AD646" s="842"/>
      <c r="AE646" s="842"/>
      <c r="AF646" s="842"/>
      <c r="AG646" s="842"/>
      <c r="AH646" s="207"/>
      <c r="AI646" s="244"/>
      <c r="AJ646" s="244"/>
      <c r="AK646" s="244"/>
      <c r="AL646" s="244"/>
      <c r="AM646" s="244"/>
      <c r="AN646" s="244"/>
      <c r="AO646" s="244"/>
      <c r="AP646" s="244"/>
      <c r="AQ646" s="244"/>
      <c r="AR646" s="244"/>
      <c r="AS646" s="244"/>
      <c r="AT646" s="244"/>
      <c r="AU646" s="244"/>
      <c r="AV646" s="244"/>
      <c r="AW646" s="244"/>
      <c r="AX646" s="244"/>
      <c r="AY646" s="244"/>
      <c r="AZ646" s="244"/>
      <c r="BA646" s="244"/>
      <c r="BB646" s="244"/>
      <c r="BC646" s="244"/>
      <c r="BD646" s="244"/>
      <c r="BE646" s="244"/>
      <c r="BF646" s="244"/>
      <c r="BG646" s="244"/>
      <c r="BH646" s="244"/>
      <c r="BI646" s="244"/>
      <c r="BJ646" s="244"/>
      <c r="BK646" s="244"/>
      <c r="BL646" s="244"/>
      <c r="BM646" s="244"/>
      <c r="BN646" s="244"/>
      <c r="BO646" s="244"/>
      <c r="BP646" s="244"/>
      <c r="BQ646" s="244"/>
      <c r="BR646" s="842"/>
      <c r="BS646" s="842"/>
      <c r="BT646" s="842"/>
    </row>
    <row r="647" spans="1:72">
      <c r="A647" s="842"/>
      <c r="B647" s="842"/>
      <c r="C647" s="842"/>
      <c r="D647" s="842"/>
      <c r="E647" s="842"/>
      <c r="F647" s="842"/>
      <c r="G647" s="842"/>
      <c r="H647" s="842"/>
      <c r="I647" s="842"/>
      <c r="J647" s="842"/>
      <c r="K647" s="842"/>
      <c r="L647" s="842"/>
      <c r="M647" s="842"/>
      <c r="N647" s="842"/>
      <c r="O647" s="842"/>
      <c r="P647" s="842"/>
      <c r="Q647" s="842"/>
      <c r="R647" s="842"/>
      <c r="S647" s="842"/>
      <c r="T647" s="842"/>
      <c r="U647" s="842"/>
      <c r="V647" s="842"/>
      <c r="W647" s="842"/>
      <c r="X647" s="842"/>
      <c r="Y647" s="842"/>
      <c r="Z647" s="842"/>
      <c r="AA647" s="842"/>
      <c r="AB647" s="842"/>
      <c r="AC647" s="842"/>
      <c r="AD647" s="842"/>
      <c r="AE647" s="842"/>
      <c r="AF647" s="842"/>
      <c r="AG647" s="842"/>
      <c r="AH647" s="207"/>
      <c r="AI647" s="244"/>
      <c r="AJ647" s="244"/>
      <c r="AK647" s="244"/>
      <c r="AL647" s="244"/>
      <c r="AM647" s="244"/>
      <c r="AN647" s="244"/>
      <c r="AO647" s="244"/>
      <c r="AP647" s="244"/>
      <c r="AQ647" s="244"/>
      <c r="AR647" s="244"/>
      <c r="AS647" s="244"/>
      <c r="AT647" s="244"/>
      <c r="AU647" s="244"/>
      <c r="AV647" s="244"/>
      <c r="AW647" s="244"/>
      <c r="AX647" s="244"/>
      <c r="AY647" s="244"/>
      <c r="AZ647" s="244"/>
      <c r="BA647" s="244"/>
      <c r="BB647" s="244"/>
      <c r="BC647" s="244"/>
      <c r="BD647" s="244"/>
      <c r="BE647" s="244"/>
      <c r="BF647" s="244"/>
      <c r="BG647" s="244"/>
      <c r="BH647" s="244"/>
      <c r="BI647" s="244"/>
      <c r="BJ647" s="244"/>
      <c r="BK647" s="244"/>
      <c r="BL647" s="244"/>
      <c r="BM647" s="244"/>
      <c r="BN647" s="244"/>
      <c r="BO647" s="244"/>
      <c r="BP647" s="244"/>
      <c r="BQ647" s="244"/>
      <c r="BR647" s="842"/>
      <c r="BS647" s="842"/>
      <c r="BT647" s="842"/>
    </row>
    <row r="648" spans="1:72">
      <c r="A648" s="842"/>
      <c r="B648" s="842"/>
      <c r="C648" s="842"/>
      <c r="D648" s="842"/>
      <c r="E648" s="842"/>
      <c r="F648" s="842"/>
      <c r="G648" s="842"/>
      <c r="H648" s="842"/>
      <c r="I648" s="842"/>
      <c r="J648" s="842"/>
      <c r="K648" s="842"/>
      <c r="L648" s="842"/>
      <c r="M648" s="842"/>
      <c r="N648" s="842"/>
      <c r="O648" s="842"/>
      <c r="P648" s="842"/>
      <c r="Q648" s="842"/>
      <c r="R648" s="842"/>
      <c r="S648" s="842"/>
      <c r="T648" s="842"/>
      <c r="U648" s="842"/>
      <c r="V648" s="842"/>
      <c r="W648" s="842"/>
      <c r="X648" s="842"/>
      <c r="Y648" s="842"/>
      <c r="Z648" s="842"/>
      <c r="AA648" s="842"/>
      <c r="AB648" s="842"/>
      <c r="AC648" s="842"/>
      <c r="AD648" s="842"/>
      <c r="AE648" s="842"/>
      <c r="AF648" s="842"/>
      <c r="AG648" s="842"/>
      <c r="AH648" s="207"/>
      <c r="AI648" s="244"/>
      <c r="AJ648" s="244"/>
      <c r="AK648" s="244"/>
      <c r="AL648" s="244"/>
      <c r="AM648" s="244"/>
      <c r="AN648" s="244"/>
      <c r="AO648" s="244"/>
      <c r="AP648" s="244"/>
      <c r="AQ648" s="244"/>
      <c r="AR648" s="244"/>
      <c r="AS648" s="244"/>
      <c r="AT648" s="244"/>
      <c r="AU648" s="244"/>
      <c r="AV648" s="244"/>
      <c r="AW648" s="244"/>
      <c r="AX648" s="244"/>
      <c r="AY648" s="244"/>
      <c r="AZ648" s="244"/>
      <c r="BA648" s="244"/>
      <c r="BB648" s="244"/>
      <c r="BC648" s="244"/>
      <c r="BD648" s="244"/>
      <c r="BE648" s="244"/>
      <c r="BF648" s="244"/>
      <c r="BG648" s="244"/>
      <c r="BH648" s="244"/>
      <c r="BI648" s="244"/>
      <c r="BJ648" s="244"/>
      <c r="BK648" s="244"/>
      <c r="BL648" s="244"/>
      <c r="BM648" s="244"/>
      <c r="BN648" s="244"/>
      <c r="BO648" s="244"/>
      <c r="BP648" s="244"/>
      <c r="BQ648" s="244"/>
      <c r="BR648" s="842"/>
      <c r="BS648" s="842"/>
      <c r="BT648" s="842"/>
    </row>
    <row r="649" spans="1:72">
      <c r="A649" s="842"/>
      <c r="B649" s="842"/>
      <c r="C649" s="842"/>
      <c r="D649" s="842"/>
      <c r="E649" s="842"/>
      <c r="F649" s="842"/>
      <c r="G649" s="842"/>
      <c r="H649" s="842"/>
      <c r="I649" s="842"/>
      <c r="J649" s="842"/>
      <c r="K649" s="842"/>
      <c r="L649" s="842"/>
      <c r="M649" s="842"/>
      <c r="N649" s="842"/>
      <c r="O649" s="842"/>
      <c r="P649" s="842"/>
      <c r="Q649" s="842"/>
      <c r="R649" s="842"/>
      <c r="S649" s="842"/>
      <c r="T649" s="842"/>
      <c r="U649" s="842"/>
      <c r="V649" s="842"/>
      <c r="W649" s="842"/>
      <c r="X649" s="842"/>
      <c r="Y649" s="842"/>
      <c r="Z649" s="842"/>
      <c r="AA649" s="842"/>
      <c r="AB649" s="842"/>
      <c r="AC649" s="842"/>
      <c r="AD649" s="842"/>
      <c r="AE649" s="842"/>
      <c r="AF649" s="842"/>
      <c r="AG649" s="842"/>
      <c r="AH649" s="207"/>
      <c r="AI649" s="244"/>
      <c r="AJ649" s="244"/>
      <c r="AK649" s="244"/>
      <c r="AL649" s="244"/>
      <c r="AM649" s="244"/>
      <c r="AN649" s="244"/>
      <c r="AO649" s="244"/>
      <c r="AP649" s="244"/>
      <c r="AQ649" s="244"/>
      <c r="AR649" s="244"/>
      <c r="AS649" s="244"/>
      <c r="AT649" s="244"/>
      <c r="AU649" s="244"/>
      <c r="AV649" s="244"/>
      <c r="AW649" s="244"/>
      <c r="AX649" s="244"/>
      <c r="AY649" s="244"/>
      <c r="AZ649" s="244"/>
      <c r="BA649" s="244"/>
      <c r="BB649" s="244"/>
      <c r="BC649" s="244"/>
      <c r="BD649" s="244"/>
      <c r="BE649" s="244"/>
      <c r="BF649" s="244"/>
      <c r="BG649" s="244"/>
      <c r="BH649" s="244"/>
      <c r="BI649" s="244"/>
      <c r="BJ649" s="244"/>
      <c r="BK649" s="244"/>
      <c r="BL649" s="244"/>
      <c r="BM649" s="244"/>
      <c r="BN649" s="244"/>
      <c r="BO649" s="244"/>
      <c r="BP649" s="244"/>
      <c r="BQ649" s="244"/>
      <c r="BR649" s="842"/>
      <c r="BS649" s="842"/>
      <c r="BT649" s="842"/>
    </row>
    <row r="650" spans="1:72"/>
    <row r="651" spans="1:72"/>
    <row r="652" spans="1:72"/>
    <row r="653" spans="1:72"/>
    <row r="654" spans="1:72"/>
    <row r="655" spans="1:72"/>
    <row r="656" spans="1:72"/>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row r="2019"/>
    <row r="2020"/>
    <row r="2021"/>
    <row r="2022"/>
    <row r="2023"/>
    <row r="2024"/>
    <row r="2025"/>
    <row r="2026"/>
    <row r="2027"/>
    <row r="2028"/>
    <row r="2029"/>
    <row r="2030"/>
    <row r="2031"/>
    <row r="2032"/>
    <row r="2033"/>
    <row r="2034"/>
    <row r="2035"/>
    <row r="2036"/>
    <row r="2037"/>
    <row r="2038"/>
    <row r="2039"/>
    <row r="2040"/>
    <row r="2041"/>
    <row r="2042"/>
    <row r="2043"/>
    <row r="2044"/>
    <row r="2045"/>
    <row r="2046"/>
    <row r="2047"/>
    <row r="2048"/>
    <row r="2049"/>
    <row r="2050"/>
    <row r="2051"/>
    <row r="2052"/>
    <row r="2053"/>
    <row r="2054"/>
    <row r="2055"/>
    <row r="2056"/>
    <row r="2057"/>
    <row r="2058"/>
    <row r="2059"/>
    <row r="2060"/>
    <row r="2061"/>
    <row r="2062"/>
    <row r="2063"/>
    <row r="2064"/>
    <row r="2065"/>
    <row r="2066"/>
    <row r="2067"/>
    <row r="2068"/>
    <row r="2069"/>
    <row r="2070"/>
    <row r="2071"/>
    <row r="2072"/>
    <row r="2073"/>
    <row r="2074"/>
    <row r="2075"/>
    <row r="2076"/>
    <row r="2077"/>
    <row r="2078"/>
    <row r="2079"/>
    <row r="2080"/>
    <row r="2081"/>
    <row r="2082"/>
    <row r="2083"/>
    <row r="2084"/>
    <row r="2085"/>
    <row r="2086"/>
    <row r="2087"/>
    <row r="2088"/>
    <row r="2089"/>
    <row r="2090"/>
    <row r="2091"/>
    <row r="2092"/>
    <row r="2093"/>
    <row r="2094"/>
    <row r="2095"/>
    <row r="2096"/>
    <row r="2097"/>
    <row r="2098"/>
    <row r="2099"/>
    <row r="2100"/>
    <row r="2101"/>
    <row r="2102"/>
    <row r="2103"/>
  </sheetData>
  <sheetProtection formatColumns="0" formatRows="0" autoFilter="0"/>
  <mergeCells count="3">
    <mergeCell ref="AG5:AG6"/>
    <mergeCell ref="AL4:AN4"/>
    <mergeCell ref="B3:AE3"/>
  </mergeCells>
  <conditionalFormatting sqref="AJ10:AJ34">
    <cfRule type="cellIs" dxfId="265" priority="9" operator="equal">
      <formula>0</formula>
    </cfRule>
  </conditionalFormatting>
  <conditionalFormatting sqref="AJ9:AJ109">
    <cfRule type="cellIs" dxfId="264" priority="8" operator="equal">
      <formula>0</formula>
    </cfRule>
  </conditionalFormatting>
  <conditionalFormatting sqref="AJ159">
    <cfRule type="cellIs" dxfId="263" priority="7" operator="equal">
      <formula>0</formula>
    </cfRule>
  </conditionalFormatting>
  <conditionalFormatting sqref="AJ162:AJ312">
    <cfRule type="cellIs" dxfId="262" priority="6" operator="equal">
      <formula>0</formula>
    </cfRule>
  </conditionalFormatting>
  <conditionalFormatting sqref="AJ315:AJ465">
    <cfRule type="cellIs" dxfId="261" priority="5" operator="equal">
      <formula>0</formula>
    </cfRule>
  </conditionalFormatting>
  <conditionalFormatting sqref="AJ468:AJ618">
    <cfRule type="cellIs" dxfId="260" priority="4" operator="equal">
      <formula>0</formula>
    </cfRule>
  </conditionalFormatting>
  <conditionalFormatting sqref="AJ620">
    <cfRule type="cellIs" dxfId="259" priority="3" operator="equal">
      <formula>0</formula>
    </cfRule>
  </conditionalFormatting>
  <dataValidations count="3">
    <dataValidation type="list" allowBlank="1" showInputMessage="1" showErrorMessage="1" sqref="D9:D158 D162:D311 D315:D464 D468:D617">
      <formula1>"',Bond, Debenture, Debenture stock or irredeemable, EIB loan, Finance lease, Intercompany loan, Loan (non-EIB), Liquidity facility, Overdraft, Preference shares, Private placement, RCF, Swap - paying leg, Swap - receiving leg, Other"</formula1>
    </dataValidation>
    <dataValidation type="list" allowBlank="1" showInputMessage="1" showErrorMessage="1" sqref="E9:E158 E162:E311 E315:E464 E468:E617">
      <formula1>"', Bullet, Amortising, Callable, Sinkable, Perpetual, Revolving, Other"</formula1>
    </dataValidation>
    <dataValidation type="list" allowBlank="1" showInputMessage="1" showErrorMessage="1" sqref="G9:G158 G162:G311 G315:G464 G468:G617">
      <formula1>"',Super-senior, Senior, Mezzanine/2nd Lien, Junior/Subordinated, Other"</formula1>
    </dataValidation>
  </dataValidations>
  <pageMargins left="0.25" right="0.25" top="0.75" bottom="0.75" header="0.3" footer="0.3"/>
  <pageSetup paperSize="8" scale="47" fitToHeight="0" orientation="landscape" r:id="rId1"/>
  <headerFooter>
    <oddHeader>&amp;L&amp;F&amp;CSheet: &amp;A&amp;ROFFICIAL</oddHeader>
    <oddFooter>&amp;LPrinted on: &amp;D at &amp;T&amp;CPage &amp;P of &amp;N&amp;ROfwat</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FFFF00"/>
  </sheetPr>
  <dimension ref="A1:F618"/>
  <sheetViews>
    <sheetView zoomScale="55" zoomScaleNormal="55" workbookViewId="0"/>
  </sheetViews>
  <sheetFormatPr defaultColWidth="9" defaultRowHeight="13.5" customHeight="1"/>
  <cols>
    <col min="1" max="1" width="9" style="239"/>
    <col min="2" max="2" width="21.25" style="239" bestFit="1" customWidth="1"/>
    <col min="3" max="3" width="124.75" style="239" bestFit="1" customWidth="1"/>
    <col min="4" max="4" width="4.25" style="239" bestFit="1" customWidth="1"/>
    <col min="5" max="5" width="17.25" style="239" bestFit="1" customWidth="1"/>
    <col min="6" max="6" width="15.25" style="301" customWidth="1"/>
    <col min="7" max="16384" width="9" style="239"/>
  </cols>
  <sheetData>
    <row r="1" spans="1:6" ht="13.5" customHeight="1">
      <c r="C1" s="239" t="str">
        <f>CONCATENATE(Lists!$B$59,"_APR2022_F1")</f>
        <v>SSC_APR2022_F1</v>
      </c>
      <c r="F1" s="239"/>
    </row>
    <row r="2" spans="1:6" ht="13.5" customHeight="1">
      <c r="A2" s="239" t="s">
        <v>3</v>
      </c>
      <c r="B2" s="301" t="s">
        <v>676</v>
      </c>
      <c r="C2" s="302" t="s">
        <v>677</v>
      </c>
      <c r="D2" s="301" t="s">
        <v>678</v>
      </c>
      <c r="E2" s="301" t="s">
        <v>679</v>
      </c>
      <c r="F2" s="303" t="s">
        <v>9845</v>
      </c>
    </row>
    <row r="3" spans="1:6" ht="13.5" customHeight="1">
      <c r="B3" s="2111"/>
      <c r="C3" s="302"/>
      <c r="D3" s="301"/>
      <c r="E3" s="301"/>
      <c r="F3" s="303"/>
    </row>
    <row r="4" spans="1:6" ht="13.5" customHeight="1">
      <c r="B4" s="239" t="str">
        <f>'1A'!Z8</f>
        <v>BO1180STAT</v>
      </c>
      <c r="C4" s="239" t="s">
        <v>11296</v>
      </c>
      <c r="E4" s="301" t="s">
        <v>683</v>
      </c>
      <c r="F4" s="304">
        <f>IF(ISBLANK('1A'!F8),"##BLANK",'1A'!F8)</f>
        <v>140.108</v>
      </c>
    </row>
    <row r="5" spans="1:6" ht="13.5" customHeight="1">
      <c r="B5" s="239" t="str">
        <f>'1A'!AA8</f>
        <v>BO1180DSR</v>
      </c>
      <c r="C5" s="239" t="s">
        <v>11297</v>
      </c>
      <c r="E5" s="301" t="s">
        <v>683</v>
      </c>
      <c r="F5" s="304">
        <f>IF(ISBLANK('1A'!G8),"##BLANK",'1A'!G8)</f>
        <v>0</v>
      </c>
    </row>
    <row r="6" spans="1:6" ht="13.5" customHeight="1">
      <c r="B6" s="239" t="str">
        <f>'1A'!AB8</f>
        <v>BO1180NA</v>
      </c>
      <c r="C6" s="239" t="s">
        <v>11298</v>
      </c>
      <c r="E6" s="301" t="s">
        <v>683</v>
      </c>
      <c r="F6" s="304">
        <f>IF(ISBLANK('1A'!H8),"##BLANK",'1A'!H8)</f>
        <v>8.5220000000000002</v>
      </c>
    </row>
    <row r="7" spans="1:6" ht="13.5" customHeight="1">
      <c r="B7" s="239" t="str">
        <f>'1A'!AC8</f>
        <v>BO1180ADJ</v>
      </c>
      <c r="C7" s="239" t="s">
        <v>11299</v>
      </c>
      <c r="E7" s="301" t="s">
        <v>683</v>
      </c>
      <c r="F7" s="304">
        <f>IF(ISBLANK('1A'!I8),"##BLANK",'1A'!I8)</f>
        <v>-8.5220000000000002</v>
      </c>
    </row>
    <row r="8" spans="1:6" ht="13.5" customHeight="1">
      <c r="B8" s="239" t="str">
        <f>'1A'!AD8</f>
        <v>BO1180</v>
      </c>
      <c r="C8" s="239" t="s">
        <v>11300</v>
      </c>
      <c r="E8" s="301" t="s">
        <v>683</v>
      </c>
      <c r="F8" s="304">
        <f>IF(ISBLANK('1A'!J8),"##BLANK",'1A'!J8)</f>
        <v>131.58600000000001</v>
      </c>
    </row>
    <row r="9" spans="1:6" ht="13.5" customHeight="1">
      <c r="B9" s="239" t="str">
        <f>'1A'!Z9</f>
        <v>BO2560STAT</v>
      </c>
      <c r="C9" s="239" t="s">
        <v>11301</v>
      </c>
      <c r="E9" s="301" t="s">
        <v>683</v>
      </c>
      <c r="F9" s="304">
        <f>IF(ISBLANK('1A'!F9),"##BLANK",'1A'!F9)</f>
        <v>-114.4</v>
      </c>
    </row>
    <row r="10" spans="1:6" ht="13.5" customHeight="1">
      <c r="B10" s="239" t="str">
        <f>'1A'!AA9</f>
        <v>BO2560DSR</v>
      </c>
      <c r="C10" s="239" t="s">
        <v>11302</v>
      </c>
      <c r="E10" s="301" t="s">
        <v>683</v>
      </c>
      <c r="F10" s="304">
        <f>IF(ISBLANK('1A'!G9),"##BLANK",'1A'!G9)</f>
        <v>0.437</v>
      </c>
    </row>
    <row r="11" spans="1:6" ht="13.5" customHeight="1">
      <c r="B11" s="239" t="str">
        <f>'1A'!AB9</f>
        <v>BO2560NA</v>
      </c>
      <c r="C11" s="239" t="s">
        <v>11303</v>
      </c>
      <c r="E11" s="301" t="s">
        <v>683</v>
      </c>
      <c r="F11" s="304">
        <f>IF(ISBLANK('1A'!H9),"##BLANK",'1A'!H9)</f>
        <v>-6.625</v>
      </c>
    </row>
    <row r="12" spans="1:6" ht="13.5" customHeight="1">
      <c r="B12" s="239" t="str">
        <f>'1A'!AC9</f>
        <v>BO2560ADJ</v>
      </c>
      <c r="C12" s="239" t="s">
        <v>11304</v>
      </c>
      <c r="E12" s="301" t="s">
        <v>683</v>
      </c>
      <c r="F12" s="304">
        <f>IF(ISBLANK('1A'!I9),"##BLANK",'1A'!I9)</f>
        <v>7.0620000000000003</v>
      </c>
    </row>
    <row r="13" spans="1:6" ht="13.5" customHeight="1">
      <c r="B13" s="239" t="str">
        <f>'1A'!AD9</f>
        <v>BO2560</v>
      </c>
      <c r="C13" s="239" t="s">
        <v>11305</v>
      </c>
      <c r="E13" s="301" t="s">
        <v>683</v>
      </c>
      <c r="F13" s="304">
        <f>IF(ISBLANK('1A'!J9),"##BLANK",'1A'!J9)</f>
        <v>-107.33800000000001</v>
      </c>
    </row>
    <row r="14" spans="1:6" ht="13.5" customHeight="1">
      <c r="B14" s="239" t="str">
        <f>'1A'!Z10</f>
        <v>BO1980STAT</v>
      </c>
      <c r="C14" s="239" t="s">
        <v>11306</v>
      </c>
      <c r="E14" s="301" t="s">
        <v>683</v>
      </c>
      <c r="F14" s="304">
        <f>IF(ISBLANK('1A'!F10),"##BLANK",'1A'!F10)</f>
        <v>7.4850000000000003</v>
      </c>
    </row>
    <row r="15" spans="1:6" ht="13.5" customHeight="1">
      <c r="B15" s="239" t="str">
        <f>'1A'!AA10</f>
        <v>BO1980DSR</v>
      </c>
      <c r="C15" s="239" t="s">
        <v>11307</v>
      </c>
      <c r="E15" s="301" t="s">
        <v>683</v>
      </c>
      <c r="F15" s="304">
        <f>IF(ISBLANK('1A'!G10),"##BLANK",'1A'!G10)</f>
        <v>-7.3360000000000003</v>
      </c>
    </row>
    <row r="16" spans="1:6" ht="13.5" customHeight="1">
      <c r="B16" s="239" t="str">
        <f>'1A'!AB10</f>
        <v>BO1980NA</v>
      </c>
      <c r="C16" s="239" t="s">
        <v>11308</v>
      </c>
      <c r="E16" s="301" t="s">
        <v>683</v>
      </c>
      <c r="F16" s="304">
        <f>IF(ISBLANK('1A'!H10),"##BLANK",'1A'!H10)</f>
        <v>0</v>
      </c>
    </row>
    <row r="17" spans="2:6" ht="13.5" customHeight="1">
      <c r="B17" s="239" t="str">
        <f>'1A'!AC10</f>
        <v>BO1980ADJ</v>
      </c>
      <c r="C17" s="239" t="s">
        <v>11309</v>
      </c>
      <c r="E17" s="301" t="s">
        <v>683</v>
      </c>
      <c r="F17" s="304">
        <f>IF(ISBLANK('1A'!I10),"##BLANK",'1A'!I10)</f>
        <v>-7.3360000000000003</v>
      </c>
    </row>
    <row r="18" spans="2:6" ht="13.5" customHeight="1">
      <c r="B18" s="239" t="str">
        <f>'1A'!AD10</f>
        <v>BO1980</v>
      </c>
      <c r="C18" s="239" t="s">
        <v>11310</v>
      </c>
      <c r="E18" s="301" t="s">
        <v>683</v>
      </c>
      <c r="F18" s="304">
        <f>IF(ISBLANK('1A'!J10),"##BLANK",'1A'!J10)</f>
        <v>0.14900000000000002</v>
      </c>
    </row>
    <row r="19" spans="2:6" ht="13.5" customHeight="1">
      <c r="B19" s="239" t="str">
        <f>'1A'!Z11</f>
        <v>BO2060STAT</v>
      </c>
      <c r="C19" s="239" t="s">
        <v>11311</v>
      </c>
      <c r="E19" s="301" t="s">
        <v>683</v>
      </c>
      <c r="F19" s="304">
        <f>IF(ISBLANK('1A'!F11),"##BLANK",'1A'!F11)</f>
        <v>33.192999999999998</v>
      </c>
    </row>
    <row r="20" spans="2:6" ht="13.5" customHeight="1">
      <c r="B20" s="239" t="str">
        <f>'1A'!AA11</f>
        <v>BO2060DSR</v>
      </c>
      <c r="C20" s="239" t="s">
        <v>11312</v>
      </c>
      <c r="E20" s="301" t="s">
        <v>683</v>
      </c>
      <c r="F20" s="304">
        <f>IF(ISBLANK('1A'!G11),"##BLANK",'1A'!G11)</f>
        <v>-6.899</v>
      </c>
    </row>
    <row r="21" spans="2:6" ht="13.5" customHeight="1">
      <c r="B21" s="239" t="str">
        <f>'1A'!AB11</f>
        <v>BO2060NA</v>
      </c>
      <c r="C21" s="239" t="s">
        <v>11313</v>
      </c>
      <c r="E21" s="301" t="s">
        <v>683</v>
      </c>
      <c r="F21" s="304">
        <f>IF(ISBLANK('1A'!H11),"##BLANK",'1A'!H11)</f>
        <v>1.8970000000000002</v>
      </c>
    </row>
    <row r="22" spans="2:6" ht="13.5" customHeight="1">
      <c r="B22" s="239" t="str">
        <f>'1A'!AC11</f>
        <v>BO2060ADJ</v>
      </c>
      <c r="C22" s="239" t="s">
        <v>11314</v>
      </c>
      <c r="E22" s="301" t="s">
        <v>683</v>
      </c>
      <c r="F22" s="304">
        <f>IF(ISBLANK('1A'!I11),"##BLANK",'1A'!I11)</f>
        <v>-8.7959999999999994</v>
      </c>
    </row>
    <row r="23" spans="2:6" ht="13.5" customHeight="1">
      <c r="B23" s="239" t="str">
        <f>'1A'!AD11</f>
        <v>BO2060</v>
      </c>
      <c r="C23" s="239" t="s">
        <v>11315</v>
      </c>
      <c r="E23" s="301" t="s">
        <v>683</v>
      </c>
      <c r="F23" s="304">
        <f>IF(ISBLANK('1A'!J11),"##BLANK",'1A'!J11)</f>
        <v>24.396999999999998</v>
      </c>
    </row>
    <row r="24" spans="2:6" ht="13.5" customHeight="1">
      <c r="B24" s="239" t="str">
        <f>'1A'!Z12</f>
        <v>BO3301STAT</v>
      </c>
      <c r="C24" s="239" t="s">
        <v>11316</v>
      </c>
      <c r="E24" s="301" t="s">
        <v>683</v>
      </c>
      <c r="F24" s="304">
        <f>IF(ISBLANK('1A'!F12),"##BLANK",'1A'!F12)</f>
        <v>0</v>
      </c>
    </row>
    <row r="25" spans="2:6" ht="13.5" customHeight="1">
      <c r="B25" s="239" t="str">
        <f>'1A'!AA12</f>
        <v>BO3301DSR</v>
      </c>
      <c r="C25" s="239" t="s">
        <v>11317</v>
      </c>
      <c r="E25" s="301" t="s">
        <v>683</v>
      </c>
      <c r="F25" s="304">
        <f>IF(ISBLANK('1A'!G12),"##BLANK",'1A'!G12)</f>
        <v>7.3360000000000003</v>
      </c>
    </row>
    <row r="26" spans="2:6" ht="13.5" customHeight="1">
      <c r="B26" s="239" t="str">
        <f>'1A'!AB12</f>
        <v>BO3301NA</v>
      </c>
      <c r="C26" s="239" t="s">
        <v>11318</v>
      </c>
      <c r="E26" s="301" t="s">
        <v>683</v>
      </c>
      <c r="F26" s="304">
        <f>IF(ISBLANK('1A'!H12),"##BLANK",'1A'!H12)</f>
        <v>0.13500000000000001</v>
      </c>
    </row>
    <row r="27" spans="2:6" ht="13.5" customHeight="1">
      <c r="B27" s="239" t="str">
        <f>'1A'!AC12</f>
        <v>BO3301ADJ</v>
      </c>
      <c r="C27" s="239" t="s">
        <v>11319</v>
      </c>
      <c r="E27" s="301" t="s">
        <v>683</v>
      </c>
      <c r="F27" s="304">
        <f>IF(ISBLANK('1A'!I12),"##BLANK",'1A'!I12)</f>
        <v>7.2010000000000005</v>
      </c>
    </row>
    <row r="28" spans="2:6" ht="13.5" customHeight="1">
      <c r="B28" s="239" t="str">
        <f>'1A'!AD12</f>
        <v>BO3301</v>
      </c>
      <c r="C28" s="239" t="s">
        <v>11320</v>
      </c>
      <c r="E28" s="301" t="s">
        <v>683</v>
      </c>
      <c r="F28" s="304">
        <f>IF(ISBLANK('1A'!J12),"##BLANK",'1A'!J12)</f>
        <v>7.2010000000000005</v>
      </c>
    </row>
    <row r="29" spans="2:6" ht="13.5" customHeight="1">
      <c r="B29" s="239" t="str">
        <f>'1A'!Z13</f>
        <v>A10008STAT</v>
      </c>
      <c r="C29" s="239" t="s">
        <v>11321</v>
      </c>
      <c r="E29" s="301" t="s">
        <v>683</v>
      </c>
      <c r="F29" s="304">
        <f>IF(ISBLANK('1A'!F13),"##BLANK",'1A'!F13)</f>
        <v>1.7969999999999999</v>
      </c>
    </row>
    <row r="30" spans="2:6" ht="13.5" customHeight="1">
      <c r="B30" s="239" t="str">
        <f>'1A'!AA13</f>
        <v>A10008DSR</v>
      </c>
      <c r="C30" s="239" t="s">
        <v>11322</v>
      </c>
      <c r="E30" s="301" t="s">
        <v>683</v>
      </c>
      <c r="F30" s="304">
        <f>IF(ISBLANK('1A'!G13),"##BLANK",'1A'!G13)</f>
        <v>0</v>
      </c>
    </row>
    <row r="31" spans="2:6" ht="13.5" customHeight="1">
      <c r="B31" s="239" t="str">
        <f>'1A'!AB13</f>
        <v>A10008NA</v>
      </c>
      <c r="C31" s="239" t="s">
        <v>11323</v>
      </c>
      <c r="E31" s="301" t="s">
        <v>683</v>
      </c>
      <c r="F31" s="304">
        <f>IF(ISBLANK('1A'!H13),"##BLANK",'1A'!H13)</f>
        <v>0</v>
      </c>
    </row>
    <row r="32" spans="2:6" ht="13.5" customHeight="1">
      <c r="B32" s="239" t="str">
        <f>'1A'!AC13</f>
        <v>A10008ADJ</v>
      </c>
      <c r="C32" s="239" t="s">
        <v>11324</v>
      </c>
      <c r="E32" s="301" t="s">
        <v>683</v>
      </c>
      <c r="F32" s="304">
        <f>IF(ISBLANK('1A'!I13),"##BLANK",'1A'!I13)</f>
        <v>0</v>
      </c>
    </row>
    <row r="33" spans="2:6" ht="13.5" customHeight="1">
      <c r="B33" s="239" t="str">
        <f>'1A'!AD13</f>
        <v>A10008APP</v>
      </c>
      <c r="C33" s="239" t="s">
        <v>11325</v>
      </c>
      <c r="E33" s="301" t="s">
        <v>683</v>
      </c>
      <c r="F33" s="304">
        <f>IF(ISBLANK('1A'!J13),"##BLANK",'1A'!J13)</f>
        <v>1.7969999999999999</v>
      </c>
    </row>
    <row r="34" spans="2:6" ht="13.5" customHeight="1">
      <c r="B34" s="239" t="str">
        <f>'1A'!Z14</f>
        <v>A10009STAT</v>
      </c>
      <c r="C34" s="239" t="s">
        <v>11326</v>
      </c>
      <c r="E34" s="301" t="s">
        <v>683</v>
      </c>
      <c r="F34" s="304">
        <f>IF(ISBLANK('1A'!F14),"##BLANK",'1A'!F14)</f>
        <v>-19.265000000000001</v>
      </c>
    </row>
    <row r="35" spans="2:6" ht="13.5" customHeight="1">
      <c r="B35" s="239" t="str">
        <f>'1A'!AA14</f>
        <v>A10009DSR</v>
      </c>
      <c r="C35" s="239" t="s">
        <v>11327</v>
      </c>
      <c r="E35" s="301" t="s">
        <v>683</v>
      </c>
      <c r="F35" s="304">
        <f>IF(ISBLANK('1A'!G14),"##BLANK",'1A'!G14)</f>
        <v>0</v>
      </c>
    </row>
    <row r="36" spans="2:6" ht="13.5" customHeight="1">
      <c r="B36" s="239" t="str">
        <f>'1A'!AB14</f>
        <v>A10009NA</v>
      </c>
      <c r="C36" s="239" t="s">
        <v>11328</v>
      </c>
      <c r="E36" s="301" t="s">
        <v>683</v>
      </c>
      <c r="F36" s="304">
        <f>IF(ISBLANK('1A'!H14),"##BLANK",'1A'!H14)</f>
        <v>-8.0000000000000002E-3</v>
      </c>
    </row>
    <row r="37" spans="2:6" ht="13.5" customHeight="1">
      <c r="B37" s="239" t="str">
        <f>'1A'!AC14</f>
        <v>A10009ADJ</v>
      </c>
      <c r="C37" s="239" t="s">
        <v>11329</v>
      </c>
      <c r="E37" s="301" t="s">
        <v>683</v>
      </c>
      <c r="F37" s="304">
        <f>IF(ISBLANK('1A'!I14),"##BLANK",'1A'!I14)</f>
        <v>8.0000000000000002E-3</v>
      </c>
    </row>
    <row r="38" spans="2:6" ht="13.5" customHeight="1">
      <c r="B38" s="239" t="str">
        <f>'1A'!AD14</f>
        <v>A10009APP</v>
      </c>
      <c r="C38" s="239" t="s">
        <v>11330</v>
      </c>
      <c r="E38" s="301" t="s">
        <v>683</v>
      </c>
      <c r="F38" s="304">
        <f>IF(ISBLANK('1A'!J14),"##BLANK",'1A'!J14)</f>
        <v>-19.257000000000001</v>
      </c>
    </row>
    <row r="39" spans="2:6" ht="13.5" customHeight="1">
      <c r="B39" s="239" t="str">
        <f>'1A'!Z15</f>
        <v>FT01641STAT</v>
      </c>
      <c r="C39" s="239" t="s">
        <v>11331</v>
      </c>
      <c r="E39" s="301" t="s">
        <v>683</v>
      </c>
      <c r="F39" s="304">
        <f>IF(ISBLANK('1A'!F15),"##BLANK",'1A'!F15)</f>
        <v>-0.17199999999999999</v>
      </c>
    </row>
    <row r="40" spans="2:6" ht="13.5" customHeight="1">
      <c r="B40" s="239" t="str">
        <f>'1A'!AA15</f>
        <v>FT01641DSR</v>
      </c>
      <c r="C40" s="239" t="s">
        <v>11332</v>
      </c>
      <c r="E40" s="301" t="s">
        <v>683</v>
      </c>
      <c r="F40" s="304">
        <f>IF(ISBLANK('1A'!G15),"##BLANK",'1A'!G15)</f>
        <v>0</v>
      </c>
    </row>
    <row r="41" spans="2:6" ht="13.5" customHeight="1">
      <c r="B41" s="239" t="str">
        <f>'1A'!AB15</f>
        <v>FT01641NA</v>
      </c>
      <c r="C41" s="239" t="s">
        <v>11333</v>
      </c>
      <c r="E41" s="301" t="s">
        <v>683</v>
      </c>
      <c r="F41" s="304">
        <f>IF(ISBLANK('1A'!H15),"##BLANK",'1A'!H15)</f>
        <v>0</v>
      </c>
    </row>
    <row r="42" spans="2:6" ht="13.5" customHeight="1">
      <c r="B42" s="239" t="str">
        <f>'1A'!AC15</f>
        <v>FT01641ADJ</v>
      </c>
      <c r="C42" s="239" t="s">
        <v>11334</v>
      </c>
      <c r="E42" s="301" t="s">
        <v>683</v>
      </c>
      <c r="F42" s="304">
        <f>IF(ISBLANK('1A'!I15),"##BLANK",'1A'!I15)</f>
        <v>0</v>
      </c>
    </row>
    <row r="43" spans="2:6" ht="13.5" customHeight="1">
      <c r="B43" s="239" t="str">
        <f>'1A'!AD15</f>
        <v>FT01641</v>
      </c>
      <c r="C43" s="239" t="s">
        <v>11335</v>
      </c>
      <c r="E43" s="301" t="s">
        <v>683</v>
      </c>
      <c r="F43" s="304">
        <f>IF(ISBLANK('1A'!J15),"##BLANK",'1A'!J15)</f>
        <v>-0.17199999999999999</v>
      </c>
    </row>
    <row r="44" spans="2:6" ht="13.5" customHeight="1">
      <c r="B44" s="239" t="str">
        <f>'1A'!Z16</f>
        <v>A10011STAT</v>
      </c>
      <c r="C44" s="239" t="s">
        <v>11336</v>
      </c>
      <c r="E44" s="301" t="s">
        <v>683</v>
      </c>
      <c r="F44" s="304">
        <f>IF(ISBLANK('1A'!F16),"##BLANK",'1A'!F16)</f>
        <v>15.552999999999994</v>
      </c>
    </row>
    <row r="45" spans="2:6" ht="13.5" customHeight="1">
      <c r="B45" s="239" t="str">
        <f>'1A'!AA16</f>
        <v>A10011DSR</v>
      </c>
      <c r="C45" s="239" t="s">
        <v>11337</v>
      </c>
      <c r="E45" s="301" t="s">
        <v>683</v>
      </c>
      <c r="F45" s="304">
        <f>IF(ISBLANK('1A'!G16),"##BLANK",'1A'!G16)</f>
        <v>0.43700000000000028</v>
      </c>
    </row>
    <row r="46" spans="2:6" ht="13.5" customHeight="1">
      <c r="B46" s="239" t="str">
        <f>'1A'!AB16</f>
        <v>A10011NA</v>
      </c>
      <c r="C46" s="239" t="s">
        <v>11338</v>
      </c>
      <c r="E46" s="301" t="s">
        <v>683</v>
      </c>
      <c r="F46" s="304">
        <f>IF(ISBLANK('1A'!H16),"##BLANK",'1A'!H16)</f>
        <v>2.024</v>
      </c>
    </row>
    <row r="47" spans="2:6" ht="13.5" customHeight="1">
      <c r="B47" s="239" t="str">
        <f>'1A'!AC16</f>
        <v>A10011ADJ</v>
      </c>
      <c r="C47" s="239" t="s">
        <v>11339</v>
      </c>
      <c r="E47" s="301" t="s">
        <v>683</v>
      </c>
      <c r="F47" s="304">
        <f>IF(ISBLANK('1A'!I16),"##BLANK",'1A'!I16)</f>
        <v>-1.5869999999999997</v>
      </c>
    </row>
    <row r="48" spans="2:6" ht="13.5" customHeight="1">
      <c r="B48" s="239" t="str">
        <f>'1A'!AD16</f>
        <v>A10011APP</v>
      </c>
      <c r="C48" s="239" t="s">
        <v>11340</v>
      </c>
      <c r="E48" s="301" t="s">
        <v>683</v>
      </c>
      <c r="F48" s="304">
        <f>IF(ISBLANK('1A'!J16),"##BLANK",'1A'!J16)</f>
        <v>13.965999999999994</v>
      </c>
    </row>
    <row r="49" spans="2:6" ht="13.5" customHeight="1">
      <c r="B49" s="239" t="str">
        <f>'1A'!Z17</f>
        <v>A10012STAT</v>
      </c>
      <c r="C49" s="239" t="s">
        <v>11341</v>
      </c>
      <c r="E49" s="301" t="s">
        <v>683</v>
      </c>
      <c r="F49" s="304">
        <f>IF(ISBLANK('1A'!F17),"##BLANK",'1A'!F17)</f>
        <v>0</v>
      </c>
    </row>
    <row r="50" spans="2:6" ht="13.5" customHeight="1">
      <c r="B50" s="239" t="str">
        <f>'1A'!AA17</f>
        <v>A10012DSR</v>
      </c>
      <c r="C50" s="239" t="s">
        <v>11342</v>
      </c>
      <c r="E50" s="301" t="s">
        <v>683</v>
      </c>
      <c r="F50" s="304">
        <f>IF(ISBLANK('1A'!G17),"##BLANK",'1A'!G17)</f>
        <v>0</v>
      </c>
    </row>
    <row r="51" spans="2:6" ht="13.5" customHeight="1">
      <c r="B51" s="239" t="str">
        <f>'1A'!AB17</f>
        <v>A10012NA</v>
      </c>
      <c r="C51" s="239" t="s">
        <v>11343</v>
      </c>
      <c r="E51" s="301" t="s">
        <v>683</v>
      </c>
      <c r="F51" s="304">
        <f>IF(ISBLANK('1A'!H17),"##BLANK",'1A'!H17)</f>
        <v>0</v>
      </c>
    </row>
    <row r="52" spans="2:6" ht="13.5" customHeight="1">
      <c r="B52" s="239" t="str">
        <f>'1A'!AC17</f>
        <v>A10012ADJ</v>
      </c>
      <c r="C52" s="239" t="s">
        <v>11344</v>
      </c>
      <c r="E52" s="301" t="s">
        <v>683</v>
      </c>
      <c r="F52" s="304">
        <f>IF(ISBLANK('1A'!I17),"##BLANK",'1A'!I17)</f>
        <v>0</v>
      </c>
    </row>
    <row r="53" spans="2:6" ht="13.5" customHeight="1">
      <c r="B53" s="239" t="str">
        <f>'1A'!AD17</f>
        <v>A10012APP</v>
      </c>
      <c r="C53" s="239" t="s">
        <v>11345</v>
      </c>
      <c r="E53" s="301" t="s">
        <v>683</v>
      </c>
      <c r="F53" s="304">
        <f>IF(ISBLANK('1A'!J17),"##BLANK",'1A'!J17)</f>
        <v>0</v>
      </c>
    </row>
    <row r="54" spans="2:6" ht="13.5" customHeight="1">
      <c r="B54" s="239" t="str">
        <f>'1A'!Z18</f>
        <v>BO3305STAT</v>
      </c>
      <c r="C54" s="239" t="s">
        <v>11346</v>
      </c>
      <c r="E54" s="301" t="s">
        <v>683</v>
      </c>
      <c r="F54" s="304">
        <f>IF(ISBLANK('1A'!F18),"##BLANK",'1A'!F18)</f>
        <v>15.552999999999994</v>
      </c>
    </row>
    <row r="55" spans="2:6" ht="13.5" customHeight="1">
      <c r="B55" s="239" t="str">
        <f>'1A'!AA18</f>
        <v>BO3305DSR</v>
      </c>
      <c r="C55" s="239" t="s">
        <v>11347</v>
      </c>
      <c r="E55" s="301" t="s">
        <v>683</v>
      </c>
      <c r="F55" s="304">
        <f>IF(ISBLANK('1A'!G18),"##BLANK",'1A'!G18)</f>
        <v>0.43700000000000028</v>
      </c>
    </row>
    <row r="56" spans="2:6" ht="13.5" customHeight="1">
      <c r="B56" s="239" t="str">
        <f>'1A'!AB18</f>
        <v>BO3305NA</v>
      </c>
      <c r="C56" s="239" t="s">
        <v>11348</v>
      </c>
      <c r="E56" s="301" t="s">
        <v>683</v>
      </c>
      <c r="F56" s="304">
        <f>IF(ISBLANK('1A'!H18),"##BLANK",'1A'!H18)</f>
        <v>2.024</v>
      </c>
    </row>
    <row r="57" spans="2:6" ht="13.5" customHeight="1">
      <c r="B57" s="239" t="str">
        <f>'1A'!AC18</f>
        <v>BO3305ADJ</v>
      </c>
      <c r="C57" s="239" t="s">
        <v>11349</v>
      </c>
      <c r="E57" s="301" t="s">
        <v>683</v>
      </c>
      <c r="F57" s="304">
        <f>IF(ISBLANK('1A'!I18),"##BLANK",'1A'!I18)</f>
        <v>-1.5869999999999997</v>
      </c>
    </row>
    <row r="58" spans="2:6" ht="13.5" customHeight="1">
      <c r="B58" s="239" t="str">
        <f>'1A'!AD18</f>
        <v>BO3305</v>
      </c>
      <c r="C58" s="239" t="s">
        <v>11350</v>
      </c>
      <c r="E58" s="301" t="s">
        <v>683</v>
      </c>
      <c r="F58" s="304">
        <f>IF(ISBLANK('1A'!J18),"##BLANK",'1A'!J18)</f>
        <v>13.965999999999994</v>
      </c>
    </row>
    <row r="59" spans="2:6" ht="13.5" customHeight="1">
      <c r="B59" s="239" t="str">
        <f>'1A'!AC19</f>
        <v>BO3351ADJ</v>
      </c>
      <c r="C59" s="239" t="s">
        <v>11351</v>
      </c>
      <c r="E59" s="301" t="s">
        <v>683</v>
      </c>
      <c r="F59" s="304">
        <f>IF(ISBLANK('1A'!I19),"##BLANK",'1A'!I19)</f>
        <v>0.30199999999999999</v>
      </c>
    </row>
    <row r="60" spans="2:6" ht="13.5" customHeight="1">
      <c r="B60" s="239" t="str">
        <f>'1A'!AD19</f>
        <v>BO3351</v>
      </c>
      <c r="C60" s="239" t="s">
        <v>11352</v>
      </c>
      <c r="E60" s="301" t="s">
        <v>683</v>
      </c>
      <c r="F60" s="304">
        <f>IF(ISBLANK('1A'!J19),"##BLANK",'1A'!J19)</f>
        <v>1.4</v>
      </c>
    </row>
    <row r="61" spans="2:6" ht="13.5" customHeight="1">
      <c r="B61" s="239" t="str">
        <f>'1A'!Z20</f>
        <v>BO3352STAT</v>
      </c>
      <c r="C61" s="239" t="s">
        <v>11353</v>
      </c>
      <c r="E61" s="301" t="s">
        <v>683</v>
      </c>
      <c r="F61" s="304">
        <f>IF(ISBLANK('1A'!F20),"##BLANK",'1A'!F20)</f>
        <v>-19.442</v>
      </c>
    </row>
    <row r="62" spans="2:6" ht="13.5" customHeight="1">
      <c r="B62" s="239" t="str">
        <f>'1A'!AA20</f>
        <v>BO3352DSR</v>
      </c>
      <c r="C62" s="239" t="s">
        <v>11354</v>
      </c>
      <c r="E62" s="301" t="s">
        <v>683</v>
      </c>
      <c r="F62" s="304">
        <f>IF(ISBLANK('1A'!G20),"##BLANK",'1A'!G20)</f>
        <v>0</v>
      </c>
    </row>
    <row r="63" spans="2:6" ht="13.5" customHeight="1">
      <c r="B63" s="239" t="str">
        <f>'1A'!AB20</f>
        <v>BO3352NA</v>
      </c>
      <c r="C63" s="239" t="s">
        <v>11355</v>
      </c>
      <c r="E63" s="301" t="s">
        <v>683</v>
      </c>
      <c r="F63" s="304">
        <f>IF(ISBLANK('1A'!H20),"##BLANK",'1A'!H20)</f>
        <v>0</v>
      </c>
    </row>
    <row r="64" spans="2:6" ht="13.5" customHeight="1">
      <c r="B64" s="239" t="str">
        <f>'1A'!AC20</f>
        <v>BO3352ADJ</v>
      </c>
      <c r="C64" s="239" t="s">
        <v>11356</v>
      </c>
      <c r="E64" s="301" t="s">
        <v>683</v>
      </c>
      <c r="F64" s="304">
        <f>IF(ISBLANK('1A'!I20),"##BLANK",'1A'!I20)</f>
        <v>0</v>
      </c>
    </row>
    <row r="65" spans="2:6" ht="13.5" customHeight="1">
      <c r="B65" s="239" t="str">
        <f>'1A'!AD20</f>
        <v>BO3352</v>
      </c>
      <c r="C65" s="239" t="s">
        <v>11357</v>
      </c>
      <c r="E65" s="301" t="s">
        <v>683</v>
      </c>
      <c r="F65" s="304">
        <f>IF(ISBLANK('1A'!J20),"##BLANK",'1A'!J20)</f>
        <v>-19.442</v>
      </c>
    </row>
    <row r="66" spans="2:6" ht="13.5" customHeight="1">
      <c r="B66" s="239" t="str">
        <f>'1A'!Z21</f>
        <v>BO2530STAT</v>
      </c>
      <c r="C66" s="239" t="s">
        <v>11358</v>
      </c>
      <c r="E66" s="301" t="s">
        <v>683</v>
      </c>
      <c r="F66" s="304">
        <f>IF(ISBLANK('1A'!F21),"##BLANK",'1A'!F21)</f>
        <v>-2.7910000000000075</v>
      </c>
    </row>
    <row r="67" spans="2:6" ht="13.5" customHeight="1">
      <c r="B67" s="239" t="str">
        <f>'1A'!AA21</f>
        <v>BO2530DSR</v>
      </c>
      <c r="C67" s="239" t="s">
        <v>11359</v>
      </c>
      <c r="E67" s="301" t="s">
        <v>683</v>
      </c>
      <c r="F67" s="304">
        <f>IF(ISBLANK('1A'!G21),"##BLANK",'1A'!G21)</f>
        <v>0.35400000000000026</v>
      </c>
    </row>
    <row r="68" spans="2:6" ht="13.5" customHeight="1">
      <c r="B68" s="239" t="str">
        <f>'1A'!AB21</f>
        <v>BO2530NA</v>
      </c>
      <c r="C68" s="239" t="s">
        <v>11360</v>
      </c>
      <c r="E68" s="301" t="s">
        <v>683</v>
      </c>
      <c r="F68" s="304">
        <f>IF(ISBLANK('1A'!H21),"##BLANK",'1A'!H21)</f>
        <v>1.639</v>
      </c>
    </row>
    <row r="69" spans="2:6" ht="13.5" customHeight="1">
      <c r="B69" s="239" t="str">
        <f>'1A'!AC21</f>
        <v>BO2530ADJ</v>
      </c>
      <c r="C69" s="239" t="s">
        <v>11361</v>
      </c>
      <c r="E69" s="301" t="s">
        <v>683</v>
      </c>
      <c r="F69" s="304">
        <f>IF(ISBLANK('1A'!I21),"##BLANK",'1A'!I21)</f>
        <v>-1.2849999999999997</v>
      </c>
    </row>
    <row r="70" spans="2:6" ht="13.5" customHeight="1">
      <c r="B70" s="239" t="str">
        <f>'1A'!AD21</f>
        <v>BO2530</v>
      </c>
      <c r="C70" s="239" t="s">
        <v>11362</v>
      </c>
      <c r="E70" s="301" t="s">
        <v>683</v>
      </c>
      <c r="F70" s="304">
        <f>IF(ISBLANK('1A'!J21),"##BLANK",'1A'!J21)</f>
        <v>-4.0760000000000076</v>
      </c>
    </row>
    <row r="71" spans="2:6" ht="13.5" customHeight="1">
      <c r="B71" s="239" t="str">
        <f>'1A'!Z22</f>
        <v>BO3402STAT</v>
      </c>
      <c r="C71" s="239" t="s">
        <v>11363</v>
      </c>
      <c r="E71" s="301" t="s">
        <v>683</v>
      </c>
      <c r="F71" s="304">
        <f>IF(ISBLANK('1A'!F22),"##BLANK",'1A'!F22)</f>
        <v>-10.675000000000001</v>
      </c>
    </row>
    <row r="72" spans="2:6" ht="13.5" customHeight="1">
      <c r="B72" s="239" t="str">
        <f>'1A'!AA22</f>
        <v>BO3402DSR</v>
      </c>
      <c r="C72" s="239" t="s">
        <v>11364</v>
      </c>
      <c r="E72" s="301" t="s">
        <v>683</v>
      </c>
      <c r="F72" s="304">
        <f>IF(ISBLANK('1A'!G22),"##BLANK",'1A'!G22)</f>
        <v>0</v>
      </c>
    </row>
    <row r="73" spans="2:6" ht="13.5" customHeight="1">
      <c r="B73" s="239" t="str">
        <f>'1A'!AB22</f>
        <v>BO3402NA</v>
      </c>
      <c r="C73" s="239" t="s">
        <v>11365</v>
      </c>
      <c r="E73" s="301" t="s">
        <v>683</v>
      </c>
      <c r="F73" s="304">
        <f>IF(ISBLANK('1A'!H22),"##BLANK",'1A'!H22)</f>
        <v>-1.64</v>
      </c>
    </row>
    <row r="74" spans="2:6" ht="13.5" customHeight="1">
      <c r="B74" s="239" t="str">
        <f>'1A'!AC22</f>
        <v>BO3402ADJ</v>
      </c>
      <c r="C74" s="239" t="s">
        <v>11366</v>
      </c>
      <c r="E74" s="301" t="s">
        <v>683</v>
      </c>
      <c r="F74" s="304">
        <f>IF(ISBLANK('1A'!I22),"##BLANK",'1A'!I22)</f>
        <v>1.64</v>
      </c>
    </row>
    <row r="75" spans="2:6" ht="13.5" customHeight="1">
      <c r="B75" s="239" t="str">
        <f>'1A'!AD22</f>
        <v>BO3402</v>
      </c>
      <c r="C75" s="239" t="s">
        <v>11367</v>
      </c>
      <c r="E75" s="301" t="s">
        <v>683</v>
      </c>
      <c r="F75" s="304">
        <f>IF(ISBLANK('1A'!J22),"##BLANK",'1A'!J22)</f>
        <v>-9.0350000000000001</v>
      </c>
    </row>
    <row r="76" spans="2:6" ht="13.5" customHeight="1">
      <c r="B76" s="239" t="str">
        <f>'1A'!Z25</f>
        <v>BO3354STAT</v>
      </c>
      <c r="C76" s="239" t="s">
        <v>11368</v>
      </c>
      <c r="E76" s="301" t="s">
        <v>683</v>
      </c>
      <c r="F76" s="304">
        <f>IF(ISBLANK('1A'!F25),"##BLANK",'1A'!F25)</f>
        <v>-1.5429999999999999</v>
      </c>
    </row>
    <row r="77" spans="2:6" ht="13.5" customHeight="1">
      <c r="B77" s="239" t="str">
        <f>'1A'!AA25</f>
        <v>BO3354DSR</v>
      </c>
      <c r="C77" s="239" t="s">
        <v>11369</v>
      </c>
      <c r="E77" s="301" t="s">
        <v>683</v>
      </c>
      <c r="F77" s="304">
        <f>IF(ISBLANK('1A'!G25),"##BLANK",'1A'!G25)</f>
        <v>8.3000000000000004E-2</v>
      </c>
    </row>
    <row r="78" spans="2:6" ht="13.5" customHeight="1">
      <c r="B78" s="239" t="str">
        <f>'1A'!AB25</f>
        <v>BO3354NA</v>
      </c>
      <c r="C78" s="239" t="s">
        <v>11370</v>
      </c>
      <c r="E78" s="301" t="s">
        <v>683</v>
      </c>
      <c r="F78" s="304">
        <f>IF(ISBLANK('1A'!H25),"##BLANK",'1A'!H25)</f>
        <v>0.38500000000000001</v>
      </c>
    </row>
    <row r="79" spans="2:6" ht="13.5" customHeight="1">
      <c r="B79" s="239" t="str">
        <f>'1A'!AC25</f>
        <v>BO3354ADJ</v>
      </c>
      <c r="C79" s="239" t="s">
        <v>11371</v>
      </c>
      <c r="E79" s="301" t="s">
        <v>683</v>
      </c>
      <c r="F79" s="304">
        <f>IF(ISBLANK('1A'!I25),"##BLANK",'1A'!I25)</f>
        <v>-0.30199999999999999</v>
      </c>
    </row>
    <row r="80" spans="2:6" ht="13.5" customHeight="1">
      <c r="B80" s="239" t="str">
        <f>'1A'!AD25</f>
        <v>BO3354</v>
      </c>
      <c r="C80" s="239" t="s">
        <v>11372</v>
      </c>
      <c r="E80" s="301" t="s">
        <v>683</v>
      </c>
      <c r="F80" s="304">
        <f>IF(ISBLANK('1A'!J25),"##BLANK",'1A'!J25)</f>
        <v>-1.845</v>
      </c>
    </row>
    <row r="81" spans="2:6" ht="13.5" customHeight="1">
      <c r="B81" s="239" t="str">
        <f>'1A'!Z26</f>
        <v>BO3355STAT</v>
      </c>
      <c r="C81" s="239" t="s">
        <v>11373</v>
      </c>
      <c r="E81" s="301" t="s">
        <v>683</v>
      </c>
      <c r="F81" s="304">
        <f>IF(ISBLANK('1A'!F26),"##BLANK",'1A'!F26)</f>
        <v>0.44500000000000001</v>
      </c>
    </row>
    <row r="82" spans="2:6" ht="13.5" customHeight="1">
      <c r="B82" s="239" t="str">
        <f>'1A'!AA26</f>
        <v>BO3355DSR</v>
      </c>
      <c r="C82" s="239" t="s">
        <v>11374</v>
      </c>
      <c r="E82" s="301" t="s">
        <v>683</v>
      </c>
      <c r="F82" s="304">
        <f>IF(ISBLANK('1A'!G26),"##BLANK",'1A'!G26)</f>
        <v>0</v>
      </c>
    </row>
    <row r="83" spans="2:6" ht="13.5" customHeight="1">
      <c r="B83" s="239" t="str">
        <f>'1A'!AB26</f>
        <v>BO3355NA</v>
      </c>
      <c r="C83" s="239" t="s">
        <v>11375</v>
      </c>
      <c r="E83" s="301" t="s">
        <v>683</v>
      </c>
      <c r="F83" s="304">
        <f>IF(ISBLANK('1A'!H26),"##BLANK",'1A'!H26)</f>
        <v>0</v>
      </c>
    </row>
    <row r="84" spans="2:6" ht="13.5" customHeight="1">
      <c r="B84" s="239" t="str">
        <f>'1A'!AC26</f>
        <v>BO3355ADJ</v>
      </c>
      <c r="C84" s="239" t="s">
        <v>11376</v>
      </c>
      <c r="E84" s="301" t="s">
        <v>683</v>
      </c>
      <c r="F84" s="304">
        <f>IF(ISBLANK('1A'!I26),"##BLANK",'1A'!I26)</f>
        <v>0</v>
      </c>
    </row>
    <row r="85" spans="2:6" ht="13.5" customHeight="1">
      <c r="B85" s="239" t="str">
        <f>'1A'!AD26</f>
        <v>BO3355</v>
      </c>
      <c r="C85" s="239" t="s">
        <v>11377</v>
      </c>
      <c r="E85" s="301" t="s">
        <v>683</v>
      </c>
      <c r="F85" s="304">
        <f>IF(ISBLANK('1A'!J26),"##BLANK",'1A'!J26)</f>
        <v>0.44500000000000001</v>
      </c>
    </row>
    <row r="86" spans="2:6" ht="13.5" customHeight="1">
      <c r="B86" s="239" t="str">
        <f>'1A'!Z27</f>
        <v>BO3353STAT</v>
      </c>
      <c r="C86" s="239" t="s">
        <v>11378</v>
      </c>
      <c r="E86" s="301" t="s">
        <v>683</v>
      </c>
      <c r="F86" s="304">
        <f>IF(ISBLANK('1A'!F27),"##BLANK",'1A'!F27)</f>
        <v>-1.0979999999999999</v>
      </c>
    </row>
    <row r="87" spans="2:6" ht="13.5" customHeight="1">
      <c r="B87" s="239" t="str">
        <f>'1A'!AA27</f>
        <v>BO3353DSR</v>
      </c>
      <c r="C87" s="239" t="s">
        <v>11379</v>
      </c>
      <c r="E87" s="301" t="s">
        <v>683</v>
      </c>
      <c r="F87" s="304">
        <f>IF(ISBLANK('1A'!G27),"##BLANK",'1A'!G27)</f>
        <v>8.3000000000000004E-2</v>
      </c>
    </row>
    <row r="88" spans="2:6" ht="13.5" customHeight="1">
      <c r="B88" s="239" t="str">
        <f>'1A'!AB27</f>
        <v>BO3353NA</v>
      </c>
      <c r="C88" s="239" t="s">
        <v>11380</v>
      </c>
      <c r="E88" s="301" t="s">
        <v>683</v>
      </c>
      <c r="F88" s="304">
        <f>IF(ISBLANK('1A'!H27),"##BLANK",'1A'!H27)</f>
        <v>0.38500000000000001</v>
      </c>
    </row>
    <row r="89" spans="2:6" ht="13.5" customHeight="1">
      <c r="B89" s="239" t="str">
        <f>'1A'!AC27</f>
        <v>BO3353ADJ</v>
      </c>
      <c r="C89" s="239" t="s">
        <v>11381</v>
      </c>
      <c r="E89" s="301" t="s">
        <v>683</v>
      </c>
      <c r="F89" s="304">
        <f>IF(ISBLANK('1A'!I27),"##BLANK",'1A'!I27)</f>
        <v>-0.30199999999999999</v>
      </c>
    </row>
    <row r="90" spans="2:6" ht="13.5" customHeight="1">
      <c r="B90" s="239" t="str">
        <f>'1A'!AD27</f>
        <v>BO3353</v>
      </c>
      <c r="C90" s="239" t="s">
        <v>11382</v>
      </c>
      <c r="E90" s="301" t="s">
        <v>683</v>
      </c>
      <c r="F90" s="304">
        <f>IF(ISBLANK('1A'!J27),"##BLANK",'1A'!J27)</f>
        <v>-1.4</v>
      </c>
    </row>
    <row r="91" spans="2:6" ht="13.5" customHeight="1">
      <c r="B91" s="239" t="str">
        <f>'1A'!AB30</f>
        <v>BO1180NAIS</v>
      </c>
      <c r="C91" s="239" t="s">
        <v>11383</v>
      </c>
      <c r="E91" s="301" t="s">
        <v>683</v>
      </c>
      <c r="F91" s="304">
        <f>IF(ISBLANK('1A'!H30),"##BLANK",'1A'!H30)</f>
        <v>0</v>
      </c>
    </row>
    <row r="92" spans="2:6" ht="13.5" customHeight="1">
      <c r="B92" s="239" t="str">
        <f>'1A'!AB31</f>
        <v>BO1180NATW</v>
      </c>
      <c r="C92" s="239" t="s">
        <v>11384</v>
      </c>
      <c r="E92" s="301" t="s">
        <v>683</v>
      </c>
      <c r="F92" s="304">
        <f>IF(ISBLANK('1A'!H31),"##BLANK",'1A'!H31)</f>
        <v>0</v>
      </c>
    </row>
    <row r="93" spans="2:6" ht="13.5" customHeight="1">
      <c r="B93" s="239" t="str">
        <f>'1A'!AB32</f>
        <v>BO1180NAO</v>
      </c>
      <c r="C93" s="239" t="s">
        <v>11385</v>
      </c>
      <c r="E93" s="301" t="s">
        <v>683</v>
      </c>
      <c r="F93" s="304">
        <f>IF(ISBLANK('1A'!H32),"##BLANK",'1A'!H32)</f>
        <v>8.5220000000000002</v>
      </c>
    </row>
    <row r="94" spans="2:6" ht="13.5" customHeight="1">
      <c r="B94" s="239" t="str">
        <f>'1A'!AB33</f>
        <v>BO1180NAT</v>
      </c>
      <c r="C94" s="239" t="s">
        <v>11386</v>
      </c>
      <c r="E94" s="301" t="s">
        <v>683</v>
      </c>
      <c r="F94" s="304">
        <f>IF(ISBLANK('1A'!H33),"##BLANK",'1A'!H33)</f>
        <v>8.5220000000000002</v>
      </c>
    </row>
    <row r="95" spans="2:6" ht="13.5" customHeight="1">
      <c r="B95" s="239" t="str">
        <f>'1B'!Z9</f>
        <v>BO2550STAT</v>
      </c>
      <c r="C95" s="239" t="s">
        <v>11387</v>
      </c>
      <c r="E95" s="301" t="s">
        <v>683</v>
      </c>
      <c r="F95" s="304">
        <f>IF(ISBLANK('1B'!F9),"##BLANK",'1B'!F9)</f>
        <v>0</v>
      </c>
    </row>
    <row r="96" spans="2:6" ht="13.5" customHeight="1">
      <c r="B96" s="239" t="str">
        <f>'1B'!AA9</f>
        <v>BO2550DSR</v>
      </c>
      <c r="C96" s="239" t="s">
        <v>11388</v>
      </c>
      <c r="E96" s="301" t="s">
        <v>683</v>
      </c>
      <c r="F96" s="304">
        <f>IF(ISBLANK('1B'!G9),"##BLANK",'1B'!G9)</f>
        <v>0</v>
      </c>
    </row>
    <row r="97" spans="2:6" ht="13.5" customHeight="1">
      <c r="B97" s="239" t="str">
        <f>'1B'!AB9</f>
        <v>BO2550NA</v>
      </c>
      <c r="C97" s="239" t="s">
        <v>11389</v>
      </c>
      <c r="E97" s="301" t="s">
        <v>683</v>
      </c>
      <c r="F97" s="304">
        <f>IF(ISBLANK('1B'!H9),"##BLANK",'1B'!H9)</f>
        <v>0</v>
      </c>
    </row>
    <row r="98" spans="2:6" ht="13.5" customHeight="1">
      <c r="B98" s="239" t="str">
        <f>'1B'!AC9</f>
        <v>BO2550ADJ</v>
      </c>
      <c r="C98" s="239" t="s">
        <v>11390</v>
      </c>
      <c r="E98" s="301" t="s">
        <v>683</v>
      </c>
      <c r="F98" s="304">
        <f>IF(ISBLANK('1B'!I9),"##BLANK",'1B'!I9)</f>
        <v>0</v>
      </c>
    </row>
    <row r="99" spans="2:6" ht="13.5" customHeight="1">
      <c r="B99" s="239" t="str">
        <f>'1B'!AD9</f>
        <v>BO2550</v>
      </c>
      <c r="C99" s="239" t="s">
        <v>11391</v>
      </c>
      <c r="E99" s="301" t="s">
        <v>683</v>
      </c>
      <c r="F99" s="304">
        <f>IF(ISBLANK('1B'!J9),"##BLANK",'1B'!J9)</f>
        <v>0</v>
      </c>
    </row>
    <row r="100" spans="2:6" ht="13.5" customHeight="1">
      <c r="B100" s="239" t="str">
        <f>'1B'!Z10</f>
        <v>BO2553STAT</v>
      </c>
      <c r="C100" s="239" t="s">
        <v>11392</v>
      </c>
      <c r="E100" s="301" t="s">
        <v>683</v>
      </c>
      <c r="F100" s="304">
        <f>IF(ISBLANK('1B'!F10),"##BLANK",'1B'!F10)</f>
        <v>2.2389999999999999</v>
      </c>
    </row>
    <row r="101" spans="2:6" ht="13.5" customHeight="1">
      <c r="B101" s="239" t="str">
        <f>'1B'!AA10</f>
        <v>BO2553DSR</v>
      </c>
      <c r="C101" s="239" t="s">
        <v>11393</v>
      </c>
      <c r="E101" s="301" t="s">
        <v>683</v>
      </c>
      <c r="F101" s="304">
        <f>IF(ISBLANK('1B'!G10),"##BLANK",'1B'!G10)</f>
        <v>0</v>
      </c>
    </row>
    <row r="102" spans="2:6" ht="13.5" customHeight="1">
      <c r="B102" s="239" t="str">
        <f>'1B'!AB10</f>
        <v>BO2553NA</v>
      </c>
      <c r="C102" s="239" t="s">
        <v>11394</v>
      </c>
      <c r="E102" s="301" t="s">
        <v>683</v>
      </c>
      <c r="F102" s="304">
        <f>IF(ISBLANK('1B'!H10),"##BLANK",'1B'!H10)</f>
        <v>0</v>
      </c>
    </row>
    <row r="103" spans="2:6" ht="13.5" customHeight="1">
      <c r="B103" s="239" t="str">
        <f>'1B'!AC10</f>
        <v>BO2553ADJ</v>
      </c>
      <c r="C103" s="239" t="s">
        <v>11395</v>
      </c>
      <c r="E103" s="301" t="s">
        <v>683</v>
      </c>
      <c r="F103" s="304">
        <f>IF(ISBLANK('1B'!I10),"##BLANK",'1B'!I10)</f>
        <v>0</v>
      </c>
    </row>
    <row r="104" spans="2:6" ht="13.5" customHeight="1">
      <c r="B104" s="239" t="str">
        <f>'1B'!AD10</f>
        <v>BO2553</v>
      </c>
      <c r="C104" s="239" t="s">
        <v>11396</v>
      </c>
      <c r="E104" s="301" t="s">
        <v>683</v>
      </c>
      <c r="F104" s="304">
        <f>IF(ISBLANK('1B'!J10),"##BLANK",'1B'!J10)</f>
        <v>2.2389999999999999</v>
      </c>
    </row>
    <row r="105" spans="2:6" ht="13.5" customHeight="1">
      <c r="B105" s="239" t="str">
        <f>'1B'!Z11</f>
        <v>BO2554STAT</v>
      </c>
      <c r="C105" s="239" t="s">
        <v>11397</v>
      </c>
      <c r="E105" s="301" t="s">
        <v>683</v>
      </c>
      <c r="F105" s="304">
        <f>IF(ISBLANK('1B'!F11),"##BLANK",'1B'!F11)</f>
        <v>-0.5520000000000076</v>
      </c>
    </row>
    <row r="106" spans="2:6" ht="13.5" customHeight="1">
      <c r="B106" s="239" t="str">
        <f>'1B'!AA11</f>
        <v>BO2554DSR</v>
      </c>
      <c r="C106" s="239" t="s">
        <v>11398</v>
      </c>
      <c r="E106" s="301" t="s">
        <v>683</v>
      </c>
      <c r="F106" s="304">
        <f>IF(ISBLANK('1B'!G11),"##BLANK",'1B'!G11)</f>
        <v>0.35400000000000026</v>
      </c>
    </row>
    <row r="107" spans="2:6" ht="13.5" customHeight="1">
      <c r="B107" s="239" t="str">
        <f>'1B'!AB11</f>
        <v>BO2554NA</v>
      </c>
      <c r="C107" s="239" t="s">
        <v>11399</v>
      </c>
      <c r="E107" s="301" t="s">
        <v>683</v>
      </c>
      <c r="F107" s="304">
        <f>IF(ISBLANK('1B'!H11),"##BLANK",'1B'!H11)</f>
        <v>1.639</v>
      </c>
    </row>
    <row r="108" spans="2:6" ht="13.5" customHeight="1">
      <c r="B108" s="239" t="str">
        <f>'1B'!AC11</f>
        <v>BO2554ADJ</v>
      </c>
      <c r="C108" s="239" t="s">
        <v>11400</v>
      </c>
      <c r="E108" s="301" t="s">
        <v>683</v>
      </c>
      <c r="F108" s="304">
        <f>IF(ISBLANK('1B'!I11),"##BLANK",'1B'!I11)</f>
        <v>-1.2849999999999997</v>
      </c>
    </row>
    <row r="109" spans="2:6" ht="13.5" customHeight="1">
      <c r="B109" s="239" t="str">
        <f>'1B'!AD11</f>
        <v>BO2554</v>
      </c>
      <c r="C109" s="239" t="s">
        <v>11401</v>
      </c>
      <c r="E109" s="301" t="s">
        <v>683</v>
      </c>
      <c r="F109" s="304">
        <f>IF(ISBLANK('1B'!J11),"##BLANK",'1B'!J11)</f>
        <v>-1.8370000000000073</v>
      </c>
    </row>
    <row r="110" spans="2:6" ht="13.5" customHeight="1">
      <c r="B110" s="239" t="str">
        <f>'1C'!Z9</f>
        <v>BO4008STAT</v>
      </c>
      <c r="C110" s="239" t="s">
        <v>11402</v>
      </c>
      <c r="E110" s="301" t="s">
        <v>683</v>
      </c>
      <c r="F110" s="304">
        <f>IF(ISBLANK('1C'!F9),"##BLANK",'1C'!F9)</f>
        <v>597.72799999999995</v>
      </c>
    </row>
    <row r="111" spans="2:6" ht="13.5" customHeight="1">
      <c r="B111" s="239" t="str">
        <f>'1C'!AA9</f>
        <v>BO4008DSR</v>
      </c>
      <c r="C111" s="239" t="s">
        <v>11403</v>
      </c>
      <c r="E111" s="301" t="s">
        <v>683</v>
      </c>
      <c r="F111" s="304">
        <f>IF(ISBLANK('1C'!G9),"##BLANK",'1C'!G9)</f>
        <v>0</v>
      </c>
    </row>
    <row r="112" spans="2:6" ht="13.5" customHeight="1">
      <c r="B112" s="239" t="str">
        <f>'1C'!AB9</f>
        <v>BO4008NA</v>
      </c>
      <c r="C112" s="239" t="s">
        <v>11404</v>
      </c>
      <c r="E112" s="301" t="s">
        <v>683</v>
      </c>
      <c r="F112" s="304">
        <f>IF(ISBLANK('1C'!H9),"##BLANK",'1C'!H9)</f>
        <v>1.446</v>
      </c>
    </row>
    <row r="113" spans="2:6" ht="13.5" customHeight="1">
      <c r="B113" s="239" t="str">
        <f>'1C'!AC9</f>
        <v>BO4008ADJ</v>
      </c>
      <c r="C113" s="239" t="s">
        <v>11405</v>
      </c>
      <c r="E113" s="301" t="s">
        <v>683</v>
      </c>
      <c r="F113" s="304">
        <f>IF(ISBLANK('1C'!I9),"##BLANK",'1C'!I9)</f>
        <v>-1.446</v>
      </c>
    </row>
    <row r="114" spans="2:6" ht="13.5" customHeight="1">
      <c r="B114" s="239" t="str">
        <f>'1C'!AD9</f>
        <v>BO4008</v>
      </c>
      <c r="C114" s="239" t="s">
        <v>11406</v>
      </c>
      <c r="E114" s="301" t="s">
        <v>683</v>
      </c>
      <c r="F114" s="304">
        <f>IF(ISBLANK('1C'!J9),"##BLANK",'1C'!J9)</f>
        <v>596.28199999999993</v>
      </c>
    </row>
    <row r="115" spans="2:6" ht="13.5" customHeight="1">
      <c r="B115" s="239" t="str">
        <f>'1C'!Z10</f>
        <v>A11002STAT</v>
      </c>
      <c r="C115" s="239" t="s">
        <v>11407</v>
      </c>
      <c r="E115" s="301" t="s">
        <v>683</v>
      </c>
      <c r="F115" s="304">
        <f>IF(ISBLANK('1C'!F10),"##BLANK",'1C'!F10)</f>
        <v>0</v>
      </c>
    </row>
    <row r="116" spans="2:6" ht="13.5" customHeight="1">
      <c r="B116" s="239" t="str">
        <f>'1C'!AA10</f>
        <v>A11002DSR</v>
      </c>
      <c r="C116" s="239" t="s">
        <v>11408</v>
      </c>
      <c r="E116" s="301" t="s">
        <v>683</v>
      </c>
      <c r="F116" s="304">
        <f>IF(ISBLANK('1C'!G10),"##BLANK",'1C'!G10)</f>
        <v>0</v>
      </c>
    </row>
    <row r="117" spans="2:6" ht="13.5" customHeight="1">
      <c r="B117" s="239" t="str">
        <f>'1C'!AB10</f>
        <v>A11002NA</v>
      </c>
      <c r="C117" s="239" t="s">
        <v>11409</v>
      </c>
      <c r="E117" s="301" t="s">
        <v>683</v>
      </c>
      <c r="F117" s="304">
        <f>IF(ISBLANK('1C'!H10),"##BLANK",'1C'!H10)</f>
        <v>0</v>
      </c>
    </row>
    <row r="118" spans="2:6" ht="13.5" customHeight="1">
      <c r="B118" s="239" t="str">
        <f>'1C'!AC10</f>
        <v>A11002ADJ</v>
      </c>
      <c r="C118" s="239" t="s">
        <v>11410</v>
      </c>
      <c r="E118" s="301" t="s">
        <v>683</v>
      </c>
      <c r="F118" s="304">
        <f>IF(ISBLANK('1C'!I10),"##BLANK",'1C'!I10)</f>
        <v>0</v>
      </c>
    </row>
    <row r="119" spans="2:6" ht="13.5" customHeight="1">
      <c r="B119" s="239" t="str">
        <f>'1C'!AD10</f>
        <v>A11002</v>
      </c>
      <c r="C119" s="239" t="s">
        <v>11411</v>
      </c>
      <c r="E119" s="301" t="s">
        <v>683</v>
      </c>
      <c r="F119" s="304">
        <f>IF(ISBLANK('1C'!J10),"##BLANK",'1C'!J10)</f>
        <v>0</v>
      </c>
    </row>
    <row r="120" spans="2:6" ht="13.5" customHeight="1">
      <c r="B120" s="239" t="str">
        <f>'1C'!Z11</f>
        <v>FT01670STAT</v>
      </c>
      <c r="C120" s="239" t="s">
        <v>11412</v>
      </c>
      <c r="E120" s="301" t="s">
        <v>683</v>
      </c>
      <c r="F120" s="304">
        <f>IF(ISBLANK('1C'!F11),"##BLANK",'1C'!F11)</f>
        <v>0</v>
      </c>
    </row>
    <row r="121" spans="2:6" ht="13.5" customHeight="1">
      <c r="B121" s="239" t="str">
        <f>'1C'!AA11</f>
        <v>FT01670DSR</v>
      </c>
      <c r="C121" s="239" t="s">
        <v>11413</v>
      </c>
      <c r="E121" s="301" t="s">
        <v>683</v>
      </c>
      <c r="F121" s="304">
        <f>IF(ISBLANK('1C'!G11),"##BLANK",'1C'!G11)</f>
        <v>0</v>
      </c>
    </row>
    <row r="122" spans="2:6" ht="13.5" customHeight="1">
      <c r="B122" s="239" t="str">
        <f>'1C'!AB11</f>
        <v>FT01670NA</v>
      </c>
      <c r="C122" s="239" t="s">
        <v>11414</v>
      </c>
      <c r="E122" s="301" t="s">
        <v>683</v>
      </c>
      <c r="F122" s="304">
        <f>IF(ISBLANK('1C'!H11),"##BLANK",'1C'!H11)</f>
        <v>0</v>
      </c>
    </row>
    <row r="123" spans="2:6" ht="13.5" customHeight="1">
      <c r="B123" s="239" t="str">
        <f>'1C'!AC11</f>
        <v>FT01670ADJ</v>
      </c>
      <c r="C123" s="239" t="s">
        <v>11415</v>
      </c>
      <c r="E123" s="301" t="s">
        <v>683</v>
      </c>
      <c r="F123" s="304">
        <f>IF(ISBLANK('1C'!I11),"##BLANK",'1C'!I11)</f>
        <v>0</v>
      </c>
    </row>
    <row r="124" spans="2:6" ht="13.5" customHeight="1">
      <c r="B124" s="239" t="str">
        <f>'1C'!AD11</f>
        <v>FT01670</v>
      </c>
      <c r="C124" s="239" t="s">
        <v>11416</v>
      </c>
      <c r="E124" s="301" t="s">
        <v>683</v>
      </c>
      <c r="F124" s="304">
        <f>IF(ISBLANK('1C'!J11),"##BLANK",'1C'!J11)</f>
        <v>0</v>
      </c>
    </row>
    <row r="125" spans="2:6" ht="13.5" customHeight="1">
      <c r="B125" s="239" t="str">
        <f>'1C'!Z12</f>
        <v>FT01680STAT</v>
      </c>
      <c r="C125" s="239" t="s">
        <v>11417</v>
      </c>
      <c r="E125" s="301" t="s">
        <v>683</v>
      </c>
      <c r="F125" s="304">
        <f>IF(ISBLANK('1C'!F12),"##BLANK",'1C'!F12)</f>
        <v>0</v>
      </c>
    </row>
    <row r="126" spans="2:6" ht="13.5" customHeight="1">
      <c r="B126" s="239" t="str">
        <f>'1C'!AA12</f>
        <v>FT01680DSR</v>
      </c>
      <c r="C126" s="239" t="s">
        <v>11418</v>
      </c>
      <c r="E126" s="301" t="s">
        <v>683</v>
      </c>
      <c r="F126" s="304">
        <f>IF(ISBLANK('1C'!G12),"##BLANK",'1C'!G12)</f>
        <v>0</v>
      </c>
    </row>
    <row r="127" spans="2:6" ht="13.5" customHeight="1">
      <c r="B127" s="239" t="str">
        <f>'1C'!AB12</f>
        <v>FT01680NA</v>
      </c>
      <c r="C127" s="239" t="s">
        <v>11419</v>
      </c>
      <c r="E127" s="301" t="s">
        <v>683</v>
      </c>
      <c r="F127" s="304">
        <f>IF(ISBLANK('1C'!H12),"##BLANK",'1C'!H12)</f>
        <v>0</v>
      </c>
    </row>
    <row r="128" spans="2:6" ht="13.5" customHeight="1">
      <c r="B128" s="239" t="str">
        <f>'1C'!AC12</f>
        <v>FT01680ADJ</v>
      </c>
      <c r="C128" s="239" t="s">
        <v>11420</v>
      </c>
      <c r="E128" s="301" t="s">
        <v>683</v>
      </c>
      <c r="F128" s="304">
        <f>IF(ISBLANK('1C'!I12),"##BLANK",'1C'!I12)</f>
        <v>0</v>
      </c>
    </row>
    <row r="129" spans="2:6" ht="13.5" customHeight="1">
      <c r="B129" s="239" t="str">
        <f>'1C'!AD12</f>
        <v>FT01680</v>
      </c>
      <c r="C129" s="239" t="s">
        <v>11421</v>
      </c>
      <c r="E129" s="301" t="s">
        <v>683</v>
      </c>
      <c r="F129" s="304">
        <f>IF(ISBLANK('1C'!J12),"##BLANK",'1C'!J12)</f>
        <v>0</v>
      </c>
    </row>
    <row r="130" spans="2:6" ht="13.5" customHeight="1">
      <c r="B130" s="239" t="str">
        <f>'1C'!Z13</f>
        <v>A11005STAT</v>
      </c>
      <c r="C130" s="239" t="s">
        <v>11422</v>
      </c>
      <c r="E130" s="301" t="s">
        <v>683</v>
      </c>
      <c r="F130" s="304">
        <f>IF(ISBLANK('1C'!F13),"##BLANK",'1C'!F13)</f>
        <v>0</v>
      </c>
    </row>
    <row r="131" spans="2:6" ht="13.5" customHeight="1">
      <c r="B131" s="239" t="str">
        <f>'1C'!AA13</f>
        <v>A11005DSR</v>
      </c>
      <c r="C131" s="239" t="s">
        <v>11423</v>
      </c>
      <c r="E131" s="301" t="s">
        <v>683</v>
      </c>
      <c r="F131" s="304">
        <f>IF(ISBLANK('1C'!G13),"##BLANK",'1C'!G13)</f>
        <v>0</v>
      </c>
    </row>
    <row r="132" spans="2:6" ht="13.5" customHeight="1">
      <c r="B132" s="239" t="str">
        <f>'1C'!AB13</f>
        <v>A11005NA</v>
      </c>
      <c r="C132" s="239" t="s">
        <v>11424</v>
      </c>
      <c r="E132" s="301" t="s">
        <v>683</v>
      </c>
      <c r="F132" s="304">
        <f>IF(ISBLANK('1C'!H13),"##BLANK",'1C'!H13)</f>
        <v>0</v>
      </c>
    </row>
    <row r="133" spans="2:6" ht="13.5" customHeight="1">
      <c r="B133" s="239" t="str">
        <f>'1C'!AC13</f>
        <v>A11005ADJ</v>
      </c>
      <c r="C133" s="239" t="s">
        <v>11425</v>
      </c>
      <c r="E133" s="301" t="s">
        <v>683</v>
      </c>
      <c r="F133" s="304">
        <f>IF(ISBLANK('1C'!I13),"##BLANK",'1C'!I13)</f>
        <v>0</v>
      </c>
    </row>
    <row r="134" spans="2:6" ht="13.5" customHeight="1">
      <c r="B134" s="239" t="str">
        <f>'1C'!AD13</f>
        <v>A11005</v>
      </c>
      <c r="C134" s="239" t="s">
        <v>11426</v>
      </c>
      <c r="E134" s="301" t="s">
        <v>683</v>
      </c>
      <c r="F134" s="304">
        <f>IF(ISBLANK('1C'!J13),"##BLANK",'1C'!J13)</f>
        <v>0</v>
      </c>
    </row>
    <row r="135" spans="2:6" ht="13.5" customHeight="1">
      <c r="B135" s="239" t="str">
        <f>'1C'!Z14</f>
        <v>FT01751STAT</v>
      </c>
      <c r="C135" s="239" t="s">
        <v>11427</v>
      </c>
      <c r="E135" s="301" t="s">
        <v>683</v>
      </c>
      <c r="F135" s="304">
        <f>IF(ISBLANK('1C'!F14),"##BLANK",'1C'!F14)</f>
        <v>0</v>
      </c>
    </row>
    <row r="136" spans="2:6" ht="13.5" customHeight="1">
      <c r="B136" s="239" t="str">
        <f>'1C'!AA14</f>
        <v>FT01751DSR</v>
      </c>
      <c r="C136" s="239" t="s">
        <v>11428</v>
      </c>
      <c r="E136" s="301" t="s">
        <v>683</v>
      </c>
      <c r="F136" s="304">
        <f>IF(ISBLANK('1C'!G14),"##BLANK",'1C'!G14)</f>
        <v>0</v>
      </c>
    </row>
    <row r="137" spans="2:6" ht="13.5" customHeight="1">
      <c r="B137" s="239" t="str">
        <f>'1C'!AB14</f>
        <v>FT01751NA</v>
      </c>
      <c r="C137" s="239" t="s">
        <v>11429</v>
      </c>
      <c r="E137" s="301" t="s">
        <v>683</v>
      </c>
      <c r="F137" s="304">
        <f>IF(ISBLANK('1C'!H14),"##BLANK",'1C'!H14)</f>
        <v>0</v>
      </c>
    </row>
    <row r="138" spans="2:6" ht="13.5" customHeight="1">
      <c r="B138" s="239" t="str">
        <f>'1C'!AC14</f>
        <v>FT01751ADJ</v>
      </c>
      <c r="C138" s="239" t="s">
        <v>11430</v>
      </c>
      <c r="E138" s="301" t="s">
        <v>683</v>
      </c>
      <c r="F138" s="304">
        <f>IF(ISBLANK('1C'!I14),"##BLANK",'1C'!I14)</f>
        <v>0</v>
      </c>
    </row>
    <row r="139" spans="2:6" ht="13.5" customHeight="1">
      <c r="B139" s="239" t="str">
        <f>'1C'!AD14</f>
        <v>FT01751</v>
      </c>
      <c r="C139" s="239" t="s">
        <v>11431</v>
      </c>
      <c r="E139" s="301" t="s">
        <v>683</v>
      </c>
      <c r="F139" s="304">
        <f>IF(ISBLANK('1C'!J14),"##BLANK",'1C'!J14)</f>
        <v>0</v>
      </c>
    </row>
    <row r="140" spans="2:6" ht="13.5" customHeight="1">
      <c r="B140" s="239" t="str">
        <f>'1C'!Z15</f>
        <v>A11006STAT</v>
      </c>
      <c r="C140" s="239" t="s">
        <v>11432</v>
      </c>
      <c r="E140" s="301" t="s">
        <v>683</v>
      </c>
      <c r="F140" s="304">
        <f>IF(ISBLANK('1C'!F15),"##BLANK",'1C'!F15)</f>
        <v>597.72799999999995</v>
      </c>
    </row>
    <row r="141" spans="2:6" ht="13.5" customHeight="1">
      <c r="B141" s="239" t="str">
        <f>'1C'!AA15</f>
        <v>A11006DSR</v>
      </c>
      <c r="C141" s="239" t="s">
        <v>11433</v>
      </c>
      <c r="E141" s="301" t="s">
        <v>683</v>
      </c>
      <c r="F141" s="304">
        <f>IF(ISBLANK('1C'!G15),"##BLANK",'1C'!G15)</f>
        <v>0</v>
      </c>
    </row>
    <row r="142" spans="2:6" ht="13.5" customHeight="1">
      <c r="B142" s="239" t="str">
        <f>'1C'!AB15</f>
        <v>A11006NA</v>
      </c>
      <c r="C142" s="239" t="s">
        <v>11434</v>
      </c>
      <c r="E142" s="301" t="s">
        <v>683</v>
      </c>
      <c r="F142" s="304">
        <f>IF(ISBLANK('1C'!H15),"##BLANK",'1C'!H15)</f>
        <v>1.446</v>
      </c>
    </row>
    <row r="143" spans="2:6" ht="13.5" customHeight="1">
      <c r="B143" s="239" t="str">
        <f>'1C'!AC15</f>
        <v>A11006ADJ</v>
      </c>
      <c r="C143" s="239" t="s">
        <v>11435</v>
      </c>
      <c r="E143" s="301" t="s">
        <v>683</v>
      </c>
      <c r="F143" s="304">
        <f>IF(ISBLANK('1C'!I15),"##BLANK",'1C'!I15)</f>
        <v>-1.446</v>
      </c>
    </row>
    <row r="144" spans="2:6" ht="13.5" customHeight="1">
      <c r="B144" s="239" t="str">
        <f>'1C'!AD15</f>
        <v>A11006</v>
      </c>
      <c r="C144" s="239" t="s">
        <v>11436</v>
      </c>
      <c r="E144" s="301" t="s">
        <v>683</v>
      </c>
      <c r="F144" s="304">
        <f>IF(ISBLANK('1C'!J15),"##BLANK",'1C'!J15)</f>
        <v>596.28199999999993</v>
      </c>
    </row>
    <row r="145" spans="2:6" ht="13.5" customHeight="1">
      <c r="B145" s="239" t="str">
        <f>'1C'!Z18</f>
        <v>BO4084STAT</v>
      </c>
      <c r="C145" s="239" t="s">
        <v>11437</v>
      </c>
      <c r="E145" s="301" t="s">
        <v>683</v>
      </c>
      <c r="F145" s="304">
        <f>IF(ISBLANK('1C'!F18),"##BLANK",'1C'!F18)</f>
        <v>3.0720000000000001</v>
      </c>
    </row>
    <row r="146" spans="2:6" ht="13.5" customHeight="1">
      <c r="B146" s="239" t="str">
        <f>'1C'!AA18</f>
        <v>BO4084DSR</v>
      </c>
      <c r="C146" s="239" t="s">
        <v>11438</v>
      </c>
      <c r="E146" s="301" t="s">
        <v>683</v>
      </c>
      <c r="F146" s="304">
        <f>IF(ISBLANK('1C'!G18),"##BLANK",'1C'!G18)</f>
        <v>0</v>
      </c>
    </row>
    <row r="147" spans="2:6" ht="13.5" customHeight="1">
      <c r="B147" s="239" t="str">
        <f>'1C'!AB18</f>
        <v>BO4084NA</v>
      </c>
      <c r="C147" s="239" t="s">
        <v>11439</v>
      </c>
      <c r="E147" s="301" t="s">
        <v>683</v>
      </c>
      <c r="F147" s="304">
        <f>IF(ISBLANK('1C'!H18),"##BLANK",'1C'!H18)</f>
        <v>4.1000000000000002E-2</v>
      </c>
    </row>
    <row r="148" spans="2:6" ht="13.5" customHeight="1">
      <c r="B148" s="239" t="str">
        <f>'1C'!AC18</f>
        <v>BO4084ADJ</v>
      </c>
      <c r="C148" s="239" t="s">
        <v>11440</v>
      </c>
      <c r="E148" s="301" t="s">
        <v>683</v>
      </c>
      <c r="F148" s="304">
        <f>IF(ISBLANK('1C'!I18),"##BLANK",'1C'!I18)</f>
        <v>-4.1000000000000002E-2</v>
      </c>
    </row>
    <row r="149" spans="2:6" ht="13.5" customHeight="1">
      <c r="B149" s="239" t="str">
        <f>'1C'!AD18</f>
        <v>BO4084</v>
      </c>
      <c r="C149" s="239" t="s">
        <v>11441</v>
      </c>
      <c r="E149" s="301" t="s">
        <v>683</v>
      </c>
      <c r="F149" s="304">
        <f>IF(ISBLANK('1C'!J18),"##BLANK",'1C'!J18)</f>
        <v>3.0310000000000001</v>
      </c>
    </row>
    <row r="150" spans="2:6" ht="13.5" customHeight="1">
      <c r="B150" s="239" t="str">
        <f>'1C'!Z19</f>
        <v>A11008STAT</v>
      </c>
      <c r="C150" s="239" t="s">
        <v>11442</v>
      </c>
      <c r="E150" s="301" t="s">
        <v>683</v>
      </c>
      <c r="F150" s="304">
        <f>IF(ISBLANK('1C'!F19),"##BLANK",'1C'!F19)</f>
        <v>39.094000000000001</v>
      </c>
    </row>
    <row r="151" spans="2:6" ht="13.5" customHeight="1">
      <c r="B151" s="239" t="str">
        <f>'1C'!AA19</f>
        <v>A11008DSR</v>
      </c>
      <c r="C151" s="239" t="s">
        <v>11443</v>
      </c>
      <c r="E151" s="301" t="s">
        <v>683</v>
      </c>
      <c r="F151" s="304">
        <f>IF(ISBLANK('1C'!G19),"##BLANK",'1C'!G19)</f>
        <v>6.4539999999999997</v>
      </c>
    </row>
    <row r="152" spans="2:6" ht="13.5" customHeight="1">
      <c r="B152" s="239" t="str">
        <f>'1C'!AB19</f>
        <v>A11008NA</v>
      </c>
      <c r="C152" s="239" t="s">
        <v>11444</v>
      </c>
      <c r="E152" s="301" t="s">
        <v>683</v>
      </c>
      <c r="F152" s="304">
        <f>IF(ISBLANK('1C'!H19),"##BLANK",'1C'!H19)</f>
        <v>10.994</v>
      </c>
    </row>
    <row r="153" spans="2:6" ht="13.5" customHeight="1">
      <c r="B153" s="239" t="str">
        <f>'1C'!AC19</f>
        <v>A11008ADJ</v>
      </c>
      <c r="C153" s="239" t="s">
        <v>11445</v>
      </c>
      <c r="E153" s="301" t="s">
        <v>683</v>
      </c>
      <c r="F153" s="304">
        <f>IF(ISBLANK('1C'!I19),"##BLANK",'1C'!I19)</f>
        <v>-4.54</v>
      </c>
    </row>
    <row r="154" spans="2:6" ht="13.5" customHeight="1">
      <c r="B154" s="239" t="str">
        <f>'1C'!AD19</f>
        <v>A11008</v>
      </c>
      <c r="C154" s="239" t="s">
        <v>11446</v>
      </c>
      <c r="E154" s="301" t="s">
        <v>683</v>
      </c>
      <c r="F154" s="304">
        <f>IF(ISBLANK('1C'!J19),"##BLANK",'1C'!J19)</f>
        <v>34.554000000000002</v>
      </c>
    </row>
    <row r="155" spans="2:6" ht="13.5" customHeight="1">
      <c r="B155" s="239" t="str">
        <f>'1C'!Z20</f>
        <v>A11009STAT</v>
      </c>
      <c r="C155" s="239" t="s">
        <v>11422</v>
      </c>
      <c r="E155" s="301" t="s">
        <v>683</v>
      </c>
      <c r="F155" s="304">
        <f>IF(ISBLANK('1C'!F20),"##BLANK",'1C'!F20)</f>
        <v>0</v>
      </c>
    </row>
    <row r="156" spans="2:6" ht="13.5" customHeight="1">
      <c r="B156" s="239" t="str">
        <f>'1C'!AA20</f>
        <v>A11009DSR</v>
      </c>
      <c r="C156" s="239" t="s">
        <v>11423</v>
      </c>
      <c r="E156" s="301" t="s">
        <v>683</v>
      </c>
      <c r="F156" s="304">
        <f>IF(ISBLANK('1C'!G20),"##BLANK",'1C'!G20)</f>
        <v>0</v>
      </c>
    </row>
    <row r="157" spans="2:6" ht="13.5" customHeight="1">
      <c r="B157" s="239" t="str">
        <f>'1C'!AB20</f>
        <v>A11009NA</v>
      </c>
      <c r="C157" s="239" t="s">
        <v>11424</v>
      </c>
      <c r="E157" s="301" t="s">
        <v>683</v>
      </c>
      <c r="F157" s="304">
        <f>IF(ISBLANK('1C'!H20),"##BLANK",'1C'!H20)</f>
        <v>0</v>
      </c>
    </row>
    <row r="158" spans="2:6" ht="13.5" customHeight="1">
      <c r="B158" s="239" t="str">
        <f>'1C'!AC20</f>
        <v>A11009ADJ</v>
      </c>
      <c r="C158" s="239" t="s">
        <v>11425</v>
      </c>
      <c r="E158" s="301" t="s">
        <v>683</v>
      </c>
      <c r="F158" s="304">
        <f>IF(ISBLANK('1C'!I20),"##BLANK",'1C'!I20)</f>
        <v>0</v>
      </c>
    </row>
    <row r="159" spans="2:6" ht="13.5" customHeight="1">
      <c r="B159" s="239" t="str">
        <f>'1C'!AD20</f>
        <v>A11009</v>
      </c>
      <c r="C159" s="239" t="s">
        <v>11426</v>
      </c>
      <c r="E159" s="301" t="s">
        <v>683</v>
      </c>
      <c r="F159" s="304">
        <f>IF(ISBLANK('1C'!J20),"##BLANK",'1C'!J20)</f>
        <v>0</v>
      </c>
    </row>
    <row r="160" spans="2:6" ht="13.5" customHeight="1">
      <c r="B160" s="239" t="str">
        <f>'1C'!Z21</f>
        <v>A11010STAT</v>
      </c>
      <c r="C160" s="239" t="s">
        <v>11447</v>
      </c>
      <c r="E160" s="301" t="s">
        <v>683</v>
      </c>
      <c r="F160" s="304">
        <f>IF(ISBLANK('1C'!F21),"##BLANK",'1C'!F21)</f>
        <v>50.134999999999998</v>
      </c>
    </row>
    <row r="161" spans="2:6" ht="13.5" customHeight="1">
      <c r="B161" s="239" t="str">
        <f>'1C'!AA21</f>
        <v>A11010DSR</v>
      </c>
      <c r="C161" s="239" t="s">
        <v>11448</v>
      </c>
      <c r="E161" s="301" t="s">
        <v>683</v>
      </c>
      <c r="F161" s="304">
        <f>IF(ISBLANK('1C'!G21),"##BLANK",'1C'!G21)</f>
        <v>0</v>
      </c>
    </row>
    <row r="162" spans="2:6" ht="13.5" customHeight="1">
      <c r="B162" s="239" t="str">
        <f>'1C'!AB21</f>
        <v>A11010NA</v>
      </c>
      <c r="C162" s="239" t="s">
        <v>11449</v>
      </c>
      <c r="E162" s="301" t="s">
        <v>683</v>
      </c>
      <c r="F162" s="304">
        <f>IF(ISBLANK('1C'!H21),"##BLANK",'1C'!H21)</f>
        <v>0.52700000000000002</v>
      </c>
    </row>
    <row r="163" spans="2:6" ht="13.5" customHeight="1">
      <c r="B163" s="239" t="str">
        <f>'1C'!AC21</f>
        <v>A11010ADJ</v>
      </c>
      <c r="C163" s="239" t="s">
        <v>11450</v>
      </c>
      <c r="E163" s="301" t="s">
        <v>683</v>
      </c>
      <c r="F163" s="304">
        <f>IF(ISBLANK('1C'!I21),"##BLANK",'1C'!I21)</f>
        <v>-0.52700000000000002</v>
      </c>
    </row>
    <row r="164" spans="2:6" ht="13.5" customHeight="1">
      <c r="B164" s="239" t="str">
        <f>'1C'!AD21</f>
        <v>A11010</v>
      </c>
      <c r="C164" s="239" t="s">
        <v>11451</v>
      </c>
      <c r="E164" s="301" t="s">
        <v>683</v>
      </c>
      <c r="F164" s="304">
        <f>IF(ISBLANK('1C'!J21),"##BLANK",'1C'!J21)</f>
        <v>49.607999999999997</v>
      </c>
    </row>
    <row r="165" spans="2:6" ht="13.5" customHeight="1">
      <c r="B165" s="239" t="str">
        <f>'1C'!Z22</f>
        <v>BO4092STAT</v>
      </c>
      <c r="C165" s="239" t="s">
        <v>11452</v>
      </c>
      <c r="E165" s="301" t="s">
        <v>683</v>
      </c>
      <c r="F165" s="304">
        <f>IF(ISBLANK('1C'!F22),"##BLANK",'1C'!F22)</f>
        <v>92.301000000000002</v>
      </c>
    </row>
    <row r="166" spans="2:6" ht="13.5" customHeight="1">
      <c r="B166" s="239" t="str">
        <f>'1C'!AA22</f>
        <v>BO4092DSR</v>
      </c>
      <c r="C166" s="239" t="s">
        <v>11453</v>
      </c>
      <c r="E166" s="301" t="s">
        <v>683</v>
      </c>
      <c r="F166" s="304">
        <f>IF(ISBLANK('1C'!G22),"##BLANK",'1C'!G22)</f>
        <v>6.4539999999999997</v>
      </c>
    </row>
    <row r="167" spans="2:6" ht="13.5" customHeight="1">
      <c r="B167" s="239" t="str">
        <f>'1C'!AB22</f>
        <v>BO4092NA</v>
      </c>
      <c r="C167" s="239" t="s">
        <v>11454</v>
      </c>
      <c r="E167" s="301" t="s">
        <v>683</v>
      </c>
      <c r="F167" s="304">
        <f>IF(ISBLANK('1C'!H22),"##BLANK",'1C'!H22)</f>
        <v>11.561999999999999</v>
      </c>
    </row>
    <row r="168" spans="2:6" ht="13.5" customHeight="1">
      <c r="B168" s="239" t="str">
        <f>'1C'!AC22</f>
        <v>BO4092ADJ</v>
      </c>
      <c r="C168" s="239" t="s">
        <v>11455</v>
      </c>
      <c r="E168" s="301" t="s">
        <v>683</v>
      </c>
      <c r="F168" s="304">
        <f>IF(ISBLANK('1C'!I22),"##BLANK",'1C'!I22)</f>
        <v>-5.1079999999999997</v>
      </c>
    </row>
    <row r="169" spans="2:6" ht="13.5" customHeight="1">
      <c r="B169" s="239" t="str">
        <f>'1C'!AD22</f>
        <v>BO4092</v>
      </c>
      <c r="C169" s="239" t="s">
        <v>11456</v>
      </c>
      <c r="E169" s="301" t="s">
        <v>683</v>
      </c>
      <c r="F169" s="304">
        <f>IF(ISBLANK('1C'!J22),"##BLANK",'1C'!J22)</f>
        <v>87.192999999999998</v>
      </c>
    </row>
    <row r="170" spans="2:6" ht="13.5" customHeight="1">
      <c r="B170" s="239" t="str">
        <f>'1C'!Z25</f>
        <v>A11012STAT</v>
      </c>
      <c r="C170" s="239" t="s">
        <v>11457</v>
      </c>
      <c r="E170" s="301" t="s">
        <v>683</v>
      </c>
      <c r="F170" s="304">
        <f>IF(ISBLANK('1C'!F25),"##BLANK",'1C'!F25)</f>
        <v>-59.048000000000002</v>
      </c>
    </row>
    <row r="171" spans="2:6" ht="13.5" customHeight="1">
      <c r="B171" s="239" t="str">
        <f>'1C'!AA25</f>
        <v>A11012DSR</v>
      </c>
      <c r="C171" s="239" t="s">
        <v>11458</v>
      </c>
      <c r="E171" s="301" t="s">
        <v>683</v>
      </c>
      <c r="F171" s="304">
        <f>IF(ISBLANK('1C'!G25),"##BLANK",'1C'!G25)</f>
        <v>-5.5839999999999996</v>
      </c>
    </row>
    <row r="172" spans="2:6" ht="13.5" customHeight="1">
      <c r="B172" s="239" t="str">
        <f>'1C'!AB25</f>
        <v>A11012NA</v>
      </c>
      <c r="C172" s="239" t="s">
        <v>11459</v>
      </c>
      <c r="E172" s="301" t="s">
        <v>683</v>
      </c>
      <c r="F172" s="304">
        <f>IF(ISBLANK('1C'!H25),"##BLANK",'1C'!H25)</f>
        <v>-5.2640000000000002</v>
      </c>
    </row>
    <row r="173" spans="2:6" ht="13.5" customHeight="1">
      <c r="B173" s="239" t="str">
        <f>'1C'!AC25</f>
        <v>A11012ADJ</v>
      </c>
      <c r="C173" s="239" t="s">
        <v>11460</v>
      </c>
      <c r="E173" s="301" t="s">
        <v>683</v>
      </c>
      <c r="F173" s="304">
        <f>IF(ISBLANK('1C'!I25),"##BLANK",'1C'!I25)</f>
        <v>-0.3199999999999994</v>
      </c>
    </row>
    <row r="174" spans="2:6" ht="13.5" customHeight="1">
      <c r="B174" s="239" t="str">
        <f>'1C'!AD25</f>
        <v>A11012</v>
      </c>
      <c r="C174" s="239" t="s">
        <v>11461</v>
      </c>
      <c r="E174" s="301" t="s">
        <v>683</v>
      </c>
      <c r="F174" s="304">
        <f>IF(ISBLANK('1C'!J25),"##BLANK",'1C'!J25)</f>
        <v>-59.368000000000002</v>
      </c>
    </row>
    <row r="175" spans="2:6" ht="13.5" customHeight="1">
      <c r="B175" s="239" t="str">
        <f>'1C'!Z26</f>
        <v>A11013STAT</v>
      </c>
      <c r="C175" s="239" t="s">
        <v>11462</v>
      </c>
      <c r="E175" s="301" t="s">
        <v>683</v>
      </c>
      <c r="F175" s="304">
        <f>IF(ISBLANK('1C'!F26),"##BLANK",'1C'!F26)</f>
        <v>-18.657</v>
      </c>
    </row>
    <row r="176" spans="2:6" ht="13.5" customHeight="1">
      <c r="B176" s="239" t="str">
        <f>'1C'!AA26</f>
        <v>A11013DSR</v>
      </c>
      <c r="C176" s="239" t="s">
        <v>11463</v>
      </c>
      <c r="E176" s="301" t="s">
        <v>683</v>
      </c>
      <c r="F176" s="304">
        <f>IF(ISBLANK('1C'!G26),"##BLANK",'1C'!G26)</f>
        <v>0</v>
      </c>
    </row>
    <row r="177" spans="2:6" ht="13.5" customHeight="1">
      <c r="B177" s="239" t="str">
        <f>'1C'!AB26</f>
        <v>A11013NA</v>
      </c>
      <c r="C177" s="239" t="s">
        <v>11464</v>
      </c>
      <c r="E177" s="301" t="s">
        <v>683</v>
      </c>
      <c r="F177" s="304">
        <f>IF(ISBLANK('1C'!H26),"##BLANK",'1C'!H26)</f>
        <v>0</v>
      </c>
    </row>
    <row r="178" spans="2:6" ht="13.5" customHeight="1">
      <c r="B178" s="239" t="str">
        <f>'1C'!AC26</f>
        <v>A11013ADJ</v>
      </c>
      <c r="C178" s="239" t="s">
        <v>11465</v>
      </c>
      <c r="E178" s="301" t="s">
        <v>683</v>
      </c>
      <c r="F178" s="304">
        <f>IF(ISBLANK('1C'!I26),"##BLANK",'1C'!I26)</f>
        <v>0</v>
      </c>
    </row>
    <row r="179" spans="2:6" ht="13.5" customHeight="1">
      <c r="B179" s="239" t="str">
        <f>'1C'!AD26</f>
        <v>A11013</v>
      </c>
      <c r="C179" s="239" t="s">
        <v>11466</v>
      </c>
      <c r="E179" s="301" t="s">
        <v>683</v>
      </c>
      <c r="F179" s="304">
        <f>IF(ISBLANK('1C'!J26),"##BLANK",'1C'!J26)</f>
        <v>-18.657</v>
      </c>
    </row>
    <row r="180" spans="2:6" ht="13.5" customHeight="1">
      <c r="B180" s="239" t="str">
        <f>'1C'!Z27</f>
        <v>BO4093STAT</v>
      </c>
      <c r="C180" s="239" t="s">
        <v>11467</v>
      </c>
      <c r="E180" s="301" t="s">
        <v>683</v>
      </c>
      <c r="F180" s="304">
        <f>IF(ISBLANK('1C'!F27),"##BLANK",'1C'!F27)</f>
        <v>0</v>
      </c>
    </row>
    <row r="181" spans="2:6" ht="13.5" customHeight="1">
      <c r="B181" s="239" t="str">
        <f>'1C'!AA27</f>
        <v>BO4093DSR</v>
      </c>
      <c r="C181" s="239" t="s">
        <v>11468</v>
      </c>
      <c r="E181" s="301" t="s">
        <v>683</v>
      </c>
      <c r="F181" s="304">
        <f>IF(ISBLANK('1C'!G27),"##BLANK",'1C'!G27)</f>
        <v>0</v>
      </c>
    </row>
    <row r="182" spans="2:6" ht="13.5" customHeight="1">
      <c r="B182" s="239" t="str">
        <f>'1C'!AB27</f>
        <v>BO4093NA</v>
      </c>
      <c r="C182" s="239" t="s">
        <v>11469</v>
      </c>
      <c r="E182" s="301" t="s">
        <v>683</v>
      </c>
      <c r="F182" s="304">
        <f>IF(ISBLANK('1C'!H27),"##BLANK",'1C'!H27)</f>
        <v>0</v>
      </c>
    </row>
    <row r="183" spans="2:6" ht="13.5" customHeight="1">
      <c r="B183" s="239" t="str">
        <f>'1C'!AC27</f>
        <v>BO4093ADJ</v>
      </c>
      <c r="C183" s="239" t="s">
        <v>11470</v>
      </c>
      <c r="E183" s="301" t="s">
        <v>683</v>
      </c>
      <c r="F183" s="304">
        <f>IF(ISBLANK('1C'!I27),"##BLANK",'1C'!I27)</f>
        <v>0</v>
      </c>
    </row>
    <row r="184" spans="2:6" ht="13.5" customHeight="1">
      <c r="B184" s="239" t="str">
        <f>'1C'!AD27</f>
        <v>BO4093</v>
      </c>
      <c r="C184" s="239" t="s">
        <v>11471</v>
      </c>
      <c r="E184" s="301" t="s">
        <v>683</v>
      </c>
      <c r="F184" s="304">
        <f>IF(ISBLANK('1C'!J27),"##BLANK",'1C'!J27)</f>
        <v>0</v>
      </c>
    </row>
    <row r="185" spans="2:6" ht="13.5" customHeight="1">
      <c r="B185" s="239" t="str">
        <f>'1C'!Z28</f>
        <v>A11015STAT</v>
      </c>
      <c r="C185" s="239" t="s">
        <v>11422</v>
      </c>
      <c r="E185" s="301" t="s">
        <v>683</v>
      </c>
      <c r="F185" s="304">
        <f>IF(ISBLANK('1C'!F28),"##BLANK",'1C'!F28)</f>
        <v>0</v>
      </c>
    </row>
    <row r="186" spans="2:6" ht="13.5" customHeight="1">
      <c r="B186" s="239" t="str">
        <f>'1C'!AA28</f>
        <v>A11015DSR</v>
      </c>
      <c r="C186" s="239" t="s">
        <v>11423</v>
      </c>
      <c r="E186" s="301" t="s">
        <v>683</v>
      </c>
      <c r="F186" s="304">
        <f>IF(ISBLANK('1C'!G28),"##BLANK",'1C'!G28)</f>
        <v>0</v>
      </c>
    </row>
    <row r="187" spans="2:6" ht="13.5" customHeight="1">
      <c r="B187" s="239" t="str">
        <f>'1C'!AB28</f>
        <v>A11015NA</v>
      </c>
      <c r="C187" s="239" t="s">
        <v>11424</v>
      </c>
      <c r="E187" s="301" t="s">
        <v>683</v>
      </c>
      <c r="F187" s="304">
        <f>IF(ISBLANK('1C'!H28),"##BLANK",'1C'!H28)</f>
        <v>0</v>
      </c>
    </row>
    <row r="188" spans="2:6" ht="13.5" customHeight="1">
      <c r="B188" s="239" t="str">
        <f>'1C'!AC28</f>
        <v>A11015ADJ</v>
      </c>
      <c r="C188" s="239" t="s">
        <v>11425</v>
      </c>
      <c r="E188" s="301" t="s">
        <v>683</v>
      </c>
      <c r="F188" s="304">
        <f>IF(ISBLANK('1C'!I28),"##BLANK",'1C'!I28)</f>
        <v>0</v>
      </c>
    </row>
    <row r="189" spans="2:6" ht="13.5" customHeight="1">
      <c r="B189" s="239" t="str">
        <f>'1C'!AD28</f>
        <v>A11015</v>
      </c>
      <c r="C189" s="239" t="s">
        <v>11426</v>
      </c>
      <c r="E189" s="301" t="s">
        <v>683</v>
      </c>
      <c r="F189" s="304">
        <f>IF(ISBLANK('1C'!J28),"##BLANK",'1C'!J28)</f>
        <v>0</v>
      </c>
    </row>
    <row r="190" spans="2:6" ht="13.5" customHeight="1">
      <c r="B190" s="239" t="str">
        <f>'1C'!Z29</f>
        <v>A11016STAT</v>
      </c>
      <c r="C190" s="239" t="s">
        <v>11472</v>
      </c>
      <c r="E190" s="301" t="s">
        <v>683</v>
      </c>
      <c r="F190" s="304">
        <f>IF(ISBLANK('1C'!F29),"##BLANK",'1C'!F29)</f>
        <v>-1.3779999999999999</v>
      </c>
    </row>
    <row r="191" spans="2:6" ht="13.5" customHeight="1">
      <c r="B191" s="239" t="str">
        <f>'1C'!AA29</f>
        <v>A11016DSR</v>
      </c>
      <c r="C191" s="239" t="s">
        <v>11473</v>
      </c>
      <c r="E191" s="301" t="s">
        <v>683</v>
      </c>
      <c r="F191" s="304">
        <f>IF(ISBLANK('1C'!G29),"##BLANK",'1C'!G29)</f>
        <v>-0.16500000000000001</v>
      </c>
    </row>
    <row r="192" spans="2:6" ht="13.5" customHeight="1">
      <c r="B192" s="239" t="str">
        <f>'1C'!AB29</f>
        <v>A11016NA</v>
      </c>
      <c r="C192" s="239" t="s">
        <v>11474</v>
      </c>
      <c r="E192" s="301" t="s">
        <v>683</v>
      </c>
      <c r="F192" s="304">
        <f>IF(ISBLANK('1C'!H29),"##BLANK",'1C'!H29)</f>
        <v>0</v>
      </c>
    </row>
    <row r="193" spans="2:6" ht="13.5" customHeight="1">
      <c r="B193" s="239" t="str">
        <f>'1C'!AC29</f>
        <v>A11016ADJ</v>
      </c>
      <c r="C193" s="239" t="s">
        <v>11475</v>
      </c>
      <c r="E193" s="301" t="s">
        <v>683</v>
      </c>
      <c r="F193" s="304">
        <f>IF(ISBLANK('1C'!I29),"##BLANK",'1C'!I29)</f>
        <v>-0.16500000000000001</v>
      </c>
    </row>
    <row r="194" spans="2:6" ht="13.5" customHeight="1">
      <c r="B194" s="239" t="str">
        <f>'1C'!AD29</f>
        <v>A11016</v>
      </c>
      <c r="C194" s="239" t="s">
        <v>11476</v>
      </c>
      <c r="E194" s="301" t="s">
        <v>683</v>
      </c>
      <c r="F194" s="304">
        <f>IF(ISBLANK('1C'!J29),"##BLANK",'1C'!J29)</f>
        <v>-1.5429999999999999</v>
      </c>
    </row>
    <row r="195" spans="2:6" ht="13.5" customHeight="1">
      <c r="B195" s="239" t="str">
        <f>'1C'!Z30</f>
        <v>A11017STAT</v>
      </c>
      <c r="C195" s="239" t="s">
        <v>11477</v>
      </c>
      <c r="E195" s="301" t="s">
        <v>683</v>
      </c>
      <c r="F195" s="304">
        <f>IF(ISBLANK('1C'!F30),"##BLANK",'1C'!F30)</f>
        <v>0</v>
      </c>
    </row>
    <row r="196" spans="2:6" ht="13.5" customHeight="1">
      <c r="B196" s="239" t="str">
        <f>'1C'!AA30</f>
        <v>A11017DSR</v>
      </c>
      <c r="C196" s="239" t="s">
        <v>11478</v>
      </c>
      <c r="E196" s="301" t="s">
        <v>683</v>
      </c>
      <c r="F196" s="304">
        <f>IF(ISBLANK('1C'!G30),"##BLANK",'1C'!G30)</f>
        <v>0</v>
      </c>
    </row>
    <row r="197" spans="2:6" ht="13.5" customHeight="1">
      <c r="B197" s="239" t="str">
        <f>'1C'!AB30</f>
        <v>A11017NA</v>
      </c>
      <c r="C197" s="239" t="s">
        <v>11479</v>
      </c>
      <c r="E197" s="301" t="s">
        <v>683</v>
      </c>
      <c r="F197" s="304">
        <f>IF(ISBLANK('1C'!H30),"##BLANK",'1C'!H30)</f>
        <v>0</v>
      </c>
    </row>
    <row r="198" spans="2:6" ht="13.5" customHeight="1">
      <c r="B198" s="239" t="str">
        <f>'1C'!AC30</f>
        <v>A11017ADJ</v>
      </c>
      <c r="C198" s="239" t="s">
        <v>11480</v>
      </c>
      <c r="E198" s="301" t="s">
        <v>683</v>
      </c>
      <c r="F198" s="304">
        <f>IF(ISBLANK('1C'!I30),"##BLANK",'1C'!I30)</f>
        <v>0</v>
      </c>
    </row>
    <row r="199" spans="2:6" ht="13.5" customHeight="1">
      <c r="B199" s="239" t="str">
        <f>'1C'!AD30</f>
        <v>A11017</v>
      </c>
      <c r="C199" s="239" t="s">
        <v>11481</v>
      </c>
      <c r="E199" s="301" t="s">
        <v>683</v>
      </c>
      <c r="F199" s="304">
        <f>IF(ISBLANK('1C'!J30),"##BLANK",'1C'!J30)</f>
        <v>0</v>
      </c>
    </row>
    <row r="200" spans="2:6" ht="13.5" customHeight="1">
      <c r="B200" s="239" t="str">
        <f>'1C'!Z31</f>
        <v>A11018STAT</v>
      </c>
      <c r="C200" s="239" t="s">
        <v>11482</v>
      </c>
      <c r="E200" s="301" t="s">
        <v>683</v>
      </c>
      <c r="F200" s="304">
        <f>IF(ISBLANK('1C'!F31),"##BLANK",'1C'!F31)</f>
        <v>-79.082999999999998</v>
      </c>
    </row>
    <row r="201" spans="2:6" ht="13.5" customHeight="1">
      <c r="B201" s="239" t="str">
        <f>'1C'!AA31</f>
        <v>A11018DSR</v>
      </c>
      <c r="C201" s="239" t="s">
        <v>11483</v>
      </c>
      <c r="E201" s="301" t="s">
        <v>683</v>
      </c>
      <c r="F201" s="304">
        <f>IF(ISBLANK('1C'!G31),"##BLANK",'1C'!G31)</f>
        <v>-5.7489999999999997</v>
      </c>
    </row>
    <row r="202" spans="2:6" ht="13.5" customHeight="1">
      <c r="B202" s="239" t="str">
        <f>'1C'!AB31</f>
        <v>A11018NA</v>
      </c>
      <c r="C202" s="239" t="s">
        <v>11484</v>
      </c>
      <c r="E202" s="301" t="s">
        <v>683</v>
      </c>
      <c r="F202" s="304">
        <f>IF(ISBLANK('1C'!H31),"##BLANK",'1C'!H31)</f>
        <v>-5.2640000000000002</v>
      </c>
    </row>
    <row r="203" spans="2:6" ht="13.5" customHeight="1">
      <c r="B203" s="239" t="str">
        <f>'1C'!AC31</f>
        <v>A11018ADJ</v>
      </c>
      <c r="C203" s="239" t="s">
        <v>11485</v>
      </c>
      <c r="E203" s="301" t="s">
        <v>683</v>
      </c>
      <c r="F203" s="304">
        <f>IF(ISBLANK('1C'!I31),"##BLANK",'1C'!I31)</f>
        <v>-0.48499999999999943</v>
      </c>
    </row>
    <row r="204" spans="2:6" ht="13.5" customHeight="1">
      <c r="B204" s="239" t="str">
        <f>'1C'!AD31</f>
        <v>A11018</v>
      </c>
      <c r="C204" s="239" t="s">
        <v>11486</v>
      </c>
      <c r="E204" s="301" t="s">
        <v>683</v>
      </c>
      <c r="F204" s="304">
        <f>IF(ISBLANK('1C'!J31),"##BLANK",'1C'!J31)</f>
        <v>-79.567999999999998</v>
      </c>
    </row>
    <row r="205" spans="2:6" ht="13.5" customHeight="1">
      <c r="B205" s="239" t="str">
        <f>'1C'!Z33</f>
        <v>BO4096STAT</v>
      </c>
      <c r="C205" s="239" t="s">
        <v>11487</v>
      </c>
      <c r="E205" s="301" t="s">
        <v>683</v>
      </c>
      <c r="F205" s="304">
        <f>IF(ISBLANK('1C'!F33),"##BLANK",'1C'!F33)</f>
        <v>13.218000000000004</v>
      </c>
    </row>
    <row r="206" spans="2:6" ht="13.5" customHeight="1">
      <c r="B206" s="239" t="str">
        <f>'1C'!AA33</f>
        <v>BO4096DSR</v>
      </c>
      <c r="C206" s="239" t="s">
        <v>11488</v>
      </c>
      <c r="E206" s="301" t="s">
        <v>683</v>
      </c>
      <c r="F206" s="304">
        <f>IF(ISBLANK('1C'!G33),"##BLANK",'1C'!G33)</f>
        <v>0.70500000000000007</v>
      </c>
    </row>
    <row r="207" spans="2:6" ht="13.5" customHeight="1">
      <c r="B207" s="239" t="str">
        <f>'1C'!AB33</f>
        <v>BO4096NA</v>
      </c>
      <c r="C207" s="239" t="s">
        <v>11489</v>
      </c>
      <c r="E207" s="301" t="s">
        <v>683</v>
      </c>
      <c r="F207" s="304">
        <f>IF(ISBLANK('1C'!H33),"##BLANK",'1C'!H33)</f>
        <v>6.2979999999999992</v>
      </c>
    </row>
    <row r="208" spans="2:6" ht="13.5" customHeight="1">
      <c r="B208" s="239" t="str">
        <f>'1C'!AC33</f>
        <v>BO4096ADJ</v>
      </c>
      <c r="C208" s="239" t="s">
        <v>11490</v>
      </c>
      <c r="E208" s="301" t="s">
        <v>683</v>
      </c>
      <c r="F208" s="304">
        <f>IF(ISBLANK('1C'!I33),"##BLANK",'1C'!I33)</f>
        <v>-5.5929999999999991</v>
      </c>
    </row>
    <row r="209" spans="2:6" ht="13.5" customHeight="1">
      <c r="B209" s="239" t="str">
        <f>'1C'!AD33</f>
        <v>BO4096</v>
      </c>
      <c r="C209" s="239" t="s">
        <v>11491</v>
      </c>
      <c r="E209" s="301" t="s">
        <v>683</v>
      </c>
      <c r="F209" s="304">
        <f>IF(ISBLANK('1C'!J33),"##BLANK",'1C'!J33)</f>
        <v>7.6250000000000044</v>
      </c>
    </row>
    <row r="210" spans="2:6" ht="13.5" customHeight="1">
      <c r="B210" s="239" t="str">
        <f>'1C'!Z36</f>
        <v>A11020STAT</v>
      </c>
      <c r="C210" s="239" t="s">
        <v>11457</v>
      </c>
      <c r="E210" s="301" t="s">
        <v>683</v>
      </c>
      <c r="F210" s="304">
        <f>IF(ISBLANK('1C'!F36),"##BLANK",'1C'!F36)</f>
        <v>-10.265000000000001</v>
      </c>
    </row>
    <row r="211" spans="2:6" ht="13.5" customHeight="1">
      <c r="B211" s="239" t="str">
        <f>'1C'!AA36</f>
        <v>A11020DSR</v>
      </c>
      <c r="C211" s="239" t="s">
        <v>11458</v>
      </c>
      <c r="E211" s="301" t="s">
        <v>683</v>
      </c>
      <c r="F211" s="304">
        <f>IF(ISBLANK('1C'!G36),"##BLANK",'1C'!G36)</f>
        <v>0</v>
      </c>
    </row>
    <row r="212" spans="2:6" ht="13.5" customHeight="1">
      <c r="B212" s="239" t="str">
        <f>'1C'!AB36</f>
        <v>A11020NA</v>
      </c>
      <c r="C212" s="239" t="s">
        <v>11459</v>
      </c>
      <c r="E212" s="301" t="s">
        <v>683</v>
      </c>
      <c r="F212" s="304">
        <f>IF(ISBLANK('1C'!H36),"##BLANK",'1C'!H36)</f>
        <v>0</v>
      </c>
    </row>
    <row r="213" spans="2:6" ht="13.5" customHeight="1">
      <c r="B213" s="239" t="str">
        <f>'1C'!AC36</f>
        <v>A11020ADJ</v>
      </c>
      <c r="C213" s="239" t="s">
        <v>11460</v>
      </c>
      <c r="E213" s="301" t="s">
        <v>683</v>
      </c>
      <c r="F213" s="304">
        <f>IF(ISBLANK('1C'!I36),"##BLANK",'1C'!I36)</f>
        <v>0</v>
      </c>
    </row>
    <row r="214" spans="2:6" ht="13.5" customHeight="1">
      <c r="B214" s="239" t="str">
        <f>'1C'!AD36</f>
        <v>A11020</v>
      </c>
      <c r="C214" s="239" t="s">
        <v>11461</v>
      </c>
      <c r="E214" s="301" t="s">
        <v>683</v>
      </c>
      <c r="F214" s="304">
        <f>IF(ISBLANK('1C'!J36),"##BLANK",'1C'!J36)</f>
        <v>-10.265000000000001</v>
      </c>
    </row>
    <row r="215" spans="2:6" ht="13.5" customHeight="1">
      <c r="B215" s="239" t="str">
        <f>'1C'!Z37</f>
        <v>BO4051STAT</v>
      </c>
      <c r="C215" s="239" t="s">
        <v>11467</v>
      </c>
      <c r="E215" s="301" t="s">
        <v>683</v>
      </c>
      <c r="F215" s="304">
        <f>IF(ISBLANK('1C'!F37),"##BLANK",'1C'!F37)</f>
        <v>-292.67200000000003</v>
      </c>
    </row>
    <row r="216" spans="2:6" ht="13.5" customHeight="1">
      <c r="B216" s="239" t="str">
        <f>'1C'!AA37</f>
        <v>BO4051DSR</v>
      </c>
      <c r="C216" s="239" t="s">
        <v>11468</v>
      </c>
      <c r="E216" s="301" t="s">
        <v>683</v>
      </c>
      <c r="F216" s="304">
        <f>IF(ISBLANK('1C'!G37),"##BLANK",'1C'!G37)</f>
        <v>0</v>
      </c>
    </row>
    <row r="217" spans="2:6" ht="13.5" customHeight="1">
      <c r="B217" s="239" t="str">
        <f>'1C'!AB37</f>
        <v>BO4051NA</v>
      </c>
      <c r="C217" s="239" t="s">
        <v>11469</v>
      </c>
      <c r="E217" s="301" t="s">
        <v>683</v>
      </c>
      <c r="F217" s="304">
        <f>IF(ISBLANK('1C'!H37),"##BLANK",'1C'!H37)</f>
        <v>0</v>
      </c>
    </row>
    <row r="218" spans="2:6" ht="13.5" customHeight="1">
      <c r="B218" s="239" t="str">
        <f>'1C'!AC37</f>
        <v>BO4051ADJ</v>
      </c>
      <c r="C218" s="239" t="s">
        <v>11470</v>
      </c>
      <c r="E218" s="301" t="s">
        <v>683</v>
      </c>
      <c r="F218" s="304">
        <f>IF(ISBLANK('1C'!I37),"##BLANK",'1C'!I37)</f>
        <v>0</v>
      </c>
    </row>
    <row r="219" spans="2:6" ht="13.5" customHeight="1">
      <c r="B219" s="239" t="str">
        <f>'1C'!AD37</f>
        <v>BO4051</v>
      </c>
      <c r="C219" s="239" t="s">
        <v>11471</v>
      </c>
      <c r="E219" s="301" t="s">
        <v>683</v>
      </c>
      <c r="F219" s="304">
        <f>IF(ISBLANK('1C'!J37),"##BLANK",'1C'!J37)</f>
        <v>-292.67200000000003</v>
      </c>
    </row>
    <row r="220" spans="2:6" ht="13.5" customHeight="1">
      <c r="B220" s="239" t="str">
        <f>'1C'!Z38</f>
        <v>A11022STAT</v>
      </c>
      <c r="C220" s="239" t="s">
        <v>11422</v>
      </c>
      <c r="E220" s="301" t="s">
        <v>683</v>
      </c>
      <c r="F220" s="304">
        <f>IF(ISBLANK('1C'!F38),"##BLANK",'1C'!F38)</f>
        <v>-5.7000000000000002E-2</v>
      </c>
    </row>
    <row r="221" spans="2:6" ht="13.5" customHeight="1">
      <c r="B221" s="239" t="str">
        <f>'1C'!AA38</f>
        <v>A11022DSR</v>
      </c>
      <c r="C221" s="239" t="s">
        <v>11423</v>
      </c>
      <c r="E221" s="301" t="s">
        <v>683</v>
      </c>
      <c r="F221" s="304">
        <f>IF(ISBLANK('1C'!G38),"##BLANK",'1C'!G38)</f>
        <v>0</v>
      </c>
    </row>
    <row r="222" spans="2:6" ht="13.5" customHeight="1">
      <c r="B222" s="239" t="str">
        <f>'1C'!AB38</f>
        <v>A11022NA</v>
      </c>
      <c r="C222" s="239" t="s">
        <v>11424</v>
      </c>
      <c r="E222" s="301" t="s">
        <v>683</v>
      </c>
      <c r="F222" s="304">
        <f>IF(ISBLANK('1C'!H38),"##BLANK",'1C'!H38)</f>
        <v>0</v>
      </c>
    </row>
    <row r="223" spans="2:6" ht="13.5" customHeight="1">
      <c r="B223" s="239" t="str">
        <f>'1C'!AC38</f>
        <v>A11022ADJ</v>
      </c>
      <c r="C223" s="239" t="s">
        <v>11425</v>
      </c>
      <c r="E223" s="301" t="s">
        <v>683</v>
      </c>
      <c r="F223" s="304">
        <f>IF(ISBLANK('1C'!I38),"##BLANK",'1C'!I38)</f>
        <v>0</v>
      </c>
    </row>
    <row r="224" spans="2:6" ht="13.5" customHeight="1">
      <c r="B224" s="239" t="str">
        <f>'1C'!AD38</f>
        <v>A11022</v>
      </c>
      <c r="C224" s="239" t="s">
        <v>11426</v>
      </c>
      <c r="E224" s="301" t="s">
        <v>683</v>
      </c>
      <c r="F224" s="304">
        <f>IF(ISBLANK('1C'!J38),"##BLANK",'1C'!J38)</f>
        <v>-5.7000000000000002E-2</v>
      </c>
    </row>
    <row r="225" spans="2:6" ht="13.5" customHeight="1">
      <c r="B225" s="239" t="str">
        <f>'1C'!Z39</f>
        <v>A11023STAT</v>
      </c>
      <c r="C225" s="239" t="s">
        <v>11492</v>
      </c>
      <c r="E225" s="301" t="s">
        <v>683</v>
      </c>
      <c r="F225" s="304">
        <f>IF(ISBLANK('1C'!F39),"##BLANK",'1C'!F39)</f>
        <v>0</v>
      </c>
    </row>
    <row r="226" spans="2:6" ht="13.5" customHeight="1">
      <c r="B226" s="239" t="str">
        <f>'1C'!AA39</f>
        <v>A11023DSR</v>
      </c>
      <c r="C226" s="239" t="s">
        <v>11493</v>
      </c>
      <c r="E226" s="301" t="s">
        <v>683</v>
      </c>
      <c r="F226" s="304">
        <f>IF(ISBLANK('1C'!G39),"##BLANK",'1C'!G39)</f>
        <v>0</v>
      </c>
    </row>
    <row r="227" spans="2:6" ht="13.5" customHeight="1">
      <c r="B227" s="239" t="str">
        <f>'1C'!AB39</f>
        <v>A11023NA</v>
      </c>
      <c r="C227" s="239" t="s">
        <v>11494</v>
      </c>
      <c r="E227" s="301" t="s">
        <v>683</v>
      </c>
      <c r="F227" s="304">
        <f>IF(ISBLANK('1C'!H39),"##BLANK",'1C'!H39)</f>
        <v>0</v>
      </c>
    </row>
    <row r="228" spans="2:6" ht="13.5" customHeight="1">
      <c r="B228" s="239" t="str">
        <f>'1C'!AC39</f>
        <v>A11023ADJ</v>
      </c>
      <c r="C228" s="239" t="s">
        <v>11495</v>
      </c>
      <c r="E228" s="301" t="s">
        <v>683</v>
      </c>
      <c r="F228" s="304">
        <f>IF(ISBLANK('1C'!I39),"##BLANK",'1C'!I39)</f>
        <v>0</v>
      </c>
    </row>
    <row r="229" spans="2:6" ht="13.5" customHeight="1">
      <c r="B229" s="239" t="str">
        <f>'1C'!AD39</f>
        <v>A11023</v>
      </c>
      <c r="C229" s="239" t="s">
        <v>11496</v>
      </c>
      <c r="E229" s="301" t="s">
        <v>683</v>
      </c>
      <c r="F229" s="304">
        <f>IF(ISBLANK('1C'!J39),"##BLANK",'1C'!J39)</f>
        <v>0</v>
      </c>
    </row>
    <row r="230" spans="2:6" ht="13.5" customHeight="1">
      <c r="B230" s="239" t="str">
        <f>'1C'!Z40</f>
        <v>A11024STAT</v>
      </c>
      <c r="C230" s="239" t="s">
        <v>11477</v>
      </c>
      <c r="E230" s="301" t="s">
        <v>683</v>
      </c>
      <c r="F230" s="304">
        <f>IF(ISBLANK('1C'!F40),"##BLANK",'1C'!F40)</f>
        <v>0</v>
      </c>
    </row>
    <row r="231" spans="2:6" ht="13.5" customHeight="1">
      <c r="B231" s="239" t="str">
        <f>'1C'!AA40</f>
        <v>A11024DSR</v>
      </c>
      <c r="C231" s="239" t="s">
        <v>11478</v>
      </c>
      <c r="E231" s="301" t="s">
        <v>683</v>
      </c>
      <c r="F231" s="304">
        <f>IF(ISBLANK('1C'!G40),"##BLANK",'1C'!G40)</f>
        <v>0</v>
      </c>
    </row>
    <row r="232" spans="2:6" ht="13.5" customHeight="1">
      <c r="B232" s="239" t="str">
        <f>'1C'!AB40</f>
        <v>A11024NA</v>
      </c>
      <c r="C232" s="239" t="s">
        <v>11479</v>
      </c>
      <c r="E232" s="301" t="s">
        <v>683</v>
      </c>
      <c r="F232" s="304">
        <f>IF(ISBLANK('1C'!H40),"##BLANK",'1C'!H40)</f>
        <v>0</v>
      </c>
    </row>
    <row r="233" spans="2:6" ht="13.5" customHeight="1">
      <c r="B233" s="239" t="str">
        <f>'1C'!AC40</f>
        <v>A11024ADJ</v>
      </c>
      <c r="C233" s="239" t="s">
        <v>11480</v>
      </c>
      <c r="E233" s="301" t="s">
        <v>683</v>
      </c>
      <c r="F233" s="304">
        <f>IF(ISBLANK('1C'!I40),"##BLANK",'1C'!I40)</f>
        <v>0</v>
      </c>
    </row>
    <row r="234" spans="2:6" ht="13.5" customHeight="1">
      <c r="B234" s="239" t="str">
        <f>'1C'!AD40</f>
        <v>A11024</v>
      </c>
      <c r="C234" s="239" t="s">
        <v>11481</v>
      </c>
      <c r="E234" s="301" t="s">
        <v>683</v>
      </c>
      <c r="F234" s="304">
        <f>IF(ISBLANK('1C'!J40),"##BLANK",'1C'!J40)</f>
        <v>0</v>
      </c>
    </row>
    <row r="235" spans="2:6" ht="13.5" customHeight="1">
      <c r="B235" s="239" t="str">
        <f>'1C'!Z41</f>
        <v>BO4065STATGC</v>
      </c>
      <c r="C235" s="239" t="s">
        <v>11497</v>
      </c>
      <c r="E235" s="301" t="s">
        <v>683</v>
      </c>
      <c r="F235" s="304">
        <f>IF(ISBLANK('1C'!F41),"##BLANK",'1C'!F41)</f>
        <v>-168.703</v>
      </c>
    </row>
    <row r="236" spans="2:6" ht="13.5" customHeight="1">
      <c r="B236" s="239" t="str">
        <f>'1C'!AA41</f>
        <v>BO4065DSRGC</v>
      </c>
      <c r="C236" s="239" t="s">
        <v>11498</v>
      </c>
      <c r="E236" s="301" t="s">
        <v>683</v>
      </c>
      <c r="F236" s="304">
        <f>IF(ISBLANK('1C'!G41),"##BLANK",'1C'!G41)</f>
        <v>0</v>
      </c>
    </row>
    <row r="237" spans="2:6" ht="13.5" customHeight="1">
      <c r="B237" s="239" t="str">
        <f>'1C'!AB41</f>
        <v>BO4065NAGC</v>
      </c>
      <c r="C237" s="239" t="s">
        <v>11499</v>
      </c>
      <c r="E237" s="301" t="s">
        <v>683</v>
      </c>
      <c r="F237" s="304">
        <f>IF(ISBLANK('1C'!H41),"##BLANK",'1C'!H41)</f>
        <v>-5.0000000000000001E-3</v>
      </c>
    </row>
    <row r="238" spans="2:6" ht="13.5" customHeight="1">
      <c r="B238" s="239" t="str">
        <f>'1C'!AC41</f>
        <v>BO4065ADJGC</v>
      </c>
      <c r="C238" s="239" t="s">
        <v>11500</v>
      </c>
      <c r="E238" s="301" t="s">
        <v>683</v>
      </c>
      <c r="F238" s="304">
        <f>IF(ISBLANK('1C'!I41),"##BLANK",'1C'!I41)</f>
        <v>5.0000000000000001E-3</v>
      </c>
    </row>
    <row r="239" spans="2:6" ht="13.5" customHeight="1">
      <c r="B239" s="239" t="str">
        <f>'1C'!AD41</f>
        <v>BO4065GC</v>
      </c>
      <c r="C239" s="239" t="s">
        <v>11501</v>
      </c>
      <c r="E239" s="301" t="s">
        <v>683</v>
      </c>
      <c r="F239" s="304">
        <f>IF(ISBLANK('1C'!J41),"##BLANK",'1C'!J41)</f>
        <v>-168.69800000000001</v>
      </c>
    </row>
    <row r="240" spans="2:6" ht="13.5" customHeight="1">
      <c r="B240" s="239" t="str">
        <f>'1C'!Z42</f>
        <v>BO4065STATAA</v>
      </c>
      <c r="C240" s="239" t="s">
        <v>11502</v>
      </c>
      <c r="E240" s="301" t="s">
        <v>683</v>
      </c>
      <c r="F240" s="304">
        <f>IF(ISBLANK('1C'!F42),"##BLANK",'1C'!F42)</f>
        <v>0</v>
      </c>
    </row>
    <row r="241" spans="2:6" ht="13.5" customHeight="1">
      <c r="B241" s="239" t="str">
        <f>'1C'!AA42</f>
        <v>BO4065DSRAA</v>
      </c>
      <c r="C241" s="239" t="s">
        <v>11503</v>
      </c>
      <c r="E241" s="301" t="s">
        <v>683</v>
      </c>
      <c r="F241" s="304">
        <f>IF(ISBLANK('1C'!G42),"##BLANK",'1C'!G42)</f>
        <v>0</v>
      </c>
    </row>
    <row r="242" spans="2:6" ht="13.5" customHeight="1">
      <c r="B242" s="239" t="str">
        <f>'1C'!AB42</f>
        <v>BO4065NAAA</v>
      </c>
      <c r="C242" s="239" t="s">
        <v>11504</v>
      </c>
      <c r="E242" s="301" t="s">
        <v>683</v>
      </c>
      <c r="F242" s="304">
        <f>IF(ISBLANK('1C'!H42),"##BLANK",'1C'!H42)</f>
        <v>0</v>
      </c>
    </row>
    <row r="243" spans="2:6" ht="13.5" customHeight="1">
      <c r="B243" s="239" t="str">
        <f>'1C'!AC42</f>
        <v>BO4065ADJAA</v>
      </c>
      <c r="C243" s="239" t="s">
        <v>11505</v>
      </c>
      <c r="E243" s="301" t="s">
        <v>683</v>
      </c>
      <c r="F243" s="304">
        <f>IF(ISBLANK('1C'!I42),"##BLANK",'1C'!I42)</f>
        <v>0</v>
      </c>
    </row>
    <row r="244" spans="2:6" ht="13.5" customHeight="1">
      <c r="B244" s="239" t="str">
        <f>'1C'!AD42</f>
        <v>BO4065AA</v>
      </c>
      <c r="C244" s="239" t="s">
        <v>11506</v>
      </c>
      <c r="E244" s="301" t="s">
        <v>683</v>
      </c>
      <c r="F244" s="304">
        <f>IF(ISBLANK('1C'!J42),"##BLANK",'1C'!J42)</f>
        <v>0</v>
      </c>
    </row>
    <row r="245" spans="2:6" ht="13.5" customHeight="1">
      <c r="B245" s="239" t="str">
        <f>'1C'!Z43</f>
        <v>BB1300APSTAT</v>
      </c>
      <c r="C245" s="239" t="s">
        <v>11507</v>
      </c>
      <c r="E245" s="301" t="s">
        <v>683</v>
      </c>
      <c r="F245" s="304">
        <f>IF(ISBLANK('1C'!F43),"##BLANK",'1C'!F43)</f>
        <v>0</v>
      </c>
    </row>
    <row r="246" spans="2:6" ht="13.5" customHeight="1">
      <c r="B246" s="239" t="str">
        <f>'1C'!AA43</f>
        <v>BB1300APDSR</v>
      </c>
      <c r="C246" s="239" t="s">
        <v>11508</v>
      </c>
      <c r="E246" s="301" t="s">
        <v>683</v>
      </c>
      <c r="F246" s="304">
        <f>IF(ISBLANK('1C'!G43),"##BLANK",'1C'!G43)</f>
        <v>0</v>
      </c>
    </row>
    <row r="247" spans="2:6" ht="13.5" customHeight="1">
      <c r="B247" s="239" t="str">
        <f>'1C'!AB43</f>
        <v>BB1300APNA</v>
      </c>
      <c r="C247" s="239" t="s">
        <v>11509</v>
      </c>
      <c r="E247" s="301" t="s">
        <v>683</v>
      </c>
      <c r="F247" s="304">
        <f>IF(ISBLANK('1C'!H43),"##BLANK",'1C'!H43)</f>
        <v>0</v>
      </c>
    </row>
    <row r="248" spans="2:6" ht="13.5" customHeight="1">
      <c r="B248" s="239" t="str">
        <f>'1C'!AC43</f>
        <v>BB1300APADJ</v>
      </c>
      <c r="C248" s="239" t="s">
        <v>11510</v>
      </c>
      <c r="E248" s="301" t="s">
        <v>683</v>
      </c>
      <c r="F248" s="304">
        <f>IF(ISBLANK('1C'!I43),"##BLANK",'1C'!I43)</f>
        <v>0</v>
      </c>
    </row>
    <row r="249" spans="2:6" ht="13.5" customHeight="1">
      <c r="B249" s="239" t="str">
        <f>'1C'!AD43</f>
        <v>BB1300AP</v>
      </c>
      <c r="C249" s="239" t="s">
        <v>11511</v>
      </c>
      <c r="E249" s="301" t="s">
        <v>683</v>
      </c>
      <c r="F249" s="304">
        <f>IF(ISBLANK('1C'!J43),"##BLANK",'1C'!J43)</f>
        <v>0</v>
      </c>
    </row>
    <row r="250" spans="2:6" ht="13.5" customHeight="1">
      <c r="B250" s="239" t="str">
        <f>'1C'!Z44</f>
        <v>BO4063STAT</v>
      </c>
      <c r="C250" s="239" t="s">
        <v>11353</v>
      </c>
      <c r="E250" s="301" t="s">
        <v>683</v>
      </c>
      <c r="F250" s="304">
        <f>IF(ISBLANK('1C'!F44),"##BLANK",'1C'!F44)</f>
        <v>-65.706999999999994</v>
      </c>
    </row>
    <row r="251" spans="2:6" ht="13.5" customHeight="1">
      <c r="B251" s="239" t="str">
        <f>'1C'!AA44</f>
        <v>BO4063DSR</v>
      </c>
      <c r="C251" s="239" t="s">
        <v>11354</v>
      </c>
      <c r="E251" s="301" t="s">
        <v>683</v>
      </c>
      <c r="F251" s="304">
        <f>IF(ISBLANK('1C'!G44),"##BLANK",'1C'!G44)</f>
        <v>0</v>
      </c>
    </row>
    <row r="252" spans="2:6" ht="13.5" customHeight="1">
      <c r="B252" s="239" t="str">
        <f>'1C'!AB44</f>
        <v>BO4063NA</v>
      </c>
      <c r="C252" s="239" t="s">
        <v>11512</v>
      </c>
      <c r="E252" s="301" t="s">
        <v>683</v>
      </c>
      <c r="F252" s="304">
        <f>IF(ISBLANK('1C'!H44),"##BLANK",'1C'!H44)</f>
        <v>0</v>
      </c>
    </row>
    <row r="253" spans="2:6" ht="13.5" customHeight="1">
      <c r="B253" s="239" t="str">
        <f>'1C'!AC44</f>
        <v>BO4063ADJ</v>
      </c>
      <c r="C253" s="239" t="s">
        <v>11356</v>
      </c>
      <c r="E253" s="301" t="s">
        <v>683</v>
      </c>
      <c r="F253" s="304">
        <f>IF(ISBLANK('1C'!I44),"##BLANK",'1C'!I44)</f>
        <v>0</v>
      </c>
    </row>
    <row r="254" spans="2:6" ht="13.5" customHeight="1">
      <c r="B254" s="239" t="str">
        <f>'1C'!AD44</f>
        <v>BO4063</v>
      </c>
      <c r="C254" s="239" t="s">
        <v>11357</v>
      </c>
      <c r="E254" s="301" t="s">
        <v>683</v>
      </c>
      <c r="F254" s="304">
        <f>IF(ISBLANK('1C'!J44),"##BLANK",'1C'!J44)</f>
        <v>-65.706999999999994</v>
      </c>
    </row>
    <row r="255" spans="2:6" ht="13.5" customHeight="1">
      <c r="B255" s="239" t="str">
        <f>'1C'!Z45</f>
        <v>A11025STAT</v>
      </c>
      <c r="C255" s="239" t="s">
        <v>11513</v>
      </c>
      <c r="E255" s="301" t="s">
        <v>683</v>
      </c>
      <c r="F255" s="304">
        <f>IF(ISBLANK('1C'!F45),"##BLANK",'1C'!F45)</f>
        <v>-537.404</v>
      </c>
    </row>
    <row r="256" spans="2:6" ht="13.5" customHeight="1">
      <c r="B256" s="239" t="str">
        <f>'1C'!AA45</f>
        <v>A11025DSR</v>
      </c>
      <c r="C256" s="239" t="s">
        <v>11514</v>
      </c>
      <c r="E256" s="301" t="s">
        <v>683</v>
      </c>
      <c r="F256" s="304">
        <f>IF(ISBLANK('1C'!G45),"##BLANK",'1C'!G45)</f>
        <v>0</v>
      </c>
    </row>
    <row r="257" spans="2:6" ht="13.5" customHeight="1">
      <c r="B257" s="239" t="str">
        <f>'1C'!AB45</f>
        <v>A11025NA</v>
      </c>
      <c r="C257" s="239" t="s">
        <v>11515</v>
      </c>
      <c r="E257" s="301" t="s">
        <v>683</v>
      </c>
      <c r="F257" s="304">
        <f>IF(ISBLANK('1C'!H45),"##BLANK",'1C'!H45)</f>
        <v>-5.0000000000000001E-3</v>
      </c>
    </row>
    <row r="258" spans="2:6" ht="13.5" customHeight="1">
      <c r="B258" s="239" t="str">
        <f>'1C'!AC45</f>
        <v>A11025ADJ</v>
      </c>
      <c r="C258" s="239" t="s">
        <v>11516</v>
      </c>
      <c r="E258" s="301" t="s">
        <v>683</v>
      </c>
      <c r="F258" s="304">
        <f>IF(ISBLANK('1C'!I45),"##BLANK",'1C'!I45)</f>
        <v>5.0000000000000001E-3</v>
      </c>
    </row>
    <row r="259" spans="2:6" ht="13.5" customHeight="1">
      <c r="B259" s="239" t="str">
        <f>'1C'!AD45</f>
        <v>A11025</v>
      </c>
      <c r="C259" s="239" t="s">
        <v>11517</v>
      </c>
      <c r="E259" s="301" t="s">
        <v>683</v>
      </c>
      <c r="F259" s="304">
        <f>IF(ISBLANK('1C'!J45),"##BLANK",'1C'!J45)</f>
        <v>-537.399</v>
      </c>
    </row>
    <row r="260" spans="2:6" ht="13.5" customHeight="1">
      <c r="B260" s="239" t="str">
        <f>'1C'!Z47</f>
        <v>BO4070STAT</v>
      </c>
      <c r="C260" s="239" t="s">
        <v>11518</v>
      </c>
      <c r="E260" s="301" t="s">
        <v>683</v>
      </c>
      <c r="F260" s="304">
        <f>IF(ISBLANK('1C'!F47),"##BLANK",'1C'!F47)</f>
        <v>73.541999999999916</v>
      </c>
    </row>
    <row r="261" spans="2:6" ht="13.5" customHeight="1">
      <c r="B261" s="239" t="str">
        <f>'1C'!AA47</f>
        <v>BO4070DSR</v>
      </c>
      <c r="C261" s="239" t="s">
        <v>11519</v>
      </c>
      <c r="E261" s="301" t="s">
        <v>683</v>
      </c>
      <c r="F261" s="304">
        <f>IF(ISBLANK('1C'!G47),"##BLANK",'1C'!G47)</f>
        <v>0.70500000000000007</v>
      </c>
    </row>
    <row r="262" spans="2:6" ht="13.5" customHeight="1">
      <c r="B262" s="239" t="str">
        <f>'1C'!AB47</f>
        <v>BO4070NA</v>
      </c>
      <c r="C262" s="239" t="s">
        <v>11520</v>
      </c>
      <c r="E262" s="301" t="s">
        <v>683</v>
      </c>
      <c r="F262" s="304">
        <f>IF(ISBLANK('1C'!H47),"##BLANK",'1C'!H47)</f>
        <v>7.738999999999999</v>
      </c>
    </row>
    <row r="263" spans="2:6" ht="13.5" customHeight="1">
      <c r="B263" s="239" t="str">
        <f>'1C'!AC47</f>
        <v>BO4070ADJ</v>
      </c>
      <c r="C263" s="239" t="s">
        <v>11521</v>
      </c>
      <c r="E263" s="301" t="s">
        <v>683</v>
      </c>
      <c r="F263" s="304">
        <f>IF(ISBLANK('1C'!I47),"##BLANK",'1C'!I47)</f>
        <v>-7.0339999999999989</v>
      </c>
    </row>
    <row r="264" spans="2:6" ht="13.5" customHeight="1">
      <c r="B264" s="239" t="str">
        <f>'1C'!AD47</f>
        <v>BO4070</v>
      </c>
      <c r="C264" s="239" t="s">
        <v>11522</v>
      </c>
      <c r="E264" s="301" t="s">
        <v>683</v>
      </c>
      <c r="F264" s="304">
        <f>IF(ISBLANK('1C'!J47),"##BLANK",'1C'!J47)</f>
        <v>66.507999999999925</v>
      </c>
    </row>
    <row r="265" spans="2:6" ht="13.5" customHeight="1">
      <c r="B265" s="239" t="str">
        <f>'1C'!Z50</f>
        <v>BO4100STAT</v>
      </c>
      <c r="C265" s="239" t="s">
        <v>11523</v>
      </c>
      <c r="E265" s="301" t="s">
        <v>683</v>
      </c>
      <c r="F265" s="304">
        <f>IF(ISBLANK('1C'!F50),"##BLANK",'1C'!F50)</f>
        <v>2.1230000000000002</v>
      </c>
    </row>
    <row r="266" spans="2:6" ht="13.5" customHeight="1">
      <c r="B266" s="239" t="str">
        <f>'1C'!AA50</f>
        <v>BO4100DSR</v>
      </c>
      <c r="C266" s="239" t="s">
        <v>11524</v>
      </c>
      <c r="E266" s="301" t="s">
        <v>683</v>
      </c>
      <c r="F266" s="304">
        <f>IF(ISBLANK('1C'!G50),"##BLANK",'1C'!G50)</f>
        <v>0</v>
      </c>
    </row>
    <row r="267" spans="2:6" ht="13.5" customHeight="1">
      <c r="B267" s="239" t="str">
        <f>'1C'!AB50</f>
        <v>BO4100NA</v>
      </c>
      <c r="C267" s="239" t="s">
        <v>11525</v>
      </c>
      <c r="E267" s="301" t="s">
        <v>683</v>
      </c>
      <c r="F267" s="304">
        <f>IF(ISBLANK('1C'!H50),"##BLANK",'1C'!H50)</f>
        <v>0</v>
      </c>
    </row>
    <row r="268" spans="2:6" ht="13.5" customHeight="1">
      <c r="B268" s="239" t="str">
        <f>'1C'!AC50</f>
        <v>BO4100ADJ</v>
      </c>
      <c r="C268" s="239" t="s">
        <v>11526</v>
      </c>
      <c r="E268" s="301" t="s">
        <v>683</v>
      </c>
      <c r="F268" s="304">
        <f>IF(ISBLANK('1C'!I50),"##BLANK",'1C'!I50)</f>
        <v>0</v>
      </c>
    </row>
    <row r="269" spans="2:6" ht="13.5" customHeight="1">
      <c r="B269" s="239" t="str">
        <f>'1C'!AD50</f>
        <v>BO4100</v>
      </c>
      <c r="C269" s="239" t="s">
        <v>11527</v>
      </c>
      <c r="E269" s="301" t="s">
        <v>683</v>
      </c>
      <c r="F269" s="304">
        <f>IF(ISBLANK('1C'!J50),"##BLANK",'1C'!J50)</f>
        <v>2.1230000000000002</v>
      </c>
    </row>
    <row r="270" spans="2:6" ht="13.5" customHeight="1">
      <c r="B270" s="239" t="str">
        <f>'1C'!Z51</f>
        <v>A11030STAT</v>
      </c>
      <c r="C270" s="239" t="s">
        <v>11528</v>
      </c>
      <c r="E270" s="301" t="s">
        <v>683</v>
      </c>
      <c r="F270" s="304">
        <f>IF(ISBLANK('1C'!F51),"##BLANK",'1C'!F51)</f>
        <v>71.418999999999997</v>
      </c>
    </row>
    <row r="271" spans="2:6" ht="13.5" customHeight="1">
      <c r="B271" s="239" t="str">
        <f>'1C'!AA51</f>
        <v>A11030DSR</v>
      </c>
      <c r="C271" s="239" t="s">
        <v>11529</v>
      </c>
      <c r="E271" s="301" t="s">
        <v>683</v>
      </c>
      <c r="F271" s="304">
        <f>IF(ISBLANK('1C'!G51),"##BLANK",'1C'!G51)</f>
        <v>0.70499999999999996</v>
      </c>
    </row>
    <row r="272" spans="2:6" ht="13.5" customHeight="1">
      <c r="B272" s="239" t="str">
        <f>'1C'!AB51</f>
        <v>A11030NA</v>
      </c>
      <c r="C272" s="239" t="s">
        <v>11530</v>
      </c>
      <c r="E272" s="301" t="s">
        <v>683</v>
      </c>
      <c r="F272" s="304">
        <f>IF(ISBLANK('1C'!H51),"##BLANK",'1C'!H51)</f>
        <v>7.7389999999999999</v>
      </c>
    </row>
    <row r="273" spans="2:6" ht="13.5" customHeight="1">
      <c r="B273" s="239" t="str">
        <f>'1C'!AC51</f>
        <v>A11030ADJ</v>
      </c>
      <c r="C273" s="239" t="s">
        <v>11531</v>
      </c>
      <c r="E273" s="301" t="s">
        <v>683</v>
      </c>
      <c r="F273" s="304">
        <f>IF(ISBLANK('1C'!I51),"##BLANK",'1C'!I51)</f>
        <v>-7.0339999999999998</v>
      </c>
    </row>
    <row r="274" spans="2:6" ht="13.5" customHeight="1">
      <c r="B274" s="239" t="str">
        <f>'1C'!AD51</f>
        <v>A11030</v>
      </c>
      <c r="C274" s="239" t="s">
        <v>11532</v>
      </c>
      <c r="E274" s="301" t="s">
        <v>683</v>
      </c>
      <c r="F274" s="304">
        <f>IF(ISBLANK('1C'!J51),"##BLANK",'1C'!J51)</f>
        <v>64.384999999999991</v>
      </c>
    </row>
    <row r="275" spans="2:6" ht="13.5" customHeight="1">
      <c r="B275" s="239" t="str">
        <f>'1C'!Z52</f>
        <v>BO4130STAT</v>
      </c>
      <c r="C275" s="239" t="s">
        <v>11533</v>
      </c>
      <c r="E275" s="301" t="s">
        <v>683</v>
      </c>
      <c r="F275" s="304">
        <f>IF(ISBLANK('1C'!F52),"##BLANK",'1C'!F52)</f>
        <v>73.542000000000002</v>
      </c>
    </row>
    <row r="276" spans="2:6" ht="13.5" customHeight="1">
      <c r="B276" s="239" t="str">
        <f>'1C'!AA52</f>
        <v>BO4130DSR</v>
      </c>
      <c r="C276" s="239" t="s">
        <v>11534</v>
      </c>
      <c r="E276" s="301" t="s">
        <v>683</v>
      </c>
      <c r="F276" s="304">
        <f>IF(ISBLANK('1C'!G52),"##BLANK",'1C'!G52)</f>
        <v>0.70499999999999996</v>
      </c>
    </row>
    <row r="277" spans="2:6" ht="13.5" customHeight="1">
      <c r="B277" s="239" t="str">
        <f>'1C'!AB52</f>
        <v>BO4130NA</v>
      </c>
      <c r="C277" s="239" t="s">
        <v>11535</v>
      </c>
      <c r="E277" s="301" t="s">
        <v>683</v>
      </c>
      <c r="F277" s="304">
        <f>IF(ISBLANK('1C'!H52),"##BLANK",'1C'!H52)</f>
        <v>7.7389999999999999</v>
      </c>
    </row>
    <row r="278" spans="2:6" ht="13.5" customHeight="1">
      <c r="B278" s="239" t="str">
        <f>'1C'!AC52</f>
        <v>BO4130ADJ</v>
      </c>
      <c r="C278" s="239" t="s">
        <v>11536</v>
      </c>
      <c r="E278" s="301" t="s">
        <v>683</v>
      </c>
      <c r="F278" s="304">
        <f>IF(ISBLANK('1C'!I52),"##BLANK",'1C'!I52)</f>
        <v>-7.0339999999999998</v>
      </c>
    </row>
    <row r="279" spans="2:6" ht="13.5" customHeight="1">
      <c r="B279" s="239" t="str">
        <f>'1C'!AD52</f>
        <v>BO4130</v>
      </c>
      <c r="C279" s="239" t="s">
        <v>11537</v>
      </c>
      <c r="E279" s="301" t="s">
        <v>683</v>
      </c>
      <c r="F279" s="304">
        <f>IF(ISBLANK('1C'!J52),"##BLANK",'1C'!J52)</f>
        <v>66.507999999999996</v>
      </c>
    </row>
    <row r="280" spans="2:6" ht="13.5" customHeight="1">
      <c r="B280" s="239" t="str">
        <f>'1D'!AC10</f>
        <v>BO5002ADJ</v>
      </c>
      <c r="C280" s="239" t="s">
        <v>11319</v>
      </c>
      <c r="E280" s="301" t="s">
        <v>683</v>
      </c>
      <c r="F280" s="304">
        <f>IF(ISBLANK('1D'!I10),"##BLANK",'1D'!I10)</f>
        <v>7.2010000000000005</v>
      </c>
    </row>
    <row r="281" spans="2:6" ht="13.5" customHeight="1">
      <c r="B281" s="239" t="str">
        <f>'1D'!AD10</f>
        <v>BO5002</v>
      </c>
      <c r="C281" s="239" t="s">
        <v>11320</v>
      </c>
      <c r="E281" s="301" t="s">
        <v>683</v>
      </c>
      <c r="F281" s="304">
        <f>IF(ISBLANK('1D'!J10),"##BLANK",'1D'!J10)</f>
        <v>7.2010000000000005</v>
      </c>
    </row>
    <row r="282" spans="2:6" ht="13.5" customHeight="1">
      <c r="B282" s="239" t="str">
        <f>'1D'!Z11</f>
        <v>A14002STAT</v>
      </c>
      <c r="C282" s="239" t="s">
        <v>11538</v>
      </c>
      <c r="E282" s="301" t="s">
        <v>683</v>
      </c>
      <c r="F282" s="304">
        <f>IF(ISBLANK('1D'!F11),"##BLANK",'1D'!F11)</f>
        <v>25.475000000000001</v>
      </c>
    </row>
    <row r="283" spans="2:6" ht="13.5" customHeight="1">
      <c r="B283" s="239" t="str">
        <f>'1D'!AA11</f>
        <v>A14002DSR</v>
      </c>
      <c r="C283" s="239" t="s">
        <v>11539</v>
      </c>
      <c r="E283" s="301" t="s">
        <v>683</v>
      </c>
      <c r="F283" s="304">
        <f>IF(ISBLANK('1D'!G11),"##BLANK",'1D'!G11)</f>
        <v>0</v>
      </c>
    </row>
    <row r="284" spans="2:6" ht="13.5" customHeight="1">
      <c r="B284" s="239" t="str">
        <f>'1D'!AB11</f>
        <v>A14002NA</v>
      </c>
      <c r="C284" s="239" t="s">
        <v>11540</v>
      </c>
      <c r="E284" s="301" t="s">
        <v>683</v>
      </c>
      <c r="F284" s="304">
        <f>IF(ISBLANK('1D'!H11),"##BLANK",'1D'!H11)</f>
        <v>0.20499999999999999</v>
      </c>
    </row>
    <row r="285" spans="2:6" ht="13.5" customHeight="1">
      <c r="B285" s="239" t="str">
        <f>'1D'!AC11</f>
        <v>A14002ADJ</v>
      </c>
      <c r="C285" s="239" t="s">
        <v>11541</v>
      </c>
      <c r="E285" s="301" t="s">
        <v>683</v>
      </c>
      <c r="F285" s="304">
        <f>IF(ISBLANK('1D'!I11),"##BLANK",'1D'!I11)</f>
        <v>-0.20499999999999999</v>
      </c>
    </row>
    <row r="286" spans="2:6" ht="13.5" customHeight="1">
      <c r="B286" s="239" t="str">
        <f>'1D'!AD11</f>
        <v>A14002</v>
      </c>
      <c r="C286" s="239" t="s">
        <v>11542</v>
      </c>
      <c r="E286" s="301" t="s">
        <v>683</v>
      </c>
      <c r="F286" s="304">
        <f>IF(ISBLANK('1D'!J11),"##BLANK",'1D'!J11)</f>
        <v>25.270000000000003</v>
      </c>
    </row>
    <row r="287" spans="2:6" ht="13.5" customHeight="1">
      <c r="B287" s="239" t="str">
        <f>'1D'!Z12</f>
        <v>A3028STAT</v>
      </c>
      <c r="C287" s="239" t="s">
        <v>11543</v>
      </c>
      <c r="E287" s="301" t="s">
        <v>683</v>
      </c>
      <c r="F287" s="304">
        <f>IF(ISBLANK('1D'!F12),"##BLANK",'1D'!F12)</f>
        <v>-3.3559999999999999</v>
      </c>
    </row>
    <row r="288" spans="2:6" ht="13.5" customHeight="1">
      <c r="B288" s="239" t="str">
        <f>'1D'!AA12</f>
        <v>A3028DSR</v>
      </c>
      <c r="C288" s="239" t="s">
        <v>11544</v>
      </c>
      <c r="E288" s="301" t="s">
        <v>683</v>
      </c>
      <c r="F288" s="304">
        <f>IF(ISBLANK('1D'!G12),"##BLANK",'1D'!G12)</f>
        <v>0</v>
      </c>
    </row>
    <row r="289" spans="2:6" ht="13.5" customHeight="1">
      <c r="B289" s="239" t="str">
        <f>'1D'!AB12</f>
        <v>A3028NA</v>
      </c>
      <c r="C289" s="239" t="s">
        <v>11545</v>
      </c>
      <c r="E289" s="301" t="s">
        <v>683</v>
      </c>
      <c r="F289" s="304">
        <f>IF(ISBLANK('1D'!H12),"##BLANK",'1D'!H12)</f>
        <v>0</v>
      </c>
    </row>
    <row r="290" spans="2:6" ht="13.5" customHeight="1">
      <c r="B290" s="239" t="str">
        <f>'1D'!AC12</f>
        <v>A3028ADJ</v>
      </c>
      <c r="C290" s="239" t="s">
        <v>11546</v>
      </c>
      <c r="E290" s="301" t="s">
        <v>683</v>
      </c>
      <c r="F290" s="304">
        <f>IF(ISBLANK('1D'!I12),"##BLANK",'1D'!I12)</f>
        <v>0</v>
      </c>
    </row>
    <row r="291" spans="2:6" ht="13.5" customHeight="1">
      <c r="B291" s="239" t="str">
        <f>'1D'!AD12</f>
        <v>A3028</v>
      </c>
      <c r="C291" s="239" t="s">
        <v>11547</v>
      </c>
      <c r="E291" s="301" t="s">
        <v>683</v>
      </c>
      <c r="F291" s="304">
        <f>IF(ISBLANK('1D'!J12),"##BLANK",'1D'!J12)</f>
        <v>-3.3559999999999999</v>
      </c>
    </row>
    <row r="292" spans="2:6" ht="13.5" customHeight="1">
      <c r="B292" s="239" t="str">
        <f>'1D'!Z13</f>
        <v>FT01810STAT</v>
      </c>
      <c r="C292" s="239" t="s">
        <v>11548</v>
      </c>
      <c r="E292" s="301" t="s">
        <v>683</v>
      </c>
      <c r="F292" s="304">
        <f>IF(ISBLANK('1D'!F13),"##BLANK",'1D'!F13)</f>
        <v>1.595</v>
      </c>
    </row>
    <row r="293" spans="2:6" ht="13.5" customHeight="1">
      <c r="B293" s="239" t="str">
        <f>'1D'!AA13</f>
        <v>FT01810DSR</v>
      </c>
      <c r="C293" s="239" t="s">
        <v>11549</v>
      </c>
      <c r="E293" s="301" t="s">
        <v>683</v>
      </c>
      <c r="F293" s="304">
        <f>IF(ISBLANK('1D'!G13),"##BLANK",'1D'!G13)</f>
        <v>-0.437</v>
      </c>
    </row>
    <row r="294" spans="2:6" ht="13.5" customHeight="1">
      <c r="B294" s="239" t="str">
        <f>'1D'!AB13</f>
        <v>FT01810NA</v>
      </c>
      <c r="C294" s="239" t="s">
        <v>11550</v>
      </c>
      <c r="E294" s="301" t="s">
        <v>683</v>
      </c>
      <c r="F294" s="304">
        <f>IF(ISBLANK('1D'!H13),"##BLANK",'1D'!H13)</f>
        <v>0.41499999999999998</v>
      </c>
    </row>
    <row r="295" spans="2:6" ht="13.5" customHeight="1">
      <c r="B295" s="239" t="str">
        <f>'1D'!AC13</f>
        <v>FT01810ADJ</v>
      </c>
      <c r="C295" s="239" t="s">
        <v>11551</v>
      </c>
      <c r="E295" s="301" t="s">
        <v>683</v>
      </c>
      <c r="F295" s="304">
        <f>IF(ISBLANK('1D'!I13),"##BLANK",'1D'!I13)</f>
        <v>-0.85199999999999998</v>
      </c>
    </row>
    <row r="296" spans="2:6" ht="13.5" customHeight="1">
      <c r="B296" s="239" t="str">
        <f>'1D'!AD13</f>
        <v>FT01810</v>
      </c>
      <c r="C296" s="239" t="s">
        <v>11552</v>
      </c>
      <c r="E296" s="301" t="s">
        <v>683</v>
      </c>
      <c r="F296" s="304">
        <f>IF(ISBLANK('1D'!J13),"##BLANK",'1D'!J13)</f>
        <v>0.74299999999999999</v>
      </c>
    </row>
    <row r="297" spans="2:6" ht="13.5" customHeight="1">
      <c r="B297" s="239" t="str">
        <f>'1D'!Z14</f>
        <v>A14005STAT</v>
      </c>
      <c r="C297" s="239" t="s">
        <v>11553</v>
      </c>
      <c r="E297" s="301" t="s">
        <v>683</v>
      </c>
      <c r="F297" s="304">
        <f>IF(ISBLANK('1D'!F14),"##BLANK",'1D'!F14)</f>
        <v>0</v>
      </c>
    </row>
    <row r="298" spans="2:6" ht="13.5" customHeight="1">
      <c r="B298" s="239" t="str">
        <f>'1D'!AA14</f>
        <v>A14005DSR</v>
      </c>
      <c r="C298" s="239" t="s">
        <v>11554</v>
      </c>
      <c r="E298" s="301" t="s">
        <v>683</v>
      </c>
      <c r="F298" s="304">
        <f>IF(ISBLANK('1D'!G14),"##BLANK",'1D'!G14)</f>
        <v>0</v>
      </c>
    </row>
    <row r="299" spans="2:6" ht="13.5" customHeight="1">
      <c r="B299" s="239" t="str">
        <f>'1D'!AB14</f>
        <v>A14005NA</v>
      </c>
      <c r="C299" s="239" t="s">
        <v>11555</v>
      </c>
      <c r="E299" s="301" t="s">
        <v>683</v>
      </c>
      <c r="F299" s="304">
        <f>IF(ISBLANK('1D'!H14),"##BLANK",'1D'!H14)</f>
        <v>0</v>
      </c>
    </row>
    <row r="300" spans="2:6" ht="13.5" customHeight="1">
      <c r="B300" s="239" t="str">
        <f>'1D'!AC14</f>
        <v>A14005ADJ</v>
      </c>
      <c r="C300" s="239" t="s">
        <v>11556</v>
      </c>
      <c r="E300" s="301" t="s">
        <v>683</v>
      </c>
      <c r="F300" s="304">
        <f>IF(ISBLANK('1D'!I14),"##BLANK",'1D'!I14)</f>
        <v>0</v>
      </c>
    </row>
    <row r="301" spans="2:6" ht="13.5" customHeight="1">
      <c r="B301" s="239" t="str">
        <f>'1D'!AD14</f>
        <v>A14005</v>
      </c>
      <c r="C301" s="239" t="s">
        <v>11557</v>
      </c>
      <c r="E301" s="301" t="s">
        <v>683</v>
      </c>
      <c r="F301" s="304">
        <f>IF(ISBLANK('1D'!J14),"##BLANK",'1D'!J14)</f>
        <v>0</v>
      </c>
    </row>
    <row r="302" spans="2:6" ht="13.5" customHeight="1">
      <c r="B302" s="239" t="str">
        <f>'1D'!Z15</f>
        <v>BO5020STAT</v>
      </c>
      <c r="C302" s="239" t="s">
        <v>11558</v>
      </c>
      <c r="E302" s="301" t="s">
        <v>683</v>
      </c>
      <c r="F302" s="304">
        <f>IF(ISBLANK('1D'!F15),"##BLANK",'1D'!F15)</f>
        <v>0</v>
      </c>
    </row>
    <row r="303" spans="2:6" ht="13.5" customHeight="1">
      <c r="B303" s="239" t="str">
        <f>'1D'!AA15</f>
        <v>BO5020DSR</v>
      </c>
      <c r="C303" s="239" t="s">
        <v>11559</v>
      </c>
      <c r="E303" s="301" t="s">
        <v>683</v>
      </c>
      <c r="F303" s="304">
        <f>IF(ISBLANK('1D'!G15),"##BLANK",'1D'!G15)</f>
        <v>0</v>
      </c>
    </row>
    <row r="304" spans="2:6" ht="13.5" customHeight="1">
      <c r="B304" s="239" t="str">
        <f>'1D'!AB15</f>
        <v>BO5020NA</v>
      </c>
      <c r="C304" s="239" t="s">
        <v>11560</v>
      </c>
      <c r="E304" s="301" t="s">
        <v>683</v>
      </c>
      <c r="F304" s="304">
        <f>IF(ISBLANK('1D'!H15),"##BLANK",'1D'!H15)</f>
        <v>0</v>
      </c>
    </row>
    <row r="305" spans="2:6" ht="13.5" customHeight="1">
      <c r="B305" s="239" t="str">
        <f>'1D'!AC15</f>
        <v>BO5020ADJ</v>
      </c>
      <c r="C305" s="239" t="s">
        <v>11561</v>
      </c>
      <c r="E305" s="301" t="s">
        <v>683</v>
      </c>
      <c r="F305" s="304">
        <f>IF(ISBLANK('1D'!I15),"##BLANK",'1D'!I15)</f>
        <v>0</v>
      </c>
    </row>
    <row r="306" spans="2:6" ht="13.5" customHeight="1">
      <c r="B306" s="239" t="str">
        <f>'1D'!AD15</f>
        <v>BO5020</v>
      </c>
      <c r="C306" s="239" t="s">
        <v>11562</v>
      </c>
      <c r="E306" s="301" t="s">
        <v>683</v>
      </c>
      <c r="F306" s="304">
        <f>IF(ISBLANK('1D'!J15),"##BLANK",'1D'!J15)</f>
        <v>0</v>
      </c>
    </row>
    <row r="307" spans="2:6" ht="13.5" customHeight="1">
      <c r="B307" s="239" t="str">
        <f>'1D'!Z16</f>
        <v>BO5004STAT</v>
      </c>
      <c r="C307" s="239" t="s">
        <v>11563</v>
      </c>
      <c r="E307" s="301" t="s">
        <v>683</v>
      </c>
      <c r="F307" s="304">
        <f>IF(ISBLANK('1D'!F16),"##BLANK",'1D'!F16)</f>
        <v>-0.14899999999999999</v>
      </c>
    </row>
    <row r="308" spans="2:6" ht="13.5" customHeight="1">
      <c r="B308" s="239" t="str">
        <f>'1D'!AA16</f>
        <v>BO5004DSR</v>
      </c>
      <c r="C308" s="239" t="s">
        <v>11564</v>
      </c>
      <c r="E308" s="301" t="s">
        <v>683</v>
      </c>
      <c r="F308" s="304">
        <f>IF(ISBLANK('1D'!G16),"##BLANK",'1D'!G16)</f>
        <v>0</v>
      </c>
    </row>
    <row r="309" spans="2:6" ht="13.5" customHeight="1">
      <c r="B309" s="239" t="str">
        <f>'1D'!AB16</f>
        <v>BO5004NA</v>
      </c>
      <c r="C309" s="239" t="s">
        <v>11565</v>
      </c>
      <c r="E309" s="301" t="s">
        <v>683</v>
      </c>
      <c r="F309" s="304">
        <f>IF(ISBLANK('1D'!H16),"##BLANK",'1D'!H16)</f>
        <v>0</v>
      </c>
    </row>
    <row r="310" spans="2:6" ht="13.5" customHeight="1">
      <c r="B310" s="239" t="str">
        <f>'1D'!AC16</f>
        <v>BO5004ADJ</v>
      </c>
      <c r="C310" s="239" t="s">
        <v>11566</v>
      </c>
      <c r="E310" s="301" t="s">
        <v>683</v>
      </c>
      <c r="F310" s="304">
        <f>IF(ISBLANK('1D'!I16),"##BLANK",'1D'!I16)</f>
        <v>0</v>
      </c>
    </row>
    <row r="311" spans="2:6" ht="13.5" customHeight="1">
      <c r="B311" s="239" t="str">
        <f>'1D'!AD16</f>
        <v>BO5004</v>
      </c>
      <c r="C311" s="239" t="s">
        <v>11567</v>
      </c>
      <c r="E311" s="301" t="s">
        <v>683</v>
      </c>
      <c r="F311" s="304">
        <f>IF(ISBLANK('1D'!J16),"##BLANK",'1D'!J16)</f>
        <v>-0.14899999999999999</v>
      </c>
    </row>
    <row r="312" spans="2:6" ht="13.5" customHeight="1">
      <c r="B312" s="239" t="str">
        <f>'1D'!Z17</f>
        <v>BO5040STAT</v>
      </c>
      <c r="C312" s="239" t="s">
        <v>11568</v>
      </c>
      <c r="E312" s="301" t="s">
        <v>683</v>
      </c>
      <c r="F312" s="304">
        <f>IF(ISBLANK('1D'!F17),"##BLANK",'1D'!F17)</f>
        <v>56.757999999999996</v>
      </c>
    </row>
    <row r="313" spans="2:6" ht="13.5" customHeight="1">
      <c r="B313" s="239" t="str">
        <f>'1D'!AA17</f>
        <v>BO5040DSR</v>
      </c>
      <c r="C313" s="239" t="s">
        <v>11569</v>
      </c>
      <c r="E313" s="301" t="s">
        <v>683</v>
      </c>
      <c r="F313" s="304">
        <f>IF(ISBLANK('1D'!G17),"##BLANK",'1D'!G17)</f>
        <v>2.7755575615628914E-16</v>
      </c>
    </row>
    <row r="314" spans="2:6" ht="13.5" customHeight="1">
      <c r="B314" s="239" t="str">
        <f>'1D'!AB17</f>
        <v>BO5040NA</v>
      </c>
      <c r="C314" s="239" t="s">
        <v>11570</v>
      </c>
      <c r="E314" s="301" t="s">
        <v>683</v>
      </c>
      <c r="F314" s="304">
        <f>IF(ISBLANK('1D'!H17),"##BLANK",'1D'!H17)</f>
        <v>2.6520000000000001</v>
      </c>
    </row>
    <row r="315" spans="2:6" ht="13.5" customHeight="1">
      <c r="B315" s="239" t="str">
        <f>'1D'!AC17</f>
        <v>BO5040ADJ</v>
      </c>
      <c r="C315" s="239" t="s">
        <v>11571</v>
      </c>
      <c r="E315" s="301" t="s">
        <v>683</v>
      </c>
      <c r="F315" s="304">
        <f>IF(ISBLANK('1D'!I17),"##BLANK",'1D'!I17)</f>
        <v>-2.6519999999999997</v>
      </c>
    </row>
    <row r="316" spans="2:6" ht="13.5" customHeight="1">
      <c r="B316" s="239" t="str">
        <f>'1D'!AD17</f>
        <v>BO5040</v>
      </c>
      <c r="C316" s="239" t="s">
        <v>11572</v>
      </c>
      <c r="E316" s="301" t="s">
        <v>683</v>
      </c>
      <c r="F316" s="304">
        <f>IF(ISBLANK('1D'!J17),"##BLANK",'1D'!J17)</f>
        <v>54.105999999999995</v>
      </c>
    </row>
    <row r="317" spans="2:6" ht="13.5" customHeight="1">
      <c r="B317" s="239" t="str">
        <f>'1D'!Z18</f>
        <v>A14008STAT</v>
      </c>
      <c r="C317" s="239" t="s">
        <v>11573</v>
      </c>
      <c r="E317" s="301" t="s">
        <v>683</v>
      </c>
      <c r="F317" s="304">
        <f>IF(ISBLANK('1D'!F18),"##BLANK",'1D'!F18)</f>
        <v>-7.8170000000000002</v>
      </c>
    </row>
    <row r="318" spans="2:6" ht="13.5" customHeight="1">
      <c r="B318" s="239" t="str">
        <f>'1D'!AA18</f>
        <v>A14008DSR</v>
      </c>
      <c r="C318" s="239" t="s">
        <v>11574</v>
      </c>
      <c r="E318" s="301" t="s">
        <v>683</v>
      </c>
      <c r="F318" s="304">
        <f>IF(ISBLANK('1D'!G18),"##BLANK",'1D'!G18)</f>
        <v>0</v>
      </c>
    </row>
    <row r="319" spans="2:6" ht="13.5" customHeight="1">
      <c r="B319" s="239" t="str">
        <f>'1D'!AB18</f>
        <v>A14008NA</v>
      </c>
      <c r="C319" s="239" t="s">
        <v>11575</v>
      </c>
      <c r="E319" s="301" t="s">
        <v>683</v>
      </c>
      <c r="F319" s="304">
        <f>IF(ISBLANK('1D'!H18),"##BLANK",'1D'!H18)</f>
        <v>-8.0000000000000002E-3</v>
      </c>
    </row>
    <row r="320" spans="2:6" ht="13.5" customHeight="1">
      <c r="B320" s="239" t="str">
        <f>'1D'!AC18</f>
        <v>A14008ADJ</v>
      </c>
      <c r="C320" s="239" t="s">
        <v>11576</v>
      </c>
      <c r="E320" s="301" t="s">
        <v>683</v>
      </c>
      <c r="F320" s="304">
        <f>IF(ISBLANK('1D'!I18),"##BLANK",'1D'!I18)</f>
        <v>8.0000000000000002E-3</v>
      </c>
    </row>
    <row r="321" spans="2:6" ht="13.5" customHeight="1">
      <c r="B321" s="239" t="str">
        <f>'1D'!AD18</f>
        <v>A14008</v>
      </c>
      <c r="C321" s="239" t="s">
        <v>11577</v>
      </c>
      <c r="E321" s="301" t="s">
        <v>683</v>
      </c>
      <c r="F321" s="304">
        <f>IF(ISBLANK('1D'!J18),"##BLANK",'1D'!J18)</f>
        <v>-7.8090000000000002</v>
      </c>
    </row>
    <row r="322" spans="2:6" ht="13.5" customHeight="1">
      <c r="B322" s="239" t="str">
        <f>'1D'!Z19</f>
        <v>BO5070STAT</v>
      </c>
      <c r="C322" s="239" t="s">
        <v>11578</v>
      </c>
      <c r="E322" s="301" t="s">
        <v>683</v>
      </c>
      <c r="F322" s="304">
        <f>IF(ISBLANK('1D'!F19),"##BLANK",'1D'!F19)</f>
        <v>0.6</v>
      </c>
    </row>
    <row r="323" spans="2:6" ht="13.5" customHeight="1">
      <c r="B323" s="239" t="str">
        <f>'1D'!AA19</f>
        <v>BO5070DSR</v>
      </c>
      <c r="C323" s="239" t="s">
        <v>11579</v>
      </c>
      <c r="E323" s="301" t="s">
        <v>683</v>
      </c>
      <c r="F323" s="304">
        <f>IF(ISBLANK('1D'!G19),"##BLANK",'1D'!G19)</f>
        <v>0</v>
      </c>
    </row>
    <row r="324" spans="2:6" ht="13.5" customHeight="1">
      <c r="B324" s="239" t="str">
        <f>'1D'!AB19</f>
        <v>BO5070NA</v>
      </c>
      <c r="C324" s="239" t="s">
        <v>11580</v>
      </c>
      <c r="E324" s="301" t="s">
        <v>683</v>
      </c>
      <c r="F324" s="304">
        <f>IF(ISBLANK('1D'!H19),"##BLANK",'1D'!H19)</f>
        <v>-0.38500000000000001</v>
      </c>
    </row>
    <row r="325" spans="2:6" ht="13.5" customHeight="1">
      <c r="B325" s="239" t="str">
        <f>'1D'!AC19</f>
        <v>BO5070ADJ</v>
      </c>
      <c r="C325" s="239" t="s">
        <v>11581</v>
      </c>
      <c r="E325" s="301" t="s">
        <v>683</v>
      </c>
      <c r="F325" s="304">
        <f>IF(ISBLANK('1D'!I19),"##BLANK",'1D'!I19)</f>
        <v>0.38500000000000001</v>
      </c>
    </row>
    <row r="326" spans="2:6" ht="13.5" customHeight="1">
      <c r="B326" s="239" t="str">
        <f>'1D'!AD19</f>
        <v>BO5070</v>
      </c>
      <c r="C326" s="239" t="s">
        <v>11582</v>
      </c>
      <c r="E326" s="301" t="s">
        <v>683</v>
      </c>
      <c r="F326" s="304">
        <f>IF(ISBLANK('1D'!J19),"##BLANK",'1D'!J19)</f>
        <v>0.98499999999999999</v>
      </c>
    </row>
    <row r="327" spans="2:6" ht="13.5" customHeight="1">
      <c r="B327" s="239" t="str">
        <f>'1D'!Z20</f>
        <v>A14010STAT</v>
      </c>
      <c r="C327" s="239" t="s">
        <v>11583</v>
      </c>
      <c r="E327" s="301" t="s">
        <v>683</v>
      </c>
      <c r="F327" s="304">
        <f>IF(ISBLANK('1D'!F20),"##BLANK",'1D'!F20)</f>
        <v>49.540999999999997</v>
      </c>
    </row>
    <row r="328" spans="2:6" ht="13.5" customHeight="1">
      <c r="B328" s="239" t="str">
        <f>'1D'!AA20</f>
        <v>A14010DSR</v>
      </c>
      <c r="C328" s="239" t="s">
        <v>11584</v>
      </c>
      <c r="E328" s="301" t="s">
        <v>683</v>
      </c>
      <c r="F328" s="304">
        <f>IF(ISBLANK('1D'!G20),"##BLANK",'1D'!G20)</f>
        <v>2.7755575615628914E-16</v>
      </c>
    </row>
    <row r="329" spans="2:6" ht="13.5" customHeight="1">
      <c r="B329" s="239" t="str">
        <f>'1D'!AB20</f>
        <v>A14010NA</v>
      </c>
      <c r="C329" s="239" t="s">
        <v>11585</v>
      </c>
      <c r="E329" s="301" t="s">
        <v>683</v>
      </c>
      <c r="F329" s="304">
        <f>IF(ISBLANK('1D'!H20),"##BLANK",'1D'!H20)</f>
        <v>2.2590000000000003</v>
      </c>
    </row>
    <row r="330" spans="2:6" ht="13.5" customHeight="1">
      <c r="B330" s="239" t="str">
        <f>'1D'!AC20</f>
        <v>A14010ADJ</v>
      </c>
      <c r="C330" s="239" t="s">
        <v>11586</v>
      </c>
      <c r="E330" s="301" t="s">
        <v>683</v>
      </c>
      <c r="F330" s="304">
        <f>IF(ISBLANK('1D'!I20),"##BLANK",'1D'!I20)</f>
        <v>-2.2589999999999999</v>
      </c>
    </row>
    <row r="331" spans="2:6" ht="13.5" customHeight="1">
      <c r="B331" s="239" t="str">
        <f>'1D'!AD20</f>
        <v>A14010</v>
      </c>
      <c r="C331" s="239" t="s">
        <v>11587</v>
      </c>
      <c r="E331" s="301" t="s">
        <v>683</v>
      </c>
      <c r="F331" s="304">
        <f>IF(ISBLANK('1D'!J20),"##BLANK",'1D'!J20)</f>
        <v>47.281999999999996</v>
      </c>
    </row>
    <row r="332" spans="2:6" ht="13.5" customHeight="1">
      <c r="B332" s="239" t="str">
        <f>'1D'!Z23</f>
        <v>BO5080STAT</v>
      </c>
      <c r="C332" s="239" t="s">
        <v>11588</v>
      </c>
      <c r="E332" s="301" t="s">
        <v>683</v>
      </c>
      <c r="F332" s="304">
        <f>IF(ISBLANK('1D'!F23),"##BLANK",'1D'!F23)</f>
        <v>-46.945</v>
      </c>
    </row>
    <row r="333" spans="2:6" ht="13.5" customHeight="1">
      <c r="B333" s="239" t="str">
        <f>'1D'!AA23</f>
        <v>BO5080DSR</v>
      </c>
      <c r="C333" s="239" t="s">
        <v>11589</v>
      </c>
      <c r="E333" s="301" t="s">
        <v>683</v>
      </c>
      <c r="F333" s="304">
        <f>IF(ISBLANK('1D'!G23),"##BLANK",'1D'!G23)</f>
        <v>0</v>
      </c>
    </row>
    <row r="334" spans="2:6" ht="13.5" customHeight="1">
      <c r="B334" s="239" t="str">
        <f>'1D'!AB23</f>
        <v>BO5080NA</v>
      </c>
      <c r="C334" s="239" t="s">
        <v>11590</v>
      </c>
      <c r="E334" s="301" t="s">
        <v>683</v>
      </c>
      <c r="F334" s="304">
        <f>IF(ISBLANK('1D'!H23),"##BLANK",'1D'!H23)</f>
        <v>-4.5999999999999999E-2</v>
      </c>
    </row>
    <row r="335" spans="2:6" ht="13.5" customHeight="1">
      <c r="B335" s="239" t="str">
        <f>'1D'!AC23</f>
        <v>BO5080ADJ</v>
      </c>
      <c r="C335" s="239" t="s">
        <v>11591</v>
      </c>
      <c r="E335" s="301" t="s">
        <v>683</v>
      </c>
      <c r="F335" s="304">
        <f>IF(ISBLANK('1D'!I23),"##BLANK",'1D'!I23)</f>
        <v>4.5999999999999999E-2</v>
      </c>
    </row>
    <row r="336" spans="2:6" ht="13.5" customHeight="1">
      <c r="B336" s="239" t="str">
        <f>'1D'!AD23</f>
        <v>BO5080</v>
      </c>
      <c r="C336" s="239" t="s">
        <v>11592</v>
      </c>
      <c r="E336" s="301" t="s">
        <v>683</v>
      </c>
      <c r="F336" s="304">
        <f>IF(ISBLANK('1D'!J23),"##BLANK",'1D'!J23)</f>
        <v>-46.899000000000001</v>
      </c>
    </row>
    <row r="337" spans="2:6" ht="13.5" customHeight="1">
      <c r="B337" s="239" t="str">
        <f>'1D'!Z24</f>
        <v>BO5081STAT</v>
      </c>
      <c r="C337" s="239" t="s">
        <v>11593</v>
      </c>
      <c r="E337" s="301" t="s">
        <v>683</v>
      </c>
      <c r="F337" s="304">
        <f>IF(ISBLANK('1D'!F24),"##BLANK",'1D'!F24)</f>
        <v>8.7270000000000003</v>
      </c>
    </row>
    <row r="338" spans="2:6" ht="13.5" customHeight="1">
      <c r="B338" s="239" t="str">
        <f>'1D'!AA24</f>
        <v>BO5081DSR</v>
      </c>
      <c r="C338" s="239" t="s">
        <v>11594</v>
      </c>
      <c r="E338" s="301" t="s">
        <v>683</v>
      </c>
      <c r="F338" s="304">
        <f>IF(ISBLANK('1D'!G24),"##BLANK",'1D'!G24)</f>
        <v>0</v>
      </c>
    </row>
    <row r="339" spans="2:6" ht="13.5" customHeight="1">
      <c r="B339" s="239" t="str">
        <f>'1D'!AB24</f>
        <v>BO5081NA</v>
      </c>
      <c r="C339" s="239" t="s">
        <v>11595</v>
      </c>
      <c r="E339" s="301" t="s">
        <v>683</v>
      </c>
      <c r="F339" s="304">
        <f>IF(ISBLANK('1D'!H24),"##BLANK",'1D'!H24)</f>
        <v>0</v>
      </c>
    </row>
    <row r="340" spans="2:6" ht="13.5" customHeight="1">
      <c r="B340" s="239" t="str">
        <f>'1D'!AC24</f>
        <v>BO5081ADJ</v>
      </c>
      <c r="C340" s="239" t="s">
        <v>11596</v>
      </c>
      <c r="E340" s="301" t="s">
        <v>683</v>
      </c>
      <c r="F340" s="304">
        <f>IF(ISBLANK('1D'!I24),"##BLANK",'1D'!I24)</f>
        <v>0</v>
      </c>
    </row>
    <row r="341" spans="2:6" ht="13.5" customHeight="1">
      <c r="B341" s="239" t="str">
        <f>'1D'!AD24</f>
        <v>BO5081</v>
      </c>
      <c r="C341" s="239" t="s">
        <v>11597</v>
      </c>
      <c r="E341" s="301" t="s">
        <v>683</v>
      </c>
      <c r="F341" s="304">
        <f>IF(ISBLANK('1D'!J24),"##BLANK",'1D'!J24)</f>
        <v>8.7270000000000003</v>
      </c>
    </row>
    <row r="342" spans="2:6" ht="13.5" customHeight="1">
      <c r="B342" s="239" t="str">
        <f>'1D'!Z25</f>
        <v>BO5084STAT</v>
      </c>
      <c r="C342" s="239" t="s">
        <v>11598</v>
      </c>
      <c r="E342" s="301" t="s">
        <v>683</v>
      </c>
      <c r="F342" s="304">
        <f>IF(ISBLANK('1D'!F25),"##BLANK",'1D'!F25)</f>
        <v>0.223</v>
      </c>
    </row>
    <row r="343" spans="2:6" ht="13.5" customHeight="1">
      <c r="B343" s="239" t="str">
        <f>'1D'!AA25</f>
        <v>BO5084DSR</v>
      </c>
      <c r="C343" s="239" t="s">
        <v>11599</v>
      </c>
      <c r="E343" s="301" t="s">
        <v>683</v>
      </c>
      <c r="F343" s="304">
        <f>IF(ISBLANK('1D'!G25),"##BLANK",'1D'!G25)</f>
        <v>0</v>
      </c>
    </row>
    <row r="344" spans="2:6" ht="13.5" customHeight="1">
      <c r="B344" s="239" t="str">
        <f>'1D'!AB25</f>
        <v>BO5084NA</v>
      </c>
      <c r="C344" s="239" t="s">
        <v>11600</v>
      </c>
      <c r="E344" s="301" t="s">
        <v>683</v>
      </c>
      <c r="F344" s="304">
        <f>IF(ISBLANK('1D'!H25),"##BLANK",'1D'!H25)</f>
        <v>0</v>
      </c>
    </row>
    <row r="345" spans="2:6" ht="13.5" customHeight="1">
      <c r="B345" s="239" t="str">
        <f>'1D'!AC25</f>
        <v>BO5084ADJ</v>
      </c>
      <c r="C345" s="239" t="s">
        <v>11601</v>
      </c>
      <c r="E345" s="301" t="s">
        <v>683</v>
      </c>
      <c r="F345" s="304">
        <f>IF(ISBLANK('1D'!I25),"##BLANK",'1D'!I25)</f>
        <v>0</v>
      </c>
    </row>
    <row r="346" spans="2:6" ht="13.5" customHeight="1">
      <c r="B346" s="239" t="str">
        <f>'1D'!AD25</f>
        <v>BO5084</v>
      </c>
      <c r="C346" s="239" t="s">
        <v>11602</v>
      </c>
      <c r="E346" s="301" t="s">
        <v>683</v>
      </c>
      <c r="F346" s="304">
        <f>IF(ISBLANK('1D'!J25),"##BLANK",'1D'!J25)</f>
        <v>0.223</v>
      </c>
    </row>
    <row r="347" spans="2:6" ht="13.5" customHeight="1">
      <c r="B347" s="239" t="str">
        <f>'1D'!Z26</f>
        <v>BO5085STAT</v>
      </c>
      <c r="C347" s="239" t="s">
        <v>11603</v>
      </c>
      <c r="E347" s="301" t="s">
        <v>683</v>
      </c>
      <c r="F347" s="304">
        <f>IF(ISBLANK('1D'!F26),"##BLANK",'1D'!F26)</f>
        <v>25</v>
      </c>
    </row>
    <row r="348" spans="2:6" ht="13.5" customHeight="1">
      <c r="B348" s="239" t="str">
        <f>'1D'!AA26</f>
        <v>BO5085DSR</v>
      </c>
      <c r="C348" s="239" t="s">
        <v>11604</v>
      </c>
      <c r="E348" s="301" t="s">
        <v>683</v>
      </c>
      <c r="F348" s="304">
        <f>IF(ISBLANK('1D'!G26),"##BLANK",'1D'!G26)</f>
        <v>0</v>
      </c>
    </row>
    <row r="349" spans="2:6" ht="13.5" customHeight="1">
      <c r="B349" s="239" t="str">
        <f>'1D'!AB26</f>
        <v>BO5085NA</v>
      </c>
      <c r="C349" s="239" t="s">
        <v>11605</v>
      </c>
      <c r="E349" s="301" t="s">
        <v>683</v>
      </c>
      <c r="F349" s="304">
        <f>IF(ISBLANK('1D'!H26),"##BLANK",'1D'!H26)</f>
        <v>0</v>
      </c>
    </row>
    <row r="350" spans="2:6" ht="13.5" customHeight="1">
      <c r="B350" s="239" t="str">
        <f>'1D'!AC26</f>
        <v>BO5085ADJ</v>
      </c>
      <c r="C350" s="239" t="s">
        <v>11606</v>
      </c>
      <c r="E350" s="301" t="s">
        <v>683</v>
      </c>
      <c r="F350" s="304">
        <f>IF(ISBLANK('1D'!I26),"##BLANK",'1D'!I26)</f>
        <v>0</v>
      </c>
    </row>
    <row r="351" spans="2:6" ht="13.5" customHeight="1">
      <c r="B351" s="239" t="str">
        <f>'1D'!AD26</f>
        <v>BO5085</v>
      </c>
      <c r="C351" s="239" t="s">
        <v>11607</v>
      </c>
      <c r="E351" s="301" t="s">
        <v>683</v>
      </c>
      <c r="F351" s="304">
        <f>IF(ISBLANK('1D'!J26),"##BLANK",'1D'!J26)</f>
        <v>25</v>
      </c>
    </row>
    <row r="352" spans="2:6" ht="13.5" customHeight="1">
      <c r="B352" s="239" t="str">
        <f>'1D'!Z27</f>
        <v>BO5086STAT</v>
      </c>
      <c r="C352" s="239" t="s">
        <v>11608</v>
      </c>
      <c r="E352" s="301" t="s">
        <v>683</v>
      </c>
      <c r="F352" s="304">
        <f>IF(ISBLANK('1D'!F27),"##BLANK",'1D'!F27)</f>
        <v>-12.995000000000005</v>
      </c>
    </row>
    <row r="353" spans="2:6" ht="13.5" customHeight="1">
      <c r="B353" s="239" t="str">
        <f>'1D'!AA27</f>
        <v>BO5086DSR</v>
      </c>
      <c r="C353" s="239" t="s">
        <v>11609</v>
      </c>
      <c r="E353" s="301" t="s">
        <v>683</v>
      </c>
      <c r="F353" s="304">
        <f>IF(ISBLANK('1D'!G27),"##BLANK",'1D'!G27)</f>
        <v>0</v>
      </c>
    </row>
    <row r="354" spans="2:6" ht="13.5" customHeight="1">
      <c r="B354" s="239" t="str">
        <f>'1D'!AB27</f>
        <v>BO5086NA</v>
      </c>
      <c r="C354" s="239" t="s">
        <v>11610</v>
      </c>
      <c r="E354" s="301" t="s">
        <v>683</v>
      </c>
      <c r="F354" s="304">
        <f>IF(ISBLANK('1D'!H27),"##BLANK",'1D'!H27)</f>
        <v>-4.5999999999999999E-2</v>
      </c>
    </row>
    <row r="355" spans="2:6" ht="13.5" customHeight="1">
      <c r="B355" s="239" t="str">
        <f>'1D'!AC27</f>
        <v>BO5086ADJ</v>
      </c>
      <c r="C355" s="239" t="s">
        <v>11611</v>
      </c>
      <c r="E355" s="301" t="s">
        <v>683</v>
      </c>
      <c r="F355" s="304">
        <f>IF(ISBLANK('1D'!I27),"##BLANK",'1D'!I27)</f>
        <v>4.5999999999999999E-2</v>
      </c>
    </row>
    <row r="356" spans="2:6" ht="13.5" customHeight="1">
      <c r="B356" s="239" t="str">
        <f>'1D'!AD27</f>
        <v>BO5086</v>
      </c>
      <c r="C356" s="239" t="s">
        <v>11612</v>
      </c>
      <c r="E356" s="301" t="s">
        <v>683</v>
      </c>
      <c r="F356" s="304">
        <f>IF(ISBLANK('1D'!J27),"##BLANK",'1D'!J27)</f>
        <v>-12.949000000000005</v>
      </c>
    </row>
    <row r="357" spans="2:6" ht="13.5" customHeight="1">
      <c r="B357" s="239" t="str">
        <f>'1D'!Z29</f>
        <v>A14017STAT</v>
      </c>
      <c r="C357" s="239" t="s">
        <v>11613</v>
      </c>
      <c r="E357" s="301" t="s">
        <v>683</v>
      </c>
      <c r="F357" s="304">
        <f>IF(ISBLANK('1D'!F29),"##BLANK",'1D'!F29)</f>
        <v>36.545999999999992</v>
      </c>
    </row>
    <row r="358" spans="2:6" ht="13.5" customHeight="1">
      <c r="B358" s="239" t="str">
        <f>'1D'!AA29</f>
        <v>A14017DSR</v>
      </c>
      <c r="C358" s="239" t="s">
        <v>11614</v>
      </c>
      <c r="E358" s="301" t="s">
        <v>683</v>
      </c>
      <c r="F358" s="304">
        <f>IF(ISBLANK('1D'!G29),"##BLANK",'1D'!G29)</f>
        <v>2.7755575615628914E-16</v>
      </c>
    </row>
    <row r="359" spans="2:6" ht="13.5" customHeight="1">
      <c r="B359" s="239" t="str">
        <f>'1D'!AB29</f>
        <v>A14017NA</v>
      </c>
      <c r="C359" s="239" t="s">
        <v>11615</v>
      </c>
      <c r="E359" s="301" t="s">
        <v>683</v>
      </c>
      <c r="F359" s="304">
        <f>IF(ISBLANK('1D'!H29),"##BLANK",'1D'!H29)</f>
        <v>2.2130000000000005</v>
      </c>
    </row>
    <row r="360" spans="2:6" ht="13.5" customHeight="1">
      <c r="B360" s="239" t="str">
        <f>'1D'!AC29</f>
        <v>A14017ADJ</v>
      </c>
      <c r="C360" s="239" t="s">
        <v>11616</v>
      </c>
      <c r="E360" s="301" t="s">
        <v>683</v>
      </c>
      <c r="F360" s="304">
        <f>IF(ISBLANK('1D'!I29),"##BLANK",'1D'!I29)</f>
        <v>-2.2130000000000001</v>
      </c>
    </row>
    <row r="361" spans="2:6" ht="13.5" customHeight="1">
      <c r="B361" s="239" t="str">
        <f>'1D'!AD29</f>
        <v>A14017</v>
      </c>
      <c r="C361" s="239" t="s">
        <v>11617</v>
      </c>
      <c r="E361" s="301" t="s">
        <v>683</v>
      </c>
      <c r="F361" s="304">
        <f>IF(ISBLANK('1D'!J29),"##BLANK",'1D'!J29)</f>
        <v>34.332999999999991</v>
      </c>
    </row>
    <row r="362" spans="2:6" ht="13.5" customHeight="1">
      <c r="B362" s="239" t="str">
        <f>'1D'!Z32</f>
        <v>BO5204STAT</v>
      </c>
      <c r="C362" s="239" t="s">
        <v>11618</v>
      </c>
      <c r="E362" s="301" t="s">
        <v>683</v>
      </c>
      <c r="F362" s="304">
        <f>IF(ISBLANK('1D'!F32),"##BLANK",'1D'!F32)</f>
        <v>-10.675000000000001</v>
      </c>
    </row>
    <row r="363" spans="2:6" ht="13.5" customHeight="1">
      <c r="B363" s="239" t="str">
        <f>'1D'!AA32</f>
        <v>BO5204DSR</v>
      </c>
      <c r="C363" s="239" t="s">
        <v>11619</v>
      </c>
      <c r="E363" s="301" t="s">
        <v>683</v>
      </c>
      <c r="F363" s="304">
        <f>IF(ISBLANK('1D'!G32),"##BLANK",'1D'!G32)</f>
        <v>0</v>
      </c>
    </row>
    <row r="364" spans="2:6" ht="13.5" customHeight="1">
      <c r="B364" s="239" t="str">
        <f>'1D'!AB32</f>
        <v>BO5204NA</v>
      </c>
      <c r="C364" s="239" t="s">
        <v>11620</v>
      </c>
      <c r="E364" s="301" t="s">
        <v>683</v>
      </c>
      <c r="F364" s="304">
        <f>IF(ISBLANK('1D'!H32),"##BLANK",'1D'!H32)</f>
        <v>-1.64</v>
      </c>
    </row>
    <row r="365" spans="2:6" ht="13.5" customHeight="1">
      <c r="B365" s="239" t="str">
        <f>'1D'!AC32</f>
        <v>BO5204ADJ</v>
      </c>
      <c r="C365" s="239" t="s">
        <v>11621</v>
      </c>
      <c r="E365" s="301" t="s">
        <v>683</v>
      </c>
      <c r="F365" s="304">
        <f>IF(ISBLANK('1D'!I32),"##BLANK",'1D'!I32)</f>
        <v>1.64</v>
      </c>
    </row>
    <row r="366" spans="2:6" ht="13.5" customHeight="1">
      <c r="B366" s="239" t="str">
        <f>'1D'!AD32</f>
        <v>BO5204</v>
      </c>
      <c r="C366" s="239" t="s">
        <v>11622</v>
      </c>
      <c r="E366" s="301" t="s">
        <v>683</v>
      </c>
      <c r="F366" s="304">
        <f>IF(ISBLANK('1D'!J32),"##BLANK",'1D'!J32)</f>
        <v>-9.0350000000000001</v>
      </c>
    </row>
    <row r="367" spans="2:6" ht="13.5" customHeight="1">
      <c r="B367" s="239" t="str">
        <f>'1D'!Z33</f>
        <v>A14019STAT</v>
      </c>
      <c r="C367" s="239" t="s">
        <v>11623</v>
      </c>
      <c r="E367" s="301" t="s">
        <v>683</v>
      </c>
      <c r="F367" s="304">
        <f>IF(ISBLANK('1D'!F33),"##BLANK",'1D'!F33)</f>
        <v>19.957999999999998</v>
      </c>
    </row>
    <row r="368" spans="2:6" ht="13.5" customHeight="1">
      <c r="B368" s="239" t="str">
        <f>'1D'!AA33</f>
        <v>A14019DSR</v>
      </c>
      <c r="C368" s="239" t="s">
        <v>11624</v>
      </c>
      <c r="E368" s="301" t="s">
        <v>683</v>
      </c>
      <c r="F368" s="304">
        <f>IF(ISBLANK('1D'!G33),"##BLANK",'1D'!G33)</f>
        <v>0</v>
      </c>
    </row>
    <row r="369" spans="2:6" ht="13.5" customHeight="1">
      <c r="B369" s="239" t="str">
        <f>'1D'!AB33</f>
        <v>A14019NA</v>
      </c>
      <c r="C369" s="239" t="s">
        <v>11625</v>
      </c>
      <c r="E369" s="301" t="s">
        <v>683</v>
      </c>
      <c r="F369" s="304">
        <f>IF(ISBLANK('1D'!H33),"##BLANK",'1D'!H33)</f>
        <v>-4.7E-2</v>
      </c>
    </row>
    <row r="370" spans="2:6" ht="13.5" customHeight="1">
      <c r="B370" s="239" t="str">
        <f>'1D'!AC33</f>
        <v>A14019ADJ</v>
      </c>
      <c r="C370" s="239" t="s">
        <v>11626</v>
      </c>
      <c r="E370" s="301" t="s">
        <v>683</v>
      </c>
      <c r="F370" s="304">
        <f>IF(ISBLANK('1D'!I33),"##BLANK",'1D'!I33)</f>
        <v>4.7E-2</v>
      </c>
    </row>
    <row r="371" spans="2:6" ht="13.5" customHeight="1">
      <c r="B371" s="239" t="str">
        <f>'1D'!AD33</f>
        <v>A14019</v>
      </c>
      <c r="C371" s="239" t="s">
        <v>11627</v>
      </c>
      <c r="E371" s="301" t="s">
        <v>683</v>
      </c>
      <c r="F371" s="304">
        <f>IF(ISBLANK('1D'!J33),"##BLANK",'1D'!J33)</f>
        <v>20.004999999999999</v>
      </c>
    </row>
    <row r="372" spans="2:6" ht="13.5" customHeight="1">
      <c r="B372" s="239" t="str">
        <f>'1D'!Z34</f>
        <v>BO5095STAT</v>
      </c>
      <c r="C372" s="239" t="s">
        <v>11628</v>
      </c>
      <c r="E372" s="301" t="s">
        <v>683</v>
      </c>
      <c r="F372" s="304">
        <f>IF(ISBLANK('1D'!F34),"##BLANK",'1D'!F34)</f>
        <v>0</v>
      </c>
    </row>
    <row r="373" spans="2:6" ht="13.5" customHeight="1">
      <c r="B373" s="239" t="str">
        <f>'1D'!AA34</f>
        <v>BO5095DSR</v>
      </c>
      <c r="C373" s="239" t="s">
        <v>11629</v>
      </c>
      <c r="E373" s="301" t="s">
        <v>683</v>
      </c>
      <c r="F373" s="304">
        <f>IF(ISBLANK('1D'!G34),"##BLANK",'1D'!G34)</f>
        <v>0</v>
      </c>
    </row>
    <row r="374" spans="2:6" ht="13.5" customHeight="1">
      <c r="B374" s="239" t="str">
        <f>'1D'!AB34</f>
        <v>BO5095NA</v>
      </c>
      <c r="C374" s="239" t="s">
        <v>11630</v>
      </c>
      <c r="E374" s="301" t="s">
        <v>683</v>
      </c>
      <c r="F374" s="304">
        <f>IF(ISBLANK('1D'!H34),"##BLANK",'1D'!H34)</f>
        <v>0</v>
      </c>
    </row>
    <row r="375" spans="2:6" ht="13.5" customHeight="1">
      <c r="B375" s="239" t="str">
        <f>'1D'!AC34</f>
        <v>BO5095ADJ</v>
      </c>
      <c r="C375" s="239" t="s">
        <v>11631</v>
      </c>
      <c r="E375" s="301" t="s">
        <v>683</v>
      </c>
      <c r="F375" s="304">
        <f>IF(ISBLANK('1D'!I34),"##BLANK",'1D'!I34)</f>
        <v>0</v>
      </c>
    </row>
    <row r="376" spans="2:6" ht="13.5" customHeight="1">
      <c r="B376" s="239" t="str">
        <f>'1D'!AD34</f>
        <v>BO5095</v>
      </c>
      <c r="C376" s="239" t="s">
        <v>11632</v>
      </c>
      <c r="E376" s="301" t="s">
        <v>683</v>
      </c>
      <c r="F376" s="304">
        <f>IF(ISBLANK('1D'!J34),"##BLANK",'1D'!J34)</f>
        <v>0</v>
      </c>
    </row>
    <row r="377" spans="2:6" ht="13.5" customHeight="1">
      <c r="B377" s="239" t="str">
        <f>'1D'!Z35</f>
        <v>BO5096STAT</v>
      </c>
      <c r="C377" s="239" t="s">
        <v>11633</v>
      </c>
      <c r="E377" s="301" t="s">
        <v>683</v>
      </c>
      <c r="F377" s="304">
        <f>IF(ISBLANK('1D'!F35),"##BLANK",'1D'!F35)</f>
        <v>9.2829999999999977</v>
      </c>
    </row>
    <row r="378" spans="2:6" ht="13.5" customHeight="1">
      <c r="B378" s="239" t="str">
        <f>'1D'!AA35</f>
        <v>BO5096DSR</v>
      </c>
      <c r="C378" s="239" t="s">
        <v>11634</v>
      </c>
      <c r="E378" s="301" t="s">
        <v>683</v>
      </c>
      <c r="F378" s="304">
        <f>IF(ISBLANK('1D'!G35),"##BLANK",'1D'!G35)</f>
        <v>0</v>
      </c>
    </row>
    <row r="379" spans="2:6" ht="13.5" customHeight="1">
      <c r="B379" s="239" t="str">
        <f>'1D'!AB35</f>
        <v>BO5096NA</v>
      </c>
      <c r="C379" s="239" t="s">
        <v>11635</v>
      </c>
      <c r="E379" s="301" t="s">
        <v>683</v>
      </c>
      <c r="F379" s="304">
        <f>IF(ISBLANK('1D'!H35),"##BLANK",'1D'!H35)</f>
        <v>-1.6869999999999998</v>
      </c>
    </row>
    <row r="380" spans="2:6" ht="13.5" customHeight="1">
      <c r="B380" s="239" t="str">
        <f>'1D'!AC35</f>
        <v>BO5096ADJ</v>
      </c>
      <c r="C380" s="239" t="s">
        <v>11636</v>
      </c>
      <c r="E380" s="301" t="s">
        <v>683</v>
      </c>
      <c r="F380" s="304">
        <f>IF(ISBLANK('1D'!I35),"##BLANK",'1D'!I35)</f>
        <v>1.6869999999999998</v>
      </c>
    </row>
    <row r="381" spans="2:6" ht="13.5" customHeight="1">
      <c r="B381" s="239" t="str">
        <f>'1D'!AD35</f>
        <v>BO5096</v>
      </c>
      <c r="C381" s="239" t="s">
        <v>11637</v>
      </c>
      <c r="E381" s="301" t="s">
        <v>683</v>
      </c>
      <c r="F381" s="304">
        <f>IF(ISBLANK('1D'!J35),"##BLANK",'1D'!J35)</f>
        <v>10.969999999999997</v>
      </c>
    </row>
    <row r="382" spans="2:6" ht="13.5" customHeight="1">
      <c r="B382" s="239" t="str">
        <f>'1D'!Z37</f>
        <v>BO5098STAT</v>
      </c>
      <c r="C382" s="239" t="s">
        <v>11638</v>
      </c>
      <c r="E382" s="301" t="s">
        <v>683</v>
      </c>
      <c r="F382" s="304">
        <f>IF(ISBLANK('1D'!F37),"##BLANK",'1D'!F37)</f>
        <v>45.828999999999994</v>
      </c>
    </row>
    <row r="383" spans="2:6" ht="13.5" customHeight="1">
      <c r="B383" s="239" t="str">
        <f>'1D'!AA37</f>
        <v>BO5098DSR</v>
      </c>
      <c r="C383" s="239" t="s">
        <v>11639</v>
      </c>
      <c r="E383" s="301" t="s">
        <v>683</v>
      </c>
      <c r="F383" s="304">
        <f>IF(ISBLANK('1D'!G37),"##BLANK",'1D'!G37)</f>
        <v>2.7755575615628914E-16</v>
      </c>
    </row>
    <row r="384" spans="2:6" ht="13.5" customHeight="1">
      <c r="B384" s="239" t="str">
        <f>'1D'!AB37</f>
        <v>BO5098NA</v>
      </c>
      <c r="C384" s="239" t="s">
        <v>11640</v>
      </c>
      <c r="E384" s="301" t="s">
        <v>683</v>
      </c>
      <c r="F384" s="304">
        <f>IF(ISBLANK('1D'!H37),"##BLANK",'1D'!H37)</f>
        <v>0.52600000000000069</v>
      </c>
    </row>
    <row r="385" spans="2:6" ht="13.5" customHeight="1">
      <c r="B385" s="239" t="str">
        <f>'1D'!AC37</f>
        <v>BO5098ADJ</v>
      </c>
      <c r="C385" s="239" t="s">
        <v>11641</v>
      </c>
      <c r="E385" s="301" t="s">
        <v>683</v>
      </c>
      <c r="F385" s="304">
        <f>IF(ISBLANK('1D'!I37),"##BLANK",'1D'!I37)</f>
        <v>-0.52600000000000047</v>
      </c>
    </row>
    <row r="386" spans="2:6" ht="13.5" customHeight="1">
      <c r="B386" s="239" t="str">
        <f>'1D'!AD37</f>
        <v>BO5098</v>
      </c>
      <c r="C386" s="239" t="s">
        <v>11642</v>
      </c>
      <c r="E386" s="301" t="s">
        <v>683</v>
      </c>
      <c r="F386" s="304">
        <f>IF(ISBLANK('1D'!J37),"##BLANK",'1D'!J37)</f>
        <v>45.30299999999999</v>
      </c>
    </row>
    <row r="387" spans="2:6" ht="13.5" customHeight="1">
      <c r="B387" s="239" t="str">
        <f>'1E'!Z9</f>
        <v>BO5332FX</v>
      </c>
      <c r="C387" s="239" t="s">
        <v>11643</v>
      </c>
      <c r="E387" s="301" t="s">
        <v>683</v>
      </c>
      <c r="F387" s="304">
        <f>IF(ISBLANK('1E'!E9),"##BLANK",'1E'!E9)</f>
        <v>51.518999999999998</v>
      </c>
    </row>
    <row r="388" spans="2:6" ht="13.5" customHeight="1">
      <c r="B388" s="239" t="str">
        <f>'1E'!AA9</f>
        <v>BO5332FR</v>
      </c>
      <c r="C388" s="239" t="s">
        <v>11644</v>
      </c>
      <c r="E388" s="301" t="s">
        <v>683</v>
      </c>
      <c r="F388" s="304">
        <f>IF(ISBLANK('1E'!F9),"##BLANK",'1E'!F9)</f>
        <v>0</v>
      </c>
    </row>
    <row r="389" spans="2:6" ht="13.5" customHeight="1">
      <c r="B389" s="239" t="str">
        <f>'1E'!AB9</f>
        <v>BO5332ILR</v>
      </c>
      <c r="C389" s="239" t="s">
        <v>11645</v>
      </c>
      <c r="E389" s="301" t="s">
        <v>683</v>
      </c>
      <c r="F389" s="304">
        <f>IF(ISBLANK('1E'!G9),"##BLANK",'1E'!G9)</f>
        <v>241.15299999999999</v>
      </c>
    </row>
    <row r="390" spans="2:6" ht="13.5" customHeight="1">
      <c r="B390" s="239" t="str">
        <f>'1E'!AC9</f>
        <v>BO5332ILC</v>
      </c>
      <c r="C390" s="239" t="s">
        <v>11646</v>
      </c>
      <c r="E390" s="301" t="s">
        <v>683</v>
      </c>
      <c r="F390" s="305">
        <f>IF(ISBLANK('1E'!H9),"##BLANK",'1E'!H9)</f>
        <v>0</v>
      </c>
    </row>
    <row r="391" spans="2:6" ht="13.5" customHeight="1">
      <c r="B391" s="239" t="str">
        <f>'1E'!AD9</f>
        <v>BO5332A</v>
      </c>
      <c r="C391" s="239" t="s">
        <v>11647</v>
      </c>
      <c r="E391" s="301" t="s">
        <v>683</v>
      </c>
      <c r="F391" s="304">
        <f>IF(ISBLANK('1E'!I9),"##BLANK",'1E'!I9)</f>
        <v>292.67199999999997</v>
      </c>
    </row>
    <row r="392" spans="2:6" ht="13.5" customHeight="1">
      <c r="B392" s="239" t="str">
        <f>'1E'!AD11</f>
        <v>BO5348T</v>
      </c>
      <c r="C392" s="239" t="s">
        <v>1076</v>
      </c>
      <c r="E392" s="301" t="s">
        <v>683</v>
      </c>
      <c r="F392" s="304">
        <f>IF(ISBLANK('1E'!I11),"##BLANK",'1E'!I11)</f>
        <v>292.67199999999997</v>
      </c>
    </row>
    <row r="393" spans="2:6" ht="13.5" customHeight="1">
      <c r="B393" s="239" t="str">
        <f>'1E'!AD12</f>
        <v>FT01690</v>
      </c>
      <c r="C393" s="239" t="s">
        <v>1078</v>
      </c>
      <c r="E393" s="301" t="s">
        <v>683</v>
      </c>
      <c r="F393" s="304">
        <f>IF(ISBLANK('1E'!I12),"##BLANK",'1E'!I12)</f>
        <v>-49.607619680000006</v>
      </c>
    </row>
    <row r="394" spans="2:6" ht="13.5" customHeight="1">
      <c r="B394" s="239" t="str">
        <f>'1E'!AD13</f>
        <v>PP0021</v>
      </c>
      <c r="C394" s="239" t="s">
        <v>1080</v>
      </c>
      <c r="E394" s="301" t="s">
        <v>683</v>
      </c>
      <c r="F394" s="304">
        <f>IF(ISBLANK('1E'!I13),"##BLANK",'1E'!I13)</f>
        <v>0</v>
      </c>
    </row>
    <row r="395" spans="2:6" ht="13.5" customHeight="1">
      <c r="B395" s="239" t="str">
        <f>'1E'!AD14</f>
        <v>BO4075</v>
      </c>
      <c r="C395" s="239" t="s">
        <v>11648</v>
      </c>
      <c r="E395" s="301" t="s">
        <v>683</v>
      </c>
      <c r="F395" s="304">
        <f>IF(ISBLANK('1E'!I14),"##BLANK",'1E'!I14)</f>
        <v>243.06438031999997</v>
      </c>
    </row>
    <row r="396" spans="2:6" ht="13.5" customHeight="1">
      <c r="B396" s="306" t="str">
        <f>'1E'!AD17</f>
        <v>FI00300</v>
      </c>
      <c r="C396" s="239" t="s">
        <v>11649</v>
      </c>
      <c r="E396" s="301" t="s">
        <v>683</v>
      </c>
      <c r="F396" s="304">
        <f>IF(ISBLANK('1E'!I17),"##BLANK",'1E'!I17)</f>
        <v>0.54067653489220469</v>
      </c>
    </row>
    <row r="397" spans="2:6" ht="13.5" customHeight="1">
      <c r="B397" s="239" t="str">
        <f>'1E'!AD18</f>
        <v>FI00300CV</v>
      </c>
      <c r="C397" s="239" t="s">
        <v>11650</v>
      </c>
      <c r="E397" s="301" t="s">
        <v>683</v>
      </c>
      <c r="F397" s="304">
        <f>IF(ISBLANK('1E'!I18),"##BLANK",'1E'!I18)</f>
        <v>0.51500759788136963</v>
      </c>
    </row>
    <row r="398" spans="2:6" ht="13.5" customHeight="1">
      <c r="B398" s="239" t="str">
        <f>'1E'!Z21</f>
        <v>BO130FXI</v>
      </c>
      <c r="C398" s="239" t="s">
        <v>11651</v>
      </c>
      <c r="E398" s="301" t="s">
        <v>683</v>
      </c>
      <c r="F398" s="304">
        <f>IF(ISBLANK('1E'!E21),"##BLANK",'1E'!E21)</f>
        <v>1.5824486799999999</v>
      </c>
    </row>
    <row r="399" spans="2:6" ht="13.5" customHeight="1">
      <c r="B399" s="239" t="str">
        <f>'1E'!AA21</f>
        <v>BO130FRI</v>
      </c>
      <c r="C399" s="239" t="s">
        <v>11652</v>
      </c>
      <c r="E399" s="301" t="s">
        <v>683</v>
      </c>
      <c r="F399" s="304">
        <f>IF(ISBLANK('1E'!F21),"##BLANK",'1E'!F21)</f>
        <v>0</v>
      </c>
    </row>
    <row r="400" spans="2:6" ht="13.5" customHeight="1">
      <c r="B400" s="239" t="str">
        <f>'1E'!AB21</f>
        <v>BO130ILIR</v>
      </c>
      <c r="C400" s="239" t="s">
        <v>11653</v>
      </c>
      <c r="E400" s="301" t="s">
        <v>683</v>
      </c>
      <c r="F400" s="304">
        <f>IF(ISBLANK('1E'!G21),"##BLANK",'1E'!G21)</f>
        <v>14.717969844399532</v>
      </c>
    </row>
    <row r="401" spans="2:6" ht="13.5" customHeight="1">
      <c r="B401" s="239" t="str">
        <f>'1E'!AC21</f>
        <v>BO130ILIC</v>
      </c>
      <c r="C401" s="239" t="s">
        <v>11654</v>
      </c>
      <c r="E401" s="301" t="s">
        <v>683</v>
      </c>
      <c r="F401" s="304">
        <f>IF(ISBLANK('1E'!H21),"##BLANK",'1E'!H21)</f>
        <v>0</v>
      </c>
    </row>
    <row r="402" spans="2:6" ht="13.5" customHeight="1">
      <c r="B402" s="239" t="str">
        <f>'1E'!AD21</f>
        <v>BO160TLI</v>
      </c>
      <c r="C402" s="239" t="s">
        <v>11655</v>
      </c>
      <c r="E402" s="301" t="s">
        <v>683</v>
      </c>
      <c r="F402" s="304">
        <f>IF(ISBLANK('1E'!I21),"##BLANK",'1E'!I21)</f>
        <v>16.300418524399532</v>
      </c>
    </row>
    <row r="403" spans="2:6" ht="13.5" customHeight="1">
      <c r="B403" s="239" t="str">
        <f>'1E'!Z22</f>
        <v>BO135FXI</v>
      </c>
      <c r="C403" s="239" t="s">
        <v>11656</v>
      </c>
      <c r="E403" s="301" t="s">
        <v>683</v>
      </c>
      <c r="F403" s="304">
        <f>IF(ISBLANK('1E'!E22),"##BLANK",'1E'!E22)</f>
        <v>1.5824486799999999</v>
      </c>
    </row>
    <row r="404" spans="2:6" ht="13.5" customHeight="1">
      <c r="B404" s="239" t="str">
        <f>'1E'!AA22</f>
        <v>BO135FRI</v>
      </c>
      <c r="C404" s="239" t="s">
        <v>11657</v>
      </c>
      <c r="E404" s="301" t="s">
        <v>683</v>
      </c>
      <c r="F404" s="304">
        <f>IF(ISBLANK('1E'!F22),"##BLANK",'1E'!F22)</f>
        <v>0</v>
      </c>
    </row>
    <row r="405" spans="2:6" ht="13.5" customHeight="1">
      <c r="B405" s="239" t="str">
        <f>'1E'!AB22</f>
        <v>BO135ILIR</v>
      </c>
      <c r="C405" s="239" t="s">
        <v>11658</v>
      </c>
      <c r="E405" s="301" t="s">
        <v>683</v>
      </c>
      <c r="F405" s="304">
        <f>IF(ISBLANK('1E'!G22),"##BLANK",'1E'!G22)</f>
        <v>7.6231413685356042</v>
      </c>
    </row>
    <row r="406" spans="2:6" ht="13.5" customHeight="1">
      <c r="B406" s="239" t="str">
        <f>'1E'!AC22</f>
        <v>BO135ILIC</v>
      </c>
      <c r="C406" s="239" t="s">
        <v>11659</v>
      </c>
      <c r="E406" s="301" t="s">
        <v>683</v>
      </c>
      <c r="F406" s="304">
        <f>IF(ISBLANK('1E'!H22),"##BLANK",'1E'!H22)</f>
        <v>0</v>
      </c>
    </row>
    <row r="407" spans="2:6" ht="13.5" customHeight="1">
      <c r="B407" s="239" t="str">
        <f>'1E'!AD22</f>
        <v>BO165TLI</v>
      </c>
      <c r="C407" s="239" t="s">
        <v>11660</v>
      </c>
      <c r="E407" s="301" t="s">
        <v>683</v>
      </c>
      <c r="F407" s="304">
        <f>IF(ISBLANK('1E'!I22),"##BLANK",'1E'!I22)</f>
        <v>9.2055900485356048</v>
      </c>
    </row>
    <row r="408" spans="2:6" ht="13.5" customHeight="1">
      <c r="B408" s="239" t="str">
        <f>'1E'!Z25</f>
        <v>FI00500FX</v>
      </c>
      <c r="C408" s="239" t="s">
        <v>11661</v>
      </c>
      <c r="E408" s="301" t="s">
        <v>683</v>
      </c>
      <c r="F408" s="304">
        <f>IF(ISBLANK('1E'!E25),"##BLANK",'1E'!E25)</f>
        <v>3.071565845703814E-2</v>
      </c>
    </row>
    <row r="409" spans="2:6" ht="13.5" customHeight="1">
      <c r="B409" s="239" t="str">
        <f>'1E'!AA25</f>
        <v>FI00500FR</v>
      </c>
      <c r="C409" s="239" t="s">
        <v>11662</v>
      </c>
      <c r="E409" s="301" t="s">
        <v>683</v>
      </c>
      <c r="F409" s="304">
        <f>IF(ISBLANK('1E'!F25),"##BLANK",'1E'!F25)</f>
        <v>0</v>
      </c>
    </row>
    <row r="410" spans="2:6" ht="13.5" customHeight="1">
      <c r="B410" s="239" t="str">
        <f>'1E'!AB25</f>
        <v>FI00500ILR</v>
      </c>
      <c r="C410" s="239" t="s">
        <v>11663</v>
      </c>
      <c r="E410" s="301" t="s">
        <v>683</v>
      </c>
      <c r="F410" s="304">
        <f>IF(ISBLANK('1E'!G25),"##BLANK",'1E'!G25)</f>
        <v>6.103158923354618E-2</v>
      </c>
    </row>
    <row r="411" spans="2:6" ht="13.5" customHeight="1">
      <c r="B411" s="239" t="str">
        <f>'1E'!AC25</f>
        <v>FI00500ILC</v>
      </c>
      <c r="C411" s="239" t="s">
        <v>11664</v>
      </c>
      <c r="E411" s="301" t="s">
        <v>683</v>
      </c>
      <c r="F411" s="304">
        <f>IF(ISBLANK('1E'!H25),"##BLANK",'1E'!H25)</f>
        <v>0</v>
      </c>
    </row>
    <row r="412" spans="2:6" ht="13.5" customHeight="1">
      <c r="B412" s="239" t="str">
        <f>'1E'!AD25</f>
        <v>FI00500</v>
      </c>
      <c r="C412" s="239" t="s">
        <v>11665</v>
      </c>
      <c r="E412" s="301" t="s">
        <v>683</v>
      </c>
      <c r="F412" s="304">
        <f>IF(ISBLANK('1E'!I25),"##BLANK",'1E'!I25)</f>
        <v>5.5695062923367997E-2</v>
      </c>
    </row>
    <row r="413" spans="2:6" ht="13.5" customHeight="1">
      <c r="B413" s="239" t="str">
        <f>'1E'!Z26</f>
        <v>FI00510FX</v>
      </c>
      <c r="C413" s="239" t="s">
        <v>11666</v>
      </c>
      <c r="E413" s="301" t="s">
        <v>683</v>
      </c>
      <c r="F413" s="304">
        <f>IF(ISBLANK('1E'!E26),"##BLANK",'1E'!E26)</f>
        <v>3.071565845703814E-2</v>
      </c>
    </row>
    <row r="414" spans="2:6" ht="13.5" customHeight="1">
      <c r="B414" s="239" t="str">
        <f>'1E'!AA26</f>
        <v>FI00510FR</v>
      </c>
      <c r="C414" s="239" t="s">
        <v>11667</v>
      </c>
      <c r="E414" s="301" t="s">
        <v>683</v>
      </c>
      <c r="F414" s="304">
        <f>IF(ISBLANK('1E'!F26),"##BLANK",'1E'!F26)</f>
        <v>0</v>
      </c>
    </row>
    <row r="415" spans="2:6" ht="13.5" customHeight="1">
      <c r="B415" s="239" t="str">
        <f>'1E'!AB26</f>
        <v>FI00510ILR</v>
      </c>
      <c r="C415" s="239" t="s">
        <v>11668</v>
      </c>
      <c r="E415" s="301" t="s">
        <v>683</v>
      </c>
      <c r="F415" s="304">
        <f>IF(ISBLANK('1E'!G26),"##BLANK",'1E'!G26)</f>
        <v>3.1611182628612025E-2</v>
      </c>
    </row>
    <row r="416" spans="2:6" ht="13.5" customHeight="1">
      <c r="B416" s="239" t="str">
        <f>'1E'!AC26</f>
        <v>FI00510ILC</v>
      </c>
      <c r="C416" s="239" t="s">
        <v>11669</v>
      </c>
      <c r="E416" s="301" t="s">
        <v>683</v>
      </c>
      <c r="F416" s="304">
        <f>IF(ISBLANK('1E'!H26),"##BLANK",'1E'!H26)</f>
        <v>0</v>
      </c>
    </row>
    <row r="417" spans="2:6" ht="13.5" customHeight="1">
      <c r="B417" s="239" t="str">
        <f>'1E'!AD26</f>
        <v>FI00510</v>
      </c>
      <c r="C417" s="239" t="s">
        <v>11670</v>
      </c>
      <c r="E417" s="301" t="s">
        <v>683</v>
      </c>
      <c r="F417" s="304">
        <f>IF(ISBLANK('1E'!I26),"##BLANK",'1E'!I26)</f>
        <v>3.1453543124212974E-2</v>
      </c>
    </row>
    <row r="418" spans="2:6" ht="13.5" customHeight="1">
      <c r="B418" s="239" t="str">
        <f>'1E'!Z29</f>
        <v>FI00560FX</v>
      </c>
      <c r="C418" s="239" t="s">
        <v>11671</v>
      </c>
      <c r="E418" s="301" t="s">
        <v>683</v>
      </c>
      <c r="F418" s="304">
        <f>IF(ISBLANK('1E'!E29),"##BLANK",'1E'!E29)</f>
        <v>6.9977749640035629</v>
      </c>
    </row>
    <row r="419" spans="2:6" ht="13.5" customHeight="1">
      <c r="B419" s="239" t="str">
        <f>'1E'!AA29</f>
        <v>FI00560FR</v>
      </c>
      <c r="C419" s="239" t="s">
        <v>11672</v>
      </c>
      <c r="E419" s="301" t="s">
        <v>683</v>
      </c>
      <c r="F419" s="304">
        <f>IF(ISBLANK('1E'!F29),"##BLANK",'1E'!F29)</f>
        <v>0</v>
      </c>
    </row>
    <row r="420" spans="2:6" ht="13.5" customHeight="1">
      <c r="B420" s="239" t="str">
        <f>'1E'!AB29</f>
        <v>FI00560ILR</v>
      </c>
      <c r="C420" s="239" t="s">
        <v>11673</v>
      </c>
      <c r="E420" s="301" t="s">
        <v>683</v>
      </c>
      <c r="F420" s="304">
        <f>IF(ISBLANK('1E'!G29),"##BLANK",'1E'!G29)</f>
        <v>24.74989767319542</v>
      </c>
    </row>
    <row r="421" spans="2:6" ht="13.5" customHeight="1">
      <c r="B421" s="239" t="str">
        <f>'1E'!AC29</f>
        <v>FI00560ILC</v>
      </c>
      <c r="C421" s="239" t="s">
        <v>11674</v>
      </c>
      <c r="E421" s="301" t="s">
        <v>683</v>
      </c>
      <c r="F421" s="304">
        <f>IF(ISBLANK('1E'!H29),"##BLANK",'1E'!H29)</f>
        <v>0</v>
      </c>
    </row>
    <row r="422" spans="2:6" ht="13.5" customHeight="1">
      <c r="B422" s="239" t="str">
        <f>'1E'!AD29</f>
        <v>FI00560</v>
      </c>
      <c r="C422" s="239" t="s">
        <v>11675</v>
      </c>
      <c r="E422" s="301" t="s">
        <v>683</v>
      </c>
      <c r="F422" s="304">
        <f>IF(ISBLANK('1E'!I29),"##BLANK",'1E'!I29)</f>
        <v>21.624983891147721</v>
      </c>
    </row>
    <row r="423" spans="2:6" ht="13.5" customHeight="1">
      <c r="B423" s="239" t="str">
        <f>'1F'!AP10</f>
        <v>CR12504NNP</v>
      </c>
      <c r="C423" s="239" t="s">
        <v>11679</v>
      </c>
      <c r="E423" s="301" t="s">
        <v>683</v>
      </c>
      <c r="F423" s="304">
        <f>IF(ISBLANK('1F'!E10),"##BLANK",'1F'!E10)</f>
        <v>157.73599999999999</v>
      </c>
    </row>
    <row r="424" spans="2:6" ht="13.5" customHeight="1">
      <c r="B424" s="239" t="str">
        <f>'1F'!AR10</f>
        <v>CR12504AAP</v>
      </c>
      <c r="C424" s="239" t="s">
        <v>11680</v>
      </c>
      <c r="E424" s="301" t="s">
        <v>683</v>
      </c>
      <c r="F424" s="304">
        <f>IF(ISBLANK('1F'!G10),"##BLANK",'1F'!G10)</f>
        <v>162.90675106939898</v>
      </c>
    </row>
    <row r="425" spans="2:6" ht="13.5" customHeight="1">
      <c r="B425" s="239" t="str">
        <f>'1F'!AV10</f>
        <v>CR12504NNPA</v>
      </c>
      <c r="C425" s="239" t="s">
        <v>11679</v>
      </c>
      <c r="E425" s="301" t="s">
        <v>683</v>
      </c>
      <c r="F425" s="304">
        <f>IF(ISBLANK('1F'!K10),"##BLANK",'1F'!K10)</f>
        <v>154.3756673507192</v>
      </c>
    </row>
    <row r="426" spans="2:6" ht="13.5" customHeight="1">
      <c r="B426" s="306" t="str">
        <f>'1F'!AX10</f>
        <v>CR12504AAPA</v>
      </c>
      <c r="C426" s="239" t="s">
        <v>11680</v>
      </c>
      <c r="E426" s="301" t="s">
        <v>683</v>
      </c>
      <c r="F426" s="307">
        <f>IF(ISBLANK('1F'!M10),"##BLANK",'1F'!M10)</f>
        <v>146.8923107870732</v>
      </c>
    </row>
    <row r="427" spans="2:6" ht="13.5" customHeight="1">
      <c r="B427" s="306" t="str">
        <f>'1F'!AP13</f>
        <v>CR12501NNP</v>
      </c>
      <c r="C427" s="239" t="s">
        <v>11676</v>
      </c>
      <c r="E427" s="301" t="s">
        <v>683</v>
      </c>
      <c r="F427" s="307">
        <f>IF(ISBLANK('1F'!E13),"##BLANK",'1F'!E13)</f>
        <v>4.1660670353952697E-2</v>
      </c>
    </row>
    <row r="428" spans="2:6" ht="13.5" customHeight="1">
      <c r="B428" s="306" t="str">
        <f>'1F'!AQ13</f>
        <v>CR12501ANP</v>
      </c>
      <c r="C428" s="239" t="s">
        <v>11677</v>
      </c>
      <c r="E428" s="301" t="s">
        <v>683</v>
      </c>
      <c r="F428" s="307">
        <f>IF(ISBLANK('1F'!F13),"##BLANK",'1F'!F13)</f>
        <v>4.302635070456752E-2</v>
      </c>
    </row>
    <row r="429" spans="2:6" ht="13.5" customHeight="1">
      <c r="B429" s="306" t="str">
        <f>'1F'!AS13</f>
        <v>CR12501NNV</v>
      </c>
      <c r="C429" s="239" t="s">
        <v>11676</v>
      </c>
      <c r="E429" s="301" t="s">
        <v>683</v>
      </c>
      <c r="F429" s="307">
        <f>IF(ISBLANK('1F'!H13),"##BLANK",'1F'!H13)</f>
        <v>6.5713874989510819</v>
      </c>
    </row>
    <row r="430" spans="2:6" ht="13.5" customHeight="1">
      <c r="B430" s="306" t="str">
        <f>'1F'!AU13</f>
        <v>CR12501AAV</v>
      </c>
      <c r="C430" s="239" t="s">
        <v>11678</v>
      </c>
      <c r="E430" s="301" t="s">
        <v>683</v>
      </c>
      <c r="F430" s="307">
        <f>IF(ISBLANK('1F'!J13),"##BLANK",'1F'!J13)</f>
        <v>6.7868044547356616</v>
      </c>
    </row>
    <row r="431" spans="2:6" ht="13.5" customHeight="1">
      <c r="B431" s="306" t="str">
        <f>'1F'!AV13</f>
        <v>CR12501NNPA</v>
      </c>
      <c r="C431" s="239" t="s">
        <v>11676</v>
      </c>
      <c r="E431" s="301" t="s">
        <v>683</v>
      </c>
      <c r="F431" s="307">
        <f>IF(ISBLANK('1F'!K13),"##BLANK",'1F'!K13)</f>
        <v>4.1457538589026441E-2</v>
      </c>
    </row>
    <row r="432" spans="2:6" ht="13.5" customHeight="1">
      <c r="B432" s="306" t="str">
        <f>'1F'!AW13</f>
        <v>CR12501ANPA</v>
      </c>
      <c r="C432" s="239" t="s">
        <v>11677</v>
      </c>
      <c r="E432" s="301" t="s">
        <v>683</v>
      </c>
      <c r="F432" s="307">
        <f>IF(ISBLANK('1F'!L13),"##BLANK",'1F'!L13)</f>
        <v>3.9447885456269621E-2</v>
      </c>
    </row>
    <row r="433" spans="2:6" ht="13.5" customHeight="1">
      <c r="B433" s="306" t="str">
        <f>'1F'!AY13</f>
        <v>CR12501NNVA</v>
      </c>
      <c r="C433" s="239" t="s">
        <v>11676</v>
      </c>
      <c r="E433" s="301" t="s">
        <v>683</v>
      </c>
      <c r="F433" s="307">
        <f>IF(ISBLANK('1F'!N13),"##BLANK",'1F'!N13)</f>
        <v>6.4000351863991503</v>
      </c>
    </row>
    <row r="434" spans="2:6" ht="13.5" customHeight="1">
      <c r="B434" s="306" t="str">
        <f>'1F'!BA13</f>
        <v>CR12501AAVA</v>
      </c>
      <c r="C434" s="239" t="s">
        <v>11678</v>
      </c>
      <c r="E434" s="301" t="s">
        <v>683</v>
      </c>
      <c r="F434" s="307">
        <f>IF(ISBLANK('1F'!P13),"##BLANK",'1F'!P13)</f>
        <v>6.0897936428863524</v>
      </c>
    </row>
    <row r="435" spans="2:6" ht="13.5" customHeight="1">
      <c r="B435" s="2528" t="str">
        <f>'1F'!AQ17</f>
        <v>CR12505ANP</v>
      </c>
      <c r="C435" s="239" t="s">
        <v>17011</v>
      </c>
      <c r="E435" s="301" t="s">
        <v>683</v>
      </c>
      <c r="F435" s="307">
        <f>IF(ISBLANK('1F'!F17),"##BLANK",'1F'!F17)</f>
        <v>-1.365680350614823E-3</v>
      </c>
    </row>
    <row r="436" spans="2:6" ht="13.5" customHeight="1">
      <c r="B436" s="2528" t="str">
        <f>'1F'!AR17</f>
        <v>CR12505AAP</v>
      </c>
      <c r="C436" s="239" t="s">
        <v>17012</v>
      </c>
      <c r="E436" s="301" t="s">
        <v>683</v>
      </c>
      <c r="F436" s="307">
        <f>IF(ISBLANK('1F'!G17),"##BLANK",'1F'!G17)</f>
        <v>-4.4566126839497619E-4</v>
      </c>
    </row>
    <row r="437" spans="2:6" ht="13.5" customHeight="1">
      <c r="B437" s="2528" t="str">
        <f>'1F'!AT17</f>
        <v>CR12505ANV</v>
      </c>
      <c r="C437" s="239" t="s">
        <v>17011</v>
      </c>
      <c r="E437" s="301" t="s">
        <v>683</v>
      </c>
      <c r="F437" s="307">
        <f>IF(ISBLANK('1F'!I17),"##BLANK",'1F'!I17)</f>
        <v>-0.21541695578457976</v>
      </c>
    </row>
    <row r="438" spans="2:6" ht="13.5" customHeight="1">
      <c r="B438" s="2528" t="str">
        <f>'1F'!AU17</f>
        <v>CR12505AAV</v>
      </c>
      <c r="C438" s="239" t="s">
        <v>17012</v>
      </c>
      <c r="E438" s="301" t="s">
        <v>683</v>
      </c>
      <c r="F438" s="307">
        <f>IF(ISBLANK('1F'!J17),"##BLANK",'1F'!J17)</f>
        <v>-7.2601229311692994E-2</v>
      </c>
    </row>
    <row r="439" spans="2:6" ht="13.5" customHeight="1">
      <c r="B439" s="2528" t="str">
        <f>'1F'!AW17</f>
        <v>CR12505ANPA</v>
      </c>
      <c r="C439" s="239" t="s">
        <v>17013</v>
      </c>
      <c r="E439" s="301" t="s">
        <v>683</v>
      </c>
      <c r="F439" s="307">
        <f>IF(ISBLANK('1F'!L17),"##BLANK",'1F'!L17)</f>
        <v>2.0096531327568196E-3</v>
      </c>
    </row>
    <row r="440" spans="2:6" ht="13.5" customHeight="1">
      <c r="B440" s="2528" t="str">
        <f>'1F'!AX17</f>
        <v>CR12505AAPA</v>
      </c>
      <c r="C440" s="239" t="s">
        <v>17014</v>
      </c>
      <c r="E440" s="301" t="s">
        <v>683</v>
      </c>
      <c r="F440" s="307">
        <f>IF(ISBLANK('1F'!M17),"##BLANK",'1F'!M17)</f>
        <v>6.8521632183301824E-4</v>
      </c>
    </row>
    <row r="441" spans="2:6" ht="13.5" customHeight="1">
      <c r="B441" s="2528" t="str">
        <f>'1F'!AZ17</f>
        <v>CR12505ANVA</v>
      </c>
      <c r="C441" s="239" t="s">
        <v>17013</v>
      </c>
      <c r="E441" s="301" t="s">
        <v>683</v>
      </c>
      <c r="F441" s="307">
        <f>IF(ISBLANK('1F'!O17),"##BLANK",'1F'!O17)</f>
        <v>0.31024154351279787</v>
      </c>
    </row>
    <row r="442" spans="2:6" ht="13.5" customHeight="1">
      <c r="B442" s="2528" t="str">
        <f>'1F'!BA17</f>
        <v>CR12505AAVA</v>
      </c>
      <c r="C442" s="239" t="s">
        <v>17014</v>
      </c>
      <c r="E442" s="301" t="s">
        <v>683</v>
      </c>
      <c r="F442" s="307">
        <f>IF(ISBLANK('1F'!P17),"##BLANK",'1F'!P17)</f>
        <v>0.10065300890307088</v>
      </c>
    </row>
    <row r="443" spans="2:6" ht="13.5" customHeight="1">
      <c r="B443" s="306" t="str">
        <f>'1F'!AQ18</f>
        <v>CR_GB_12505ANP</v>
      </c>
      <c r="C443" s="239" t="s">
        <v>11681</v>
      </c>
      <c r="E443" s="301" t="s">
        <v>683</v>
      </c>
      <c r="F443" s="307">
        <f>IF(ISBLANK('1F'!F18),"##BLANK",'1F'!F18)</f>
        <v>0</v>
      </c>
    </row>
    <row r="444" spans="2:6" ht="13.5" customHeight="1">
      <c r="B444" s="306" t="str">
        <f>'1F'!AR18</f>
        <v>CR_GB_12505AAP</v>
      </c>
      <c r="C444" s="239" t="s">
        <v>11682</v>
      </c>
      <c r="E444" s="301" t="s">
        <v>683</v>
      </c>
      <c r="F444" s="307">
        <f>IF(ISBLANK('1F'!G18),"##BLANK",'1F'!G18)</f>
        <v>0</v>
      </c>
    </row>
    <row r="445" spans="2:6" ht="13.5" customHeight="1">
      <c r="B445" s="306" t="str">
        <f>'1F'!AU18</f>
        <v>CR_GB_12505AAV</v>
      </c>
      <c r="C445" s="239" t="s">
        <v>11682</v>
      </c>
      <c r="E445" s="301" t="s">
        <v>683</v>
      </c>
      <c r="F445" s="307">
        <f>IF(ISBLANK('1F'!J18),"##BLANK",'1F'!J18)</f>
        <v>0</v>
      </c>
    </row>
    <row r="446" spans="2:6" ht="13.5" customHeight="1">
      <c r="B446" s="306" t="str">
        <f>'1F'!AW18</f>
        <v>CR_GB_12505ANPA</v>
      </c>
      <c r="C446" s="239" t="s">
        <v>11683</v>
      </c>
      <c r="E446" s="301" t="s">
        <v>683</v>
      </c>
      <c r="F446" s="307">
        <f>IF(ISBLANK('1F'!L18),"##BLANK",'1F'!L18)</f>
        <v>0</v>
      </c>
    </row>
    <row r="447" spans="2:6" ht="13.5" customHeight="1">
      <c r="B447" s="306" t="str">
        <f>'1F'!AX18</f>
        <v>CR_GB_12505AAPA</v>
      </c>
      <c r="C447" s="239" t="s">
        <v>11684</v>
      </c>
      <c r="E447" s="301" t="s">
        <v>683</v>
      </c>
      <c r="F447" s="307">
        <f>IF(ISBLANK('1F'!M18),"##BLANK",'1F'!M18)</f>
        <v>0</v>
      </c>
    </row>
    <row r="448" spans="2:6" ht="13.5" customHeight="1">
      <c r="B448" s="306" t="str">
        <f>'1F'!BA18</f>
        <v>CR_GB_12505AAVA</v>
      </c>
      <c r="C448" s="239" t="s">
        <v>11684</v>
      </c>
      <c r="E448" s="301" t="s">
        <v>683</v>
      </c>
      <c r="F448" s="307">
        <f>IF(ISBLANK('1F'!P18),"##BLANK",'1F'!P18)</f>
        <v>0</v>
      </c>
    </row>
    <row r="449" spans="2:6" ht="13.5" customHeight="1">
      <c r="B449" s="306" t="str">
        <f>'1F'!AQ19</f>
        <v>CR12506ANP</v>
      </c>
      <c r="C449" s="239" t="s">
        <v>11685</v>
      </c>
      <c r="E449" s="301" t="s">
        <v>683</v>
      </c>
      <c r="F449" s="307">
        <f>IF(ISBLANK('1F'!F19),"##BLANK",'1F'!F19)</f>
        <v>7.6635869943029213E-3</v>
      </c>
    </row>
    <row r="450" spans="2:6" ht="13.5" customHeight="1">
      <c r="B450" s="306" t="str">
        <f>'1F'!AR19</f>
        <v>CR12506AAP</v>
      </c>
      <c r="C450" s="239" t="s">
        <v>11686</v>
      </c>
      <c r="E450" s="301" t="s">
        <v>683</v>
      </c>
      <c r="F450" s="307">
        <f>IF(ISBLANK('1F'!G19),"##BLANK",'1F'!G19)</f>
        <v>7.4203404720679838E-3</v>
      </c>
    </row>
    <row r="451" spans="2:6" ht="13.5" customHeight="1">
      <c r="B451" s="306" t="str">
        <f>'1F'!AU19</f>
        <v>CR12506AAV</v>
      </c>
      <c r="C451" s="239" t="s">
        <v>11686</v>
      </c>
      <c r="E451" s="301" t="s">
        <v>683</v>
      </c>
      <c r="F451" s="307">
        <f>IF(ISBLANK('1F'!J19),"##BLANK",'1F'!J19)</f>
        <v>1.2088235581333655</v>
      </c>
    </row>
    <row r="452" spans="2:6" ht="13.5" customHeight="1">
      <c r="B452" s="306" t="str">
        <f>'1F'!AW19</f>
        <v>CR12506ANPA</v>
      </c>
      <c r="C452" s="239" t="s">
        <v>11685</v>
      </c>
      <c r="E452" s="301" t="s">
        <v>683</v>
      </c>
      <c r="F452" s="307">
        <f>IF(ISBLANK('1F'!L19),"##BLANK",'1F'!L19)</f>
        <v>2.4862435435292147E-3</v>
      </c>
    </row>
    <row r="453" spans="2:6" ht="13.5" customHeight="1">
      <c r="B453" s="306" t="str">
        <f>'1F'!AX19</f>
        <v>CR12506AAPA</v>
      </c>
      <c r="C453" s="239" t="s">
        <v>11686</v>
      </c>
      <c r="E453" s="301" t="s">
        <v>683</v>
      </c>
      <c r="F453" s="307">
        <f>IF(ISBLANK('1F'!M19),"##BLANK",'1F'!M19)</f>
        <v>2.6129039986653672E-3</v>
      </c>
    </row>
    <row r="454" spans="2:6" ht="13.5" customHeight="1">
      <c r="B454" s="306" t="str">
        <f>'1F'!BA19</f>
        <v>CR12506AAVA</v>
      </c>
      <c r="C454" s="239" t="s">
        <v>11686</v>
      </c>
      <c r="E454" s="301" t="s">
        <v>683</v>
      </c>
      <c r="F454" s="307">
        <f>IF(ISBLANK('1F'!P19),"##BLANK",'1F'!P19)</f>
        <v>0.38381550622873939</v>
      </c>
    </row>
    <row r="455" spans="2:6" ht="13.5" customHeight="1">
      <c r="B455" s="306" t="str">
        <f>'1F'!AQ20</f>
        <v>CR12507ANP</v>
      </c>
      <c r="C455" s="239" t="s">
        <v>11687</v>
      </c>
      <c r="E455" s="301" t="s">
        <v>683</v>
      </c>
      <c r="F455" s="307">
        <f>IF(ISBLANK('1F'!F20),"##BLANK",'1F'!F20)</f>
        <v>0</v>
      </c>
    </row>
    <row r="456" spans="2:6" ht="13.5" customHeight="1">
      <c r="B456" s="306" t="str">
        <f>'1F'!AR20</f>
        <v>CR12507AAP</v>
      </c>
      <c r="C456" s="239" t="s">
        <v>11688</v>
      </c>
      <c r="E456" s="301" t="s">
        <v>683</v>
      </c>
      <c r="F456" s="307">
        <f>IF(ISBLANK('1F'!G20),"##BLANK",'1F'!G20)</f>
        <v>0</v>
      </c>
    </row>
    <row r="457" spans="2:6" ht="13.5" customHeight="1">
      <c r="B457" s="306" t="str">
        <f>'1F'!AU20</f>
        <v>CR12507AAV</v>
      </c>
      <c r="C457" s="239" t="s">
        <v>11688</v>
      </c>
      <c r="E457" s="301" t="s">
        <v>683</v>
      </c>
      <c r="F457" s="307">
        <f>IF(ISBLANK('1F'!J20),"##BLANK",'1F'!J20)</f>
        <v>0</v>
      </c>
    </row>
    <row r="458" spans="2:6" ht="13.5" customHeight="1">
      <c r="B458" s="306" t="str">
        <f>'1F'!AW20</f>
        <v>CR12507ANPA</v>
      </c>
      <c r="C458" s="239" t="s">
        <v>11687</v>
      </c>
      <c r="E458" s="301" t="s">
        <v>683</v>
      </c>
      <c r="F458" s="307">
        <f>IF(ISBLANK('1F'!L20),"##BLANK",'1F'!L20)</f>
        <v>0</v>
      </c>
    </row>
    <row r="459" spans="2:6" ht="13.5" customHeight="1">
      <c r="B459" s="306" t="str">
        <f>'1F'!AX20</f>
        <v>CR12507AAPA</v>
      </c>
      <c r="C459" s="239" t="s">
        <v>11688</v>
      </c>
      <c r="E459" s="301" t="s">
        <v>683</v>
      </c>
      <c r="F459" s="307">
        <f>IF(ISBLANK('1F'!M20),"##BLANK",'1F'!M20)</f>
        <v>0</v>
      </c>
    </row>
    <row r="460" spans="2:6" ht="13.5" customHeight="1">
      <c r="B460" s="306" t="str">
        <f>'1F'!BA20</f>
        <v>CR12507AAVA</v>
      </c>
      <c r="C460" s="239" t="s">
        <v>11688</v>
      </c>
      <c r="E460" s="301" t="s">
        <v>683</v>
      </c>
      <c r="F460" s="307">
        <f>IF(ISBLANK('1F'!P20),"##BLANK",'1F'!P20)</f>
        <v>0</v>
      </c>
    </row>
    <row r="461" spans="2:6" ht="13.5" customHeight="1">
      <c r="B461" s="306" t="str">
        <f>'1F'!AQ21</f>
        <v>CR12508ANP</v>
      </c>
      <c r="C461" s="239" t="s">
        <v>11689</v>
      </c>
      <c r="E461" s="301" t="s">
        <v>683</v>
      </c>
      <c r="F461" s="307">
        <f>IF(ISBLANK('1F'!F21),"##BLANK",'1F'!F21)</f>
        <v>-2.300052852530142E-2</v>
      </c>
    </row>
    <row r="462" spans="2:6" ht="13.5" customHeight="1">
      <c r="B462" s="306" t="str">
        <f>'1F'!AR21</f>
        <v>CR12508AAP</v>
      </c>
      <c r="C462" s="239" t="s">
        <v>11690</v>
      </c>
      <c r="E462" s="301" t="s">
        <v>683</v>
      </c>
      <c r="F462" s="307">
        <f>IF(ISBLANK('1F'!G21),"##BLANK",'1F'!G21)</f>
        <v>-2.1773507411048755E-2</v>
      </c>
    </row>
    <row r="463" spans="2:6" ht="13.5" customHeight="1">
      <c r="B463" s="306" t="str">
        <f>'1F'!AT21</f>
        <v>CR12508ANV</v>
      </c>
      <c r="C463" s="239" t="s">
        <v>11689</v>
      </c>
      <c r="E463" s="301" t="s">
        <v>683</v>
      </c>
      <c r="F463" s="307">
        <f>IF(ISBLANK('1F'!I21),"##BLANK",'1F'!I21)</f>
        <v>-3.6280113674669443</v>
      </c>
    </row>
    <row r="464" spans="2:6" ht="13.5" customHeight="1">
      <c r="B464" s="306" t="str">
        <f>'1F'!AU21</f>
        <v>CR12508AAV</v>
      </c>
      <c r="C464" s="239" t="s">
        <v>11690</v>
      </c>
      <c r="E464" s="301" t="s">
        <v>683</v>
      </c>
      <c r="F464" s="307">
        <f>IF(ISBLANK('1F'!J21),"##BLANK",'1F'!J21)</f>
        <v>-3.5470513517194333</v>
      </c>
    </row>
    <row r="465" spans="2:6" ht="13.5" customHeight="1">
      <c r="B465" s="306" t="str">
        <f>'1F'!AW21</f>
        <v>CR12508ANPA</v>
      </c>
      <c r="C465" s="239" t="s">
        <v>11689</v>
      </c>
      <c r="E465" s="301" t="s">
        <v>683</v>
      </c>
      <c r="F465" s="307">
        <f>IF(ISBLANK('1F'!L21),"##BLANK",'1F'!L21)</f>
        <v>-1.8763467929293089E-2</v>
      </c>
    </row>
    <row r="466" spans="2:6" ht="13.5" customHeight="1">
      <c r="B466" s="306" t="str">
        <f>'1F'!AX21</f>
        <v>CR12508AAPA</v>
      </c>
      <c r="C466" s="239" t="s">
        <v>11690</v>
      </c>
      <c r="E466" s="301" t="s">
        <v>683</v>
      </c>
      <c r="F466" s="307">
        <f>IF(ISBLANK('1F'!M21),"##BLANK",'1F'!M21)</f>
        <v>-2.026920788699248E-2</v>
      </c>
    </row>
    <row r="467" spans="2:6" ht="13.5" customHeight="1">
      <c r="B467" s="306" t="str">
        <f>'1F'!AZ21</f>
        <v>CR12508ANVA</v>
      </c>
      <c r="C467" s="239" t="s">
        <v>11689</v>
      </c>
      <c r="E467" s="301" t="s">
        <v>683</v>
      </c>
      <c r="F467" s="307">
        <f>IF(ISBLANK('1F'!O21),"##BLANK",'1F'!O21)</f>
        <v>-2.8966228833984378</v>
      </c>
    </row>
    <row r="468" spans="2:6" ht="13.5" customHeight="1">
      <c r="B468" s="306" t="str">
        <f>'1F'!BA21</f>
        <v>CR12508AAVA</v>
      </c>
      <c r="C468" s="239" t="s">
        <v>11690</v>
      </c>
      <c r="E468" s="301" t="s">
        <v>683</v>
      </c>
      <c r="F468" s="307">
        <f>IF(ISBLANK('1F'!P21),"##BLANK",'1F'!P21)</f>
        <v>-2.9773907843438945</v>
      </c>
    </row>
    <row r="469" spans="2:6" ht="13.5" customHeight="1">
      <c r="B469" s="306" t="str">
        <f>'1F'!AQ22</f>
        <v>CR12509ANP</v>
      </c>
      <c r="C469" s="239" t="s">
        <v>11691</v>
      </c>
      <c r="E469" s="301" t="s">
        <v>683</v>
      </c>
      <c r="F469" s="307">
        <f>IF(ISBLANK('1F'!F22),"##BLANK",'1F'!F22)</f>
        <v>-3.5162216798373266E-3</v>
      </c>
    </row>
    <row r="470" spans="2:6" ht="13.5" customHeight="1">
      <c r="B470" s="306" t="str">
        <f>'1F'!AR22</f>
        <v>CR12509AAP</v>
      </c>
      <c r="C470" s="239" t="s">
        <v>11692</v>
      </c>
      <c r="E470" s="301" t="s">
        <v>683</v>
      </c>
      <c r="F470" s="307">
        <f>IF(ISBLANK('1F'!G22),"##BLANK",'1F'!G22)</f>
        <v>-3.4046148440744712E-3</v>
      </c>
    </row>
    <row r="471" spans="2:6" ht="13.5" customHeight="1">
      <c r="B471" s="306" t="str">
        <f>'1F'!AT22</f>
        <v>CR12509ANV</v>
      </c>
      <c r="C471" s="239" t="s">
        <v>11691</v>
      </c>
      <c r="E471" s="301" t="s">
        <v>683</v>
      </c>
      <c r="F471" s="307">
        <f>IF(ISBLANK('1F'!I22),"##BLANK",'1F'!I22)</f>
        <v>-0.55463474289082049</v>
      </c>
    </row>
    <row r="472" spans="2:6" ht="13.5" customHeight="1">
      <c r="B472" s="306" t="str">
        <f>'1F'!AU22</f>
        <v>CR12509AAV</v>
      </c>
      <c r="C472" s="239" t="s">
        <v>11692</v>
      </c>
      <c r="E472" s="301" t="s">
        <v>683</v>
      </c>
      <c r="F472" s="307">
        <f>IF(ISBLANK('1F'!J22),"##BLANK",'1F'!J22)</f>
        <v>-0.55463474289082049</v>
      </c>
    </row>
    <row r="473" spans="2:6" ht="13.5" customHeight="1">
      <c r="B473" s="306" t="str">
        <f>'1F'!AW22</f>
        <v>CR12509ANPA</v>
      </c>
      <c r="C473" s="239" t="s">
        <v>11691</v>
      </c>
      <c r="E473" s="301" t="s">
        <v>683</v>
      </c>
      <c r="F473" s="307">
        <f>IF(ISBLANK('1F'!L22),"##BLANK",'1F'!L22)</f>
        <v>-3.5876002584989616E-3</v>
      </c>
    </row>
    <row r="474" spans="2:6" ht="13.5" customHeight="1">
      <c r="B474" s="306" t="str">
        <f>'1F'!AX22</f>
        <v>CR12509AAPA</v>
      </c>
      <c r="C474" s="239" t="s">
        <v>11692</v>
      </c>
      <c r="E474" s="301" t="s">
        <v>683</v>
      </c>
      <c r="F474" s="307">
        <f>IF(ISBLANK('1F'!M22),"##BLANK",'1F'!M22)</f>
        <v>-3.7703687900737192E-3</v>
      </c>
    </row>
    <row r="475" spans="2:6" ht="13.5" customHeight="1">
      <c r="B475" s="306" t="str">
        <f>'1F'!AZ22</f>
        <v>CR12509ANVA</v>
      </c>
      <c r="C475" s="239" t="s">
        <v>11691</v>
      </c>
      <c r="E475" s="301" t="s">
        <v>683</v>
      </c>
      <c r="F475" s="307">
        <f>IF(ISBLANK('1F'!O22),"##BLANK",'1F'!O22)</f>
        <v>-0.55383818409338992</v>
      </c>
    </row>
    <row r="476" spans="2:6" ht="13.5" customHeight="1">
      <c r="B476" s="306" t="str">
        <f>'1F'!BA22</f>
        <v>CR12509AAVA</v>
      </c>
      <c r="C476" s="239" t="s">
        <v>11692</v>
      </c>
      <c r="E476" s="301" t="s">
        <v>683</v>
      </c>
      <c r="F476" s="307">
        <f>IF(ISBLANK('1F'!P22),"##BLANK",'1F'!P22)</f>
        <v>-0.55383818409338992</v>
      </c>
    </row>
    <row r="477" spans="2:6" ht="13.5" customHeight="1">
      <c r="B477" s="306" t="str">
        <f>'1F'!AP24</f>
        <v>CR12510NNP</v>
      </c>
      <c r="C477" s="239" t="s">
        <v>11693</v>
      </c>
      <c r="E477" s="301" t="s">
        <v>683</v>
      </c>
      <c r="F477" s="307">
        <f>IF(ISBLANK('1F'!E24),"##BLANK",'1F'!E24)</f>
        <v>4.1660670353952697E-2</v>
      </c>
    </row>
    <row r="478" spans="2:6" ht="13.5" customHeight="1">
      <c r="B478" s="306" t="str">
        <f>'1F'!AQ24</f>
        <v>CR12510ANP</v>
      </c>
      <c r="C478" s="239" t="s">
        <v>11694</v>
      </c>
      <c r="E478" s="301" t="s">
        <v>683</v>
      </c>
      <c r="F478" s="307">
        <f>IF(ISBLANK('1F'!F24),"##BLANK",'1F'!F24)</f>
        <v>2.2807507143116874E-2</v>
      </c>
    </row>
    <row r="479" spans="2:6" ht="13.5" customHeight="1">
      <c r="B479" s="306" t="str">
        <f>'1F'!AR24</f>
        <v>CR12510AAP</v>
      </c>
      <c r="C479" s="239" t="s">
        <v>11695</v>
      </c>
      <c r="E479" s="301" t="s">
        <v>683</v>
      </c>
      <c r="F479" s="307">
        <f>IF(ISBLANK('1F'!G24),"##BLANK",'1F'!G24)</f>
        <v>2.3457227302502479E-2</v>
      </c>
    </row>
    <row r="480" spans="2:6" ht="13.5" customHeight="1">
      <c r="B480" s="306" t="str">
        <f>'1F'!AS24</f>
        <v>CR12510NNV</v>
      </c>
      <c r="C480" s="239" t="s">
        <v>11693</v>
      </c>
      <c r="E480" s="301" t="s">
        <v>683</v>
      </c>
      <c r="F480" s="307">
        <f>IF(ISBLANK('1F'!H24),"##BLANK",'1F'!H24)</f>
        <v>6.5713874989510819</v>
      </c>
    </row>
    <row r="481" spans="2:6" ht="13.5" customHeight="1">
      <c r="B481" s="306" t="str">
        <f>'1F'!AT24</f>
        <v>CR12510ANV</v>
      </c>
      <c r="C481" s="239" t="s">
        <v>11694</v>
      </c>
      <c r="E481" s="301" t="s">
        <v>683</v>
      </c>
      <c r="F481" s="307">
        <f>IF(ISBLANK('1F'!I24),"##BLANK",'1F'!I24)</f>
        <v>3.5975649467266826</v>
      </c>
    </row>
    <row r="482" spans="2:6" ht="13.5" customHeight="1">
      <c r="B482" s="306" t="str">
        <f>'1F'!AU24</f>
        <v>CR12510AAV</v>
      </c>
      <c r="C482" s="239" t="s">
        <v>11695</v>
      </c>
      <c r="E482" s="301" t="s">
        <v>683</v>
      </c>
      <c r="F482" s="307">
        <f>IF(ISBLANK('1F'!J24),"##BLANK",'1F'!J24)</f>
        <v>3.8213406889470805</v>
      </c>
    </row>
    <row r="483" spans="2:6" ht="13.5" customHeight="1">
      <c r="B483" s="306" t="str">
        <f>'1F'!AV24</f>
        <v>CR12510NNPA</v>
      </c>
      <c r="C483" s="239" t="s">
        <v>11693</v>
      </c>
      <c r="E483" s="301" t="s">
        <v>683</v>
      </c>
      <c r="F483" s="307">
        <f>IF(ISBLANK('1F'!K24),"##BLANK",'1F'!K24)</f>
        <v>4.1457538589026441E-2</v>
      </c>
    </row>
    <row r="484" spans="2:6" ht="13.5" customHeight="1">
      <c r="B484" s="306" t="str">
        <f>'1F'!AW24</f>
        <v>CR12510ANPA</v>
      </c>
      <c r="C484" s="239" t="s">
        <v>11694</v>
      </c>
      <c r="E484" s="301" t="s">
        <v>683</v>
      </c>
      <c r="F484" s="307">
        <f>IF(ISBLANK('1F'!L24),"##BLANK",'1F'!L24)</f>
        <v>2.1592713944763604E-2</v>
      </c>
    </row>
    <row r="485" spans="2:6" ht="13.5" customHeight="1">
      <c r="B485" s="306" t="str">
        <f>'1F'!AX24</f>
        <v>CR12510AAPA</v>
      </c>
      <c r="C485" s="239" t="s">
        <v>11695</v>
      </c>
      <c r="E485" s="301" t="s">
        <v>683</v>
      </c>
      <c r="F485" s="307">
        <f>IF(ISBLANK('1F'!M24),"##BLANK",'1F'!M24)</f>
        <v>2.0716082232458629E-2</v>
      </c>
    </row>
    <row r="486" spans="2:6" ht="13.5" customHeight="1">
      <c r="B486" s="306" t="str">
        <f>'1F'!AY24</f>
        <v>CR12510NNVA</v>
      </c>
      <c r="C486" s="239" t="s">
        <v>11693</v>
      </c>
      <c r="E486" s="301" t="s">
        <v>683</v>
      </c>
      <c r="F486" s="307">
        <f>IF(ISBLANK('1F'!N24),"##BLANK",'1F'!N24)</f>
        <v>6.4000351863991503</v>
      </c>
    </row>
    <row r="487" spans="2:6" ht="13.5" customHeight="1">
      <c r="B487" s="306" t="str">
        <f>'1F'!AZ24</f>
        <v>CR12510ANVA</v>
      </c>
      <c r="C487" s="239" t="s">
        <v>11694</v>
      </c>
      <c r="E487" s="301" t="s">
        <v>683</v>
      </c>
      <c r="F487" s="307">
        <f>IF(ISBLANK('1F'!O24),"##BLANK",'1F'!O24)</f>
        <v>3.3333896251360615</v>
      </c>
    </row>
    <row r="488" spans="2:6" ht="13.5" customHeight="1">
      <c r="B488" s="306" t="str">
        <f>'1F'!BA24</f>
        <v>CR12510AAVA</v>
      </c>
      <c r="C488" s="239" t="s">
        <v>11695</v>
      </c>
      <c r="E488" s="301" t="s">
        <v>683</v>
      </c>
      <c r="F488" s="307">
        <f>IF(ISBLANK('1F'!P24),"##BLANK",'1F'!P24)</f>
        <v>3.0430331895808784</v>
      </c>
    </row>
    <row r="489" spans="2:6" ht="13.5" customHeight="1">
      <c r="B489" s="306" t="str">
        <f>'1F'!AQ28</f>
        <v>CR12511ANP</v>
      </c>
      <c r="C489" s="239" t="s">
        <v>11696</v>
      </c>
      <c r="E489" s="301" t="s">
        <v>683</v>
      </c>
      <c r="F489" s="307">
        <f>IF(ISBLANK('1F'!F28),"##BLANK",'1F'!F28)</f>
        <v>1.2281805714870917E-3</v>
      </c>
    </row>
    <row r="490" spans="2:6" ht="13.5" customHeight="1">
      <c r="B490" s="306" t="str">
        <f>'1F'!AR28</f>
        <v>CR12511AAP</v>
      </c>
      <c r="C490" s="239" t="s">
        <v>11697</v>
      </c>
      <c r="E490" s="301" t="s">
        <v>683</v>
      </c>
      <c r="F490" s="307">
        <f>IF(ISBLANK('1F'!G28),"##BLANK",'1F'!G28)</f>
        <v>1.1891974356640308E-3</v>
      </c>
    </row>
    <row r="491" spans="2:6" ht="13.5" customHeight="1">
      <c r="B491" s="306" t="str">
        <f>'1F'!AU28</f>
        <v>CR12511AAV</v>
      </c>
      <c r="C491" s="239" t="s">
        <v>11697</v>
      </c>
      <c r="E491" s="301" t="s">
        <v>683</v>
      </c>
      <c r="F491" s="307">
        <f>IF(ISBLANK('1F'!J28),"##BLANK",'1F'!J28)</f>
        <v>0.19372829062408789</v>
      </c>
    </row>
    <row r="492" spans="2:6" ht="13.5" customHeight="1">
      <c r="B492" s="306" t="str">
        <f>'1F'!AW28</f>
        <v>CR12511ANPA</v>
      </c>
      <c r="C492" s="239" t="s">
        <v>11696</v>
      </c>
      <c r="E492" s="301" t="s">
        <v>683</v>
      </c>
      <c r="F492" s="307">
        <f>IF(ISBLANK('1F'!L28),"##BLANK",'1F'!L28)</f>
        <v>-3.5473239320779311E-3</v>
      </c>
    </row>
    <row r="493" spans="2:6" ht="13.5" customHeight="1">
      <c r="B493" s="306" t="str">
        <f>'1F'!AX28</f>
        <v>CR12511AAPA</v>
      </c>
      <c r="C493" s="239" t="s">
        <v>11697</v>
      </c>
      <c r="E493" s="301" t="s">
        <v>683</v>
      </c>
      <c r="F493" s="307">
        <f>IF(ISBLANK('1F'!M28),"##BLANK",'1F'!M28)</f>
        <v>-3.7280406060022277E-3</v>
      </c>
    </row>
    <row r="494" spans="2:6" ht="13.5" customHeight="1">
      <c r="B494" s="306" t="str">
        <f>'1F'!BA28</f>
        <v>CR12511AAVA</v>
      </c>
      <c r="C494" s="239" t="s">
        <v>11697</v>
      </c>
      <c r="E494" s="301" t="s">
        <v>683</v>
      </c>
      <c r="F494" s="307">
        <f>IF(ISBLANK('1F'!P28),"##BLANK",'1F'!P28)</f>
        <v>-0.54762049932370793</v>
      </c>
    </row>
    <row r="495" spans="2:6" ht="13.5" customHeight="1">
      <c r="B495" s="306" t="str">
        <f>'1F'!AQ29</f>
        <v>CR12512ANP</v>
      </c>
      <c r="C495" s="239" t="s">
        <v>11698</v>
      </c>
      <c r="E495" s="301" t="s">
        <v>683</v>
      </c>
      <c r="F495" s="307">
        <f>IF(ISBLANK('1F'!F29),"##BLANK",'1F'!F29)</f>
        <v>-4.697722777298778E-3</v>
      </c>
    </row>
    <row r="496" spans="2:6" ht="13.5" customHeight="1">
      <c r="B496" s="306" t="str">
        <f>'1F'!AR29</f>
        <v>CR12512AAP</v>
      </c>
      <c r="C496" s="239" t="s">
        <v>11699</v>
      </c>
      <c r="E496" s="301" t="s">
        <v>683</v>
      </c>
      <c r="F496" s="307">
        <f>IF(ISBLANK('1F'!G29),"##BLANK",'1F'!G29)</f>
        <v>-4.5486144382336294E-3</v>
      </c>
    </row>
    <row r="497" spans="2:6" ht="13.5" customHeight="1">
      <c r="B497" s="306" t="str">
        <f>'1F'!AU29</f>
        <v>CR12512AAV</v>
      </c>
      <c r="C497" s="239" t="s">
        <v>11699</v>
      </c>
      <c r="E497" s="301" t="s">
        <v>683</v>
      </c>
      <c r="F497" s="307">
        <f>IF(ISBLANK('1F'!J29),"##BLANK",'1F'!J29)</f>
        <v>-0.74099999999999999</v>
      </c>
    </row>
    <row r="498" spans="2:6" ht="13.5" customHeight="1">
      <c r="B498" s="306" t="str">
        <f>'1F'!AW29</f>
        <v>CR12512ANPA</v>
      </c>
      <c r="C498" s="239" t="s">
        <v>11698</v>
      </c>
      <c r="E498" s="301" t="s">
        <v>683</v>
      </c>
      <c r="F498" s="307">
        <f>IF(ISBLANK('1F'!L29),"##BLANK",'1F'!L29)</f>
        <v>-3.7700241883183577E-3</v>
      </c>
    </row>
    <row r="499" spans="2:6" ht="13.5" customHeight="1">
      <c r="B499" s="306" t="str">
        <f>'1F'!AX29</f>
        <v>CR12512AAPA</v>
      </c>
      <c r="C499" s="239" t="s">
        <v>11699</v>
      </c>
      <c r="E499" s="301" t="s">
        <v>683</v>
      </c>
      <c r="F499" s="307">
        <f>IF(ISBLANK('1F'!M29),"##BLANK",'1F'!M29)</f>
        <v>-3.9620862173217102E-3</v>
      </c>
    </row>
    <row r="500" spans="2:6" ht="13.5" customHeight="1">
      <c r="B500" s="306" t="str">
        <f>'1F'!BA29</f>
        <v>CR12512AAVA</v>
      </c>
      <c r="C500" s="239" t="s">
        <v>11699</v>
      </c>
      <c r="E500" s="301" t="s">
        <v>683</v>
      </c>
      <c r="F500" s="307">
        <f>IF(ISBLANK('1F'!P29),"##BLANK",'1F'!P29)</f>
        <v>-0.58199999999999996</v>
      </c>
    </row>
    <row r="501" spans="2:6" ht="13.5" customHeight="1">
      <c r="B501" s="306" t="str">
        <f>'1F'!AQ30</f>
        <v>CR_CMEX_12512ANP</v>
      </c>
      <c r="C501" s="239" t="s">
        <v>11700</v>
      </c>
      <c r="E501" s="301" t="s">
        <v>683</v>
      </c>
      <c r="F501" s="307">
        <f>IF(ISBLANK('1F'!F30),"##BLANK",'1F'!F30)</f>
        <v>-5.0894174410771431E-4</v>
      </c>
    </row>
    <row r="502" spans="2:6" ht="13.5" customHeight="1">
      <c r="B502" s="306" t="str">
        <f>'1F'!AR30</f>
        <v>CR_CMEX_12512AAP</v>
      </c>
      <c r="C502" s="239" t="s">
        <v>11701</v>
      </c>
      <c r="E502" s="301" t="s">
        <v>683</v>
      </c>
      <c r="F502" s="307">
        <f>IF(ISBLANK('1F'!G30),"##BLANK",'1F'!G30)</f>
        <v>-4.9278764950861655E-4</v>
      </c>
    </row>
    <row r="503" spans="2:6" ht="13.5" customHeight="1">
      <c r="B503" s="306" t="str">
        <f>'1F'!AU30</f>
        <v>CR_CMEX_12512AAV</v>
      </c>
      <c r="C503" s="239" t="s">
        <v>11701</v>
      </c>
      <c r="E503" s="301" t="s">
        <v>683</v>
      </c>
      <c r="F503" s="307">
        <f>IF(ISBLANK('1F'!J30),"##BLANK",'1F'!J30)</f>
        <v>-8.0278434948574423E-2</v>
      </c>
    </row>
    <row r="504" spans="2:6" ht="13.5" customHeight="1">
      <c r="B504" s="306" t="str">
        <f>'1F'!AW30</f>
        <v>CR_CMEX_12512ANPA</v>
      </c>
      <c r="C504" s="239" t="s">
        <v>11702</v>
      </c>
      <c r="E504" s="301" t="s">
        <v>683</v>
      </c>
      <c r="F504" s="307">
        <f>IF(ISBLANK('1F'!L30),"##BLANK",'1F'!L30)</f>
        <v>-2.6001000133717129E-4</v>
      </c>
    </row>
    <row r="505" spans="2:6" ht="13.5" customHeight="1">
      <c r="B505" s="306" t="str">
        <f>'1F'!AX30</f>
        <v>CR_CMEX_12512AAPA</v>
      </c>
      <c r="C505" s="239" t="s">
        <v>11703</v>
      </c>
      <c r="E505" s="301" t="s">
        <v>683</v>
      </c>
      <c r="F505" s="307">
        <f>IF(ISBLANK('1F'!M30),"##BLANK",'1F'!M30)</f>
        <v>-2.7325608303943664E-4</v>
      </c>
    </row>
    <row r="506" spans="2:6" ht="13.5" customHeight="1">
      <c r="B506" s="306" t="str">
        <f>'1F'!BA30</f>
        <v>CR_CMEX_12512AAVA</v>
      </c>
      <c r="C506" s="239" t="s">
        <v>11703</v>
      </c>
      <c r="E506" s="301" t="s">
        <v>683</v>
      </c>
      <c r="F506" s="307">
        <f>IF(ISBLANK('1F'!P30),"##BLANK",'1F'!P30)</f>
        <v>-4.0139217474287212E-2</v>
      </c>
    </row>
    <row r="507" spans="2:6" ht="13.5" customHeight="1">
      <c r="B507" s="306" t="str">
        <f>'1F'!AQ31</f>
        <v>CR_DMEX_12512ANP</v>
      </c>
      <c r="C507" s="239" t="s">
        <v>11704</v>
      </c>
      <c r="E507" s="301" t="s">
        <v>683</v>
      </c>
      <c r="F507" s="307">
        <f>IF(ISBLANK('1F'!F31),"##BLANK",'1F'!F31)</f>
        <v>-4.6235981617169433E-4</v>
      </c>
    </row>
    <row r="508" spans="2:6" ht="13.5" customHeight="1">
      <c r="B508" s="306" t="str">
        <f>'1F'!AR31</f>
        <v>CR_DMEX_12512AAP</v>
      </c>
      <c r="C508" s="239" t="s">
        <v>11705</v>
      </c>
      <c r="E508" s="301" t="s">
        <v>683</v>
      </c>
      <c r="F508" s="307">
        <f>IF(ISBLANK('1F'!G31),"##BLANK",'1F'!G31)</f>
        <v>-4.4768425792611591E-4</v>
      </c>
    </row>
    <row r="509" spans="2:6" ht="13.5" customHeight="1">
      <c r="B509" s="306" t="str">
        <f>'1F'!AU31</f>
        <v>CR_DMEX_12512AAV</v>
      </c>
      <c r="C509" s="239" t="s">
        <v>11705</v>
      </c>
      <c r="E509" s="301" t="s">
        <v>683</v>
      </c>
      <c r="F509" s="307">
        <f>IF(ISBLANK('1F'!J31),"##BLANK",'1F'!J31)</f>
        <v>-7.2930787963658372E-2</v>
      </c>
    </row>
    <row r="510" spans="2:6" ht="13.5" customHeight="1">
      <c r="B510" s="306" t="str">
        <f>'1F'!AW31</f>
        <v>CR_DMEX_12512ANPA</v>
      </c>
      <c r="C510" s="239" t="s">
        <v>11706</v>
      </c>
      <c r="E510" s="301" t="s">
        <v>683</v>
      </c>
      <c r="F510" s="307">
        <f>IF(ISBLANK('1F'!L31),"##BLANK",'1F'!L31)</f>
        <v>-2.3621205729906309E-4</v>
      </c>
    </row>
    <row r="511" spans="2:6" ht="13.5" customHeight="1">
      <c r="B511" s="306" t="str">
        <f>'1F'!AX31</f>
        <v>CR_DMEX_12512AAPA</v>
      </c>
      <c r="C511" s="239" t="s">
        <v>11707</v>
      </c>
      <c r="E511" s="301" t="s">
        <v>683</v>
      </c>
      <c r="F511" s="307">
        <f>IF(ISBLANK('1F'!M31),"##BLANK",'1F'!M31)</f>
        <v>-2.482457644409132E-4</v>
      </c>
    </row>
    <row r="512" spans="2:6" ht="13.5" customHeight="1">
      <c r="B512" s="306" t="str">
        <f>'1F'!BA31</f>
        <v>CR_DMEX_12512AAVA</v>
      </c>
      <c r="C512" s="239" t="s">
        <v>11707</v>
      </c>
      <c r="E512" s="301" t="s">
        <v>683</v>
      </c>
      <c r="F512" s="307">
        <f>IF(ISBLANK('1F'!P31),"##BLANK",'1F'!P31)</f>
        <v>-3.6465393981829186E-2</v>
      </c>
    </row>
    <row r="513" spans="2:6" ht="13.5" customHeight="1">
      <c r="B513" s="306" t="str">
        <f>'1F'!AQ32</f>
        <v>CR12513ANP</v>
      </c>
      <c r="C513" s="239" t="s">
        <v>11708</v>
      </c>
      <c r="E513" s="301" t="s">
        <v>683</v>
      </c>
      <c r="F513" s="307">
        <f>IF(ISBLANK('1F'!F32),"##BLANK",'1F'!F32)</f>
        <v>-1.8821515232058203E-2</v>
      </c>
    </row>
    <row r="514" spans="2:6" ht="13.5" customHeight="1">
      <c r="B514" s="306" t="str">
        <f>'1F'!AR32</f>
        <v>CR12513AAP</v>
      </c>
      <c r="C514" s="239" t="s">
        <v>11709</v>
      </c>
      <c r="E514" s="301" t="s">
        <v>683</v>
      </c>
      <c r="F514" s="307">
        <f>IF(ISBLANK('1F'!G32),"##BLANK",'1F'!G32)</f>
        <v>-1.8224109849070639E-2</v>
      </c>
    </row>
    <row r="515" spans="2:6" ht="13.5" customHeight="1">
      <c r="B515" s="306" t="str">
        <f>'1F'!AU32</f>
        <v>CR12513AAV</v>
      </c>
      <c r="C515" s="239" t="s">
        <v>11709</v>
      </c>
      <c r="E515" s="301" t="s">
        <v>683</v>
      </c>
      <c r="F515" s="307">
        <f>IF(ISBLANK('1F'!J32),"##BLANK",'1F'!J32)</f>
        <v>-2.9688305266439325</v>
      </c>
    </row>
    <row r="516" spans="2:6" ht="13.5" customHeight="1">
      <c r="B516" s="306" t="str">
        <f>'1F'!AW32</f>
        <v>CR12513ANPA</v>
      </c>
      <c r="C516" s="239" t="s">
        <v>11708</v>
      </c>
      <c r="E516" s="301" t="s">
        <v>683</v>
      </c>
      <c r="F516" s="307">
        <f>IF(ISBLANK('1F'!L32),"##BLANK",'1F'!L32)</f>
        <v>-1.1425056160114853E-2</v>
      </c>
    </row>
    <row r="517" spans="2:6" ht="13.5" customHeight="1">
      <c r="B517" s="306" t="str">
        <f>'1F'!AX32</f>
        <v>CR12513AAPA</v>
      </c>
      <c r="C517" s="239" t="s">
        <v>11709</v>
      </c>
      <c r="E517" s="301" t="s">
        <v>683</v>
      </c>
      <c r="F517" s="307">
        <f>IF(ISBLANK('1F'!M32),"##BLANK",'1F'!M32)</f>
        <v>-1.2007100029856629E-2</v>
      </c>
    </row>
    <row r="518" spans="2:6" ht="13.5" customHeight="1">
      <c r="B518" s="306" t="str">
        <f>'1F'!BA32</f>
        <v>CR12513AAVA</v>
      </c>
      <c r="C518" s="239" t="s">
        <v>11709</v>
      </c>
      <c r="E518" s="301" t="s">
        <v>683</v>
      </c>
      <c r="F518" s="307">
        <f>IF(ISBLANK('1F'!P32),"##BLANK",'1F'!P32)</f>
        <v>-1.7637506692371758</v>
      </c>
    </row>
    <row r="519" spans="2:6" ht="13.5" customHeight="1">
      <c r="B519" s="306" t="str">
        <f>'1F'!AQ33</f>
        <v>CR12523ANP</v>
      </c>
      <c r="C519" s="239" t="s">
        <v>11710</v>
      </c>
      <c r="E519" s="301" t="s">
        <v>683</v>
      </c>
      <c r="F519" s="307">
        <f>IF(ISBLANK('1F'!F33),"##BLANK",'1F'!F33)</f>
        <v>0</v>
      </c>
    </row>
    <row r="520" spans="2:6" ht="13.5" customHeight="1">
      <c r="B520" s="306" t="str">
        <f>'1F'!AR33</f>
        <v>CR12523AAP</v>
      </c>
      <c r="C520" s="239" t="s">
        <v>11711</v>
      </c>
      <c r="E520" s="301" t="s">
        <v>683</v>
      </c>
      <c r="F520" s="307">
        <f>IF(ISBLANK('1F'!G33),"##BLANK",'1F'!G33)</f>
        <v>0</v>
      </c>
    </row>
    <row r="521" spans="2:6" ht="13.5" customHeight="1">
      <c r="B521" s="306" t="str">
        <f>'1F'!AU33</f>
        <v>CR12523AAV</v>
      </c>
      <c r="C521" s="239" t="s">
        <v>11711</v>
      </c>
      <c r="E521" s="301" t="s">
        <v>683</v>
      </c>
      <c r="F521" s="307">
        <f>IF(ISBLANK('1F'!J33),"##BLANK",'1F'!J33)</f>
        <v>0</v>
      </c>
    </row>
    <row r="522" spans="2:6" ht="13.5" customHeight="1">
      <c r="B522" s="306" t="str">
        <f>'1F'!AW33</f>
        <v>CR12523ANPA</v>
      </c>
      <c r="C522" s="239" t="s">
        <v>11710</v>
      </c>
      <c r="E522" s="301" t="s">
        <v>683</v>
      </c>
      <c r="F522" s="307">
        <f>IF(ISBLANK('1F'!L33),"##BLANK",'1F'!L33)</f>
        <v>0</v>
      </c>
    </row>
    <row r="523" spans="2:6" ht="13.5" customHeight="1">
      <c r="B523" s="306" t="str">
        <f>'1F'!AX33</f>
        <v>CR12523AAPA</v>
      </c>
      <c r="C523" s="239" t="s">
        <v>11711</v>
      </c>
      <c r="E523" s="301" t="s">
        <v>683</v>
      </c>
      <c r="F523" s="307">
        <f>IF(ISBLANK('1F'!M33),"##BLANK",'1F'!M33)</f>
        <v>0</v>
      </c>
    </row>
    <row r="524" spans="2:6" ht="13.5" customHeight="1">
      <c r="B524" s="306" t="str">
        <f>'1F'!BA33</f>
        <v>CR12523AAVA</v>
      </c>
      <c r="C524" s="239" t="s">
        <v>11711</v>
      </c>
      <c r="E524" s="301" t="s">
        <v>683</v>
      </c>
      <c r="F524" s="307">
        <f>IF(ISBLANK('1F'!P33),"##BLANK",'1F'!P33)</f>
        <v>0</v>
      </c>
    </row>
    <row r="525" spans="2:6" ht="13.5" customHeight="1">
      <c r="B525" s="306" t="str">
        <f>'1F'!AQ34</f>
        <v>CR12514ANP</v>
      </c>
      <c r="C525" s="239" t="s">
        <v>11712</v>
      </c>
      <c r="E525" s="301" t="s">
        <v>683</v>
      </c>
      <c r="F525" s="307">
        <f>IF(ISBLANK('1F'!F34),"##BLANK",'1F'!F34)</f>
        <v>-2.3262358998149296E-2</v>
      </c>
    </row>
    <row r="526" spans="2:6" ht="13.5" customHeight="1">
      <c r="B526" s="306" t="str">
        <f>'1F'!AR34</f>
        <v>CR12514AAP</v>
      </c>
      <c r="C526" s="239" t="s">
        <v>11713</v>
      </c>
      <c r="E526" s="301" t="s">
        <v>683</v>
      </c>
      <c r="F526" s="307">
        <f>IF(ISBLANK('1F'!G34),"##BLANK",'1F'!G34)</f>
        <v>-2.2523998759074969E-2</v>
      </c>
    </row>
    <row r="527" spans="2:6" ht="13.5" customHeight="1">
      <c r="B527" s="306" t="str">
        <f>'1F'!AT34</f>
        <v>CR12514ANV</v>
      </c>
      <c r="C527" s="239" t="s">
        <v>11712</v>
      </c>
      <c r="E527" s="301" t="s">
        <v>683</v>
      </c>
      <c r="F527" s="307">
        <f>IF(ISBLANK('1F'!I34),"##BLANK",'1F'!I34)</f>
        <v>-3.6693114589320777</v>
      </c>
    </row>
    <row r="528" spans="2:6" ht="13.5" customHeight="1">
      <c r="B528" s="306" t="str">
        <f>'1F'!AU34</f>
        <v>CR12514AAV</v>
      </c>
      <c r="C528" s="239" t="s">
        <v>11713</v>
      </c>
      <c r="E528" s="301" t="s">
        <v>683</v>
      </c>
      <c r="F528" s="307">
        <f>IF(ISBLANK('1F'!J34),"##BLANK",'1F'!J34)</f>
        <v>-3.6693114589320777</v>
      </c>
    </row>
    <row r="529" spans="2:6" ht="13.5" customHeight="1">
      <c r="B529" s="306" t="str">
        <f>'1F'!AW34</f>
        <v>CR12514ANPA</v>
      </c>
      <c r="C529" s="239" t="s">
        <v>11712</v>
      </c>
      <c r="E529" s="301" t="s">
        <v>683</v>
      </c>
      <c r="F529" s="307">
        <f>IF(ISBLANK('1F'!L34),"##BLANK",'1F'!L34)</f>
        <v>-1.9238626339147379E-2</v>
      </c>
    </row>
    <row r="530" spans="2:6" ht="13.5" customHeight="1">
      <c r="B530" s="306" t="str">
        <f>'1F'!AX34</f>
        <v>CR12514AAPA</v>
      </c>
      <c r="C530" s="239" t="s">
        <v>11713</v>
      </c>
      <c r="E530" s="301" t="s">
        <v>683</v>
      </c>
      <c r="F530" s="307">
        <f>IF(ISBLANK('1F'!M34),"##BLANK",'1F'!M34)</f>
        <v>-2.0218728700660916E-2</v>
      </c>
    </row>
    <row r="531" spans="2:6" ht="13.5" customHeight="1">
      <c r="B531" s="306" t="str">
        <f>'1F'!AZ34</f>
        <v>CR12514ANVA</v>
      </c>
      <c r="C531" s="239" t="s">
        <v>11712</v>
      </c>
      <c r="E531" s="301" t="s">
        <v>683</v>
      </c>
      <c r="F531" s="307">
        <f>IF(ISBLANK('1F'!O34),"##BLANK",'1F'!O34)</f>
        <v>-2.9699757800170001</v>
      </c>
    </row>
    <row r="532" spans="2:6" ht="13.5" customHeight="1">
      <c r="B532" s="306" t="str">
        <f>'1F'!BA34</f>
        <v>CR12514AAVA</v>
      </c>
      <c r="C532" s="239" t="s">
        <v>11713</v>
      </c>
      <c r="E532" s="301" t="s">
        <v>683</v>
      </c>
      <c r="F532" s="307">
        <f>IF(ISBLANK('1F'!P34),"##BLANK",'1F'!P34)</f>
        <v>-2.9699757800170001</v>
      </c>
    </row>
    <row r="533" spans="2:6" ht="13.5" customHeight="1">
      <c r="B533" s="306" t="str">
        <f>'1F'!AP36</f>
        <v>CR_RORE_12516NNP</v>
      </c>
      <c r="C533" s="239" t="s">
        <v>11714</v>
      </c>
      <c r="E533" s="301" t="s">
        <v>683</v>
      </c>
      <c r="F533" s="307">
        <f>IF(ISBLANK('1F'!E36),"##BLANK",'1F'!E36)</f>
        <v>4.1660670353952697E-2</v>
      </c>
    </row>
    <row r="534" spans="2:6" ht="13.5" customHeight="1">
      <c r="B534" s="306" t="str">
        <f>'1F'!AQ36</f>
        <v>CR_RORE_12516ANP</v>
      </c>
      <c r="C534" s="239" t="s">
        <v>11715</v>
      </c>
      <c r="E534" s="301" t="s">
        <v>683</v>
      </c>
      <c r="F534" s="307">
        <f>IF(ISBLANK('1F'!F36),"##BLANK",'1F'!F36)</f>
        <v>-4.5485185503242251E-4</v>
      </c>
    </row>
    <row r="535" spans="2:6" ht="13.5" customHeight="1">
      <c r="B535" s="306" t="str">
        <f>'1F'!AR36</f>
        <v>CR_RORE_12516AAP</v>
      </c>
      <c r="C535" s="239" t="s">
        <v>11716</v>
      </c>
      <c r="E535" s="301" t="s">
        <v>683</v>
      </c>
      <c r="F535" s="307">
        <f>IF(ISBLANK('1F'!G36),"##BLANK",'1F'!G36)</f>
        <v>9.3322854342750908E-4</v>
      </c>
    </row>
    <row r="536" spans="2:6" ht="13.5" customHeight="1">
      <c r="B536" s="306" t="str">
        <f>'1F'!AS36</f>
        <v>CR_RORE_12516NNV</v>
      </c>
      <c r="C536" s="239" t="s">
        <v>11714</v>
      </c>
      <c r="E536" s="301" t="s">
        <v>683</v>
      </c>
      <c r="F536" s="307">
        <f>IF(ISBLANK('1F'!H36),"##BLANK",'1F'!H36)</f>
        <v>6.5713874989510819</v>
      </c>
    </row>
    <row r="537" spans="2:6" ht="13.5" customHeight="1">
      <c r="B537" s="306" t="str">
        <f>'1F'!AT36</f>
        <v>CR_RORE_12516ANV</v>
      </c>
      <c r="C537" s="239" t="s">
        <v>11715</v>
      </c>
      <c r="E537" s="301" t="s">
        <v>683</v>
      </c>
      <c r="F537" s="307">
        <f>IF(ISBLANK('1F'!I36),"##BLANK",'1F'!I36)</f>
        <v>-7.1746512205395074E-2</v>
      </c>
    </row>
    <row r="538" spans="2:6" ht="13.5" customHeight="1">
      <c r="B538" s="306" t="str">
        <f>'1F'!AU36</f>
        <v>CR_RORE_12516AAV</v>
      </c>
      <c r="C538" s="239" t="s">
        <v>11716</v>
      </c>
      <c r="E538" s="301" t="s">
        <v>683</v>
      </c>
      <c r="F538" s="307">
        <f>IF(ISBLANK('1F'!J36),"##BLANK",'1F'!J36)</f>
        <v>0.15202923001500279</v>
      </c>
    </row>
    <row r="539" spans="2:6" ht="13.5" customHeight="1">
      <c r="B539" s="306" t="str">
        <f>'1F'!AV36</f>
        <v>CR_RORE_12516NNPA</v>
      </c>
      <c r="C539" s="239" t="s">
        <v>11714</v>
      </c>
      <c r="E539" s="301" t="s">
        <v>683</v>
      </c>
      <c r="F539" s="307">
        <f>IF(ISBLANK('1F'!K36),"##BLANK",'1F'!K36)</f>
        <v>4.1457538589026441E-2</v>
      </c>
    </row>
    <row r="540" spans="2:6" ht="13.5" customHeight="1">
      <c r="B540" s="306" t="str">
        <f>'1F'!AW36</f>
        <v>CR_RORE_12516ANPA</v>
      </c>
      <c r="C540" s="239" t="s">
        <v>11715</v>
      </c>
      <c r="E540" s="301" t="s">
        <v>683</v>
      </c>
      <c r="F540" s="307">
        <f>IF(ISBLANK('1F'!L36),"##BLANK",'1F'!L36)</f>
        <v>2.3540876056162251E-3</v>
      </c>
    </row>
    <row r="541" spans="2:6" ht="13.5" customHeight="1">
      <c r="B541" s="306" t="str">
        <f>'1F'!AX36</f>
        <v>CR_RORE_12516AAPA</v>
      </c>
      <c r="C541" s="239" t="s">
        <v>11716</v>
      </c>
      <c r="E541" s="301" t="s">
        <v>683</v>
      </c>
      <c r="F541" s="307">
        <f>IF(ISBLANK('1F'!M36),"##BLANK",'1F'!M36)</f>
        <v>4.9735353179771249E-4</v>
      </c>
    </row>
    <row r="542" spans="2:6" ht="13.5" customHeight="1">
      <c r="B542" s="306" t="str">
        <f>'1F'!AY36</f>
        <v>CR_RORE_12516NNVA</v>
      </c>
      <c r="C542" s="239" t="s">
        <v>11714</v>
      </c>
      <c r="E542" s="301" t="s">
        <v>683</v>
      </c>
      <c r="F542" s="307">
        <f>IF(ISBLANK('1F'!N36),"##BLANK",'1F'!N36)</f>
        <v>6.4000351863991503</v>
      </c>
    </row>
    <row r="543" spans="2:6" ht="13.5" customHeight="1">
      <c r="B543" s="306" t="str">
        <f>'1F'!AZ36</f>
        <v>CR_RORE_12516ANVA</v>
      </c>
      <c r="C543" s="239" t="s">
        <v>11715</v>
      </c>
      <c r="E543" s="301" t="s">
        <v>683</v>
      </c>
      <c r="F543" s="307">
        <f>IF(ISBLANK('1F'!O36),"##BLANK",'1F'!O36)</f>
        <v>0.36341384511906138</v>
      </c>
    </row>
    <row r="544" spans="2:6" ht="13.5" customHeight="1">
      <c r="B544" s="306" t="str">
        <f>'1F'!BA36</f>
        <v>CR_RORE_12516AAVA</v>
      </c>
      <c r="C544" s="239" t="s">
        <v>11716</v>
      </c>
      <c r="E544" s="301" t="s">
        <v>683</v>
      </c>
      <c r="F544" s="307">
        <f>IF(ISBLANK('1F'!P36),"##BLANK",'1F'!P36)</f>
        <v>7.3057409563878295E-2</v>
      </c>
    </row>
    <row r="545" spans="2:6" ht="13.5" customHeight="1">
      <c r="B545" s="2528" t="str">
        <f>'1F'!AP38</f>
        <v>CR12517NNP</v>
      </c>
      <c r="C545" s="239" t="s">
        <v>17015</v>
      </c>
      <c r="E545" s="301" t="s">
        <v>683</v>
      </c>
      <c r="F545" s="307">
        <f>IF(ISBLANK('1F'!E38),"##BLANK",'1F'!E38)</f>
        <v>6.1987237921604432E-2</v>
      </c>
    </row>
    <row r="546" spans="2:6" ht="13.5" customHeight="1">
      <c r="B546" s="2528" t="str">
        <f>'1F'!AS38</f>
        <v>CR12517NNV</v>
      </c>
      <c r="C546" s="239" t="s">
        <v>17015</v>
      </c>
      <c r="E546" s="301" t="s">
        <v>683</v>
      </c>
      <c r="F546" s="307">
        <f>IF(ISBLANK('1F'!H38),"##BLANK",'1F'!H38)</f>
        <v>9.7776189608021955</v>
      </c>
    </row>
    <row r="547" spans="2:6" ht="13.5" customHeight="1">
      <c r="B547" s="2528" t="str">
        <f>'1F'!AT38</f>
        <v>CR12517ANV</v>
      </c>
      <c r="C547" s="239" t="s">
        <v>17016</v>
      </c>
      <c r="E547" s="301" t="s">
        <v>683</v>
      </c>
      <c r="F547" s="307">
        <f>IF(ISBLANK('1F'!I38),"##BLANK",'1F'!I38)</f>
        <v>9.7776189608021955</v>
      </c>
    </row>
    <row r="548" spans="2:6" ht="13.5" customHeight="1">
      <c r="B548" s="2528" t="str">
        <f>'1F'!AU38</f>
        <v>CR12517AAV</v>
      </c>
      <c r="C548" s="239" t="s">
        <v>17017</v>
      </c>
      <c r="E548" s="301" t="s">
        <v>683</v>
      </c>
      <c r="F548" s="307">
        <f>IF(ISBLANK('1F'!J38),"##BLANK",'1F'!J38)</f>
        <v>10.098139537574422</v>
      </c>
    </row>
    <row r="549" spans="2:6" ht="13.5" customHeight="1">
      <c r="B549" s="2528" t="str">
        <f>'1F'!AV38</f>
        <v>CR12517NNPA</v>
      </c>
      <c r="C549" s="239" t="s">
        <v>17018</v>
      </c>
      <c r="E549" s="301" t="s">
        <v>683</v>
      </c>
      <c r="F549" s="307">
        <f>IF(ISBLANK('1F'!K38),"##BLANK",'1F'!K38)</f>
        <v>3.6058075682717572E-2</v>
      </c>
    </row>
    <row r="550" spans="2:6" ht="13.5" customHeight="1">
      <c r="B550" s="2528" t="str">
        <f>'1F'!AY38</f>
        <v>CR12517NNVA</v>
      </c>
      <c r="C550" s="239" t="s">
        <v>17018</v>
      </c>
      <c r="E550" s="301" t="s">
        <v>683</v>
      </c>
      <c r="F550" s="307">
        <f>IF(ISBLANK('1F'!N38),"##BLANK",'1F'!N38)</f>
        <v>5.5664894969022649</v>
      </c>
    </row>
    <row r="551" spans="2:6" ht="13.5" customHeight="1">
      <c r="B551" s="2528" t="str">
        <f>'1F'!AZ38</f>
        <v>CR12517ANVA</v>
      </c>
      <c r="C551" s="239" t="s">
        <v>17019</v>
      </c>
      <c r="E551" s="301" t="s">
        <v>683</v>
      </c>
      <c r="F551" s="307">
        <f>IF(ISBLANK('1F'!O38),"##BLANK",'1F'!O38)</f>
        <v>5.5664894969022649</v>
      </c>
    </row>
    <row r="552" spans="2:6" ht="13.5" customHeight="1">
      <c r="B552" s="2528" t="str">
        <f>'1F'!BA38</f>
        <v>CR12517AAVA</v>
      </c>
      <c r="C552" s="239" t="s">
        <v>17020</v>
      </c>
      <c r="E552" s="301" t="s">
        <v>683</v>
      </c>
      <c r="F552" s="307">
        <f>IF(ISBLANK('1F'!P38),"##BLANK",'1F'!P38)</f>
        <v>5.2966540595695566</v>
      </c>
    </row>
    <row r="553" spans="2:6" ht="13.5" customHeight="1">
      <c r="B553" s="306" t="str">
        <f>'1F'!AQ40</f>
        <v>CR_VSA_12517ANP</v>
      </c>
      <c r="C553" s="239" t="s">
        <v>11717</v>
      </c>
      <c r="E553" s="301" t="s">
        <v>683</v>
      </c>
      <c r="F553" s="307">
        <f>IF(ISBLANK('1F'!F40),"##BLANK",'1F'!F40)</f>
        <v>0</v>
      </c>
    </row>
    <row r="554" spans="2:6" ht="13.5" customHeight="1">
      <c r="B554" s="306" t="str">
        <f>'1F'!AR40</f>
        <v>CR_VSA_12517AAP</v>
      </c>
      <c r="C554" s="239" t="s">
        <v>11718</v>
      </c>
      <c r="E554" s="301" t="s">
        <v>683</v>
      </c>
      <c r="F554" s="307">
        <f>IF(ISBLANK('1F'!G40),"##BLANK",'1F'!G40)</f>
        <v>0</v>
      </c>
    </row>
    <row r="555" spans="2:6" ht="13.5" customHeight="1">
      <c r="B555" s="306" t="str">
        <f>'1F'!AU40</f>
        <v>CR_VSA_12517AAV</v>
      </c>
      <c r="C555" s="239" t="s">
        <v>11718</v>
      </c>
      <c r="E555" s="301" t="s">
        <v>683</v>
      </c>
      <c r="F555" s="307">
        <f>IF(ISBLANK('1F'!J40),"##BLANK",'1F'!J40)</f>
        <v>0</v>
      </c>
    </row>
    <row r="556" spans="2:6" ht="13.5" customHeight="1">
      <c r="B556" s="306" t="str">
        <f>'1F'!AW40</f>
        <v>CR_VSA_12517ANPA</v>
      </c>
      <c r="C556" s="239" t="s">
        <v>11719</v>
      </c>
      <c r="E556" s="301" t="s">
        <v>683</v>
      </c>
      <c r="F556" s="307">
        <f>IF(ISBLANK('1F'!L40),"##BLANK",'1F'!L40)</f>
        <v>0</v>
      </c>
    </row>
    <row r="557" spans="2:6" ht="13.5" customHeight="1">
      <c r="B557" s="306" t="str">
        <f>'1F'!AX40</f>
        <v>CR_VSA_12517AAPA</v>
      </c>
      <c r="C557" s="239" t="s">
        <v>11720</v>
      </c>
      <c r="E557" s="301" t="s">
        <v>683</v>
      </c>
      <c r="F557" s="307">
        <f>IF(ISBLANK('1F'!M40),"##BLANK",'1F'!M40)</f>
        <v>0</v>
      </c>
    </row>
    <row r="558" spans="2:6" ht="13.5" customHeight="1">
      <c r="B558" s="306" t="str">
        <f>'1F'!BA40</f>
        <v>CR_VSA_12517AAVA</v>
      </c>
      <c r="C558" s="239" t="s">
        <v>11720</v>
      </c>
      <c r="E558" s="301" t="s">
        <v>683</v>
      </c>
      <c r="F558" s="307">
        <f>IF(ISBLANK('1F'!P40),"##BLANK",'1F'!P40)</f>
        <v>0</v>
      </c>
    </row>
    <row r="559" spans="2:6" ht="13.5" customHeight="1">
      <c r="B559" s="306" t="str">
        <f>'1F'!AP42</f>
        <v>CR12518NNP</v>
      </c>
      <c r="C559" s="239" t="s">
        <v>11721</v>
      </c>
      <c r="E559" s="301" t="s">
        <v>683</v>
      </c>
      <c r="F559" s="307">
        <f>IF(ISBLANK('1F'!E42),"##BLANK",'1F'!E42)</f>
        <v>0.10364790827555713</v>
      </c>
    </row>
    <row r="560" spans="2:6" ht="13.5" customHeight="1">
      <c r="B560" s="306" t="str">
        <f>'1F'!AQ42</f>
        <v>CR12518ANP</v>
      </c>
      <c r="C560" s="239" t="s">
        <v>11722</v>
      </c>
      <c r="E560" s="301" t="s">
        <v>683</v>
      </c>
      <c r="F560" s="307">
        <f>IF(ISBLANK('1F'!F42),"##BLANK",'1F'!F42)</f>
        <v>6.1532386066572006E-2</v>
      </c>
    </row>
    <row r="561" spans="2:6" ht="13.5" customHeight="1">
      <c r="B561" s="306" t="str">
        <f>'1F'!AR42</f>
        <v>CR12518AAP</v>
      </c>
      <c r="C561" s="239" t="s">
        <v>11723</v>
      </c>
      <c r="E561" s="301" t="s">
        <v>683</v>
      </c>
      <c r="F561" s="307">
        <f>IF(ISBLANK('1F'!G42),"##BLANK",'1F'!G42)</f>
        <v>6.2920466465031938E-2</v>
      </c>
    </row>
    <row r="562" spans="2:6" ht="13.5" customHeight="1">
      <c r="B562" s="306" t="str">
        <f>'1F'!AS42</f>
        <v>CR12518NNV</v>
      </c>
      <c r="C562" s="239" t="s">
        <v>11721</v>
      </c>
      <c r="E562" s="301" t="s">
        <v>683</v>
      </c>
      <c r="F562" s="307">
        <f>IF(ISBLANK('1F'!H42),"##BLANK",'1F'!H42)</f>
        <v>16.349006459753276</v>
      </c>
    </row>
    <row r="563" spans="2:6" ht="13.5" customHeight="1">
      <c r="B563" s="306" t="str">
        <f>'1F'!AT42</f>
        <v>CR12518ANV</v>
      </c>
      <c r="C563" s="239" t="s">
        <v>11722</v>
      </c>
      <c r="E563" s="301" t="s">
        <v>683</v>
      </c>
      <c r="F563" s="307">
        <f>IF(ISBLANK('1F'!I42),"##BLANK",'1F'!I42)</f>
        <v>9.7058724485968</v>
      </c>
    </row>
    <row r="564" spans="2:6" ht="13.5" customHeight="1">
      <c r="B564" s="306" t="str">
        <f>'1F'!AU42</f>
        <v>CR12518AAV</v>
      </c>
      <c r="C564" s="239" t="s">
        <v>11723</v>
      </c>
      <c r="E564" s="301" t="s">
        <v>683</v>
      </c>
      <c r="F564" s="307">
        <f>IF(ISBLANK('1F'!J42),"##BLANK",'1F'!J42)</f>
        <v>10.250168767589425</v>
      </c>
    </row>
    <row r="565" spans="2:6" ht="13.5" customHeight="1">
      <c r="B565" s="306" t="str">
        <f>'1F'!AV42</f>
        <v>CR12518NNPA</v>
      </c>
      <c r="C565" s="239" t="s">
        <v>11721</v>
      </c>
      <c r="E565" s="301" t="s">
        <v>683</v>
      </c>
      <c r="F565" s="307">
        <f>IF(ISBLANK('1F'!K42),"##BLANK",'1F'!K42)</f>
        <v>7.7515614271744013E-2</v>
      </c>
    </row>
    <row r="566" spans="2:6" ht="13.5" customHeight="1">
      <c r="B566" s="306" t="str">
        <f>'1F'!AW42</f>
        <v>CR12518ANPA</v>
      </c>
      <c r="C566" s="239" t="s">
        <v>11722</v>
      </c>
      <c r="E566" s="301" t="s">
        <v>683</v>
      </c>
      <c r="F566" s="307">
        <f>IF(ISBLANK('1F'!L42),"##BLANK",'1F'!L42)</f>
        <v>3.84121632883338E-2</v>
      </c>
    </row>
    <row r="567" spans="2:6" ht="13.5" customHeight="1">
      <c r="B567" s="306" t="str">
        <f>'1F'!AX42</f>
        <v>CR12518AAPA</v>
      </c>
      <c r="C567" s="239" t="s">
        <v>11723</v>
      </c>
      <c r="E567" s="301" t="s">
        <v>683</v>
      </c>
      <c r="F567" s="307">
        <f>IF(ISBLANK('1F'!M42),"##BLANK",'1F'!M42)</f>
        <v>3.6555429214515281E-2</v>
      </c>
    </row>
    <row r="568" spans="2:6" ht="13.5" customHeight="1">
      <c r="B568" s="306" t="str">
        <f>'1F'!AY42</f>
        <v>CR12518NNVA</v>
      </c>
      <c r="C568" s="239" t="s">
        <v>11721</v>
      </c>
      <c r="E568" s="301" t="s">
        <v>683</v>
      </c>
      <c r="F568" s="307">
        <f>IF(ISBLANK('1F'!N42),"##BLANK",'1F'!N42)</f>
        <v>11.966524683301415</v>
      </c>
    </row>
    <row r="569" spans="2:6" ht="13.5" customHeight="1">
      <c r="B569" s="306" t="str">
        <f>'1F'!AZ42</f>
        <v>CR12518ANVA</v>
      </c>
      <c r="C569" s="239" t="s">
        <v>11722</v>
      </c>
      <c r="E569" s="301" t="s">
        <v>683</v>
      </c>
      <c r="F569" s="307">
        <f>IF(ISBLANK('1F'!O42),"##BLANK",'1F'!O42)</f>
        <v>5.9299033420213263</v>
      </c>
    </row>
    <row r="570" spans="2:6" ht="13.5" customHeight="1">
      <c r="B570" s="306" t="str">
        <f>'1F'!BA42</f>
        <v>CR12518AAVA</v>
      </c>
      <c r="C570" s="239" t="s">
        <v>11723</v>
      </c>
      <c r="E570" s="301" t="s">
        <v>683</v>
      </c>
      <c r="F570" s="307">
        <f>IF(ISBLANK('1F'!P42),"##BLANK",'1F'!P42)</f>
        <v>5.3697114691334349</v>
      </c>
    </row>
    <row r="571" spans="2:6" ht="13.5" customHeight="1">
      <c r="B571" s="2528" t="str">
        <f>'1F'!AP45</f>
        <v>CR12520NNP</v>
      </c>
      <c r="C571" s="239" t="s">
        <v>17021</v>
      </c>
      <c r="E571" s="301" t="s">
        <v>683</v>
      </c>
      <c r="F571" s="307">
        <f>IF(ISBLANK('1F'!E45),"##BLANK",'1F'!E45)</f>
        <v>2.1566604546989866E-2</v>
      </c>
    </row>
    <row r="572" spans="2:6" ht="13.5" customHeight="1">
      <c r="B572" s="2528" t="str">
        <f>'1F'!AQ45</f>
        <v>CR12520ANP</v>
      </c>
      <c r="C572" s="239" t="s">
        <v>17022</v>
      </c>
      <c r="E572" s="301" t="s">
        <v>683</v>
      </c>
      <c r="F572" s="307">
        <f>IF(ISBLANK('1F'!F45),"##BLANK",'1F'!F45)</f>
        <v>5.2772529696561869E-2</v>
      </c>
    </row>
    <row r="573" spans="2:6" ht="13.5" customHeight="1">
      <c r="B573" s="2528" t="str">
        <f>'1F'!AR45</f>
        <v>CR12520AAP</v>
      </c>
      <c r="C573" s="239" t="s">
        <v>17023</v>
      </c>
      <c r="E573" s="301" t="s">
        <v>683</v>
      </c>
      <c r="F573" s="307">
        <f>IF(ISBLANK('1F'!G45),"##BLANK",'1F'!G45)</f>
        <v>5.1097500193044598E-2</v>
      </c>
    </row>
    <row r="574" spans="2:6" ht="13.5" customHeight="1">
      <c r="B574" s="2528" t="str">
        <f>'1F'!AS45</f>
        <v>CR12520NNV</v>
      </c>
      <c r="C574" s="239" t="s">
        <v>17021</v>
      </c>
      <c r="E574" s="301" t="s">
        <v>683</v>
      </c>
      <c r="F574" s="307">
        <f>IF(ISBLANK('1F'!H45),"##BLANK",'1F'!H45)</f>
        <v>3.4018299348239935</v>
      </c>
    </row>
    <row r="575" spans="2:6" ht="13.5" customHeight="1">
      <c r="B575" s="2528" t="str">
        <f>'1F'!AU45</f>
        <v>CR12520AAV</v>
      </c>
      <c r="C575" s="239" t="s">
        <v>17023</v>
      </c>
      <c r="E575" s="301" t="s">
        <v>683</v>
      </c>
      <c r="F575" s="307">
        <f>IF(ISBLANK('1F'!J45),"##BLANK",'1F'!J45)</f>
        <v>8.3241277442168826</v>
      </c>
    </row>
    <row r="576" spans="2:6" ht="13.5" customHeight="1">
      <c r="B576" s="2528" t="str">
        <f>'1F'!AV45</f>
        <v>CR12520NNPA</v>
      </c>
      <c r="C576" s="239" t="s">
        <v>17024</v>
      </c>
      <c r="E576" s="301" t="s">
        <v>683</v>
      </c>
      <c r="F576" s="307">
        <f>IF(ISBLANK('1F'!K45),"##BLANK",'1F'!K45)</f>
        <v>2.1566604546989866E-2</v>
      </c>
    </row>
    <row r="577" spans="2:6" ht="13.5" customHeight="1">
      <c r="B577" s="2528" t="str">
        <f>'1F'!AW45</f>
        <v>CR12520ANPA</v>
      </c>
      <c r="C577" s="239" t="s">
        <v>17025</v>
      </c>
      <c r="E577" s="301" t="s">
        <v>683</v>
      </c>
      <c r="F577" s="307">
        <f>IF(ISBLANK('1F'!L45),"##BLANK",'1F'!L45)</f>
        <v>4.1305850850271587E-2</v>
      </c>
    </row>
    <row r="578" spans="2:6" ht="13.5" customHeight="1">
      <c r="B578" s="2528" t="str">
        <f>'1F'!AX45</f>
        <v>CR12520AAPA</v>
      </c>
      <c r="C578" s="239" t="s">
        <v>17026</v>
      </c>
      <c r="E578" s="301" t="s">
        <v>683</v>
      </c>
      <c r="F578" s="307">
        <f>IF(ISBLANK('1F'!M45),"##BLANK",'1F'!M45)</f>
        <v>4.3410157116686207E-2</v>
      </c>
    </row>
    <row r="579" spans="2:6" ht="13.5" customHeight="1">
      <c r="B579" s="2528" t="str">
        <f>'1F'!AY45</f>
        <v>CR12520NNVA</v>
      </c>
      <c r="C579" s="239" t="s">
        <v>17024</v>
      </c>
      <c r="E579" s="301" t="s">
        <v>683</v>
      </c>
      <c r="F579" s="307">
        <f>IF(ISBLANK('1F'!N45),"##BLANK",'1F'!N45)</f>
        <v>3.3293589694306158</v>
      </c>
    </row>
    <row r="580" spans="2:6" ht="13.5" customHeight="1">
      <c r="B580" s="2528" t="str">
        <f>'1F'!BA45</f>
        <v>CR12520AAVA</v>
      </c>
      <c r="C580" s="239" t="s">
        <v>17026</v>
      </c>
      <c r="E580" s="301" t="s">
        <v>683</v>
      </c>
      <c r="F580" s="307">
        <f>IF(ISBLANK('1F'!P45),"##BLANK",'1F'!P45)</f>
        <v>6.3766182904999482</v>
      </c>
    </row>
    <row r="581" spans="2:6" ht="13.5" customHeight="1">
      <c r="B581" s="2528" t="str">
        <f>'1F'!AQ46</f>
        <v>CR12521ANP</v>
      </c>
      <c r="C581" s="239" t="s">
        <v>17027</v>
      </c>
      <c r="E581" s="301" t="s">
        <v>683</v>
      </c>
      <c r="F581" s="307">
        <f>IF(ISBLANK('1F'!F46),"##BLANK",'1F'!F46)</f>
        <v>-8.621168105381884E-3</v>
      </c>
    </row>
    <row r="582" spans="2:6" ht="13.5" customHeight="1">
      <c r="B582" s="2528" t="str">
        <f>'1F'!AR46</f>
        <v>CR12521AAP</v>
      </c>
      <c r="C582" s="239" t="s">
        <v>17028</v>
      </c>
      <c r="E582" s="301" t="s">
        <v>683</v>
      </c>
      <c r="F582" s="307">
        <f>IF(ISBLANK('1F'!G46),"##BLANK",'1F'!G46)</f>
        <v>-8.3475274250065113E-3</v>
      </c>
    </row>
    <row r="583" spans="2:6" ht="13.5" customHeight="1">
      <c r="B583" s="2528" t="str">
        <f>'1F'!AU46</f>
        <v>CR12521AAV</v>
      </c>
      <c r="C583" s="239" t="s">
        <v>17027</v>
      </c>
      <c r="E583" s="301" t="s">
        <v>683</v>
      </c>
      <c r="F583" s="307">
        <f>IF(ISBLANK('1F'!J46),"##BLANK",'1F'!J46)</f>
        <v>-1.3598685722705168</v>
      </c>
    </row>
    <row r="584" spans="2:6" ht="13.5" customHeight="1">
      <c r="B584" s="2528" t="str">
        <f>'1F'!AW46</f>
        <v>CR12521ANPA</v>
      </c>
      <c r="C584" s="239" t="s">
        <v>17029</v>
      </c>
      <c r="E584" s="301" t="s">
        <v>683</v>
      </c>
      <c r="F584" s="307">
        <f>IF(ISBLANK('1F'!L46),"##BLANK",'1F'!L46)</f>
        <v>-9.8739771424193913E-3</v>
      </c>
    </row>
    <row r="585" spans="2:6" ht="13.5" customHeight="1">
      <c r="B585" s="2528" t="str">
        <f>'1F'!AX46</f>
        <v>CR12521AAPA</v>
      </c>
      <c r="C585" s="239" t="s">
        <v>17030</v>
      </c>
      <c r="E585" s="301" t="s">
        <v>683</v>
      </c>
      <c r="F585" s="307">
        <f>IF(ISBLANK('1F'!M46),"##BLANK",'1F'!M46)</f>
        <v>-1.0377002054084932E-2</v>
      </c>
    </row>
    <row r="586" spans="2:6" ht="13.5" customHeight="1">
      <c r="B586" s="2528" t="str">
        <f>'1F'!BA46</f>
        <v>CR12521AAVA</v>
      </c>
      <c r="C586" s="239" t="s">
        <v>17030</v>
      </c>
      <c r="E586" s="301" t="s">
        <v>683</v>
      </c>
      <c r="F586" s="307">
        <f>IF(ISBLANK('1F'!P46),"##BLANK",'1F'!P46)</f>
        <v>-1.5243018107667408</v>
      </c>
    </row>
    <row r="587" spans="2:6" ht="13.5" customHeight="1">
      <c r="B587" s="2528" t="str">
        <f>'1F'!AP48</f>
        <v>CR12519NNP</v>
      </c>
      <c r="C587" s="239" t="s">
        <v>17031</v>
      </c>
      <c r="E587" s="301" t="s">
        <v>683</v>
      </c>
      <c r="F587" s="307">
        <f>IF(ISBLANK('1F'!E48),"##BLANK",'1F'!E48)</f>
        <v>8.2081303728567256E-2</v>
      </c>
    </row>
    <row r="588" spans="2:6" ht="13.5" customHeight="1">
      <c r="B588" s="2528" t="str">
        <f>'1F'!AQ48</f>
        <v>CR12519ANP</v>
      </c>
      <c r="C588" s="239" t="s">
        <v>17032</v>
      </c>
      <c r="E588" s="301" t="s">
        <v>683</v>
      </c>
      <c r="F588" s="307">
        <f>IF(ISBLANK('1F'!F48),"##BLANK",'1F'!F48)</f>
        <v>1.7381024475392019E-2</v>
      </c>
    </row>
    <row r="589" spans="2:6" ht="13.5" customHeight="1">
      <c r="B589" s="2528" t="str">
        <f>'1F'!AR48</f>
        <v>CR12519AAP</v>
      </c>
      <c r="C589" s="239" t="s">
        <v>17033</v>
      </c>
      <c r="E589" s="301" t="s">
        <v>683</v>
      </c>
      <c r="F589" s="307">
        <f>IF(ISBLANK('1F'!G48),"##BLANK",'1F'!G48)</f>
        <v>2.0170493696993849E-2</v>
      </c>
    </row>
    <row r="590" spans="2:6" ht="13.5" customHeight="1">
      <c r="B590" s="2528" t="str">
        <f>'1F'!AS48</f>
        <v>CR12519NNV</v>
      </c>
      <c r="C590" s="239" t="s">
        <v>17031</v>
      </c>
      <c r="E590" s="301" t="s">
        <v>683</v>
      </c>
      <c r="F590" s="307">
        <f>IF(ISBLANK('1F'!H48),"##BLANK",'1F'!H48)</f>
        <v>12.947176524929283</v>
      </c>
    </row>
    <row r="591" spans="2:6" ht="13.5" customHeight="1">
      <c r="B591" s="2528" t="str">
        <f>'1F'!AT48</f>
        <v>CR12519ANV</v>
      </c>
      <c r="C591" s="239" t="s">
        <v>17032</v>
      </c>
      <c r="E591" s="301" t="s">
        <v>683</v>
      </c>
      <c r="F591" s="307">
        <f>IF(ISBLANK('1F'!I48),"##BLANK",'1F'!I48)</f>
        <v>2.7416132766504342</v>
      </c>
    </row>
    <row r="592" spans="2:6" ht="13.5" customHeight="1">
      <c r="B592" s="2528" t="str">
        <f>'1F'!AU48</f>
        <v>CR12519AAV</v>
      </c>
      <c r="C592" s="239" t="s">
        <v>17033</v>
      </c>
      <c r="E592" s="301" t="s">
        <v>683</v>
      </c>
      <c r="F592" s="307">
        <f>IF(ISBLANK('1F'!J48),"##BLANK",'1F'!J48)</f>
        <v>3.2859095956430595</v>
      </c>
    </row>
    <row r="593" spans="2:6" ht="13.5" customHeight="1">
      <c r="B593" s="2528" t="str">
        <f>'1F'!AV48</f>
        <v>CR12519NNPA</v>
      </c>
      <c r="C593" s="239" t="s">
        <v>17034</v>
      </c>
      <c r="E593" s="301" t="s">
        <v>683</v>
      </c>
      <c r="F593" s="307">
        <f>IF(ISBLANK('1F'!K48),"##BLANK",'1F'!K48)</f>
        <v>5.5949009724754147E-2</v>
      </c>
    </row>
    <row r="594" spans="2:6" ht="13.5" customHeight="1">
      <c r="B594" s="2528" t="str">
        <f>'1F'!AW48</f>
        <v>CR12519ANPA</v>
      </c>
      <c r="C594" s="239" t="s">
        <v>17035</v>
      </c>
      <c r="E594" s="301" t="s">
        <v>683</v>
      </c>
      <c r="F594" s="307">
        <f>IF(ISBLANK('1F'!L48),"##BLANK",'1F'!L48)</f>
        <v>6.9802895804816044E-3</v>
      </c>
    </row>
    <row r="595" spans="2:6" ht="13.5" customHeight="1">
      <c r="B595" s="2528" t="str">
        <f>'1F'!AX48</f>
        <v>CR12519AAPA</v>
      </c>
      <c r="C595" s="239" t="s">
        <v>17036</v>
      </c>
      <c r="E595" s="301" t="s">
        <v>683</v>
      </c>
      <c r="F595" s="307">
        <f>IF(ISBLANK('1F'!M48),"##BLANK",'1F'!M48)</f>
        <v>3.5222741519140063E-3</v>
      </c>
    </row>
    <row r="596" spans="2:6" ht="13.5" customHeight="1">
      <c r="B596" s="2528" t="str">
        <f>'1F'!AY48</f>
        <v>CR12519NNVA</v>
      </c>
      <c r="C596" s="239" t="s">
        <v>17034</v>
      </c>
      <c r="E596" s="301" t="s">
        <v>683</v>
      </c>
      <c r="F596" s="307">
        <f>IF(ISBLANK('1F'!N48),"##BLANK",'1F'!N48)</f>
        <v>8.6371657138708002</v>
      </c>
    </row>
    <row r="597" spans="2:6" ht="13.5" customHeight="1">
      <c r="B597" s="2528" t="str">
        <f>'1F'!AZ48</f>
        <v>CR12519ANVA</v>
      </c>
      <c r="C597" s="239" t="s">
        <v>17035</v>
      </c>
      <c r="E597" s="301" t="s">
        <v>683</v>
      </c>
      <c r="F597" s="307">
        <f>IF(ISBLANK('1F'!O48),"##BLANK",'1F'!O48)</f>
        <v>1.0775868622881188</v>
      </c>
    </row>
    <row r="598" spans="2:6" ht="13.5" customHeight="1">
      <c r="B598" s="2528" t="str">
        <f>'1F'!BA48</f>
        <v>CR12519AAVA</v>
      </c>
      <c r="C598" s="239" t="s">
        <v>17036</v>
      </c>
      <c r="E598" s="301" t="s">
        <v>683</v>
      </c>
      <c r="F598" s="307">
        <f>IF(ISBLANK('1F'!P48),"##BLANK",'1F'!P48)</f>
        <v>0.51739498940022743</v>
      </c>
    </row>
    <row r="599" spans="2:6" ht="13.5" customHeight="1">
      <c r="B599" s="306" t="str">
        <f>'1F'!AQ52</f>
        <v>CR13041ANP</v>
      </c>
      <c r="C599" s="239" t="s">
        <v>17037</v>
      </c>
      <c r="E599" s="301" t="s">
        <v>683</v>
      </c>
      <c r="F599" s="307">
        <f>IF(ISBLANK('1F'!F52),"##BLANK",'1F'!F52)</f>
        <v>7.7879308096184772E-5</v>
      </c>
    </row>
    <row r="600" spans="2:6" ht="13.5" customHeight="1">
      <c r="B600" s="306" t="str">
        <f>'1F'!AR52</f>
        <v>CR13042AAP</v>
      </c>
      <c r="C600" s="239" t="s">
        <v>17040</v>
      </c>
      <c r="E600" s="301" t="s">
        <v>683</v>
      </c>
      <c r="F600" s="307">
        <f>IF(ISBLANK('1F'!G52),"##BLANK",'1F'!G52)</f>
        <v>7.5407375453866881E-5</v>
      </c>
    </row>
    <row r="601" spans="2:6" ht="13.5" customHeight="1">
      <c r="B601" s="306" t="str">
        <f>'1F'!AU52</f>
        <v>CR13042AAV</v>
      </c>
      <c r="C601" s="239" t="s">
        <v>17040</v>
      </c>
      <c r="E601" s="301" t="s">
        <v>683</v>
      </c>
      <c r="F601" s="307">
        <f>IF(ISBLANK('1F'!J52),"##BLANK",'1F'!J52)</f>
        <v>1.2284370541859799E-2</v>
      </c>
    </row>
    <row r="602" spans="2:6" ht="13.5" customHeight="1">
      <c r="B602" s="306" t="str">
        <f>'1F'!AW52</f>
        <v>CR13043ANPA</v>
      </c>
      <c r="C602" s="239" t="s">
        <v>17043</v>
      </c>
      <c r="E602" s="301" t="s">
        <v>683</v>
      </c>
      <c r="F602" s="307">
        <f>IF(ISBLANK('1F'!L52),"##BLANK",'1F'!L52)</f>
        <v>7.8374463961247993E-5</v>
      </c>
    </row>
    <row r="603" spans="2:6" ht="13.5" customHeight="1">
      <c r="B603" s="306" t="str">
        <f>'1F'!AX52</f>
        <v>CR13044AAPA</v>
      </c>
      <c r="C603" s="239" t="s">
        <v>17046</v>
      </c>
      <c r="E603" s="301" t="s">
        <v>683</v>
      </c>
      <c r="F603" s="307">
        <f>IF(ISBLANK('1F'!M52),"##BLANK",'1F'!M52)</f>
        <v>8.2367212500392465E-5</v>
      </c>
    </row>
    <row r="604" spans="2:6" ht="13.5" customHeight="1">
      <c r="B604" s="306" t="str">
        <f>'1F'!BA52</f>
        <v>CR13045AAVA</v>
      </c>
      <c r="C604" s="239" t="s">
        <v>17046</v>
      </c>
      <c r="E604" s="301" t="s">
        <v>683</v>
      </c>
      <c r="F604" s="307">
        <f>IF(ISBLANK('1F'!P52),"##BLANK",'1F'!P52)</f>
        <v>1.2099110177272551E-2</v>
      </c>
    </row>
    <row r="605" spans="2:6" ht="13.5" customHeight="1">
      <c r="B605" s="306" t="str">
        <f>'1F'!AQ53</f>
        <v>CR13046ANP</v>
      </c>
      <c r="C605" s="239" t="s">
        <v>17038</v>
      </c>
      <c r="E605" s="301" t="s">
        <v>683</v>
      </c>
      <c r="F605" s="307">
        <f>IF(ISBLANK('1F'!F53),"##BLANK",'1F'!F53)</f>
        <v>3.3611844775254351E-3</v>
      </c>
    </row>
    <row r="606" spans="2:6" ht="13.5" customHeight="1">
      <c r="B606" s="306" t="str">
        <f>'1F'!AR53</f>
        <v>CR13048AAP</v>
      </c>
      <c r="C606" s="239" t="s">
        <v>17041</v>
      </c>
      <c r="E606" s="301" t="s">
        <v>683</v>
      </c>
      <c r="F606" s="307">
        <f>IF(ISBLANK('1F'!G53),"##BLANK",'1F'!G53)</f>
        <v>3.2544986089685941E-3</v>
      </c>
    </row>
    <row r="607" spans="2:6" ht="13.5" customHeight="1">
      <c r="B607" s="306" t="str">
        <f>'1F'!AU53</f>
        <v>CR13051AAV</v>
      </c>
      <c r="C607" s="239" t="s">
        <v>17041</v>
      </c>
      <c r="E607" s="301" t="s">
        <v>683</v>
      </c>
      <c r="F607" s="307">
        <f>IF(ISBLANK('1F'!J53),"##BLANK",'1F'!J53)</f>
        <v>0.53017979474695198</v>
      </c>
    </row>
    <row r="608" spans="2:6" ht="13.5" customHeight="1">
      <c r="B608" s="306" t="str">
        <f>'1F'!AW53</f>
        <v>CR13053ANPA</v>
      </c>
      <c r="C608" s="239" t="s">
        <v>17044</v>
      </c>
      <c r="E608" s="301" t="s">
        <v>683</v>
      </c>
      <c r="F608" s="307">
        <f>IF(ISBLANK('1F'!L53),"##BLANK",'1F'!L53)</f>
        <v>3.3825548549503404E-3</v>
      </c>
    </row>
    <row r="609" spans="2:6" ht="13.5" customHeight="1">
      <c r="B609" s="306" t="str">
        <f>'1F'!AX53</f>
        <v>CR13055AAPA</v>
      </c>
      <c r="C609" s="239" t="s">
        <v>17047</v>
      </c>
      <c r="E609" s="301" t="s">
        <v>683</v>
      </c>
      <c r="F609" s="307">
        <f>IF(ISBLANK('1F'!M53),"##BLANK",'1F'!M53)</f>
        <v>3.5548774492376437E-3</v>
      </c>
    </row>
    <row r="610" spans="2:6" ht="13.5" customHeight="1">
      <c r="B610" s="306" t="str">
        <f>'1F'!BA53</f>
        <v>CR13058AAVA</v>
      </c>
      <c r="C610" s="239" t="s">
        <v>17047</v>
      </c>
      <c r="E610" s="301" t="s">
        <v>683</v>
      </c>
      <c r="F610" s="307">
        <f>IF(ISBLANK('1F'!P53),"##BLANK",'1F'!P53)</f>
        <v>0.52218416308337401</v>
      </c>
    </row>
    <row r="611" spans="2:6" ht="13.5" customHeight="1">
      <c r="B611" s="306" t="str">
        <f>'1F'!AQ54</f>
        <v>CR13047ANP</v>
      </c>
      <c r="C611" s="239" t="s">
        <v>17039</v>
      </c>
      <c r="E611" s="301" t="s">
        <v>683</v>
      </c>
      <c r="F611" s="307">
        <f>IF(ISBLANK('1F'!F54),"##BLANK",'1F'!F54)</f>
        <v>3.4390637856216199E-3</v>
      </c>
    </row>
    <row r="612" spans="2:6" ht="13.5" customHeight="1">
      <c r="B612" s="306" t="str">
        <f>'1F'!AR54</f>
        <v>CR13049AAP</v>
      </c>
      <c r="C612" s="239" t="s">
        <v>17042</v>
      </c>
      <c r="E612" s="301" t="s">
        <v>683</v>
      </c>
      <c r="F612" s="307">
        <f>IF(ISBLANK('1F'!G54),"##BLANK",'1F'!G54)</f>
        <v>3.3299059844224608E-3</v>
      </c>
    </row>
    <row r="613" spans="2:6" ht="13.5" customHeight="1">
      <c r="B613" s="306" t="str">
        <f>'1F'!AT54</f>
        <v>CR13050ANV</v>
      </c>
      <c r="C613" s="239" t="s">
        <v>17039</v>
      </c>
      <c r="E613" s="301" t="s">
        <v>683</v>
      </c>
      <c r="F613" s="307">
        <f>IF(ISBLANK('1F'!I54),"##BLANK",'1F'!I54)</f>
        <v>0.54246416528881181</v>
      </c>
    </row>
    <row r="614" spans="2:6" ht="13.5" customHeight="1">
      <c r="B614" s="306" t="str">
        <f>'1F'!AU54</f>
        <v>CR13052AAV</v>
      </c>
      <c r="C614" s="239" t="s">
        <v>17042</v>
      </c>
      <c r="E614" s="301" t="s">
        <v>683</v>
      </c>
      <c r="F614" s="307">
        <f>IF(ISBLANK('1F'!J54),"##BLANK",'1F'!J54)</f>
        <v>0.54246416528881181</v>
      </c>
    </row>
    <row r="615" spans="2:6" ht="13.5" customHeight="1">
      <c r="B615" s="306" t="str">
        <f>'1F'!AW54</f>
        <v>CR13054ANPA</v>
      </c>
      <c r="C615" s="239" t="s">
        <v>17045</v>
      </c>
      <c r="E615" s="301" t="s">
        <v>683</v>
      </c>
      <c r="F615" s="307">
        <f>IF(ISBLANK('1F'!L54),"##BLANK",'1F'!L54)</f>
        <v>3.4609293189115883E-3</v>
      </c>
    </row>
    <row r="616" spans="2:6" ht="13.5" customHeight="1">
      <c r="B616" s="306" t="str">
        <f>'1F'!AX54</f>
        <v>CR13056AAPA</v>
      </c>
      <c r="C616" s="239" t="s">
        <v>17048</v>
      </c>
      <c r="E616" s="301" t="s">
        <v>683</v>
      </c>
      <c r="F616" s="307">
        <f>IF(ISBLANK('1F'!M54),"##BLANK",'1F'!M54)</f>
        <v>3.6372446617380363E-3</v>
      </c>
    </row>
    <row r="617" spans="2:6" ht="13.5" customHeight="1">
      <c r="B617" s="306" t="str">
        <f>'1F'!AZ54</f>
        <v>CR13057ANVA</v>
      </c>
      <c r="C617" s="239" t="s">
        <v>17045</v>
      </c>
      <c r="E617" s="301" t="s">
        <v>683</v>
      </c>
      <c r="F617" s="307">
        <f>IF(ISBLANK('1F'!O54),"##BLANK",'1F'!O54)</f>
        <v>0.53428327326064651</v>
      </c>
    </row>
    <row r="618" spans="2:6" ht="13.5" customHeight="1">
      <c r="B618" s="306" t="str">
        <f>'1F'!BA54</f>
        <v>CR13059AAVA</v>
      </c>
      <c r="C618" s="239" t="s">
        <v>17048</v>
      </c>
      <c r="E618" s="301" t="s">
        <v>683</v>
      </c>
      <c r="F618" s="307">
        <f>IF(ISBLANK('1F'!P54),"##BLANK",'1F'!P54)</f>
        <v>0.53428327326064651</v>
      </c>
    </row>
  </sheetData>
  <sheetProtection sort="0"/>
  <conditionalFormatting sqref="E4:E618">
    <cfRule type="expression" dxfId="564" priority="1">
      <formula>$C4="New Bon"</formula>
    </cfRule>
  </conditionalFormatting>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AS51"/>
  <sheetViews>
    <sheetView showGridLines="0" zoomScale="70" zoomScaleNormal="70" zoomScaleSheetLayoutView="100" workbookViewId="0">
      <pane ySplit="6" topLeftCell="A33" activePane="bottomLeft" state="frozen"/>
      <selection activeCell="T14" sqref="T14:U14"/>
      <selection pane="bottomLeft" activeCell="I15" sqref="I15"/>
    </sheetView>
  </sheetViews>
  <sheetFormatPr defaultColWidth="9" defaultRowHeight="15.75"/>
  <cols>
    <col min="1" max="1" width="1.625" style="244" customWidth="1"/>
    <col min="2" max="2" width="61.125" style="244" customWidth="1"/>
    <col min="3" max="3" width="7" style="244" customWidth="1"/>
    <col min="4" max="4" width="5.125" style="244" customWidth="1"/>
    <col min="5" max="9" width="12.5" style="244" customWidth="1"/>
    <col min="10" max="14" width="12.5" style="312" customWidth="1"/>
    <col min="15" max="15" width="1.625" style="312" customWidth="1"/>
    <col min="16" max="16" width="12.5" style="244" customWidth="1"/>
    <col min="17" max="17" width="1.625" style="244" customWidth="1"/>
    <col min="18" max="18" width="26.75" style="244" customWidth="1"/>
    <col min="19" max="20" width="1.625" style="244" customWidth="1"/>
    <col min="21" max="21" width="25.125" style="244" customWidth="1"/>
    <col min="22" max="22" width="1.625" style="315" customWidth="1"/>
    <col min="23" max="32" width="8.125" style="315" hidden="1" customWidth="1"/>
    <col min="33" max="33" width="1.625" style="315" hidden="1" customWidth="1"/>
    <col min="34" max="34" width="1.625" style="244" customWidth="1"/>
    <col min="35" max="35" width="43.625" style="244" customWidth="1"/>
    <col min="36" max="45" width="16.125" style="244" customWidth="1"/>
    <col min="46" max="46" width="1.625" style="244" customWidth="1"/>
    <col min="47" max="16384" width="9" style="244"/>
  </cols>
  <sheetData>
    <row r="1" spans="1:45" s="441" customFormat="1" ht="29.25" customHeight="1">
      <c r="B1" s="533" t="s">
        <v>634</v>
      </c>
      <c r="C1" s="533"/>
      <c r="D1" s="533"/>
      <c r="E1" s="533"/>
      <c r="F1" s="842"/>
      <c r="G1" s="842"/>
      <c r="H1" s="842"/>
      <c r="I1" s="842"/>
      <c r="J1" s="842"/>
      <c r="K1" s="842"/>
      <c r="L1" s="842"/>
      <c r="M1" s="842"/>
      <c r="N1" s="842"/>
      <c r="O1" s="312"/>
      <c r="P1" s="583"/>
      <c r="Q1" s="583"/>
      <c r="R1" s="583"/>
      <c r="T1" s="392"/>
      <c r="U1" s="319"/>
      <c r="V1" s="413"/>
      <c r="W1" s="315"/>
      <c r="X1" s="315"/>
      <c r="Y1" s="315"/>
      <c r="Z1" s="315"/>
      <c r="AA1" s="315"/>
      <c r="AB1" s="315"/>
      <c r="AC1" s="315"/>
      <c r="AD1" s="315"/>
      <c r="AE1" s="315"/>
      <c r="AF1" s="315"/>
      <c r="AG1" s="413"/>
      <c r="AI1" s="533" t="s">
        <v>11001</v>
      </c>
      <c r="AJ1" s="533"/>
      <c r="AK1" s="842"/>
      <c r="AL1" s="842"/>
      <c r="AM1" s="842"/>
      <c r="AN1" s="842"/>
      <c r="AO1" s="842"/>
      <c r="AP1" s="842"/>
      <c r="AQ1" s="842"/>
      <c r="AR1" s="842"/>
      <c r="AS1" s="842"/>
    </row>
    <row r="2" spans="1:45" s="441" customFormat="1" ht="29.25" customHeight="1">
      <c r="B2" s="533" t="str">
        <f>Validation!B4</f>
        <v>South Staffordshire Water</v>
      </c>
      <c r="C2" s="842"/>
      <c r="D2" s="842"/>
      <c r="E2" s="842"/>
      <c r="F2" s="842"/>
      <c r="G2" s="842"/>
      <c r="H2" s="842"/>
      <c r="I2" s="842"/>
      <c r="J2" s="842"/>
      <c r="K2" s="842"/>
      <c r="L2" s="842"/>
      <c r="M2" s="842"/>
      <c r="N2" s="842"/>
      <c r="O2" s="312"/>
      <c r="P2" s="583"/>
      <c r="Q2" s="583"/>
      <c r="R2" s="583"/>
      <c r="T2" s="392"/>
      <c r="U2" s="319"/>
      <c r="V2" s="413"/>
      <c r="W2" s="315"/>
      <c r="X2" s="315"/>
      <c r="Y2" s="315"/>
      <c r="Z2" s="315"/>
      <c r="AA2" s="315"/>
      <c r="AB2" s="315"/>
      <c r="AC2" s="315"/>
      <c r="AD2" s="315"/>
      <c r="AE2" s="315"/>
      <c r="AF2" s="315"/>
      <c r="AG2" s="413"/>
      <c r="AI2" s="533"/>
      <c r="AJ2" s="842"/>
      <c r="AK2" s="842"/>
      <c r="AL2" s="842"/>
      <c r="AM2" s="842"/>
      <c r="AN2" s="842"/>
      <c r="AO2" s="842"/>
      <c r="AP2" s="842"/>
      <c r="AQ2" s="842"/>
      <c r="AR2" s="842"/>
      <c r="AS2" s="842"/>
    </row>
    <row r="3" spans="1:45" ht="45" customHeight="1">
      <c r="B3" s="2835" t="s">
        <v>597</v>
      </c>
      <c r="C3" s="2835"/>
      <c r="D3" s="2835"/>
      <c r="E3" s="2835"/>
      <c r="F3" s="2835"/>
      <c r="G3" s="2835"/>
      <c r="H3" s="2835"/>
      <c r="I3" s="2835"/>
      <c r="J3" s="2835"/>
      <c r="K3" s="2835"/>
      <c r="L3" s="2835"/>
      <c r="M3" s="2835"/>
      <c r="N3" s="2835"/>
      <c r="O3" s="2835"/>
      <c r="P3" s="2835"/>
      <c r="Q3" s="2835"/>
      <c r="R3" s="2835"/>
      <c r="T3" s="394"/>
      <c r="U3" s="317" t="s">
        <v>6027</v>
      </c>
      <c r="V3" s="413"/>
      <c r="AG3" s="413"/>
      <c r="AI3" s="2835" t="s">
        <v>597</v>
      </c>
      <c r="AJ3" s="2835"/>
      <c r="AK3" s="2835"/>
      <c r="AL3" s="2835"/>
      <c r="AM3" s="2835"/>
      <c r="AN3" s="2835"/>
      <c r="AO3" s="2835"/>
      <c r="AP3" s="2835"/>
      <c r="AQ3" s="2835"/>
      <c r="AR3" s="2835"/>
      <c r="AS3" s="2835"/>
    </row>
    <row r="4" spans="1:45" ht="15" customHeight="1" thickBot="1">
      <c r="B4" s="748"/>
      <c r="C4" s="748"/>
      <c r="D4" s="748"/>
      <c r="E4" s="748"/>
      <c r="F4" s="748"/>
      <c r="G4" s="748"/>
      <c r="H4" s="748"/>
      <c r="I4" s="748"/>
      <c r="J4" s="748"/>
      <c r="K4" s="748"/>
      <c r="L4" s="748"/>
      <c r="M4" s="748"/>
      <c r="N4" s="748"/>
      <c r="O4" s="748"/>
      <c r="P4" s="312"/>
      <c r="T4" s="397"/>
      <c r="U4" s="319"/>
      <c r="V4" s="413"/>
      <c r="W4" s="2707" t="s">
        <v>6028</v>
      </c>
      <c r="X4" s="2707"/>
      <c r="Y4" s="2707"/>
      <c r="Z4" s="2707"/>
      <c r="AA4" s="2707"/>
      <c r="AB4" s="2707"/>
      <c r="AC4" s="2707"/>
      <c r="AD4" s="2707"/>
      <c r="AE4" s="2707"/>
      <c r="AF4" s="2707"/>
      <c r="AG4" s="413"/>
      <c r="AI4" s="748"/>
      <c r="AJ4" s="748"/>
      <c r="AK4" s="748"/>
      <c r="AL4" s="748"/>
      <c r="AM4" s="748"/>
      <c r="AN4" s="748"/>
      <c r="AO4" s="748"/>
      <c r="AP4" s="748"/>
      <c r="AQ4" s="748"/>
      <c r="AR4" s="748"/>
      <c r="AS4" s="748"/>
    </row>
    <row r="5" spans="1:45" ht="15" customHeight="1" thickTop="1">
      <c r="A5" s="207"/>
      <c r="B5" s="2831" t="s">
        <v>6029</v>
      </c>
      <c r="C5" s="2712" t="s">
        <v>6030</v>
      </c>
      <c r="D5" s="2712" t="s">
        <v>5926</v>
      </c>
      <c r="E5" s="2833" t="s">
        <v>6236</v>
      </c>
      <c r="F5" s="2833"/>
      <c r="G5" s="2833"/>
      <c r="H5" s="2833"/>
      <c r="I5" s="2833"/>
      <c r="J5" s="2833" t="s">
        <v>7568</v>
      </c>
      <c r="K5" s="2833"/>
      <c r="L5" s="2833"/>
      <c r="M5" s="2833"/>
      <c r="N5" s="2834"/>
      <c r="O5" s="845"/>
      <c r="P5" s="2808" t="s">
        <v>6034</v>
      </c>
      <c r="Q5" s="207"/>
      <c r="R5" s="2808" t="s">
        <v>6035</v>
      </c>
      <c r="S5" s="207"/>
      <c r="T5" s="397"/>
      <c r="U5" s="319"/>
      <c r="V5" s="413"/>
      <c r="W5" s="321" t="s">
        <v>6036</v>
      </c>
      <c r="X5" s="322"/>
      <c r="Y5" s="322"/>
      <c r="Z5" s="322"/>
      <c r="AA5" s="322"/>
      <c r="AB5" s="322"/>
      <c r="AC5" s="322"/>
      <c r="AD5" s="322"/>
      <c r="AE5" s="322"/>
      <c r="AF5" s="322"/>
      <c r="AG5" s="413"/>
      <c r="AI5" s="2831" t="s">
        <v>6029</v>
      </c>
      <c r="AJ5" s="2833" t="s">
        <v>6236</v>
      </c>
      <c r="AK5" s="2833"/>
      <c r="AL5" s="2833"/>
      <c r="AM5" s="2833"/>
      <c r="AN5" s="2833"/>
      <c r="AO5" s="2833" t="s">
        <v>7568</v>
      </c>
      <c r="AP5" s="2833"/>
      <c r="AQ5" s="2833"/>
      <c r="AR5" s="2833"/>
      <c r="AS5" s="2834"/>
    </row>
    <row r="6" spans="1:45" ht="56.25" customHeight="1" thickBot="1">
      <c r="A6" s="207"/>
      <c r="B6" s="2832"/>
      <c r="C6" s="2836"/>
      <c r="D6" s="2836"/>
      <c r="E6" s="846" t="s">
        <v>6285</v>
      </c>
      <c r="F6" s="846" t="s">
        <v>7569</v>
      </c>
      <c r="G6" s="846" t="s">
        <v>7570</v>
      </c>
      <c r="H6" s="846" t="s">
        <v>601</v>
      </c>
      <c r="I6" s="846" t="s">
        <v>6288</v>
      </c>
      <c r="J6" s="846" t="s">
        <v>6285</v>
      </c>
      <c r="K6" s="846" t="s">
        <v>7569</v>
      </c>
      <c r="L6" s="846" t="s">
        <v>7570</v>
      </c>
      <c r="M6" s="846" t="s">
        <v>601</v>
      </c>
      <c r="N6" s="847" t="s">
        <v>6288</v>
      </c>
      <c r="O6" s="401"/>
      <c r="P6" s="2810"/>
      <c r="Q6" s="207"/>
      <c r="R6" s="2810"/>
      <c r="S6" s="207"/>
      <c r="T6" s="397"/>
      <c r="U6" s="319"/>
      <c r="V6" s="413"/>
      <c r="W6" s="244"/>
      <c r="X6" s="244"/>
      <c r="Y6" s="244"/>
      <c r="Z6" s="244"/>
      <c r="AA6" s="244"/>
      <c r="AB6" s="244"/>
      <c r="AC6" s="244"/>
      <c r="AD6" s="244"/>
      <c r="AE6" s="244"/>
      <c r="AF6" s="244"/>
      <c r="AG6" s="413"/>
      <c r="AI6" s="2832"/>
      <c r="AJ6" s="1290" t="s">
        <v>6285</v>
      </c>
      <c r="AK6" s="1290" t="s">
        <v>7569</v>
      </c>
      <c r="AL6" s="1290" t="s">
        <v>7570</v>
      </c>
      <c r="AM6" s="1290" t="s">
        <v>601</v>
      </c>
      <c r="AN6" s="1290" t="s">
        <v>7571</v>
      </c>
      <c r="AO6" s="1290" t="s">
        <v>6285</v>
      </c>
      <c r="AP6" s="1290" t="s">
        <v>7569</v>
      </c>
      <c r="AQ6" s="1290" t="s">
        <v>7570</v>
      </c>
      <c r="AR6" s="1290" t="s">
        <v>601</v>
      </c>
      <c r="AS6" s="847" t="s">
        <v>7571</v>
      </c>
    </row>
    <row r="7" spans="1:45" ht="15" customHeight="1" thickTop="1" thickBot="1">
      <c r="A7" s="207"/>
      <c r="B7" s="467"/>
      <c r="C7" s="467"/>
      <c r="D7" s="467"/>
      <c r="E7" s="401"/>
      <c r="F7" s="401"/>
      <c r="G7" s="401"/>
      <c r="H7" s="401"/>
      <c r="I7" s="401"/>
      <c r="J7" s="401"/>
      <c r="K7" s="401"/>
      <c r="L7" s="401"/>
      <c r="M7" s="401"/>
      <c r="N7" s="401"/>
      <c r="O7" s="401"/>
      <c r="P7" s="640"/>
      <c r="Q7" s="207"/>
      <c r="R7" s="207"/>
      <c r="S7" s="207"/>
      <c r="T7" s="397"/>
      <c r="U7" s="319"/>
      <c r="V7" s="413"/>
      <c r="W7" s="319"/>
      <c r="X7" s="319"/>
      <c r="Y7" s="319"/>
      <c r="Z7" s="319"/>
      <c r="AA7" s="319"/>
      <c r="AB7" s="319"/>
      <c r="AC7" s="319"/>
      <c r="AD7" s="319"/>
      <c r="AE7" s="319"/>
      <c r="AF7" s="319"/>
      <c r="AG7" s="413"/>
      <c r="AI7" s="578"/>
      <c r="AJ7" s="401"/>
      <c r="AK7" s="401"/>
      <c r="AL7" s="401"/>
      <c r="AM7" s="401"/>
      <c r="AN7" s="401"/>
      <c r="AO7" s="401"/>
      <c r="AP7" s="401"/>
      <c r="AQ7" s="401"/>
      <c r="AR7" s="401"/>
      <c r="AS7" s="401"/>
    </row>
    <row r="8" spans="1:45" ht="31.5" thickTop="1" thickBot="1">
      <c r="A8" s="207"/>
      <c r="B8" s="848" t="s">
        <v>7572</v>
      </c>
      <c r="C8" s="849"/>
      <c r="D8" s="849"/>
      <c r="E8" s="34"/>
      <c r="F8" s="401"/>
      <c r="G8" s="401"/>
      <c r="H8" s="401"/>
      <c r="I8" s="401"/>
      <c r="J8" s="401"/>
      <c r="K8" s="401"/>
      <c r="L8" s="401"/>
      <c r="M8" s="401"/>
      <c r="N8" s="401"/>
      <c r="O8" s="401"/>
      <c r="P8" s="640"/>
      <c r="Q8" s="207"/>
      <c r="R8" s="207"/>
      <c r="S8" s="207"/>
      <c r="T8" s="397"/>
      <c r="U8" s="319"/>
      <c r="V8" s="413"/>
      <c r="W8" s="244"/>
      <c r="X8" s="244"/>
      <c r="Y8" s="244"/>
      <c r="Z8" s="244"/>
      <c r="AA8" s="244"/>
      <c r="AB8" s="244"/>
      <c r="AC8" s="244"/>
      <c r="AD8" s="244"/>
      <c r="AE8" s="244"/>
      <c r="AF8" s="244"/>
      <c r="AG8" s="413"/>
      <c r="AI8" s="848" t="s">
        <v>7572</v>
      </c>
      <c r="AJ8" s="850"/>
      <c r="AK8" s="401"/>
      <c r="AL8" s="401"/>
      <c r="AM8" s="401"/>
      <c r="AN8" s="401"/>
      <c r="AO8" s="401"/>
      <c r="AP8" s="401"/>
      <c r="AQ8" s="401"/>
      <c r="AR8" s="401"/>
      <c r="AS8" s="401"/>
    </row>
    <row r="9" spans="1:45" ht="45.75" thickTop="1">
      <c r="A9" s="207"/>
      <c r="B9" s="851" t="s">
        <v>11271</v>
      </c>
      <c r="C9" s="852" t="s">
        <v>682</v>
      </c>
      <c r="D9" s="852">
        <v>3</v>
      </c>
      <c r="E9" s="853">
        <v>7.8109999999999999</v>
      </c>
      <c r="F9" s="853">
        <v>100.652</v>
      </c>
      <c r="G9" s="853">
        <v>0</v>
      </c>
      <c r="H9" s="853">
        <v>0</v>
      </c>
      <c r="I9" s="853">
        <v>0</v>
      </c>
      <c r="J9" s="853">
        <v>17.106999999999999</v>
      </c>
      <c r="K9" s="853">
        <v>193.45599999999999</v>
      </c>
      <c r="L9" s="853">
        <v>0</v>
      </c>
      <c r="M9" s="853">
        <v>0</v>
      </c>
      <c r="N9" s="854">
        <v>0</v>
      </c>
      <c r="O9" s="401"/>
      <c r="P9" s="855" t="s">
        <v>7574</v>
      </c>
      <c r="Q9" s="207"/>
      <c r="R9" s="335"/>
      <c r="S9" s="207"/>
      <c r="T9" s="415"/>
      <c r="U9" s="336">
        <f>IF( SUM( W9:AF9 ) = 0, 0, $W$5 )</f>
        <v>0</v>
      </c>
      <c r="V9" s="413"/>
      <c r="W9" s="337">
        <f xml:space="preserve"> IF( ISNUMBER( E9 ), 0, 1 )</f>
        <v>0</v>
      </c>
      <c r="X9" s="337">
        <f t="shared" ref="X9:AF9" si="0" xml:space="preserve"> IF( ISNUMBER( F9 ), 0, 1 )</f>
        <v>0</v>
      </c>
      <c r="Y9" s="337">
        <f t="shared" si="0"/>
        <v>0</v>
      </c>
      <c r="Z9" s="337">
        <f t="shared" si="0"/>
        <v>0</v>
      </c>
      <c r="AA9" s="337">
        <f t="shared" si="0"/>
        <v>0</v>
      </c>
      <c r="AB9" s="337">
        <f t="shared" si="0"/>
        <v>0</v>
      </c>
      <c r="AC9" s="337">
        <f t="shared" si="0"/>
        <v>0</v>
      </c>
      <c r="AD9" s="337">
        <f t="shared" si="0"/>
        <v>0</v>
      </c>
      <c r="AE9" s="337">
        <f t="shared" si="0"/>
        <v>0</v>
      </c>
      <c r="AF9" s="337">
        <f t="shared" si="0"/>
        <v>0</v>
      </c>
      <c r="AG9" s="413"/>
      <c r="AI9" s="851" t="s">
        <v>7573</v>
      </c>
      <c r="AJ9" s="853" t="s">
        <v>2286</v>
      </c>
      <c r="AK9" s="853" t="s">
        <v>2306</v>
      </c>
      <c r="AL9" s="853" t="s">
        <v>2326</v>
      </c>
      <c r="AM9" s="853" t="s">
        <v>2346</v>
      </c>
      <c r="AN9" s="853" t="s">
        <v>2366</v>
      </c>
      <c r="AO9" s="853" t="s">
        <v>2386</v>
      </c>
      <c r="AP9" s="853" t="s">
        <v>2409</v>
      </c>
      <c r="AQ9" s="853" t="s">
        <v>2432</v>
      </c>
      <c r="AR9" s="853" t="s">
        <v>2455</v>
      </c>
      <c r="AS9" s="854" t="s">
        <v>2478</v>
      </c>
    </row>
    <row r="10" spans="1:45" ht="32.25" customHeight="1">
      <c r="A10" s="207"/>
      <c r="B10" s="856" t="s">
        <v>11272</v>
      </c>
      <c r="C10" s="377" t="s">
        <v>682</v>
      </c>
      <c r="D10" s="377">
        <v>3</v>
      </c>
      <c r="E10" s="857">
        <v>8.0969999999999995</v>
      </c>
      <c r="F10" s="857">
        <v>89.144999999999996</v>
      </c>
      <c r="G10" s="857">
        <v>0</v>
      </c>
      <c r="H10" s="857">
        <v>0</v>
      </c>
      <c r="I10" s="857">
        <v>0</v>
      </c>
      <c r="J10" s="857">
        <v>15.468999999999999</v>
      </c>
      <c r="K10" s="857">
        <v>170.26900000000001</v>
      </c>
      <c r="L10" s="857">
        <v>0</v>
      </c>
      <c r="M10" s="857">
        <v>0</v>
      </c>
      <c r="N10" s="858">
        <v>0</v>
      </c>
      <c r="O10" s="401"/>
      <c r="P10" s="859" t="s">
        <v>7576</v>
      </c>
      <c r="Q10" s="207"/>
      <c r="R10" s="343"/>
      <c r="S10" s="207"/>
      <c r="T10" s="415"/>
      <c r="U10" s="336">
        <f t="shared" ref="U10:U12" si="1">IF( SUM( W10:AF10 ) = 0, 0, $W$5 )</f>
        <v>0</v>
      </c>
      <c r="V10" s="413"/>
      <c r="W10" s="337">
        <f t="shared" ref="W10:W12" si="2" xml:space="preserve"> IF( ISNUMBER( E10 ), 0, 1 )</f>
        <v>0</v>
      </c>
      <c r="X10" s="337">
        <f t="shared" ref="X10:X12" si="3" xml:space="preserve"> IF( ISNUMBER( F10 ), 0, 1 )</f>
        <v>0</v>
      </c>
      <c r="Y10" s="337">
        <f t="shared" ref="Y10:Y12" si="4" xml:space="preserve"> IF( ISNUMBER( G10 ), 0, 1 )</f>
        <v>0</v>
      </c>
      <c r="Z10" s="337">
        <f t="shared" ref="Z10:Z12" si="5" xml:space="preserve"> IF( ISNUMBER( H10 ), 0, 1 )</f>
        <v>0</v>
      </c>
      <c r="AA10" s="337">
        <f t="shared" ref="AA10:AA12" si="6" xml:space="preserve"> IF( ISNUMBER( I10 ), 0, 1 )</f>
        <v>0</v>
      </c>
      <c r="AB10" s="337">
        <f t="shared" ref="AB10:AB12" si="7" xml:space="preserve"> IF( ISNUMBER( J10 ), 0, 1 )</f>
        <v>0</v>
      </c>
      <c r="AC10" s="337">
        <f t="shared" ref="AC10:AC12" si="8" xml:space="preserve"> IF( ISNUMBER( K10 ), 0, 1 )</f>
        <v>0</v>
      </c>
      <c r="AD10" s="337">
        <f t="shared" ref="AD10:AD12" si="9" xml:space="preserve"> IF( ISNUMBER( L10 ), 0, 1 )</f>
        <v>0</v>
      </c>
      <c r="AE10" s="337">
        <f t="shared" ref="AE10:AE12" si="10" xml:space="preserve"> IF( ISNUMBER( M10 ), 0, 1 )</f>
        <v>0</v>
      </c>
      <c r="AF10" s="337">
        <f t="shared" ref="AF10:AF12" si="11" xml:space="preserve"> IF( ISNUMBER( N10 ), 0, 1 )</f>
        <v>0</v>
      </c>
      <c r="AG10" s="413"/>
      <c r="AI10" s="856" t="s">
        <v>7575</v>
      </c>
      <c r="AJ10" s="857" t="s">
        <v>2287</v>
      </c>
      <c r="AK10" s="857" t="s">
        <v>2307</v>
      </c>
      <c r="AL10" s="857" t="s">
        <v>2327</v>
      </c>
      <c r="AM10" s="857" t="s">
        <v>2347</v>
      </c>
      <c r="AN10" s="857" t="s">
        <v>2367</v>
      </c>
      <c r="AO10" s="857" t="s">
        <v>2387</v>
      </c>
      <c r="AP10" s="857" t="s">
        <v>2410</v>
      </c>
      <c r="AQ10" s="857" t="s">
        <v>2433</v>
      </c>
      <c r="AR10" s="857" t="s">
        <v>2456</v>
      </c>
      <c r="AS10" s="858" t="s">
        <v>2479</v>
      </c>
    </row>
    <row r="11" spans="1:45" ht="15.75" customHeight="1">
      <c r="A11" s="207"/>
      <c r="B11" s="856" t="s">
        <v>7577</v>
      </c>
      <c r="C11" s="377" t="s">
        <v>682</v>
      </c>
      <c r="D11" s="377">
        <v>3</v>
      </c>
      <c r="E11" s="857">
        <v>0</v>
      </c>
      <c r="F11" s="857">
        <v>0</v>
      </c>
      <c r="G11" s="857">
        <v>0</v>
      </c>
      <c r="H11" s="857">
        <v>0</v>
      </c>
      <c r="I11" s="857">
        <v>0</v>
      </c>
      <c r="J11" s="857">
        <v>0</v>
      </c>
      <c r="K11" s="857">
        <v>0</v>
      </c>
      <c r="L11" s="857">
        <v>0</v>
      </c>
      <c r="M11" s="857">
        <v>0</v>
      </c>
      <c r="N11" s="858">
        <v>0</v>
      </c>
      <c r="O11" s="401"/>
      <c r="P11" s="859" t="s">
        <v>7578</v>
      </c>
      <c r="Q11" s="207"/>
      <c r="R11" s="343"/>
      <c r="S11" s="207"/>
      <c r="T11" s="415"/>
      <c r="U11" s="336">
        <f t="shared" si="1"/>
        <v>0</v>
      </c>
      <c r="V11" s="413"/>
      <c r="W11" s="337">
        <f t="shared" si="2"/>
        <v>0</v>
      </c>
      <c r="X11" s="337">
        <f t="shared" si="3"/>
        <v>0</v>
      </c>
      <c r="Y11" s="337">
        <f t="shared" si="4"/>
        <v>0</v>
      </c>
      <c r="Z11" s="337">
        <f t="shared" si="5"/>
        <v>0</v>
      </c>
      <c r="AA11" s="337">
        <f t="shared" si="6"/>
        <v>0</v>
      </c>
      <c r="AB11" s="337">
        <f t="shared" si="7"/>
        <v>0</v>
      </c>
      <c r="AC11" s="337">
        <f t="shared" si="8"/>
        <v>0</v>
      </c>
      <c r="AD11" s="337">
        <f t="shared" si="9"/>
        <v>0</v>
      </c>
      <c r="AE11" s="337">
        <f t="shared" si="10"/>
        <v>0</v>
      </c>
      <c r="AF11" s="337">
        <f t="shared" si="11"/>
        <v>0</v>
      </c>
      <c r="AG11" s="413"/>
      <c r="AI11" s="856" t="s">
        <v>7577</v>
      </c>
      <c r="AJ11" s="857" t="s">
        <v>2288</v>
      </c>
      <c r="AK11" s="857" t="s">
        <v>2308</v>
      </c>
      <c r="AL11" s="857" t="s">
        <v>2328</v>
      </c>
      <c r="AM11" s="857" t="s">
        <v>2348</v>
      </c>
      <c r="AN11" s="857" t="s">
        <v>2368</v>
      </c>
      <c r="AO11" s="857" t="s">
        <v>2388</v>
      </c>
      <c r="AP11" s="857" t="s">
        <v>2411</v>
      </c>
      <c r="AQ11" s="857" t="s">
        <v>2434</v>
      </c>
      <c r="AR11" s="857" t="s">
        <v>2457</v>
      </c>
      <c r="AS11" s="858" t="s">
        <v>2480</v>
      </c>
    </row>
    <row r="12" spans="1:45" ht="15.75" customHeight="1">
      <c r="A12" s="207"/>
      <c r="B12" s="856" t="s">
        <v>7579</v>
      </c>
      <c r="C12" s="377" t="s">
        <v>682</v>
      </c>
      <c r="D12" s="377">
        <v>3</v>
      </c>
      <c r="E12" s="857">
        <v>0</v>
      </c>
      <c r="F12" s="857">
        <v>0</v>
      </c>
      <c r="G12" s="857">
        <v>0</v>
      </c>
      <c r="H12" s="857">
        <v>0</v>
      </c>
      <c r="I12" s="857">
        <v>0</v>
      </c>
      <c r="J12" s="857">
        <v>0</v>
      </c>
      <c r="K12" s="857">
        <v>0</v>
      </c>
      <c r="L12" s="857">
        <v>0</v>
      </c>
      <c r="M12" s="857">
        <v>0</v>
      </c>
      <c r="N12" s="860">
        <v>0</v>
      </c>
      <c r="O12" s="401"/>
      <c r="P12" s="859" t="s">
        <v>7580</v>
      </c>
      <c r="Q12" s="207"/>
      <c r="R12" s="343"/>
      <c r="S12" s="207"/>
      <c r="T12" s="415"/>
      <c r="U12" s="336">
        <f t="shared" si="1"/>
        <v>0</v>
      </c>
      <c r="V12" s="413"/>
      <c r="W12" s="337">
        <f t="shared" si="2"/>
        <v>0</v>
      </c>
      <c r="X12" s="337">
        <f t="shared" si="3"/>
        <v>0</v>
      </c>
      <c r="Y12" s="337">
        <f t="shared" si="4"/>
        <v>0</v>
      </c>
      <c r="Z12" s="337">
        <f t="shared" si="5"/>
        <v>0</v>
      </c>
      <c r="AA12" s="337">
        <f t="shared" si="6"/>
        <v>0</v>
      </c>
      <c r="AB12" s="337">
        <f t="shared" si="7"/>
        <v>0</v>
      </c>
      <c r="AC12" s="337">
        <f t="shared" si="8"/>
        <v>0</v>
      </c>
      <c r="AD12" s="337">
        <f t="shared" si="9"/>
        <v>0</v>
      </c>
      <c r="AE12" s="337">
        <f t="shared" si="10"/>
        <v>0</v>
      </c>
      <c r="AF12" s="337">
        <f t="shared" si="11"/>
        <v>0</v>
      </c>
      <c r="AG12" s="413"/>
      <c r="AI12" s="856" t="s">
        <v>7579</v>
      </c>
      <c r="AJ12" s="857" t="s">
        <v>2289</v>
      </c>
      <c r="AK12" s="857" t="s">
        <v>2309</v>
      </c>
      <c r="AL12" s="857" t="s">
        <v>2329</v>
      </c>
      <c r="AM12" s="857" t="s">
        <v>2349</v>
      </c>
      <c r="AN12" s="857" t="s">
        <v>2369</v>
      </c>
      <c r="AO12" s="857" t="s">
        <v>2389</v>
      </c>
      <c r="AP12" s="857" t="s">
        <v>2412</v>
      </c>
      <c r="AQ12" s="857" t="s">
        <v>2435</v>
      </c>
      <c r="AR12" s="857" t="s">
        <v>2458</v>
      </c>
      <c r="AS12" s="860" t="s">
        <v>2481</v>
      </c>
    </row>
    <row r="13" spans="1:45" ht="33" customHeight="1">
      <c r="A13" s="207"/>
      <c r="B13" s="856" t="s">
        <v>7581</v>
      </c>
      <c r="C13" s="377" t="s">
        <v>682</v>
      </c>
      <c r="D13" s="377">
        <v>3</v>
      </c>
      <c r="E13" s="2268">
        <f>IFERROR(E10 + E11 - E12, 0)</f>
        <v>8.0969999999999995</v>
      </c>
      <c r="F13" s="2268">
        <f t="shared" ref="F13:N13" si="12">IFERROR(F10 + F11 - F12, 0)</f>
        <v>89.144999999999996</v>
      </c>
      <c r="G13" s="2268">
        <f t="shared" si="12"/>
        <v>0</v>
      </c>
      <c r="H13" s="2268">
        <f t="shared" ref="H13" si="13">IFERROR(H10 + H11 - H12, 0)</f>
        <v>0</v>
      </c>
      <c r="I13" s="2268">
        <f t="shared" si="12"/>
        <v>0</v>
      </c>
      <c r="J13" s="2268">
        <f t="shared" si="12"/>
        <v>15.468999999999999</v>
      </c>
      <c r="K13" s="2268">
        <f t="shared" si="12"/>
        <v>170.26900000000001</v>
      </c>
      <c r="L13" s="2268">
        <f t="shared" si="12"/>
        <v>0</v>
      </c>
      <c r="M13" s="2268">
        <f t="shared" ref="M13" si="14">IFERROR(M10 + M11 - M12, 0)</f>
        <v>0</v>
      </c>
      <c r="N13" s="2269">
        <f t="shared" si="12"/>
        <v>0</v>
      </c>
      <c r="O13" s="401"/>
      <c r="P13" s="859" t="s">
        <v>7582</v>
      </c>
      <c r="Q13" s="207"/>
      <c r="R13" s="343"/>
      <c r="S13" s="207"/>
      <c r="T13" s="415"/>
      <c r="U13" s="319"/>
      <c r="V13" s="413"/>
      <c r="W13" s="244"/>
      <c r="X13" s="244"/>
      <c r="Y13" s="244"/>
      <c r="Z13" s="244"/>
      <c r="AA13" s="244"/>
      <c r="AB13" s="244"/>
      <c r="AC13" s="244"/>
      <c r="AD13" s="244"/>
      <c r="AE13" s="244"/>
      <c r="AF13" s="244"/>
      <c r="AG13" s="413"/>
      <c r="AI13" s="856" t="s">
        <v>7581</v>
      </c>
      <c r="AJ13" s="861" t="s">
        <v>2290</v>
      </c>
      <c r="AK13" s="861" t="s">
        <v>2310</v>
      </c>
      <c r="AL13" s="861" t="s">
        <v>2330</v>
      </c>
      <c r="AM13" s="861" t="s">
        <v>2350</v>
      </c>
      <c r="AN13" s="861" t="s">
        <v>2370</v>
      </c>
      <c r="AO13" s="861" t="s">
        <v>2390</v>
      </c>
      <c r="AP13" s="861" t="s">
        <v>2413</v>
      </c>
      <c r="AQ13" s="861" t="s">
        <v>2436</v>
      </c>
      <c r="AR13" s="861" t="s">
        <v>2459</v>
      </c>
      <c r="AS13" s="862" t="s">
        <v>2482</v>
      </c>
    </row>
    <row r="14" spans="1:45" ht="15.75" customHeight="1">
      <c r="A14" s="207"/>
      <c r="B14" s="856" t="s">
        <v>7583</v>
      </c>
      <c r="C14" s="377" t="s">
        <v>682</v>
      </c>
      <c r="D14" s="377">
        <v>3</v>
      </c>
      <c r="E14" s="2268">
        <f>IFERROR(E13 - E9, 0)</f>
        <v>0.28599999999999959</v>
      </c>
      <c r="F14" s="2268">
        <f>IFERROR(F13 - F9, 0)</f>
        <v>-11.507000000000005</v>
      </c>
      <c r="G14" s="2268">
        <f t="shared" ref="G14:N14" si="15">IFERROR(G13 - G9, 0)</f>
        <v>0</v>
      </c>
      <c r="H14" s="2268">
        <f t="shared" ref="H14" si="16">IFERROR(H13 - H9, 0)</f>
        <v>0</v>
      </c>
      <c r="I14" s="2268">
        <f t="shared" si="15"/>
        <v>0</v>
      </c>
      <c r="J14" s="2268">
        <f t="shared" si="15"/>
        <v>-1.6379999999999999</v>
      </c>
      <c r="K14" s="2268">
        <f t="shared" si="15"/>
        <v>-23.186999999999983</v>
      </c>
      <c r="L14" s="2268">
        <f t="shared" si="15"/>
        <v>0</v>
      </c>
      <c r="M14" s="2268">
        <f t="shared" ref="M14" si="17">IFERROR(M13 - M9, 0)</f>
        <v>0</v>
      </c>
      <c r="N14" s="2269">
        <f t="shared" si="15"/>
        <v>0</v>
      </c>
      <c r="O14" s="401"/>
      <c r="P14" s="859" t="s">
        <v>7584</v>
      </c>
      <c r="Q14" s="207"/>
      <c r="R14" s="343"/>
      <c r="S14" s="207"/>
      <c r="T14" s="415"/>
      <c r="U14" s="319"/>
      <c r="V14" s="413"/>
      <c r="W14" s="244"/>
      <c r="X14" s="244"/>
      <c r="Y14" s="244"/>
      <c r="Z14" s="244"/>
      <c r="AA14" s="244"/>
      <c r="AB14" s="244"/>
      <c r="AC14" s="244"/>
      <c r="AD14" s="244"/>
      <c r="AE14" s="244"/>
      <c r="AF14" s="244"/>
      <c r="AG14" s="413"/>
      <c r="AI14" s="856" t="s">
        <v>7583</v>
      </c>
      <c r="AJ14" s="861" t="s">
        <v>2291</v>
      </c>
      <c r="AK14" s="861" t="s">
        <v>2311</v>
      </c>
      <c r="AL14" s="861" t="s">
        <v>2331</v>
      </c>
      <c r="AM14" s="861" t="s">
        <v>2351</v>
      </c>
      <c r="AN14" s="861" t="s">
        <v>2371</v>
      </c>
      <c r="AO14" s="861" t="s">
        <v>2391</v>
      </c>
      <c r="AP14" s="861" t="s">
        <v>2414</v>
      </c>
      <c r="AQ14" s="861" t="s">
        <v>2437</v>
      </c>
      <c r="AR14" s="861" t="s">
        <v>2460</v>
      </c>
      <c r="AS14" s="862" t="s">
        <v>2483</v>
      </c>
    </row>
    <row r="15" spans="1:45" ht="15.75" customHeight="1">
      <c r="A15" s="207"/>
      <c r="B15" s="856" t="s">
        <v>7585</v>
      </c>
      <c r="C15" s="377" t="s">
        <v>682</v>
      </c>
      <c r="D15" s="377">
        <v>3</v>
      </c>
      <c r="E15" s="863">
        <v>0.28599999999999998</v>
      </c>
      <c r="F15" s="863">
        <v>-10.089</v>
      </c>
      <c r="G15" s="863">
        <v>0</v>
      </c>
      <c r="H15" s="863">
        <v>0</v>
      </c>
      <c r="I15" s="863">
        <v>0</v>
      </c>
      <c r="J15" s="863">
        <v>-1.6379999999999999</v>
      </c>
      <c r="K15" s="863">
        <v>-21.314</v>
      </c>
      <c r="L15" s="863">
        <v>0</v>
      </c>
      <c r="M15" s="863">
        <v>0</v>
      </c>
      <c r="N15" s="864">
        <v>0</v>
      </c>
      <c r="O15" s="401"/>
      <c r="P15" s="859" t="s">
        <v>7586</v>
      </c>
      <c r="Q15" s="207"/>
      <c r="R15" s="343"/>
      <c r="S15" s="207"/>
      <c r="T15" s="415"/>
      <c r="U15" s="336">
        <f>IF( SUM( W15:AF15 ) = 0, 0, $W$5 )</f>
        <v>0</v>
      </c>
      <c r="V15" s="413"/>
      <c r="W15" s="337">
        <f t="shared" ref="W15" si="18" xml:space="preserve"> IF( ISNUMBER( E15 ), 0, 1 )</f>
        <v>0</v>
      </c>
      <c r="X15" s="337">
        <f t="shared" ref="X15" si="19" xml:space="preserve"> IF( ISNUMBER( F15 ), 0, 1 )</f>
        <v>0</v>
      </c>
      <c r="Y15" s="337">
        <f t="shared" ref="Y15" si="20" xml:space="preserve"> IF( ISNUMBER( G15 ), 0, 1 )</f>
        <v>0</v>
      </c>
      <c r="Z15" s="337">
        <f t="shared" ref="Z15" si="21" xml:space="preserve"> IF( ISNUMBER( H15 ), 0, 1 )</f>
        <v>0</v>
      </c>
      <c r="AA15" s="337">
        <f t="shared" ref="AA15" si="22" xml:space="preserve"> IF( ISNUMBER( I15 ), 0, 1 )</f>
        <v>0</v>
      </c>
      <c r="AB15" s="337">
        <f t="shared" ref="AB15" si="23" xml:space="preserve"> IF( ISNUMBER( J15 ), 0, 1 )</f>
        <v>0</v>
      </c>
      <c r="AC15" s="337">
        <f t="shared" ref="AC15" si="24" xml:space="preserve"> IF( ISNUMBER( K15 ), 0, 1 )</f>
        <v>0</v>
      </c>
      <c r="AD15" s="337">
        <f t="shared" ref="AD15" si="25" xml:space="preserve"> IF( ISNUMBER( L15 ), 0, 1 )</f>
        <v>0</v>
      </c>
      <c r="AE15" s="337">
        <f t="shared" ref="AE15" si="26" xml:space="preserve"> IF( ISNUMBER( M15 ), 0, 1 )</f>
        <v>0</v>
      </c>
      <c r="AF15" s="337">
        <f t="shared" ref="AF15" si="27" xml:space="preserve"> IF( ISNUMBER( N15 ), 0, 1 )</f>
        <v>0</v>
      </c>
      <c r="AG15" s="413"/>
      <c r="AI15" s="856" t="s">
        <v>7585</v>
      </c>
      <c r="AJ15" s="863" t="s">
        <v>2292</v>
      </c>
      <c r="AK15" s="863" t="s">
        <v>2312</v>
      </c>
      <c r="AL15" s="863" t="s">
        <v>2332</v>
      </c>
      <c r="AM15" s="863" t="s">
        <v>2352</v>
      </c>
      <c r="AN15" s="863" t="s">
        <v>2372</v>
      </c>
      <c r="AO15" s="863" t="s">
        <v>2392</v>
      </c>
      <c r="AP15" s="863" t="s">
        <v>2415</v>
      </c>
      <c r="AQ15" s="863" t="s">
        <v>2438</v>
      </c>
      <c r="AR15" s="863" t="s">
        <v>2461</v>
      </c>
      <c r="AS15" s="864" t="s">
        <v>2484</v>
      </c>
    </row>
    <row r="16" spans="1:45" ht="15.75" customHeight="1">
      <c r="A16" s="207"/>
      <c r="B16" s="856" t="s">
        <v>7587</v>
      </c>
      <c r="C16" s="377" t="s">
        <v>682</v>
      </c>
      <c r="D16" s="377">
        <v>3</v>
      </c>
      <c r="E16" s="2268">
        <f>IFERROR(E14 - E15, 0)</f>
        <v>-3.8857805861880479E-16</v>
      </c>
      <c r="F16" s="2268">
        <f t="shared" ref="F16:L16" si="28">IFERROR(F14 - F15, 0)</f>
        <v>-1.4180000000000046</v>
      </c>
      <c r="G16" s="2268">
        <f t="shared" si="28"/>
        <v>0</v>
      </c>
      <c r="H16" s="2268">
        <f>IFERROR(H14 - H15, 0)</f>
        <v>0</v>
      </c>
      <c r="I16" s="2268">
        <f t="shared" si="28"/>
        <v>0</v>
      </c>
      <c r="J16" s="2268">
        <f t="shared" si="28"/>
        <v>0</v>
      </c>
      <c r="K16" s="2268">
        <f t="shared" si="28"/>
        <v>-1.8729999999999833</v>
      </c>
      <c r="L16" s="2268">
        <f t="shared" si="28"/>
        <v>0</v>
      </c>
      <c r="M16" s="2268">
        <f t="shared" ref="M16" si="29">IFERROR(M14 - M15, 0)</f>
        <v>0</v>
      </c>
      <c r="N16" s="2269">
        <f>IFERROR(N14 - N15, 0)</f>
        <v>0</v>
      </c>
      <c r="O16" s="401"/>
      <c r="P16" s="859" t="s">
        <v>7588</v>
      </c>
      <c r="Q16" s="207"/>
      <c r="R16" s="343"/>
      <c r="S16" s="207"/>
      <c r="T16" s="415"/>
      <c r="U16" s="319"/>
      <c r="V16" s="413"/>
      <c r="W16" s="244"/>
      <c r="X16" s="244"/>
      <c r="Y16" s="244"/>
      <c r="Z16" s="244"/>
      <c r="AA16" s="244"/>
      <c r="AB16" s="244"/>
      <c r="AC16" s="244"/>
      <c r="AD16" s="244"/>
      <c r="AE16" s="244"/>
      <c r="AF16" s="244"/>
      <c r="AG16" s="413"/>
      <c r="AI16" s="856" t="s">
        <v>7587</v>
      </c>
      <c r="AJ16" s="861" t="s">
        <v>2293</v>
      </c>
      <c r="AK16" s="861" t="s">
        <v>2313</v>
      </c>
      <c r="AL16" s="861" t="s">
        <v>2333</v>
      </c>
      <c r="AM16" s="861" t="s">
        <v>2353</v>
      </c>
      <c r="AN16" s="861" t="s">
        <v>2373</v>
      </c>
      <c r="AO16" s="861" t="s">
        <v>2393</v>
      </c>
      <c r="AP16" s="861" t="s">
        <v>2416</v>
      </c>
      <c r="AQ16" s="861" t="s">
        <v>2439</v>
      </c>
      <c r="AR16" s="861" t="s">
        <v>2462</v>
      </c>
      <c r="AS16" s="862" t="s">
        <v>2485</v>
      </c>
    </row>
    <row r="17" spans="1:45" ht="15.75" customHeight="1">
      <c r="A17" s="207"/>
      <c r="B17" s="856" t="s">
        <v>7589</v>
      </c>
      <c r="C17" s="377" t="s">
        <v>1083</v>
      </c>
      <c r="D17" s="377">
        <v>2</v>
      </c>
      <c r="E17" s="2356">
        <v>0.54900000000000004</v>
      </c>
      <c r="F17" s="2356">
        <v>0.54900000000000004</v>
      </c>
      <c r="G17" s="2356">
        <v>0</v>
      </c>
      <c r="H17" s="2356">
        <v>0</v>
      </c>
      <c r="I17" s="2356">
        <v>0</v>
      </c>
      <c r="J17" s="2356">
        <v>0.54900000000000004</v>
      </c>
      <c r="K17" s="2356">
        <v>0.54900000000000004</v>
      </c>
      <c r="L17" s="2356">
        <v>0</v>
      </c>
      <c r="M17" s="2356">
        <v>0</v>
      </c>
      <c r="N17" s="2357">
        <v>0</v>
      </c>
      <c r="O17" s="401"/>
      <c r="P17" s="867" t="s">
        <v>7590</v>
      </c>
      <c r="Q17" s="207"/>
      <c r="R17" s="343"/>
      <c r="S17" s="207"/>
      <c r="T17" s="415"/>
      <c r="U17" s="336">
        <f t="shared" ref="U17:U18" si="30">IF( SUM( W17:AF17 ) = 0, 0, $W$5 )</f>
        <v>0</v>
      </c>
      <c r="V17" s="413"/>
      <c r="W17" s="337">
        <f t="shared" ref="W17:W18" si="31" xml:space="preserve"> IF( ISNUMBER( E17 ), 0, 1 )</f>
        <v>0</v>
      </c>
      <c r="X17" s="337">
        <f t="shared" ref="X17:X18" si="32" xml:space="preserve"> IF( ISNUMBER( F17 ), 0, 1 )</f>
        <v>0</v>
      </c>
      <c r="Y17" s="337">
        <f t="shared" ref="Y17:Y18" si="33" xml:space="preserve"> IF( ISNUMBER( G17 ), 0, 1 )</f>
        <v>0</v>
      </c>
      <c r="Z17" s="337">
        <f t="shared" ref="Z17:Z18" si="34" xml:space="preserve"> IF( ISNUMBER( H17 ), 0, 1 )</f>
        <v>0</v>
      </c>
      <c r="AA17" s="337">
        <f t="shared" ref="AA17:AA18" si="35" xml:space="preserve"> IF( ISNUMBER( I17 ), 0, 1 )</f>
        <v>0</v>
      </c>
      <c r="AB17" s="337">
        <f t="shared" ref="AB17:AB18" si="36" xml:space="preserve"> IF( ISNUMBER( J17 ), 0, 1 )</f>
        <v>0</v>
      </c>
      <c r="AC17" s="337">
        <f t="shared" ref="AC17:AC18" si="37" xml:space="preserve"> IF( ISNUMBER( K17 ), 0, 1 )</f>
        <v>0</v>
      </c>
      <c r="AD17" s="337">
        <f t="shared" ref="AD17:AD18" si="38" xml:space="preserve"> IF( ISNUMBER( L17 ), 0, 1 )</f>
        <v>0</v>
      </c>
      <c r="AE17" s="337">
        <f t="shared" ref="AE17:AE18" si="39" xml:space="preserve"> IF( ISNUMBER( M17 ), 0, 1 )</f>
        <v>0</v>
      </c>
      <c r="AF17" s="337">
        <f t="shared" ref="AF17:AF18" si="40" xml:space="preserve"> IF( ISNUMBER( N17 ), 0, 1 )</f>
        <v>0</v>
      </c>
      <c r="AG17" s="413"/>
      <c r="AI17" s="856" t="s">
        <v>7589</v>
      </c>
      <c r="AJ17" s="865" t="s">
        <v>7591</v>
      </c>
      <c r="AK17" s="865" t="s">
        <v>7592</v>
      </c>
      <c r="AL17" s="865" t="s">
        <v>7593</v>
      </c>
      <c r="AM17" s="865" t="s">
        <v>7594</v>
      </c>
      <c r="AN17" s="865" t="s">
        <v>7595</v>
      </c>
      <c r="AO17" s="865" t="s">
        <v>7596</v>
      </c>
      <c r="AP17" s="865" t="s">
        <v>7597</v>
      </c>
      <c r="AQ17" s="865" t="s">
        <v>7598</v>
      </c>
      <c r="AR17" s="865" t="s">
        <v>7599</v>
      </c>
      <c r="AS17" s="866" t="s">
        <v>7600</v>
      </c>
    </row>
    <row r="18" spans="1:45" ht="15.75" customHeight="1">
      <c r="A18" s="207"/>
      <c r="B18" s="856" t="s">
        <v>7601</v>
      </c>
      <c r="C18" s="377" t="s">
        <v>1083</v>
      </c>
      <c r="D18" s="377">
        <v>2</v>
      </c>
      <c r="E18" s="868">
        <v>0.45100000000000001</v>
      </c>
      <c r="F18" s="868">
        <v>0.45100000000000001</v>
      </c>
      <c r="G18" s="868">
        <v>0</v>
      </c>
      <c r="H18" s="868">
        <v>0</v>
      </c>
      <c r="I18" s="868">
        <v>0</v>
      </c>
      <c r="J18" s="868">
        <v>0.45100000000000001</v>
      </c>
      <c r="K18" s="868">
        <v>0.45100000000000001</v>
      </c>
      <c r="L18" s="868">
        <v>0</v>
      </c>
      <c r="M18" s="2356">
        <v>0</v>
      </c>
      <c r="N18" s="869">
        <v>0</v>
      </c>
      <c r="O18" s="401"/>
      <c r="P18" s="867" t="s">
        <v>7602</v>
      </c>
      <c r="Q18" s="207"/>
      <c r="R18" s="343"/>
      <c r="S18" s="207"/>
      <c r="T18" s="415"/>
      <c r="U18" s="336">
        <f t="shared" si="30"/>
        <v>0</v>
      </c>
      <c r="V18" s="413"/>
      <c r="W18" s="337">
        <f t="shared" si="31"/>
        <v>0</v>
      </c>
      <c r="X18" s="337">
        <f t="shared" si="32"/>
        <v>0</v>
      </c>
      <c r="Y18" s="337">
        <f t="shared" si="33"/>
        <v>0</v>
      </c>
      <c r="Z18" s="337">
        <f t="shared" si="34"/>
        <v>0</v>
      </c>
      <c r="AA18" s="337">
        <f t="shared" si="35"/>
        <v>0</v>
      </c>
      <c r="AB18" s="337">
        <f t="shared" si="36"/>
        <v>0</v>
      </c>
      <c r="AC18" s="337">
        <f t="shared" si="37"/>
        <v>0</v>
      </c>
      <c r="AD18" s="337">
        <f t="shared" si="38"/>
        <v>0</v>
      </c>
      <c r="AE18" s="337">
        <f t="shared" si="39"/>
        <v>0</v>
      </c>
      <c r="AF18" s="337">
        <f t="shared" si="40"/>
        <v>0</v>
      </c>
      <c r="AG18" s="413"/>
      <c r="AI18" s="856" t="s">
        <v>7601</v>
      </c>
      <c r="AJ18" s="868" t="s">
        <v>7603</v>
      </c>
      <c r="AK18" s="868" t="s">
        <v>7604</v>
      </c>
      <c r="AL18" s="868" t="s">
        <v>7605</v>
      </c>
      <c r="AM18" s="868" t="s">
        <v>7606</v>
      </c>
      <c r="AN18" s="868" t="s">
        <v>7607</v>
      </c>
      <c r="AO18" s="868" t="s">
        <v>7608</v>
      </c>
      <c r="AP18" s="868" t="s">
        <v>7609</v>
      </c>
      <c r="AQ18" s="868" t="s">
        <v>7610</v>
      </c>
      <c r="AR18" s="865" t="s">
        <v>7611</v>
      </c>
      <c r="AS18" s="869" t="s">
        <v>7612</v>
      </c>
    </row>
    <row r="19" spans="1:45" ht="15.75" customHeight="1">
      <c r="A19" s="207"/>
      <c r="B19" s="856" t="s">
        <v>7613</v>
      </c>
      <c r="C19" s="377" t="s">
        <v>682</v>
      </c>
      <c r="D19" s="377">
        <v>3</v>
      </c>
      <c r="E19" s="2268">
        <f>IF(E16&gt;0, E16*E18,0)</f>
        <v>0</v>
      </c>
      <c r="F19" s="2268">
        <f>IF(F16&gt;0, F16*F18,0)</f>
        <v>0</v>
      </c>
      <c r="G19" s="2268">
        <f t="shared" ref="G19:N19" si="41">IF(G16&gt;0, G16*G17,0)</f>
        <v>0</v>
      </c>
      <c r="H19" s="2268">
        <f t="shared" si="41"/>
        <v>0</v>
      </c>
      <c r="I19" s="2268">
        <f t="shared" si="41"/>
        <v>0</v>
      </c>
      <c r="J19" s="2268">
        <f>IF(J16&gt;0, J16*J18,0)</f>
        <v>0</v>
      </c>
      <c r="K19" s="2268">
        <f>IF(K16&gt;0, K16*K18,0)</f>
        <v>0</v>
      </c>
      <c r="L19" s="2268">
        <f t="shared" si="41"/>
        <v>0</v>
      </c>
      <c r="M19" s="2268">
        <f t="shared" si="41"/>
        <v>0</v>
      </c>
      <c r="N19" s="2269">
        <f t="shared" si="41"/>
        <v>0</v>
      </c>
      <c r="O19" s="401"/>
      <c r="P19" s="867" t="s">
        <v>7614</v>
      </c>
      <c r="Q19" s="207"/>
      <c r="R19" s="343"/>
      <c r="S19" s="207"/>
      <c r="T19" s="415"/>
      <c r="U19" s="319"/>
      <c r="V19" s="413"/>
      <c r="W19" s="244"/>
      <c r="X19" s="244"/>
      <c r="Y19" s="244"/>
      <c r="Z19" s="244"/>
      <c r="AA19" s="244"/>
      <c r="AB19" s="244"/>
      <c r="AC19" s="244"/>
      <c r="AD19" s="244"/>
      <c r="AE19" s="244"/>
      <c r="AF19" s="244"/>
      <c r="AG19" s="413"/>
      <c r="AI19" s="856" t="s">
        <v>7613</v>
      </c>
      <c r="AJ19" s="861" t="s">
        <v>7615</v>
      </c>
      <c r="AK19" s="861" t="s">
        <v>7616</v>
      </c>
      <c r="AL19" s="861" t="s">
        <v>7617</v>
      </c>
      <c r="AM19" s="861" t="s">
        <v>7618</v>
      </c>
      <c r="AN19" s="861" t="s">
        <v>7619</v>
      </c>
      <c r="AO19" s="861" t="s">
        <v>7620</v>
      </c>
      <c r="AP19" s="861" t="s">
        <v>7621</v>
      </c>
      <c r="AQ19" s="861" t="s">
        <v>7622</v>
      </c>
      <c r="AR19" s="861" t="s">
        <v>7623</v>
      </c>
      <c r="AS19" s="862" t="s">
        <v>7624</v>
      </c>
    </row>
    <row r="20" spans="1:45" ht="15.75" customHeight="1">
      <c r="A20" s="207"/>
      <c r="B20" s="856" t="s">
        <v>7625</v>
      </c>
      <c r="C20" s="377" t="s">
        <v>682</v>
      </c>
      <c r="D20" s="377">
        <v>3</v>
      </c>
      <c r="E20" s="2268">
        <f>IF(E16&lt;0, E16*E17, 0)</f>
        <v>-2.1332935418172385E-16</v>
      </c>
      <c r="F20" s="2268">
        <f t="shared" ref="F20:N20" si="42">IF(F16&lt;0, F16*F17, 0)</f>
        <v>-0.77848200000000256</v>
      </c>
      <c r="G20" s="2268">
        <f t="shared" si="42"/>
        <v>0</v>
      </c>
      <c r="H20" s="2268">
        <f t="shared" si="42"/>
        <v>0</v>
      </c>
      <c r="I20" s="2268">
        <f t="shared" si="42"/>
        <v>0</v>
      </c>
      <c r="J20" s="2268">
        <f t="shared" si="42"/>
        <v>0</v>
      </c>
      <c r="K20" s="2268">
        <f t="shared" si="42"/>
        <v>-1.028276999999991</v>
      </c>
      <c r="L20" s="2268">
        <f t="shared" si="42"/>
        <v>0</v>
      </c>
      <c r="M20" s="2268">
        <f t="shared" si="42"/>
        <v>0</v>
      </c>
      <c r="N20" s="2269">
        <f t="shared" si="42"/>
        <v>0</v>
      </c>
      <c r="O20" s="401"/>
      <c r="P20" s="867" t="s">
        <v>7626</v>
      </c>
      <c r="Q20" s="207"/>
      <c r="R20" s="343"/>
      <c r="S20" s="207"/>
      <c r="T20" s="415"/>
      <c r="U20" s="319"/>
      <c r="V20" s="413"/>
      <c r="W20" s="244"/>
      <c r="X20" s="244"/>
      <c r="Y20" s="244"/>
      <c r="Z20" s="244"/>
      <c r="AA20" s="244"/>
      <c r="AB20" s="244"/>
      <c r="AC20" s="244"/>
      <c r="AD20" s="244"/>
      <c r="AE20" s="244"/>
      <c r="AF20" s="244"/>
      <c r="AG20" s="413"/>
      <c r="AI20" s="856" t="s">
        <v>7625</v>
      </c>
      <c r="AJ20" s="861" t="s">
        <v>7627</v>
      </c>
      <c r="AK20" s="861" t="s">
        <v>7628</v>
      </c>
      <c r="AL20" s="861" t="s">
        <v>7629</v>
      </c>
      <c r="AM20" s="861" t="s">
        <v>7630</v>
      </c>
      <c r="AN20" s="861" t="s">
        <v>7631</v>
      </c>
      <c r="AO20" s="861" t="s">
        <v>7632</v>
      </c>
      <c r="AP20" s="861" t="s">
        <v>7633</v>
      </c>
      <c r="AQ20" s="861" t="s">
        <v>7634</v>
      </c>
      <c r="AR20" s="861" t="s">
        <v>7635</v>
      </c>
      <c r="AS20" s="862" t="s">
        <v>7636</v>
      </c>
    </row>
    <row r="21" spans="1:45" ht="15.75" customHeight="1">
      <c r="A21" s="207"/>
      <c r="B21" s="856" t="s">
        <v>7637</v>
      </c>
      <c r="C21" s="377" t="s">
        <v>682</v>
      </c>
      <c r="D21" s="377">
        <v>3</v>
      </c>
      <c r="E21" s="2268">
        <f t="shared" ref="E21:N21" si="43">IF(E19=0, 0, E16-E19)</f>
        <v>0</v>
      </c>
      <c r="F21" s="2268">
        <f t="shared" si="43"/>
        <v>0</v>
      </c>
      <c r="G21" s="2268">
        <f t="shared" si="43"/>
        <v>0</v>
      </c>
      <c r="H21" s="2268">
        <f t="shared" si="43"/>
        <v>0</v>
      </c>
      <c r="I21" s="2268">
        <f t="shared" si="43"/>
        <v>0</v>
      </c>
      <c r="J21" s="2268">
        <f t="shared" si="43"/>
        <v>0</v>
      </c>
      <c r="K21" s="2268">
        <f t="shared" si="43"/>
        <v>0</v>
      </c>
      <c r="L21" s="2268">
        <f t="shared" si="43"/>
        <v>0</v>
      </c>
      <c r="M21" s="2268">
        <f t="shared" si="43"/>
        <v>0</v>
      </c>
      <c r="N21" s="2269">
        <f t="shared" si="43"/>
        <v>0</v>
      </c>
      <c r="O21" s="401"/>
      <c r="P21" s="867" t="s">
        <v>7638</v>
      </c>
      <c r="Q21" s="207"/>
      <c r="R21" s="343"/>
      <c r="S21" s="207"/>
      <c r="T21" s="415"/>
      <c r="U21" s="319"/>
      <c r="V21" s="413"/>
      <c r="W21" s="244"/>
      <c r="X21" s="244"/>
      <c r="Y21" s="244"/>
      <c r="Z21" s="244"/>
      <c r="AA21" s="244"/>
      <c r="AB21" s="244"/>
      <c r="AC21" s="244"/>
      <c r="AD21" s="244"/>
      <c r="AE21" s="244"/>
      <c r="AF21" s="244"/>
      <c r="AG21" s="413"/>
      <c r="AI21" s="856" t="s">
        <v>7637</v>
      </c>
      <c r="AJ21" s="861" t="s">
        <v>7639</v>
      </c>
      <c r="AK21" s="861" t="s">
        <v>7640</v>
      </c>
      <c r="AL21" s="861" t="s">
        <v>7641</v>
      </c>
      <c r="AM21" s="861" t="s">
        <v>7642</v>
      </c>
      <c r="AN21" s="861" t="s">
        <v>7643</v>
      </c>
      <c r="AO21" s="861" t="s">
        <v>7644</v>
      </c>
      <c r="AP21" s="861" t="s">
        <v>7645</v>
      </c>
      <c r="AQ21" s="861" t="s">
        <v>7646</v>
      </c>
      <c r="AR21" s="861" t="s">
        <v>7647</v>
      </c>
      <c r="AS21" s="862" t="s">
        <v>7648</v>
      </c>
    </row>
    <row r="22" spans="1:45" ht="15.75" customHeight="1" thickBot="1">
      <c r="A22" s="207"/>
      <c r="B22" s="507" t="s">
        <v>7649</v>
      </c>
      <c r="C22" s="384" t="s">
        <v>682</v>
      </c>
      <c r="D22" s="384">
        <v>3</v>
      </c>
      <c r="E22" s="2270">
        <f t="shared" ref="E22:N22" si="44">IF(E20=0, 0, E16-E20)</f>
        <v>-1.7524870443708094E-16</v>
      </c>
      <c r="F22" s="2270">
        <f t="shared" si="44"/>
        <v>-0.63951800000000203</v>
      </c>
      <c r="G22" s="2270">
        <f t="shared" si="44"/>
        <v>0</v>
      </c>
      <c r="H22" s="2270">
        <f t="shared" si="44"/>
        <v>0</v>
      </c>
      <c r="I22" s="2270">
        <f t="shared" si="44"/>
        <v>0</v>
      </c>
      <c r="J22" s="2270">
        <f t="shared" si="44"/>
        <v>0</v>
      </c>
      <c r="K22" s="2270">
        <f t="shared" si="44"/>
        <v>-0.84472299999999234</v>
      </c>
      <c r="L22" s="2270">
        <f t="shared" si="44"/>
        <v>0</v>
      </c>
      <c r="M22" s="2270">
        <f t="shared" si="44"/>
        <v>0</v>
      </c>
      <c r="N22" s="2271">
        <f t="shared" si="44"/>
        <v>0</v>
      </c>
      <c r="O22" s="401"/>
      <c r="P22" s="872" t="s">
        <v>7650</v>
      </c>
      <c r="Q22" s="207"/>
      <c r="R22" s="354"/>
      <c r="S22" s="207"/>
      <c r="T22" s="415"/>
      <c r="U22" s="319"/>
      <c r="V22" s="413"/>
      <c r="W22" s="244"/>
      <c r="X22" s="244"/>
      <c r="Y22" s="244"/>
      <c r="Z22" s="244"/>
      <c r="AA22" s="244"/>
      <c r="AB22" s="244"/>
      <c r="AC22" s="244"/>
      <c r="AD22" s="244"/>
      <c r="AE22" s="244"/>
      <c r="AF22" s="244"/>
      <c r="AG22" s="413"/>
      <c r="AI22" s="507" t="s">
        <v>7649</v>
      </c>
      <c r="AJ22" s="870" t="s">
        <v>7651</v>
      </c>
      <c r="AK22" s="870" t="s">
        <v>7652</v>
      </c>
      <c r="AL22" s="870" t="s">
        <v>7653</v>
      </c>
      <c r="AM22" s="870" t="s">
        <v>7654</v>
      </c>
      <c r="AN22" s="870" t="s">
        <v>7655</v>
      </c>
      <c r="AO22" s="870" t="s">
        <v>7656</v>
      </c>
      <c r="AP22" s="870" t="s">
        <v>7657</v>
      </c>
      <c r="AQ22" s="870" t="s">
        <v>7658</v>
      </c>
      <c r="AR22" s="870" t="s">
        <v>7659</v>
      </c>
      <c r="AS22" s="871" t="s">
        <v>7660</v>
      </c>
    </row>
    <row r="23" spans="1:45" ht="15.75" customHeight="1" thickTop="1" thickBot="1">
      <c r="A23" s="207"/>
      <c r="B23" s="509"/>
      <c r="C23" s="509"/>
      <c r="D23" s="509"/>
      <c r="E23" s="401"/>
      <c r="F23" s="401"/>
      <c r="G23" s="401"/>
      <c r="H23" s="401"/>
      <c r="I23" s="401"/>
      <c r="J23" s="401"/>
      <c r="K23" s="401"/>
      <c r="L23" s="401"/>
      <c r="M23" s="401"/>
      <c r="N23" s="401"/>
      <c r="O23" s="207"/>
      <c r="P23" s="207"/>
      <c r="Q23" s="207"/>
      <c r="R23" s="207"/>
      <c r="S23" s="207"/>
      <c r="T23" s="415"/>
      <c r="U23" s="319"/>
      <c r="V23" s="413"/>
      <c r="W23" s="244"/>
      <c r="X23" s="244"/>
      <c r="Y23" s="244"/>
      <c r="Z23" s="244"/>
      <c r="AA23" s="244"/>
      <c r="AB23" s="244"/>
      <c r="AC23" s="244"/>
      <c r="AD23" s="244"/>
      <c r="AE23" s="244"/>
      <c r="AF23" s="244"/>
      <c r="AG23" s="413"/>
      <c r="AI23" s="509"/>
      <c r="AJ23" s="401"/>
      <c r="AK23" s="401"/>
      <c r="AL23" s="401"/>
      <c r="AM23" s="401"/>
      <c r="AN23" s="401"/>
      <c r="AO23" s="401"/>
      <c r="AP23" s="401"/>
      <c r="AQ23" s="401"/>
      <c r="AR23" s="401"/>
      <c r="AS23" s="401"/>
    </row>
    <row r="24" spans="1:45" ht="15.75" customHeight="1" thickTop="1" thickBot="1">
      <c r="A24" s="207"/>
      <c r="B24" s="848" t="s">
        <v>7661</v>
      </c>
      <c r="C24" s="849"/>
      <c r="D24" s="849"/>
      <c r="E24" s="34"/>
      <c r="F24" s="401"/>
      <c r="G24" s="401"/>
      <c r="H24" s="401"/>
      <c r="I24" s="401"/>
      <c r="J24" s="401"/>
      <c r="K24" s="401"/>
      <c r="L24" s="401"/>
      <c r="M24" s="401"/>
      <c r="N24" s="401"/>
      <c r="O24" s="207"/>
      <c r="P24" s="207"/>
      <c r="Q24" s="207"/>
      <c r="R24" s="207"/>
      <c r="S24" s="207"/>
      <c r="T24" s="415"/>
      <c r="U24" s="319"/>
      <c r="V24" s="413"/>
      <c r="W24" s="244"/>
      <c r="X24" s="244"/>
      <c r="Y24" s="244"/>
      <c r="Z24" s="244"/>
      <c r="AA24" s="244"/>
      <c r="AB24" s="244"/>
      <c r="AC24" s="244"/>
      <c r="AD24" s="244"/>
      <c r="AE24" s="244"/>
      <c r="AF24" s="244"/>
      <c r="AG24" s="413"/>
      <c r="AI24" s="848" t="s">
        <v>7661</v>
      </c>
      <c r="AJ24" s="34"/>
      <c r="AK24" s="401"/>
      <c r="AL24" s="401"/>
      <c r="AM24" s="401"/>
      <c r="AN24" s="401"/>
      <c r="AO24" s="401"/>
      <c r="AP24" s="401"/>
      <c r="AQ24" s="401"/>
      <c r="AR24" s="401"/>
      <c r="AS24" s="401"/>
    </row>
    <row r="25" spans="1:45" ht="30.75" thickTop="1">
      <c r="A25" s="207"/>
      <c r="B25" s="851" t="s">
        <v>7662</v>
      </c>
      <c r="C25" s="852" t="s">
        <v>682</v>
      </c>
      <c r="D25" s="852">
        <v>3</v>
      </c>
      <c r="E25" s="873">
        <v>3.464</v>
      </c>
      <c r="F25" s="873">
        <v>5.33</v>
      </c>
      <c r="G25" s="873">
        <v>0</v>
      </c>
      <c r="H25" s="873">
        <v>0</v>
      </c>
      <c r="I25" s="873">
        <v>0</v>
      </c>
      <c r="J25" s="873">
        <v>6.8049999999999997</v>
      </c>
      <c r="K25" s="873">
        <v>10.471</v>
      </c>
      <c r="L25" s="873">
        <v>0</v>
      </c>
      <c r="M25" s="873">
        <v>0</v>
      </c>
      <c r="N25" s="874">
        <v>0</v>
      </c>
      <c r="O25" s="401"/>
      <c r="P25" s="855" t="s">
        <v>7663</v>
      </c>
      <c r="Q25" s="207"/>
      <c r="R25" s="335"/>
      <c r="S25" s="207"/>
      <c r="T25" s="415"/>
      <c r="U25" s="336">
        <f t="shared" ref="U25:U26" si="45">IF( SUM( W25:AF25 ) = 0, 0, $W$5 )</f>
        <v>0</v>
      </c>
      <c r="V25" s="413"/>
      <c r="W25" s="337">
        <f t="shared" ref="W25:W26" si="46" xml:space="preserve"> IF( ISNUMBER( E25 ), 0, 1 )</f>
        <v>0</v>
      </c>
      <c r="X25" s="337">
        <f t="shared" ref="X25:X26" si="47" xml:space="preserve"> IF( ISNUMBER( F25 ), 0, 1 )</f>
        <v>0</v>
      </c>
      <c r="Y25" s="337">
        <f t="shared" ref="Y25:Y26" si="48" xml:space="preserve"> IF( ISNUMBER( G25 ), 0, 1 )</f>
        <v>0</v>
      </c>
      <c r="Z25" s="337">
        <f t="shared" ref="Z25:Z26" si="49" xml:space="preserve"> IF( ISNUMBER( H25 ), 0, 1 )</f>
        <v>0</v>
      </c>
      <c r="AA25" s="337">
        <f t="shared" ref="AA25:AA26" si="50" xml:space="preserve"> IF( ISNUMBER( I25 ), 0, 1 )</f>
        <v>0</v>
      </c>
      <c r="AB25" s="337">
        <f t="shared" ref="AB25:AB26" si="51" xml:space="preserve"> IF( ISNUMBER( J25 ), 0, 1 )</f>
        <v>0</v>
      </c>
      <c r="AC25" s="337">
        <f t="shared" ref="AC25:AC26" si="52" xml:space="preserve"> IF( ISNUMBER( K25 ), 0, 1 )</f>
        <v>0</v>
      </c>
      <c r="AD25" s="337">
        <f t="shared" ref="AD25:AD26" si="53" xml:space="preserve"> IF( ISNUMBER( L25 ), 0, 1 )</f>
        <v>0</v>
      </c>
      <c r="AE25" s="337">
        <f t="shared" ref="AE25:AE26" si="54" xml:space="preserve"> IF( ISNUMBER( M25 ), 0, 1 )</f>
        <v>0</v>
      </c>
      <c r="AF25" s="337">
        <f t="shared" ref="AF25:AF26" si="55" xml:space="preserve"> IF( ISNUMBER( N25 ), 0, 1 )</f>
        <v>0</v>
      </c>
      <c r="AG25" s="413"/>
      <c r="AI25" s="851" t="s">
        <v>7662</v>
      </c>
      <c r="AJ25" s="873" t="s">
        <v>2294</v>
      </c>
      <c r="AK25" s="873" t="s">
        <v>2314</v>
      </c>
      <c r="AL25" s="873" t="s">
        <v>2334</v>
      </c>
      <c r="AM25" s="873" t="s">
        <v>2354</v>
      </c>
      <c r="AN25" s="873" t="s">
        <v>2374</v>
      </c>
      <c r="AO25" s="873" t="s">
        <v>2394</v>
      </c>
      <c r="AP25" s="873" t="s">
        <v>2417</v>
      </c>
      <c r="AQ25" s="873" t="s">
        <v>2440</v>
      </c>
      <c r="AR25" s="873" t="s">
        <v>2463</v>
      </c>
      <c r="AS25" s="874" t="s">
        <v>2486</v>
      </c>
    </row>
    <row r="26" spans="1:45" ht="15.75" customHeight="1">
      <c r="A26" s="207"/>
      <c r="B26" s="856" t="s">
        <v>7664</v>
      </c>
      <c r="C26" s="377" t="s">
        <v>682</v>
      </c>
      <c r="D26" s="377">
        <v>3</v>
      </c>
      <c r="E26" s="863">
        <v>3.3170000000000002</v>
      </c>
      <c r="F26" s="863">
        <v>5.01</v>
      </c>
      <c r="G26" s="863">
        <v>0</v>
      </c>
      <c r="H26" s="863">
        <v>0</v>
      </c>
      <c r="I26" s="863">
        <v>0</v>
      </c>
      <c r="J26" s="863">
        <v>6.5090000000000003</v>
      </c>
      <c r="K26" s="863">
        <v>10.130000000000001</v>
      </c>
      <c r="L26" s="863">
        <v>0</v>
      </c>
      <c r="M26" s="863">
        <v>0</v>
      </c>
      <c r="N26" s="864">
        <v>0</v>
      </c>
      <c r="O26" s="401"/>
      <c r="P26" s="859" t="s">
        <v>7665</v>
      </c>
      <c r="Q26" s="207"/>
      <c r="R26" s="343"/>
      <c r="S26" s="207"/>
      <c r="T26" s="415"/>
      <c r="U26" s="336">
        <f t="shared" si="45"/>
        <v>0</v>
      </c>
      <c r="V26" s="413"/>
      <c r="W26" s="337">
        <f t="shared" si="46"/>
        <v>0</v>
      </c>
      <c r="X26" s="337">
        <f t="shared" si="47"/>
        <v>0</v>
      </c>
      <c r="Y26" s="337">
        <f t="shared" si="48"/>
        <v>0</v>
      </c>
      <c r="Z26" s="337">
        <f t="shared" si="49"/>
        <v>0</v>
      </c>
      <c r="AA26" s="337">
        <f t="shared" si="50"/>
        <v>0</v>
      </c>
      <c r="AB26" s="337">
        <f t="shared" si="51"/>
        <v>0</v>
      </c>
      <c r="AC26" s="337">
        <f t="shared" si="52"/>
        <v>0</v>
      </c>
      <c r="AD26" s="337">
        <f t="shared" si="53"/>
        <v>0</v>
      </c>
      <c r="AE26" s="337">
        <f t="shared" si="54"/>
        <v>0</v>
      </c>
      <c r="AF26" s="337">
        <f t="shared" si="55"/>
        <v>0</v>
      </c>
      <c r="AG26" s="413"/>
      <c r="AI26" s="856" t="s">
        <v>7664</v>
      </c>
      <c r="AJ26" s="863" t="s">
        <v>2295</v>
      </c>
      <c r="AK26" s="863" t="s">
        <v>2315</v>
      </c>
      <c r="AL26" s="863" t="s">
        <v>2335</v>
      </c>
      <c r="AM26" s="863" t="s">
        <v>2355</v>
      </c>
      <c r="AN26" s="863" t="s">
        <v>2375</v>
      </c>
      <c r="AO26" s="863" t="s">
        <v>2395</v>
      </c>
      <c r="AP26" s="863" t="s">
        <v>2418</v>
      </c>
      <c r="AQ26" s="863" t="s">
        <v>2441</v>
      </c>
      <c r="AR26" s="863" t="s">
        <v>2464</v>
      </c>
      <c r="AS26" s="864" t="s">
        <v>2487</v>
      </c>
    </row>
    <row r="27" spans="1:45" ht="15.75" customHeight="1">
      <c r="A27" s="207"/>
      <c r="B27" s="856" t="s">
        <v>7666</v>
      </c>
      <c r="C27" s="377" t="s">
        <v>682</v>
      </c>
      <c r="D27" s="377">
        <v>3</v>
      </c>
      <c r="E27" s="2268">
        <f>IFERROR(E26 - E25, 0)</f>
        <v>-0.1469999999999998</v>
      </c>
      <c r="F27" s="2268">
        <f t="shared" ref="F27:N27" si="56">IFERROR(F26 - F25, 0)</f>
        <v>-0.32000000000000028</v>
      </c>
      <c r="G27" s="2268">
        <f t="shared" si="56"/>
        <v>0</v>
      </c>
      <c r="H27" s="2268">
        <f t="shared" si="56"/>
        <v>0</v>
      </c>
      <c r="I27" s="2268">
        <f t="shared" si="56"/>
        <v>0</v>
      </c>
      <c r="J27" s="2268">
        <f t="shared" si="56"/>
        <v>-0.29599999999999937</v>
      </c>
      <c r="K27" s="2268">
        <f t="shared" si="56"/>
        <v>-0.3409999999999993</v>
      </c>
      <c r="L27" s="2268">
        <f t="shared" si="56"/>
        <v>0</v>
      </c>
      <c r="M27" s="2268">
        <f t="shared" si="56"/>
        <v>0</v>
      </c>
      <c r="N27" s="2269">
        <f t="shared" si="56"/>
        <v>0</v>
      </c>
      <c r="O27" s="401"/>
      <c r="P27" s="859" t="s">
        <v>7667</v>
      </c>
      <c r="Q27" s="207"/>
      <c r="R27" s="343"/>
      <c r="S27" s="207"/>
      <c r="T27" s="415"/>
      <c r="U27" s="319"/>
      <c r="V27" s="413"/>
      <c r="W27" s="244"/>
      <c r="X27" s="244"/>
      <c r="Y27" s="244"/>
      <c r="Z27" s="244"/>
      <c r="AA27" s="244"/>
      <c r="AB27" s="244"/>
      <c r="AC27" s="244"/>
      <c r="AD27" s="244"/>
      <c r="AE27" s="244"/>
      <c r="AF27" s="244"/>
      <c r="AG27" s="413"/>
      <c r="AI27" s="856" t="s">
        <v>7666</v>
      </c>
      <c r="AJ27" s="861" t="s">
        <v>2296</v>
      </c>
      <c r="AK27" s="861" t="s">
        <v>2316</v>
      </c>
      <c r="AL27" s="861" t="s">
        <v>2336</v>
      </c>
      <c r="AM27" s="861" t="s">
        <v>2356</v>
      </c>
      <c r="AN27" s="861" t="s">
        <v>2376</v>
      </c>
      <c r="AO27" s="861" t="s">
        <v>2396</v>
      </c>
      <c r="AP27" s="861" t="s">
        <v>2419</v>
      </c>
      <c r="AQ27" s="861" t="s">
        <v>2442</v>
      </c>
      <c r="AR27" s="861" t="s">
        <v>2465</v>
      </c>
      <c r="AS27" s="862" t="s">
        <v>2488</v>
      </c>
    </row>
    <row r="28" spans="1:45" ht="15.75" customHeight="1">
      <c r="A28" s="207"/>
      <c r="B28" s="856" t="s">
        <v>7668</v>
      </c>
      <c r="C28" s="377" t="s">
        <v>1083</v>
      </c>
      <c r="D28" s="377">
        <v>2</v>
      </c>
      <c r="E28" s="868">
        <v>0.75</v>
      </c>
      <c r="F28" s="868">
        <v>0.75</v>
      </c>
      <c r="G28" s="868">
        <v>0</v>
      </c>
      <c r="H28" s="868">
        <v>0</v>
      </c>
      <c r="I28" s="868">
        <v>0</v>
      </c>
      <c r="J28" s="868">
        <v>0.75</v>
      </c>
      <c r="K28" s="868">
        <v>0.75</v>
      </c>
      <c r="L28" s="868">
        <v>0</v>
      </c>
      <c r="M28" s="868">
        <v>0</v>
      </c>
      <c r="N28" s="869">
        <v>0</v>
      </c>
      <c r="O28" s="401"/>
      <c r="P28" s="867" t="s">
        <v>7669</v>
      </c>
      <c r="Q28" s="207"/>
      <c r="R28" s="343"/>
      <c r="S28" s="207"/>
      <c r="T28" s="415"/>
      <c r="U28" s="336">
        <f t="shared" ref="U28:U29" si="57">IF( SUM( W28:AF28 ) = 0, 0, $W$5 )</f>
        <v>0</v>
      </c>
      <c r="V28" s="413"/>
      <c r="W28" s="337">
        <f t="shared" ref="W28:W29" si="58" xml:space="preserve"> IF( ISNUMBER( E28 ), 0, 1 )</f>
        <v>0</v>
      </c>
      <c r="X28" s="337">
        <f t="shared" ref="X28:X29" si="59" xml:space="preserve"> IF( ISNUMBER( F28 ), 0, 1 )</f>
        <v>0</v>
      </c>
      <c r="Y28" s="337">
        <f t="shared" ref="Y28:Y29" si="60" xml:space="preserve"> IF( ISNUMBER( G28 ), 0, 1 )</f>
        <v>0</v>
      </c>
      <c r="Z28" s="337">
        <f t="shared" ref="Z28:Z29" si="61" xml:space="preserve"> IF( ISNUMBER( H28 ), 0, 1 )</f>
        <v>0</v>
      </c>
      <c r="AA28" s="337">
        <f t="shared" ref="AA28:AA29" si="62" xml:space="preserve"> IF( ISNUMBER( I28 ), 0, 1 )</f>
        <v>0</v>
      </c>
      <c r="AB28" s="337">
        <f t="shared" ref="AB28:AB29" si="63" xml:space="preserve"> IF( ISNUMBER( J28 ), 0, 1 )</f>
        <v>0</v>
      </c>
      <c r="AC28" s="337">
        <f t="shared" ref="AC28:AC29" si="64" xml:space="preserve"> IF( ISNUMBER( K28 ), 0, 1 )</f>
        <v>0</v>
      </c>
      <c r="AD28" s="337">
        <f t="shared" ref="AD28:AD29" si="65" xml:space="preserve"> IF( ISNUMBER( L28 ), 0, 1 )</f>
        <v>0</v>
      </c>
      <c r="AE28" s="337">
        <f t="shared" ref="AE28:AE29" si="66" xml:space="preserve"> IF( ISNUMBER( M28 ), 0, 1 )</f>
        <v>0</v>
      </c>
      <c r="AF28" s="337">
        <f t="shared" ref="AF28:AF29" si="67" xml:space="preserve"> IF( ISNUMBER( N28 ), 0, 1 )</f>
        <v>0</v>
      </c>
      <c r="AG28" s="422"/>
      <c r="AI28" s="856" t="s">
        <v>7668</v>
      </c>
      <c r="AJ28" s="868" t="s">
        <v>7670</v>
      </c>
      <c r="AK28" s="868" t="s">
        <v>7671</v>
      </c>
      <c r="AL28" s="868" t="s">
        <v>7672</v>
      </c>
      <c r="AM28" s="868" t="s">
        <v>7673</v>
      </c>
      <c r="AN28" s="868" t="s">
        <v>7674</v>
      </c>
      <c r="AO28" s="868" t="s">
        <v>7675</v>
      </c>
      <c r="AP28" s="868" t="s">
        <v>7676</v>
      </c>
      <c r="AQ28" s="868" t="s">
        <v>7677</v>
      </c>
      <c r="AR28" s="868" t="s">
        <v>7678</v>
      </c>
      <c r="AS28" s="869" t="s">
        <v>7679</v>
      </c>
    </row>
    <row r="29" spans="1:45" ht="15.75" customHeight="1">
      <c r="A29" s="207"/>
      <c r="B29" s="856" t="s">
        <v>7680</v>
      </c>
      <c r="C29" s="377" t="s">
        <v>1083</v>
      </c>
      <c r="D29" s="377">
        <v>2</v>
      </c>
      <c r="E29" s="868">
        <v>0.75</v>
      </c>
      <c r="F29" s="868">
        <v>0.75</v>
      </c>
      <c r="G29" s="868">
        <v>0</v>
      </c>
      <c r="H29" s="868">
        <v>0</v>
      </c>
      <c r="I29" s="868">
        <v>0</v>
      </c>
      <c r="J29" s="868">
        <v>0.75</v>
      </c>
      <c r="K29" s="868">
        <v>0.75</v>
      </c>
      <c r="L29" s="868">
        <v>0</v>
      </c>
      <c r="M29" s="868">
        <v>0</v>
      </c>
      <c r="N29" s="869">
        <v>0</v>
      </c>
      <c r="O29" s="401"/>
      <c r="P29" s="867" t="s">
        <v>7681</v>
      </c>
      <c r="Q29" s="207"/>
      <c r="R29" s="343"/>
      <c r="S29" s="207"/>
      <c r="T29" s="415"/>
      <c r="U29" s="336">
        <f t="shared" si="57"/>
        <v>0</v>
      </c>
      <c r="V29" s="413"/>
      <c r="W29" s="337">
        <f t="shared" si="58"/>
        <v>0</v>
      </c>
      <c r="X29" s="337">
        <f t="shared" si="59"/>
        <v>0</v>
      </c>
      <c r="Y29" s="337">
        <f t="shared" si="60"/>
        <v>0</v>
      </c>
      <c r="Z29" s="337">
        <f t="shared" si="61"/>
        <v>0</v>
      </c>
      <c r="AA29" s="337">
        <f t="shared" si="62"/>
        <v>0</v>
      </c>
      <c r="AB29" s="337">
        <f t="shared" si="63"/>
        <v>0</v>
      </c>
      <c r="AC29" s="337">
        <f t="shared" si="64"/>
        <v>0</v>
      </c>
      <c r="AD29" s="337">
        <f t="shared" si="65"/>
        <v>0</v>
      </c>
      <c r="AE29" s="337">
        <f t="shared" si="66"/>
        <v>0</v>
      </c>
      <c r="AF29" s="337">
        <f t="shared" si="67"/>
        <v>0</v>
      </c>
      <c r="AG29" s="422"/>
      <c r="AI29" s="856" t="s">
        <v>7680</v>
      </c>
      <c r="AJ29" s="868" t="s">
        <v>7682</v>
      </c>
      <c r="AK29" s="868" t="s">
        <v>7683</v>
      </c>
      <c r="AL29" s="868" t="s">
        <v>7684</v>
      </c>
      <c r="AM29" s="868" t="s">
        <v>7685</v>
      </c>
      <c r="AN29" s="868" t="s">
        <v>7686</v>
      </c>
      <c r="AO29" s="868" t="s">
        <v>7687</v>
      </c>
      <c r="AP29" s="868" t="s">
        <v>7688</v>
      </c>
      <c r="AQ29" s="868" t="s">
        <v>7689</v>
      </c>
      <c r="AR29" s="868" t="s">
        <v>7690</v>
      </c>
      <c r="AS29" s="869" t="s">
        <v>7691</v>
      </c>
    </row>
    <row r="30" spans="1:45" ht="30">
      <c r="A30" s="207"/>
      <c r="B30" s="856" t="s">
        <v>7692</v>
      </c>
      <c r="C30" s="377" t="s">
        <v>682</v>
      </c>
      <c r="D30" s="377">
        <v>3</v>
      </c>
      <c r="E30" s="2272">
        <f>IFERROR(E27 * E28,0)</f>
        <v>-0.11024999999999985</v>
      </c>
      <c r="F30" s="2272">
        <f t="shared" ref="F30:N30" si="68">IFERROR(F27 * F28,0)</f>
        <v>-0.24000000000000021</v>
      </c>
      <c r="G30" s="2272">
        <f t="shared" si="68"/>
        <v>0</v>
      </c>
      <c r="H30" s="2272">
        <f t="shared" si="68"/>
        <v>0</v>
      </c>
      <c r="I30" s="2272">
        <f t="shared" si="68"/>
        <v>0</v>
      </c>
      <c r="J30" s="2272">
        <f t="shared" si="68"/>
        <v>-0.22199999999999953</v>
      </c>
      <c r="K30" s="2272">
        <f t="shared" si="68"/>
        <v>-0.25574999999999948</v>
      </c>
      <c r="L30" s="2272">
        <f t="shared" si="68"/>
        <v>0</v>
      </c>
      <c r="M30" s="2272">
        <f t="shared" si="68"/>
        <v>0</v>
      </c>
      <c r="N30" s="2273">
        <f t="shared" si="68"/>
        <v>0</v>
      </c>
      <c r="O30" s="401"/>
      <c r="P30" s="859" t="s">
        <v>7693</v>
      </c>
      <c r="Q30" s="207"/>
      <c r="R30" s="343"/>
      <c r="S30" s="207"/>
      <c r="T30" s="415"/>
      <c r="U30" s="319"/>
      <c r="V30" s="413"/>
      <c r="W30" s="244"/>
      <c r="X30" s="244"/>
      <c r="Y30" s="244"/>
      <c r="Z30" s="244"/>
      <c r="AA30" s="244"/>
      <c r="AB30" s="244"/>
      <c r="AC30" s="244"/>
      <c r="AD30" s="244"/>
      <c r="AE30" s="244"/>
      <c r="AF30" s="244"/>
      <c r="AG30" s="422"/>
      <c r="AI30" s="856" t="s">
        <v>7692</v>
      </c>
      <c r="AJ30" s="875" t="s">
        <v>2297</v>
      </c>
      <c r="AK30" s="875" t="s">
        <v>2317</v>
      </c>
      <c r="AL30" s="875" t="s">
        <v>2337</v>
      </c>
      <c r="AM30" s="875" t="s">
        <v>2357</v>
      </c>
      <c r="AN30" s="875" t="s">
        <v>2377</v>
      </c>
      <c r="AO30" s="875" t="s">
        <v>2397</v>
      </c>
      <c r="AP30" s="875" t="s">
        <v>2420</v>
      </c>
      <c r="AQ30" s="875" t="s">
        <v>2443</v>
      </c>
      <c r="AR30" s="875" t="s">
        <v>2466</v>
      </c>
      <c r="AS30" s="876" t="s">
        <v>2489</v>
      </c>
    </row>
    <row r="31" spans="1:45" ht="30.75" thickBot="1">
      <c r="A31" s="207"/>
      <c r="B31" s="507" t="s">
        <v>7694</v>
      </c>
      <c r="C31" s="384" t="s">
        <v>682</v>
      </c>
      <c r="D31" s="384">
        <v>3</v>
      </c>
      <c r="E31" s="2270">
        <f>IFERROR(E27 - E30, 0)</f>
        <v>-3.6749999999999949E-2</v>
      </c>
      <c r="F31" s="2270">
        <f t="shared" ref="F31:M31" si="69">IFERROR(F27 - F30, 0)</f>
        <v>-8.0000000000000071E-2</v>
      </c>
      <c r="G31" s="2270">
        <f t="shared" si="69"/>
        <v>0</v>
      </c>
      <c r="H31" s="2270">
        <f t="shared" si="69"/>
        <v>0</v>
      </c>
      <c r="I31" s="2270">
        <f t="shared" si="69"/>
        <v>0</v>
      </c>
      <c r="J31" s="2270">
        <f t="shared" si="69"/>
        <v>-7.3999999999999844E-2</v>
      </c>
      <c r="K31" s="2270">
        <f t="shared" si="69"/>
        <v>-8.5249999999999826E-2</v>
      </c>
      <c r="L31" s="2270">
        <f t="shared" si="69"/>
        <v>0</v>
      </c>
      <c r="M31" s="2270">
        <f t="shared" si="69"/>
        <v>0</v>
      </c>
      <c r="N31" s="2271">
        <f>IFERROR(N27 - N30, 0)</f>
        <v>0</v>
      </c>
      <c r="O31" s="401"/>
      <c r="P31" s="877" t="s">
        <v>7695</v>
      </c>
      <c r="Q31" s="207"/>
      <c r="R31" s="354"/>
      <c r="S31" s="207"/>
      <c r="T31" s="415"/>
      <c r="U31" s="319"/>
      <c r="V31" s="422"/>
      <c r="W31" s="244"/>
      <c r="X31" s="244"/>
      <c r="Y31" s="244"/>
      <c r="Z31" s="244"/>
      <c r="AA31" s="244"/>
      <c r="AB31" s="244"/>
      <c r="AC31" s="244"/>
      <c r="AD31" s="244"/>
      <c r="AE31" s="244"/>
      <c r="AF31" s="244"/>
      <c r="AG31" s="422"/>
      <c r="AI31" s="507" t="s">
        <v>7694</v>
      </c>
      <c r="AJ31" s="870" t="s">
        <v>2298</v>
      </c>
      <c r="AK31" s="870" t="s">
        <v>2318</v>
      </c>
      <c r="AL31" s="870" t="s">
        <v>2338</v>
      </c>
      <c r="AM31" s="870" t="s">
        <v>2358</v>
      </c>
      <c r="AN31" s="870" t="s">
        <v>2378</v>
      </c>
      <c r="AO31" s="870" t="s">
        <v>2398</v>
      </c>
      <c r="AP31" s="870" t="s">
        <v>2421</v>
      </c>
      <c r="AQ31" s="870" t="s">
        <v>2444</v>
      </c>
      <c r="AR31" s="870" t="s">
        <v>2467</v>
      </c>
      <c r="AS31" s="871" t="s">
        <v>2490</v>
      </c>
    </row>
    <row r="32" spans="1:45" ht="15.75" customHeight="1" thickTop="1" thickBot="1">
      <c r="A32" s="207"/>
      <c r="B32" s="509"/>
      <c r="C32" s="509"/>
      <c r="D32" s="509"/>
      <c r="E32" s="401"/>
      <c r="F32" s="401"/>
      <c r="G32" s="401"/>
      <c r="H32" s="401"/>
      <c r="I32" s="401"/>
      <c r="J32" s="401"/>
      <c r="K32" s="401"/>
      <c r="L32" s="401"/>
      <c r="M32" s="401"/>
      <c r="N32" s="401"/>
      <c r="O32" s="207"/>
      <c r="P32" s="207"/>
      <c r="Q32" s="207"/>
      <c r="R32" s="207"/>
      <c r="S32" s="207"/>
      <c r="T32" s="415"/>
      <c r="U32" s="319"/>
      <c r="V32" s="422"/>
      <c r="W32" s="244"/>
      <c r="X32" s="244"/>
      <c r="Y32" s="244"/>
      <c r="Z32" s="244"/>
      <c r="AA32" s="244"/>
      <c r="AB32" s="244"/>
      <c r="AC32" s="244"/>
      <c r="AD32" s="244"/>
      <c r="AE32" s="244"/>
      <c r="AF32" s="244"/>
      <c r="AG32" s="422"/>
      <c r="AI32" s="509"/>
      <c r="AJ32" s="401"/>
      <c r="AK32" s="401"/>
      <c r="AL32" s="401"/>
      <c r="AM32" s="401"/>
      <c r="AN32" s="401"/>
      <c r="AO32" s="401"/>
      <c r="AP32" s="401"/>
      <c r="AQ32" s="401"/>
      <c r="AR32" s="401"/>
      <c r="AS32" s="401"/>
    </row>
    <row r="33" spans="1:45" ht="15.75" customHeight="1" thickTop="1" thickBot="1">
      <c r="A33" s="207"/>
      <c r="B33" s="848" t="s">
        <v>7696</v>
      </c>
      <c r="C33" s="849"/>
      <c r="D33" s="849"/>
      <c r="E33" s="34"/>
      <c r="F33" s="83"/>
      <c r="G33" s="83"/>
      <c r="H33" s="83"/>
      <c r="I33" s="83"/>
      <c r="J33" s="83"/>
      <c r="K33" s="83"/>
      <c r="L33" s="83"/>
      <c r="M33" s="83"/>
      <c r="N33" s="83"/>
      <c r="O33" s="207"/>
      <c r="P33" s="207"/>
      <c r="Q33" s="207"/>
      <c r="R33" s="207"/>
      <c r="S33" s="207"/>
      <c r="T33" s="415"/>
      <c r="U33" s="319"/>
      <c r="V33" s="422"/>
      <c r="W33" s="244"/>
      <c r="X33" s="244"/>
      <c r="Y33" s="244"/>
      <c r="Z33" s="244"/>
      <c r="AA33" s="244"/>
      <c r="AB33" s="244"/>
      <c r="AC33" s="244"/>
      <c r="AD33" s="244"/>
      <c r="AE33" s="244"/>
      <c r="AF33" s="244"/>
      <c r="AG33" s="422"/>
      <c r="AI33" s="848" t="s">
        <v>7696</v>
      </c>
      <c r="AJ33" s="34"/>
      <c r="AK33" s="83"/>
      <c r="AL33" s="83"/>
      <c r="AM33" s="83"/>
      <c r="AN33" s="83"/>
      <c r="AO33" s="83"/>
      <c r="AP33" s="83"/>
      <c r="AQ33" s="83"/>
      <c r="AR33" s="83"/>
      <c r="AS33" s="83"/>
    </row>
    <row r="34" spans="1:45" ht="15.75" customHeight="1" thickTop="1">
      <c r="A34" s="207"/>
      <c r="B34" s="878" t="s">
        <v>7697</v>
      </c>
      <c r="C34" s="852" t="s">
        <v>682</v>
      </c>
      <c r="D34" s="852">
        <v>3</v>
      </c>
      <c r="E34" s="873">
        <v>7.0000000000000001E-3</v>
      </c>
      <c r="F34" s="873">
        <v>1.4650000000000001</v>
      </c>
      <c r="G34" s="873">
        <v>0</v>
      </c>
      <c r="H34" s="873">
        <v>0</v>
      </c>
      <c r="I34" s="873">
        <v>0</v>
      </c>
      <c r="J34" s="873">
        <v>1.2999999999999999E-2</v>
      </c>
      <c r="K34" s="873">
        <v>2.2850000000000001</v>
      </c>
      <c r="L34" s="873">
        <v>0</v>
      </c>
      <c r="M34" s="873">
        <v>0</v>
      </c>
      <c r="N34" s="874">
        <v>0</v>
      </c>
      <c r="O34" s="401"/>
      <c r="P34" s="855" t="s">
        <v>7698</v>
      </c>
      <c r="Q34" s="207"/>
      <c r="R34" s="335"/>
      <c r="S34" s="207"/>
      <c r="T34" s="415"/>
      <c r="U34" s="336">
        <f t="shared" ref="U34:U35" si="70">IF( SUM( W34:AF34 ) = 0, 0, $W$5 )</f>
        <v>0</v>
      </c>
      <c r="V34" s="413"/>
      <c r="W34" s="337">
        <f t="shared" ref="W34:W35" si="71" xml:space="preserve"> IF( ISNUMBER( E34 ), 0, 1 )</f>
        <v>0</v>
      </c>
      <c r="X34" s="337">
        <f t="shared" ref="X34:X35" si="72" xml:space="preserve"> IF( ISNUMBER( F34 ), 0, 1 )</f>
        <v>0</v>
      </c>
      <c r="Y34" s="337">
        <f t="shared" ref="Y34:Y35" si="73" xml:space="preserve"> IF( ISNUMBER( G34 ), 0, 1 )</f>
        <v>0</v>
      </c>
      <c r="Z34" s="337">
        <f t="shared" ref="Z34:Z35" si="74" xml:space="preserve"> IF( ISNUMBER( H34 ), 0, 1 )</f>
        <v>0</v>
      </c>
      <c r="AA34" s="337">
        <f t="shared" ref="AA34:AA35" si="75" xml:space="preserve"> IF( ISNUMBER( I34 ), 0, 1 )</f>
        <v>0</v>
      </c>
      <c r="AB34" s="337">
        <f t="shared" ref="AB34:AB35" si="76" xml:space="preserve"> IF( ISNUMBER( J34 ), 0, 1 )</f>
        <v>0</v>
      </c>
      <c r="AC34" s="337">
        <f t="shared" ref="AC34:AC35" si="77" xml:space="preserve"> IF( ISNUMBER( K34 ), 0, 1 )</f>
        <v>0</v>
      </c>
      <c r="AD34" s="337">
        <f t="shared" ref="AD34:AD35" si="78" xml:space="preserve"> IF( ISNUMBER( L34 ), 0, 1 )</f>
        <v>0</v>
      </c>
      <c r="AE34" s="337">
        <f t="shared" ref="AE34:AE35" si="79" xml:space="preserve"> IF( ISNUMBER( M34 ), 0, 1 )</f>
        <v>0</v>
      </c>
      <c r="AF34" s="337">
        <f t="shared" ref="AF34:AF35" si="80" xml:space="preserve"> IF( ISNUMBER( N34 ), 0, 1 )</f>
        <v>0</v>
      </c>
      <c r="AG34" s="422"/>
      <c r="AI34" s="878" t="s">
        <v>7697</v>
      </c>
      <c r="AJ34" s="873" t="s">
        <v>2299</v>
      </c>
      <c r="AK34" s="873" t="s">
        <v>2319</v>
      </c>
      <c r="AL34" s="873" t="s">
        <v>2339</v>
      </c>
      <c r="AM34" s="873" t="s">
        <v>2359</v>
      </c>
      <c r="AN34" s="873" t="s">
        <v>2379</v>
      </c>
      <c r="AO34" s="873" t="s">
        <v>2399</v>
      </c>
      <c r="AP34" s="873" t="s">
        <v>2422</v>
      </c>
      <c r="AQ34" s="873" t="s">
        <v>2445</v>
      </c>
      <c r="AR34" s="873" t="s">
        <v>2468</v>
      </c>
      <c r="AS34" s="874" t="s">
        <v>2491</v>
      </c>
    </row>
    <row r="35" spans="1:45" ht="15.75" customHeight="1">
      <c r="A35" s="207"/>
      <c r="B35" s="856" t="s">
        <v>7699</v>
      </c>
      <c r="C35" s="377" t="s">
        <v>682</v>
      </c>
      <c r="D35" s="377">
        <v>3</v>
      </c>
      <c r="E35" s="863">
        <v>0.17399999999999999</v>
      </c>
      <c r="F35" s="863">
        <v>1.8440000000000001</v>
      </c>
      <c r="G35" s="863">
        <v>0</v>
      </c>
      <c r="H35" s="863">
        <v>0</v>
      </c>
      <c r="I35" s="863">
        <v>0</v>
      </c>
      <c r="J35" s="863">
        <v>0.23400000000000001</v>
      </c>
      <c r="K35" s="863">
        <v>4.2069999999999999</v>
      </c>
      <c r="L35" s="863">
        <v>0</v>
      </c>
      <c r="M35" s="863">
        <v>0</v>
      </c>
      <c r="N35" s="864">
        <v>0</v>
      </c>
      <c r="O35" s="401"/>
      <c r="P35" s="859" t="s">
        <v>7700</v>
      </c>
      <c r="Q35" s="207"/>
      <c r="R35" s="343"/>
      <c r="S35" s="207"/>
      <c r="T35" s="415"/>
      <c r="U35" s="336">
        <f t="shared" si="70"/>
        <v>0</v>
      </c>
      <c r="V35" s="413"/>
      <c r="W35" s="337">
        <f t="shared" si="71"/>
        <v>0</v>
      </c>
      <c r="X35" s="337">
        <f t="shared" si="72"/>
        <v>0</v>
      </c>
      <c r="Y35" s="337">
        <f t="shared" si="73"/>
        <v>0</v>
      </c>
      <c r="Z35" s="337">
        <f t="shared" si="74"/>
        <v>0</v>
      </c>
      <c r="AA35" s="337">
        <f t="shared" si="75"/>
        <v>0</v>
      </c>
      <c r="AB35" s="337">
        <f t="shared" si="76"/>
        <v>0</v>
      </c>
      <c r="AC35" s="337">
        <f t="shared" si="77"/>
        <v>0</v>
      </c>
      <c r="AD35" s="337">
        <f t="shared" si="78"/>
        <v>0</v>
      </c>
      <c r="AE35" s="337">
        <f t="shared" si="79"/>
        <v>0</v>
      </c>
      <c r="AF35" s="337">
        <f t="shared" si="80"/>
        <v>0</v>
      </c>
      <c r="AG35" s="422"/>
      <c r="AI35" s="856" t="s">
        <v>7699</v>
      </c>
      <c r="AJ35" s="863" t="s">
        <v>2300</v>
      </c>
      <c r="AK35" s="863" t="s">
        <v>2320</v>
      </c>
      <c r="AL35" s="863" t="s">
        <v>2340</v>
      </c>
      <c r="AM35" s="863" t="s">
        <v>2360</v>
      </c>
      <c r="AN35" s="863" t="s">
        <v>2380</v>
      </c>
      <c r="AO35" s="863" t="s">
        <v>2400</v>
      </c>
      <c r="AP35" s="863" t="s">
        <v>2423</v>
      </c>
      <c r="AQ35" s="863" t="s">
        <v>2446</v>
      </c>
      <c r="AR35" s="863" t="s">
        <v>2469</v>
      </c>
      <c r="AS35" s="864" t="s">
        <v>2492</v>
      </c>
    </row>
    <row r="36" spans="1:45" ht="15.75" customHeight="1" thickBot="1">
      <c r="A36" s="207"/>
      <c r="B36" s="507" t="s">
        <v>7701</v>
      </c>
      <c r="C36" s="384" t="s">
        <v>682</v>
      </c>
      <c r="D36" s="384">
        <v>3</v>
      </c>
      <c r="E36" s="2270">
        <f>IFERROR(E35 - E34, 0)</f>
        <v>0.16699999999999998</v>
      </c>
      <c r="F36" s="2270">
        <f>IFERROR(F35 - F34, 0)</f>
        <v>0.379</v>
      </c>
      <c r="G36" s="2270">
        <f t="shared" ref="G36:N36" si="81">IFERROR(G35 - G34, 0)</f>
        <v>0</v>
      </c>
      <c r="H36" s="2270">
        <f t="shared" si="81"/>
        <v>0</v>
      </c>
      <c r="I36" s="2270">
        <f t="shared" si="81"/>
        <v>0</v>
      </c>
      <c r="J36" s="2270">
        <f>IFERROR(J35 - J34, 0)</f>
        <v>0.221</v>
      </c>
      <c r="K36" s="2270">
        <f t="shared" si="81"/>
        <v>1.9219999999999997</v>
      </c>
      <c r="L36" s="2270">
        <f>IFERROR(L35 - L34, 0)</f>
        <v>0</v>
      </c>
      <c r="M36" s="2270">
        <f t="shared" si="81"/>
        <v>0</v>
      </c>
      <c r="N36" s="2271">
        <f t="shared" si="81"/>
        <v>0</v>
      </c>
      <c r="O36" s="401"/>
      <c r="P36" s="877" t="s">
        <v>7702</v>
      </c>
      <c r="Q36" s="207"/>
      <c r="R36" s="354"/>
      <c r="S36" s="207"/>
      <c r="T36" s="415"/>
      <c r="U36" s="319"/>
      <c r="V36" s="413"/>
      <c r="W36" s="244"/>
      <c r="X36" s="244"/>
      <c r="Y36" s="244"/>
      <c r="Z36" s="244"/>
      <c r="AA36" s="244"/>
      <c r="AB36" s="244"/>
      <c r="AC36" s="244"/>
      <c r="AD36" s="244"/>
      <c r="AE36" s="244"/>
      <c r="AF36" s="244"/>
      <c r="AG36" s="422"/>
      <c r="AI36" s="507" t="s">
        <v>7701</v>
      </c>
      <c r="AJ36" s="870" t="s">
        <v>2301</v>
      </c>
      <c r="AK36" s="870" t="s">
        <v>2321</v>
      </c>
      <c r="AL36" s="870" t="s">
        <v>2341</v>
      </c>
      <c r="AM36" s="870" t="s">
        <v>2361</v>
      </c>
      <c r="AN36" s="870" t="s">
        <v>2381</v>
      </c>
      <c r="AO36" s="870" t="s">
        <v>2401</v>
      </c>
      <c r="AP36" s="870" t="s">
        <v>2424</v>
      </c>
      <c r="AQ36" s="870" t="s">
        <v>2447</v>
      </c>
      <c r="AR36" s="870" t="s">
        <v>2470</v>
      </c>
      <c r="AS36" s="871" t="s">
        <v>2493</v>
      </c>
    </row>
    <row r="37" spans="1:45" ht="15.75" customHeight="1" thickTop="1" thickBot="1">
      <c r="A37" s="207"/>
      <c r="B37" s="509"/>
      <c r="C37" s="509"/>
      <c r="D37" s="509"/>
      <c r="E37" s="2274"/>
      <c r="F37" s="2274"/>
      <c r="G37" s="2274"/>
      <c r="H37" s="2274"/>
      <c r="I37" s="2274"/>
      <c r="J37" s="2274"/>
      <c r="K37" s="2274"/>
      <c r="L37" s="2274"/>
      <c r="M37" s="2274"/>
      <c r="N37" s="2274"/>
      <c r="O37" s="207"/>
      <c r="P37" s="207"/>
      <c r="Q37" s="207"/>
      <c r="R37" s="207"/>
      <c r="S37" s="207"/>
      <c r="T37" s="415"/>
      <c r="U37" s="319"/>
      <c r="V37" s="413"/>
      <c r="W37" s="244"/>
      <c r="X37" s="244"/>
      <c r="Y37" s="244"/>
      <c r="Z37" s="244"/>
      <c r="AA37" s="244"/>
      <c r="AB37" s="244"/>
      <c r="AC37" s="244"/>
      <c r="AD37" s="244"/>
      <c r="AE37" s="244"/>
      <c r="AF37" s="244"/>
      <c r="AG37" s="422"/>
      <c r="AI37" s="509"/>
      <c r="AJ37" s="401"/>
      <c r="AK37" s="401"/>
      <c r="AL37" s="401"/>
      <c r="AM37" s="401"/>
      <c r="AN37" s="401"/>
      <c r="AO37" s="401"/>
      <c r="AP37" s="401"/>
      <c r="AQ37" s="401"/>
      <c r="AR37" s="401"/>
      <c r="AS37" s="401"/>
    </row>
    <row r="38" spans="1:45" ht="15.75" customHeight="1" thickTop="1" thickBot="1">
      <c r="A38" s="207"/>
      <c r="B38" s="879" t="s">
        <v>7703</v>
      </c>
      <c r="C38" s="436" t="s">
        <v>682</v>
      </c>
      <c r="D38" s="436">
        <v>3</v>
      </c>
      <c r="E38" s="2275">
        <f>IFERROR(E19 + E20 + E30, 0)</f>
        <v>-0.11025000000000006</v>
      </c>
      <c r="F38" s="2275">
        <f t="shared" ref="F38:N38" si="82">IFERROR(F19 + F20 + F30, 0)</f>
        <v>-1.0184820000000028</v>
      </c>
      <c r="G38" s="2275">
        <f t="shared" si="82"/>
        <v>0</v>
      </c>
      <c r="H38" s="2275">
        <f t="shared" si="82"/>
        <v>0</v>
      </c>
      <c r="I38" s="2275">
        <f t="shared" si="82"/>
        <v>0</v>
      </c>
      <c r="J38" s="2275">
        <f t="shared" si="82"/>
        <v>-0.22199999999999953</v>
      </c>
      <c r="K38" s="2275">
        <f t="shared" si="82"/>
        <v>-1.2840269999999905</v>
      </c>
      <c r="L38" s="2275">
        <f t="shared" si="82"/>
        <v>0</v>
      </c>
      <c r="M38" s="2275">
        <f t="shared" si="82"/>
        <v>0</v>
      </c>
      <c r="N38" s="2184">
        <f t="shared" si="82"/>
        <v>0</v>
      </c>
      <c r="O38" s="401"/>
      <c r="P38" s="881" t="s">
        <v>7704</v>
      </c>
      <c r="Q38" s="207"/>
      <c r="R38" s="427"/>
      <c r="S38" s="207"/>
      <c r="T38" s="415"/>
      <c r="U38" s="319"/>
      <c r="V38" s="413"/>
      <c r="W38" s="244"/>
      <c r="X38" s="244"/>
      <c r="Y38" s="244"/>
      <c r="Z38" s="244"/>
      <c r="AA38" s="244"/>
      <c r="AB38" s="244"/>
      <c r="AC38" s="244"/>
      <c r="AD38" s="244"/>
      <c r="AE38" s="244"/>
      <c r="AF38" s="244"/>
      <c r="AG38" s="422"/>
      <c r="AI38" s="879" t="s">
        <v>7705</v>
      </c>
      <c r="AJ38" s="880" t="s">
        <v>2302</v>
      </c>
      <c r="AK38" s="880" t="s">
        <v>2322</v>
      </c>
      <c r="AL38" s="880" t="s">
        <v>2342</v>
      </c>
      <c r="AM38" s="880" t="s">
        <v>2362</v>
      </c>
      <c r="AN38" s="880" t="s">
        <v>2382</v>
      </c>
      <c r="AO38" s="880" t="s">
        <v>2402</v>
      </c>
      <c r="AP38" s="880" t="s">
        <v>2425</v>
      </c>
      <c r="AQ38" s="880" t="s">
        <v>2448</v>
      </c>
      <c r="AR38" s="880" t="s">
        <v>2471</v>
      </c>
      <c r="AS38" s="425" t="s">
        <v>2494</v>
      </c>
    </row>
    <row r="39" spans="1:45" ht="15.75" customHeight="1" thickTop="1" thickBot="1">
      <c r="A39" s="207"/>
      <c r="B39" s="417"/>
      <c r="C39" s="417"/>
      <c r="D39" s="417"/>
      <c r="E39" s="2276"/>
      <c r="F39" s="2276"/>
      <c r="G39" s="2276"/>
      <c r="H39" s="2276"/>
      <c r="I39" s="2276"/>
      <c r="J39" s="2276"/>
      <c r="K39" s="2276"/>
      <c r="L39" s="2276"/>
      <c r="M39" s="2276"/>
      <c r="N39" s="2276"/>
      <c r="O39" s="401"/>
      <c r="P39" s="207"/>
      <c r="Q39" s="207"/>
      <c r="R39" s="207"/>
      <c r="S39" s="207"/>
      <c r="T39" s="415"/>
      <c r="U39" s="319"/>
      <c r="V39" s="415"/>
      <c r="W39" s="244"/>
      <c r="X39" s="244"/>
      <c r="Y39" s="244"/>
      <c r="Z39" s="244"/>
      <c r="AA39" s="244"/>
      <c r="AB39" s="244"/>
      <c r="AC39" s="244"/>
      <c r="AD39" s="244"/>
      <c r="AE39" s="244"/>
      <c r="AF39" s="244"/>
      <c r="AG39" s="415"/>
      <c r="AI39" s="417"/>
      <c r="AJ39" s="83"/>
      <c r="AK39" s="83"/>
      <c r="AL39" s="83"/>
      <c r="AM39" s="83"/>
      <c r="AN39" s="83"/>
      <c r="AO39" s="83"/>
      <c r="AP39" s="83"/>
      <c r="AQ39" s="83"/>
      <c r="AR39" s="83"/>
      <c r="AS39" s="83"/>
    </row>
    <row r="40" spans="1:45" ht="15.75" customHeight="1" thickTop="1" thickBot="1">
      <c r="A40" s="207"/>
      <c r="B40" s="848" t="s">
        <v>7706</v>
      </c>
      <c r="C40" s="849"/>
      <c r="D40" s="849"/>
      <c r="E40" s="2277"/>
      <c r="F40" s="2276"/>
      <c r="G40" s="2276"/>
      <c r="H40" s="2276"/>
      <c r="I40" s="2276"/>
      <c r="J40" s="2276"/>
      <c r="K40" s="2276"/>
      <c r="L40" s="2276"/>
      <c r="M40" s="2276"/>
      <c r="N40" s="2276"/>
      <c r="O40" s="401"/>
      <c r="P40" s="207"/>
      <c r="Q40" s="207"/>
      <c r="R40" s="207"/>
      <c r="S40" s="207"/>
      <c r="T40" s="415"/>
      <c r="U40" s="319"/>
      <c r="V40" s="415"/>
      <c r="W40" s="244"/>
      <c r="X40" s="244"/>
      <c r="Y40" s="244"/>
      <c r="Z40" s="244"/>
      <c r="AA40" s="244"/>
      <c r="AB40" s="244"/>
      <c r="AC40" s="244"/>
      <c r="AD40" s="244"/>
      <c r="AE40" s="244"/>
      <c r="AF40" s="244"/>
      <c r="AG40" s="415"/>
      <c r="AI40" s="848" t="s">
        <v>7706</v>
      </c>
      <c r="AJ40" s="34"/>
      <c r="AK40" s="83"/>
      <c r="AL40" s="83"/>
      <c r="AM40" s="83"/>
      <c r="AN40" s="83"/>
      <c r="AO40" s="83"/>
      <c r="AP40" s="83"/>
      <c r="AQ40" s="83"/>
      <c r="AR40" s="83"/>
      <c r="AS40" s="83"/>
    </row>
    <row r="41" spans="1:45" ht="15.75" customHeight="1" thickTop="1">
      <c r="A41" s="207"/>
      <c r="B41" s="878" t="s">
        <v>7703</v>
      </c>
      <c r="C41" s="852" t="s">
        <v>682</v>
      </c>
      <c r="D41" s="852">
        <v>3</v>
      </c>
      <c r="E41" s="2418">
        <f>IFERROR(E38, 0)</f>
        <v>-0.11025000000000006</v>
      </c>
      <c r="F41" s="2418">
        <f t="shared" ref="F41:N41" si="83">IFERROR(F38, 0)</f>
        <v>-1.0184820000000028</v>
      </c>
      <c r="G41" s="2418">
        <f t="shared" si="83"/>
        <v>0</v>
      </c>
      <c r="H41" s="2418">
        <f t="shared" si="83"/>
        <v>0</v>
      </c>
      <c r="I41" s="2418">
        <f t="shared" si="83"/>
        <v>0</v>
      </c>
      <c r="J41" s="2418">
        <f t="shared" si="83"/>
        <v>-0.22199999999999953</v>
      </c>
      <c r="K41" s="2418">
        <f t="shared" si="83"/>
        <v>-1.2840269999999905</v>
      </c>
      <c r="L41" s="2418">
        <f t="shared" si="83"/>
        <v>0</v>
      </c>
      <c r="M41" s="2418">
        <f t="shared" si="83"/>
        <v>0</v>
      </c>
      <c r="N41" s="2419">
        <f t="shared" si="83"/>
        <v>0</v>
      </c>
      <c r="O41" s="401"/>
      <c r="P41" s="855" t="s">
        <v>7707</v>
      </c>
      <c r="Q41" s="207"/>
      <c r="R41" s="335"/>
      <c r="S41" s="207"/>
      <c r="T41" s="415"/>
      <c r="U41" s="319"/>
      <c r="V41" s="415"/>
      <c r="W41" s="244"/>
      <c r="X41" s="244"/>
      <c r="Y41" s="244"/>
      <c r="Z41" s="244"/>
      <c r="AA41" s="244"/>
      <c r="AB41" s="244"/>
      <c r="AC41" s="244"/>
      <c r="AD41" s="244"/>
      <c r="AE41" s="244"/>
      <c r="AF41" s="244"/>
      <c r="AG41" s="415"/>
      <c r="AI41" s="878" t="s">
        <v>7705</v>
      </c>
      <c r="AJ41" s="2420" t="s">
        <v>2303</v>
      </c>
      <c r="AK41" s="2420" t="s">
        <v>2323</v>
      </c>
      <c r="AL41" s="2420" t="s">
        <v>2343</v>
      </c>
      <c r="AM41" s="2420" t="s">
        <v>2363</v>
      </c>
      <c r="AN41" s="2420" t="s">
        <v>2383</v>
      </c>
      <c r="AO41" s="2420" t="s">
        <v>2403</v>
      </c>
      <c r="AP41" s="2420" t="s">
        <v>2426</v>
      </c>
      <c r="AQ41" s="2420" t="s">
        <v>2449</v>
      </c>
      <c r="AR41" s="2420" t="s">
        <v>2472</v>
      </c>
      <c r="AS41" s="2421" t="s">
        <v>2495</v>
      </c>
    </row>
    <row r="42" spans="1:45" ht="15.75" customHeight="1">
      <c r="A42" s="207"/>
      <c r="B42" s="856" t="s">
        <v>7708</v>
      </c>
      <c r="C42" s="377" t="s">
        <v>1083</v>
      </c>
      <c r="D42" s="377">
        <v>2</v>
      </c>
      <c r="E42" s="882">
        <v>0.63</v>
      </c>
      <c r="F42" s="882">
        <v>0.61099999999999999</v>
      </c>
      <c r="G42" s="882">
        <v>0</v>
      </c>
      <c r="H42" s="882">
        <v>0</v>
      </c>
      <c r="I42" s="882">
        <v>0</v>
      </c>
      <c r="J42" s="882">
        <v>0.58599999999999997</v>
      </c>
      <c r="K42" s="882">
        <v>0.62</v>
      </c>
      <c r="L42" s="882">
        <v>0</v>
      </c>
      <c r="M42" s="882">
        <v>0</v>
      </c>
      <c r="N42" s="883">
        <v>0</v>
      </c>
      <c r="O42" s="401"/>
      <c r="P42" s="859" t="s">
        <v>7709</v>
      </c>
      <c r="Q42" s="207"/>
      <c r="R42" s="343"/>
      <c r="S42" s="207"/>
      <c r="T42" s="415"/>
      <c r="U42" s="336">
        <f t="shared" ref="U42" si="84">IF( SUM( W42:AF42 ) = 0, 0, $W$5 )</f>
        <v>0</v>
      </c>
      <c r="V42" s="415"/>
      <c r="W42" s="337">
        <f t="shared" ref="W42" si="85" xml:space="preserve"> IF( ISNUMBER( E42 ), 0, 1 )</f>
        <v>0</v>
      </c>
      <c r="X42" s="337">
        <f t="shared" ref="X42" si="86" xml:space="preserve"> IF( ISNUMBER( F42 ), 0, 1 )</f>
        <v>0</v>
      </c>
      <c r="Y42" s="337">
        <f t="shared" ref="Y42" si="87" xml:space="preserve"> IF( ISNUMBER( G42 ), 0, 1 )</f>
        <v>0</v>
      </c>
      <c r="Z42" s="337">
        <f t="shared" ref="Z42" si="88" xml:space="preserve"> IF( ISNUMBER( H42 ), 0, 1 )</f>
        <v>0</v>
      </c>
      <c r="AA42" s="337">
        <f t="shared" ref="AA42" si="89" xml:space="preserve"> IF( ISNUMBER( I42 ), 0, 1 )</f>
        <v>0</v>
      </c>
      <c r="AB42" s="337">
        <f t="shared" ref="AB42" si="90" xml:space="preserve"> IF( ISNUMBER( J42 ), 0, 1 )</f>
        <v>0</v>
      </c>
      <c r="AC42" s="337">
        <f t="shared" ref="AC42" si="91" xml:space="preserve"> IF( ISNUMBER( K42 ), 0, 1 )</f>
        <v>0</v>
      </c>
      <c r="AD42" s="337">
        <f t="shared" ref="AD42" si="92" xml:space="preserve"> IF( ISNUMBER( L42 ), 0, 1 )</f>
        <v>0</v>
      </c>
      <c r="AE42" s="337">
        <f t="shared" ref="AE42" si="93" xml:space="preserve"> IF( ISNUMBER( M42 ), 0, 1 )</f>
        <v>0</v>
      </c>
      <c r="AF42" s="337">
        <f t="shared" ref="AF42" si="94" xml:space="preserve"> IF( ISNUMBER( N42 ), 0, 1 )</f>
        <v>0</v>
      </c>
      <c r="AG42" s="415"/>
      <c r="AI42" s="856" t="s">
        <v>7708</v>
      </c>
      <c r="AJ42" s="882" t="s">
        <v>2304</v>
      </c>
      <c r="AK42" s="882" t="s">
        <v>2324</v>
      </c>
      <c r="AL42" s="882" t="s">
        <v>2344</v>
      </c>
      <c r="AM42" s="882" t="s">
        <v>2364</v>
      </c>
      <c r="AN42" s="882" t="s">
        <v>2384</v>
      </c>
      <c r="AO42" s="882" t="s">
        <v>2404</v>
      </c>
      <c r="AP42" s="882" t="s">
        <v>2427</v>
      </c>
      <c r="AQ42" s="882" t="s">
        <v>2450</v>
      </c>
      <c r="AR42" s="882" t="s">
        <v>2473</v>
      </c>
      <c r="AS42" s="883" t="s">
        <v>2496</v>
      </c>
    </row>
    <row r="43" spans="1:45" ht="15.75" customHeight="1">
      <c r="A43" s="207"/>
      <c r="B43" s="856" t="s">
        <v>11285</v>
      </c>
      <c r="C43" s="377" t="s">
        <v>682</v>
      </c>
      <c r="D43" s="377">
        <v>3</v>
      </c>
      <c r="E43" s="2268">
        <f>IFERROR(E41 * (1 - E42), 0 )</f>
        <v>-4.0792500000000023E-2</v>
      </c>
      <c r="F43" s="2268">
        <f t="shared" ref="F43:N43" si="95">IFERROR(F41 * (1 - F42), 0 )</f>
        <v>-0.39618949800000108</v>
      </c>
      <c r="G43" s="2268">
        <f t="shared" si="95"/>
        <v>0</v>
      </c>
      <c r="H43" s="2268">
        <f t="shared" si="95"/>
        <v>0</v>
      </c>
      <c r="I43" s="2268">
        <f t="shared" si="95"/>
        <v>0</v>
      </c>
      <c r="J43" s="2268">
        <f t="shared" si="95"/>
        <v>-9.1907999999999809E-2</v>
      </c>
      <c r="K43" s="2268">
        <f t="shared" si="95"/>
        <v>-0.4879302599999964</v>
      </c>
      <c r="L43" s="2268">
        <f t="shared" si="95"/>
        <v>0</v>
      </c>
      <c r="M43" s="2268">
        <f>IFERROR(M41 * (1 - M42), 0 )</f>
        <v>0</v>
      </c>
      <c r="N43" s="2269">
        <f t="shared" si="95"/>
        <v>0</v>
      </c>
      <c r="O43" s="401"/>
      <c r="P43" s="859" t="s">
        <v>7711</v>
      </c>
      <c r="Q43" s="207"/>
      <c r="R43" s="343"/>
      <c r="S43" s="207"/>
      <c r="T43" s="415"/>
      <c r="U43" s="319"/>
      <c r="V43" s="415"/>
      <c r="W43" s="244"/>
      <c r="X43" s="244"/>
      <c r="Y43" s="244"/>
      <c r="Z43" s="244"/>
      <c r="AA43" s="244"/>
      <c r="AB43" s="244"/>
      <c r="AC43" s="244"/>
      <c r="AD43" s="244"/>
      <c r="AE43" s="244"/>
      <c r="AF43" s="244"/>
      <c r="AG43" s="415"/>
      <c r="AI43" s="856" t="s">
        <v>7710</v>
      </c>
      <c r="AJ43" s="861" t="s">
        <v>2305</v>
      </c>
      <c r="AK43" s="861" t="s">
        <v>2325</v>
      </c>
      <c r="AL43" s="861" t="s">
        <v>2345</v>
      </c>
      <c r="AM43" s="861" t="s">
        <v>2365</v>
      </c>
      <c r="AN43" s="861" t="s">
        <v>2385</v>
      </c>
      <c r="AO43" s="861" t="s">
        <v>2405</v>
      </c>
      <c r="AP43" s="861" t="s">
        <v>2428</v>
      </c>
      <c r="AQ43" s="861" t="s">
        <v>2451</v>
      </c>
      <c r="AR43" s="861" t="s">
        <v>2474</v>
      </c>
      <c r="AS43" s="862" t="s">
        <v>2497</v>
      </c>
    </row>
    <row r="44" spans="1:45" ht="30">
      <c r="A44" s="207"/>
      <c r="B44" s="856" t="s">
        <v>7712</v>
      </c>
      <c r="C44" s="377" t="s">
        <v>682</v>
      </c>
      <c r="D44" s="377">
        <v>3</v>
      </c>
      <c r="E44" s="884"/>
      <c r="F44" s="884"/>
      <c r="G44" s="884"/>
      <c r="H44" s="884"/>
      <c r="I44" s="884"/>
      <c r="J44" s="863">
        <v>0</v>
      </c>
      <c r="K44" s="863">
        <v>0</v>
      </c>
      <c r="L44" s="863">
        <v>0</v>
      </c>
      <c r="M44" s="863">
        <v>0</v>
      </c>
      <c r="N44" s="864">
        <v>0</v>
      </c>
      <c r="O44" s="86"/>
      <c r="P44" s="859" t="s">
        <v>7713</v>
      </c>
      <c r="Q44" s="207"/>
      <c r="R44" s="343"/>
      <c r="S44" s="207"/>
      <c r="T44" s="415"/>
      <c r="U44" s="336">
        <f t="shared" ref="U44" si="96">IF( SUM( W44:AF44 ) = 0, 0, $W$5 )</f>
        <v>0</v>
      </c>
      <c r="V44" s="415"/>
      <c r="W44" s="244"/>
      <c r="X44" s="244"/>
      <c r="Y44" s="244"/>
      <c r="Z44" s="244"/>
      <c r="AA44" s="244"/>
      <c r="AB44" s="337">
        <f t="shared" ref="AB44" si="97" xml:space="preserve"> IF( ISNUMBER( J44 ), 0, 1 )</f>
        <v>0</v>
      </c>
      <c r="AC44" s="337">
        <f t="shared" ref="AC44" si="98" xml:space="preserve"> IF( ISNUMBER( K44 ), 0, 1 )</f>
        <v>0</v>
      </c>
      <c r="AD44" s="337">
        <f t="shared" ref="AD44" si="99" xml:space="preserve"> IF( ISNUMBER( L44 ), 0, 1 )</f>
        <v>0</v>
      </c>
      <c r="AE44" s="337">
        <f t="shared" ref="AE44" si="100" xml:space="preserve"> IF( ISNUMBER( M44 ), 0, 1 )</f>
        <v>0</v>
      </c>
      <c r="AF44" s="337">
        <f t="shared" ref="AF44" si="101" xml:space="preserve"> IF( ISNUMBER( N44 ), 0, 1 )</f>
        <v>0</v>
      </c>
      <c r="AG44" s="415"/>
      <c r="AI44" s="856" t="s">
        <v>7712</v>
      </c>
      <c r="AJ44" s="884"/>
      <c r="AK44" s="884"/>
      <c r="AL44" s="884"/>
      <c r="AM44" s="884"/>
      <c r="AN44" s="884"/>
      <c r="AO44" s="863" t="s">
        <v>2406</v>
      </c>
      <c r="AP44" s="863" t="s">
        <v>2429</v>
      </c>
      <c r="AQ44" s="863" t="s">
        <v>2452</v>
      </c>
      <c r="AR44" s="863" t="s">
        <v>2475</v>
      </c>
      <c r="AS44" s="864" t="s">
        <v>2498</v>
      </c>
    </row>
    <row r="45" spans="1:45" ht="15.75" customHeight="1">
      <c r="A45" s="207"/>
      <c r="B45" s="856" t="s">
        <v>7714</v>
      </c>
      <c r="C45" s="377" t="s">
        <v>682</v>
      </c>
      <c r="D45" s="377">
        <v>3</v>
      </c>
      <c r="E45" s="884"/>
      <c r="F45" s="884"/>
      <c r="G45" s="884"/>
      <c r="H45" s="884"/>
      <c r="I45" s="884"/>
      <c r="J45" s="2278">
        <f>'4U'!J23</f>
        <v>0</v>
      </c>
      <c r="K45" s="2278">
        <f>'4U'!K23</f>
        <v>1.1479999999999999</v>
      </c>
      <c r="L45" s="2278">
        <f>'4U'!L23</f>
        <v>0</v>
      </c>
      <c r="M45" s="2279"/>
      <c r="N45" s="2280">
        <f>'4U'!N23</f>
        <v>0</v>
      </c>
      <c r="O45" s="86"/>
      <c r="P45" s="867" t="s">
        <v>7715</v>
      </c>
      <c r="Q45" s="207"/>
      <c r="R45" s="343"/>
      <c r="S45" s="207"/>
      <c r="T45" s="415"/>
      <c r="U45" s="319"/>
      <c r="V45" s="415"/>
      <c r="W45" s="244"/>
      <c r="X45" s="244"/>
      <c r="Y45" s="244"/>
      <c r="Z45" s="244"/>
      <c r="AA45" s="244"/>
      <c r="AB45" s="244"/>
      <c r="AC45" s="244"/>
      <c r="AD45" s="244"/>
      <c r="AE45" s="244"/>
      <c r="AF45" s="244"/>
      <c r="AG45" s="415"/>
      <c r="AI45" s="856" t="s">
        <v>7714</v>
      </c>
      <c r="AJ45" s="884"/>
      <c r="AK45" s="884"/>
      <c r="AL45" s="884"/>
      <c r="AM45" s="884"/>
      <c r="AN45" s="884"/>
      <c r="AO45" s="885" t="s">
        <v>7716</v>
      </c>
      <c r="AP45" s="885" t="s">
        <v>7717</v>
      </c>
      <c r="AQ45" s="885" t="s">
        <v>7718</v>
      </c>
      <c r="AR45" s="884"/>
      <c r="AS45" s="886" t="s">
        <v>7719</v>
      </c>
    </row>
    <row r="46" spans="1:45" ht="15.75" customHeight="1">
      <c r="A46" s="207"/>
      <c r="B46" s="856" t="s">
        <v>7720</v>
      </c>
      <c r="C46" s="377" t="s">
        <v>682</v>
      </c>
      <c r="D46" s="377">
        <v>3</v>
      </c>
      <c r="E46" s="884"/>
      <c r="F46" s="884"/>
      <c r="G46" s="884"/>
      <c r="H46" s="884"/>
      <c r="I46" s="884"/>
      <c r="J46" s="817">
        <v>21.637</v>
      </c>
      <c r="K46" s="817">
        <v>427.91899999999998</v>
      </c>
      <c r="L46" s="817">
        <v>0</v>
      </c>
      <c r="M46" s="817">
        <v>0</v>
      </c>
      <c r="N46" s="860">
        <v>0</v>
      </c>
      <c r="O46" s="86"/>
      <c r="P46" s="859" t="s">
        <v>7721</v>
      </c>
      <c r="Q46" s="207"/>
      <c r="R46" s="343"/>
      <c r="S46" s="207"/>
      <c r="T46" s="415"/>
      <c r="U46" s="336">
        <f t="shared" ref="U46" si="102">IF( SUM( W46:AF46 ) = 0, 0, $W$5 )</f>
        <v>0</v>
      </c>
      <c r="V46" s="415"/>
      <c r="W46" s="244"/>
      <c r="X46" s="244"/>
      <c r="Y46" s="244"/>
      <c r="Z46" s="244"/>
      <c r="AA46" s="244"/>
      <c r="AB46" s="337">
        <f t="shared" ref="AB46" si="103" xml:space="preserve"> IF( ISNUMBER( J46 ), 0, 1 )</f>
        <v>0</v>
      </c>
      <c r="AC46" s="337">
        <f t="shared" ref="AC46" si="104" xml:space="preserve"> IF( ISNUMBER( K46 ), 0, 1 )</f>
        <v>0</v>
      </c>
      <c r="AD46" s="337">
        <f t="shared" ref="AD46" si="105" xml:space="preserve"> IF( ISNUMBER( L46 ), 0, 1 )</f>
        <v>0</v>
      </c>
      <c r="AE46" s="337">
        <f t="shared" ref="AE46" si="106" xml:space="preserve"> IF( ISNUMBER( M46 ), 0, 1 )</f>
        <v>0</v>
      </c>
      <c r="AF46" s="337">
        <f t="shared" ref="AF46" si="107" xml:space="preserve"> IF( ISNUMBER( N46 ), 0, 1 )</f>
        <v>0</v>
      </c>
      <c r="AG46" s="415"/>
      <c r="AI46" s="856" t="s">
        <v>7720</v>
      </c>
      <c r="AJ46" s="884"/>
      <c r="AK46" s="884"/>
      <c r="AL46" s="884"/>
      <c r="AM46" s="884"/>
      <c r="AN46" s="884"/>
      <c r="AO46" s="817" t="s">
        <v>2407</v>
      </c>
      <c r="AP46" s="817" t="s">
        <v>2430</v>
      </c>
      <c r="AQ46" s="817" t="s">
        <v>2453</v>
      </c>
      <c r="AR46" s="817" t="s">
        <v>2476</v>
      </c>
      <c r="AS46" s="860" t="s">
        <v>2499</v>
      </c>
    </row>
    <row r="47" spans="1:45" ht="15.75" customHeight="1" thickBot="1">
      <c r="A47" s="207"/>
      <c r="B47" s="507" t="s">
        <v>7722</v>
      </c>
      <c r="C47" s="384" t="s">
        <v>682</v>
      </c>
      <c r="D47" s="384">
        <v>3</v>
      </c>
      <c r="E47" s="887"/>
      <c r="F47" s="887"/>
      <c r="G47" s="887"/>
      <c r="H47" s="887"/>
      <c r="I47" s="887"/>
      <c r="J47" s="2130">
        <f>IFERROR(SUM(J43:J46), 0)</f>
        <v>21.545092</v>
      </c>
      <c r="K47" s="2130">
        <f>IFERROR(SUM(K43:K46), 0)</f>
        <v>428.57906973999997</v>
      </c>
      <c r="L47" s="2130">
        <f t="shared" ref="L47:M47" si="108">IFERROR(SUM(L43:L46), 0)</f>
        <v>0</v>
      </c>
      <c r="M47" s="2130">
        <f t="shared" si="108"/>
        <v>0</v>
      </c>
      <c r="N47" s="2131">
        <f>IFERROR(SUM(N43:N46), 0)</f>
        <v>0</v>
      </c>
      <c r="O47" s="401"/>
      <c r="P47" s="877" t="s">
        <v>7723</v>
      </c>
      <c r="Q47" s="207"/>
      <c r="R47" s="354"/>
      <c r="S47" s="207"/>
      <c r="T47" s="415"/>
      <c r="U47" s="319"/>
      <c r="V47" s="415"/>
      <c r="W47" s="244"/>
      <c r="X47" s="244"/>
      <c r="Y47" s="244"/>
      <c r="Z47" s="244"/>
      <c r="AA47" s="244"/>
      <c r="AB47" s="244"/>
      <c r="AC47" s="244"/>
      <c r="AD47" s="244"/>
      <c r="AE47" s="244"/>
      <c r="AF47" s="244"/>
      <c r="AG47" s="415"/>
      <c r="AI47" s="507" t="s">
        <v>7722</v>
      </c>
      <c r="AJ47" s="887"/>
      <c r="AK47" s="887"/>
      <c r="AL47" s="887"/>
      <c r="AM47" s="887"/>
      <c r="AN47" s="887"/>
      <c r="AO47" s="366" t="s">
        <v>2408</v>
      </c>
      <c r="AP47" s="366" t="s">
        <v>2431</v>
      </c>
      <c r="AQ47" s="366" t="s">
        <v>2454</v>
      </c>
      <c r="AR47" s="366" t="s">
        <v>2477</v>
      </c>
      <c r="AS47" s="367" t="s">
        <v>2500</v>
      </c>
    </row>
    <row r="48" spans="1:45" ht="16.5" thickTop="1">
      <c r="A48" s="207"/>
      <c r="B48" s="207"/>
      <c r="C48" s="207"/>
      <c r="D48" s="207"/>
      <c r="E48" s="207"/>
      <c r="F48" s="207"/>
      <c r="G48" s="207"/>
      <c r="H48" s="207"/>
      <c r="I48" s="207"/>
      <c r="P48" s="207"/>
      <c r="Q48" s="207"/>
      <c r="R48" s="207"/>
      <c r="S48" s="207"/>
      <c r="U48" s="319"/>
      <c r="W48" s="244"/>
      <c r="X48" s="244"/>
      <c r="Y48" s="244"/>
      <c r="Z48" s="244"/>
      <c r="AA48" s="244"/>
      <c r="AB48" s="244"/>
      <c r="AC48" s="244"/>
      <c r="AD48" s="244"/>
      <c r="AE48" s="244"/>
      <c r="AF48" s="244"/>
    </row>
    <row r="49" spans="1:32">
      <c r="A49" s="207"/>
      <c r="B49" s="207"/>
      <c r="C49" s="207"/>
      <c r="D49" s="207"/>
      <c r="E49" s="207"/>
      <c r="F49" s="207"/>
      <c r="G49" s="207"/>
      <c r="H49" s="207"/>
      <c r="I49" s="207"/>
      <c r="P49" s="207"/>
      <c r="Q49" s="207"/>
      <c r="R49" s="207"/>
      <c r="S49" s="207"/>
      <c r="U49" s="319"/>
      <c r="W49" s="244"/>
      <c r="X49" s="244"/>
      <c r="Y49" s="244"/>
      <c r="Z49" s="244"/>
      <c r="AA49" s="244"/>
      <c r="AB49" s="244"/>
      <c r="AC49" s="244"/>
      <c r="AD49" s="244"/>
      <c r="AE49" s="244"/>
      <c r="AF49" s="244"/>
    </row>
    <row r="50" spans="1:32">
      <c r="A50" s="207"/>
      <c r="B50" s="207"/>
      <c r="C50" s="207"/>
      <c r="D50" s="207"/>
      <c r="E50" s="207"/>
      <c r="F50" s="207"/>
      <c r="G50" s="207"/>
      <c r="H50" s="207"/>
      <c r="I50" s="207"/>
      <c r="P50" s="207"/>
      <c r="Q50" s="207"/>
      <c r="R50" s="207"/>
      <c r="S50" s="207"/>
      <c r="U50" s="319"/>
      <c r="W50" s="244"/>
      <c r="X50" s="244"/>
      <c r="Y50" s="244"/>
      <c r="Z50" s="244"/>
      <c r="AA50" s="244"/>
      <c r="AB50" s="244"/>
      <c r="AC50" s="244"/>
      <c r="AD50" s="244"/>
      <c r="AE50" s="244"/>
      <c r="AF50" s="244"/>
    </row>
    <row r="51" spans="1:32">
      <c r="A51" s="207"/>
      <c r="B51" s="207"/>
      <c r="C51" s="207"/>
      <c r="D51" s="207"/>
      <c r="E51" s="207"/>
      <c r="F51" s="207"/>
      <c r="G51" s="207"/>
      <c r="H51" s="207"/>
      <c r="I51" s="207"/>
      <c r="P51" s="207"/>
      <c r="Q51" s="207"/>
      <c r="R51" s="207"/>
      <c r="S51" s="207"/>
      <c r="U51" s="319"/>
      <c r="W51" s="244"/>
      <c r="X51" s="244"/>
      <c r="Y51" s="244"/>
      <c r="Z51" s="244"/>
      <c r="AA51" s="244"/>
      <c r="AB51" s="244"/>
      <c r="AC51" s="244"/>
      <c r="AD51" s="244"/>
      <c r="AE51" s="244"/>
      <c r="AF51" s="244"/>
    </row>
  </sheetData>
  <sheetProtection formatColumns="0" formatRows="0"/>
  <mergeCells count="13">
    <mergeCell ref="AI5:AI6"/>
    <mergeCell ref="AJ5:AN5"/>
    <mergeCell ref="AO5:AS5"/>
    <mergeCell ref="B3:R3"/>
    <mergeCell ref="AI3:AS3"/>
    <mergeCell ref="W4:AF4"/>
    <mergeCell ref="B5:B6"/>
    <mergeCell ref="C5:C6"/>
    <mergeCell ref="D5:D6"/>
    <mergeCell ref="E5:I5"/>
    <mergeCell ref="J5:N5"/>
    <mergeCell ref="P5:P6"/>
    <mergeCell ref="R5:R6"/>
  </mergeCells>
  <conditionalFormatting sqref="U9:U12">
    <cfRule type="cellIs" dxfId="258" priority="28" operator="equal">
      <formula>0</formula>
    </cfRule>
  </conditionalFormatting>
  <conditionalFormatting sqref="U15">
    <cfRule type="cellIs" dxfId="257" priority="8" operator="equal">
      <formula>0</formula>
    </cfRule>
  </conditionalFormatting>
  <conditionalFormatting sqref="U17:U18">
    <cfRule type="cellIs" dxfId="256" priority="7" operator="equal">
      <formula>0</formula>
    </cfRule>
  </conditionalFormatting>
  <conditionalFormatting sqref="U25:U26">
    <cfRule type="cellIs" dxfId="255" priority="6" operator="equal">
      <formula>0</formula>
    </cfRule>
  </conditionalFormatting>
  <conditionalFormatting sqref="U28:U29">
    <cfRule type="cellIs" dxfId="254" priority="5" operator="equal">
      <formula>0</formula>
    </cfRule>
  </conditionalFormatting>
  <conditionalFormatting sqref="U34:U35">
    <cfRule type="cellIs" dxfId="253" priority="4" operator="equal">
      <formula>0</formula>
    </cfRule>
  </conditionalFormatting>
  <conditionalFormatting sqref="U42">
    <cfRule type="cellIs" dxfId="252" priority="3" operator="equal">
      <formula>0</formula>
    </cfRule>
  </conditionalFormatting>
  <conditionalFormatting sqref="U44">
    <cfRule type="cellIs" dxfId="251" priority="2" operator="equal">
      <formula>0</formula>
    </cfRule>
  </conditionalFormatting>
  <conditionalFormatting sqref="U46">
    <cfRule type="cellIs" dxfId="250" priority="1" operator="equal">
      <formula>0</formula>
    </cfRule>
  </conditionalFormatting>
  <dataValidations count="1">
    <dataValidation type="custom" allowBlank="1" showErrorMessage="1" errorTitle="Input Error" error="Please enter a numeric value." sqref="E42:N42 E34:N35 E25:N26 I9:N12 E28:N30 E15:N15 E9:G12 N18 H9:H14 H16:H17 E18:L18 J44:N46">
      <formula1>ISNUMBER(E9)</formula1>
    </dataValidation>
  </dataValidations>
  <pageMargins left="0.7" right="0.7" top="0.75" bottom="0.75" header="0.3" footer="0.3"/>
  <pageSetup paperSize="8" scale="61" fitToHeight="0" orientation="portrait" r:id="rId1"/>
  <headerFooter>
    <oddHeader>&amp;L&amp;F&amp;CSheet: &amp;A&amp;ROFFICIAL</oddHeader>
    <oddFooter>&amp;LPrinted on: &amp;D at &amp;T&amp;CPage &amp;P of &amp;N&amp;ROfwat</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AG53"/>
  <sheetViews>
    <sheetView showGridLines="0" topLeftCell="A4" zoomScale="70" zoomScaleNormal="70" zoomScaleSheetLayoutView="100" workbookViewId="0">
      <selection activeCell="Q29" sqref="Q29"/>
    </sheetView>
  </sheetViews>
  <sheetFormatPr defaultColWidth="9" defaultRowHeight="15.75"/>
  <cols>
    <col min="1" max="1" width="1.625" style="244" customWidth="1"/>
    <col min="2" max="2" width="45" style="285" customWidth="1"/>
    <col min="3" max="3" width="7.125" style="244" customWidth="1"/>
    <col min="4" max="4" width="5.5" style="244" customWidth="1"/>
    <col min="5" max="8" width="12.5" style="244" customWidth="1"/>
    <col min="9" max="9" width="13.625" style="244" bestFit="1" customWidth="1"/>
    <col min="10" max="10" width="12.5" style="244" customWidth="1"/>
    <col min="11" max="11" width="1.625" style="244" customWidth="1"/>
    <col min="12" max="12" width="12.5" style="888" customWidth="1"/>
    <col min="13" max="13" width="1.625" style="244" customWidth="1"/>
    <col min="14" max="14" width="33.625" style="244" customWidth="1"/>
    <col min="15" max="16" width="1.625" style="244" customWidth="1"/>
    <col min="17" max="17" width="25" style="244" customWidth="1"/>
    <col min="18" max="18" width="1.625" style="244" customWidth="1"/>
    <col min="19" max="23" width="7.125" style="244" hidden="1" customWidth="1"/>
    <col min="24" max="24" width="1.625" style="244" hidden="1" customWidth="1"/>
    <col min="25" max="25" width="1.625" style="244" customWidth="1"/>
    <col min="26" max="26" width="44.25" style="285" bestFit="1" customWidth="1"/>
    <col min="27" max="32" width="15" style="244" customWidth="1"/>
    <col min="33" max="33" width="1.625" style="244" customWidth="1"/>
    <col min="34" max="16384" width="9" style="244"/>
  </cols>
  <sheetData>
    <row r="1" spans="2:33" s="441" customFormat="1" ht="29.25" customHeight="1">
      <c r="B1" s="2718" t="s">
        <v>635</v>
      </c>
      <c r="C1" s="2718"/>
      <c r="D1" s="2718"/>
      <c r="E1" s="2718"/>
      <c r="F1" s="2718"/>
      <c r="G1" s="2718"/>
      <c r="H1" s="2718"/>
      <c r="I1" s="2718"/>
      <c r="J1" s="391"/>
      <c r="K1" s="311"/>
      <c r="L1" s="888"/>
      <c r="P1" s="889"/>
      <c r="Q1" s="244"/>
      <c r="R1" s="889"/>
      <c r="X1" s="889"/>
      <c r="Z1" s="2718" t="s">
        <v>11001</v>
      </c>
      <c r="AA1" s="2718"/>
      <c r="AB1" s="2718"/>
      <c r="AC1" s="2718"/>
      <c r="AD1" s="2718"/>
      <c r="AE1" s="2718"/>
      <c r="AF1" s="391"/>
    </row>
    <row r="2" spans="2:33" s="441" customFormat="1" ht="29.25" customHeight="1">
      <c r="B2" s="2718" t="str">
        <f>Validation!B4</f>
        <v>South Staffordshire Water</v>
      </c>
      <c r="C2" s="2718"/>
      <c r="D2" s="2718"/>
      <c r="E2" s="2718"/>
      <c r="F2" s="2718"/>
      <c r="G2" s="2718"/>
      <c r="H2" s="2718"/>
      <c r="I2" s="2718"/>
      <c r="J2" s="391"/>
      <c r="K2" s="311"/>
      <c r="L2" s="888"/>
      <c r="P2" s="889"/>
      <c r="Q2" s="244"/>
      <c r="R2" s="889"/>
      <c r="X2" s="889"/>
      <c r="Z2" s="2718"/>
      <c r="AA2" s="2718"/>
      <c r="AB2" s="2718"/>
      <c r="AC2" s="2718"/>
      <c r="AD2" s="2718"/>
      <c r="AE2" s="2718"/>
      <c r="AF2" s="2718"/>
      <c r="AG2" s="2718"/>
    </row>
    <row r="3" spans="2:33" ht="45" customHeight="1">
      <c r="B3" s="2827" t="s">
        <v>7724</v>
      </c>
      <c r="C3" s="2827"/>
      <c r="D3" s="2827"/>
      <c r="E3" s="2827"/>
      <c r="F3" s="2827"/>
      <c r="G3" s="2827"/>
      <c r="H3" s="2827"/>
      <c r="I3" s="2827"/>
      <c r="J3" s="2827"/>
      <c r="K3" s="2827"/>
      <c r="L3" s="2827"/>
      <c r="M3" s="2827"/>
      <c r="N3" s="2827"/>
      <c r="P3" s="415"/>
      <c r="Q3" s="708" t="s">
        <v>6027</v>
      </c>
      <c r="R3" s="415"/>
      <c r="X3" s="415"/>
      <c r="Z3" s="2827" t="s">
        <v>7724</v>
      </c>
      <c r="AA3" s="2827"/>
      <c r="AB3" s="2827"/>
      <c r="AC3" s="2827"/>
      <c r="AD3" s="2827"/>
      <c r="AE3" s="2827"/>
      <c r="AF3" s="2827"/>
    </row>
    <row r="4" spans="2:33" ht="15" customHeight="1" thickBot="1">
      <c r="B4" s="748"/>
      <c r="C4" s="890"/>
      <c r="D4" s="890"/>
      <c r="E4" s="890"/>
      <c r="F4" s="890"/>
      <c r="G4" s="890"/>
      <c r="H4" s="890"/>
      <c r="I4" s="890"/>
      <c r="J4" s="890"/>
      <c r="K4" s="891"/>
      <c r="P4" s="415"/>
      <c r="Q4" s="336"/>
      <c r="R4" s="415"/>
      <c r="S4" s="2707" t="s">
        <v>6028</v>
      </c>
      <c r="T4" s="2707"/>
      <c r="U4" s="2707"/>
      <c r="V4" s="2841"/>
      <c r="W4" s="2841"/>
      <c r="X4" s="415"/>
      <c r="Z4" s="748"/>
      <c r="AA4" s="890"/>
      <c r="AB4" s="890"/>
      <c r="AC4" s="890"/>
      <c r="AD4" s="890"/>
      <c r="AE4" s="890"/>
      <c r="AF4" s="890"/>
    </row>
    <row r="5" spans="2:33" s="207" customFormat="1" ht="15" customHeight="1" thickTop="1">
      <c r="B5" s="2831" t="s">
        <v>6029</v>
      </c>
      <c r="C5" s="2712" t="s">
        <v>6030</v>
      </c>
      <c r="D5" s="2712" t="s">
        <v>5926</v>
      </c>
      <c r="E5" s="2712" t="s">
        <v>6285</v>
      </c>
      <c r="F5" s="2712" t="s">
        <v>7725</v>
      </c>
      <c r="G5" s="2712"/>
      <c r="H5" s="2712"/>
      <c r="I5" s="2712"/>
      <c r="J5" s="2714" t="s">
        <v>6106</v>
      </c>
      <c r="L5" s="2808" t="s">
        <v>6034</v>
      </c>
      <c r="N5" s="2808" t="s">
        <v>6035</v>
      </c>
      <c r="P5" s="892"/>
      <c r="Q5" s="336"/>
      <c r="R5" s="892"/>
      <c r="S5" s="321" t="s">
        <v>6036</v>
      </c>
      <c r="X5" s="892"/>
      <c r="Z5" s="2831" t="s">
        <v>6029</v>
      </c>
      <c r="AA5" s="2712" t="s">
        <v>6285</v>
      </c>
      <c r="AB5" s="2712" t="s">
        <v>7725</v>
      </c>
      <c r="AC5" s="2712"/>
      <c r="AD5" s="2712"/>
      <c r="AE5" s="2712"/>
      <c r="AF5" s="2714" t="s">
        <v>6106</v>
      </c>
    </row>
    <row r="6" spans="2:33" s="207" customFormat="1" ht="41.25" customHeight="1" thickBot="1">
      <c r="B6" s="2832"/>
      <c r="C6" s="2836"/>
      <c r="D6" s="2836"/>
      <c r="E6" s="2713"/>
      <c r="F6" s="323" t="s">
        <v>7726</v>
      </c>
      <c r="G6" s="323" t="s">
        <v>7727</v>
      </c>
      <c r="H6" s="323" t="s">
        <v>7728</v>
      </c>
      <c r="I6" s="323" t="s">
        <v>7729</v>
      </c>
      <c r="J6" s="2715"/>
      <c r="L6" s="2810"/>
      <c r="N6" s="2810"/>
      <c r="P6" s="892"/>
      <c r="Q6" s="336"/>
      <c r="R6" s="892"/>
      <c r="X6" s="892"/>
      <c r="Z6" s="2832"/>
      <c r="AA6" s="2713"/>
      <c r="AB6" s="323" t="s">
        <v>7726</v>
      </c>
      <c r="AC6" s="323" t="s">
        <v>7727</v>
      </c>
      <c r="AD6" s="323" t="s">
        <v>7728</v>
      </c>
      <c r="AE6" s="323" t="s">
        <v>7729</v>
      </c>
      <c r="AF6" s="2715"/>
    </row>
    <row r="7" spans="2:33" s="207" customFormat="1" ht="15.75" customHeight="1" thickTop="1" thickBot="1">
      <c r="B7" s="888"/>
      <c r="C7" s="888"/>
      <c r="D7" s="888"/>
      <c r="E7" s="888"/>
      <c r="F7" s="888"/>
      <c r="G7" s="888"/>
      <c r="H7" s="888"/>
      <c r="I7" s="888"/>
      <c r="J7" s="888"/>
      <c r="K7" s="888"/>
      <c r="L7" s="888"/>
      <c r="P7" s="892"/>
      <c r="Q7" s="336"/>
      <c r="R7" s="892"/>
      <c r="X7" s="892"/>
      <c r="Z7" s="888"/>
      <c r="AA7" s="888"/>
      <c r="AB7" s="888"/>
      <c r="AC7" s="888"/>
      <c r="AD7" s="888"/>
      <c r="AE7" s="888"/>
      <c r="AF7" s="888"/>
    </row>
    <row r="8" spans="2:33" s="207" customFormat="1" ht="15.75" customHeight="1" thickTop="1" thickBot="1">
      <c r="B8" s="445" t="s">
        <v>6385</v>
      </c>
      <c r="C8" s="849"/>
      <c r="D8" s="849"/>
      <c r="E8" s="536"/>
      <c r="F8" s="536"/>
      <c r="G8" s="536"/>
      <c r="L8" s="888"/>
      <c r="P8" s="892"/>
      <c r="Q8" s="336"/>
      <c r="R8" s="892"/>
      <c r="X8" s="892"/>
      <c r="Z8" s="445" t="s">
        <v>6385</v>
      </c>
      <c r="AA8" s="536"/>
      <c r="AB8" s="536"/>
      <c r="AC8" s="536"/>
    </row>
    <row r="9" spans="2:33" s="207" customFormat="1" ht="15.75" customHeight="1" thickTop="1">
      <c r="B9" s="893" t="s">
        <v>6326</v>
      </c>
      <c r="C9" s="852" t="s">
        <v>682</v>
      </c>
      <c r="D9" s="852">
        <v>3</v>
      </c>
      <c r="E9" s="1699">
        <f>IFERROR('4J'!E27,0)</f>
        <v>8.2940000000000005</v>
      </c>
      <c r="F9" s="1699">
        <f>IFERROR('4J'!F27,0)</f>
        <v>1.5860000000000001</v>
      </c>
      <c r="G9" s="1699">
        <f>IFERROR('4J'!G27,0)</f>
        <v>8.0000000000000002E-3</v>
      </c>
      <c r="H9" s="1699">
        <f>IFERROR('4J'!H27,0)</f>
        <v>7.6020000000000003</v>
      </c>
      <c r="I9" s="1699">
        <f>IFERROR('4J'!I27,0)</f>
        <v>47.844000000000008</v>
      </c>
      <c r="J9" s="1700">
        <f>IFERROR(SUM(E9:I9), 0)</f>
        <v>65.334000000000003</v>
      </c>
      <c r="L9" s="896" t="s">
        <v>7730</v>
      </c>
      <c r="N9" s="335"/>
      <c r="P9" s="892"/>
      <c r="Q9" s="336"/>
      <c r="R9" s="892"/>
      <c r="X9" s="892"/>
      <c r="Z9" s="893" t="s">
        <v>6326</v>
      </c>
      <c r="AA9" s="894" t="s">
        <v>2996</v>
      </c>
      <c r="AB9" s="894" t="s">
        <v>3014</v>
      </c>
      <c r="AC9" s="894" t="s">
        <v>3032</v>
      </c>
      <c r="AD9" s="894" t="s">
        <v>3050</v>
      </c>
      <c r="AE9" s="894" t="s">
        <v>3068</v>
      </c>
      <c r="AF9" s="895" t="s">
        <v>2591</v>
      </c>
    </row>
    <row r="10" spans="2:33" s="207" customFormat="1" ht="15.75" customHeight="1">
      <c r="B10" s="897" t="s">
        <v>6346</v>
      </c>
      <c r="C10" s="898" t="s">
        <v>682</v>
      </c>
      <c r="D10" s="898">
        <v>3</v>
      </c>
      <c r="E10" s="1701">
        <f>IFERROR('4L'!F105, 0)</f>
        <v>0</v>
      </c>
      <c r="F10" s="1701">
        <f>IFERROR('4L'!G105, 0)</f>
        <v>0</v>
      </c>
      <c r="G10" s="1701">
        <f>IFERROR('4L'!H105, 0)</f>
        <v>0</v>
      </c>
      <c r="H10" s="1701">
        <f>IFERROR('4L'!I105, 0)</f>
        <v>0</v>
      </c>
      <c r="I10" s="1701">
        <f>IFERROR('4L'!J105, 0)</f>
        <v>0</v>
      </c>
      <c r="J10" s="1702">
        <f>IFERROR(SUM(E10:I10), 0)</f>
        <v>0</v>
      </c>
      <c r="L10" s="901" t="s">
        <v>7731</v>
      </c>
      <c r="N10" s="343"/>
      <c r="P10" s="892"/>
      <c r="Q10" s="336"/>
      <c r="R10" s="892"/>
      <c r="X10" s="892"/>
      <c r="Z10" s="897" t="s">
        <v>6346</v>
      </c>
      <c r="AA10" s="899" t="s">
        <v>3324</v>
      </c>
      <c r="AB10" s="899" t="s">
        <v>3397</v>
      </c>
      <c r="AC10" s="899" t="s">
        <v>3470</v>
      </c>
      <c r="AD10" s="899" t="s">
        <v>3543</v>
      </c>
      <c r="AE10" s="899" t="s">
        <v>3626</v>
      </c>
      <c r="AF10" s="900" t="s">
        <v>2592</v>
      </c>
    </row>
    <row r="11" spans="2:33" s="207" customFormat="1" ht="15.75" customHeight="1">
      <c r="B11" s="902" t="s">
        <v>7732</v>
      </c>
      <c r="C11" s="898" t="s">
        <v>682</v>
      </c>
      <c r="D11" s="898">
        <v>3</v>
      </c>
      <c r="E11" s="1714">
        <v>0</v>
      </c>
      <c r="F11" s="1714">
        <v>0</v>
      </c>
      <c r="G11" s="1714">
        <v>0</v>
      </c>
      <c r="H11" s="1714">
        <v>0</v>
      </c>
      <c r="I11" s="1714">
        <f>'4N'!F12</f>
        <v>0.224</v>
      </c>
      <c r="J11" s="1702">
        <f t="shared" ref="J11:J13" si="0">IFERROR(SUM(E11:I11), 0)</f>
        <v>0.224</v>
      </c>
      <c r="L11" s="901" t="s">
        <v>7733</v>
      </c>
      <c r="N11" s="343"/>
      <c r="P11" s="892"/>
      <c r="Q11" s="336">
        <f t="shared" ref="Q11:Q17" si="1">IF( SUM( S11:W11 ) = 0, 0, $S$5 )</f>
        <v>0</v>
      </c>
      <c r="R11" s="892"/>
      <c r="S11" s="337">
        <f t="shared" ref="S11" si="2" xml:space="preserve"> IF( ISNUMBER( E11 ), 0, 1 )</f>
        <v>0</v>
      </c>
      <c r="T11" s="337">
        <f t="shared" ref="T11" si="3" xml:space="preserve"> IF( ISNUMBER( F11 ), 0, 1 )</f>
        <v>0</v>
      </c>
      <c r="U11" s="337">
        <f t="shared" ref="U11" si="4" xml:space="preserve"> IF( ISNUMBER( G11 ), 0, 1 )</f>
        <v>0</v>
      </c>
      <c r="V11" s="337">
        <f t="shared" ref="V11" si="5" xml:space="preserve"> IF( ISNUMBER( H11 ), 0, 1 )</f>
        <v>0</v>
      </c>
      <c r="W11" s="337">
        <f t="shared" ref="W11" si="6" xml:space="preserve"> IF( ISNUMBER( I11 ), 0, 1 )</f>
        <v>0</v>
      </c>
      <c r="X11" s="892"/>
      <c r="Z11" s="902" t="s">
        <v>7732</v>
      </c>
      <c r="AA11" s="903" t="s">
        <v>10710</v>
      </c>
      <c r="AB11" s="903" t="s">
        <v>10711</v>
      </c>
      <c r="AC11" s="903" t="s">
        <v>10712</v>
      </c>
      <c r="AD11" s="903" t="s">
        <v>10713</v>
      </c>
      <c r="AE11" s="903" t="s">
        <v>10714</v>
      </c>
      <c r="AF11" s="900" t="s">
        <v>10715</v>
      </c>
    </row>
    <row r="12" spans="2:33" s="207" customFormat="1" ht="33" customHeight="1">
      <c r="B12" s="897" t="s">
        <v>6351</v>
      </c>
      <c r="C12" s="904" t="s">
        <v>682</v>
      </c>
      <c r="D12" s="904">
        <v>3</v>
      </c>
      <c r="E12" s="1703">
        <f>IFERROR(SUM(E9:E11), 0)</f>
        <v>8.2940000000000005</v>
      </c>
      <c r="F12" s="1703">
        <f t="shared" ref="F12:G12" si="7">IFERROR(SUM(F9:F11), 0)</f>
        <v>1.5860000000000001</v>
      </c>
      <c r="G12" s="1703">
        <f t="shared" si="7"/>
        <v>8.0000000000000002E-3</v>
      </c>
      <c r="H12" s="1703">
        <f>IFERROR(SUM(H9:H11), 0)</f>
        <v>7.6020000000000003</v>
      </c>
      <c r="I12" s="1703">
        <f>IFERROR(SUM(I9:I11), 0)</f>
        <v>48.068000000000005</v>
      </c>
      <c r="J12" s="1702">
        <f>IFERROR(SUM(E12:I12), 0)</f>
        <v>65.558000000000007</v>
      </c>
      <c r="L12" s="901" t="s">
        <v>7734</v>
      </c>
      <c r="N12" s="343"/>
      <c r="P12" s="892"/>
      <c r="Q12" s="336"/>
      <c r="R12" s="892"/>
      <c r="X12" s="892"/>
      <c r="Z12" s="897" t="s">
        <v>6351</v>
      </c>
      <c r="AA12" s="905" t="s">
        <v>2501</v>
      </c>
      <c r="AB12" s="905" t="s">
        <v>2519</v>
      </c>
      <c r="AC12" s="905" t="s">
        <v>2537</v>
      </c>
      <c r="AD12" s="905" t="s">
        <v>2555</v>
      </c>
      <c r="AE12" s="905" t="s">
        <v>2573</v>
      </c>
      <c r="AF12" s="900" t="s">
        <v>2593</v>
      </c>
    </row>
    <row r="13" spans="2:33" s="207" customFormat="1" ht="15.75" customHeight="1">
      <c r="B13" s="897" t="s">
        <v>6353</v>
      </c>
      <c r="C13" s="898" t="s">
        <v>682</v>
      </c>
      <c r="D13" s="898">
        <v>3</v>
      </c>
      <c r="E13" s="1714">
        <v>2.993253124703301E-2</v>
      </c>
      <c r="F13" s="1714">
        <v>6.7854905591843507E-3</v>
      </c>
      <c r="G13" s="1714">
        <v>6.8211339851427485E-6</v>
      </c>
      <c r="H13" s="1714">
        <v>0.76559089696511373</v>
      </c>
      <c r="I13" s="1714">
        <v>0.97149024114741511</v>
      </c>
      <c r="J13" s="1702">
        <f t="shared" si="0"/>
        <v>1.7738059810527314</v>
      </c>
      <c r="L13" s="901" t="s">
        <v>7735</v>
      </c>
      <c r="N13" s="907"/>
      <c r="P13" s="892"/>
      <c r="Q13" s="336">
        <f t="shared" si="1"/>
        <v>0</v>
      </c>
      <c r="R13" s="892"/>
      <c r="S13" s="337">
        <f t="shared" ref="S13" si="8" xml:space="preserve"> IF( ISNUMBER( E13 ), 0, 1 )</f>
        <v>0</v>
      </c>
      <c r="T13" s="337">
        <f t="shared" ref="T13" si="9" xml:space="preserve"> IF( ISNUMBER( F13 ), 0, 1 )</f>
        <v>0</v>
      </c>
      <c r="U13" s="337">
        <f t="shared" ref="U13" si="10" xml:space="preserve"> IF( ISNUMBER( G13 ), 0, 1 )</f>
        <v>0</v>
      </c>
      <c r="V13" s="337">
        <f t="shared" ref="V13" si="11" xml:space="preserve"> IF( ISNUMBER( H13 ), 0, 1 )</f>
        <v>0</v>
      </c>
      <c r="W13" s="337">
        <f t="shared" ref="W13" si="12" xml:space="preserve"> IF( ISNUMBER( I13 ), 0, 1 )</f>
        <v>0</v>
      </c>
      <c r="X13" s="892"/>
      <c r="Z13" s="897" t="s">
        <v>6353</v>
      </c>
      <c r="AA13" s="906" t="s">
        <v>2502</v>
      </c>
      <c r="AB13" s="906" t="s">
        <v>2520</v>
      </c>
      <c r="AC13" s="906" t="s">
        <v>2538</v>
      </c>
      <c r="AD13" s="906" t="s">
        <v>2556</v>
      </c>
      <c r="AE13" s="906" t="s">
        <v>2574</v>
      </c>
      <c r="AF13" s="900" t="s">
        <v>2594</v>
      </c>
    </row>
    <row r="14" spans="2:33" s="207" customFormat="1" ht="15.75" customHeight="1" thickBot="1">
      <c r="B14" s="908" t="s">
        <v>2762</v>
      </c>
      <c r="C14" s="909" t="s">
        <v>682</v>
      </c>
      <c r="D14" s="909">
        <v>3</v>
      </c>
      <c r="E14" s="1704">
        <f>IFERROR(E12 + E13, 0)</f>
        <v>8.3239325312470331</v>
      </c>
      <c r="F14" s="1704">
        <f>IFERROR(F12 + F13, 0)</f>
        <v>1.5927854905591845</v>
      </c>
      <c r="G14" s="1704">
        <f>IFERROR(G12 + G13, 0)</f>
        <v>8.0068211339851432E-3</v>
      </c>
      <c r="H14" s="1704">
        <f>IFERROR(H12 + H13, 0)</f>
        <v>8.3675908969651136</v>
      </c>
      <c r="I14" s="1704">
        <f>IFERROR(I12 + I13, 0)</f>
        <v>49.039490241147419</v>
      </c>
      <c r="J14" s="1705">
        <f>IFERROR(SUM(E14:I14), 0)</f>
        <v>67.331805981052739</v>
      </c>
      <c r="L14" s="912" t="s">
        <v>7736</v>
      </c>
      <c r="N14" s="354"/>
      <c r="P14" s="892"/>
      <c r="Q14" s="336"/>
      <c r="R14" s="892"/>
      <c r="X14" s="892"/>
      <c r="Z14" s="908" t="s">
        <v>2762</v>
      </c>
      <c r="AA14" s="910" t="s">
        <v>2503</v>
      </c>
      <c r="AB14" s="910" t="s">
        <v>2521</v>
      </c>
      <c r="AC14" s="910" t="s">
        <v>2539</v>
      </c>
      <c r="AD14" s="910" t="s">
        <v>2557</v>
      </c>
      <c r="AE14" s="910" t="s">
        <v>2575</v>
      </c>
      <c r="AF14" s="911" t="s">
        <v>2595</v>
      </c>
    </row>
    <row r="15" spans="2:33" s="207" customFormat="1" ht="15.75" customHeight="1" thickTop="1" thickBot="1">
      <c r="B15" s="467"/>
      <c r="C15" s="110"/>
      <c r="D15" s="110"/>
      <c r="E15" s="110"/>
      <c r="F15" s="110"/>
      <c r="G15" s="110"/>
      <c r="H15" s="110"/>
      <c r="I15" s="110"/>
      <c r="J15" s="110"/>
      <c r="K15" s="110"/>
      <c r="L15" s="913"/>
      <c r="P15" s="892"/>
      <c r="Q15" s="336"/>
      <c r="R15" s="892"/>
      <c r="X15" s="892"/>
      <c r="Z15" s="467"/>
      <c r="AA15" s="110"/>
      <c r="AB15" s="110"/>
      <c r="AC15" s="110"/>
      <c r="AD15" s="110"/>
      <c r="AE15" s="110"/>
      <c r="AF15" s="110"/>
    </row>
    <row r="16" spans="2:33" s="207" customFormat="1" ht="15.75" customHeight="1" thickTop="1" thickBot="1">
      <c r="B16" s="445" t="s">
        <v>6356</v>
      </c>
      <c r="C16" s="446"/>
      <c r="D16" s="446"/>
      <c r="E16" s="110"/>
      <c r="F16" s="110"/>
      <c r="G16" s="110"/>
      <c r="H16" s="110"/>
      <c r="I16" s="110"/>
      <c r="J16" s="110"/>
      <c r="K16" s="110"/>
      <c r="L16" s="913"/>
      <c r="P16" s="892"/>
      <c r="Q16" s="336"/>
      <c r="R16" s="892"/>
      <c r="X16" s="892"/>
      <c r="Z16" s="445" t="s">
        <v>6356</v>
      </c>
      <c r="AA16" s="110"/>
      <c r="AB16" s="110"/>
      <c r="AC16" s="110"/>
      <c r="AD16" s="110"/>
      <c r="AE16" s="110"/>
      <c r="AF16" s="110"/>
    </row>
    <row r="17" spans="2:32" s="207" customFormat="1" ht="15.75" customHeight="1" thickTop="1" thickBot="1">
      <c r="B17" s="472" t="s">
        <v>6357</v>
      </c>
      <c r="C17" s="423" t="s">
        <v>682</v>
      </c>
      <c r="D17" s="423">
        <v>3</v>
      </c>
      <c r="E17" s="1706">
        <v>0</v>
      </c>
      <c r="F17" s="1706">
        <v>0</v>
      </c>
      <c r="G17" s="1706">
        <v>0</v>
      </c>
      <c r="H17" s="1706">
        <v>0</v>
      </c>
      <c r="I17" s="1706">
        <v>3.5179999999999998</v>
      </c>
      <c r="J17" s="1707">
        <f>IFERROR(SUM(E17:I17), 0)</f>
        <v>3.5179999999999998</v>
      </c>
      <c r="K17" s="210"/>
      <c r="L17" s="915" t="s">
        <v>7737</v>
      </c>
      <c r="N17" s="531"/>
      <c r="P17" s="892"/>
      <c r="Q17" s="336">
        <f t="shared" si="1"/>
        <v>0</v>
      </c>
      <c r="R17" s="892"/>
      <c r="S17" s="337">
        <f t="shared" ref="S17" si="13" xml:space="preserve"> IF( ISNUMBER( E17 ), 0, 1 )</f>
        <v>0</v>
      </c>
      <c r="T17" s="337">
        <f t="shared" ref="T17" si="14" xml:space="preserve"> IF( ISNUMBER( F17 ), 0, 1 )</f>
        <v>0</v>
      </c>
      <c r="U17" s="337">
        <f t="shared" ref="U17" si="15" xml:space="preserve"> IF( ISNUMBER( G17 ), 0, 1 )</f>
        <v>0</v>
      </c>
      <c r="V17" s="337">
        <f t="shared" ref="V17" si="16" xml:space="preserve"> IF( ISNUMBER( H17 ), 0, 1 )</f>
        <v>0</v>
      </c>
      <c r="W17" s="337">
        <f t="shared" ref="W17" si="17" xml:space="preserve"> IF( ISNUMBER( I17 ), 0, 1 )</f>
        <v>0</v>
      </c>
      <c r="X17" s="892"/>
      <c r="Z17" s="472" t="s">
        <v>6357</v>
      </c>
      <c r="AA17" s="914" t="s">
        <v>2504</v>
      </c>
      <c r="AB17" s="914" t="s">
        <v>2522</v>
      </c>
      <c r="AC17" s="914" t="s">
        <v>2540</v>
      </c>
      <c r="AD17" s="914" t="s">
        <v>2558</v>
      </c>
      <c r="AE17" s="914" t="s">
        <v>2576</v>
      </c>
      <c r="AF17" s="745" t="s">
        <v>2596</v>
      </c>
    </row>
    <row r="18" spans="2:32" s="207" customFormat="1" ht="15.75" customHeight="1" thickTop="1" thickBot="1">
      <c r="B18" s="467"/>
      <c r="C18" s="110"/>
      <c r="D18" s="110"/>
      <c r="E18" s="110"/>
      <c r="F18" s="110"/>
      <c r="G18" s="110"/>
      <c r="H18" s="110"/>
      <c r="I18" s="110"/>
      <c r="J18" s="110"/>
      <c r="K18" s="110"/>
      <c r="L18" s="916"/>
      <c r="P18" s="892"/>
      <c r="Q18" s="336"/>
      <c r="R18" s="892"/>
      <c r="X18" s="892"/>
      <c r="Z18" s="467"/>
      <c r="AA18" s="110"/>
      <c r="AB18" s="110"/>
      <c r="AC18" s="110"/>
      <c r="AD18" s="110"/>
      <c r="AE18" s="110"/>
      <c r="AF18" s="110"/>
    </row>
    <row r="19" spans="2:32" s="207" customFormat="1" ht="15.75" customHeight="1" thickTop="1" thickBot="1">
      <c r="B19" s="445" t="s">
        <v>6181</v>
      </c>
      <c r="C19" s="446"/>
      <c r="D19" s="446"/>
      <c r="E19" s="401"/>
      <c r="F19" s="401"/>
      <c r="G19" s="401"/>
      <c r="H19" s="401"/>
      <c r="I19" s="401"/>
      <c r="J19" s="401"/>
      <c r="K19" s="110"/>
      <c r="L19" s="916"/>
      <c r="P19" s="892"/>
      <c r="Q19" s="336"/>
      <c r="R19" s="892"/>
      <c r="X19" s="892"/>
      <c r="Z19" s="445" t="s">
        <v>6181</v>
      </c>
      <c r="AA19" s="401"/>
      <c r="AB19" s="401"/>
      <c r="AC19" s="401"/>
      <c r="AD19" s="401"/>
      <c r="AE19" s="401"/>
      <c r="AF19" s="401"/>
    </row>
    <row r="20" spans="2:32" s="207" customFormat="1" ht="15.75" customHeight="1" thickTop="1">
      <c r="B20" s="505" t="s">
        <v>6359</v>
      </c>
      <c r="C20" s="329" t="s">
        <v>682</v>
      </c>
      <c r="D20" s="329">
        <v>3</v>
      </c>
      <c r="E20" s="1708">
        <f>IFERROR('4J'!E32, 0)</f>
        <v>0.95</v>
      </c>
      <c r="F20" s="1708">
        <f>IFERROR('4J'!F32, 0)</f>
        <v>3.5000000000000003E-2</v>
      </c>
      <c r="G20" s="1708">
        <f>IFERROR('4J'!G32, 0)</f>
        <v>0</v>
      </c>
      <c r="H20" s="1708">
        <f>IFERROR('4J'!H32, 0)</f>
        <v>5.3659999999999997</v>
      </c>
      <c r="I20" s="1708">
        <f>IFERROR('4J'!I32, 0)</f>
        <v>15.36</v>
      </c>
      <c r="J20" s="1700">
        <f t="shared" ref="J20:J25" si="18">IFERROR(SUM(E20:I20), 0)</f>
        <v>21.710999999999999</v>
      </c>
      <c r="K20" s="110"/>
      <c r="L20" s="896" t="s">
        <v>7738</v>
      </c>
      <c r="N20" s="335"/>
      <c r="P20" s="892"/>
      <c r="Q20" s="336"/>
      <c r="R20" s="892"/>
      <c r="X20" s="892"/>
      <c r="Z20" s="505" t="s">
        <v>6359</v>
      </c>
      <c r="AA20" s="918" t="s">
        <v>2999</v>
      </c>
      <c r="AB20" s="918" t="s">
        <v>3017</v>
      </c>
      <c r="AC20" s="918" t="s">
        <v>3035</v>
      </c>
      <c r="AD20" s="918" t="s">
        <v>3053</v>
      </c>
      <c r="AE20" s="918" t="s">
        <v>3071</v>
      </c>
      <c r="AF20" s="895" t="s">
        <v>2597</v>
      </c>
    </row>
    <row r="21" spans="2:32" s="207" customFormat="1" ht="15.75" customHeight="1">
      <c r="B21" s="856" t="s">
        <v>6361</v>
      </c>
      <c r="C21" s="377" t="s">
        <v>682</v>
      </c>
      <c r="D21" s="377">
        <v>3</v>
      </c>
      <c r="E21" s="1709">
        <f>IFERROR('4L'!F104, 0)</f>
        <v>2.3140000000000001</v>
      </c>
      <c r="F21" s="1709">
        <f>IFERROR('4L'!G104, 0)</f>
        <v>0</v>
      </c>
      <c r="G21" s="1709">
        <f>IFERROR('4L'!H104, 0)</f>
        <v>0</v>
      </c>
      <c r="H21" s="1709">
        <f>IFERROR('4L'!I104, 0)</f>
        <v>13.227</v>
      </c>
      <c r="I21" s="1709">
        <f>IFERROR('4L'!J104, 0)</f>
        <v>4.2709999999999999</v>
      </c>
      <c r="J21" s="1702">
        <f t="shared" si="18"/>
        <v>19.812000000000001</v>
      </c>
      <c r="L21" s="901" t="s">
        <v>7739</v>
      </c>
      <c r="N21" s="343"/>
      <c r="P21" s="892"/>
      <c r="Q21" s="336"/>
      <c r="R21" s="892"/>
      <c r="X21" s="892"/>
      <c r="Z21" s="856" t="s">
        <v>6361</v>
      </c>
      <c r="AA21" s="919" t="s">
        <v>3323</v>
      </c>
      <c r="AB21" s="919" t="s">
        <v>3396</v>
      </c>
      <c r="AC21" s="919" t="s">
        <v>3469</v>
      </c>
      <c r="AD21" s="919" t="s">
        <v>3542</v>
      </c>
      <c r="AE21" s="919" t="s">
        <v>3625</v>
      </c>
      <c r="AF21" s="900" t="s">
        <v>2598</v>
      </c>
    </row>
    <row r="22" spans="2:32" s="207" customFormat="1" ht="15.75" customHeight="1">
      <c r="B22" s="920" t="s">
        <v>7740</v>
      </c>
      <c r="C22" s="344" t="s">
        <v>682</v>
      </c>
      <c r="D22" s="344">
        <v>3</v>
      </c>
      <c r="E22" s="2358">
        <v>0</v>
      </c>
      <c r="F22" s="2358">
        <v>0</v>
      </c>
      <c r="G22" s="2358">
        <v>0</v>
      </c>
      <c r="H22" s="2358">
        <v>0</v>
      </c>
      <c r="I22" s="2358">
        <f>'4N'!E14</f>
        <v>12.125999999999999</v>
      </c>
      <c r="J22" s="1702">
        <f t="shared" si="18"/>
        <v>12.125999999999999</v>
      </c>
      <c r="L22" s="901" t="s">
        <v>7741</v>
      </c>
      <c r="N22" s="343"/>
      <c r="P22" s="892"/>
      <c r="Q22" s="336">
        <f t="shared" ref="Q22" si="19">IF( SUM( S22:W22 ) = 0, 0, $S$5 )</f>
        <v>0</v>
      </c>
      <c r="R22" s="892"/>
      <c r="S22" s="337">
        <f t="shared" ref="S22" si="20" xml:space="preserve"> IF( ISNUMBER( E22 ), 0, 1 )</f>
        <v>0</v>
      </c>
      <c r="T22" s="337">
        <f t="shared" ref="T22" si="21" xml:space="preserve"> IF( ISNUMBER( F22 ), 0, 1 )</f>
        <v>0</v>
      </c>
      <c r="U22" s="337">
        <f t="shared" ref="U22" si="22" xml:space="preserve"> IF( ISNUMBER( G22 ), 0, 1 )</f>
        <v>0</v>
      </c>
      <c r="V22" s="337">
        <f t="shared" ref="V22" si="23" xml:space="preserve"> IF( ISNUMBER( H22 ), 0, 1 )</f>
        <v>0</v>
      </c>
      <c r="W22" s="337">
        <f t="shared" ref="W22" si="24" xml:space="preserve"> IF( ISNUMBER( I22 ), 0, 1 )</f>
        <v>0</v>
      </c>
      <c r="X22" s="892"/>
      <c r="Z22" s="920" t="s">
        <v>7740</v>
      </c>
      <c r="AA22" s="921" t="s">
        <v>10716</v>
      </c>
      <c r="AB22" s="921" t="s">
        <v>10717</v>
      </c>
      <c r="AC22" s="921" t="s">
        <v>10718</v>
      </c>
      <c r="AD22" s="921" t="s">
        <v>10719</v>
      </c>
      <c r="AE22" s="921" t="s">
        <v>10720</v>
      </c>
      <c r="AF22" s="900" t="s">
        <v>10721</v>
      </c>
    </row>
    <row r="23" spans="2:32" s="207" customFormat="1" ht="33" customHeight="1">
      <c r="B23" s="514" t="s">
        <v>11277</v>
      </c>
      <c r="C23" s="344" t="s">
        <v>682</v>
      </c>
      <c r="D23" s="344">
        <v>3</v>
      </c>
      <c r="E23" s="1703">
        <f>IFERROR(E20 + E21 + E22, 0)</f>
        <v>3.2640000000000002</v>
      </c>
      <c r="F23" s="1703">
        <f t="shared" ref="F23:H23" si="25">IFERROR(F20 + F21 + F22, 0)</f>
        <v>3.5000000000000003E-2</v>
      </c>
      <c r="G23" s="1703">
        <f t="shared" si="25"/>
        <v>0</v>
      </c>
      <c r="H23" s="1703">
        <f t="shared" si="25"/>
        <v>18.593</v>
      </c>
      <c r="I23" s="1703">
        <f>IFERROR(I20 + I21 + I22, 0)</f>
        <v>31.756999999999998</v>
      </c>
      <c r="J23" s="1702">
        <f t="shared" si="18"/>
        <v>53.649000000000001</v>
      </c>
      <c r="K23" s="110"/>
      <c r="L23" s="901" t="s">
        <v>7742</v>
      </c>
      <c r="N23" s="343"/>
      <c r="P23" s="892"/>
      <c r="Q23" s="336"/>
      <c r="R23" s="892"/>
      <c r="X23" s="892"/>
      <c r="Z23" s="514" t="s">
        <v>6366</v>
      </c>
      <c r="AA23" s="905" t="s">
        <v>2505</v>
      </c>
      <c r="AB23" s="905" t="s">
        <v>2523</v>
      </c>
      <c r="AC23" s="905" t="s">
        <v>2541</v>
      </c>
      <c r="AD23" s="905" t="s">
        <v>2559</v>
      </c>
      <c r="AE23" s="905" t="s">
        <v>2577</v>
      </c>
      <c r="AF23" s="900" t="s">
        <v>2599</v>
      </c>
    </row>
    <row r="24" spans="2:32" s="207" customFormat="1" ht="15.75" customHeight="1">
      <c r="B24" s="514" t="s">
        <v>6353</v>
      </c>
      <c r="C24" s="338" t="s">
        <v>682</v>
      </c>
      <c r="D24" s="338">
        <v>3</v>
      </c>
      <c r="E24" s="2358">
        <v>0</v>
      </c>
      <c r="F24" s="2358">
        <v>0</v>
      </c>
      <c r="G24" s="2358">
        <v>0</v>
      </c>
      <c r="H24" s="2358">
        <v>0</v>
      </c>
      <c r="I24" s="2358">
        <v>0</v>
      </c>
      <c r="J24" s="1702">
        <f t="shared" si="18"/>
        <v>0</v>
      </c>
      <c r="K24" s="110"/>
      <c r="L24" s="901" t="s">
        <v>7743</v>
      </c>
      <c r="N24" s="907"/>
      <c r="P24" s="892"/>
      <c r="Q24" s="336">
        <f t="shared" ref="Q24" si="26">IF( SUM( S24:W24 ) = 0, 0, $S$5 )</f>
        <v>0</v>
      </c>
      <c r="R24" s="892"/>
      <c r="S24" s="337">
        <f t="shared" ref="S24" si="27" xml:space="preserve"> IF( ISNUMBER( E24 ), 0, 1 )</f>
        <v>0</v>
      </c>
      <c r="T24" s="337">
        <f t="shared" ref="T24" si="28" xml:space="preserve"> IF( ISNUMBER( F24 ), 0, 1 )</f>
        <v>0</v>
      </c>
      <c r="U24" s="337">
        <f t="shared" ref="U24" si="29" xml:space="preserve"> IF( ISNUMBER( G24 ), 0, 1 )</f>
        <v>0</v>
      </c>
      <c r="V24" s="337">
        <f t="shared" ref="V24" si="30" xml:space="preserve"> IF( ISNUMBER( H24 ), 0, 1 )</f>
        <v>0</v>
      </c>
      <c r="W24" s="337">
        <f t="shared" ref="W24" si="31" xml:space="preserve"> IF( ISNUMBER( I24 ), 0, 1 )</f>
        <v>0</v>
      </c>
      <c r="X24" s="892"/>
      <c r="Z24" s="514" t="s">
        <v>6353</v>
      </c>
      <c r="AA24" s="906" t="s">
        <v>2506</v>
      </c>
      <c r="AB24" s="906" t="s">
        <v>2524</v>
      </c>
      <c r="AC24" s="906" t="s">
        <v>2542</v>
      </c>
      <c r="AD24" s="906" t="s">
        <v>2560</v>
      </c>
      <c r="AE24" s="906" t="s">
        <v>2578</v>
      </c>
      <c r="AF24" s="900" t="s">
        <v>2600</v>
      </c>
    </row>
    <row r="25" spans="2:32" s="207" customFormat="1" ht="15.75" customHeight="1" thickBot="1">
      <c r="B25" s="463" t="s">
        <v>6369</v>
      </c>
      <c r="C25" s="909" t="s">
        <v>682</v>
      </c>
      <c r="D25" s="909">
        <v>3</v>
      </c>
      <c r="E25" s="1710">
        <f>IFERROR(E23 + E24, 0)</f>
        <v>3.2640000000000002</v>
      </c>
      <c r="F25" s="1710">
        <f t="shared" ref="F25:H25" si="32">IFERROR(F23 + F24, 0)</f>
        <v>3.5000000000000003E-2</v>
      </c>
      <c r="G25" s="1710">
        <f t="shared" si="32"/>
        <v>0</v>
      </c>
      <c r="H25" s="1710">
        <f t="shared" si="32"/>
        <v>18.593</v>
      </c>
      <c r="I25" s="1710">
        <f>IFERROR(I23 + I24, 0)</f>
        <v>31.756999999999998</v>
      </c>
      <c r="J25" s="1705">
        <f t="shared" si="18"/>
        <v>53.649000000000001</v>
      </c>
      <c r="K25" s="110"/>
      <c r="L25" s="912" t="s">
        <v>7744</v>
      </c>
      <c r="N25" s="354"/>
      <c r="P25" s="892"/>
      <c r="Q25" s="336"/>
      <c r="R25" s="892"/>
      <c r="X25" s="892"/>
      <c r="Z25" s="463" t="s">
        <v>6369</v>
      </c>
      <c r="AA25" s="922" t="s">
        <v>2507</v>
      </c>
      <c r="AB25" s="922" t="s">
        <v>2525</v>
      </c>
      <c r="AC25" s="922" t="s">
        <v>2543</v>
      </c>
      <c r="AD25" s="922" t="s">
        <v>2561</v>
      </c>
      <c r="AE25" s="922" t="s">
        <v>2579</v>
      </c>
      <c r="AF25" s="911" t="s">
        <v>2601</v>
      </c>
    </row>
    <row r="26" spans="2:32" s="207" customFormat="1" ht="15.75" customHeight="1" thickTop="1" thickBot="1">
      <c r="B26" s="467"/>
      <c r="C26" s="110"/>
      <c r="D26" s="110"/>
      <c r="E26" s="110"/>
      <c r="F26" s="110"/>
      <c r="G26" s="110"/>
      <c r="H26" s="110"/>
      <c r="I26" s="110"/>
      <c r="J26" s="110"/>
      <c r="K26" s="110"/>
      <c r="L26" s="923"/>
      <c r="P26" s="892"/>
      <c r="Q26" s="336"/>
      <c r="R26" s="892"/>
      <c r="X26" s="892"/>
      <c r="Z26" s="467"/>
      <c r="AA26" s="110"/>
      <c r="AB26" s="110"/>
      <c r="AC26" s="110"/>
      <c r="AD26" s="110"/>
      <c r="AE26" s="110"/>
      <c r="AF26" s="110"/>
    </row>
    <row r="27" spans="2:32" s="207" customFormat="1" ht="15.75" customHeight="1" thickTop="1" thickBot="1">
      <c r="B27" s="445" t="s">
        <v>6356</v>
      </c>
      <c r="C27" s="446"/>
      <c r="D27" s="446"/>
      <c r="E27" s="110"/>
      <c r="F27" s="110"/>
      <c r="P27" s="892"/>
      <c r="Q27" s="336"/>
      <c r="R27" s="892"/>
      <c r="X27" s="892"/>
      <c r="Z27" s="445" t="s">
        <v>6356</v>
      </c>
      <c r="AA27" s="110"/>
      <c r="AB27" s="110"/>
    </row>
    <row r="28" spans="2:32" s="207" customFormat="1" ht="15.75" customHeight="1" thickTop="1" thickBot="1">
      <c r="B28" s="472" t="s">
        <v>6371</v>
      </c>
      <c r="C28" s="423" t="s">
        <v>682</v>
      </c>
      <c r="D28" s="423">
        <v>3</v>
      </c>
      <c r="E28" s="1706">
        <v>0</v>
      </c>
      <c r="F28" s="1706">
        <v>0</v>
      </c>
      <c r="G28" s="1706">
        <v>0</v>
      </c>
      <c r="H28" s="1706">
        <v>2.3460000000000001</v>
      </c>
      <c r="I28" s="1706">
        <v>6.3819999999999997</v>
      </c>
      <c r="J28" s="1711">
        <f>IFERROR(SUM(E28:I28), 0)</f>
        <v>8.7279999999999998</v>
      </c>
      <c r="K28" s="925"/>
      <c r="L28" s="915" t="s">
        <v>7745</v>
      </c>
      <c r="N28" s="531"/>
      <c r="P28" s="892"/>
      <c r="Q28" s="336">
        <f t="shared" ref="Q28" si="33">IF( SUM( S28:W28 ) = 0, 0, $S$5 )</f>
        <v>0</v>
      </c>
      <c r="R28" s="892"/>
      <c r="S28" s="337">
        <f t="shared" ref="S28" si="34" xml:space="preserve"> IF( ISNUMBER( E28 ), 0, 1 )</f>
        <v>0</v>
      </c>
      <c r="T28" s="337">
        <f t="shared" ref="T28" si="35" xml:space="preserve"> IF( ISNUMBER( F28 ), 0, 1 )</f>
        <v>0</v>
      </c>
      <c r="U28" s="337">
        <f t="shared" ref="U28" si="36" xml:space="preserve"> IF( ISNUMBER( G28 ), 0, 1 )</f>
        <v>0</v>
      </c>
      <c r="V28" s="337">
        <f t="shared" ref="V28" si="37" xml:space="preserve"> IF( ISNUMBER( H28 ), 0, 1 )</f>
        <v>0</v>
      </c>
      <c r="W28" s="337">
        <f t="shared" ref="W28" si="38" xml:space="preserve"> IF( ISNUMBER( I28 ), 0, 1 )</f>
        <v>0</v>
      </c>
      <c r="X28" s="892"/>
      <c r="Z28" s="472" t="s">
        <v>6371</v>
      </c>
      <c r="AA28" s="914" t="s">
        <v>2508</v>
      </c>
      <c r="AB28" s="914" t="s">
        <v>2526</v>
      </c>
      <c r="AC28" s="914" t="s">
        <v>2544</v>
      </c>
      <c r="AD28" s="914" t="s">
        <v>2562</v>
      </c>
      <c r="AE28" s="914" t="s">
        <v>2580</v>
      </c>
      <c r="AF28" s="924" t="s">
        <v>2602</v>
      </c>
    </row>
    <row r="29" spans="2:32" s="207" customFormat="1" ht="15.75" customHeight="1" thickTop="1" thickBot="1">
      <c r="B29" s="467"/>
      <c r="C29" s="467"/>
      <c r="D29" s="467"/>
      <c r="E29" s="401"/>
      <c r="F29" s="401"/>
      <c r="G29" s="401"/>
      <c r="H29" s="401"/>
      <c r="I29" s="401"/>
      <c r="J29" s="401"/>
      <c r="K29" s="110"/>
      <c r="P29" s="892"/>
      <c r="Q29" s="336"/>
      <c r="R29" s="892"/>
      <c r="X29" s="892"/>
      <c r="Z29" s="467"/>
      <c r="AA29" s="401"/>
      <c r="AB29" s="401"/>
      <c r="AC29" s="401"/>
      <c r="AD29" s="401"/>
      <c r="AE29" s="401"/>
      <c r="AF29" s="401"/>
    </row>
    <row r="30" spans="2:32" s="207" customFormat="1" ht="15.75" customHeight="1" thickTop="1" thickBot="1">
      <c r="B30" s="472" t="s">
        <v>6373</v>
      </c>
      <c r="C30" s="423" t="s">
        <v>682</v>
      </c>
      <c r="D30" s="423">
        <v>3</v>
      </c>
      <c r="E30" s="1712">
        <f>IFERROR(E14 + E25 - E17 - E28, 0)</f>
        <v>11.587932531247034</v>
      </c>
      <c r="F30" s="1712">
        <f t="shared" ref="F30:I30" si="39">IFERROR(F14 + F25 - F17 - F28, 0)</f>
        <v>1.6277854905591844</v>
      </c>
      <c r="G30" s="1712">
        <f t="shared" si="39"/>
        <v>8.0068211339851432E-3</v>
      </c>
      <c r="H30" s="1712">
        <f t="shared" si="39"/>
        <v>24.614590896965115</v>
      </c>
      <c r="I30" s="1712">
        <f t="shared" si="39"/>
        <v>70.896490241147404</v>
      </c>
      <c r="J30" s="1711">
        <f>IFERROR(SUM(E30:I30), 0)</f>
        <v>108.73480598105272</v>
      </c>
      <c r="K30" s="110"/>
      <c r="L30" s="915" t="s">
        <v>7746</v>
      </c>
      <c r="N30" s="427"/>
      <c r="P30" s="892"/>
      <c r="Q30" s="336"/>
      <c r="R30" s="892"/>
      <c r="X30" s="892"/>
      <c r="Z30" s="472" t="s">
        <v>6373</v>
      </c>
      <c r="AA30" s="424" t="s">
        <v>2509</v>
      </c>
      <c r="AB30" s="424" t="s">
        <v>2527</v>
      </c>
      <c r="AC30" s="424" t="s">
        <v>2545</v>
      </c>
      <c r="AD30" s="424" t="s">
        <v>2563</v>
      </c>
      <c r="AE30" s="424" t="s">
        <v>2581</v>
      </c>
      <c r="AF30" s="924" t="s">
        <v>2603</v>
      </c>
    </row>
    <row r="31" spans="2:32" s="207" customFormat="1" ht="15.75" customHeight="1" thickTop="1" thickBot="1">
      <c r="B31" s="926"/>
      <c r="C31" s="926"/>
      <c r="D31" s="926"/>
      <c r="E31" s="401"/>
      <c r="F31" s="401"/>
      <c r="G31" s="401"/>
      <c r="H31" s="401"/>
      <c r="I31" s="401"/>
      <c r="J31" s="401"/>
      <c r="K31" s="110"/>
      <c r="L31" s="923"/>
      <c r="P31" s="892"/>
      <c r="Q31" s="336"/>
      <c r="R31" s="892"/>
      <c r="X31" s="892"/>
      <c r="Z31" s="926"/>
      <c r="AA31" s="401"/>
      <c r="AB31" s="401"/>
      <c r="AC31" s="401"/>
      <c r="AD31" s="401"/>
      <c r="AE31" s="401"/>
      <c r="AF31" s="401"/>
    </row>
    <row r="32" spans="2:32" s="207" customFormat="1" ht="15.75" customHeight="1" thickTop="1" thickBot="1">
      <c r="B32" s="445" t="s">
        <v>6375</v>
      </c>
      <c r="C32" s="446"/>
      <c r="D32" s="446"/>
      <c r="E32" s="401"/>
      <c r="F32" s="401"/>
      <c r="G32" s="401"/>
      <c r="H32" s="401"/>
      <c r="I32" s="401"/>
      <c r="J32" s="401"/>
      <c r="K32" s="110"/>
      <c r="L32" s="923"/>
      <c r="P32" s="892"/>
      <c r="Q32" s="336"/>
      <c r="R32" s="892"/>
      <c r="X32" s="892"/>
      <c r="Z32" s="445" t="s">
        <v>6375</v>
      </c>
      <c r="AA32" s="401"/>
      <c r="AB32" s="401"/>
      <c r="AC32" s="401"/>
      <c r="AD32" s="401"/>
      <c r="AE32" s="401"/>
      <c r="AF32" s="401"/>
    </row>
    <row r="33" spans="1:33" s="207" customFormat="1" ht="15.75" customHeight="1" thickTop="1">
      <c r="B33" s="505" t="s">
        <v>6376</v>
      </c>
      <c r="C33" s="329" t="s">
        <v>682</v>
      </c>
      <c r="D33" s="329">
        <v>3</v>
      </c>
      <c r="E33" s="1713">
        <v>0</v>
      </c>
      <c r="F33" s="1713">
        <v>0</v>
      </c>
      <c r="G33" s="1713">
        <v>0</v>
      </c>
      <c r="H33" s="1713">
        <v>0</v>
      </c>
      <c r="I33" s="1713">
        <v>0</v>
      </c>
      <c r="J33" s="1700">
        <f>IFERROR(SUM(E33:I33), 0)</f>
        <v>0</v>
      </c>
      <c r="K33" s="110"/>
      <c r="L33" s="896" t="s">
        <v>7747</v>
      </c>
      <c r="N33" s="928"/>
      <c r="P33" s="892"/>
      <c r="Q33" s="336">
        <f t="shared" ref="Q33:Q34" si="40">IF( SUM( S33:W33 ) = 0, 0, $S$5 )</f>
        <v>0</v>
      </c>
      <c r="R33" s="892"/>
      <c r="S33" s="337">
        <f t="shared" ref="S33:S34" si="41" xml:space="preserve"> IF( ISNUMBER( E33 ), 0, 1 )</f>
        <v>0</v>
      </c>
      <c r="T33" s="337">
        <f t="shared" ref="T33:T34" si="42" xml:space="preserve"> IF( ISNUMBER( F33 ), 0, 1 )</f>
        <v>0</v>
      </c>
      <c r="U33" s="337">
        <f t="shared" ref="U33:U34" si="43" xml:space="preserve"> IF( ISNUMBER( G33 ), 0, 1 )</f>
        <v>0</v>
      </c>
      <c r="V33" s="337">
        <f t="shared" ref="V33:V34" si="44" xml:space="preserve"> IF( ISNUMBER( H33 ), 0, 1 )</f>
        <v>0</v>
      </c>
      <c r="W33" s="337">
        <f t="shared" ref="W33:W34" si="45" xml:space="preserve"> IF( ISNUMBER( I33 ), 0, 1 )</f>
        <v>0</v>
      </c>
      <c r="X33" s="892"/>
      <c r="Z33" s="505" t="s">
        <v>6376</v>
      </c>
      <c r="AA33" s="927" t="s">
        <v>2510</v>
      </c>
      <c r="AB33" s="927" t="s">
        <v>2528</v>
      </c>
      <c r="AC33" s="927" t="s">
        <v>2546</v>
      </c>
      <c r="AD33" s="927" t="s">
        <v>2564</v>
      </c>
      <c r="AE33" s="927" t="s">
        <v>2582</v>
      </c>
      <c r="AF33" s="895" t="s">
        <v>2604</v>
      </c>
    </row>
    <row r="34" spans="1:33" s="207" customFormat="1" ht="15.75" customHeight="1">
      <c r="B34" s="514" t="s">
        <v>6378</v>
      </c>
      <c r="C34" s="338" t="s">
        <v>682</v>
      </c>
      <c r="D34" s="338">
        <v>3</v>
      </c>
      <c r="E34" s="1714">
        <v>0</v>
      </c>
      <c r="F34" s="1714">
        <v>0</v>
      </c>
      <c r="G34" s="1714">
        <v>0</v>
      </c>
      <c r="H34" s="1714">
        <v>0</v>
      </c>
      <c r="I34" s="1714">
        <v>0</v>
      </c>
      <c r="J34" s="1702">
        <f>IFERROR(SUM(E34:I34), 0)</f>
        <v>0</v>
      </c>
      <c r="K34" s="110"/>
      <c r="L34" s="901" t="s">
        <v>7748</v>
      </c>
      <c r="N34" s="907"/>
      <c r="P34" s="892"/>
      <c r="Q34" s="336">
        <f t="shared" si="40"/>
        <v>0</v>
      </c>
      <c r="R34" s="892"/>
      <c r="S34" s="337">
        <f t="shared" si="41"/>
        <v>0</v>
      </c>
      <c r="T34" s="337">
        <f t="shared" si="42"/>
        <v>0</v>
      </c>
      <c r="U34" s="337">
        <f t="shared" si="43"/>
        <v>0</v>
      </c>
      <c r="V34" s="337">
        <f t="shared" si="44"/>
        <v>0</v>
      </c>
      <c r="W34" s="337">
        <f t="shared" si="45"/>
        <v>0</v>
      </c>
      <c r="X34" s="892"/>
      <c r="Z34" s="514" t="s">
        <v>6378</v>
      </c>
      <c r="AA34" s="906" t="s">
        <v>2511</v>
      </c>
      <c r="AB34" s="906" t="s">
        <v>2529</v>
      </c>
      <c r="AC34" s="906" t="s">
        <v>2547</v>
      </c>
      <c r="AD34" s="906" t="s">
        <v>2565</v>
      </c>
      <c r="AE34" s="906" t="s">
        <v>2583</v>
      </c>
      <c r="AF34" s="900" t="s">
        <v>2605</v>
      </c>
    </row>
    <row r="35" spans="1:33" s="207" customFormat="1" ht="15.75" customHeight="1" thickBot="1">
      <c r="B35" s="517" t="s">
        <v>6380</v>
      </c>
      <c r="C35" s="407" t="s">
        <v>682</v>
      </c>
      <c r="D35" s="407">
        <v>3</v>
      </c>
      <c r="E35" s="1715">
        <f>IFERROR(E30 + E33 + E34, 0)</f>
        <v>11.587932531247034</v>
      </c>
      <c r="F35" s="1715">
        <f t="shared" ref="F35:H35" si="46">IFERROR(F30 + F33 + F34, 0)</f>
        <v>1.6277854905591844</v>
      </c>
      <c r="G35" s="1715">
        <f t="shared" si="46"/>
        <v>8.0068211339851432E-3</v>
      </c>
      <c r="H35" s="1715">
        <f t="shared" si="46"/>
        <v>24.614590896965115</v>
      </c>
      <c r="I35" s="1715">
        <f>IFERROR(I30 + I33 + I34, 0)</f>
        <v>70.896490241147404</v>
      </c>
      <c r="J35" s="1705">
        <f>IFERROR(SUM(E35:I35), 0)</f>
        <v>108.73480598105272</v>
      </c>
      <c r="K35" s="110"/>
      <c r="L35" s="912" t="s">
        <v>7749</v>
      </c>
      <c r="N35" s="354"/>
      <c r="P35" s="892"/>
      <c r="Q35" s="336"/>
      <c r="R35" s="892"/>
      <c r="X35" s="892"/>
      <c r="Z35" s="517" t="s">
        <v>6380</v>
      </c>
      <c r="AA35" s="737" t="s">
        <v>2512</v>
      </c>
      <c r="AB35" s="737" t="s">
        <v>2530</v>
      </c>
      <c r="AC35" s="737" t="s">
        <v>2548</v>
      </c>
      <c r="AD35" s="737" t="s">
        <v>2566</v>
      </c>
      <c r="AE35" s="737" t="s">
        <v>2584</v>
      </c>
      <c r="AF35" s="911" t="s">
        <v>2606</v>
      </c>
    </row>
    <row r="36" spans="1:33" s="207" customFormat="1" ht="15.75" customHeight="1" thickTop="1" thickBot="1">
      <c r="B36" s="417"/>
      <c r="C36" s="417"/>
      <c r="D36" s="417"/>
      <c r="E36" s="417"/>
      <c r="F36" s="417"/>
      <c r="G36" s="417"/>
      <c r="H36" s="417"/>
      <c r="I36" s="417"/>
      <c r="J36" s="417"/>
      <c r="K36" s="417"/>
      <c r="L36" s="417"/>
      <c r="M36" s="417"/>
      <c r="N36" s="417"/>
      <c r="P36" s="892"/>
      <c r="Q36" s="336"/>
      <c r="R36" s="892"/>
      <c r="X36" s="892"/>
      <c r="Z36" s="417"/>
      <c r="AA36" s="417"/>
      <c r="AB36" s="417"/>
      <c r="AC36" s="417"/>
      <c r="AD36" s="417"/>
      <c r="AE36" s="417"/>
      <c r="AF36" s="417"/>
      <c r="AG36" s="521"/>
    </row>
    <row r="37" spans="1:33" s="207" customFormat="1" ht="16.149999999999999" customHeight="1" thickTop="1">
      <c r="B37" s="2831" t="s">
        <v>6029</v>
      </c>
      <c r="C37" s="2712" t="s">
        <v>6030</v>
      </c>
      <c r="D37" s="2712" t="s">
        <v>5926</v>
      </c>
      <c r="E37" s="2839" t="s">
        <v>6285</v>
      </c>
      <c r="F37" s="2839" t="s">
        <v>7725</v>
      </c>
      <c r="G37" s="2839"/>
      <c r="H37" s="2839"/>
      <c r="I37" s="2839"/>
      <c r="J37" s="2837" t="s">
        <v>6106</v>
      </c>
      <c r="K37" s="417"/>
      <c r="L37" s="417"/>
      <c r="M37" s="417"/>
      <c r="N37" s="417"/>
      <c r="P37" s="892"/>
      <c r="Q37" s="336"/>
      <c r="R37" s="892"/>
      <c r="X37" s="892"/>
      <c r="Z37" s="2831" t="s">
        <v>6029</v>
      </c>
      <c r="AA37" s="2839" t="s">
        <v>6285</v>
      </c>
      <c r="AB37" s="2839" t="s">
        <v>7725</v>
      </c>
      <c r="AC37" s="2839"/>
      <c r="AD37" s="2839"/>
      <c r="AE37" s="2839"/>
      <c r="AF37" s="2837" t="s">
        <v>6106</v>
      </c>
      <c r="AG37" s="521"/>
    </row>
    <row r="38" spans="1:33" s="207" customFormat="1" ht="33" customHeight="1" thickBot="1">
      <c r="B38" s="2832"/>
      <c r="C38" s="2836"/>
      <c r="D38" s="2836"/>
      <c r="E38" s="2840"/>
      <c r="F38" s="929" t="s">
        <v>7726</v>
      </c>
      <c r="G38" s="929" t="s">
        <v>7727</v>
      </c>
      <c r="H38" s="929" t="s">
        <v>7728</v>
      </c>
      <c r="I38" s="929" t="s">
        <v>7729</v>
      </c>
      <c r="J38" s="2838"/>
      <c r="K38" s="417"/>
      <c r="L38" s="417"/>
      <c r="M38" s="417"/>
      <c r="N38" s="417"/>
      <c r="P38" s="892"/>
      <c r="Q38" s="336"/>
      <c r="R38" s="892"/>
      <c r="X38" s="892"/>
      <c r="Z38" s="2832"/>
      <c r="AA38" s="2840"/>
      <c r="AB38" s="929" t="s">
        <v>7726</v>
      </c>
      <c r="AC38" s="929" t="s">
        <v>7727</v>
      </c>
      <c r="AD38" s="929" t="s">
        <v>7728</v>
      </c>
      <c r="AE38" s="929" t="s">
        <v>7729</v>
      </c>
      <c r="AF38" s="2838"/>
      <c r="AG38" s="521"/>
    </row>
    <row r="39" spans="1:33" s="207" customFormat="1" ht="15.75" customHeight="1" thickTop="1" thickBot="1">
      <c r="B39" s="509"/>
      <c r="C39" s="509"/>
      <c r="D39" s="509"/>
      <c r="E39" s="401"/>
      <c r="F39" s="930"/>
      <c r="G39" s="930"/>
      <c r="H39" s="930"/>
      <c r="I39" s="930"/>
      <c r="J39" s="930"/>
      <c r="K39" s="931"/>
      <c r="L39" s="334"/>
      <c r="P39" s="892"/>
      <c r="Q39" s="336"/>
      <c r="R39" s="892"/>
      <c r="X39" s="892"/>
      <c r="Z39" s="509"/>
      <c r="AA39" s="401"/>
      <c r="AB39" s="930"/>
      <c r="AC39" s="930"/>
      <c r="AD39" s="930"/>
      <c r="AE39" s="930"/>
      <c r="AF39" s="930"/>
    </row>
    <row r="40" spans="1:33" ht="15.75" customHeight="1" thickTop="1" thickBot="1">
      <c r="A40" s="207"/>
      <c r="B40" s="445" t="s">
        <v>7750</v>
      </c>
      <c r="C40" s="888"/>
      <c r="D40" s="888"/>
      <c r="E40" s="888"/>
      <c r="F40" s="888"/>
      <c r="G40" s="888"/>
      <c r="H40" s="888"/>
      <c r="I40" s="888"/>
      <c r="J40" s="888"/>
      <c r="K40" s="932"/>
      <c r="M40" s="207"/>
      <c r="N40" s="207"/>
      <c r="O40" s="207"/>
      <c r="P40" s="415"/>
      <c r="Q40" s="336"/>
      <c r="R40" s="415"/>
      <c r="S40" s="207"/>
      <c r="T40" s="207"/>
      <c r="U40" s="207"/>
      <c r="V40" s="207"/>
      <c r="W40" s="207"/>
      <c r="X40" s="415"/>
      <c r="Z40" s="445" t="s">
        <v>7750</v>
      </c>
      <c r="AA40" s="888"/>
      <c r="AB40" s="888"/>
      <c r="AC40" s="888"/>
      <c r="AD40" s="888"/>
      <c r="AE40" s="888"/>
      <c r="AF40" s="888"/>
    </row>
    <row r="41" spans="1:33" ht="15.75" customHeight="1" thickTop="1">
      <c r="A41" s="207"/>
      <c r="B41" s="1685" t="s">
        <v>7751</v>
      </c>
      <c r="C41" s="852" t="s">
        <v>682</v>
      </c>
      <c r="D41" s="852">
        <v>3</v>
      </c>
      <c r="E41" s="1713">
        <v>0</v>
      </c>
      <c r="F41" s="1713">
        <v>0</v>
      </c>
      <c r="G41" s="1713">
        <v>0</v>
      </c>
      <c r="H41" s="1713">
        <v>0</v>
      </c>
      <c r="I41" s="1713">
        <v>0</v>
      </c>
      <c r="J41" s="1700">
        <f t="shared" ref="J41:J46" si="47">IFERROR(SUM(E41:I41), 0)</f>
        <v>0</v>
      </c>
      <c r="K41" s="207"/>
      <c r="L41" s="896" t="s">
        <v>7752</v>
      </c>
      <c r="M41" s="207"/>
      <c r="N41" s="928"/>
      <c r="O41" s="207"/>
      <c r="P41" s="415"/>
      <c r="Q41" s="336">
        <f t="shared" ref="Q41:Q45" si="48">IF( SUM( S41:W41 ) = 0, 0, $S$5 )</f>
        <v>0</v>
      </c>
      <c r="R41" s="415"/>
      <c r="S41" s="337">
        <f t="shared" ref="S41:S45" si="49" xml:space="preserve"> IF( ISNUMBER( E41 ), 0, 1 )</f>
        <v>0</v>
      </c>
      <c r="T41" s="337">
        <f t="shared" ref="T41:T45" si="50" xml:space="preserve"> IF( ISNUMBER( F41 ), 0, 1 )</f>
        <v>0</v>
      </c>
      <c r="U41" s="337">
        <f t="shared" ref="U41:U45" si="51" xml:space="preserve"> IF( ISNUMBER( G41 ), 0, 1 )</f>
        <v>0</v>
      </c>
      <c r="V41" s="337">
        <f t="shared" ref="V41:V45" si="52" xml:space="preserve"> IF( ISNUMBER( H41 ), 0, 1 )</f>
        <v>0</v>
      </c>
      <c r="W41" s="337">
        <f t="shared" ref="W41:W45" si="53" xml:space="preserve"> IF( ISNUMBER( I41 ), 0, 1 )</f>
        <v>0</v>
      </c>
      <c r="X41" s="415"/>
      <c r="Z41" s="1685" t="s">
        <v>7751</v>
      </c>
      <c r="AA41" s="927" t="s">
        <v>2513</v>
      </c>
      <c r="AB41" s="927" t="s">
        <v>2531</v>
      </c>
      <c r="AC41" s="927" t="s">
        <v>2549</v>
      </c>
      <c r="AD41" s="927" t="s">
        <v>2567</v>
      </c>
      <c r="AE41" s="927" t="s">
        <v>2585</v>
      </c>
      <c r="AF41" s="895" t="s">
        <v>2607</v>
      </c>
    </row>
    <row r="42" spans="1:33" ht="15.75" customHeight="1">
      <c r="A42" s="207"/>
      <c r="B42" s="902" t="s">
        <v>7753</v>
      </c>
      <c r="C42" s="898" t="s">
        <v>682</v>
      </c>
      <c r="D42" s="898">
        <v>3</v>
      </c>
      <c r="E42" s="1716">
        <v>0</v>
      </c>
      <c r="F42" s="1716">
        <v>0</v>
      </c>
      <c r="G42" s="1716">
        <v>0</v>
      </c>
      <c r="H42" s="1716">
        <v>0</v>
      </c>
      <c r="I42" s="1716">
        <v>0</v>
      </c>
      <c r="J42" s="1702">
        <f t="shared" si="47"/>
        <v>0</v>
      </c>
      <c r="K42" s="207"/>
      <c r="L42" s="901" t="s">
        <v>7754</v>
      </c>
      <c r="M42" s="207"/>
      <c r="N42" s="907"/>
      <c r="O42" s="207"/>
      <c r="P42" s="415"/>
      <c r="Q42" s="336">
        <f t="shared" si="48"/>
        <v>0</v>
      </c>
      <c r="R42" s="415"/>
      <c r="S42" s="337">
        <f t="shared" si="49"/>
        <v>0</v>
      </c>
      <c r="T42" s="337">
        <f t="shared" si="50"/>
        <v>0</v>
      </c>
      <c r="U42" s="337">
        <f t="shared" si="51"/>
        <v>0</v>
      </c>
      <c r="V42" s="337">
        <f t="shared" si="52"/>
        <v>0</v>
      </c>
      <c r="W42" s="337">
        <f t="shared" si="53"/>
        <v>0</v>
      </c>
      <c r="X42" s="415"/>
      <c r="Z42" s="902" t="s">
        <v>7753</v>
      </c>
      <c r="AA42" s="934" t="s">
        <v>2514</v>
      </c>
      <c r="AB42" s="934" t="s">
        <v>2532</v>
      </c>
      <c r="AC42" s="934" t="s">
        <v>2550</v>
      </c>
      <c r="AD42" s="934" t="s">
        <v>2568</v>
      </c>
      <c r="AE42" s="934" t="s">
        <v>2586</v>
      </c>
      <c r="AF42" s="900" t="s">
        <v>2608</v>
      </c>
    </row>
    <row r="43" spans="1:33" ht="15.75" customHeight="1">
      <c r="A43" s="207"/>
      <c r="B43" s="902" t="s">
        <v>7755</v>
      </c>
      <c r="C43" s="898" t="s">
        <v>682</v>
      </c>
      <c r="D43" s="898">
        <v>3</v>
      </c>
      <c r="E43" s="1716">
        <v>0</v>
      </c>
      <c r="F43" s="1716">
        <v>0</v>
      </c>
      <c r="G43" s="1716">
        <v>0</v>
      </c>
      <c r="H43" s="1716">
        <v>0</v>
      </c>
      <c r="I43" s="1716">
        <v>0</v>
      </c>
      <c r="J43" s="1702">
        <f t="shared" si="47"/>
        <v>0</v>
      </c>
      <c r="K43" s="207"/>
      <c r="L43" s="901" t="s">
        <v>7756</v>
      </c>
      <c r="M43" s="207"/>
      <c r="N43" s="907"/>
      <c r="O43" s="207"/>
      <c r="P43" s="415"/>
      <c r="Q43" s="336">
        <f t="shared" si="48"/>
        <v>0</v>
      </c>
      <c r="R43" s="415"/>
      <c r="S43" s="337">
        <f t="shared" si="49"/>
        <v>0</v>
      </c>
      <c r="T43" s="337">
        <f t="shared" si="50"/>
        <v>0</v>
      </c>
      <c r="U43" s="337">
        <f t="shared" si="51"/>
        <v>0</v>
      </c>
      <c r="V43" s="337">
        <f t="shared" si="52"/>
        <v>0</v>
      </c>
      <c r="W43" s="337">
        <f t="shared" si="53"/>
        <v>0</v>
      </c>
      <c r="X43" s="415"/>
      <c r="Z43" s="902" t="s">
        <v>7755</v>
      </c>
      <c r="AA43" s="934" t="s">
        <v>2515</v>
      </c>
      <c r="AB43" s="934" t="s">
        <v>2533</v>
      </c>
      <c r="AC43" s="934" t="s">
        <v>2551</v>
      </c>
      <c r="AD43" s="934" t="s">
        <v>2569</v>
      </c>
      <c r="AE43" s="934" t="s">
        <v>2587</v>
      </c>
      <c r="AF43" s="900" t="s">
        <v>2609</v>
      </c>
    </row>
    <row r="44" spans="1:33" ht="15.75" customHeight="1">
      <c r="A44" s="207"/>
      <c r="B44" s="902" t="s">
        <v>7757</v>
      </c>
      <c r="C44" s="898" t="s">
        <v>682</v>
      </c>
      <c r="D44" s="898">
        <v>3</v>
      </c>
      <c r="E44" s="1716">
        <v>0</v>
      </c>
      <c r="F44" s="1716">
        <v>0</v>
      </c>
      <c r="G44" s="1716">
        <v>0</v>
      </c>
      <c r="H44" s="1716">
        <v>0</v>
      </c>
      <c r="I44" s="1716">
        <v>0</v>
      </c>
      <c r="J44" s="1702">
        <f t="shared" si="47"/>
        <v>0</v>
      </c>
      <c r="K44" s="207"/>
      <c r="L44" s="901" t="s">
        <v>7758</v>
      </c>
      <c r="M44" s="207"/>
      <c r="N44" s="907"/>
      <c r="O44" s="207"/>
      <c r="P44" s="415"/>
      <c r="Q44" s="336">
        <f t="shared" si="48"/>
        <v>0</v>
      </c>
      <c r="R44" s="415"/>
      <c r="S44" s="337">
        <f t="shared" si="49"/>
        <v>0</v>
      </c>
      <c r="T44" s="337">
        <f t="shared" si="50"/>
        <v>0</v>
      </c>
      <c r="U44" s="337">
        <f t="shared" si="51"/>
        <v>0</v>
      </c>
      <c r="V44" s="337">
        <f t="shared" si="52"/>
        <v>0</v>
      </c>
      <c r="W44" s="337">
        <f t="shared" si="53"/>
        <v>0</v>
      </c>
      <c r="X44" s="415"/>
      <c r="Z44" s="902" t="s">
        <v>7757</v>
      </c>
      <c r="AA44" s="934" t="s">
        <v>2516</v>
      </c>
      <c r="AB44" s="934" t="s">
        <v>2534</v>
      </c>
      <c r="AC44" s="934" t="s">
        <v>2552</v>
      </c>
      <c r="AD44" s="934" t="s">
        <v>2570</v>
      </c>
      <c r="AE44" s="934" t="s">
        <v>2588</v>
      </c>
      <c r="AF44" s="900" t="s">
        <v>2610</v>
      </c>
    </row>
    <row r="45" spans="1:33" ht="15.75" customHeight="1">
      <c r="A45" s="207"/>
      <c r="B45" s="902" t="s">
        <v>7759</v>
      </c>
      <c r="C45" s="898" t="s">
        <v>682</v>
      </c>
      <c r="D45" s="898">
        <v>3</v>
      </c>
      <c r="E45" s="1716">
        <v>0</v>
      </c>
      <c r="F45" s="1716">
        <v>0</v>
      </c>
      <c r="G45" s="1716">
        <v>0</v>
      </c>
      <c r="H45" s="1716">
        <v>0</v>
      </c>
      <c r="I45" s="1716">
        <v>0</v>
      </c>
      <c r="J45" s="1702">
        <f t="shared" si="47"/>
        <v>0</v>
      </c>
      <c r="K45" s="207"/>
      <c r="L45" s="901" t="s">
        <v>7760</v>
      </c>
      <c r="M45" s="207"/>
      <c r="N45" s="907"/>
      <c r="O45" s="207"/>
      <c r="P45" s="415"/>
      <c r="Q45" s="336">
        <f t="shared" si="48"/>
        <v>0</v>
      </c>
      <c r="R45" s="415"/>
      <c r="S45" s="337">
        <f t="shared" si="49"/>
        <v>0</v>
      </c>
      <c r="T45" s="337">
        <f t="shared" si="50"/>
        <v>0</v>
      </c>
      <c r="U45" s="337">
        <f t="shared" si="51"/>
        <v>0</v>
      </c>
      <c r="V45" s="337">
        <f t="shared" si="52"/>
        <v>0</v>
      </c>
      <c r="W45" s="337">
        <f t="shared" si="53"/>
        <v>0</v>
      </c>
      <c r="X45" s="415"/>
      <c r="Z45" s="902" t="s">
        <v>7759</v>
      </c>
      <c r="AA45" s="934" t="s">
        <v>2517</v>
      </c>
      <c r="AB45" s="934" t="s">
        <v>2535</v>
      </c>
      <c r="AC45" s="934" t="s">
        <v>2553</v>
      </c>
      <c r="AD45" s="934" t="s">
        <v>2571</v>
      </c>
      <c r="AE45" s="934" t="s">
        <v>2589</v>
      </c>
      <c r="AF45" s="900" t="s">
        <v>2611</v>
      </c>
    </row>
    <row r="46" spans="1:33" ht="15.75" customHeight="1" thickBot="1">
      <c r="A46" s="207"/>
      <c r="B46" s="1686" t="s">
        <v>7761</v>
      </c>
      <c r="C46" s="909" t="s">
        <v>682</v>
      </c>
      <c r="D46" s="909">
        <v>3</v>
      </c>
      <c r="E46" s="1710">
        <f>IFERROR(SUM(E41:E45), 0)</f>
        <v>0</v>
      </c>
      <c r="F46" s="1710">
        <f t="shared" ref="F46:H46" si="54">IFERROR(SUM(F41:F45), 0)</f>
        <v>0</v>
      </c>
      <c r="G46" s="1710">
        <f t="shared" si="54"/>
        <v>0</v>
      </c>
      <c r="H46" s="1710">
        <f t="shared" si="54"/>
        <v>0</v>
      </c>
      <c r="I46" s="1710">
        <f>IFERROR(SUM(I41:I45), 0)</f>
        <v>0</v>
      </c>
      <c r="J46" s="1705">
        <f t="shared" si="47"/>
        <v>0</v>
      </c>
      <c r="K46" s="207"/>
      <c r="L46" s="912" t="s">
        <v>7762</v>
      </c>
      <c r="M46" s="207"/>
      <c r="N46" s="354"/>
      <c r="O46" s="207"/>
      <c r="P46" s="415"/>
      <c r="Q46" s="336"/>
      <c r="R46" s="415"/>
      <c r="S46" s="207"/>
      <c r="T46" s="207"/>
      <c r="U46" s="207"/>
      <c r="V46" s="207"/>
      <c r="W46" s="207"/>
      <c r="X46" s="415"/>
      <c r="Z46" s="1686" t="s">
        <v>7761</v>
      </c>
      <c r="AA46" s="922" t="s">
        <v>2518</v>
      </c>
      <c r="AB46" s="922" t="s">
        <v>2536</v>
      </c>
      <c r="AC46" s="922" t="s">
        <v>2554</v>
      </c>
      <c r="AD46" s="922" t="s">
        <v>2572</v>
      </c>
      <c r="AE46" s="922" t="s">
        <v>2590</v>
      </c>
      <c r="AF46" s="911" t="s">
        <v>2612</v>
      </c>
    </row>
    <row r="47" spans="1:33" s="207" customFormat="1" ht="18.75" customHeight="1" thickTop="1">
      <c r="B47" s="467"/>
      <c r="C47" s="110"/>
      <c r="D47" s="110"/>
      <c r="E47" s="110"/>
      <c r="F47" s="110"/>
      <c r="G47" s="110"/>
      <c r="H47" s="110"/>
      <c r="I47" s="110"/>
      <c r="J47" s="110"/>
      <c r="K47" s="110"/>
      <c r="L47" s="913"/>
      <c r="Q47" s="336"/>
      <c r="Z47" s="467"/>
      <c r="AA47" s="110"/>
      <c r="AB47" s="110"/>
      <c r="AC47" s="110"/>
      <c r="AD47" s="110"/>
      <c r="AE47" s="110"/>
      <c r="AF47" s="110"/>
    </row>
    <row r="48" spans="1:33" ht="33" customHeight="1">
      <c r="A48" s="207"/>
      <c r="B48" s="205"/>
      <c r="C48" s="207"/>
      <c r="D48" s="207"/>
      <c r="E48" s="207"/>
      <c r="F48" s="207"/>
      <c r="G48" s="207"/>
      <c r="H48" s="207"/>
      <c r="I48" s="207"/>
      <c r="J48" s="207"/>
      <c r="K48" s="207"/>
      <c r="M48" s="207"/>
      <c r="N48" s="207"/>
      <c r="O48" s="207"/>
      <c r="Q48" s="336"/>
      <c r="S48" s="207"/>
      <c r="T48" s="207"/>
      <c r="U48" s="207"/>
      <c r="V48" s="207"/>
      <c r="W48" s="207"/>
    </row>
    <row r="49" spans="1:23" ht="33" customHeight="1">
      <c r="A49" s="207"/>
      <c r="B49" s="205"/>
      <c r="C49" s="207"/>
      <c r="D49" s="207"/>
      <c r="E49" s="207"/>
      <c r="F49" s="207"/>
      <c r="G49" s="207"/>
      <c r="H49" s="207"/>
      <c r="I49" s="207"/>
      <c r="J49" s="207"/>
      <c r="K49" s="207"/>
      <c r="M49" s="207"/>
      <c r="N49" s="207"/>
      <c r="O49" s="207"/>
      <c r="Q49" s="336"/>
      <c r="S49" s="207"/>
      <c r="T49" s="207"/>
      <c r="U49" s="207"/>
      <c r="V49" s="207"/>
      <c r="W49" s="207"/>
    </row>
    <row r="50" spans="1:23" ht="33" customHeight="1">
      <c r="A50" s="207"/>
      <c r="B50" s="205"/>
      <c r="C50" s="207"/>
      <c r="D50" s="207"/>
      <c r="E50" s="207"/>
      <c r="F50" s="207"/>
      <c r="G50" s="207"/>
      <c r="H50" s="207"/>
      <c r="I50" s="207"/>
      <c r="J50" s="207"/>
      <c r="K50" s="207"/>
      <c r="M50" s="207"/>
      <c r="N50" s="207"/>
      <c r="O50" s="207"/>
      <c r="Q50" s="336"/>
      <c r="S50" s="207"/>
      <c r="T50" s="207"/>
      <c r="U50" s="207"/>
      <c r="V50" s="207"/>
      <c r="W50" s="207"/>
    </row>
    <row r="51" spans="1:23" ht="33" customHeight="1">
      <c r="A51" s="207"/>
      <c r="B51" s="205"/>
      <c r="C51" s="207"/>
      <c r="D51" s="207"/>
      <c r="E51" s="207"/>
      <c r="F51" s="207"/>
      <c r="G51" s="207"/>
      <c r="H51" s="207"/>
      <c r="I51" s="207"/>
      <c r="J51" s="936"/>
      <c r="K51" s="207"/>
      <c r="M51" s="207"/>
      <c r="N51" s="207"/>
      <c r="O51" s="207"/>
      <c r="Q51" s="336"/>
    </row>
    <row r="52" spans="1:23" ht="33" customHeight="1">
      <c r="A52" s="207"/>
      <c r="B52" s="205"/>
      <c r="C52" s="207"/>
      <c r="D52" s="207"/>
      <c r="E52" s="207"/>
      <c r="F52" s="207"/>
      <c r="G52" s="207"/>
      <c r="H52" s="207"/>
      <c r="I52" s="207"/>
      <c r="J52" s="207"/>
      <c r="K52" s="207"/>
      <c r="M52" s="207"/>
      <c r="N52" s="207"/>
      <c r="O52" s="207"/>
      <c r="Q52" s="336"/>
    </row>
    <row r="53" spans="1:23" ht="33" customHeight="1">
      <c r="A53" s="207"/>
      <c r="B53" s="205"/>
      <c r="C53" s="207"/>
      <c r="D53" s="207"/>
      <c r="E53" s="207"/>
      <c r="F53" s="207"/>
      <c r="G53" s="207"/>
      <c r="H53" s="207"/>
      <c r="I53" s="207"/>
      <c r="J53" s="207"/>
      <c r="K53" s="207"/>
      <c r="M53" s="207"/>
      <c r="N53" s="207"/>
      <c r="O53" s="207"/>
      <c r="Q53" s="336"/>
    </row>
  </sheetData>
  <sheetProtection formatColumns="0" formatRows="0"/>
  <mergeCells count="29">
    <mergeCell ref="B37:B38"/>
    <mergeCell ref="E37:E38"/>
    <mergeCell ref="F37:I37"/>
    <mergeCell ref="C37:C38"/>
    <mergeCell ref="D37:D38"/>
    <mergeCell ref="B1:I1"/>
    <mergeCell ref="Z1:AE1"/>
    <mergeCell ref="B2:I2"/>
    <mergeCell ref="Z2:AG2"/>
    <mergeCell ref="B3:N3"/>
    <mergeCell ref="Z3:AF3"/>
    <mergeCell ref="AA5:AA6"/>
    <mergeCell ref="AB5:AE5"/>
    <mergeCell ref="AF5:AF6"/>
    <mergeCell ref="B5:B6"/>
    <mergeCell ref="C5:C6"/>
    <mergeCell ref="D5:D6"/>
    <mergeCell ref="E5:E6"/>
    <mergeCell ref="F5:I5"/>
    <mergeCell ref="S4:W4"/>
    <mergeCell ref="J5:J6"/>
    <mergeCell ref="L5:L6"/>
    <mergeCell ref="N5:N6"/>
    <mergeCell ref="Z5:Z6"/>
    <mergeCell ref="J37:J38"/>
    <mergeCell ref="AA37:AA38"/>
    <mergeCell ref="AB37:AE37"/>
    <mergeCell ref="AF37:AF38"/>
    <mergeCell ref="Z37:Z38"/>
  </mergeCells>
  <conditionalFormatting sqref="Q28 Q35:Q38">
    <cfRule type="cellIs" dxfId="249" priority="8" operator="equal">
      <formula>0</formula>
    </cfRule>
  </conditionalFormatting>
  <conditionalFormatting sqref="Q25:Q27 Q29:Q32">
    <cfRule type="cellIs" dxfId="248" priority="11" operator="equal">
      <formula>0</formula>
    </cfRule>
  </conditionalFormatting>
  <conditionalFormatting sqref="Q4:Q53">
    <cfRule type="cellIs" dxfId="247" priority="10" operator="equal">
      <formula>0</formula>
    </cfRule>
  </conditionalFormatting>
  <conditionalFormatting sqref="Q24">
    <cfRule type="cellIs" dxfId="246" priority="9" operator="equal">
      <formula>0</formula>
    </cfRule>
  </conditionalFormatting>
  <conditionalFormatting sqref="Q33:Q34">
    <cfRule type="cellIs" dxfId="245" priority="7" operator="equal">
      <formula>0</formula>
    </cfRule>
  </conditionalFormatting>
  <conditionalFormatting sqref="Q41:Q45">
    <cfRule type="cellIs" dxfId="244" priority="6" operator="equal">
      <formula>0</formula>
    </cfRule>
  </conditionalFormatting>
  <conditionalFormatting sqref="Q40">
    <cfRule type="cellIs" dxfId="243" priority="4" operator="equal">
      <formula>0</formula>
    </cfRule>
  </conditionalFormatting>
  <conditionalFormatting sqref="Q39">
    <cfRule type="cellIs" dxfId="242" priority="3" operator="equal">
      <formula>0</formula>
    </cfRule>
  </conditionalFormatting>
  <conditionalFormatting sqref="Q46">
    <cfRule type="cellIs" dxfId="241" priority="2" operator="equal">
      <formula>0</formula>
    </cfRule>
  </conditionalFormatting>
  <conditionalFormatting sqref="Q20:Q22">
    <cfRule type="cellIs" dxfId="240" priority="1" operator="equal">
      <formula>0</formula>
    </cfRule>
  </conditionalFormatting>
  <dataValidations count="1">
    <dataValidation type="custom" allowBlank="1" showInputMessage="1" showErrorMessage="1" errorTitle="Input Error" error="Please enter a numeric value." sqref="E11:I11 E13:I13 E22:I22 E24:I24 E41:I45 E33:I34 E28:I28 E17:I17">
      <formula1>ISNUMBER(E11)</formula1>
    </dataValidation>
  </dataValidations>
  <pageMargins left="0.7" right="0.7" top="0.75" bottom="0.75" header="0.3" footer="0.3"/>
  <pageSetup paperSize="8" scale="86" fitToHeight="0" orientation="portrait" r:id="rId1"/>
  <headerFooter>
    <oddHeader>&amp;L&amp;F&amp;CSheet: &amp;A&amp;ROFFICIAL</oddHeader>
    <oddFooter>&amp;LPrinted on: &amp;D at &amp;T&amp;CPage &amp;P of &amp;N&amp;ROfwat</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AO51"/>
  <sheetViews>
    <sheetView showGridLines="0" zoomScale="55" zoomScaleNormal="55" zoomScaleSheetLayoutView="100" workbookViewId="0">
      <pane ySplit="6" topLeftCell="A7" activePane="bottomLeft" state="frozen"/>
      <selection activeCell="T14" sqref="T14:U14"/>
      <selection pane="bottomLeft"/>
    </sheetView>
  </sheetViews>
  <sheetFormatPr defaultColWidth="9" defaultRowHeight="15.75"/>
  <cols>
    <col min="1" max="1" width="2.125" style="244" customWidth="1"/>
    <col min="2" max="2" width="55.75" style="244" bestFit="1" customWidth="1"/>
    <col min="3" max="3" width="7.125" style="244" customWidth="1"/>
    <col min="4" max="4" width="5.125" style="244" customWidth="1"/>
    <col min="5" max="9" width="12.5" style="244" customWidth="1"/>
    <col min="10" max="10" width="13.625" style="244" bestFit="1" customWidth="1"/>
    <col min="11" max="13" width="12.5" style="244" customWidth="1"/>
    <col min="14" max="14" width="1.625" style="244" customWidth="1"/>
    <col min="15" max="15" width="12.5" style="951" customWidth="1"/>
    <col min="16" max="16" width="1.625" style="244" customWidth="1"/>
    <col min="17" max="17" width="22.625" style="244" customWidth="1"/>
    <col min="18" max="18" width="2" style="244" customWidth="1"/>
    <col min="19" max="19" width="1.625" style="244" customWidth="1"/>
    <col min="20" max="20" width="25" style="244" customWidth="1"/>
    <col min="21" max="21" width="1.625" style="244" customWidth="1"/>
    <col min="22" max="29" width="4.625" style="244" hidden="1" customWidth="1"/>
    <col min="30" max="30" width="1.625" style="244" hidden="1" customWidth="1"/>
    <col min="31" max="31" width="2" style="244" customWidth="1"/>
    <col min="32" max="32" width="36.125" style="285" customWidth="1"/>
    <col min="33" max="41" width="15" style="244" customWidth="1"/>
    <col min="42" max="42" width="1.625" style="244" customWidth="1"/>
    <col min="43" max="16384" width="9" style="244"/>
  </cols>
  <sheetData>
    <row r="1" spans="2:41" s="441" customFormat="1" ht="29.25" customHeight="1">
      <c r="B1" s="2718" t="s">
        <v>636</v>
      </c>
      <c r="C1" s="2718"/>
      <c r="D1" s="2718"/>
      <c r="E1" s="2718"/>
      <c r="F1" s="2718"/>
      <c r="G1" s="2718"/>
      <c r="H1" s="2718"/>
      <c r="I1" s="2718"/>
      <c r="J1" s="391"/>
      <c r="K1" s="619"/>
      <c r="L1" s="619"/>
      <c r="M1" s="619"/>
      <c r="N1" s="619"/>
      <c r="O1" s="888"/>
      <c r="S1" s="889"/>
      <c r="U1" s="889"/>
      <c r="AD1" s="889"/>
      <c r="AF1" s="2718" t="s">
        <v>11001</v>
      </c>
      <c r="AG1" s="2718"/>
      <c r="AH1" s="2718"/>
      <c r="AI1" s="2718"/>
      <c r="AJ1" s="2718"/>
      <c r="AK1" s="2718"/>
      <c r="AL1" s="391"/>
      <c r="AM1" s="2718"/>
      <c r="AN1" s="2718"/>
      <c r="AO1" s="2718"/>
    </row>
    <row r="2" spans="2:41" s="441" customFormat="1" ht="29.25" customHeight="1">
      <c r="B2" s="2718" t="str">
        <f>Validation!B4</f>
        <v>South Staffordshire Water</v>
      </c>
      <c r="C2" s="2718"/>
      <c r="D2" s="2718"/>
      <c r="E2" s="2718"/>
      <c r="F2" s="2718"/>
      <c r="G2" s="2718"/>
      <c r="H2" s="2718"/>
      <c r="I2" s="2718"/>
      <c r="J2" s="391"/>
      <c r="K2" s="442"/>
      <c r="L2" s="442"/>
      <c r="M2" s="442"/>
      <c r="N2" s="442"/>
      <c r="O2" s="888"/>
      <c r="S2" s="889"/>
      <c r="U2" s="889"/>
      <c r="AD2" s="889"/>
      <c r="AF2" s="2718"/>
      <c r="AG2" s="2718"/>
      <c r="AH2" s="2718"/>
      <c r="AI2" s="2718"/>
      <c r="AJ2" s="2718"/>
      <c r="AK2" s="2718"/>
      <c r="AL2" s="2718"/>
      <c r="AM2" s="2718"/>
      <c r="AN2" s="442"/>
      <c r="AO2" s="442"/>
    </row>
    <row r="3" spans="2:41" ht="45.75" customHeight="1">
      <c r="B3" s="2827" t="s">
        <v>7763</v>
      </c>
      <c r="C3" s="2827"/>
      <c r="D3" s="2827"/>
      <c r="E3" s="2827"/>
      <c r="F3" s="2827"/>
      <c r="G3" s="2827"/>
      <c r="H3" s="2827"/>
      <c r="I3" s="2827"/>
      <c r="J3" s="2827"/>
      <c r="K3" s="2827"/>
      <c r="L3" s="2827"/>
      <c r="M3" s="2827"/>
      <c r="N3" s="2827"/>
      <c r="O3" s="2827"/>
      <c r="P3" s="2827"/>
      <c r="Q3" s="2827"/>
      <c r="S3" s="415"/>
      <c r="T3" s="708" t="s">
        <v>6027</v>
      </c>
      <c r="U3" s="415"/>
      <c r="AD3" s="415"/>
      <c r="AF3" s="2827" t="s">
        <v>7763</v>
      </c>
      <c r="AG3" s="2827"/>
      <c r="AH3" s="2827"/>
      <c r="AI3" s="2827"/>
      <c r="AJ3" s="2827"/>
      <c r="AK3" s="2827"/>
      <c r="AL3" s="2827"/>
      <c r="AM3" s="2827"/>
      <c r="AN3" s="2827"/>
      <c r="AO3" s="2827"/>
    </row>
    <row r="4" spans="2:41" ht="15" customHeight="1" thickBot="1">
      <c r="B4" s="748"/>
      <c r="C4" s="748"/>
      <c r="D4" s="748"/>
      <c r="E4" s="748"/>
      <c r="F4" s="748"/>
      <c r="G4" s="748"/>
      <c r="H4" s="748"/>
      <c r="I4" s="748"/>
      <c r="J4" s="748"/>
      <c r="K4" s="748"/>
      <c r="L4" s="748"/>
      <c r="M4" s="748"/>
      <c r="N4" s="937"/>
      <c r="O4" s="888"/>
      <c r="S4" s="415"/>
      <c r="T4" s="336"/>
      <c r="U4" s="415"/>
      <c r="V4" s="2707" t="s">
        <v>6028</v>
      </c>
      <c r="W4" s="2707"/>
      <c r="X4" s="2707"/>
      <c r="Y4" s="2841"/>
      <c r="Z4" s="2841"/>
      <c r="AA4" s="2841"/>
      <c r="AB4" s="2841"/>
      <c r="AC4" s="2841"/>
      <c r="AD4" s="415"/>
      <c r="AF4" s="748"/>
      <c r="AG4" s="748"/>
      <c r="AH4" s="748"/>
      <c r="AI4" s="748"/>
      <c r="AJ4" s="748"/>
      <c r="AK4" s="748"/>
      <c r="AL4" s="748"/>
      <c r="AM4" s="748"/>
      <c r="AN4" s="748"/>
      <c r="AO4" s="748"/>
    </row>
    <row r="5" spans="2:41" s="207" customFormat="1" ht="30" customHeight="1" thickTop="1">
      <c r="B5" s="2831" t="s">
        <v>6029</v>
      </c>
      <c r="C5" s="2712" t="s">
        <v>6030</v>
      </c>
      <c r="D5" s="2712" t="s">
        <v>5926</v>
      </c>
      <c r="E5" s="2712" t="s">
        <v>7764</v>
      </c>
      <c r="F5" s="2712"/>
      <c r="G5" s="2712"/>
      <c r="H5" s="2712" t="s">
        <v>7765</v>
      </c>
      <c r="I5" s="2712"/>
      <c r="J5" s="2712" t="s">
        <v>601</v>
      </c>
      <c r="K5" s="2712"/>
      <c r="L5" s="2712"/>
      <c r="M5" s="2714" t="s">
        <v>6106</v>
      </c>
      <c r="O5" s="2808" t="s">
        <v>6034</v>
      </c>
      <c r="Q5" s="2808" t="s">
        <v>6035</v>
      </c>
      <c r="S5" s="892"/>
      <c r="T5" s="336"/>
      <c r="U5" s="892"/>
      <c r="V5" s="321" t="s">
        <v>6036</v>
      </c>
      <c r="AD5" s="892"/>
      <c r="AF5" s="2831" t="s">
        <v>6029</v>
      </c>
      <c r="AG5" s="2712" t="s">
        <v>7764</v>
      </c>
      <c r="AH5" s="2712"/>
      <c r="AI5" s="2712"/>
      <c r="AJ5" s="2712" t="s">
        <v>7765</v>
      </c>
      <c r="AK5" s="2712"/>
      <c r="AL5" s="2712" t="s">
        <v>601</v>
      </c>
      <c r="AM5" s="2712"/>
      <c r="AN5" s="2712"/>
      <c r="AO5" s="2714" t="s">
        <v>6106</v>
      </c>
    </row>
    <row r="6" spans="2:41" s="207" customFormat="1" ht="56.25" customHeight="1" thickBot="1">
      <c r="B6" s="2832"/>
      <c r="C6" s="2713"/>
      <c r="D6" s="2713"/>
      <c r="E6" s="323" t="s">
        <v>7766</v>
      </c>
      <c r="F6" s="323" t="s">
        <v>7767</v>
      </c>
      <c r="G6" s="323" t="s">
        <v>7768</v>
      </c>
      <c r="H6" s="323" t="s">
        <v>7769</v>
      </c>
      <c r="I6" s="323" t="s">
        <v>7770</v>
      </c>
      <c r="J6" s="323" t="s">
        <v>7771</v>
      </c>
      <c r="K6" s="323" t="s">
        <v>7772</v>
      </c>
      <c r="L6" s="323" t="s">
        <v>7773</v>
      </c>
      <c r="M6" s="2715"/>
      <c r="O6" s="2810"/>
      <c r="Q6" s="2810"/>
      <c r="S6" s="892"/>
      <c r="T6" s="336"/>
      <c r="U6" s="892"/>
      <c r="AD6" s="892"/>
      <c r="AF6" s="2832"/>
      <c r="AG6" s="323" t="s">
        <v>7766</v>
      </c>
      <c r="AH6" s="323" t="s">
        <v>7767</v>
      </c>
      <c r="AI6" s="323" t="s">
        <v>7768</v>
      </c>
      <c r="AJ6" s="323" t="s">
        <v>7769</v>
      </c>
      <c r="AK6" s="323" t="s">
        <v>7770</v>
      </c>
      <c r="AL6" s="323" t="s">
        <v>7771</v>
      </c>
      <c r="AM6" s="323" t="s">
        <v>7772</v>
      </c>
      <c r="AN6" s="323" t="s">
        <v>7773</v>
      </c>
      <c r="AO6" s="2715"/>
    </row>
    <row r="7" spans="2:41" s="207" customFormat="1" ht="15.75" customHeight="1" thickTop="1" thickBot="1">
      <c r="B7" s="410"/>
      <c r="C7" s="410"/>
      <c r="D7" s="410"/>
      <c r="E7" s="83"/>
      <c r="F7" s="938"/>
      <c r="G7" s="83"/>
      <c r="H7" s="938"/>
      <c r="I7" s="938"/>
      <c r="J7" s="938"/>
      <c r="K7" s="938"/>
      <c r="L7" s="938"/>
      <c r="M7" s="938"/>
      <c r="O7" s="888"/>
      <c r="S7" s="892"/>
      <c r="T7" s="336"/>
      <c r="U7" s="892"/>
      <c r="AD7" s="892"/>
      <c r="AF7" s="410"/>
      <c r="AG7" s="83"/>
      <c r="AH7" s="938"/>
      <c r="AI7" s="83"/>
      <c r="AJ7" s="938"/>
      <c r="AK7" s="938"/>
      <c r="AL7" s="938"/>
      <c r="AM7" s="938"/>
      <c r="AN7" s="938"/>
      <c r="AO7" s="938"/>
    </row>
    <row r="8" spans="2:41" s="207" customFormat="1" ht="15.75" customHeight="1" thickTop="1" thickBot="1">
      <c r="B8" s="445" t="s">
        <v>6385</v>
      </c>
      <c r="C8" s="446"/>
      <c r="D8" s="446"/>
      <c r="E8" s="536"/>
      <c r="F8" s="536"/>
      <c r="G8" s="536"/>
      <c r="O8" s="888"/>
      <c r="S8" s="892"/>
      <c r="T8" s="336"/>
      <c r="U8" s="892"/>
      <c r="AD8" s="892"/>
      <c r="AF8" s="445" t="s">
        <v>6385</v>
      </c>
      <c r="AG8" s="536"/>
      <c r="AH8" s="536"/>
      <c r="AI8" s="536"/>
    </row>
    <row r="9" spans="2:41" s="207" customFormat="1" ht="15.75" customHeight="1" thickTop="1">
      <c r="B9" s="893" t="s">
        <v>6326</v>
      </c>
      <c r="C9" s="852" t="s">
        <v>682</v>
      </c>
      <c r="D9" s="852">
        <v>3</v>
      </c>
      <c r="E9" s="1699">
        <f>IFERROR('4K'!E28, 0)</f>
        <v>0</v>
      </c>
      <c r="F9" s="1699">
        <f>IFERROR('4K'!F28, 0)</f>
        <v>0</v>
      </c>
      <c r="G9" s="1699">
        <f>IFERROR('4K'!G28, 0)</f>
        <v>0</v>
      </c>
      <c r="H9" s="1699">
        <f>IFERROR('4K'!H28, 0)</f>
        <v>0</v>
      </c>
      <c r="I9" s="1699">
        <f>IFERROR('4K'!I28, 0)</f>
        <v>0</v>
      </c>
      <c r="J9" s="1699">
        <f>IFERROR('4K'!J28, 0)</f>
        <v>0</v>
      </c>
      <c r="K9" s="1699">
        <f>IFERROR('4K'!K28, 0)</f>
        <v>0</v>
      </c>
      <c r="L9" s="1699">
        <f>IFERROR('4K'!L28, 0)</f>
        <v>0</v>
      </c>
      <c r="M9" s="1700">
        <f>IFERROR(SUM(E9:L9), 0)</f>
        <v>0</v>
      </c>
      <c r="O9" s="896" t="s">
        <v>7774</v>
      </c>
      <c r="Q9" s="335"/>
      <c r="S9" s="892"/>
      <c r="T9" s="336"/>
      <c r="U9" s="892"/>
      <c r="AD9" s="892"/>
      <c r="AF9" s="893" t="s">
        <v>6326</v>
      </c>
      <c r="AG9" s="894" t="s">
        <v>3104</v>
      </c>
      <c r="AH9" s="894" t="s">
        <v>3122</v>
      </c>
      <c r="AI9" s="894" t="s">
        <v>3140</v>
      </c>
      <c r="AJ9" s="894" t="s">
        <v>3158</v>
      </c>
      <c r="AK9" s="894" t="s">
        <v>3176</v>
      </c>
      <c r="AL9" s="894" t="s">
        <v>3194</v>
      </c>
      <c r="AM9" s="894" t="s">
        <v>3212</v>
      </c>
      <c r="AN9" s="894" t="s">
        <v>3230</v>
      </c>
      <c r="AO9" s="895" t="s">
        <v>2757</v>
      </c>
    </row>
    <row r="10" spans="2:41" s="207" customFormat="1" ht="15.75" customHeight="1">
      <c r="B10" s="897" t="s">
        <v>6346</v>
      </c>
      <c r="C10" s="898" t="s">
        <v>682</v>
      </c>
      <c r="D10" s="898">
        <v>3</v>
      </c>
      <c r="E10" s="1701">
        <f>IFERROR('4M'!F93, 0)</f>
        <v>0</v>
      </c>
      <c r="F10" s="1701">
        <f>IFERROR('4M'!G93, 0)</f>
        <v>0</v>
      </c>
      <c r="G10" s="1701">
        <f>IFERROR('4M'!H93, 0)</f>
        <v>0</v>
      </c>
      <c r="H10" s="1701">
        <f>IFERROR('4M'!I93, 0)</f>
        <v>0</v>
      </c>
      <c r="I10" s="1701">
        <f>IFERROR('4M'!J93, 0)</f>
        <v>0</v>
      </c>
      <c r="J10" s="1701">
        <f>IFERROR('4M'!K93, 0)</f>
        <v>0</v>
      </c>
      <c r="K10" s="1701">
        <f>IFERROR('4M'!L93, 0)</f>
        <v>0</v>
      </c>
      <c r="L10" s="1701">
        <f>IFERROR('4M'!M93, 0)</f>
        <v>0</v>
      </c>
      <c r="M10" s="1702">
        <f t="shared" ref="M10:M13" si="0">IFERROR(SUM(E10:L10), 0)</f>
        <v>0</v>
      </c>
      <c r="O10" s="901" t="s">
        <v>7775</v>
      </c>
      <c r="Q10" s="343"/>
      <c r="S10" s="892"/>
      <c r="T10" s="336"/>
      <c r="U10" s="892"/>
      <c r="AD10" s="892"/>
      <c r="AF10" s="897" t="s">
        <v>6346</v>
      </c>
      <c r="AG10" s="899" t="s">
        <v>3808</v>
      </c>
      <c r="AH10" s="899" t="s">
        <v>3889</v>
      </c>
      <c r="AI10" s="899" t="s">
        <v>3970</v>
      </c>
      <c r="AJ10" s="899" t="s">
        <v>4051</v>
      </c>
      <c r="AK10" s="899" t="s">
        <v>4132</v>
      </c>
      <c r="AL10" s="899" t="s">
        <v>4213</v>
      </c>
      <c r="AM10" s="899" t="s">
        <v>4294</v>
      </c>
      <c r="AN10" s="899" t="s">
        <v>4375</v>
      </c>
      <c r="AO10" s="900" t="s">
        <v>2758</v>
      </c>
    </row>
    <row r="11" spans="2:41" s="207" customFormat="1" ht="15.75" customHeight="1">
      <c r="B11" s="902" t="s">
        <v>6348</v>
      </c>
      <c r="C11" s="898" t="s">
        <v>682</v>
      </c>
      <c r="D11" s="898">
        <v>3</v>
      </c>
      <c r="E11" s="1714"/>
      <c r="F11" s="1714"/>
      <c r="G11" s="1714"/>
      <c r="H11" s="1714"/>
      <c r="I11" s="1714"/>
      <c r="J11" s="1714"/>
      <c r="K11" s="1714"/>
      <c r="L11" s="1714"/>
      <c r="M11" s="1702">
        <f t="shared" si="0"/>
        <v>0</v>
      </c>
      <c r="O11" s="901" t="s">
        <v>7776</v>
      </c>
      <c r="Q11" s="343"/>
      <c r="S11" s="892"/>
      <c r="T11" s="336" t="str">
        <f t="shared" ref="T11:T13" si="1">IF( SUM( V11:AC11 ) = 0, 0, $V$5 )</f>
        <v>Please complete all cells in row</v>
      </c>
      <c r="U11" s="892"/>
      <c r="V11" s="337">
        <f t="shared" ref="V11" si="2" xml:space="preserve"> IF( ISNUMBER( E11 ), 0, 1 )</f>
        <v>1</v>
      </c>
      <c r="W11" s="337">
        <f t="shared" ref="W11" si="3" xml:space="preserve"> IF( ISNUMBER( F11 ), 0, 1 )</f>
        <v>1</v>
      </c>
      <c r="X11" s="337">
        <f t="shared" ref="X11" si="4" xml:space="preserve"> IF( ISNUMBER( G11 ), 0, 1 )</f>
        <v>1</v>
      </c>
      <c r="Y11" s="337">
        <f t="shared" ref="Y11" si="5" xml:space="preserve"> IF( ISNUMBER( H11 ), 0, 1 )</f>
        <v>1</v>
      </c>
      <c r="Z11" s="337">
        <f t="shared" ref="Z11" si="6" xml:space="preserve"> IF( ISNUMBER( I11 ), 0, 1 )</f>
        <v>1</v>
      </c>
      <c r="AA11" s="337">
        <f t="shared" ref="AA11" si="7" xml:space="preserve"> IF( ISNUMBER( J11 ), 0, 1 )</f>
        <v>1</v>
      </c>
      <c r="AB11" s="337">
        <f t="shared" ref="AB11" si="8" xml:space="preserve"> IF( ISNUMBER( K11 ), 0, 1 )</f>
        <v>1</v>
      </c>
      <c r="AC11" s="337">
        <f t="shared" ref="AC11" si="9" xml:space="preserve"> IF( ISNUMBER( L11 ), 0, 1 )</f>
        <v>1</v>
      </c>
      <c r="AD11" s="892"/>
      <c r="AF11" s="902" t="s">
        <v>6348</v>
      </c>
      <c r="AG11" s="903" t="s">
        <v>10734</v>
      </c>
      <c r="AH11" s="903" t="s">
        <v>10735</v>
      </c>
      <c r="AI11" s="903" t="s">
        <v>10736</v>
      </c>
      <c r="AJ11" s="903" t="s">
        <v>10737</v>
      </c>
      <c r="AK11" s="903" t="s">
        <v>10738</v>
      </c>
      <c r="AL11" s="903" t="s">
        <v>10739</v>
      </c>
      <c r="AM11" s="903" t="s">
        <v>10740</v>
      </c>
      <c r="AN11" s="903" t="s">
        <v>10741</v>
      </c>
      <c r="AO11" s="900" t="s">
        <v>10742</v>
      </c>
    </row>
    <row r="12" spans="2:41" s="207" customFormat="1" ht="15.75" customHeight="1">
      <c r="B12" s="939" t="s">
        <v>6351</v>
      </c>
      <c r="C12" s="904" t="s">
        <v>682</v>
      </c>
      <c r="D12" s="904">
        <v>3</v>
      </c>
      <c r="E12" s="1703">
        <f>IFERROR(E9 + E10 + E11, 0)</f>
        <v>0</v>
      </c>
      <c r="F12" s="1703">
        <f t="shared" ref="F12:L12" si="10">IFERROR(F9 + F10 + F11, 0)</f>
        <v>0</v>
      </c>
      <c r="G12" s="1703">
        <f t="shared" si="10"/>
        <v>0</v>
      </c>
      <c r="H12" s="1703">
        <f t="shared" si="10"/>
        <v>0</v>
      </c>
      <c r="I12" s="1703">
        <f t="shared" si="10"/>
        <v>0</v>
      </c>
      <c r="J12" s="1703">
        <f t="shared" si="10"/>
        <v>0</v>
      </c>
      <c r="K12" s="1703">
        <f t="shared" si="10"/>
        <v>0</v>
      </c>
      <c r="L12" s="1703">
        <f t="shared" si="10"/>
        <v>0</v>
      </c>
      <c r="M12" s="1702">
        <f t="shared" si="0"/>
        <v>0</v>
      </c>
      <c r="O12" s="901" t="s">
        <v>7777</v>
      </c>
      <c r="Q12" s="343"/>
      <c r="S12" s="892"/>
      <c r="T12" s="336"/>
      <c r="U12" s="892"/>
      <c r="AD12" s="892"/>
      <c r="AF12" s="939" t="s">
        <v>6351</v>
      </c>
      <c r="AG12" s="905" t="s">
        <v>2613</v>
      </c>
      <c r="AH12" s="905" t="s">
        <v>2631</v>
      </c>
      <c r="AI12" s="905" t="s">
        <v>2649</v>
      </c>
      <c r="AJ12" s="905" t="s">
        <v>2667</v>
      </c>
      <c r="AK12" s="905" t="s">
        <v>2685</v>
      </c>
      <c r="AL12" s="905" t="s">
        <v>2703</v>
      </c>
      <c r="AM12" s="905" t="s">
        <v>2721</v>
      </c>
      <c r="AN12" s="905" t="s">
        <v>2739</v>
      </c>
      <c r="AO12" s="900" t="s">
        <v>2759</v>
      </c>
    </row>
    <row r="13" spans="2:41" s="207" customFormat="1" ht="15.75" customHeight="1">
      <c r="B13" s="897" t="s">
        <v>11286</v>
      </c>
      <c r="C13" s="898" t="s">
        <v>682</v>
      </c>
      <c r="D13" s="898">
        <v>3</v>
      </c>
      <c r="E13" s="1714"/>
      <c r="F13" s="1714"/>
      <c r="G13" s="1714"/>
      <c r="H13" s="1714"/>
      <c r="I13" s="1714"/>
      <c r="J13" s="1714"/>
      <c r="K13" s="1714"/>
      <c r="L13" s="1714"/>
      <c r="M13" s="1702">
        <f t="shared" si="0"/>
        <v>0</v>
      </c>
      <c r="O13" s="901" t="s">
        <v>7778</v>
      </c>
      <c r="Q13" s="343"/>
      <c r="S13" s="892"/>
      <c r="T13" s="336" t="str">
        <f t="shared" si="1"/>
        <v>Please complete all cells in row</v>
      </c>
      <c r="U13" s="892"/>
      <c r="V13" s="337">
        <f t="shared" ref="V13" si="11" xml:space="preserve"> IF( ISNUMBER( E13 ), 0, 1 )</f>
        <v>1</v>
      </c>
      <c r="W13" s="337">
        <f t="shared" ref="W13" si="12" xml:space="preserve"> IF( ISNUMBER( F13 ), 0, 1 )</f>
        <v>1</v>
      </c>
      <c r="X13" s="337">
        <f t="shared" ref="X13" si="13" xml:space="preserve"> IF( ISNUMBER( G13 ), 0, 1 )</f>
        <v>1</v>
      </c>
      <c r="Y13" s="337">
        <f t="shared" ref="Y13" si="14" xml:space="preserve"> IF( ISNUMBER( H13 ), 0, 1 )</f>
        <v>1</v>
      </c>
      <c r="Z13" s="337">
        <f t="shared" ref="Z13" si="15" xml:space="preserve"> IF( ISNUMBER( I13 ), 0, 1 )</f>
        <v>1</v>
      </c>
      <c r="AA13" s="337">
        <f t="shared" ref="AA13" si="16" xml:space="preserve"> IF( ISNUMBER( J13 ), 0, 1 )</f>
        <v>1</v>
      </c>
      <c r="AB13" s="337">
        <f t="shared" ref="AB13" si="17" xml:space="preserve"> IF( ISNUMBER( K13 ), 0, 1 )</f>
        <v>1</v>
      </c>
      <c r="AC13" s="337">
        <f t="shared" ref="AC13" si="18" xml:space="preserve"> IF( ISNUMBER( L13 ), 0, 1 )</f>
        <v>1</v>
      </c>
      <c r="AD13" s="892"/>
      <c r="AF13" s="897" t="s">
        <v>6353</v>
      </c>
      <c r="AG13" s="906" t="s">
        <v>2614</v>
      </c>
      <c r="AH13" s="906" t="s">
        <v>2632</v>
      </c>
      <c r="AI13" s="906" t="s">
        <v>2650</v>
      </c>
      <c r="AJ13" s="906" t="s">
        <v>2668</v>
      </c>
      <c r="AK13" s="906" t="s">
        <v>2686</v>
      </c>
      <c r="AL13" s="906" t="s">
        <v>2704</v>
      </c>
      <c r="AM13" s="906" t="s">
        <v>2722</v>
      </c>
      <c r="AN13" s="906" t="s">
        <v>2740</v>
      </c>
      <c r="AO13" s="900" t="s">
        <v>2760</v>
      </c>
    </row>
    <row r="14" spans="2:41" s="207" customFormat="1" ht="15.75" customHeight="1" thickBot="1">
      <c r="B14" s="935" t="s">
        <v>2762</v>
      </c>
      <c r="C14" s="909" t="s">
        <v>682</v>
      </c>
      <c r="D14" s="909">
        <v>3</v>
      </c>
      <c r="E14" s="1717">
        <f>IFERROR(E12 + E13, 0)</f>
        <v>0</v>
      </c>
      <c r="F14" s="1717">
        <f t="shared" ref="F14:L14" si="19">IFERROR(F12 + F13, 0)</f>
        <v>0</v>
      </c>
      <c r="G14" s="1717">
        <f t="shared" si="19"/>
        <v>0</v>
      </c>
      <c r="H14" s="1717">
        <f t="shared" si="19"/>
        <v>0</v>
      </c>
      <c r="I14" s="1717">
        <f t="shared" si="19"/>
        <v>0</v>
      </c>
      <c r="J14" s="1717">
        <f t="shared" si="19"/>
        <v>0</v>
      </c>
      <c r="K14" s="1717">
        <f t="shared" si="19"/>
        <v>0</v>
      </c>
      <c r="L14" s="1717">
        <f t="shared" si="19"/>
        <v>0</v>
      </c>
      <c r="M14" s="1705">
        <f>IFERROR(SUM(E14:L14), 0)</f>
        <v>0</v>
      </c>
      <c r="O14" s="912" t="s">
        <v>7779</v>
      </c>
      <c r="Q14" s="354"/>
      <c r="S14" s="892"/>
      <c r="T14" s="336"/>
      <c r="U14" s="892"/>
      <c r="AD14" s="892"/>
      <c r="AF14" s="935" t="s">
        <v>2762</v>
      </c>
      <c r="AG14" s="940" t="s">
        <v>2615</v>
      </c>
      <c r="AH14" s="940" t="s">
        <v>2633</v>
      </c>
      <c r="AI14" s="940" t="s">
        <v>2651</v>
      </c>
      <c r="AJ14" s="940" t="s">
        <v>2669</v>
      </c>
      <c r="AK14" s="940" t="s">
        <v>2687</v>
      </c>
      <c r="AL14" s="940" t="s">
        <v>2705</v>
      </c>
      <c r="AM14" s="940" t="s">
        <v>2723</v>
      </c>
      <c r="AN14" s="940" t="s">
        <v>2741</v>
      </c>
      <c r="AO14" s="911" t="s">
        <v>2761</v>
      </c>
    </row>
    <row r="15" spans="2:41" s="207" customFormat="1" ht="15.75" customHeight="1" thickTop="1" thickBot="1">
      <c r="B15" s="926"/>
      <c r="C15" s="926"/>
      <c r="D15" s="926"/>
      <c r="E15" s="1718"/>
      <c r="F15" s="1718"/>
      <c r="G15" s="1718"/>
      <c r="H15" s="1718"/>
      <c r="I15" s="1718"/>
      <c r="J15" s="1718"/>
      <c r="K15" s="1718"/>
      <c r="L15" s="1718"/>
      <c r="M15" s="1718"/>
      <c r="N15" s="110"/>
      <c r="O15" s="941"/>
      <c r="S15" s="892"/>
      <c r="T15" s="336"/>
      <c r="U15" s="892"/>
      <c r="AD15" s="892"/>
      <c r="AF15" s="926"/>
      <c r="AG15" s="401"/>
      <c r="AH15" s="401"/>
      <c r="AI15" s="401"/>
      <c r="AJ15" s="401"/>
      <c r="AK15" s="401"/>
      <c r="AL15" s="401"/>
      <c r="AM15" s="401"/>
      <c r="AN15" s="401"/>
      <c r="AO15" s="401"/>
    </row>
    <row r="16" spans="2:41" s="207" customFormat="1" ht="15.75" customHeight="1" thickTop="1" thickBot="1">
      <c r="B16" s="445" t="s">
        <v>6356</v>
      </c>
      <c r="C16" s="446"/>
      <c r="D16" s="446"/>
      <c r="E16" s="1718"/>
      <c r="F16" s="1718"/>
      <c r="G16" s="1718"/>
      <c r="H16" s="1718"/>
      <c r="I16" s="1718"/>
      <c r="J16" s="1718"/>
      <c r="K16" s="1718"/>
      <c r="L16" s="1718"/>
      <c r="M16" s="1718"/>
      <c r="N16" s="110"/>
      <c r="O16" s="941"/>
      <c r="S16" s="892"/>
      <c r="T16" s="336"/>
      <c r="U16" s="892"/>
      <c r="AD16" s="892"/>
      <c r="AF16" s="445" t="s">
        <v>6356</v>
      </c>
      <c r="AG16" s="401"/>
      <c r="AH16" s="401"/>
      <c r="AI16" s="401"/>
      <c r="AJ16" s="401"/>
      <c r="AK16" s="401"/>
      <c r="AL16" s="401"/>
      <c r="AM16" s="401"/>
      <c r="AN16" s="401"/>
      <c r="AO16" s="401"/>
    </row>
    <row r="17" spans="2:41" s="207" customFormat="1" ht="15.75" customHeight="1" thickTop="1" thickBot="1">
      <c r="B17" s="472" t="s">
        <v>6357</v>
      </c>
      <c r="C17" s="423" t="s">
        <v>682</v>
      </c>
      <c r="D17" s="423">
        <v>3</v>
      </c>
      <c r="E17" s="1706"/>
      <c r="F17" s="1706"/>
      <c r="G17" s="1706"/>
      <c r="H17" s="1706"/>
      <c r="I17" s="1706"/>
      <c r="J17" s="1706"/>
      <c r="K17" s="1706"/>
      <c r="L17" s="1706"/>
      <c r="M17" s="1711">
        <f>IFERROR(SUM(E17:L17), 0)</f>
        <v>0</v>
      </c>
      <c r="N17" s="110"/>
      <c r="O17" s="943" t="s">
        <v>7780</v>
      </c>
      <c r="Q17" s="427"/>
      <c r="S17" s="892"/>
      <c r="T17" s="336" t="str">
        <f t="shared" ref="T17" si="20">IF( SUM( V17:AC17 ) = 0, 0, $V$5 )</f>
        <v>Please complete all cells in row</v>
      </c>
      <c r="U17" s="892"/>
      <c r="V17" s="337">
        <f t="shared" ref="V17" si="21" xml:space="preserve"> IF( ISNUMBER( E17 ), 0, 1 )</f>
        <v>1</v>
      </c>
      <c r="W17" s="337">
        <f t="shared" ref="W17" si="22" xml:space="preserve"> IF( ISNUMBER( F17 ), 0, 1 )</f>
        <v>1</v>
      </c>
      <c r="X17" s="337">
        <f t="shared" ref="X17" si="23" xml:space="preserve"> IF( ISNUMBER( G17 ), 0, 1 )</f>
        <v>1</v>
      </c>
      <c r="Y17" s="337">
        <f t="shared" ref="Y17" si="24" xml:space="preserve"> IF( ISNUMBER( H17 ), 0, 1 )</f>
        <v>1</v>
      </c>
      <c r="Z17" s="337">
        <f t="shared" ref="Z17" si="25" xml:space="preserve"> IF( ISNUMBER( I17 ), 0, 1 )</f>
        <v>1</v>
      </c>
      <c r="AA17" s="337">
        <f t="shared" ref="AA17" si="26" xml:space="preserve"> IF( ISNUMBER( J17 ), 0, 1 )</f>
        <v>1</v>
      </c>
      <c r="AB17" s="337">
        <f t="shared" ref="AB17" si="27" xml:space="preserve"> IF( ISNUMBER( K17 ), 0, 1 )</f>
        <v>1</v>
      </c>
      <c r="AC17" s="337">
        <f t="shared" ref="AC17" si="28" xml:space="preserve"> IF( ISNUMBER( L17 ), 0, 1 )</f>
        <v>1</v>
      </c>
      <c r="AD17" s="892"/>
      <c r="AF17" s="472" t="s">
        <v>6357</v>
      </c>
      <c r="AG17" s="942" t="s">
        <v>2616</v>
      </c>
      <c r="AH17" s="942" t="s">
        <v>2634</v>
      </c>
      <c r="AI17" s="942" t="s">
        <v>2652</v>
      </c>
      <c r="AJ17" s="942" t="s">
        <v>2670</v>
      </c>
      <c r="AK17" s="942" t="s">
        <v>2688</v>
      </c>
      <c r="AL17" s="942" t="s">
        <v>2706</v>
      </c>
      <c r="AM17" s="942" t="s">
        <v>2724</v>
      </c>
      <c r="AN17" s="942" t="s">
        <v>2742</v>
      </c>
      <c r="AO17" s="924" t="s">
        <v>2763</v>
      </c>
    </row>
    <row r="18" spans="2:41" s="207" customFormat="1" ht="15.75" customHeight="1" thickTop="1" thickBot="1">
      <c r="B18" s="926"/>
      <c r="C18" s="926"/>
      <c r="D18" s="926"/>
      <c r="E18" s="1718"/>
      <c r="F18" s="1718"/>
      <c r="G18" s="1718"/>
      <c r="H18" s="1718"/>
      <c r="I18" s="1718"/>
      <c r="J18" s="1718"/>
      <c r="K18" s="1718"/>
      <c r="L18" s="1718"/>
      <c r="M18" s="1718"/>
      <c r="N18" s="110"/>
      <c r="S18" s="892"/>
      <c r="T18" s="336"/>
      <c r="U18" s="892"/>
      <c r="AD18" s="892"/>
      <c r="AF18" s="926"/>
      <c r="AG18" s="401"/>
      <c r="AH18" s="401"/>
      <c r="AI18" s="401"/>
      <c r="AJ18" s="401"/>
      <c r="AK18" s="401"/>
      <c r="AL18" s="401"/>
      <c r="AM18" s="401"/>
      <c r="AN18" s="401"/>
      <c r="AO18" s="401"/>
    </row>
    <row r="19" spans="2:41" s="207" customFormat="1" ht="15.75" customHeight="1" thickTop="1" thickBot="1">
      <c r="B19" s="445" t="s">
        <v>6181</v>
      </c>
      <c r="C19" s="446"/>
      <c r="D19" s="446"/>
      <c r="E19" s="1719"/>
      <c r="F19" s="1719"/>
      <c r="G19" s="1718"/>
      <c r="H19" s="1718"/>
      <c r="I19" s="1718"/>
      <c r="J19" s="1718"/>
      <c r="K19" s="1718"/>
      <c r="L19" s="1718"/>
      <c r="M19" s="1718"/>
      <c r="N19" s="110"/>
      <c r="O19" s="923"/>
      <c r="S19" s="892"/>
      <c r="T19" s="336"/>
      <c r="U19" s="892"/>
      <c r="AD19" s="892"/>
      <c r="AF19" s="445" t="s">
        <v>6181</v>
      </c>
      <c r="AG19" s="110"/>
      <c r="AH19" s="110"/>
      <c r="AI19" s="401"/>
      <c r="AJ19" s="401"/>
      <c r="AK19" s="401"/>
      <c r="AL19" s="401"/>
      <c r="AM19" s="401"/>
      <c r="AN19" s="401"/>
      <c r="AO19" s="401"/>
    </row>
    <row r="20" spans="2:41" s="207" customFormat="1" ht="15.75" customHeight="1" thickTop="1">
      <c r="B20" s="505" t="s">
        <v>6359</v>
      </c>
      <c r="C20" s="329" t="s">
        <v>682</v>
      </c>
      <c r="D20" s="329">
        <v>3</v>
      </c>
      <c r="E20" s="1708">
        <f>IFERROR('4K'!E33, 0)</f>
        <v>0</v>
      </c>
      <c r="F20" s="1708">
        <f>IFERROR('4K'!F33, 0)</f>
        <v>0</v>
      </c>
      <c r="G20" s="1708">
        <f>IFERROR('4K'!G33, 0)</f>
        <v>0</v>
      </c>
      <c r="H20" s="1708">
        <f>IFERROR('4K'!H33, 0)</f>
        <v>0</v>
      </c>
      <c r="I20" s="1708">
        <f>IFERROR('4K'!I33, 0)</f>
        <v>0</v>
      </c>
      <c r="J20" s="1708">
        <f>IFERROR('4K'!J33, 0)</f>
        <v>0</v>
      </c>
      <c r="K20" s="1708">
        <f>IFERROR('4K'!K33, 0)</f>
        <v>0</v>
      </c>
      <c r="L20" s="1708">
        <f>IFERROR('4K'!L33, 0)</f>
        <v>0</v>
      </c>
      <c r="M20" s="1700">
        <f>IFERROR(SUM(E20:L20), 0)</f>
        <v>0</v>
      </c>
      <c r="N20" s="110"/>
      <c r="O20" s="896" t="s">
        <v>7781</v>
      </c>
      <c r="Q20" s="335"/>
      <c r="S20" s="892"/>
      <c r="T20" s="336"/>
      <c r="U20" s="892"/>
      <c r="AD20" s="892"/>
      <c r="AF20" s="505" t="s">
        <v>6359</v>
      </c>
      <c r="AG20" s="918" t="s">
        <v>3107</v>
      </c>
      <c r="AH20" s="918" t="s">
        <v>3125</v>
      </c>
      <c r="AI20" s="918" t="s">
        <v>3143</v>
      </c>
      <c r="AJ20" s="918" t="s">
        <v>3161</v>
      </c>
      <c r="AK20" s="918" t="s">
        <v>3179</v>
      </c>
      <c r="AL20" s="918" t="s">
        <v>3197</v>
      </c>
      <c r="AM20" s="918" t="s">
        <v>3215</v>
      </c>
      <c r="AN20" s="918" t="s">
        <v>3233</v>
      </c>
      <c r="AO20" s="895" t="s">
        <v>2764</v>
      </c>
    </row>
    <row r="21" spans="2:41" s="207" customFormat="1" ht="15.75" customHeight="1">
      <c r="B21" s="856" t="s">
        <v>6361</v>
      </c>
      <c r="C21" s="377" t="s">
        <v>682</v>
      </c>
      <c r="D21" s="377">
        <v>3</v>
      </c>
      <c r="E21" s="1709">
        <f>IFERROR('4M'!F92, 0)</f>
        <v>0</v>
      </c>
      <c r="F21" s="1709">
        <f>IFERROR('4M'!G92, 0)</f>
        <v>0</v>
      </c>
      <c r="G21" s="1709">
        <f>IFERROR('4M'!H92, 0)</f>
        <v>0</v>
      </c>
      <c r="H21" s="1709">
        <f>IFERROR('4M'!I92, 0)</f>
        <v>0</v>
      </c>
      <c r="I21" s="1709">
        <f>IFERROR('4M'!J92, 0)</f>
        <v>0</v>
      </c>
      <c r="J21" s="1709">
        <f>IFERROR('4M'!K92, 0)</f>
        <v>0</v>
      </c>
      <c r="K21" s="1709">
        <f>IFERROR('4M'!L92, 0)</f>
        <v>0</v>
      </c>
      <c r="L21" s="1709">
        <f>IFERROR('4M'!M92, 0)</f>
        <v>0</v>
      </c>
      <c r="M21" s="1702">
        <f t="shared" ref="M21:M24" si="29">IFERROR(SUM(E21:L21), 0)</f>
        <v>0</v>
      </c>
      <c r="O21" s="901" t="s">
        <v>7782</v>
      </c>
      <c r="Q21" s="343"/>
      <c r="S21" s="892"/>
      <c r="T21" s="336"/>
      <c r="U21" s="892"/>
      <c r="AD21" s="892"/>
      <c r="AF21" s="856" t="s">
        <v>6361</v>
      </c>
      <c r="AG21" s="919" t="s">
        <v>3807</v>
      </c>
      <c r="AH21" s="919" t="s">
        <v>3888</v>
      </c>
      <c r="AI21" s="919" t="s">
        <v>3969</v>
      </c>
      <c r="AJ21" s="919" t="s">
        <v>4050</v>
      </c>
      <c r="AK21" s="919" t="s">
        <v>4131</v>
      </c>
      <c r="AL21" s="919" t="s">
        <v>4212</v>
      </c>
      <c r="AM21" s="919" t="s">
        <v>4293</v>
      </c>
      <c r="AN21" s="919" t="s">
        <v>4374</v>
      </c>
      <c r="AO21" s="900" t="s">
        <v>2765</v>
      </c>
    </row>
    <row r="22" spans="2:41" s="207" customFormat="1" ht="15.75" customHeight="1">
      <c r="B22" s="944" t="s">
        <v>6363</v>
      </c>
      <c r="C22" s="344" t="s">
        <v>682</v>
      </c>
      <c r="D22" s="344">
        <v>3</v>
      </c>
      <c r="E22" s="2358"/>
      <c r="F22" s="2358"/>
      <c r="G22" s="2358"/>
      <c r="H22" s="2358"/>
      <c r="I22" s="2358"/>
      <c r="J22" s="2358"/>
      <c r="K22" s="2358"/>
      <c r="L22" s="2358"/>
      <c r="M22" s="1702">
        <f t="shared" si="29"/>
        <v>0</v>
      </c>
      <c r="O22" s="901" t="s">
        <v>7783</v>
      </c>
      <c r="Q22" s="343"/>
      <c r="S22" s="892"/>
      <c r="T22" s="336" t="str">
        <f t="shared" ref="T22" si="30">IF( SUM( V22:AC22 ) = 0, 0, $V$5 )</f>
        <v>Please complete all cells in row</v>
      </c>
      <c r="U22" s="892"/>
      <c r="V22" s="337">
        <f t="shared" ref="V22" si="31" xml:space="preserve"> IF( ISNUMBER( E22 ), 0, 1 )</f>
        <v>1</v>
      </c>
      <c r="W22" s="337">
        <f t="shared" ref="W22" si="32" xml:space="preserve"> IF( ISNUMBER( F22 ), 0, 1 )</f>
        <v>1</v>
      </c>
      <c r="X22" s="337">
        <f t="shared" ref="X22" si="33" xml:space="preserve"> IF( ISNUMBER( G22 ), 0, 1 )</f>
        <v>1</v>
      </c>
      <c r="Y22" s="337">
        <f t="shared" ref="Y22" si="34" xml:space="preserve"> IF( ISNUMBER( H22 ), 0, 1 )</f>
        <v>1</v>
      </c>
      <c r="Z22" s="337">
        <f t="shared" ref="Z22" si="35" xml:space="preserve"> IF( ISNUMBER( I22 ), 0, 1 )</f>
        <v>1</v>
      </c>
      <c r="AA22" s="337">
        <f t="shared" ref="AA22" si="36" xml:space="preserve"> IF( ISNUMBER( J22 ), 0, 1 )</f>
        <v>1</v>
      </c>
      <c r="AB22" s="337">
        <f t="shared" ref="AB22" si="37" xml:space="preserve"> IF( ISNUMBER( K22 ), 0, 1 )</f>
        <v>1</v>
      </c>
      <c r="AC22" s="337">
        <f t="shared" ref="AC22" si="38" xml:space="preserve"> IF( ISNUMBER( L22 ), 0, 1 )</f>
        <v>1</v>
      </c>
      <c r="AD22" s="892"/>
      <c r="AF22" s="944" t="s">
        <v>6363</v>
      </c>
      <c r="AG22" s="921" t="s">
        <v>10743</v>
      </c>
      <c r="AH22" s="921" t="s">
        <v>10744</v>
      </c>
      <c r="AI22" s="921" t="s">
        <v>10745</v>
      </c>
      <c r="AJ22" s="921" t="s">
        <v>10746</v>
      </c>
      <c r="AK22" s="921" t="s">
        <v>10747</v>
      </c>
      <c r="AL22" s="921" t="s">
        <v>10748</v>
      </c>
      <c r="AM22" s="921" t="s">
        <v>10749</v>
      </c>
      <c r="AN22" s="921" t="s">
        <v>10750</v>
      </c>
      <c r="AO22" s="900" t="s">
        <v>10751</v>
      </c>
    </row>
    <row r="23" spans="2:41" s="207" customFormat="1" ht="15.75" customHeight="1">
      <c r="B23" s="405" t="s">
        <v>11277</v>
      </c>
      <c r="C23" s="344" t="s">
        <v>682</v>
      </c>
      <c r="D23" s="344">
        <v>3</v>
      </c>
      <c r="E23" s="1720">
        <f>IFERROR(E20 + E21 + E22, 0)</f>
        <v>0</v>
      </c>
      <c r="F23" s="1720">
        <f t="shared" ref="F23:K23" si="39">IFERROR(F20 + F21 + F22, 0)</f>
        <v>0</v>
      </c>
      <c r="G23" s="1720">
        <f t="shared" si="39"/>
        <v>0</v>
      </c>
      <c r="H23" s="1720">
        <f t="shared" si="39"/>
        <v>0</v>
      </c>
      <c r="I23" s="1720">
        <f t="shared" si="39"/>
        <v>0</v>
      </c>
      <c r="J23" s="1720">
        <f t="shared" si="39"/>
        <v>0</v>
      </c>
      <c r="K23" s="1720">
        <f t="shared" si="39"/>
        <v>0</v>
      </c>
      <c r="L23" s="1720">
        <f>IFERROR(L20 + L21 + L22, 0)</f>
        <v>0</v>
      </c>
      <c r="M23" s="1702">
        <f t="shared" si="29"/>
        <v>0</v>
      </c>
      <c r="N23" s="110"/>
      <c r="O23" s="901" t="s">
        <v>7784</v>
      </c>
      <c r="Q23" s="343"/>
      <c r="S23" s="892"/>
      <c r="T23" s="336"/>
      <c r="U23" s="892"/>
      <c r="AD23" s="892"/>
      <c r="AF23" s="405" t="s">
        <v>6366</v>
      </c>
      <c r="AG23" s="945" t="s">
        <v>2617</v>
      </c>
      <c r="AH23" s="945" t="s">
        <v>2635</v>
      </c>
      <c r="AI23" s="945" t="s">
        <v>2653</v>
      </c>
      <c r="AJ23" s="945" t="s">
        <v>2671</v>
      </c>
      <c r="AK23" s="945" t="s">
        <v>2689</v>
      </c>
      <c r="AL23" s="945" t="s">
        <v>2707</v>
      </c>
      <c r="AM23" s="945" t="s">
        <v>2725</v>
      </c>
      <c r="AN23" s="945" t="s">
        <v>2743</v>
      </c>
      <c r="AO23" s="900" t="s">
        <v>2766</v>
      </c>
    </row>
    <row r="24" spans="2:41" s="207" customFormat="1" ht="15.75" customHeight="1">
      <c r="B24" s="514" t="s">
        <v>6353</v>
      </c>
      <c r="C24" s="338" t="s">
        <v>682</v>
      </c>
      <c r="D24" s="338">
        <v>3</v>
      </c>
      <c r="E24" s="1714"/>
      <c r="F24" s="1714"/>
      <c r="G24" s="1714"/>
      <c r="H24" s="1714"/>
      <c r="I24" s="1714"/>
      <c r="J24" s="1714"/>
      <c r="K24" s="1714"/>
      <c r="L24" s="1714"/>
      <c r="M24" s="1702">
        <f t="shared" si="29"/>
        <v>0</v>
      </c>
      <c r="N24" s="110"/>
      <c r="O24" s="901" t="s">
        <v>7785</v>
      </c>
      <c r="Q24" s="343"/>
      <c r="S24" s="892"/>
      <c r="T24" s="336" t="str">
        <f t="shared" ref="T24" si="40">IF( SUM( V24:AC24 ) = 0, 0, $V$5 )</f>
        <v>Please complete all cells in row</v>
      </c>
      <c r="U24" s="892"/>
      <c r="V24" s="337">
        <f t="shared" ref="V24" si="41" xml:space="preserve"> IF( ISNUMBER( E24 ), 0, 1 )</f>
        <v>1</v>
      </c>
      <c r="W24" s="337">
        <f t="shared" ref="W24" si="42" xml:space="preserve"> IF( ISNUMBER( F24 ), 0, 1 )</f>
        <v>1</v>
      </c>
      <c r="X24" s="337">
        <f t="shared" ref="X24" si="43" xml:space="preserve"> IF( ISNUMBER( G24 ), 0, 1 )</f>
        <v>1</v>
      </c>
      <c r="Y24" s="337">
        <f t="shared" ref="Y24" si="44" xml:space="preserve"> IF( ISNUMBER( H24 ), 0, 1 )</f>
        <v>1</v>
      </c>
      <c r="Z24" s="337">
        <f t="shared" ref="Z24" si="45" xml:space="preserve"> IF( ISNUMBER( I24 ), 0, 1 )</f>
        <v>1</v>
      </c>
      <c r="AA24" s="337">
        <f t="shared" ref="AA24" si="46" xml:space="preserve"> IF( ISNUMBER( J24 ), 0, 1 )</f>
        <v>1</v>
      </c>
      <c r="AB24" s="337">
        <f t="shared" ref="AB24" si="47" xml:space="preserve"> IF( ISNUMBER( K24 ), 0, 1 )</f>
        <v>1</v>
      </c>
      <c r="AC24" s="337">
        <f t="shared" ref="AC24" si="48" xml:space="preserve"> IF( ISNUMBER( L24 ), 0, 1 )</f>
        <v>1</v>
      </c>
      <c r="AD24" s="892"/>
      <c r="AF24" s="514" t="s">
        <v>6353</v>
      </c>
      <c r="AG24" s="946" t="s">
        <v>2618</v>
      </c>
      <c r="AH24" s="946" t="s">
        <v>2636</v>
      </c>
      <c r="AI24" s="946" t="s">
        <v>2654</v>
      </c>
      <c r="AJ24" s="946" t="s">
        <v>2672</v>
      </c>
      <c r="AK24" s="946" t="s">
        <v>2690</v>
      </c>
      <c r="AL24" s="946" t="s">
        <v>2708</v>
      </c>
      <c r="AM24" s="946" t="s">
        <v>2726</v>
      </c>
      <c r="AN24" s="946" t="s">
        <v>2744</v>
      </c>
      <c r="AO24" s="900" t="s">
        <v>2767</v>
      </c>
    </row>
    <row r="25" spans="2:41" s="207" customFormat="1" ht="15.75" customHeight="1" thickBot="1">
      <c r="B25" s="517" t="s">
        <v>6369</v>
      </c>
      <c r="C25" s="407" t="s">
        <v>682</v>
      </c>
      <c r="D25" s="407">
        <v>3</v>
      </c>
      <c r="E25" s="1715">
        <f>IFERROR(E23 + E24, 0)</f>
        <v>0</v>
      </c>
      <c r="F25" s="1715">
        <f t="shared" ref="F25:K25" si="49">IFERROR(F23 + F24, 0)</f>
        <v>0</v>
      </c>
      <c r="G25" s="1715">
        <f t="shared" si="49"/>
        <v>0</v>
      </c>
      <c r="H25" s="1715">
        <f t="shared" si="49"/>
        <v>0</v>
      </c>
      <c r="I25" s="1715">
        <f t="shared" si="49"/>
        <v>0</v>
      </c>
      <c r="J25" s="1715">
        <f t="shared" si="49"/>
        <v>0</v>
      </c>
      <c r="K25" s="1715">
        <f t="shared" si="49"/>
        <v>0</v>
      </c>
      <c r="L25" s="1715">
        <f>IFERROR(L23 + L24, 0)</f>
        <v>0</v>
      </c>
      <c r="M25" s="1705">
        <f>IFERROR(SUM(E25:L25), 0)</f>
        <v>0</v>
      </c>
      <c r="N25" s="110"/>
      <c r="O25" s="912" t="s">
        <v>7786</v>
      </c>
      <c r="Q25" s="354"/>
      <c r="S25" s="892"/>
      <c r="T25" s="336"/>
      <c r="U25" s="892"/>
      <c r="AD25" s="892"/>
      <c r="AF25" s="517" t="s">
        <v>6369</v>
      </c>
      <c r="AG25" s="737" t="s">
        <v>2619</v>
      </c>
      <c r="AH25" s="737" t="s">
        <v>2637</v>
      </c>
      <c r="AI25" s="737" t="s">
        <v>2655</v>
      </c>
      <c r="AJ25" s="737" t="s">
        <v>2673</v>
      </c>
      <c r="AK25" s="737" t="s">
        <v>2691</v>
      </c>
      <c r="AL25" s="737" t="s">
        <v>2709</v>
      </c>
      <c r="AM25" s="737" t="s">
        <v>2727</v>
      </c>
      <c r="AN25" s="737" t="s">
        <v>2745</v>
      </c>
      <c r="AO25" s="911" t="s">
        <v>2768</v>
      </c>
    </row>
    <row r="26" spans="2:41" s="207" customFormat="1" ht="15.75" customHeight="1" thickTop="1" thickBot="1">
      <c r="B26" s="110"/>
      <c r="C26" s="110"/>
      <c r="D26" s="110"/>
      <c r="E26" s="1719"/>
      <c r="F26" s="1719"/>
      <c r="G26" s="1719"/>
      <c r="H26" s="1719"/>
      <c r="I26" s="1719"/>
      <c r="J26" s="1719"/>
      <c r="K26" s="1719"/>
      <c r="L26" s="1719"/>
      <c r="M26" s="1719"/>
      <c r="N26" s="110"/>
      <c r="S26" s="892"/>
      <c r="T26" s="336"/>
      <c r="U26" s="892"/>
      <c r="AD26" s="892"/>
      <c r="AF26" s="110"/>
      <c r="AG26" s="110"/>
      <c r="AH26" s="110"/>
      <c r="AI26" s="110"/>
      <c r="AJ26" s="110"/>
      <c r="AK26" s="110"/>
      <c r="AL26" s="110"/>
      <c r="AM26" s="110"/>
      <c r="AN26" s="110"/>
      <c r="AO26" s="110"/>
    </row>
    <row r="27" spans="2:41" s="207" customFormat="1" ht="15.75" customHeight="1" thickTop="1" thickBot="1">
      <c r="B27" s="445" t="s">
        <v>6356</v>
      </c>
      <c r="C27" s="446"/>
      <c r="D27" s="446"/>
      <c r="E27" s="1719"/>
      <c r="F27" s="1719"/>
      <c r="G27" s="1719"/>
      <c r="H27" s="1719"/>
      <c r="I27" s="1719"/>
      <c r="J27" s="1719"/>
      <c r="K27" s="1719"/>
      <c r="L27" s="1719"/>
      <c r="M27" s="1719"/>
      <c r="N27" s="110"/>
      <c r="S27" s="892"/>
      <c r="T27" s="336"/>
      <c r="U27" s="892"/>
      <c r="AD27" s="892"/>
      <c r="AF27" s="445" t="s">
        <v>6356</v>
      </c>
      <c r="AG27" s="110"/>
      <c r="AH27" s="110"/>
      <c r="AI27" s="110"/>
      <c r="AJ27" s="110"/>
      <c r="AK27" s="110"/>
      <c r="AL27" s="110"/>
      <c r="AM27" s="110"/>
      <c r="AN27" s="110"/>
      <c r="AO27" s="110"/>
    </row>
    <row r="28" spans="2:41" s="207" customFormat="1" ht="15.75" customHeight="1" thickTop="1" thickBot="1">
      <c r="B28" s="472" t="s">
        <v>6371</v>
      </c>
      <c r="C28" s="423" t="s">
        <v>682</v>
      </c>
      <c r="D28" s="423">
        <v>3</v>
      </c>
      <c r="E28" s="1706"/>
      <c r="F28" s="1706"/>
      <c r="G28" s="1706"/>
      <c r="H28" s="1706"/>
      <c r="I28" s="1706"/>
      <c r="J28" s="1706"/>
      <c r="K28" s="1706"/>
      <c r="L28" s="1706"/>
      <c r="M28" s="1711">
        <f>IFERROR(SUM(E28:L28), 0)</f>
        <v>0</v>
      </c>
      <c r="N28" s="110"/>
      <c r="O28" s="943" t="s">
        <v>7787</v>
      </c>
      <c r="Q28" s="427"/>
      <c r="S28" s="892"/>
      <c r="T28" s="336" t="str">
        <f t="shared" ref="T28" si="50">IF( SUM( V28:AC28 ) = 0, 0, $V$5 )</f>
        <v>Please complete all cells in row</v>
      </c>
      <c r="U28" s="892"/>
      <c r="V28" s="337">
        <f t="shared" ref="V28" si="51" xml:space="preserve"> IF( ISNUMBER( E28 ), 0, 1 )</f>
        <v>1</v>
      </c>
      <c r="W28" s="337">
        <f t="shared" ref="W28" si="52" xml:space="preserve"> IF( ISNUMBER( F28 ), 0, 1 )</f>
        <v>1</v>
      </c>
      <c r="X28" s="337">
        <f t="shared" ref="X28" si="53" xml:space="preserve"> IF( ISNUMBER( G28 ), 0, 1 )</f>
        <v>1</v>
      </c>
      <c r="Y28" s="337">
        <f t="shared" ref="Y28" si="54" xml:space="preserve"> IF( ISNUMBER( H28 ), 0, 1 )</f>
        <v>1</v>
      </c>
      <c r="Z28" s="337">
        <f t="shared" ref="Z28" si="55" xml:space="preserve"> IF( ISNUMBER( I28 ), 0, 1 )</f>
        <v>1</v>
      </c>
      <c r="AA28" s="337">
        <f t="shared" ref="AA28" si="56" xml:space="preserve"> IF( ISNUMBER( J28 ), 0, 1 )</f>
        <v>1</v>
      </c>
      <c r="AB28" s="337">
        <f t="shared" ref="AB28" si="57" xml:space="preserve"> IF( ISNUMBER( K28 ), 0, 1 )</f>
        <v>1</v>
      </c>
      <c r="AC28" s="337">
        <f t="shared" ref="AC28" si="58" xml:space="preserve"> IF( ISNUMBER( L28 ), 0, 1 )</f>
        <v>1</v>
      </c>
      <c r="AD28" s="892"/>
      <c r="AF28" s="472" t="s">
        <v>6371</v>
      </c>
      <c r="AG28" s="942" t="s">
        <v>2620</v>
      </c>
      <c r="AH28" s="942" t="s">
        <v>2638</v>
      </c>
      <c r="AI28" s="942" t="s">
        <v>2656</v>
      </c>
      <c r="AJ28" s="942" t="s">
        <v>2674</v>
      </c>
      <c r="AK28" s="942" t="s">
        <v>2692</v>
      </c>
      <c r="AL28" s="942" t="s">
        <v>2710</v>
      </c>
      <c r="AM28" s="942" t="s">
        <v>2728</v>
      </c>
      <c r="AN28" s="942" t="s">
        <v>2746</v>
      </c>
      <c r="AO28" s="924" t="s">
        <v>2769</v>
      </c>
    </row>
    <row r="29" spans="2:41" s="207" customFormat="1" ht="15.75" customHeight="1" thickTop="1" thickBot="1">
      <c r="B29" s="947"/>
      <c r="C29" s="467"/>
      <c r="D29" s="467"/>
      <c r="E29" s="1718"/>
      <c r="F29" s="1718"/>
      <c r="G29" s="1718"/>
      <c r="H29" s="1718"/>
      <c r="I29" s="1718"/>
      <c r="J29" s="1718"/>
      <c r="K29" s="1718"/>
      <c r="L29" s="1718"/>
      <c r="M29" s="1718"/>
      <c r="N29" s="110"/>
      <c r="O29" s="923"/>
      <c r="S29" s="892"/>
      <c r="T29" s="336"/>
      <c r="U29" s="892"/>
      <c r="AD29" s="892"/>
      <c r="AF29" s="947"/>
      <c r="AG29" s="401"/>
      <c r="AH29" s="401"/>
      <c r="AI29" s="401"/>
      <c r="AJ29" s="401"/>
      <c r="AK29" s="401"/>
      <c r="AL29" s="401"/>
      <c r="AM29" s="401"/>
      <c r="AN29" s="401"/>
      <c r="AO29" s="401"/>
    </row>
    <row r="30" spans="2:41" s="207" customFormat="1" ht="15.75" customHeight="1" thickTop="1" thickBot="1">
      <c r="B30" s="472" t="s">
        <v>6373</v>
      </c>
      <c r="C30" s="423" t="s">
        <v>682</v>
      </c>
      <c r="D30" s="423">
        <v>3</v>
      </c>
      <c r="E30" s="1712">
        <f>IFERROR(E14 + E25 - E17 - E28, 0)</f>
        <v>0</v>
      </c>
      <c r="F30" s="1712">
        <f t="shared" ref="F30:L30" si="59">IFERROR(F14 + F25 - F17 - F28, 0)</f>
        <v>0</v>
      </c>
      <c r="G30" s="1712">
        <f t="shared" si="59"/>
        <v>0</v>
      </c>
      <c r="H30" s="1712">
        <f t="shared" si="59"/>
        <v>0</v>
      </c>
      <c r="I30" s="1712">
        <f t="shared" si="59"/>
        <v>0</v>
      </c>
      <c r="J30" s="1712">
        <f t="shared" si="59"/>
        <v>0</v>
      </c>
      <c r="K30" s="1712">
        <f t="shared" si="59"/>
        <v>0</v>
      </c>
      <c r="L30" s="1712">
        <f t="shared" si="59"/>
        <v>0</v>
      </c>
      <c r="M30" s="1707">
        <f>SUM(E30:L30)</f>
        <v>0</v>
      </c>
      <c r="N30" s="110"/>
      <c r="O30" s="943" t="s">
        <v>7788</v>
      </c>
      <c r="Q30" s="427"/>
      <c r="S30" s="892"/>
      <c r="T30" s="336"/>
      <c r="U30" s="892"/>
      <c r="AD30" s="892"/>
      <c r="AF30" s="472" t="s">
        <v>6373</v>
      </c>
      <c r="AG30" s="424" t="s">
        <v>2621</v>
      </c>
      <c r="AH30" s="424" t="s">
        <v>2639</v>
      </c>
      <c r="AI30" s="424" t="s">
        <v>2657</v>
      </c>
      <c r="AJ30" s="424" t="s">
        <v>2675</v>
      </c>
      <c r="AK30" s="424" t="s">
        <v>2693</v>
      </c>
      <c r="AL30" s="424" t="s">
        <v>2711</v>
      </c>
      <c r="AM30" s="424" t="s">
        <v>2729</v>
      </c>
      <c r="AN30" s="424" t="s">
        <v>2747</v>
      </c>
      <c r="AO30" s="745" t="s">
        <v>2770</v>
      </c>
    </row>
    <row r="31" spans="2:41" s="207" customFormat="1" ht="15.75" customHeight="1" thickTop="1" thickBot="1">
      <c r="B31" s="467"/>
      <c r="C31" s="467"/>
      <c r="D31" s="467"/>
      <c r="E31" s="1718"/>
      <c r="F31" s="1718"/>
      <c r="G31" s="1718"/>
      <c r="H31" s="1718"/>
      <c r="I31" s="1718"/>
      <c r="J31" s="1718"/>
      <c r="K31" s="1718"/>
      <c r="L31" s="1718"/>
      <c r="M31" s="1718"/>
      <c r="N31" s="110"/>
      <c r="S31" s="892"/>
      <c r="T31" s="336"/>
      <c r="U31" s="892"/>
      <c r="AD31" s="892"/>
      <c r="AF31" s="467"/>
      <c r="AG31" s="401"/>
      <c r="AH31" s="401"/>
      <c r="AI31" s="401"/>
      <c r="AJ31" s="401"/>
      <c r="AK31" s="401"/>
      <c r="AL31" s="401"/>
      <c r="AM31" s="401"/>
      <c r="AN31" s="401"/>
      <c r="AO31" s="401"/>
    </row>
    <row r="32" spans="2:41" s="207" customFormat="1" ht="15.75" customHeight="1" thickTop="1" thickBot="1">
      <c r="B32" s="445" t="s">
        <v>6375</v>
      </c>
      <c r="C32" s="446"/>
      <c r="D32" s="446"/>
      <c r="E32" s="1718"/>
      <c r="F32" s="1718"/>
      <c r="G32" s="1718"/>
      <c r="H32" s="1718"/>
      <c r="I32" s="1718"/>
      <c r="J32" s="1718"/>
      <c r="K32" s="1718"/>
      <c r="L32" s="1718"/>
      <c r="M32" s="1718"/>
      <c r="N32" s="110"/>
      <c r="O32" s="923"/>
      <c r="S32" s="892"/>
      <c r="T32" s="336"/>
      <c r="U32" s="892"/>
      <c r="AD32" s="892"/>
      <c r="AF32" s="445" t="s">
        <v>6375</v>
      </c>
      <c r="AG32" s="401"/>
      <c r="AH32" s="401"/>
      <c r="AI32" s="401"/>
      <c r="AJ32" s="401"/>
      <c r="AK32" s="401"/>
      <c r="AL32" s="401"/>
      <c r="AM32" s="401"/>
      <c r="AN32" s="401"/>
      <c r="AO32" s="401"/>
    </row>
    <row r="33" spans="1:41" s="207" customFormat="1" ht="15.75" customHeight="1" thickTop="1">
      <c r="B33" s="505" t="s">
        <v>6376</v>
      </c>
      <c r="C33" s="329" t="s">
        <v>682</v>
      </c>
      <c r="D33" s="329">
        <v>3</v>
      </c>
      <c r="E33" s="1713"/>
      <c r="F33" s="1713"/>
      <c r="G33" s="1713"/>
      <c r="H33" s="1713"/>
      <c r="I33" s="1713"/>
      <c r="J33" s="1713"/>
      <c r="K33" s="1713"/>
      <c r="L33" s="1713"/>
      <c r="M33" s="1700">
        <f>IFERROR(SUM(E33:L33), 0)</f>
        <v>0</v>
      </c>
      <c r="N33" s="110"/>
      <c r="O33" s="896" t="s">
        <v>7789</v>
      </c>
      <c r="Q33" s="335"/>
      <c r="S33" s="892"/>
      <c r="T33" s="336" t="str">
        <f t="shared" ref="T33:T34" si="60">IF( SUM( V33:AC33 ) = 0, 0, $V$5 )</f>
        <v>Please complete all cells in row</v>
      </c>
      <c r="U33" s="892"/>
      <c r="V33" s="337">
        <f t="shared" ref="V33:V34" si="61" xml:space="preserve"> IF( ISNUMBER( E33 ), 0, 1 )</f>
        <v>1</v>
      </c>
      <c r="W33" s="337">
        <f t="shared" ref="W33:W34" si="62" xml:space="preserve"> IF( ISNUMBER( F33 ), 0, 1 )</f>
        <v>1</v>
      </c>
      <c r="X33" s="337">
        <f t="shared" ref="X33:X34" si="63" xml:space="preserve"> IF( ISNUMBER( G33 ), 0, 1 )</f>
        <v>1</v>
      </c>
      <c r="Y33" s="337">
        <f t="shared" ref="Y33:Y34" si="64" xml:space="preserve"> IF( ISNUMBER( H33 ), 0, 1 )</f>
        <v>1</v>
      </c>
      <c r="Z33" s="337">
        <f t="shared" ref="Z33:Z34" si="65" xml:space="preserve"> IF( ISNUMBER( I33 ), 0, 1 )</f>
        <v>1</v>
      </c>
      <c r="AA33" s="337">
        <f t="shared" ref="AA33:AA34" si="66" xml:space="preserve"> IF( ISNUMBER( J33 ), 0, 1 )</f>
        <v>1</v>
      </c>
      <c r="AB33" s="337">
        <f t="shared" ref="AB33:AB34" si="67" xml:space="preserve"> IF( ISNUMBER( K33 ), 0, 1 )</f>
        <v>1</v>
      </c>
      <c r="AC33" s="337">
        <f t="shared" ref="AC33:AC34" si="68" xml:space="preserve"> IF( ISNUMBER( L33 ), 0, 1 )</f>
        <v>1</v>
      </c>
      <c r="AD33" s="892"/>
      <c r="AF33" s="505" t="s">
        <v>6376</v>
      </c>
      <c r="AG33" s="948" t="s">
        <v>2622</v>
      </c>
      <c r="AH33" s="948" t="s">
        <v>2640</v>
      </c>
      <c r="AI33" s="948" t="s">
        <v>2658</v>
      </c>
      <c r="AJ33" s="948" t="s">
        <v>2676</v>
      </c>
      <c r="AK33" s="948" t="s">
        <v>2694</v>
      </c>
      <c r="AL33" s="948" t="s">
        <v>2712</v>
      </c>
      <c r="AM33" s="948" t="s">
        <v>2730</v>
      </c>
      <c r="AN33" s="948" t="s">
        <v>2748</v>
      </c>
      <c r="AO33" s="895" t="s">
        <v>2771</v>
      </c>
    </row>
    <row r="34" spans="1:41" s="207" customFormat="1" ht="15.75" customHeight="1">
      <c r="B34" s="514" t="s">
        <v>6378</v>
      </c>
      <c r="C34" s="338" t="s">
        <v>682</v>
      </c>
      <c r="D34" s="338">
        <v>3</v>
      </c>
      <c r="E34" s="1714"/>
      <c r="F34" s="1714"/>
      <c r="G34" s="1714"/>
      <c r="H34" s="1714"/>
      <c r="I34" s="1714"/>
      <c r="J34" s="1714"/>
      <c r="K34" s="1714"/>
      <c r="L34" s="1714"/>
      <c r="M34" s="1702">
        <f>IFERROR(SUM(E34:L34), 0)</f>
        <v>0</v>
      </c>
      <c r="N34" s="110"/>
      <c r="O34" s="901" t="s">
        <v>7790</v>
      </c>
      <c r="Q34" s="343"/>
      <c r="S34" s="892"/>
      <c r="T34" s="336" t="str">
        <f t="shared" si="60"/>
        <v>Please complete all cells in row</v>
      </c>
      <c r="U34" s="892"/>
      <c r="V34" s="337">
        <f t="shared" si="61"/>
        <v>1</v>
      </c>
      <c r="W34" s="337">
        <f t="shared" si="62"/>
        <v>1</v>
      </c>
      <c r="X34" s="337">
        <f t="shared" si="63"/>
        <v>1</v>
      </c>
      <c r="Y34" s="337">
        <f t="shared" si="64"/>
        <v>1</v>
      </c>
      <c r="Z34" s="337">
        <f t="shared" si="65"/>
        <v>1</v>
      </c>
      <c r="AA34" s="337">
        <f t="shared" si="66"/>
        <v>1</v>
      </c>
      <c r="AB34" s="337">
        <f t="shared" si="67"/>
        <v>1</v>
      </c>
      <c r="AC34" s="337">
        <f t="shared" si="68"/>
        <v>1</v>
      </c>
      <c r="AD34" s="892"/>
      <c r="AF34" s="514" t="s">
        <v>6378</v>
      </c>
      <c r="AG34" s="946" t="s">
        <v>2623</v>
      </c>
      <c r="AH34" s="946" t="s">
        <v>2641</v>
      </c>
      <c r="AI34" s="946" t="s">
        <v>2659</v>
      </c>
      <c r="AJ34" s="946" t="s">
        <v>2677</v>
      </c>
      <c r="AK34" s="946" t="s">
        <v>2695</v>
      </c>
      <c r="AL34" s="946" t="s">
        <v>2713</v>
      </c>
      <c r="AM34" s="946" t="s">
        <v>2731</v>
      </c>
      <c r="AN34" s="946" t="s">
        <v>2749</v>
      </c>
      <c r="AO34" s="900" t="s">
        <v>2772</v>
      </c>
    </row>
    <row r="35" spans="1:41" s="207" customFormat="1" ht="15.75" customHeight="1" thickBot="1">
      <c r="B35" s="517" t="s">
        <v>6380</v>
      </c>
      <c r="C35" s="407" t="s">
        <v>682</v>
      </c>
      <c r="D35" s="407">
        <v>3</v>
      </c>
      <c r="E35" s="1715">
        <f>IFERROR(E30 + E33 + E34, 0)</f>
        <v>0</v>
      </c>
      <c r="F35" s="1715">
        <f t="shared" ref="F35:K35" si="69">IFERROR(F30 + F33 + F34, 0)</f>
        <v>0</v>
      </c>
      <c r="G35" s="1715">
        <f t="shared" si="69"/>
        <v>0</v>
      </c>
      <c r="H35" s="1715">
        <f t="shared" si="69"/>
        <v>0</v>
      </c>
      <c r="I35" s="1715">
        <f t="shared" si="69"/>
        <v>0</v>
      </c>
      <c r="J35" s="1715">
        <f t="shared" si="69"/>
        <v>0</v>
      </c>
      <c r="K35" s="1715">
        <f t="shared" si="69"/>
        <v>0</v>
      </c>
      <c r="L35" s="1715">
        <f>IFERROR(L30 + L33 + L34, 0)</f>
        <v>0</v>
      </c>
      <c r="M35" s="1705">
        <f>IFERROR(SUM(E35:L35), 0)</f>
        <v>0</v>
      </c>
      <c r="N35" s="110"/>
      <c r="O35" s="912" t="s">
        <v>7791</v>
      </c>
      <c r="Q35" s="354"/>
      <c r="S35" s="892"/>
      <c r="T35" s="336"/>
      <c r="U35" s="892"/>
      <c r="AD35" s="892"/>
      <c r="AF35" s="517" t="s">
        <v>6380</v>
      </c>
      <c r="AG35" s="737" t="s">
        <v>2624</v>
      </c>
      <c r="AH35" s="737" t="s">
        <v>2642</v>
      </c>
      <c r="AI35" s="737" t="s">
        <v>2660</v>
      </c>
      <c r="AJ35" s="737" t="s">
        <v>2678</v>
      </c>
      <c r="AK35" s="737" t="s">
        <v>2696</v>
      </c>
      <c r="AL35" s="737" t="s">
        <v>2714</v>
      </c>
      <c r="AM35" s="737" t="s">
        <v>2732</v>
      </c>
      <c r="AN35" s="737" t="s">
        <v>2750</v>
      </c>
      <c r="AO35" s="911" t="s">
        <v>2773</v>
      </c>
    </row>
    <row r="36" spans="1:41" s="207" customFormat="1" ht="15.75" customHeight="1" thickTop="1" thickBot="1">
      <c r="B36" s="417"/>
      <c r="C36" s="417"/>
      <c r="D36" s="417"/>
      <c r="E36" s="417"/>
      <c r="F36" s="417"/>
      <c r="G36" s="417"/>
      <c r="H36" s="417"/>
      <c r="I36" s="417"/>
      <c r="J36" s="417"/>
      <c r="K36" s="417"/>
      <c r="L36" s="417"/>
      <c r="M36" s="417"/>
      <c r="N36" s="417"/>
      <c r="O36" s="417"/>
      <c r="Q36" s="834"/>
      <c r="S36" s="892"/>
      <c r="T36" s="336"/>
      <c r="U36" s="892"/>
      <c r="AD36" s="892"/>
      <c r="AF36" s="417"/>
      <c r="AG36" s="417"/>
      <c r="AH36" s="417"/>
      <c r="AI36" s="417"/>
      <c r="AJ36" s="417"/>
      <c r="AK36" s="417"/>
      <c r="AL36" s="417"/>
      <c r="AM36" s="417"/>
      <c r="AN36" s="417"/>
      <c r="AO36" s="417"/>
    </row>
    <row r="37" spans="1:41" s="207" customFormat="1" thickTop="1">
      <c r="B37" s="2831" t="s">
        <v>6029</v>
      </c>
      <c r="C37" s="2712" t="s">
        <v>6030</v>
      </c>
      <c r="D37" s="2712" t="s">
        <v>5926</v>
      </c>
      <c r="E37" s="2712" t="s">
        <v>7764</v>
      </c>
      <c r="F37" s="2712"/>
      <c r="G37" s="2712"/>
      <c r="H37" s="2712" t="s">
        <v>7765</v>
      </c>
      <c r="I37" s="2712"/>
      <c r="J37" s="2712" t="s">
        <v>601</v>
      </c>
      <c r="K37" s="2712"/>
      <c r="L37" s="2712"/>
      <c r="M37" s="2714" t="s">
        <v>6106</v>
      </c>
      <c r="N37" s="417"/>
      <c r="O37" s="417"/>
      <c r="Q37" s="834"/>
      <c r="S37" s="892"/>
      <c r="T37" s="336"/>
      <c r="U37" s="892"/>
      <c r="AD37" s="892"/>
      <c r="AF37" s="2831" t="s">
        <v>6029</v>
      </c>
      <c r="AG37" s="2712" t="s">
        <v>7764</v>
      </c>
      <c r="AH37" s="2712"/>
      <c r="AI37" s="2712"/>
      <c r="AJ37" s="2712" t="s">
        <v>7765</v>
      </c>
      <c r="AK37" s="2712"/>
      <c r="AL37" s="2712" t="s">
        <v>601</v>
      </c>
      <c r="AM37" s="2712"/>
      <c r="AN37" s="2712"/>
      <c r="AO37" s="2714" t="s">
        <v>6106</v>
      </c>
    </row>
    <row r="38" spans="1:41" s="207" customFormat="1" ht="45.75" thickBot="1">
      <c r="B38" s="2832"/>
      <c r="C38" s="2713"/>
      <c r="D38" s="2713"/>
      <c r="E38" s="323" t="s">
        <v>7766</v>
      </c>
      <c r="F38" s="323" t="s">
        <v>7767</v>
      </c>
      <c r="G38" s="323" t="s">
        <v>7768</v>
      </c>
      <c r="H38" s="323" t="s">
        <v>7769</v>
      </c>
      <c r="I38" s="323" t="s">
        <v>7770</v>
      </c>
      <c r="J38" s="323" t="s">
        <v>7771</v>
      </c>
      <c r="K38" s="323" t="s">
        <v>7772</v>
      </c>
      <c r="L38" s="323" t="s">
        <v>7773</v>
      </c>
      <c r="M38" s="2715"/>
      <c r="N38" s="417"/>
      <c r="O38" s="417"/>
      <c r="Q38" s="834"/>
      <c r="S38" s="892"/>
      <c r="T38" s="336"/>
      <c r="U38" s="892"/>
      <c r="AD38" s="892"/>
      <c r="AF38" s="2832"/>
      <c r="AG38" s="323" t="s">
        <v>7766</v>
      </c>
      <c r="AH38" s="323" t="s">
        <v>7767</v>
      </c>
      <c r="AI38" s="323" t="s">
        <v>7768</v>
      </c>
      <c r="AJ38" s="323" t="s">
        <v>7769</v>
      </c>
      <c r="AK38" s="323" t="s">
        <v>7770</v>
      </c>
      <c r="AL38" s="323" t="s">
        <v>7771</v>
      </c>
      <c r="AM38" s="323" t="s">
        <v>7772</v>
      </c>
      <c r="AN38" s="323" t="s">
        <v>7773</v>
      </c>
      <c r="AO38" s="2715"/>
    </row>
    <row r="39" spans="1:41" s="888" customFormat="1" ht="15.75" customHeight="1" thickTop="1" thickBot="1">
      <c r="B39" s="110"/>
      <c r="C39" s="110"/>
      <c r="D39" s="110"/>
      <c r="E39" s="110"/>
      <c r="F39" s="110"/>
      <c r="G39" s="110"/>
      <c r="H39" s="110"/>
      <c r="I39" s="110"/>
      <c r="J39" s="110"/>
      <c r="K39" s="110"/>
      <c r="L39" s="110"/>
      <c r="M39" s="110"/>
      <c r="N39" s="110"/>
      <c r="O39" s="923"/>
      <c r="S39" s="949"/>
      <c r="T39" s="336"/>
      <c r="U39" s="949"/>
      <c r="V39" s="207"/>
      <c r="W39" s="207"/>
      <c r="X39" s="207"/>
      <c r="Y39" s="207"/>
      <c r="Z39" s="207"/>
      <c r="AA39" s="207"/>
      <c r="AB39" s="207"/>
      <c r="AC39" s="207"/>
      <c r="AD39" s="949"/>
      <c r="AF39" s="110"/>
      <c r="AG39" s="110"/>
      <c r="AH39" s="110"/>
      <c r="AI39" s="110"/>
      <c r="AJ39" s="110"/>
      <c r="AK39" s="110"/>
      <c r="AL39" s="110"/>
      <c r="AM39" s="110"/>
      <c r="AN39" s="110"/>
      <c r="AO39" s="110"/>
    </row>
    <row r="40" spans="1:41" s="888" customFormat="1" ht="15.75" customHeight="1" thickTop="1" thickBot="1">
      <c r="B40" s="445" t="s">
        <v>7750</v>
      </c>
      <c r="C40" s="923"/>
      <c r="D40" s="923"/>
      <c r="E40" s="923"/>
      <c r="F40" s="923"/>
      <c r="G40" s="923"/>
      <c r="H40" s="923"/>
      <c r="I40" s="923"/>
      <c r="J40" s="923"/>
      <c r="K40" s="923"/>
      <c r="L40" s="923"/>
      <c r="M40" s="923"/>
      <c r="N40" s="210"/>
      <c r="S40" s="949"/>
      <c r="T40" s="336"/>
      <c r="U40" s="949"/>
      <c r="V40" s="207"/>
      <c r="W40" s="207"/>
      <c r="X40" s="207"/>
      <c r="Y40" s="207"/>
      <c r="Z40" s="207"/>
      <c r="AA40" s="207"/>
      <c r="AB40" s="207"/>
      <c r="AC40" s="207"/>
      <c r="AD40" s="949"/>
      <c r="AF40" s="445" t="s">
        <v>7750</v>
      </c>
      <c r="AG40" s="923"/>
      <c r="AH40" s="923"/>
      <c r="AI40" s="923"/>
      <c r="AJ40" s="923"/>
      <c r="AK40" s="923"/>
      <c r="AL40" s="923"/>
      <c r="AM40" s="923"/>
      <c r="AN40" s="923"/>
      <c r="AO40" s="923"/>
    </row>
    <row r="41" spans="1:41" s="888" customFormat="1" ht="15.75" customHeight="1" thickTop="1">
      <c r="B41" s="1685" t="s">
        <v>7751</v>
      </c>
      <c r="C41" s="852" t="s">
        <v>682</v>
      </c>
      <c r="D41" s="852">
        <v>3</v>
      </c>
      <c r="E41" s="1713"/>
      <c r="F41" s="1713"/>
      <c r="G41" s="1713"/>
      <c r="H41" s="1713"/>
      <c r="I41" s="1713"/>
      <c r="J41" s="1713"/>
      <c r="K41" s="1713"/>
      <c r="L41" s="1713"/>
      <c r="M41" s="1700">
        <f>IFERROR(SUM(E41:L41), 0)</f>
        <v>0</v>
      </c>
      <c r="N41" s="210"/>
      <c r="O41" s="896" t="s">
        <v>7792</v>
      </c>
      <c r="Q41" s="335"/>
      <c r="S41" s="949"/>
      <c r="T41" s="336" t="str">
        <f t="shared" ref="T41:T45" si="70">IF( SUM( V41:AC41 ) = 0, 0, $V$5 )</f>
        <v>Please complete all cells in row</v>
      </c>
      <c r="U41" s="949"/>
      <c r="V41" s="337">
        <f t="shared" ref="V41:V45" si="71" xml:space="preserve"> IF( ISNUMBER( E41 ), 0, 1 )</f>
        <v>1</v>
      </c>
      <c r="W41" s="337">
        <f t="shared" ref="W41:W45" si="72" xml:space="preserve"> IF( ISNUMBER( F41 ), 0, 1 )</f>
        <v>1</v>
      </c>
      <c r="X41" s="337">
        <f t="shared" ref="X41:X45" si="73" xml:space="preserve"> IF( ISNUMBER( G41 ), 0, 1 )</f>
        <v>1</v>
      </c>
      <c r="Y41" s="337">
        <f t="shared" ref="Y41:Y45" si="74" xml:space="preserve"> IF( ISNUMBER( H41 ), 0, 1 )</f>
        <v>1</v>
      </c>
      <c r="Z41" s="337">
        <f t="shared" ref="Z41:Z45" si="75" xml:space="preserve"> IF( ISNUMBER( I41 ), 0, 1 )</f>
        <v>1</v>
      </c>
      <c r="AA41" s="337">
        <f t="shared" ref="AA41:AA45" si="76" xml:space="preserve"> IF( ISNUMBER( J41 ), 0, 1 )</f>
        <v>1</v>
      </c>
      <c r="AB41" s="337">
        <f t="shared" ref="AB41:AB45" si="77" xml:space="preserve"> IF( ISNUMBER( K41 ), 0, 1 )</f>
        <v>1</v>
      </c>
      <c r="AC41" s="337">
        <f t="shared" ref="AC41:AC45" si="78" xml:space="preserve"> IF( ISNUMBER( L41 ), 0, 1 )</f>
        <v>1</v>
      </c>
      <c r="AD41" s="949"/>
      <c r="AF41" s="1685" t="s">
        <v>7751</v>
      </c>
      <c r="AG41" s="948" t="s">
        <v>2625</v>
      </c>
      <c r="AH41" s="948" t="s">
        <v>2643</v>
      </c>
      <c r="AI41" s="948" t="s">
        <v>2661</v>
      </c>
      <c r="AJ41" s="948" t="s">
        <v>2679</v>
      </c>
      <c r="AK41" s="948" t="s">
        <v>2697</v>
      </c>
      <c r="AL41" s="948" t="s">
        <v>2715</v>
      </c>
      <c r="AM41" s="948" t="s">
        <v>2733</v>
      </c>
      <c r="AN41" s="948" t="s">
        <v>2751</v>
      </c>
      <c r="AO41" s="895" t="s">
        <v>2774</v>
      </c>
    </row>
    <row r="42" spans="1:41" s="888" customFormat="1" ht="15.75" customHeight="1">
      <c r="B42" s="902" t="s">
        <v>7753</v>
      </c>
      <c r="C42" s="898" t="s">
        <v>682</v>
      </c>
      <c r="D42" s="898">
        <v>3</v>
      </c>
      <c r="E42" s="1716"/>
      <c r="F42" s="1716"/>
      <c r="G42" s="1716"/>
      <c r="H42" s="1716"/>
      <c r="I42" s="1716"/>
      <c r="J42" s="1716"/>
      <c r="K42" s="1716"/>
      <c r="L42" s="1716"/>
      <c r="M42" s="1702">
        <f t="shared" ref="M42:M45" si="79">IFERROR(SUM(E42:L42), 0)</f>
        <v>0</v>
      </c>
      <c r="N42" s="210"/>
      <c r="O42" s="901" t="s">
        <v>7793</v>
      </c>
      <c r="Q42" s="343"/>
      <c r="S42" s="949"/>
      <c r="T42" s="336" t="str">
        <f t="shared" si="70"/>
        <v>Please complete all cells in row</v>
      </c>
      <c r="U42" s="949"/>
      <c r="V42" s="337">
        <f t="shared" si="71"/>
        <v>1</v>
      </c>
      <c r="W42" s="337">
        <f t="shared" si="72"/>
        <v>1</v>
      </c>
      <c r="X42" s="337">
        <f t="shared" si="73"/>
        <v>1</v>
      </c>
      <c r="Y42" s="337">
        <f t="shared" si="74"/>
        <v>1</v>
      </c>
      <c r="Z42" s="337">
        <f t="shared" si="75"/>
        <v>1</v>
      </c>
      <c r="AA42" s="337">
        <f t="shared" si="76"/>
        <v>1</v>
      </c>
      <c r="AB42" s="337">
        <f t="shared" si="77"/>
        <v>1</v>
      </c>
      <c r="AC42" s="337">
        <f t="shared" si="78"/>
        <v>1</v>
      </c>
      <c r="AD42" s="949"/>
      <c r="AF42" s="902" t="s">
        <v>7753</v>
      </c>
      <c r="AG42" s="950" t="s">
        <v>2626</v>
      </c>
      <c r="AH42" s="950" t="s">
        <v>2644</v>
      </c>
      <c r="AI42" s="950" t="s">
        <v>2662</v>
      </c>
      <c r="AJ42" s="950" t="s">
        <v>2680</v>
      </c>
      <c r="AK42" s="950" t="s">
        <v>2698</v>
      </c>
      <c r="AL42" s="950" t="s">
        <v>2716</v>
      </c>
      <c r="AM42" s="950" t="s">
        <v>2734</v>
      </c>
      <c r="AN42" s="950" t="s">
        <v>2752</v>
      </c>
      <c r="AO42" s="900" t="s">
        <v>2775</v>
      </c>
    </row>
    <row r="43" spans="1:41" s="888" customFormat="1" ht="15.75" customHeight="1">
      <c r="B43" s="902" t="s">
        <v>7755</v>
      </c>
      <c r="C43" s="898" t="s">
        <v>682</v>
      </c>
      <c r="D43" s="898">
        <v>3</v>
      </c>
      <c r="E43" s="1716"/>
      <c r="F43" s="1716"/>
      <c r="G43" s="1716"/>
      <c r="H43" s="1716"/>
      <c r="I43" s="1716"/>
      <c r="J43" s="1716"/>
      <c r="K43" s="1716"/>
      <c r="L43" s="1716"/>
      <c r="M43" s="1702">
        <f t="shared" si="79"/>
        <v>0</v>
      </c>
      <c r="N43" s="210"/>
      <c r="O43" s="901" t="s">
        <v>7794</v>
      </c>
      <c r="Q43" s="343"/>
      <c r="S43" s="949"/>
      <c r="T43" s="336" t="str">
        <f t="shared" si="70"/>
        <v>Please complete all cells in row</v>
      </c>
      <c r="U43" s="949"/>
      <c r="V43" s="337">
        <f t="shared" si="71"/>
        <v>1</v>
      </c>
      <c r="W43" s="337">
        <f t="shared" si="72"/>
        <v>1</v>
      </c>
      <c r="X43" s="337">
        <f t="shared" si="73"/>
        <v>1</v>
      </c>
      <c r="Y43" s="337">
        <f t="shared" si="74"/>
        <v>1</v>
      </c>
      <c r="Z43" s="337">
        <f t="shared" si="75"/>
        <v>1</v>
      </c>
      <c r="AA43" s="337">
        <f t="shared" si="76"/>
        <v>1</v>
      </c>
      <c r="AB43" s="337">
        <f t="shared" si="77"/>
        <v>1</v>
      </c>
      <c r="AC43" s="337">
        <f t="shared" si="78"/>
        <v>1</v>
      </c>
      <c r="AD43" s="949"/>
      <c r="AF43" s="902" t="s">
        <v>7755</v>
      </c>
      <c r="AG43" s="950" t="s">
        <v>2627</v>
      </c>
      <c r="AH43" s="950" t="s">
        <v>2645</v>
      </c>
      <c r="AI43" s="950" t="s">
        <v>2663</v>
      </c>
      <c r="AJ43" s="950" t="s">
        <v>2681</v>
      </c>
      <c r="AK43" s="950" t="s">
        <v>2699</v>
      </c>
      <c r="AL43" s="950" t="s">
        <v>2717</v>
      </c>
      <c r="AM43" s="950" t="s">
        <v>2735</v>
      </c>
      <c r="AN43" s="950" t="s">
        <v>2753</v>
      </c>
      <c r="AO43" s="900" t="s">
        <v>2776</v>
      </c>
    </row>
    <row r="44" spans="1:41" s="888" customFormat="1" ht="15.75" customHeight="1">
      <c r="B44" s="902" t="s">
        <v>7757</v>
      </c>
      <c r="C44" s="898" t="s">
        <v>682</v>
      </c>
      <c r="D44" s="898">
        <v>3</v>
      </c>
      <c r="E44" s="1716"/>
      <c r="F44" s="1716"/>
      <c r="G44" s="1716"/>
      <c r="H44" s="1716"/>
      <c r="I44" s="1716"/>
      <c r="J44" s="1716"/>
      <c r="K44" s="1716"/>
      <c r="L44" s="1716"/>
      <c r="M44" s="1702">
        <f t="shared" si="79"/>
        <v>0</v>
      </c>
      <c r="N44" s="210"/>
      <c r="O44" s="901" t="s">
        <v>7795</v>
      </c>
      <c r="Q44" s="343"/>
      <c r="S44" s="949"/>
      <c r="T44" s="336" t="str">
        <f t="shared" si="70"/>
        <v>Please complete all cells in row</v>
      </c>
      <c r="U44" s="949"/>
      <c r="V44" s="337">
        <f t="shared" si="71"/>
        <v>1</v>
      </c>
      <c r="W44" s="337">
        <f t="shared" si="72"/>
        <v>1</v>
      </c>
      <c r="X44" s="337">
        <f t="shared" si="73"/>
        <v>1</v>
      </c>
      <c r="Y44" s="337">
        <f t="shared" si="74"/>
        <v>1</v>
      </c>
      <c r="Z44" s="337">
        <f t="shared" si="75"/>
        <v>1</v>
      </c>
      <c r="AA44" s="337">
        <f t="shared" si="76"/>
        <v>1</v>
      </c>
      <c r="AB44" s="337">
        <f t="shared" si="77"/>
        <v>1</v>
      </c>
      <c r="AC44" s="337">
        <f t="shared" si="78"/>
        <v>1</v>
      </c>
      <c r="AD44" s="949"/>
      <c r="AF44" s="902" t="s">
        <v>7757</v>
      </c>
      <c r="AG44" s="950" t="s">
        <v>2628</v>
      </c>
      <c r="AH44" s="950" t="s">
        <v>2646</v>
      </c>
      <c r="AI44" s="950" t="s">
        <v>2664</v>
      </c>
      <c r="AJ44" s="950" t="s">
        <v>2682</v>
      </c>
      <c r="AK44" s="950" t="s">
        <v>2700</v>
      </c>
      <c r="AL44" s="950" t="s">
        <v>2718</v>
      </c>
      <c r="AM44" s="950" t="s">
        <v>2736</v>
      </c>
      <c r="AN44" s="950" t="s">
        <v>2754</v>
      </c>
      <c r="AO44" s="900" t="s">
        <v>2777</v>
      </c>
    </row>
    <row r="45" spans="1:41" s="888" customFormat="1" ht="15.75" customHeight="1">
      <c r="B45" s="902" t="s">
        <v>7759</v>
      </c>
      <c r="C45" s="898" t="s">
        <v>682</v>
      </c>
      <c r="D45" s="898">
        <v>3</v>
      </c>
      <c r="E45" s="1716"/>
      <c r="F45" s="1716"/>
      <c r="G45" s="1716"/>
      <c r="H45" s="1716"/>
      <c r="I45" s="1716"/>
      <c r="J45" s="1716"/>
      <c r="K45" s="1716"/>
      <c r="L45" s="1716"/>
      <c r="M45" s="1702">
        <f t="shared" si="79"/>
        <v>0</v>
      </c>
      <c r="N45" s="210"/>
      <c r="O45" s="901" t="s">
        <v>7796</v>
      </c>
      <c r="Q45" s="343"/>
      <c r="S45" s="949"/>
      <c r="T45" s="336" t="str">
        <f t="shared" si="70"/>
        <v>Please complete all cells in row</v>
      </c>
      <c r="U45" s="949"/>
      <c r="V45" s="337">
        <f t="shared" si="71"/>
        <v>1</v>
      </c>
      <c r="W45" s="337">
        <f t="shared" si="72"/>
        <v>1</v>
      </c>
      <c r="X45" s="337">
        <f t="shared" si="73"/>
        <v>1</v>
      </c>
      <c r="Y45" s="337">
        <f t="shared" si="74"/>
        <v>1</v>
      </c>
      <c r="Z45" s="337">
        <f t="shared" si="75"/>
        <v>1</v>
      </c>
      <c r="AA45" s="337">
        <f t="shared" si="76"/>
        <v>1</v>
      </c>
      <c r="AB45" s="337">
        <f t="shared" si="77"/>
        <v>1</v>
      </c>
      <c r="AC45" s="337">
        <f t="shared" si="78"/>
        <v>1</v>
      </c>
      <c r="AD45" s="949"/>
      <c r="AF45" s="902" t="s">
        <v>7759</v>
      </c>
      <c r="AG45" s="950" t="s">
        <v>2629</v>
      </c>
      <c r="AH45" s="950" t="s">
        <v>2647</v>
      </c>
      <c r="AI45" s="950" t="s">
        <v>2665</v>
      </c>
      <c r="AJ45" s="950" t="s">
        <v>2683</v>
      </c>
      <c r="AK45" s="950" t="s">
        <v>2701</v>
      </c>
      <c r="AL45" s="950" t="s">
        <v>2719</v>
      </c>
      <c r="AM45" s="950" t="s">
        <v>2737</v>
      </c>
      <c r="AN45" s="950" t="s">
        <v>2755</v>
      </c>
      <c r="AO45" s="900" t="s">
        <v>2778</v>
      </c>
    </row>
    <row r="46" spans="1:41" s="888" customFormat="1" ht="15.75" customHeight="1" thickBot="1">
      <c r="B46" s="1686" t="s">
        <v>7761</v>
      </c>
      <c r="C46" s="909" t="s">
        <v>682</v>
      </c>
      <c r="D46" s="909">
        <v>3</v>
      </c>
      <c r="E46" s="1717">
        <f>IFERROR(SUM(E41:E45), 0)</f>
        <v>0</v>
      </c>
      <c r="F46" s="1717">
        <f t="shared" ref="F46:L46" si="80">IFERROR(SUM(F41:F45), 0)</f>
        <v>0</v>
      </c>
      <c r="G46" s="1717">
        <f t="shared" si="80"/>
        <v>0</v>
      </c>
      <c r="H46" s="1717">
        <f t="shared" si="80"/>
        <v>0</v>
      </c>
      <c r="I46" s="1717">
        <f t="shared" si="80"/>
        <v>0</v>
      </c>
      <c r="J46" s="1717">
        <f t="shared" si="80"/>
        <v>0</v>
      </c>
      <c r="K46" s="1717">
        <f t="shared" si="80"/>
        <v>0</v>
      </c>
      <c r="L46" s="1717">
        <f t="shared" si="80"/>
        <v>0</v>
      </c>
      <c r="M46" s="1705">
        <f>IFERROR(SUM(E46:L46), 0)</f>
        <v>0</v>
      </c>
      <c r="N46" s="210"/>
      <c r="O46" s="912" t="s">
        <v>7797</v>
      </c>
      <c r="Q46" s="354"/>
      <c r="S46" s="949"/>
      <c r="T46" s="336"/>
      <c r="U46" s="949"/>
      <c r="V46" s="207"/>
      <c r="W46" s="207"/>
      <c r="X46" s="207"/>
      <c r="Y46" s="207"/>
      <c r="Z46" s="207"/>
      <c r="AA46" s="207"/>
      <c r="AB46" s="207"/>
      <c r="AC46" s="207"/>
      <c r="AD46" s="949"/>
      <c r="AF46" s="1686" t="s">
        <v>7761</v>
      </c>
      <c r="AG46" s="940" t="s">
        <v>2630</v>
      </c>
      <c r="AH46" s="940" t="s">
        <v>2648</v>
      </c>
      <c r="AI46" s="940" t="s">
        <v>2666</v>
      </c>
      <c r="AJ46" s="940" t="s">
        <v>2684</v>
      </c>
      <c r="AK46" s="940" t="s">
        <v>2702</v>
      </c>
      <c r="AL46" s="940" t="s">
        <v>2720</v>
      </c>
      <c r="AM46" s="940" t="s">
        <v>2738</v>
      </c>
      <c r="AN46" s="940" t="s">
        <v>2756</v>
      </c>
      <c r="AO46" s="911" t="s">
        <v>2779</v>
      </c>
    </row>
    <row r="47" spans="1:41" ht="32.25" customHeight="1" thickTop="1">
      <c r="A47" s="207"/>
      <c r="B47" s="207"/>
      <c r="C47" s="207"/>
      <c r="D47" s="207"/>
      <c r="E47" s="207"/>
      <c r="F47" s="207"/>
      <c r="G47" s="207"/>
      <c r="H47" s="207"/>
      <c r="I47" s="207"/>
      <c r="J47" s="207"/>
      <c r="K47" s="207"/>
      <c r="L47" s="207"/>
      <c r="M47" s="207"/>
      <c r="N47" s="207"/>
      <c r="P47" s="207"/>
      <c r="Q47" s="207"/>
      <c r="R47" s="207"/>
      <c r="T47" s="336"/>
    </row>
    <row r="48" spans="1:41" ht="32.25" customHeight="1">
      <c r="A48" s="207"/>
      <c r="B48" s="207"/>
      <c r="C48" s="207"/>
      <c r="D48" s="207"/>
      <c r="E48" s="207"/>
      <c r="F48" s="207"/>
      <c r="G48" s="207"/>
      <c r="H48" s="207"/>
      <c r="I48" s="207"/>
      <c r="J48" s="207"/>
      <c r="K48" s="207"/>
      <c r="L48" s="207"/>
      <c r="M48" s="207"/>
      <c r="N48" s="207"/>
      <c r="P48" s="207"/>
      <c r="Q48" s="207"/>
      <c r="R48" s="207"/>
      <c r="T48" s="336"/>
    </row>
    <row r="49" spans="1:20" ht="32.25" customHeight="1">
      <c r="A49" s="207"/>
      <c r="B49" s="207"/>
      <c r="C49" s="207"/>
      <c r="D49" s="207"/>
      <c r="E49" s="207"/>
      <c r="F49" s="207"/>
      <c r="G49" s="207"/>
      <c r="H49" s="207"/>
      <c r="I49" s="207"/>
      <c r="J49" s="207"/>
      <c r="K49" s="207"/>
      <c r="L49" s="207"/>
      <c r="M49" s="207"/>
      <c r="N49" s="207"/>
      <c r="P49" s="207"/>
      <c r="Q49" s="207"/>
      <c r="R49" s="207"/>
      <c r="T49" s="336"/>
    </row>
    <row r="50" spans="1:20" ht="32.25" customHeight="1">
      <c r="A50" s="207"/>
      <c r="B50" s="207"/>
      <c r="C50" s="207"/>
      <c r="D50" s="207"/>
      <c r="E50" s="207"/>
      <c r="F50" s="207"/>
      <c r="G50" s="207"/>
      <c r="H50" s="207"/>
      <c r="I50" s="207"/>
      <c r="J50" s="207"/>
      <c r="K50" s="207"/>
      <c r="L50" s="207"/>
      <c r="M50" s="207"/>
      <c r="N50" s="207"/>
      <c r="P50" s="207"/>
      <c r="Q50" s="207"/>
      <c r="R50" s="207"/>
      <c r="T50" s="336"/>
    </row>
    <row r="51" spans="1:20">
      <c r="A51" s="207"/>
      <c r="B51" s="207"/>
      <c r="C51" s="207"/>
      <c r="D51" s="207"/>
      <c r="E51" s="207"/>
      <c r="F51" s="207"/>
      <c r="G51" s="207"/>
      <c r="H51" s="207"/>
      <c r="I51" s="207"/>
      <c r="J51" s="207"/>
      <c r="K51" s="207"/>
      <c r="L51" s="207"/>
      <c r="M51" s="207"/>
      <c r="N51" s="207"/>
      <c r="P51" s="207"/>
      <c r="Q51" s="207"/>
      <c r="R51" s="207"/>
      <c r="T51" s="336"/>
    </row>
  </sheetData>
  <sheetProtection formatColumns="0" formatRows="0"/>
  <mergeCells count="34">
    <mergeCell ref="B1:I1"/>
    <mergeCell ref="AF1:AK1"/>
    <mergeCell ref="AG37:AI37"/>
    <mergeCell ref="AJ37:AK37"/>
    <mergeCell ref="B5:B6"/>
    <mergeCell ref="C5:C6"/>
    <mergeCell ref="D5:D6"/>
    <mergeCell ref="E5:G5"/>
    <mergeCell ref="H5:I5"/>
    <mergeCell ref="J5:L5"/>
    <mergeCell ref="M5:M6"/>
    <mergeCell ref="AM1:AO1"/>
    <mergeCell ref="B2:I2"/>
    <mergeCell ref="AF2:AM2"/>
    <mergeCell ref="AL5:AN5"/>
    <mergeCell ref="J37:L37"/>
    <mergeCell ref="M37:M38"/>
    <mergeCell ref="B37:B38"/>
    <mergeCell ref="C37:C38"/>
    <mergeCell ref="D37:D38"/>
    <mergeCell ref="E37:G37"/>
    <mergeCell ref="H37:I37"/>
    <mergeCell ref="AO37:AO38"/>
    <mergeCell ref="B3:Q3"/>
    <mergeCell ref="AF3:AO3"/>
    <mergeCell ref="V4:AC4"/>
    <mergeCell ref="AG5:AI5"/>
    <mergeCell ref="AO5:AO6"/>
    <mergeCell ref="O5:O6"/>
    <mergeCell ref="AF37:AF38"/>
    <mergeCell ref="Q5:Q6"/>
    <mergeCell ref="AF5:AF6"/>
    <mergeCell ref="AL37:AN37"/>
    <mergeCell ref="AJ5:AK5"/>
  </mergeCells>
  <conditionalFormatting sqref="T4:T10">
    <cfRule type="cellIs" dxfId="239" priority="34" operator="equal">
      <formula>0</formula>
    </cfRule>
  </conditionalFormatting>
  <conditionalFormatting sqref="T33">
    <cfRule type="cellIs" dxfId="238" priority="3" operator="equal">
      <formula>0</formula>
    </cfRule>
  </conditionalFormatting>
  <conditionalFormatting sqref="T9:T11">
    <cfRule type="cellIs" dxfId="237" priority="11" operator="equal">
      <formula>0</formula>
    </cfRule>
  </conditionalFormatting>
  <conditionalFormatting sqref="T12 T14:T16 T18:T21 T23 T25:T27 T29:T32 T35:T40 T46:T51">
    <cfRule type="cellIs" dxfId="236" priority="9" operator="equal">
      <formula>0</formula>
    </cfRule>
  </conditionalFormatting>
  <conditionalFormatting sqref="T13">
    <cfRule type="cellIs" dxfId="235" priority="8" operator="equal">
      <formula>0</formula>
    </cfRule>
  </conditionalFormatting>
  <conditionalFormatting sqref="T17">
    <cfRule type="cellIs" dxfId="234" priority="7" operator="equal">
      <formula>0</formula>
    </cfRule>
  </conditionalFormatting>
  <conditionalFormatting sqref="T24">
    <cfRule type="cellIs" dxfId="233" priority="5" operator="equal">
      <formula>0</formula>
    </cfRule>
  </conditionalFormatting>
  <conditionalFormatting sqref="T28">
    <cfRule type="cellIs" dxfId="232" priority="4" operator="equal">
      <formula>0</formula>
    </cfRule>
  </conditionalFormatting>
  <conditionalFormatting sqref="T41:T45">
    <cfRule type="cellIs" dxfId="231" priority="1" operator="equal">
      <formula>0</formula>
    </cfRule>
  </conditionalFormatting>
  <conditionalFormatting sqref="T22">
    <cfRule type="cellIs" dxfId="230" priority="6" operator="equal">
      <formula>0</formula>
    </cfRule>
  </conditionalFormatting>
  <conditionalFormatting sqref="T34">
    <cfRule type="cellIs" dxfId="229" priority="2" operator="equal">
      <formula>0</formula>
    </cfRule>
  </conditionalFormatting>
  <dataValidations count="2">
    <dataValidation type="custom" allowBlank="1" showErrorMessage="1" errorTitle="Input Error" error="Please enter a numeric value." sqref="E33:L34 E28:L28 E41:L45 E17:L17 E13:L13">
      <formula1>ISNUMBER(E13)</formula1>
    </dataValidation>
    <dataValidation type="custom" allowBlank="1" showInputMessage="1" showErrorMessage="1" errorTitle="Input Error" error="Please enter a numeric value." sqref="E11:L11 E22:L22 E24:L24">
      <formula1>ISNUMBER(E11)</formula1>
    </dataValidation>
  </dataValidations>
  <pageMargins left="0.7" right="0.7" top="0.75" bottom="0.75" header="0.3" footer="0.3"/>
  <pageSetup paperSize="8" scale="68" fitToHeight="0" orientation="portrait" r:id="rId1"/>
  <headerFooter>
    <oddHeader>&amp;L&amp;F&amp;CSheet: &amp;A&amp;ROFFICIAL</oddHeader>
    <oddFooter>&amp;LPrinted on: &amp;D at &amp;T&amp;CPage &amp;P of &amp;N&amp;ROfwat</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AJ39"/>
  <sheetViews>
    <sheetView showGridLines="0" zoomScale="70" zoomScaleNormal="70" zoomScaleSheetLayoutView="100" workbookViewId="0"/>
  </sheetViews>
  <sheetFormatPr defaultColWidth="9" defaultRowHeight="15.75" customHeight="1"/>
  <cols>
    <col min="1" max="1" width="1.625" style="239" customWidth="1"/>
    <col min="2" max="2" width="37" style="239" customWidth="1"/>
    <col min="3" max="3" width="7.125" style="239" customWidth="1"/>
    <col min="4" max="4" width="5.5" style="239" customWidth="1"/>
    <col min="5" max="16" width="12.5" style="239" customWidth="1"/>
    <col min="17" max="17" width="1.5" style="239" customWidth="1"/>
    <col min="18" max="18" width="12.5" style="239" customWidth="1"/>
    <col min="19" max="19" width="1.625" style="239" customWidth="1"/>
    <col min="20" max="20" width="33.625" style="239" customWidth="1"/>
    <col min="21" max="22" width="1.625" style="239" customWidth="1"/>
    <col min="23" max="23" width="24.625" style="239" customWidth="1"/>
    <col min="24" max="24" width="1.625" style="239" customWidth="1"/>
    <col min="25" max="25" width="5.625" style="239" hidden="1" customWidth="1"/>
    <col min="26" max="29" width="6.125" style="239" hidden="1" customWidth="1"/>
    <col min="30" max="30" width="1.5" style="239" hidden="1" customWidth="1"/>
    <col min="31" max="31" width="5.625" style="239" hidden="1" customWidth="1"/>
    <col min="32" max="32" width="6.125" style="239" hidden="1" customWidth="1"/>
    <col min="33" max="33" width="5.625" style="239" hidden="1" customWidth="1"/>
    <col min="34" max="34" width="6.125" style="239" hidden="1" customWidth="1"/>
    <col min="35" max="35" width="5.125" style="239" hidden="1" customWidth="1"/>
    <col min="36" max="36" width="1.625" style="239" hidden="1" customWidth="1"/>
    <col min="37" max="37" width="1.625" style="239" customWidth="1"/>
    <col min="38" max="16384" width="9" style="239"/>
  </cols>
  <sheetData>
    <row r="1" spans="2:36" ht="29.25" customHeight="1">
      <c r="B1" s="2718" t="s">
        <v>637</v>
      </c>
      <c r="C1" s="2718"/>
      <c r="D1" s="2718"/>
      <c r="E1" s="2718"/>
      <c r="F1" s="2718"/>
      <c r="G1" s="2718"/>
      <c r="H1" s="2718"/>
      <c r="I1" s="2718"/>
      <c r="J1" s="391"/>
      <c r="K1" s="619"/>
      <c r="L1" s="619"/>
      <c r="M1" s="619"/>
      <c r="N1" s="619"/>
      <c r="O1" s="2718"/>
      <c r="P1" s="2718"/>
      <c r="V1" s="258"/>
      <c r="X1" s="258"/>
      <c r="AJ1" s="258"/>
    </row>
    <row r="2" spans="2:36" ht="29.25" customHeight="1">
      <c r="B2" s="2718" t="str">
        <f>Validation!B4</f>
        <v>South Staffordshire Water</v>
      </c>
      <c r="C2" s="2718"/>
      <c r="D2" s="2718"/>
      <c r="E2" s="2718"/>
      <c r="F2" s="2718"/>
      <c r="G2" s="2718"/>
      <c r="H2" s="2718"/>
      <c r="I2" s="2718"/>
      <c r="J2" s="391"/>
      <c r="K2" s="442"/>
      <c r="L2" s="442"/>
      <c r="M2" s="442"/>
      <c r="N2" s="442"/>
      <c r="O2" s="442"/>
      <c r="P2" s="442"/>
      <c r="V2" s="258"/>
      <c r="X2" s="258"/>
      <c r="AJ2" s="258"/>
    </row>
    <row r="3" spans="2:36" ht="45" customHeight="1">
      <c r="B3" s="2827" t="s">
        <v>7798</v>
      </c>
      <c r="C3" s="2827"/>
      <c r="D3" s="2827"/>
      <c r="E3" s="2827"/>
      <c r="F3" s="2827"/>
      <c r="G3" s="2827"/>
      <c r="H3" s="2827"/>
      <c r="I3" s="2827"/>
      <c r="J3" s="2827"/>
      <c r="K3" s="2827"/>
      <c r="L3" s="2827"/>
      <c r="M3" s="2827"/>
      <c r="N3" s="2827"/>
      <c r="O3" s="2827"/>
      <c r="P3" s="2827"/>
      <c r="Q3" s="2827"/>
      <c r="R3" s="2827"/>
      <c r="S3" s="2827"/>
      <c r="T3" s="2827"/>
      <c r="V3" s="258"/>
      <c r="W3" s="708" t="s">
        <v>6027</v>
      </c>
      <c r="X3" s="258"/>
      <c r="AJ3" s="258"/>
    </row>
    <row r="4" spans="2:36" ht="15" customHeight="1" thickBot="1">
      <c r="B4" s="269"/>
      <c r="C4" s="269"/>
      <c r="D4" s="269"/>
      <c r="E4" s="952"/>
      <c r="F4" s="953"/>
      <c r="G4" s="953"/>
      <c r="H4" s="953"/>
      <c r="I4" s="953"/>
      <c r="J4" s="953"/>
      <c r="K4" s="953"/>
      <c r="L4" s="953"/>
      <c r="M4" s="953"/>
      <c r="N4" s="953"/>
      <c r="O4" s="953"/>
      <c r="P4" s="953"/>
      <c r="Q4" s="953"/>
      <c r="S4" s="888"/>
      <c r="T4" s="888"/>
      <c r="U4" s="888"/>
      <c r="V4" s="258"/>
      <c r="X4" s="258"/>
      <c r="AJ4" s="258"/>
    </row>
    <row r="5" spans="2:36" s="268" customFormat="1" ht="29.25" customHeight="1" thickTop="1">
      <c r="B5" s="2845" t="s">
        <v>6029</v>
      </c>
      <c r="C5" s="2848" t="s">
        <v>6030</v>
      </c>
      <c r="D5" s="2848" t="s">
        <v>7799</v>
      </c>
      <c r="E5" s="2833" t="s">
        <v>7800</v>
      </c>
      <c r="F5" s="2833"/>
      <c r="G5" s="2833"/>
      <c r="H5" s="2833"/>
      <c r="I5" s="2833"/>
      <c r="J5" s="2833"/>
      <c r="K5" s="2833" t="s">
        <v>7801</v>
      </c>
      <c r="L5" s="2833"/>
      <c r="M5" s="2833"/>
      <c r="N5" s="2833"/>
      <c r="O5" s="2833"/>
      <c r="P5" s="2834"/>
      <c r="R5" s="2808" t="s">
        <v>6034</v>
      </c>
      <c r="T5" s="2808" t="s">
        <v>6035</v>
      </c>
      <c r="V5" s="954"/>
      <c r="X5" s="954"/>
      <c r="AJ5" s="954"/>
    </row>
    <row r="6" spans="2:36" s="268" customFormat="1" ht="15" customHeight="1">
      <c r="B6" s="2846"/>
      <c r="C6" s="2849"/>
      <c r="D6" s="2849"/>
      <c r="E6" s="2842" t="s">
        <v>6285</v>
      </c>
      <c r="F6" s="2842" t="s">
        <v>6620</v>
      </c>
      <c r="G6" s="2842"/>
      <c r="H6" s="2842"/>
      <c r="I6" s="2842"/>
      <c r="J6" s="2842" t="s">
        <v>6106</v>
      </c>
      <c r="K6" s="2842" t="s">
        <v>6285</v>
      </c>
      <c r="L6" s="2842" t="s">
        <v>6620</v>
      </c>
      <c r="M6" s="2842"/>
      <c r="N6" s="2842"/>
      <c r="O6" s="2842"/>
      <c r="P6" s="2843" t="s">
        <v>6106</v>
      </c>
      <c r="R6" s="2809"/>
      <c r="T6" s="2809"/>
      <c r="V6" s="954"/>
      <c r="X6" s="954"/>
      <c r="AJ6" s="954"/>
    </row>
    <row r="7" spans="2:36" s="268" customFormat="1" ht="63" customHeight="1" thickBot="1">
      <c r="B7" s="2847"/>
      <c r="C7" s="2850"/>
      <c r="D7" s="2850"/>
      <c r="E7" s="2851"/>
      <c r="F7" s="955" t="s">
        <v>7726</v>
      </c>
      <c r="G7" s="955" t="s">
        <v>7727</v>
      </c>
      <c r="H7" s="955" t="s">
        <v>7728</v>
      </c>
      <c r="I7" s="955" t="s">
        <v>7729</v>
      </c>
      <c r="J7" s="2851"/>
      <c r="K7" s="2851"/>
      <c r="L7" s="955" t="s">
        <v>7726</v>
      </c>
      <c r="M7" s="955" t="s">
        <v>7727</v>
      </c>
      <c r="N7" s="955" t="s">
        <v>7728</v>
      </c>
      <c r="O7" s="955" t="s">
        <v>7729</v>
      </c>
      <c r="P7" s="2844"/>
      <c r="R7" s="2810"/>
      <c r="T7" s="2810"/>
      <c r="V7" s="954"/>
      <c r="W7" s="956"/>
      <c r="X7" s="954"/>
      <c r="AJ7" s="954"/>
    </row>
    <row r="8" spans="2:36" s="268" customFormat="1" ht="15" customHeight="1" thickTop="1" thickBot="1">
      <c r="B8" s="957"/>
      <c r="C8" s="957"/>
      <c r="D8" s="957"/>
      <c r="E8" s="958"/>
      <c r="F8" s="958"/>
      <c r="G8" s="958"/>
      <c r="H8" s="958"/>
      <c r="I8" s="958"/>
      <c r="J8" s="958"/>
      <c r="K8" s="958"/>
      <c r="L8" s="958"/>
      <c r="M8" s="958"/>
      <c r="N8" s="958"/>
      <c r="O8" s="958"/>
      <c r="P8" s="958"/>
      <c r="R8" s="888"/>
      <c r="V8" s="954"/>
      <c r="X8" s="954"/>
      <c r="Y8" s="2707" t="s">
        <v>6028</v>
      </c>
      <c r="Z8" s="2707"/>
      <c r="AA8" s="2707"/>
      <c r="AB8" s="2841"/>
      <c r="AC8" s="2841"/>
      <c r="AJ8" s="954"/>
    </row>
    <row r="9" spans="2:36" s="268" customFormat="1" ht="31.5" thickTop="1" thickBot="1">
      <c r="B9" s="445" t="s">
        <v>7802</v>
      </c>
      <c r="C9" s="446"/>
      <c r="D9" s="446"/>
      <c r="E9" s="536"/>
      <c r="F9" s="536"/>
      <c r="G9" s="958"/>
      <c r="H9" s="958"/>
      <c r="I9" s="958"/>
      <c r="J9" s="958"/>
      <c r="K9" s="958"/>
      <c r="L9" s="958"/>
      <c r="M9" s="958"/>
      <c r="N9" s="958"/>
      <c r="O9" s="958"/>
      <c r="P9" s="958"/>
      <c r="R9" s="888"/>
      <c r="V9" s="954"/>
      <c r="X9" s="954"/>
      <c r="Y9" s="321" t="s">
        <v>6036</v>
      </c>
      <c r="AJ9" s="954"/>
    </row>
    <row r="10" spans="2:36" s="268" customFormat="1" ht="15.75" customHeight="1" thickTop="1">
      <c r="B10" s="959" t="s">
        <v>7803</v>
      </c>
      <c r="C10" s="329" t="s">
        <v>682</v>
      </c>
      <c r="D10" s="329">
        <v>3</v>
      </c>
      <c r="E10" s="960"/>
      <c r="F10" s="960"/>
      <c r="G10" s="960"/>
      <c r="H10" s="960"/>
      <c r="I10" s="960"/>
      <c r="J10" s="733">
        <f>IFERROR(SUM(E10:I10), 0)</f>
        <v>0</v>
      </c>
      <c r="K10" s="960"/>
      <c r="L10" s="960"/>
      <c r="M10" s="960"/>
      <c r="N10" s="960"/>
      <c r="O10" s="960"/>
      <c r="P10" s="468">
        <f>IFERROR(SUM(K10:O10), 0)</f>
        <v>0</v>
      </c>
      <c r="R10" s="333" t="s">
        <v>7804</v>
      </c>
      <c r="T10" s="335"/>
      <c r="V10" s="954"/>
      <c r="W10" s="336" t="str">
        <f t="shared" ref="W10:W19" si="0">IF( SUM( Y10:AI10 ) = 0, 0, $Y$9 )</f>
        <v>Please complete all cells in row</v>
      </c>
      <c r="X10" s="954"/>
      <c r="Y10" s="337">
        <f t="shared" ref="Y10" si="1" xml:space="preserve"> IF( ISNUMBER( E10 ), 0, 1 )</f>
        <v>1</v>
      </c>
      <c r="Z10" s="337">
        <f t="shared" ref="Z10" si="2" xml:space="preserve"> IF( ISNUMBER( F10 ), 0, 1 )</f>
        <v>1</v>
      </c>
      <c r="AA10" s="337">
        <f t="shared" ref="AA10" si="3" xml:space="preserve"> IF( ISNUMBER( G10 ), 0, 1 )</f>
        <v>1</v>
      </c>
      <c r="AB10" s="337">
        <f t="shared" ref="AB10" si="4" xml:space="preserve"> IF( ISNUMBER( H10 ), 0, 1 )</f>
        <v>1</v>
      </c>
      <c r="AC10" s="337">
        <f t="shared" ref="AC10" si="5" xml:space="preserve"> IF( ISNUMBER( I10 ), 0, 1 )</f>
        <v>1</v>
      </c>
      <c r="AE10" s="337">
        <f t="shared" ref="AE10" si="6" xml:space="preserve"> IF( ISNUMBER( K10 ), 0, 1 )</f>
        <v>1</v>
      </c>
      <c r="AF10" s="337">
        <f t="shared" ref="AF10" si="7" xml:space="preserve"> IF( ISNUMBER( L10 ), 0, 1 )</f>
        <v>1</v>
      </c>
      <c r="AG10" s="337">
        <f t="shared" ref="AG10" si="8" xml:space="preserve"> IF( ISNUMBER( M10 ), 0, 1 )</f>
        <v>1</v>
      </c>
      <c r="AH10" s="337">
        <f t="shared" ref="AH10" si="9" xml:space="preserve"> IF( ISNUMBER( N10 ), 0, 1 )</f>
        <v>1</v>
      </c>
      <c r="AI10" s="337">
        <f t="shared" ref="AI10" si="10" xml:space="preserve"> IF( ISNUMBER( O10 ), 0, 1 )</f>
        <v>1</v>
      </c>
      <c r="AJ10" s="954"/>
    </row>
    <row r="11" spans="2:36" s="268" customFormat="1" ht="15.75" customHeight="1">
      <c r="B11" s="961" t="s">
        <v>7805</v>
      </c>
      <c r="C11" s="338" t="s">
        <v>682</v>
      </c>
      <c r="D11" s="338">
        <v>3</v>
      </c>
      <c r="E11" s="962"/>
      <c r="F11" s="962"/>
      <c r="G11" s="962"/>
      <c r="H11" s="962"/>
      <c r="I11" s="962"/>
      <c r="J11" s="735">
        <f t="shared" ref="J11:J19" si="11">IFERROR(SUM(E11:I11), 0)</f>
        <v>0</v>
      </c>
      <c r="K11" s="962"/>
      <c r="L11" s="962"/>
      <c r="M11" s="962"/>
      <c r="N11" s="962"/>
      <c r="O11" s="962"/>
      <c r="P11" s="963">
        <f>IFERROR(SUM(K11:O11), 0)</f>
        <v>0</v>
      </c>
      <c r="R11" s="342" t="s">
        <v>7806</v>
      </c>
      <c r="T11" s="343"/>
      <c r="V11" s="954"/>
      <c r="W11" s="336" t="str">
        <f t="shared" si="0"/>
        <v>Please complete all cells in row</v>
      </c>
      <c r="X11" s="954"/>
      <c r="Y11" s="337">
        <f t="shared" ref="Y11:Y19" si="12" xml:space="preserve"> IF( ISNUMBER( E11 ), 0, 1 )</f>
        <v>1</v>
      </c>
      <c r="Z11" s="337">
        <f t="shared" ref="Z11:Z19" si="13" xml:space="preserve"> IF( ISNUMBER( F11 ), 0, 1 )</f>
        <v>1</v>
      </c>
      <c r="AA11" s="337">
        <f t="shared" ref="AA11:AA19" si="14" xml:space="preserve"> IF( ISNUMBER( G11 ), 0, 1 )</f>
        <v>1</v>
      </c>
      <c r="AB11" s="337">
        <f t="shared" ref="AB11:AB19" si="15" xml:space="preserve"> IF( ISNUMBER( H11 ), 0, 1 )</f>
        <v>1</v>
      </c>
      <c r="AC11" s="337">
        <f t="shared" ref="AC11:AC19" si="16" xml:space="preserve"> IF( ISNUMBER( I11 ), 0, 1 )</f>
        <v>1</v>
      </c>
      <c r="AE11" s="337">
        <f t="shared" ref="AE11:AE19" si="17" xml:space="preserve"> IF( ISNUMBER( K11 ), 0, 1 )</f>
        <v>1</v>
      </c>
      <c r="AF11" s="337">
        <f t="shared" ref="AF11:AF19" si="18" xml:space="preserve"> IF( ISNUMBER( L11 ), 0, 1 )</f>
        <v>1</v>
      </c>
      <c r="AG11" s="337">
        <f t="shared" ref="AG11:AG19" si="19" xml:space="preserve"> IF( ISNUMBER( M11 ), 0, 1 )</f>
        <v>1</v>
      </c>
      <c r="AH11" s="337">
        <f t="shared" ref="AH11:AH19" si="20" xml:space="preserve"> IF( ISNUMBER( N11 ), 0, 1 )</f>
        <v>1</v>
      </c>
      <c r="AI11" s="337">
        <f t="shared" ref="AI11:AI19" si="21" xml:space="preserve"> IF( ISNUMBER( O11 ), 0, 1 )</f>
        <v>1</v>
      </c>
      <c r="AJ11" s="954"/>
    </row>
    <row r="12" spans="2:36" s="268" customFormat="1" ht="15.75" customHeight="1">
      <c r="B12" s="961" t="s">
        <v>7807</v>
      </c>
      <c r="C12" s="338" t="s">
        <v>682</v>
      </c>
      <c r="D12" s="338">
        <v>3</v>
      </c>
      <c r="E12" s="962"/>
      <c r="F12" s="962"/>
      <c r="G12" s="962"/>
      <c r="H12" s="962"/>
      <c r="I12" s="962"/>
      <c r="J12" s="735">
        <f t="shared" si="11"/>
        <v>0</v>
      </c>
      <c r="K12" s="962"/>
      <c r="L12" s="962"/>
      <c r="M12" s="962"/>
      <c r="N12" s="962"/>
      <c r="O12" s="962"/>
      <c r="P12" s="963">
        <f t="shared" ref="P12:P19" si="22">IFERROR(SUM(K12:O12), 0)</f>
        <v>0</v>
      </c>
      <c r="R12" s="342" t="s">
        <v>7808</v>
      </c>
      <c r="T12" s="343"/>
      <c r="V12" s="954"/>
      <c r="W12" s="336" t="str">
        <f t="shared" si="0"/>
        <v>Please complete all cells in row</v>
      </c>
      <c r="X12" s="954"/>
      <c r="Y12" s="337">
        <f t="shared" si="12"/>
        <v>1</v>
      </c>
      <c r="Z12" s="337">
        <f t="shared" si="13"/>
        <v>1</v>
      </c>
      <c r="AA12" s="337">
        <f t="shared" si="14"/>
        <v>1</v>
      </c>
      <c r="AB12" s="337">
        <f t="shared" si="15"/>
        <v>1</v>
      </c>
      <c r="AC12" s="337">
        <f t="shared" si="16"/>
        <v>1</v>
      </c>
      <c r="AE12" s="337">
        <f t="shared" si="17"/>
        <v>1</v>
      </c>
      <c r="AF12" s="337">
        <f t="shared" si="18"/>
        <v>1</v>
      </c>
      <c r="AG12" s="337">
        <f t="shared" si="19"/>
        <v>1</v>
      </c>
      <c r="AH12" s="337">
        <f t="shared" si="20"/>
        <v>1</v>
      </c>
      <c r="AI12" s="337">
        <f t="shared" si="21"/>
        <v>1</v>
      </c>
      <c r="AJ12" s="954"/>
    </row>
    <row r="13" spans="2:36" s="268" customFormat="1" ht="15.75" customHeight="1">
      <c r="B13" s="961" t="s">
        <v>7809</v>
      </c>
      <c r="C13" s="338" t="s">
        <v>682</v>
      </c>
      <c r="D13" s="338">
        <v>3</v>
      </c>
      <c r="E13" s="962"/>
      <c r="F13" s="962"/>
      <c r="G13" s="962"/>
      <c r="H13" s="962"/>
      <c r="I13" s="962"/>
      <c r="J13" s="735">
        <f t="shared" si="11"/>
        <v>0</v>
      </c>
      <c r="K13" s="962"/>
      <c r="L13" s="962"/>
      <c r="M13" s="962"/>
      <c r="N13" s="962"/>
      <c r="O13" s="962"/>
      <c r="P13" s="963">
        <f t="shared" si="22"/>
        <v>0</v>
      </c>
      <c r="R13" s="342" t="s">
        <v>7810</v>
      </c>
      <c r="T13" s="343"/>
      <c r="V13" s="954"/>
      <c r="W13" s="336" t="str">
        <f t="shared" si="0"/>
        <v>Please complete all cells in row</v>
      </c>
      <c r="X13" s="954"/>
      <c r="Y13" s="337">
        <f t="shared" si="12"/>
        <v>1</v>
      </c>
      <c r="Z13" s="337">
        <f t="shared" si="13"/>
        <v>1</v>
      </c>
      <c r="AA13" s="337">
        <f t="shared" si="14"/>
        <v>1</v>
      </c>
      <c r="AB13" s="337">
        <f t="shared" si="15"/>
        <v>1</v>
      </c>
      <c r="AC13" s="337">
        <f t="shared" si="16"/>
        <v>1</v>
      </c>
      <c r="AE13" s="337">
        <f t="shared" si="17"/>
        <v>1</v>
      </c>
      <c r="AF13" s="337">
        <f t="shared" si="18"/>
        <v>1</v>
      </c>
      <c r="AG13" s="337">
        <f t="shared" si="19"/>
        <v>1</v>
      </c>
      <c r="AH13" s="337">
        <f t="shared" si="20"/>
        <v>1</v>
      </c>
      <c r="AI13" s="337">
        <f t="shared" si="21"/>
        <v>1</v>
      </c>
      <c r="AJ13" s="954"/>
    </row>
    <row r="14" spans="2:36" s="268" customFormat="1" ht="15.75" customHeight="1">
      <c r="B14" s="961" t="s">
        <v>7811</v>
      </c>
      <c r="C14" s="338" t="s">
        <v>682</v>
      </c>
      <c r="D14" s="338">
        <v>3</v>
      </c>
      <c r="E14" s="962"/>
      <c r="F14" s="962"/>
      <c r="G14" s="962"/>
      <c r="H14" s="962"/>
      <c r="I14" s="962"/>
      <c r="J14" s="735">
        <f t="shared" si="11"/>
        <v>0</v>
      </c>
      <c r="K14" s="962"/>
      <c r="L14" s="962"/>
      <c r="M14" s="962"/>
      <c r="N14" s="962"/>
      <c r="O14" s="962"/>
      <c r="P14" s="963">
        <f t="shared" si="22"/>
        <v>0</v>
      </c>
      <c r="R14" s="342" t="s">
        <v>7812</v>
      </c>
      <c r="T14" s="343"/>
      <c r="V14" s="954"/>
      <c r="W14" s="336" t="str">
        <f t="shared" si="0"/>
        <v>Please complete all cells in row</v>
      </c>
      <c r="X14" s="954"/>
      <c r="Y14" s="337">
        <f t="shared" si="12"/>
        <v>1</v>
      </c>
      <c r="Z14" s="337">
        <f t="shared" si="13"/>
        <v>1</v>
      </c>
      <c r="AA14" s="337">
        <f t="shared" si="14"/>
        <v>1</v>
      </c>
      <c r="AB14" s="337">
        <f t="shared" si="15"/>
        <v>1</v>
      </c>
      <c r="AC14" s="337">
        <f t="shared" si="16"/>
        <v>1</v>
      </c>
      <c r="AE14" s="337">
        <f t="shared" si="17"/>
        <v>1</v>
      </c>
      <c r="AF14" s="337">
        <f t="shared" si="18"/>
        <v>1</v>
      </c>
      <c r="AG14" s="337">
        <f t="shared" si="19"/>
        <v>1</v>
      </c>
      <c r="AH14" s="337">
        <f t="shared" si="20"/>
        <v>1</v>
      </c>
      <c r="AI14" s="337">
        <f t="shared" si="21"/>
        <v>1</v>
      </c>
      <c r="AJ14" s="954"/>
    </row>
    <row r="15" spans="2:36" s="268" customFormat="1" ht="15.75" customHeight="1">
      <c r="B15" s="961" t="s">
        <v>7813</v>
      </c>
      <c r="C15" s="338" t="s">
        <v>682</v>
      </c>
      <c r="D15" s="338">
        <v>3</v>
      </c>
      <c r="E15" s="962"/>
      <c r="F15" s="962"/>
      <c r="G15" s="962"/>
      <c r="H15" s="962"/>
      <c r="I15" s="962"/>
      <c r="J15" s="735">
        <f t="shared" si="11"/>
        <v>0</v>
      </c>
      <c r="K15" s="962"/>
      <c r="L15" s="962"/>
      <c r="M15" s="962"/>
      <c r="N15" s="962"/>
      <c r="O15" s="962"/>
      <c r="P15" s="963">
        <f t="shared" si="22"/>
        <v>0</v>
      </c>
      <c r="R15" s="342" t="s">
        <v>7814</v>
      </c>
      <c r="T15" s="343"/>
      <c r="V15" s="954"/>
      <c r="W15" s="336" t="str">
        <f t="shared" si="0"/>
        <v>Please complete all cells in row</v>
      </c>
      <c r="X15" s="954"/>
      <c r="Y15" s="337">
        <f t="shared" si="12"/>
        <v>1</v>
      </c>
      <c r="Z15" s="337">
        <f t="shared" si="13"/>
        <v>1</v>
      </c>
      <c r="AA15" s="337">
        <f t="shared" si="14"/>
        <v>1</v>
      </c>
      <c r="AB15" s="337">
        <f t="shared" si="15"/>
        <v>1</v>
      </c>
      <c r="AC15" s="337">
        <f t="shared" si="16"/>
        <v>1</v>
      </c>
      <c r="AE15" s="337">
        <f t="shared" si="17"/>
        <v>1</v>
      </c>
      <c r="AF15" s="337">
        <f t="shared" si="18"/>
        <v>1</v>
      </c>
      <c r="AG15" s="337">
        <f t="shared" si="19"/>
        <v>1</v>
      </c>
      <c r="AH15" s="337">
        <f t="shared" si="20"/>
        <v>1</v>
      </c>
      <c r="AI15" s="337">
        <f t="shared" si="21"/>
        <v>1</v>
      </c>
      <c r="AJ15" s="954"/>
    </row>
    <row r="16" spans="2:36" s="268" customFormat="1" ht="15.75" customHeight="1">
      <c r="B16" s="961" t="s">
        <v>7815</v>
      </c>
      <c r="C16" s="338" t="s">
        <v>682</v>
      </c>
      <c r="D16" s="338">
        <v>3</v>
      </c>
      <c r="E16" s="962"/>
      <c r="F16" s="962"/>
      <c r="G16" s="962"/>
      <c r="H16" s="962"/>
      <c r="I16" s="962"/>
      <c r="J16" s="735">
        <f t="shared" si="11"/>
        <v>0</v>
      </c>
      <c r="K16" s="962"/>
      <c r="L16" s="962"/>
      <c r="M16" s="962"/>
      <c r="N16" s="962"/>
      <c r="O16" s="962"/>
      <c r="P16" s="963">
        <f t="shared" si="22"/>
        <v>0</v>
      </c>
      <c r="R16" s="342" t="s">
        <v>7816</v>
      </c>
      <c r="T16" s="343"/>
      <c r="V16" s="954"/>
      <c r="W16" s="336" t="str">
        <f t="shared" si="0"/>
        <v>Please complete all cells in row</v>
      </c>
      <c r="X16" s="954"/>
      <c r="Y16" s="337">
        <f t="shared" si="12"/>
        <v>1</v>
      </c>
      <c r="Z16" s="337">
        <f t="shared" si="13"/>
        <v>1</v>
      </c>
      <c r="AA16" s="337">
        <f t="shared" si="14"/>
        <v>1</v>
      </c>
      <c r="AB16" s="337">
        <f t="shared" si="15"/>
        <v>1</v>
      </c>
      <c r="AC16" s="337">
        <f t="shared" si="16"/>
        <v>1</v>
      </c>
      <c r="AE16" s="337">
        <f t="shared" si="17"/>
        <v>1</v>
      </c>
      <c r="AF16" s="337">
        <f t="shared" si="18"/>
        <v>1</v>
      </c>
      <c r="AG16" s="337">
        <f t="shared" si="19"/>
        <v>1</v>
      </c>
      <c r="AH16" s="337">
        <f t="shared" si="20"/>
        <v>1</v>
      </c>
      <c r="AI16" s="337">
        <f t="shared" si="21"/>
        <v>1</v>
      </c>
      <c r="AJ16" s="954"/>
    </row>
    <row r="17" spans="2:36" s="268" customFormat="1" ht="15.75" customHeight="1">
      <c r="B17" s="961" t="s">
        <v>7817</v>
      </c>
      <c r="C17" s="338" t="s">
        <v>682</v>
      </c>
      <c r="D17" s="338">
        <v>3</v>
      </c>
      <c r="E17" s="962"/>
      <c r="F17" s="962"/>
      <c r="G17" s="962"/>
      <c r="H17" s="962"/>
      <c r="I17" s="962"/>
      <c r="J17" s="735">
        <f t="shared" si="11"/>
        <v>0</v>
      </c>
      <c r="K17" s="962"/>
      <c r="L17" s="962"/>
      <c r="M17" s="962"/>
      <c r="N17" s="962"/>
      <c r="O17" s="962"/>
      <c r="P17" s="963">
        <f t="shared" si="22"/>
        <v>0</v>
      </c>
      <c r="R17" s="342" t="s">
        <v>7818</v>
      </c>
      <c r="T17" s="343"/>
      <c r="V17" s="954"/>
      <c r="W17" s="336" t="str">
        <f t="shared" si="0"/>
        <v>Please complete all cells in row</v>
      </c>
      <c r="X17" s="954"/>
      <c r="Y17" s="337">
        <f t="shared" si="12"/>
        <v>1</v>
      </c>
      <c r="Z17" s="337">
        <f t="shared" si="13"/>
        <v>1</v>
      </c>
      <c r="AA17" s="337">
        <f t="shared" si="14"/>
        <v>1</v>
      </c>
      <c r="AB17" s="337">
        <f t="shared" si="15"/>
        <v>1</v>
      </c>
      <c r="AC17" s="337">
        <f t="shared" si="16"/>
        <v>1</v>
      </c>
      <c r="AE17" s="337">
        <f t="shared" si="17"/>
        <v>1</v>
      </c>
      <c r="AF17" s="337">
        <f t="shared" si="18"/>
        <v>1</v>
      </c>
      <c r="AG17" s="337">
        <f t="shared" si="19"/>
        <v>1</v>
      </c>
      <c r="AH17" s="337">
        <f t="shared" si="20"/>
        <v>1</v>
      </c>
      <c r="AI17" s="337">
        <f t="shared" si="21"/>
        <v>1</v>
      </c>
      <c r="AJ17" s="954"/>
    </row>
    <row r="18" spans="2:36" s="268" customFormat="1" ht="15.75" customHeight="1">
      <c r="B18" s="961" t="s">
        <v>7819</v>
      </c>
      <c r="C18" s="338" t="s">
        <v>682</v>
      </c>
      <c r="D18" s="338">
        <v>3</v>
      </c>
      <c r="E18" s="962"/>
      <c r="F18" s="962"/>
      <c r="G18" s="962"/>
      <c r="H18" s="962"/>
      <c r="I18" s="962"/>
      <c r="J18" s="735">
        <f t="shared" si="11"/>
        <v>0</v>
      </c>
      <c r="K18" s="962"/>
      <c r="L18" s="962"/>
      <c r="M18" s="962"/>
      <c r="N18" s="962"/>
      <c r="O18" s="962"/>
      <c r="P18" s="963">
        <f t="shared" si="22"/>
        <v>0</v>
      </c>
      <c r="R18" s="342" t="s">
        <v>7820</v>
      </c>
      <c r="T18" s="343"/>
      <c r="V18" s="954"/>
      <c r="W18" s="336" t="str">
        <f t="shared" si="0"/>
        <v>Please complete all cells in row</v>
      </c>
      <c r="X18" s="954"/>
      <c r="Y18" s="337">
        <f t="shared" si="12"/>
        <v>1</v>
      </c>
      <c r="Z18" s="337">
        <f t="shared" si="13"/>
        <v>1</v>
      </c>
      <c r="AA18" s="337">
        <f t="shared" si="14"/>
        <v>1</v>
      </c>
      <c r="AB18" s="337">
        <f t="shared" si="15"/>
        <v>1</v>
      </c>
      <c r="AC18" s="337">
        <f t="shared" si="16"/>
        <v>1</v>
      </c>
      <c r="AE18" s="337">
        <f t="shared" si="17"/>
        <v>1</v>
      </c>
      <c r="AF18" s="337">
        <f t="shared" si="18"/>
        <v>1</v>
      </c>
      <c r="AG18" s="337">
        <f t="shared" si="19"/>
        <v>1</v>
      </c>
      <c r="AH18" s="337">
        <f t="shared" si="20"/>
        <v>1</v>
      </c>
      <c r="AI18" s="337">
        <f t="shared" si="21"/>
        <v>1</v>
      </c>
      <c r="AJ18" s="954"/>
    </row>
    <row r="19" spans="2:36" s="268" customFormat="1" ht="15.75" customHeight="1">
      <c r="B19" s="961" t="s">
        <v>7821</v>
      </c>
      <c r="C19" s="338" t="s">
        <v>682</v>
      </c>
      <c r="D19" s="338">
        <v>3</v>
      </c>
      <c r="E19" s="962"/>
      <c r="F19" s="962"/>
      <c r="G19" s="962"/>
      <c r="H19" s="962"/>
      <c r="I19" s="962"/>
      <c r="J19" s="735">
        <f t="shared" si="11"/>
        <v>0</v>
      </c>
      <c r="K19" s="962"/>
      <c r="L19" s="962"/>
      <c r="M19" s="962"/>
      <c r="N19" s="962"/>
      <c r="O19" s="962"/>
      <c r="P19" s="963">
        <f t="shared" si="22"/>
        <v>0</v>
      </c>
      <c r="R19" s="342" t="s">
        <v>7822</v>
      </c>
      <c r="T19" s="343"/>
      <c r="V19" s="954"/>
      <c r="W19" s="336" t="str">
        <f t="shared" si="0"/>
        <v>Please complete all cells in row</v>
      </c>
      <c r="X19" s="954"/>
      <c r="Y19" s="337">
        <f t="shared" si="12"/>
        <v>1</v>
      </c>
      <c r="Z19" s="337">
        <f t="shared" si="13"/>
        <v>1</v>
      </c>
      <c r="AA19" s="337">
        <f t="shared" si="14"/>
        <v>1</v>
      </c>
      <c r="AB19" s="337">
        <f t="shared" si="15"/>
        <v>1</v>
      </c>
      <c r="AC19" s="337">
        <f t="shared" si="16"/>
        <v>1</v>
      </c>
      <c r="AE19" s="337">
        <f t="shared" si="17"/>
        <v>1</v>
      </c>
      <c r="AF19" s="337">
        <f t="shared" si="18"/>
        <v>1</v>
      </c>
      <c r="AG19" s="337">
        <f t="shared" si="19"/>
        <v>1</v>
      </c>
      <c r="AH19" s="337">
        <f t="shared" si="20"/>
        <v>1</v>
      </c>
      <c r="AI19" s="337">
        <f t="shared" si="21"/>
        <v>1</v>
      </c>
      <c r="AJ19" s="954"/>
    </row>
    <row r="20" spans="2:36" s="268" customFormat="1" ht="15.75" customHeight="1" thickBot="1">
      <c r="B20" s="964" t="s">
        <v>7823</v>
      </c>
      <c r="C20" s="407" t="s">
        <v>682</v>
      </c>
      <c r="D20" s="407">
        <v>3</v>
      </c>
      <c r="E20" s="737">
        <f>IFERROR(SUM(E10:E19), 0)</f>
        <v>0</v>
      </c>
      <c r="F20" s="737">
        <f t="shared" ref="F20:I20" si="23">IFERROR(SUM(F10:F19), 0)</f>
        <v>0</v>
      </c>
      <c r="G20" s="737">
        <f t="shared" si="23"/>
        <v>0</v>
      </c>
      <c r="H20" s="737">
        <f t="shared" si="23"/>
        <v>0</v>
      </c>
      <c r="I20" s="737">
        <f t="shared" si="23"/>
        <v>0</v>
      </c>
      <c r="J20" s="737">
        <f>IFERROR(SUM(E20:I20), 0)</f>
        <v>0</v>
      </c>
      <c r="K20" s="737">
        <f t="shared" ref="K20:L20" si="24">IFERROR(SUM(K10:K19), 0)</f>
        <v>0</v>
      </c>
      <c r="L20" s="737">
        <f t="shared" si="24"/>
        <v>0</v>
      </c>
      <c r="M20" s="737">
        <f>IFERROR(SUM(M10:M19), 0)</f>
        <v>0</v>
      </c>
      <c r="N20" s="737">
        <f>IFERROR(SUM(N10:N19), 0)</f>
        <v>0</v>
      </c>
      <c r="O20" s="737">
        <f>IFERROR(SUM(O10:O19), 0)</f>
        <v>0</v>
      </c>
      <c r="P20" s="469">
        <f>IFERROR(SUM(K20:O20), 0)</f>
        <v>0</v>
      </c>
      <c r="R20" s="634" t="s">
        <v>7824</v>
      </c>
      <c r="T20" s="354"/>
      <c r="V20" s="954"/>
      <c r="W20" s="239"/>
      <c r="X20" s="954"/>
      <c r="AJ20" s="954"/>
    </row>
    <row r="21" spans="2:36" s="268" customFormat="1" ht="17.25" thickTop="1" thickBot="1">
      <c r="B21" s="965"/>
      <c r="C21" s="965"/>
      <c r="D21" s="965"/>
      <c r="E21" s="966"/>
      <c r="F21" s="966"/>
      <c r="G21" s="966"/>
      <c r="H21" s="966"/>
      <c r="I21" s="966"/>
      <c r="J21" s="966"/>
      <c r="K21" s="966"/>
      <c r="L21" s="966"/>
      <c r="M21" s="966"/>
      <c r="N21" s="966"/>
      <c r="O21" s="966"/>
      <c r="P21" s="966"/>
      <c r="R21" s="888"/>
      <c r="V21" s="954"/>
      <c r="W21" s="239"/>
      <c r="X21" s="954"/>
      <c r="AJ21" s="954"/>
    </row>
    <row r="22" spans="2:36" s="268" customFormat="1" ht="31.5" thickTop="1" thickBot="1">
      <c r="B22" s="445" t="s">
        <v>7825</v>
      </c>
      <c r="C22" s="446"/>
      <c r="D22" s="446"/>
      <c r="E22" s="967"/>
      <c r="F22" s="967"/>
      <c r="G22" s="968"/>
      <c r="H22" s="968"/>
      <c r="I22" s="968"/>
      <c r="J22" s="968"/>
      <c r="K22" s="968"/>
      <c r="L22" s="968"/>
      <c r="M22" s="968"/>
      <c r="N22" s="968"/>
      <c r="O22" s="968"/>
      <c r="P22" s="968"/>
      <c r="R22" s="888"/>
      <c r="V22" s="954"/>
      <c r="W22" s="239"/>
      <c r="X22" s="954"/>
      <c r="AJ22" s="954"/>
    </row>
    <row r="23" spans="2:36" s="268" customFormat="1" ht="15.75" customHeight="1" thickTop="1">
      <c r="B23" s="959" t="s">
        <v>7826</v>
      </c>
      <c r="C23" s="329" t="s">
        <v>682</v>
      </c>
      <c r="D23" s="329">
        <v>3</v>
      </c>
      <c r="E23" s="960"/>
      <c r="F23" s="960"/>
      <c r="G23" s="960"/>
      <c r="H23" s="960"/>
      <c r="I23" s="960"/>
      <c r="J23" s="733">
        <f>IFERROR(SUM(E23:I23), 0)</f>
        <v>0</v>
      </c>
      <c r="K23" s="960"/>
      <c r="L23" s="960"/>
      <c r="M23" s="960"/>
      <c r="N23" s="960"/>
      <c r="O23" s="960"/>
      <c r="P23" s="468">
        <f>IFERROR(SUM(K23:O23), 0)</f>
        <v>0</v>
      </c>
      <c r="R23" s="333" t="s">
        <v>7827</v>
      </c>
      <c r="T23" s="335"/>
      <c r="V23" s="954"/>
      <c r="W23" s="336" t="str">
        <f t="shared" ref="W23:W32" si="25">IF( SUM( Y23:AI23 ) = 0, 0, $Y$9 )</f>
        <v>Please complete all cells in row</v>
      </c>
      <c r="X23" s="954"/>
      <c r="Y23" s="337">
        <f t="shared" ref="Y23:Y32" si="26" xml:space="preserve"> IF( ISNUMBER( E23 ), 0, 1 )</f>
        <v>1</v>
      </c>
      <c r="Z23" s="337">
        <f t="shared" ref="Z23:Z32" si="27" xml:space="preserve"> IF( ISNUMBER( F23 ), 0, 1 )</f>
        <v>1</v>
      </c>
      <c r="AA23" s="337">
        <f t="shared" ref="AA23:AA32" si="28" xml:space="preserve"> IF( ISNUMBER( G23 ), 0, 1 )</f>
        <v>1</v>
      </c>
      <c r="AB23" s="337">
        <f t="shared" ref="AB23:AB32" si="29" xml:space="preserve"> IF( ISNUMBER( H23 ), 0, 1 )</f>
        <v>1</v>
      </c>
      <c r="AC23" s="337">
        <f t="shared" ref="AC23:AC32" si="30" xml:space="preserve"> IF( ISNUMBER( I23 ), 0, 1 )</f>
        <v>1</v>
      </c>
      <c r="AE23" s="337">
        <f t="shared" ref="AE23:AE32" si="31" xml:space="preserve"> IF( ISNUMBER( K23 ), 0, 1 )</f>
        <v>1</v>
      </c>
      <c r="AF23" s="337">
        <f t="shared" ref="AF23:AF32" si="32" xml:space="preserve"> IF( ISNUMBER( L23 ), 0, 1 )</f>
        <v>1</v>
      </c>
      <c r="AG23" s="337">
        <f t="shared" ref="AG23:AG32" si="33" xml:space="preserve"> IF( ISNUMBER( M23 ), 0, 1 )</f>
        <v>1</v>
      </c>
      <c r="AH23" s="337">
        <f t="shared" ref="AH23:AH32" si="34" xml:space="preserve"> IF( ISNUMBER( N23 ), 0, 1 )</f>
        <v>1</v>
      </c>
      <c r="AI23" s="337">
        <f t="shared" ref="AI23:AI32" si="35" xml:space="preserve"> IF( ISNUMBER( O23 ), 0, 1 )</f>
        <v>1</v>
      </c>
      <c r="AJ23" s="954"/>
    </row>
    <row r="24" spans="2:36" s="268" customFormat="1" ht="15.75" customHeight="1">
      <c r="B24" s="961" t="s">
        <v>7828</v>
      </c>
      <c r="C24" s="338" t="s">
        <v>682</v>
      </c>
      <c r="D24" s="338">
        <v>3</v>
      </c>
      <c r="E24" s="962"/>
      <c r="F24" s="962"/>
      <c r="G24" s="962"/>
      <c r="H24" s="962"/>
      <c r="I24" s="962"/>
      <c r="J24" s="735">
        <f t="shared" ref="J24:J32" si="36">IFERROR(SUM(E24:I24), 0)</f>
        <v>0</v>
      </c>
      <c r="K24" s="962"/>
      <c r="L24" s="962"/>
      <c r="M24" s="962"/>
      <c r="N24" s="962"/>
      <c r="O24" s="962"/>
      <c r="P24" s="963">
        <f t="shared" ref="P24:P32" si="37">IFERROR(SUM(K24:O24), 0)</f>
        <v>0</v>
      </c>
      <c r="R24" s="342" t="s">
        <v>7829</v>
      </c>
      <c r="T24" s="343"/>
      <c r="V24" s="954"/>
      <c r="W24" s="336" t="str">
        <f t="shared" si="25"/>
        <v>Please complete all cells in row</v>
      </c>
      <c r="X24" s="954"/>
      <c r="Y24" s="337">
        <f t="shared" si="26"/>
        <v>1</v>
      </c>
      <c r="Z24" s="337">
        <f t="shared" si="27"/>
        <v>1</v>
      </c>
      <c r="AA24" s="337">
        <f t="shared" si="28"/>
        <v>1</v>
      </c>
      <c r="AB24" s="337">
        <f t="shared" si="29"/>
        <v>1</v>
      </c>
      <c r="AC24" s="337">
        <f t="shared" si="30"/>
        <v>1</v>
      </c>
      <c r="AE24" s="337">
        <f t="shared" si="31"/>
        <v>1</v>
      </c>
      <c r="AF24" s="337">
        <f t="shared" si="32"/>
        <v>1</v>
      </c>
      <c r="AG24" s="337">
        <f t="shared" si="33"/>
        <v>1</v>
      </c>
      <c r="AH24" s="337">
        <f t="shared" si="34"/>
        <v>1</v>
      </c>
      <c r="AI24" s="337">
        <f t="shared" si="35"/>
        <v>1</v>
      </c>
      <c r="AJ24" s="954"/>
    </row>
    <row r="25" spans="2:36" s="268" customFormat="1" ht="15.75" customHeight="1">
      <c r="B25" s="961" t="s">
        <v>7830</v>
      </c>
      <c r="C25" s="338" t="s">
        <v>682</v>
      </c>
      <c r="D25" s="338">
        <v>3</v>
      </c>
      <c r="E25" s="962"/>
      <c r="F25" s="962"/>
      <c r="G25" s="962"/>
      <c r="H25" s="962"/>
      <c r="I25" s="962"/>
      <c r="J25" s="735">
        <f t="shared" si="36"/>
        <v>0</v>
      </c>
      <c r="K25" s="962"/>
      <c r="L25" s="962"/>
      <c r="M25" s="962"/>
      <c r="N25" s="962"/>
      <c r="O25" s="962"/>
      <c r="P25" s="963">
        <f t="shared" si="37"/>
        <v>0</v>
      </c>
      <c r="R25" s="342" t="s">
        <v>7831</v>
      </c>
      <c r="T25" s="343"/>
      <c r="V25" s="954"/>
      <c r="W25" s="336" t="str">
        <f t="shared" si="25"/>
        <v>Please complete all cells in row</v>
      </c>
      <c r="X25" s="954"/>
      <c r="Y25" s="337">
        <f t="shared" si="26"/>
        <v>1</v>
      </c>
      <c r="Z25" s="337">
        <f t="shared" si="27"/>
        <v>1</v>
      </c>
      <c r="AA25" s="337">
        <f t="shared" si="28"/>
        <v>1</v>
      </c>
      <c r="AB25" s="337">
        <f t="shared" si="29"/>
        <v>1</v>
      </c>
      <c r="AC25" s="337">
        <f t="shared" si="30"/>
        <v>1</v>
      </c>
      <c r="AE25" s="337">
        <f t="shared" si="31"/>
        <v>1</v>
      </c>
      <c r="AF25" s="337">
        <f t="shared" si="32"/>
        <v>1</v>
      </c>
      <c r="AG25" s="337">
        <f t="shared" si="33"/>
        <v>1</v>
      </c>
      <c r="AH25" s="337">
        <f t="shared" si="34"/>
        <v>1</v>
      </c>
      <c r="AI25" s="337">
        <f t="shared" si="35"/>
        <v>1</v>
      </c>
      <c r="AJ25" s="954"/>
    </row>
    <row r="26" spans="2:36" s="268" customFormat="1" ht="15.75" customHeight="1">
      <c r="B26" s="961" t="s">
        <v>7832</v>
      </c>
      <c r="C26" s="338" t="s">
        <v>682</v>
      </c>
      <c r="D26" s="338">
        <v>3</v>
      </c>
      <c r="E26" s="962"/>
      <c r="F26" s="962"/>
      <c r="G26" s="962"/>
      <c r="H26" s="962"/>
      <c r="I26" s="962"/>
      <c r="J26" s="735">
        <f t="shared" si="36"/>
        <v>0</v>
      </c>
      <c r="K26" s="962"/>
      <c r="L26" s="962"/>
      <c r="M26" s="962"/>
      <c r="N26" s="962"/>
      <c r="O26" s="962"/>
      <c r="P26" s="963">
        <f>IFERROR(SUM(K26:O26), 0)</f>
        <v>0</v>
      </c>
      <c r="R26" s="342" t="s">
        <v>7833</v>
      </c>
      <c r="T26" s="343"/>
      <c r="V26" s="954"/>
      <c r="W26" s="336" t="str">
        <f t="shared" si="25"/>
        <v>Please complete all cells in row</v>
      </c>
      <c r="X26" s="954"/>
      <c r="Y26" s="337">
        <f t="shared" si="26"/>
        <v>1</v>
      </c>
      <c r="Z26" s="337">
        <f t="shared" si="27"/>
        <v>1</v>
      </c>
      <c r="AA26" s="337">
        <f t="shared" si="28"/>
        <v>1</v>
      </c>
      <c r="AB26" s="337">
        <f t="shared" si="29"/>
        <v>1</v>
      </c>
      <c r="AC26" s="337">
        <f t="shared" si="30"/>
        <v>1</v>
      </c>
      <c r="AE26" s="337">
        <f t="shared" si="31"/>
        <v>1</v>
      </c>
      <c r="AF26" s="337">
        <f t="shared" si="32"/>
        <v>1</v>
      </c>
      <c r="AG26" s="337">
        <f t="shared" si="33"/>
        <v>1</v>
      </c>
      <c r="AH26" s="337">
        <f t="shared" si="34"/>
        <v>1</v>
      </c>
      <c r="AI26" s="337">
        <f t="shared" si="35"/>
        <v>1</v>
      </c>
      <c r="AJ26" s="954"/>
    </row>
    <row r="27" spans="2:36" s="268" customFormat="1" ht="15.75" customHeight="1">
      <c r="B27" s="961" t="s">
        <v>7834</v>
      </c>
      <c r="C27" s="338" t="s">
        <v>682</v>
      </c>
      <c r="D27" s="338">
        <v>3</v>
      </c>
      <c r="E27" s="962"/>
      <c r="F27" s="962"/>
      <c r="G27" s="962"/>
      <c r="H27" s="962"/>
      <c r="I27" s="962"/>
      <c r="J27" s="735">
        <f t="shared" si="36"/>
        <v>0</v>
      </c>
      <c r="K27" s="962"/>
      <c r="L27" s="962"/>
      <c r="M27" s="962"/>
      <c r="N27" s="962"/>
      <c r="O27" s="962"/>
      <c r="P27" s="963">
        <f t="shared" si="37"/>
        <v>0</v>
      </c>
      <c r="R27" s="342" t="s">
        <v>7835</v>
      </c>
      <c r="T27" s="343"/>
      <c r="V27" s="954"/>
      <c r="W27" s="336" t="str">
        <f t="shared" si="25"/>
        <v>Please complete all cells in row</v>
      </c>
      <c r="X27" s="954"/>
      <c r="Y27" s="337">
        <f t="shared" si="26"/>
        <v>1</v>
      </c>
      <c r="Z27" s="337">
        <f t="shared" si="27"/>
        <v>1</v>
      </c>
      <c r="AA27" s="337">
        <f t="shared" si="28"/>
        <v>1</v>
      </c>
      <c r="AB27" s="337">
        <f t="shared" si="29"/>
        <v>1</v>
      </c>
      <c r="AC27" s="337">
        <f t="shared" si="30"/>
        <v>1</v>
      </c>
      <c r="AE27" s="337">
        <f t="shared" si="31"/>
        <v>1</v>
      </c>
      <c r="AF27" s="337">
        <f t="shared" si="32"/>
        <v>1</v>
      </c>
      <c r="AG27" s="337">
        <f t="shared" si="33"/>
        <v>1</v>
      </c>
      <c r="AH27" s="337">
        <f t="shared" si="34"/>
        <v>1</v>
      </c>
      <c r="AI27" s="337">
        <f t="shared" si="35"/>
        <v>1</v>
      </c>
      <c r="AJ27" s="954"/>
    </row>
    <row r="28" spans="2:36" s="268" customFormat="1" ht="15.75" customHeight="1">
      <c r="B28" s="961" t="s">
        <v>7836</v>
      </c>
      <c r="C28" s="338" t="s">
        <v>682</v>
      </c>
      <c r="D28" s="338">
        <v>3</v>
      </c>
      <c r="E28" s="962"/>
      <c r="F28" s="962"/>
      <c r="G28" s="962"/>
      <c r="H28" s="962"/>
      <c r="I28" s="962"/>
      <c r="J28" s="735">
        <f t="shared" si="36"/>
        <v>0</v>
      </c>
      <c r="K28" s="962"/>
      <c r="L28" s="962"/>
      <c r="M28" s="962"/>
      <c r="N28" s="962"/>
      <c r="O28" s="962"/>
      <c r="P28" s="963">
        <f t="shared" si="37"/>
        <v>0</v>
      </c>
      <c r="R28" s="342" t="s">
        <v>7837</v>
      </c>
      <c r="T28" s="343"/>
      <c r="V28" s="954"/>
      <c r="W28" s="336" t="str">
        <f t="shared" si="25"/>
        <v>Please complete all cells in row</v>
      </c>
      <c r="X28" s="954"/>
      <c r="Y28" s="337">
        <f t="shared" si="26"/>
        <v>1</v>
      </c>
      <c r="Z28" s="337">
        <f t="shared" si="27"/>
        <v>1</v>
      </c>
      <c r="AA28" s="337">
        <f t="shared" si="28"/>
        <v>1</v>
      </c>
      <c r="AB28" s="337">
        <f t="shared" si="29"/>
        <v>1</v>
      </c>
      <c r="AC28" s="337">
        <f t="shared" si="30"/>
        <v>1</v>
      </c>
      <c r="AE28" s="337">
        <f t="shared" si="31"/>
        <v>1</v>
      </c>
      <c r="AF28" s="337">
        <f t="shared" si="32"/>
        <v>1</v>
      </c>
      <c r="AG28" s="337">
        <f t="shared" si="33"/>
        <v>1</v>
      </c>
      <c r="AH28" s="337">
        <f t="shared" si="34"/>
        <v>1</v>
      </c>
      <c r="AI28" s="337">
        <f t="shared" si="35"/>
        <v>1</v>
      </c>
      <c r="AJ28" s="954"/>
    </row>
    <row r="29" spans="2:36" s="268" customFormat="1" ht="15.75" customHeight="1">
      <c r="B29" s="961" t="s">
        <v>7838</v>
      </c>
      <c r="C29" s="338" t="s">
        <v>682</v>
      </c>
      <c r="D29" s="338">
        <v>3</v>
      </c>
      <c r="E29" s="962"/>
      <c r="F29" s="962"/>
      <c r="G29" s="962"/>
      <c r="H29" s="962"/>
      <c r="I29" s="962"/>
      <c r="J29" s="735">
        <f t="shared" si="36"/>
        <v>0</v>
      </c>
      <c r="K29" s="962"/>
      <c r="L29" s="962"/>
      <c r="M29" s="962"/>
      <c r="N29" s="962"/>
      <c r="O29" s="962"/>
      <c r="P29" s="963">
        <f t="shared" si="37"/>
        <v>0</v>
      </c>
      <c r="R29" s="342" t="s">
        <v>7839</v>
      </c>
      <c r="T29" s="343"/>
      <c r="V29" s="954"/>
      <c r="W29" s="336" t="str">
        <f t="shared" si="25"/>
        <v>Please complete all cells in row</v>
      </c>
      <c r="X29" s="954"/>
      <c r="Y29" s="337">
        <f t="shared" si="26"/>
        <v>1</v>
      </c>
      <c r="Z29" s="337">
        <f t="shared" si="27"/>
        <v>1</v>
      </c>
      <c r="AA29" s="337">
        <f t="shared" si="28"/>
        <v>1</v>
      </c>
      <c r="AB29" s="337">
        <f t="shared" si="29"/>
        <v>1</v>
      </c>
      <c r="AC29" s="337">
        <f t="shared" si="30"/>
        <v>1</v>
      </c>
      <c r="AE29" s="337">
        <f t="shared" si="31"/>
        <v>1</v>
      </c>
      <c r="AF29" s="337">
        <f t="shared" si="32"/>
        <v>1</v>
      </c>
      <c r="AG29" s="337">
        <f t="shared" si="33"/>
        <v>1</v>
      </c>
      <c r="AH29" s="337">
        <f t="shared" si="34"/>
        <v>1</v>
      </c>
      <c r="AI29" s="337">
        <f t="shared" si="35"/>
        <v>1</v>
      </c>
      <c r="AJ29" s="954"/>
    </row>
    <row r="30" spans="2:36" s="268" customFormat="1" ht="15.75" customHeight="1">
      <c r="B30" s="961" t="s">
        <v>7840</v>
      </c>
      <c r="C30" s="338" t="s">
        <v>682</v>
      </c>
      <c r="D30" s="338">
        <v>3</v>
      </c>
      <c r="E30" s="962"/>
      <c r="F30" s="962"/>
      <c r="G30" s="962"/>
      <c r="H30" s="962"/>
      <c r="I30" s="962"/>
      <c r="J30" s="735">
        <f t="shared" si="36"/>
        <v>0</v>
      </c>
      <c r="K30" s="962"/>
      <c r="L30" s="962"/>
      <c r="M30" s="962"/>
      <c r="N30" s="962"/>
      <c r="O30" s="962"/>
      <c r="P30" s="963">
        <f t="shared" si="37"/>
        <v>0</v>
      </c>
      <c r="R30" s="342" t="s">
        <v>7841</v>
      </c>
      <c r="T30" s="343"/>
      <c r="V30" s="954"/>
      <c r="W30" s="336" t="str">
        <f t="shared" si="25"/>
        <v>Please complete all cells in row</v>
      </c>
      <c r="X30" s="954"/>
      <c r="Y30" s="337">
        <f t="shared" si="26"/>
        <v>1</v>
      </c>
      <c r="Z30" s="337">
        <f t="shared" si="27"/>
        <v>1</v>
      </c>
      <c r="AA30" s="337">
        <f t="shared" si="28"/>
        <v>1</v>
      </c>
      <c r="AB30" s="337">
        <f t="shared" si="29"/>
        <v>1</v>
      </c>
      <c r="AC30" s="337">
        <f t="shared" si="30"/>
        <v>1</v>
      </c>
      <c r="AE30" s="337">
        <f t="shared" si="31"/>
        <v>1</v>
      </c>
      <c r="AF30" s="337">
        <f t="shared" si="32"/>
        <v>1</v>
      </c>
      <c r="AG30" s="337">
        <f t="shared" si="33"/>
        <v>1</v>
      </c>
      <c r="AH30" s="337">
        <f t="shared" si="34"/>
        <v>1</v>
      </c>
      <c r="AI30" s="337">
        <f t="shared" si="35"/>
        <v>1</v>
      </c>
      <c r="AJ30" s="954"/>
    </row>
    <row r="31" spans="2:36" s="268" customFormat="1" ht="15.75" customHeight="1">
      <c r="B31" s="961" t="s">
        <v>7842</v>
      </c>
      <c r="C31" s="338" t="s">
        <v>682</v>
      </c>
      <c r="D31" s="338">
        <v>3</v>
      </c>
      <c r="E31" s="962"/>
      <c r="F31" s="962"/>
      <c r="G31" s="962"/>
      <c r="H31" s="962"/>
      <c r="I31" s="962"/>
      <c r="J31" s="735">
        <f t="shared" si="36"/>
        <v>0</v>
      </c>
      <c r="K31" s="962"/>
      <c r="L31" s="962"/>
      <c r="M31" s="962"/>
      <c r="N31" s="962"/>
      <c r="O31" s="962"/>
      <c r="P31" s="963">
        <f t="shared" si="37"/>
        <v>0</v>
      </c>
      <c r="R31" s="342" t="s">
        <v>7843</v>
      </c>
      <c r="T31" s="343"/>
      <c r="V31" s="954"/>
      <c r="W31" s="336" t="str">
        <f t="shared" si="25"/>
        <v>Please complete all cells in row</v>
      </c>
      <c r="X31" s="954"/>
      <c r="Y31" s="337">
        <f t="shared" si="26"/>
        <v>1</v>
      </c>
      <c r="Z31" s="337">
        <f t="shared" si="27"/>
        <v>1</v>
      </c>
      <c r="AA31" s="337">
        <f t="shared" si="28"/>
        <v>1</v>
      </c>
      <c r="AB31" s="337">
        <f t="shared" si="29"/>
        <v>1</v>
      </c>
      <c r="AC31" s="337">
        <f t="shared" si="30"/>
        <v>1</v>
      </c>
      <c r="AE31" s="337">
        <f t="shared" si="31"/>
        <v>1</v>
      </c>
      <c r="AF31" s="337">
        <f t="shared" si="32"/>
        <v>1</v>
      </c>
      <c r="AG31" s="337">
        <f t="shared" si="33"/>
        <v>1</v>
      </c>
      <c r="AH31" s="337">
        <f t="shared" si="34"/>
        <v>1</v>
      </c>
      <c r="AI31" s="337">
        <f t="shared" si="35"/>
        <v>1</v>
      </c>
      <c r="AJ31" s="954"/>
    </row>
    <row r="32" spans="2:36" s="268" customFormat="1" ht="15.75" customHeight="1">
      <c r="B32" s="961" t="s">
        <v>7844</v>
      </c>
      <c r="C32" s="338" t="s">
        <v>682</v>
      </c>
      <c r="D32" s="338">
        <v>3</v>
      </c>
      <c r="E32" s="962"/>
      <c r="F32" s="962"/>
      <c r="G32" s="962"/>
      <c r="H32" s="962"/>
      <c r="I32" s="962"/>
      <c r="J32" s="735">
        <f t="shared" si="36"/>
        <v>0</v>
      </c>
      <c r="K32" s="962"/>
      <c r="L32" s="962"/>
      <c r="M32" s="962"/>
      <c r="N32" s="962"/>
      <c r="O32" s="962"/>
      <c r="P32" s="963">
        <f t="shared" si="37"/>
        <v>0</v>
      </c>
      <c r="R32" s="342" t="s">
        <v>7845</v>
      </c>
      <c r="T32" s="343"/>
      <c r="V32" s="954"/>
      <c r="W32" s="336" t="str">
        <f t="shared" si="25"/>
        <v>Please complete all cells in row</v>
      </c>
      <c r="X32" s="954"/>
      <c r="Y32" s="337">
        <f t="shared" si="26"/>
        <v>1</v>
      </c>
      <c r="Z32" s="337">
        <f t="shared" si="27"/>
        <v>1</v>
      </c>
      <c r="AA32" s="337">
        <f t="shared" si="28"/>
        <v>1</v>
      </c>
      <c r="AB32" s="337">
        <f t="shared" si="29"/>
        <v>1</v>
      </c>
      <c r="AC32" s="337">
        <f t="shared" si="30"/>
        <v>1</v>
      </c>
      <c r="AE32" s="337">
        <f t="shared" si="31"/>
        <v>1</v>
      </c>
      <c r="AF32" s="337">
        <f t="shared" si="32"/>
        <v>1</v>
      </c>
      <c r="AG32" s="337">
        <f t="shared" si="33"/>
        <v>1</v>
      </c>
      <c r="AH32" s="337">
        <f t="shared" si="34"/>
        <v>1</v>
      </c>
      <c r="AI32" s="337">
        <f t="shared" si="35"/>
        <v>1</v>
      </c>
      <c r="AJ32" s="954"/>
    </row>
    <row r="33" spans="1:36" s="268" customFormat="1" ht="15.75" customHeight="1" thickBot="1">
      <c r="B33" s="517" t="s">
        <v>7846</v>
      </c>
      <c r="C33" s="407" t="s">
        <v>682</v>
      </c>
      <c r="D33" s="407">
        <v>3</v>
      </c>
      <c r="E33" s="737">
        <f>IFERROR(SUM(E23:E32), 0)</f>
        <v>0</v>
      </c>
      <c r="F33" s="737">
        <f t="shared" ref="F33" si="38">IFERROR(SUM(F23:F32), 0)</f>
        <v>0</v>
      </c>
      <c r="G33" s="737">
        <f>IFERROR(SUM(G23:G32), 0)</f>
        <v>0</v>
      </c>
      <c r="H33" s="737">
        <f t="shared" ref="H33:I33" si="39">IFERROR(SUM(H23:H32), 0)</f>
        <v>0</v>
      </c>
      <c r="I33" s="737">
        <f t="shared" si="39"/>
        <v>0</v>
      </c>
      <c r="J33" s="737">
        <f>IFERROR(SUM(E33:I33), 0)</f>
        <v>0</v>
      </c>
      <c r="K33" s="737">
        <f t="shared" ref="K33:M33" si="40">IFERROR(SUM(K23:K32), 0)</f>
        <v>0</v>
      </c>
      <c r="L33" s="737">
        <f t="shared" si="40"/>
        <v>0</v>
      </c>
      <c r="M33" s="737">
        <f t="shared" si="40"/>
        <v>0</v>
      </c>
      <c r="N33" s="737">
        <f>IFERROR(SUM(N23:N32), 0)</f>
        <v>0</v>
      </c>
      <c r="O33" s="737">
        <f>IFERROR(SUM(O23:O32), 0)</f>
        <v>0</v>
      </c>
      <c r="P33" s="469">
        <f>IFERROR(SUM(K33:O33), 0)</f>
        <v>0</v>
      </c>
      <c r="R33" s="634" t="s">
        <v>7847</v>
      </c>
      <c r="T33" s="354"/>
      <c r="V33" s="954"/>
      <c r="W33" s="239"/>
      <c r="X33" s="954"/>
      <c r="AJ33" s="954"/>
    </row>
    <row r="34" spans="1:36" ht="33" customHeight="1" thickTop="1">
      <c r="A34" s="268"/>
      <c r="B34" s="969"/>
      <c r="C34" s="969"/>
      <c r="D34" s="969"/>
      <c r="E34" s="969"/>
      <c r="F34" s="970"/>
      <c r="G34" s="970"/>
      <c r="H34" s="970"/>
      <c r="I34" s="970"/>
      <c r="J34" s="970"/>
      <c r="K34" s="970"/>
      <c r="L34" s="971"/>
      <c r="M34" s="268"/>
      <c r="N34" s="268"/>
      <c r="O34" s="268"/>
      <c r="P34" s="268"/>
      <c r="Q34" s="268"/>
      <c r="R34" s="268"/>
      <c r="S34" s="268"/>
      <c r="T34" s="268"/>
      <c r="U34" s="268"/>
      <c r="Y34" s="268"/>
      <c r="Z34" s="268"/>
      <c r="AA34" s="268"/>
      <c r="AB34" s="268"/>
      <c r="AC34" s="268"/>
      <c r="AD34" s="268"/>
      <c r="AE34" s="268"/>
      <c r="AF34" s="268"/>
      <c r="AG34" s="268"/>
      <c r="AH34" s="268"/>
      <c r="AI34" s="268"/>
    </row>
    <row r="35" spans="1:36" ht="15.75" customHeight="1">
      <c r="A35" s="268"/>
      <c r="B35" s="972"/>
      <c r="C35" s="972"/>
      <c r="D35" s="972"/>
      <c r="E35" s="958"/>
      <c r="F35" s="969"/>
      <c r="G35" s="969"/>
      <c r="H35" s="969"/>
      <c r="I35" s="969"/>
      <c r="J35" s="969"/>
      <c r="K35" s="969"/>
      <c r="L35" s="969"/>
      <c r="M35" s="268"/>
      <c r="N35" s="268"/>
      <c r="O35" s="268"/>
      <c r="P35" s="268"/>
      <c r="Q35" s="268"/>
      <c r="R35" s="268"/>
      <c r="S35" s="268"/>
      <c r="T35" s="268"/>
      <c r="U35" s="268"/>
      <c r="Y35" s="268"/>
      <c r="Z35" s="268"/>
      <c r="AA35" s="268"/>
      <c r="AB35" s="268"/>
      <c r="AC35" s="268"/>
      <c r="AD35" s="268"/>
      <c r="AE35" s="268"/>
      <c r="AF35" s="268"/>
      <c r="AG35" s="268"/>
      <c r="AH35" s="268"/>
      <c r="AI35" s="268"/>
    </row>
    <row r="36" spans="1:36" ht="15.75" customHeight="1">
      <c r="A36" s="268"/>
      <c r="B36" s="268"/>
      <c r="C36" s="268"/>
      <c r="D36" s="268"/>
      <c r="E36" s="268"/>
      <c r="F36" s="268"/>
      <c r="G36" s="268"/>
      <c r="H36" s="268"/>
      <c r="I36" s="268"/>
      <c r="J36" s="268"/>
      <c r="K36" s="268"/>
      <c r="L36" s="268"/>
      <c r="M36" s="268"/>
      <c r="N36" s="268"/>
      <c r="O36" s="268"/>
      <c r="P36" s="268"/>
      <c r="Q36" s="268"/>
      <c r="R36" s="268"/>
      <c r="S36" s="268"/>
      <c r="T36" s="268"/>
      <c r="U36" s="268"/>
      <c r="Y36" s="268"/>
      <c r="Z36" s="268"/>
      <c r="AA36" s="268"/>
      <c r="AB36" s="268"/>
      <c r="AC36" s="268"/>
      <c r="AD36" s="268"/>
      <c r="AE36" s="268"/>
      <c r="AF36" s="268"/>
      <c r="AG36" s="268"/>
      <c r="AH36" s="268"/>
      <c r="AI36" s="268"/>
    </row>
    <row r="37" spans="1:36" ht="15.75" customHeight="1">
      <c r="A37" s="268"/>
      <c r="B37" s="268"/>
      <c r="C37" s="268"/>
      <c r="D37" s="268"/>
      <c r="E37" s="268"/>
      <c r="F37" s="268"/>
      <c r="G37" s="268"/>
      <c r="H37" s="268"/>
      <c r="I37" s="268"/>
      <c r="J37" s="268"/>
      <c r="K37" s="268"/>
      <c r="L37" s="268"/>
      <c r="M37" s="268"/>
      <c r="N37" s="268"/>
      <c r="O37" s="268"/>
      <c r="P37" s="268"/>
      <c r="Q37" s="268"/>
      <c r="R37" s="268"/>
      <c r="S37" s="268"/>
      <c r="T37" s="268"/>
      <c r="U37" s="268"/>
    </row>
    <row r="38" spans="1:36" ht="15.75" customHeight="1">
      <c r="A38" s="268"/>
      <c r="B38" s="268"/>
      <c r="C38" s="268"/>
      <c r="D38" s="268"/>
      <c r="E38" s="268"/>
      <c r="F38" s="268"/>
      <c r="G38" s="268"/>
      <c r="H38" s="268"/>
      <c r="I38" s="268"/>
      <c r="J38" s="268"/>
      <c r="K38" s="268"/>
      <c r="L38" s="268"/>
      <c r="M38" s="268"/>
      <c r="N38" s="268"/>
      <c r="O38" s="268"/>
      <c r="P38" s="268"/>
      <c r="Q38" s="268"/>
      <c r="R38" s="268"/>
      <c r="S38" s="268"/>
      <c r="T38" s="268"/>
      <c r="U38" s="268"/>
    </row>
    <row r="39" spans="1:36" ht="15.75" customHeight="1">
      <c r="A39" s="268"/>
      <c r="B39" s="268"/>
      <c r="C39" s="268"/>
      <c r="D39" s="268"/>
      <c r="E39" s="268"/>
      <c r="F39" s="268"/>
      <c r="G39" s="268"/>
      <c r="H39" s="268"/>
      <c r="I39" s="268"/>
      <c r="J39" s="268"/>
      <c r="K39" s="268"/>
      <c r="L39" s="268"/>
      <c r="M39" s="268"/>
      <c r="N39" s="268"/>
      <c r="O39" s="268"/>
      <c r="P39" s="268"/>
      <c r="Q39" s="268"/>
      <c r="R39" s="268"/>
      <c r="S39" s="268"/>
      <c r="T39" s="268"/>
      <c r="U39" s="268"/>
    </row>
  </sheetData>
  <sheetProtection formatColumns="0" formatRows="0"/>
  <mergeCells count="18">
    <mergeCell ref="Y8:AC8"/>
    <mergeCell ref="B5:B7"/>
    <mergeCell ref="C5:C7"/>
    <mergeCell ref="D5:D7"/>
    <mergeCell ref="E5:J5"/>
    <mergeCell ref="K5:P5"/>
    <mergeCell ref="R5:R7"/>
    <mergeCell ref="T5:T7"/>
    <mergeCell ref="E6:E7"/>
    <mergeCell ref="F6:I6"/>
    <mergeCell ref="J6:J7"/>
    <mergeCell ref="K6:K7"/>
    <mergeCell ref="L6:O6"/>
    <mergeCell ref="P6:P7"/>
    <mergeCell ref="B1:I1"/>
    <mergeCell ref="O1:P1"/>
    <mergeCell ref="B2:I2"/>
    <mergeCell ref="B3:T3"/>
  </mergeCells>
  <conditionalFormatting sqref="W10:W19">
    <cfRule type="cellIs" dxfId="228" priority="13" operator="equal">
      <formula>0</formula>
    </cfRule>
  </conditionalFormatting>
  <conditionalFormatting sqref="W33">
    <cfRule type="cellIs" dxfId="227" priority="2" operator="equal">
      <formula>0</formula>
    </cfRule>
  </conditionalFormatting>
  <conditionalFormatting sqref="W23:W32">
    <cfRule type="cellIs" dxfId="226" priority="1" operator="equal">
      <formula>0</formula>
    </cfRule>
  </conditionalFormatting>
  <dataValidations disablePrompts="1" count="1">
    <dataValidation type="custom" allowBlank="1" showErrorMessage="1" errorTitle="Input Error" error="Please input a numeric value." sqref="K23:O32 E23:I32 E10:I19 K10:O19">
      <formula1>ISNUMBER(E10)</formula1>
    </dataValidation>
  </dataValidations>
  <pageMargins left="0.7" right="0.7" top="0.75" bottom="0.75" header="0.3" footer="0.3"/>
  <pageSetup paperSize="8" scale="56" fitToHeight="0" orientation="portrait" r:id="rId1"/>
  <headerFooter>
    <oddHeader>&amp;L&amp;F&amp;CSheet: &amp;A&amp;ROFFICIAL</oddHeader>
    <oddFooter>&amp;LPrinted on: &amp;D at &amp;T&amp;CPage &amp;P of &amp;N&amp;ROfwat</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BF44"/>
  <sheetViews>
    <sheetView showGridLines="0" zoomScale="70" zoomScaleNormal="70" zoomScaleSheetLayoutView="100" workbookViewId="0"/>
  </sheetViews>
  <sheetFormatPr defaultColWidth="9" defaultRowHeight="15"/>
  <cols>
    <col min="1" max="1" width="1.625" style="16" customWidth="1"/>
    <col min="2" max="2" width="43.625" style="16" customWidth="1"/>
    <col min="3" max="3" width="7" style="16" customWidth="1"/>
    <col min="4" max="4" width="5.5" style="16" customWidth="1"/>
    <col min="5" max="22" width="12.5" style="16" customWidth="1"/>
    <col min="23" max="23" width="1.625" style="16" customWidth="1"/>
    <col min="24" max="24" width="12.5" style="16" customWidth="1"/>
    <col min="25" max="25" width="1.625" style="16" customWidth="1"/>
    <col min="26" max="26" width="33.625" style="16" customWidth="1"/>
    <col min="27" max="28" width="1.625" style="16" customWidth="1"/>
    <col min="29" max="29" width="25" style="16" customWidth="1"/>
    <col min="30" max="30" width="1.625" style="16" customWidth="1"/>
    <col min="31" max="38" width="5.125" style="16" hidden="1" customWidth="1"/>
    <col min="39" max="39" width="1.625" style="16" hidden="1" customWidth="1"/>
    <col min="40" max="47" width="5.125" style="16" hidden="1" customWidth="1"/>
    <col min="48" max="48" width="1.625" style="16" hidden="1" customWidth="1"/>
    <col min="49" max="49" width="1.625" style="16" customWidth="1"/>
    <col min="50" max="16384" width="9" style="16"/>
  </cols>
  <sheetData>
    <row r="1" spans="1:58" ht="23.25">
      <c r="A1" s="239"/>
      <c r="B1" s="973" t="s">
        <v>638</v>
      </c>
      <c r="C1" s="973"/>
      <c r="D1" s="973"/>
      <c r="E1" s="239"/>
      <c r="F1" s="239"/>
      <c r="G1" s="239"/>
      <c r="H1" s="239"/>
      <c r="I1" s="239"/>
      <c r="J1" s="239"/>
      <c r="K1" s="239"/>
      <c r="L1" s="239"/>
      <c r="M1" s="239"/>
      <c r="N1" s="239"/>
      <c r="O1" s="239"/>
      <c r="P1" s="239"/>
      <c r="Q1" s="239"/>
      <c r="R1" s="239"/>
      <c r="S1" s="239"/>
      <c r="T1" s="239"/>
      <c r="U1" s="239"/>
      <c r="V1" s="239"/>
      <c r="W1" s="239"/>
      <c r="X1" s="239"/>
      <c r="Y1" s="239"/>
      <c r="Z1" s="239"/>
      <c r="AA1" s="239"/>
      <c r="AB1" s="258"/>
      <c r="AC1" s="239"/>
      <c r="AD1" s="258"/>
      <c r="AE1" s="239"/>
      <c r="AF1" s="239"/>
      <c r="AG1" s="239"/>
      <c r="AH1" s="239"/>
      <c r="AI1" s="239"/>
      <c r="AJ1" s="239"/>
      <c r="AK1" s="239"/>
      <c r="AL1" s="239"/>
      <c r="AM1" s="239"/>
      <c r="AN1" s="239"/>
      <c r="AO1" s="239"/>
      <c r="AP1" s="239"/>
      <c r="AQ1" s="239"/>
      <c r="AR1" s="239"/>
      <c r="AS1" s="239"/>
      <c r="AT1" s="239"/>
      <c r="AU1" s="239"/>
      <c r="AV1" s="258"/>
      <c r="AW1" s="239"/>
      <c r="AX1" s="239"/>
      <c r="AY1" s="239"/>
      <c r="AZ1" s="239"/>
      <c r="BA1" s="239"/>
      <c r="BB1" s="239"/>
      <c r="BC1" s="239"/>
      <c r="BD1" s="239"/>
      <c r="BE1" s="239"/>
      <c r="BF1" s="239"/>
    </row>
    <row r="2" spans="1:58" ht="23.25">
      <c r="A2" s="239"/>
      <c r="B2" s="973" t="str">
        <f>Validation!B4</f>
        <v>South Staffordshire Water</v>
      </c>
      <c r="C2" s="239"/>
      <c r="D2" s="239"/>
      <c r="E2" s="239"/>
      <c r="F2" s="239"/>
      <c r="G2" s="239"/>
      <c r="H2" s="239"/>
      <c r="I2" s="239"/>
      <c r="J2" s="239"/>
      <c r="K2" s="239"/>
      <c r="L2" s="239"/>
      <c r="M2" s="239"/>
      <c r="N2" s="239"/>
      <c r="O2" s="239"/>
      <c r="P2" s="239"/>
      <c r="Q2" s="239"/>
      <c r="R2" s="239"/>
      <c r="S2" s="239"/>
      <c r="T2" s="239"/>
      <c r="U2" s="239"/>
      <c r="V2" s="239"/>
      <c r="W2" s="239"/>
      <c r="X2" s="239"/>
      <c r="Y2" s="239"/>
      <c r="Z2" s="239"/>
      <c r="AA2" s="239"/>
      <c r="AB2" s="258"/>
      <c r="AC2" s="239"/>
      <c r="AD2" s="258"/>
      <c r="AE2" s="239"/>
      <c r="AF2" s="239"/>
      <c r="AG2" s="239"/>
      <c r="AH2" s="239"/>
      <c r="AI2" s="239"/>
      <c r="AJ2" s="239"/>
      <c r="AK2" s="239"/>
      <c r="AL2" s="239"/>
      <c r="AM2" s="239"/>
      <c r="AN2" s="239"/>
      <c r="AO2" s="239"/>
      <c r="AP2" s="239"/>
      <c r="AQ2" s="239"/>
      <c r="AR2" s="239"/>
      <c r="AS2" s="239"/>
      <c r="AT2" s="239"/>
      <c r="AU2" s="239"/>
      <c r="AV2" s="258"/>
      <c r="AW2" s="239"/>
      <c r="AX2" s="239"/>
      <c r="AY2" s="239"/>
      <c r="AZ2" s="239"/>
      <c r="BA2" s="239"/>
      <c r="BB2" s="239"/>
      <c r="BC2" s="239"/>
      <c r="BD2" s="239"/>
      <c r="BE2" s="239"/>
      <c r="BF2" s="239"/>
    </row>
    <row r="3" spans="1:58" ht="19.5">
      <c r="A3" s="239"/>
      <c r="B3" s="2852" t="s">
        <v>7848</v>
      </c>
      <c r="C3" s="2734"/>
      <c r="D3" s="2734"/>
      <c r="E3" s="2734"/>
      <c r="F3" s="2734"/>
      <c r="G3" s="2734"/>
      <c r="H3" s="2734"/>
      <c r="I3" s="2734"/>
      <c r="J3" s="2734"/>
      <c r="K3" s="2734"/>
      <c r="L3" s="2734"/>
      <c r="M3" s="2734"/>
      <c r="N3" s="2734"/>
      <c r="O3" s="2734"/>
      <c r="P3" s="2734"/>
      <c r="Q3" s="2734"/>
      <c r="R3" s="2734"/>
      <c r="S3" s="2734"/>
      <c r="T3" s="2734"/>
      <c r="U3" s="2734"/>
      <c r="V3" s="2734"/>
      <c r="W3" s="2734"/>
      <c r="X3" s="2734"/>
      <c r="Y3" s="2734"/>
      <c r="Z3" s="2734"/>
      <c r="AA3" s="239"/>
      <c r="AB3" s="258"/>
      <c r="AC3" s="2534" t="s">
        <v>6027</v>
      </c>
      <c r="AD3" s="258"/>
      <c r="AE3" s="239"/>
      <c r="AF3" s="239"/>
      <c r="AG3" s="239"/>
      <c r="AH3" s="239"/>
      <c r="AI3" s="239"/>
      <c r="AJ3" s="239"/>
      <c r="AK3" s="239"/>
      <c r="AL3" s="239"/>
      <c r="AM3" s="239"/>
      <c r="AN3" s="239"/>
      <c r="AO3" s="239"/>
      <c r="AP3" s="239"/>
      <c r="AQ3" s="239"/>
      <c r="AR3" s="239"/>
      <c r="AS3" s="239"/>
      <c r="AT3" s="239"/>
      <c r="AU3" s="239"/>
      <c r="AV3" s="258"/>
      <c r="AW3" s="239"/>
      <c r="AX3" s="239"/>
      <c r="AY3" s="239"/>
      <c r="AZ3" s="239"/>
      <c r="BA3" s="239"/>
      <c r="BB3" s="239"/>
      <c r="BC3" s="239"/>
      <c r="BD3" s="239"/>
      <c r="BE3" s="239"/>
      <c r="BF3" s="239"/>
    </row>
    <row r="4" spans="1:58" ht="15.75" thickBot="1">
      <c r="A4" s="239"/>
      <c r="B4" s="269"/>
      <c r="C4" s="269"/>
      <c r="D4" s="269"/>
      <c r="E4" s="952"/>
      <c r="F4" s="974"/>
      <c r="G4" s="974"/>
      <c r="H4" s="974"/>
      <c r="I4" s="974"/>
      <c r="J4" s="974"/>
      <c r="K4" s="974"/>
      <c r="L4" s="974"/>
      <c r="M4" s="974"/>
      <c r="N4" s="974"/>
      <c r="O4" s="239"/>
      <c r="P4" s="239"/>
      <c r="Q4" s="239"/>
      <c r="R4" s="239"/>
      <c r="S4" s="239"/>
      <c r="T4" s="239"/>
      <c r="U4" s="239"/>
      <c r="V4" s="239"/>
      <c r="W4" s="239"/>
      <c r="X4" s="239"/>
      <c r="Y4" s="239"/>
      <c r="Z4" s="239"/>
      <c r="AA4" s="239"/>
      <c r="AB4" s="258"/>
      <c r="AC4" s="239"/>
      <c r="AD4" s="258"/>
      <c r="AE4" s="239"/>
      <c r="AF4" s="239"/>
      <c r="AG4" s="239"/>
      <c r="AH4" s="239"/>
      <c r="AI4" s="239"/>
      <c r="AJ4" s="239"/>
      <c r="AK4" s="239"/>
      <c r="AL4" s="239"/>
      <c r="AM4" s="239"/>
      <c r="AN4" s="239"/>
      <c r="AO4" s="239"/>
      <c r="AP4" s="239"/>
      <c r="AQ4" s="239"/>
      <c r="AR4" s="239"/>
      <c r="AS4" s="239"/>
      <c r="AT4" s="239"/>
      <c r="AU4" s="239"/>
      <c r="AV4" s="258"/>
      <c r="AW4" s="239"/>
      <c r="AX4" s="239"/>
      <c r="AY4" s="239"/>
      <c r="AZ4" s="239"/>
      <c r="BA4" s="239"/>
      <c r="BB4" s="239"/>
      <c r="BC4" s="239"/>
      <c r="BD4" s="239"/>
      <c r="BE4" s="239"/>
      <c r="BF4" s="239"/>
    </row>
    <row r="5" spans="1:58" s="9" customFormat="1" ht="16.5" thickTop="1">
      <c r="A5" s="268"/>
      <c r="B5" s="2845" t="s">
        <v>6029</v>
      </c>
      <c r="C5" s="2853" t="s">
        <v>6030</v>
      </c>
      <c r="D5" s="2853" t="s">
        <v>5926</v>
      </c>
      <c r="E5" s="2833" t="s">
        <v>7800</v>
      </c>
      <c r="F5" s="2833"/>
      <c r="G5" s="2833"/>
      <c r="H5" s="2833"/>
      <c r="I5" s="2833"/>
      <c r="J5" s="2833"/>
      <c r="K5" s="2833"/>
      <c r="L5" s="2833"/>
      <c r="M5" s="2833"/>
      <c r="N5" s="2833" t="s">
        <v>7801</v>
      </c>
      <c r="O5" s="2833"/>
      <c r="P5" s="2833"/>
      <c r="Q5" s="2833"/>
      <c r="R5" s="2833"/>
      <c r="S5" s="2833"/>
      <c r="T5" s="2833"/>
      <c r="U5" s="2833"/>
      <c r="V5" s="2834"/>
      <c r="W5" s="268"/>
      <c r="X5" s="2808" t="s">
        <v>6034</v>
      </c>
      <c r="Y5" s="268"/>
      <c r="Z5" s="2808" t="s">
        <v>6035</v>
      </c>
      <c r="AA5" s="268"/>
      <c r="AB5" s="954"/>
      <c r="AC5" s="268"/>
      <c r="AD5" s="954"/>
      <c r="AE5" s="268"/>
      <c r="AF5" s="268"/>
      <c r="AG5" s="268"/>
      <c r="AH5" s="268"/>
      <c r="AI5" s="268"/>
      <c r="AJ5" s="268"/>
      <c r="AK5" s="268"/>
      <c r="AL5" s="268"/>
      <c r="AM5" s="268"/>
      <c r="AN5" s="268"/>
      <c r="AO5" s="268"/>
      <c r="AP5" s="268"/>
      <c r="AQ5" s="268"/>
      <c r="AR5" s="268"/>
      <c r="AS5" s="268"/>
      <c r="AT5" s="268"/>
      <c r="AU5" s="268"/>
      <c r="AV5" s="954"/>
      <c r="AW5" s="268"/>
      <c r="AX5" s="268"/>
      <c r="AY5" s="268"/>
      <c r="AZ5" s="268"/>
      <c r="BA5" s="268"/>
      <c r="BB5" s="268"/>
      <c r="BC5" s="268"/>
      <c r="BD5" s="268"/>
      <c r="BE5" s="268"/>
      <c r="BF5" s="268"/>
    </row>
    <row r="6" spans="1:58" s="9" customFormat="1" ht="15.75">
      <c r="A6" s="268"/>
      <c r="B6" s="2846"/>
      <c r="C6" s="2854"/>
      <c r="D6" s="2854"/>
      <c r="E6" s="2855" t="s">
        <v>7849</v>
      </c>
      <c r="F6" s="2855"/>
      <c r="G6" s="2855"/>
      <c r="H6" s="2855"/>
      <c r="I6" s="2855"/>
      <c r="J6" s="2842" t="s">
        <v>601</v>
      </c>
      <c r="K6" s="2842"/>
      <c r="L6" s="2842"/>
      <c r="M6" s="2842" t="s">
        <v>6106</v>
      </c>
      <c r="N6" s="2855" t="s">
        <v>7849</v>
      </c>
      <c r="O6" s="2855"/>
      <c r="P6" s="2855"/>
      <c r="Q6" s="2855"/>
      <c r="R6" s="2855"/>
      <c r="S6" s="2842" t="s">
        <v>601</v>
      </c>
      <c r="T6" s="2842"/>
      <c r="U6" s="2842"/>
      <c r="V6" s="2843" t="s">
        <v>6106</v>
      </c>
      <c r="W6" s="268"/>
      <c r="X6" s="2809"/>
      <c r="Y6" s="268"/>
      <c r="Z6" s="2809"/>
      <c r="AA6" s="268"/>
      <c r="AB6" s="954"/>
      <c r="AC6" s="268"/>
      <c r="AD6" s="954"/>
      <c r="AE6" s="268"/>
      <c r="AF6" s="268"/>
      <c r="AG6" s="268"/>
      <c r="AH6" s="268"/>
      <c r="AI6" s="268"/>
      <c r="AJ6" s="268"/>
      <c r="AK6" s="268"/>
      <c r="AL6" s="268"/>
      <c r="AM6" s="268"/>
      <c r="AN6" s="268"/>
      <c r="AO6" s="268"/>
      <c r="AP6" s="268"/>
      <c r="AQ6" s="268"/>
      <c r="AR6" s="268"/>
      <c r="AS6" s="268"/>
      <c r="AT6" s="268"/>
      <c r="AU6" s="268"/>
      <c r="AV6" s="954"/>
      <c r="AW6" s="268"/>
      <c r="AX6" s="268"/>
      <c r="AY6" s="268"/>
      <c r="AZ6" s="268"/>
      <c r="BA6" s="268"/>
      <c r="BB6" s="268"/>
      <c r="BC6" s="268"/>
      <c r="BD6" s="268"/>
      <c r="BE6" s="268"/>
      <c r="BF6" s="268"/>
    </row>
    <row r="7" spans="1:58" s="9" customFormat="1" ht="16.5">
      <c r="A7" s="268"/>
      <c r="B7" s="2846"/>
      <c r="C7" s="2854"/>
      <c r="D7" s="2854"/>
      <c r="E7" s="2842" t="s">
        <v>7850</v>
      </c>
      <c r="F7" s="2842"/>
      <c r="G7" s="2842"/>
      <c r="H7" s="2842" t="s">
        <v>7769</v>
      </c>
      <c r="I7" s="2842" t="s">
        <v>7851</v>
      </c>
      <c r="J7" s="2842" t="s">
        <v>7771</v>
      </c>
      <c r="K7" s="2842" t="s">
        <v>7772</v>
      </c>
      <c r="L7" s="2842" t="s">
        <v>7773</v>
      </c>
      <c r="M7" s="2842"/>
      <c r="N7" s="2842" t="s">
        <v>7850</v>
      </c>
      <c r="O7" s="2842"/>
      <c r="P7" s="2842"/>
      <c r="Q7" s="2842" t="s">
        <v>7769</v>
      </c>
      <c r="R7" s="2842" t="s">
        <v>7851</v>
      </c>
      <c r="S7" s="2842" t="s">
        <v>7771</v>
      </c>
      <c r="T7" s="2842" t="s">
        <v>7772</v>
      </c>
      <c r="U7" s="2842" t="s">
        <v>7773</v>
      </c>
      <c r="V7" s="2843"/>
      <c r="W7" s="268"/>
      <c r="X7" s="2809"/>
      <c r="Y7" s="268"/>
      <c r="Z7" s="2809"/>
      <c r="AA7" s="268"/>
      <c r="AB7" s="954"/>
      <c r="AC7" s="956"/>
      <c r="AD7" s="954"/>
      <c r="AE7" s="268"/>
      <c r="AF7" s="268"/>
      <c r="AG7" s="268"/>
      <c r="AH7" s="268"/>
      <c r="AI7" s="268"/>
      <c r="AJ7" s="268"/>
      <c r="AK7" s="268"/>
      <c r="AL7" s="268"/>
      <c r="AM7" s="268"/>
      <c r="AN7" s="322"/>
      <c r="AO7" s="322"/>
      <c r="AP7" s="322"/>
      <c r="AQ7" s="322"/>
      <c r="AR7" s="322"/>
      <c r="AS7" s="322"/>
      <c r="AT7" s="322"/>
      <c r="AU7" s="322"/>
      <c r="AV7" s="954"/>
      <c r="AW7" s="268"/>
      <c r="AX7" s="268"/>
      <c r="AY7" s="268"/>
      <c r="AZ7" s="268"/>
      <c r="BA7" s="268"/>
      <c r="BB7" s="268"/>
      <c r="BC7" s="268"/>
      <c r="BD7" s="268"/>
      <c r="BE7" s="268"/>
      <c r="BF7" s="268"/>
    </row>
    <row r="8" spans="1:58" s="9" customFormat="1" ht="66" customHeight="1" thickBot="1">
      <c r="A8" s="268"/>
      <c r="B8" s="2847"/>
      <c r="C8" s="2836"/>
      <c r="D8" s="2836"/>
      <c r="E8" s="955" t="s">
        <v>7766</v>
      </c>
      <c r="F8" s="955" t="s">
        <v>7767</v>
      </c>
      <c r="G8" s="955" t="s">
        <v>7768</v>
      </c>
      <c r="H8" s="2851"/>
      <c r="I8" s="2851"/>
      <c r="J8" s="2851"/>
      <c r="K8" s="2851"/>
      <c r="L8" s="2851"/>
      <c r="M8" s="2851"/>
      <c r="N8" s="955" t="s">
        <v>7766</v>
      </c>
      <c r="O8" s="955" t="s">
        <v>7767</v>
      </c>
      <c r="P8" s="955" t="s">
        <v>7768</v>
      </c>
      <c r="Q8" s="2851"/>
      <c r="R8" s="2851"/>
      <c r="S8" s="2851"/>
      <c r="T8" s="2851"/>
      <c r="U8" s="2851"/>
      <c r="V8" s="2844"/>
      <c r="W8" s="268"/>
      <c r="X8" s="2810"/>
      <c r="Y8" s="268"/>
      <c r="Z8" s="2810"/>
      <c r="AA8" s="268"/>
      <c r="AB8" s="954"/>
      <c r="AC8" s="268"/>
      <c r="AD8" s="954"/>
      <c r="AE8" s="2707" t="s">
        <v>6028</v>
      </c>
      <c r="AF8" s="2707"/>
      <c r="AG8" s="2707"/>
      <c r="AH8" s="2841"/>
      <c r="AI8" s="2841"/>
      <c r="AJ8" s="2841"/>
      <c r="AK8" s="2841"/>
      <c r="AL8" s="2841"/>
      <c r="AM8" s="268"/>
      <c r="AN8" s="322"/>
      <c r="AO8" s="322"/>
      <c r="AP8" s="322"/>
      <c r="AQ8" s="322"/>
      <c r="AR8" s="322"/>
      <c r="AS8" s="322"/>
      <c r="AT8" s="322"/>
      <c r="AU8" s="322"/>
      <c r="AV8" s="954"/>
      <c r="AW8" s="268"/>
      <c r="AX8" s="268"/>
      <c r="AY8" s="268"/>
      <c r="AZ8" s="268"/>
      <c r="BA8" s="268"/>
      <c r="BB8" s="268"/>
      <c r="BC8" s="268"/>
      <c r="BD8" s="268"/>
      <c r="BE8" s="268"/>
      <c r="BF8" s="268"/>
    </row>
    <row r="9" spans="1:58" s="9" customFormat="1" ht="17.25" thickTop="1" thickBot="1">
      <c r="A9" s="268"/>
      <c r="B9" s="957"/>
      <c r="C9" s="957"/>
      <c r="D9" s="957"/>
      <c r="E9" s="958"/>
      <c r="F9" s="958"/>
      <c r="G9" s="958"/>
      <c r="H9" s="958"/>
      <c r="I9" s="958"/>
      <c r="J9" s="958"/>
      <c r="K9" s="958"/>
      <c r="L9" s="958"/>
      <c r="M9" s="958"/>
      <c r="N9" s="958"/>
      <c r="O9" s="958"/>
      <c r="P9" s="958"/>
      <c r="Q9" s="958"/>
      <c r="R9" s="958"/>
      <c r="S9" s="958"/>
      <c r="T9" s="958"/>
      <c r="U9" s="958"/>
      <c r="V9" s="958"/>
      <c r="W9" s="268"/>
      <c r="X9" s="888"/>
      <c r="Y9" s="268"/>
      <c r="Z9" s="268"/>
      <c r="AA9" s="268"/>
      <c r="AB9" s="954"/>
      <c r="AC9" s="268"/>
      <c r="AD9" s="954"/>
      <c r="AE9" s="321" t="s">
        <v>6036</v>
      </c>
      <c r="AF9" s="268"/>
      <c r="AG9" s="268"/>
      <c r="AH9" s="268"/>
      <c r="AI9" s="268"/>
      <c r="AJ9" s="268"/>
      <c r="AK9" s="268"/>
      <c r="AL9" s="268"/>
      <c r="AM9" s="268"/>
      <c r="AN9" s="322"/>
      <c r="AO9" s="322"/>
      <c r="AP9" s="322"/>
      <c r="AQ9" s="322"/>
      <c r="AR9" s="322"/>
      <c r="AS9" s="322"/>
      <c r="AT9" s="322"/>
      <c r="AU9" s="322"/>
      <c r="AV9" s="954"/>
      <c r="AW9" s="268"/>
      <c r="AX9" s="268"/>
      <c r="AY9" s="268"/>
      <c r="AZ9" s="268"/>
      <c r="BA9" s="268"/>
      <c r="BB9" s="268"/>
      <c r="BC9" s="268"/>
      <c r="BD9" s="268"/>
      <c r="BE9" s="268"/>
      <c r="BF9" s="268"/>
    </row>
    <row r="10" spans="1:58" s="9" customFormat="1" ht="17.25" thickTop="1" thickBot="1">
      <c r="A10" s="268"/>
      <c r="B10" s="445" t="s">
        <v>7802</v>
      </c>
      <c r="C10" s="446"/>
      <c r="D10" s="446"/>
      <c r="E10" s="958"/>
      <c r="F10" s="958"/>
      <c r="G10" s="958"/>
      <c r="H10" s="958"/>
      <c r="I10" s="958"/>
      <c r="J10" s="958"/>
      <c r="K10" s="958"/>
      <c r="L10" s="958"/>
      <c r="M10" s="958"/>
      <c r="N10" s="958"/>
      <c r="O10" s="958"/>
      <c r="P10" s="958"/>
      <c r="Q10" s="958"/>
      <c r="R10" s="958"/>
      <c r="S10" s="958"/>
      <c r="T10" s="958"/>
      <c r="U10" s="958"/>
      <c r="V10" s="958"/>
      <c r="W10" s="268"/>
      <c r="X10" s="268"/>
      <c r="Y10" s="268"/>
      <c r="Z10" s="268"/>
      <c r="AA10" s="268"/>
      <c r="AB10" s="954"/>
      <c r="AC10" s="336"/>
      <c r="AD10" s="954"/>
      <c r="AE10" s="322"/>
      <c r="AF10" s="322"/>
      <c r="AG10" s="322"/>
      <c r="AH10" s="322"/>
      <c r="AI10" s="322"/>
      <c r="AJ10" s="322"/>
      <c r="AK10" s="322"/>
      <c r="AL10" s="322"/>
      <c r="AM10" s="268"/>
      <c r="AN10" s="322"/>
      <c r="AO10" s="322"/>
      <c r="AP10" s="322"/>
      <c r="AQ10" s="322"/>
      <c r="AR10" s="322"/>
      <c r="AS10" s="322"/>
      <c r="AT10" s="322"/>
      <c r="AU10" s="322"/>
      <c r="AV10" s="954"/>
      <c r="AW10" s="268"/>
      <c r="AX10" s="268"/>
      <c r="AY10" s="268"/>
      <c r="AZ10" s="268"/>
      <c r="BA10" s="268"/>
      <c r="BB10" s="268"/>
      <c r="BC10" s="268"/>
      <c r="BD10" s="268"/>
      <c r="BE10" s="268"/>
      <c r="BF10" s="268"/>
    </row>
    <row r="11" spans="1:58" s="9" customFormat="1" ht="15.75" customHeight="1" thickTop="1">
      <c r="A11" s="268"/>
      <c r="B11" s="959" t="s">
        <v>7852</v>
      </c>
      <c r="C11" s="329" t="s">
        <v>682</v>
      </c>
      <c r="D11" s="329">
        <v>3</v>
      </c>
      <c r="E11" s="752"/>
      <c r="F11" s="752"/>
      <c r="G11" s="752"/>
      <c r="H11" s="752"/>
      <c r="I11" s="752"/>
      <c r="J11" s="752"/>
      <c r="K11" s="752"/>
      <c r="L11" s="752"/>
      <c r="M11" s="1721">
        <f>IFERROR(SUM(E11:L11), 0)</f>
        <v>0</v>
      </c>
      <c r="N11" s="752"/>
      <c r="O11" s="752"/>
      <c r="P11" s="752"/>
      <c r="Q11" s="752"/>
      <c r="R11" s="752"/>
      <c r="S11" s="752"/>
      <c r="T11" s="752"/>
      <c r="U11" s="752"/>
      <c r="V11" s="1722">
        <f>IFERROR(SUM(N11:U11), 0)</f>
        <v>0</v>
      </c>
      <c r="W11" s="268"/>
      <c r="X11" s="333" t="s">
        <v>7853</v>
      </c>
      <c r="Y11" s="268"/>
      <c r="Z11" s="335"/>
      <c r="AA11" s="268"/>
      <c r="AB11" s="954"/>
      <c r="AC11" s="336" t="str">
        <f>IF( SUM( AE11:AU11 ) = 0, 0, $AE$9 )</f>
        <v>Please complete all cells in row</v>
      </c>
      <c r="AD11" s="954"/>
      <c r="AE11" s="337">
        <f t="shared" ref="AE11" si="0" xml:space="preserve"> IF( ISNUMBER( E11 ), 0, 1 )</f>
        <v>1</v>
      </c>
      <c r="AF11" s="337">
        <f t="shared" ref="AF11" si="1" xml:space="preserve"> IF( ISNUMBER( F11 ), 0, 1 )</f>
        <v>1</v>
      </c>
      <c r="AG11" s="337">
        <f t="shared" ref="AG11" si="2" xml:space="preserve"> IF( ISNUMBER( G11 ), 0, 1 )</f>
        <v>1</v>
      </c>
      <c r="AH11" s="337">
        <f t="shared" ref="AH11" si="3" xml:space="preserve"> IF( ISNUMBER( H11 ), 0, 1 )</f>
        <v>1</v>
      </c>
      <c r="AI11" s="337">
        <f t="shared" ref="AI11" si="4" xml:space="preserve"> IF( ISNUMBER( I11 ), 0, 1 )</f>
        <v>1</v>
      </c>
      <c r="AJ11" s="337">
        <f t="shared" ref="AJ11" si="5" xml:space="preserve"> IF( ISNUMBER( J11 ), 0, 1 )</f>
        <v>1</v>
      </c>
      <c r="AK11" s="337">
        <f t="shared" ref="AK11" si="6" xml:space="preserve"> IF( ISNUMBER( K11 ), 0, 1 )</f>
        <v>1</v>
      </c>
      <c r="AL11" s="337">
        <f t="shared" ref="AL11" si="7" xml:space="preserve"> IF( ISNUMBER( L11 ), 0, 1 )</f>
        <v>1</v>
      </c>
      <c r="AM11" s="322"/>
      <c r="AN11" s="337">
        <f t="shared" ref="AN11" si="8" xml:space="preserve"> IF( ISNUMBER( N11 ), 0, 1 )</f>
        <v>1</v>
      </c>
      <c r="AO11" s="337">
        <f t="shared" ref="AO11" si="9" xml:space="preserve"> IF( ISNUMBER( O11 ), 0, 1 )</f>
        <v>1</v>
      </c>
      <c r="AP11" s="337">
        <f t="shared" ref="AP11" si="10" xml:space="preserve"> IF( ISNUMBER( P11 ), 0, 1 )</f>
        <v>1</v>
      </c>
      <c r="AQ11" s="337">
        <f t="shared" ref="AQ11" si="11" xml:space="preserve"> IF( ISNUMBER( Q11 ), 0, 1 )</f>
        <v>1</v>
      </c>
      <c r="AR11" s="337">
        <f t="shared" ref="AR11" si="12" xml:space="preserve"> IF( ISNUMBER( R11 ), 0, 1 )</f>
        <v>1</v>
      </c>
      <c r="AS11" s="337">
        <f t="shared" ref="AS11" si="13" xml:space="preserve"> IF( ISNUMBER( S11 ), 0, 1 )</f>
        <v>1</v>
      </c>
      <c r="AT11" s="337">
        <f t="shared" ref="AT11" si="14" xml:space="preserve"> IF( ISNUMBER( T11 ), 0, 1 )</f>
        <v>1</v>
      </c>
      <c r="AU11" s="337">
        <f t="shared" ref="AU11" si="15" xml:space="preserve"> IF( ISNUMBER( U11 ), 0, 1 )</f>
        <v>1</v>
      </c>
      <c r="AV11" s="954"/>
      <c r="AW11" s="268"/>
      <c r="AX11" s="268"/>
      <c r="AY11" s="268"/>
      <c r="AZ11" s="268"/>
      <c r="BA11" s="268"/>
      <c r="BB11" s="268"/>
      <c r="BC11" s="268"/>
      <c r="BD11" s="268"/>
      <c r="BE11" s="268"/>
      <c r="BF11" s="268"/>
    </row>
    <row r="12" spans="1:58" s="9" customFormat="1" ht="15.75" customHeight="1">
      <c r="A12" s="268"/>
      <c r="B12" s="961" t="s">
        <v>7854</v>
      </c>
      <c r="C12" s="338" t="s">
        <v>682</v>
      </c>
      <c r="D12" s="338">
        <v>3</v>
      </c>
      <c r="E12" s="755"/>
      <c r="F12" s="755"/>
      <c r="G12" s="755"/>
      <c r="H12" s="755"/>
      <c r="I12" s="755"/>
      <c r="J12" s="755"/>
      <c r="K12" s="755"/>
      <c r="L12" s="755"/>
      <c r="M12" s="1723">
        <f>IFERROR(SUM(E12:L12), 0)</f>
        <v>0</v>
      </c>
      <c r="N12" s="755"/>
      <c r="O12" s="755"/>
      <c r="P12" s="755"/>
      <c r="Q12" s="755"/>
      <c r="R12" s="755"/>
      <c r="S12" s="755"/>
      <c r="T12" s="755"/>
      <c r="U12" s="755"/>
      <c r="V12" s="1724">
        <f>IFERROR(SUM(N12:U12), 0)</f>
        <v>0</v>
      </c>
      <c r="W12" s="268"/>
      <c r="X12" s="342" t="s">
        <v>7855</v>
      </c>
      <c r="Y12" s="268"/>
      <c r="Z12" s="343"/>
      <c r="AA12" s="268"/>
      <c r="AB12" s="954"/>
      <c r="AC12" s="336" t="str">
        <f t="shared" ref="AC12:AC20" si="16">IF( SUM( AE12:AU12 ) = 0, 0, $AE$9 )</f>
        <v>Please complete all cells in row</v>
      </c>
      <c r="AD12" s="954"/>
      <c r="AE12" s="337">
        <f t="shared" ref="AE12:AE20" si="17" xml:space="preserve"> IF( ISNUMBER( E12 ), 0, 1 )</f>
        <v>1</v>
      </c>
      <c r="AF12" s="337">
        <f t="shared" ref="AF12:AF20" si="18" xml:space="preserve"> IF( ISNUMBER( F12 ), 0, 1 )</f>
        <v>1</v>
      </c>
      <c r="AG12" s="337">
        <f t="shared" ref="AG12:AG20" si="19" xml:space="preserve"> IF( ISNUMBER( G12 ), 0, 1 )</f>
        <v>1</v>
      </c>
      <c r="AH12" s="337">
        <f t="shared" ref="AH12:AH20" si="20" xml:space="preserve"> IF( ISNUMBER( H12 ), 0, 1 )</f>
        <v>1</v>
      </c>
      <c r="AI12" s="337">
        <f t="shared" ref="AI12:AI20" si="21" xml:space="preserve"> IF( ISNUMBER( I12 ), 0, 1 )</f>
        <v>1</v>
      </c>
      <c r="AJ12" s="337">
        <f t="shared" ref="AJ12:AJ20" si="22" xml:space="preserve"> IF( ISNUMBER( J12 ), 0, 1 )</f>
        <v>1</v>
      </c>
      <c r="AK12" s="337">
        <f t="shared" ref="AK12:AK20" si="23" xml:space="preserve"> IF( ISNUMBER( K12 ), 0, 1 )</f>
        <v>1</v>
      </c>
      <c r="AL12" s="337">
        <f t="shared" ref="AL12:AL20" si="24" xml:space="preserve"> IF( ISNUMBER( L12 ), 0, 1 )</f>
        <v>1</v>
      </c>
      <c r="AM12" s="322"/>
      <c r="AN12" s="337">
        <f t="shared" ref="AN12:AN20" si="25" xml:space="preserve"> IF( ISNUMBER( N12 ), 0, 1 )</f>
        <v>1</v>
      </c>
      <c r="AO12" s="337">
        <f t="shared" ref="AO12:AO20" si="26" xml:space="preserve"> IF( ISNUMBER( O12 ), 0, 1 )</f>
        <v>1</v>
      </c>
      <c r="AP12" s="337">
        <f t="shared" ref="AP12:AP20" si="27" xml:space="preserve"> IF( ISNUMBER( P12 ), 0, 1 )</f>
        <v>1</v>
      </c>
      <c r="AQ12" s="337">
        <f t="shared" ref="AQ12:AQ20" si="28" xml:space="preserve"> IF( ISNUMBER( Q12 ), 0, 1 )</f>
        <v>1</v>
      </c>
      <c r="AR12" s="337">
        <f t="shared" ref="AR12:AR20" si="29" xml:space="preserve"> IF( ISNUMBER( R12 ), 0, 1 )</f>
        <v>1</v>
      </c>
      <c r="AS12" s="337">
        <f t="shared" ref="AS12:AS20" si="30" xml:space="preserve"> IF( ISNUMBER( S12 ), 0, 1 )</f>
        <v>1</v>
      </c>
      <c r="AT12" s="337">
        <f t="shared" ref="AT12:AT20" si="31" xml:space="preserve"> IF( ISNUMBER( T12 ), 0, 1 )</f>
        <v>1</v>
      </c>
      <c r="AU12" s="337">
        <f t="shared" ref="AU12:AU20" si="32" xml:space="preserve"> IF( ISNUMBER( U12 ), 0, 1 )</f>
        <v>1</v>
      </c>
      <c r="AV12" s="954"/>
      <c r="AW12" s="268"/>
      <c r="AX12" s="268"/>
      <c r="AY12" s="268"/>
      <c r="AZ12" s="268"/>
      <c r="BA12" s="268"/>
      <c r="BB12" s="268"/>
      <c r="BC12" s="268"/>
      <c r="BD12" s="268"/>
      <c r="BE12" s="268"/>
      <c r="BF12" s="268"/>
    </row>
    <row r="13" spans="1:58" s="9" customFormat="1" ht="15.75" customHeight="1">
      <c r="A13" s="268"/>
      <c r="B13" s="961" t="s">
        <v>7856</v>
      </c>
      <c r="C13" s="338" t="s">
        <v>682</v>
      </c>
      <c r="D13" s="338">
        <v>3</v>
      </c>
      <c r="E13" s="755"/>
      <c r="F13" s="755"/>
      <c r="G13" s="755"/>
      <c r="H13" s="755"/>
      <c r="I13" s="755"/>
      <c r="J13" s="755"/>
      <c r="K13" s="755"/>
      <c r="L13" s="755"/>
      <c r="M13" s="1723">
        <f t="shared" ref="M13:M20" si="33">IFERROR(SUM(E13:L13), 0)</f>
        <v>0</v>
      </c>
      <c r="N13" s="755"/>
      <c r="O13" s="755"/>
      <c r="P13" s="755"/>
      <c r="Q13" s="755"/>
      <c r="R13" s="755"/>
      <c r="S13" s="755"/>
      <c r="T13" s="755"/>
      <c r="U13" s="755"/>
      <c r="V13" s="1724">
        <f t="shared" ref="V13:V20" si="34">IFERROR(SUM(N13:U13), 0)</f>
        <v>0</v>
      </c>
      <c r="W13" s="268"/>
      <c r="X13" s="342" t="s">
        <v>7857</v>
      </c>
      <c r="Y13" s="268"/>
      <c r="Z13" s="343"/>
      <c r="AA13" s="268"/>
      <c r="AB13" s="954"/>
      <c r="AC13" s="336" t="str">
        <f t="shared" si="16"/>
        <v>Please complete all cells in row</v>
      </c>
      <c r="AD13" s="954"/>
      <c r="AE13" s="337">
        <f t="shared" si="17"/>
        <v>1</v>
      </c>
      <c r="AF13" s="337">
        <f t="shared" si="18"/>
        <v>1</v>
      </c>
      <c r="AG13" s="337">
        <f t="shared" si="19"/>
        <v>1</v>
      </c>
      <c r="AH13" s="337">
        <f t="shared" si="20"/>
        <v>1</v>
      </c>
      <c r="AI13" s="337">
        <f t="shared" si="21"/>
        <v>1</v>
      </c>
      <c r="AJ13" s="337">
        <f t="shared" si="22"/>
        <v>1</v>
      </c>
      <c r="AK13" s="337">
        <f t="shared" si="23"/>
        <v>1</v>
      </c>
      <c r="AL13" s="337">
        <f t="shared" si="24"/>
        <v>1</v>
      </c>
      <c r="AM13" s="322"/>
      <c r="AN13" s="337">
        <f t="shared" si="25"/>
        <v>1</v>
      </c>
      <c r="AO13" s="337">
        <f t="shared" si="26"/>
        <v>1</v>
      </c>
      <c r="AP13" s="337">
        <f t="shared" si="27"/>
        <v>1</v>
      </c>
      <c r="AQ13" s="337">
        <f t="shared" si="28"/>
        <v>1</v>
      </c>
      <c r="AR13" s="337">
        <f t="shared" si="29"/>
        <v>1</v>
      </c>
      <c r="AS13" s="337">
        <f t="shared" si="30"/>
        <v>1</v>
      </c>
      <c r="AT13" s="337">
        <f t="shared" si="31"/>
        <v>1</v>
      </c>
      <c r="AU13" s="337">
        <f t="shared" si="32"/>
        <v>1</v>
      </c>
      <c r="AV13" s="954"/>
      <c r="AW13" s="268"/>
      <c r="AX13" s="268"/>
      <c r="AY13" s="268"/>
      <c r="AZ13" s="268"/>
      <c r="BA13" s="268"/>
      <c r="BB13" s="268"/>
      <c r="BC13" s="268"/>
      <c r="BD13" s="268"/>
      <c r="BE13" s="268"/>
      <c r="BF13" s="268"/>
    </row>
    <row r="14" spans="1:58" s="9" customFormat="1" ht="15.75" customHeight="1">
      <c r="A14" s="268"/>
      <c r="B14" s="961" t="s">
        <v>7858</v>
      </c>
      <c r="C14" s="338" t="s">
        <v>682</v>
      </c>
      <c r="D14" s="338">
        <v>3</v>
      </c>
      <c r="E14" s="755"/>
      <c r="F14" s="755"/>
      <c r="G14" s="755"/>
      <c r="H14" s="755"/>
      <c r="I14" s="755"/>
      <c r="J14" s="755"/>
      <c r="K14" s="755"/>
      <c r="L14" s="755"/>
      <c r="M14" s="1723">
        <f t="shared" si="33"/>
        <v>0</v>
      </c>
      <c r="N14" s="755"/>
      <c r="O14" s="755"/>
      <c r="P14" s="755"/>
      <c r="Q14" s="755"/>
      <c r="R14" s="755"/>
      <c r="S14" s="755"/>
      <c r="T14" s="755"/>
      <c r="U14" s="755"/>
      <c r="V14" s="1724">
        <f t="shared" si="34"/>
        <v>0</v>
      </c>
      <c r="W14" s="268"/>
      <c r="X14" s="342" t="s">
        <v>7859</v>
      </c>
      <c r="Y14" s="268"/>
      <c r="Z14" s="343"/>
      <c r="AA14" s="268"/>
      <c r="AB14" s="954"/>
      <c r="AC14" s="336" t="str">
        <f t="shared" si="16"/>
        <v>Please complete all cells in row</v>
      </c>
      <c r="AD14" s="954"/>
      <c r="AE14" s="337">
        <f t="shared" si="17"/>
        <v>1</v>
      </c>
      <c r="AF14" s="337">
        <f t="shared" si="18"/>
        <v>1</v>
      </c>
      <c r="AG14" s="337">
        <f t="shared" si="19"/>
        <v>1</v>
      </c>
      <c r="AH14" s="337">
        <f t="shared" si="20"/>
        <v>1</v>
      </c>
      <c r="AI14" s="337">
        <f t="shared" si="21"/>
        <v>1</v>
      </c>
      <c r="AJ14" s="337">
        <f t="shared" si="22"/>
        <v>1</v>
      </c>
      <c r="AK14" s="337">
        <f t="shared" si="23"/>
        <v>1</v>
      </c>
      <c r="AL14" s="337">
        <f t="shared" si="24"/>
        <v>1</v>
      </c>
      <c r="AM14" s="322"/>
      <c r="AN14" s="337">
        <f t="shared" si="25"/>
        <v>1</v>
      </c>
      <c r="AO14" s="337">
        <f t="shared" si="26"/>
        <v>1</v>
      </c>
      <c r="AP14" s="337">
        <f t="shared" si="27"/>
        <v>1</v>
      </c>
      <c r="AQ14" s="337">
        <f t="shared" si="28"/>
        <v>1</v>
      </c>
      <c r="AR14" s="337">
        <f t="shared" si="29"/>
        <v>1</v>
      </c>
      <c r="AS14" s="337">
        <f t="shared" si="30"/>
        <v>1</v>
      </c>
      <c r="AT14" s="337">
        <f t="shared" si="31"/>
        <v>1</v>
      </c>
      <c r="AU14" s="337">
        <f t="shared" si="32"/>
        <v>1</v>
      </c>
      <c r="AV14" s="954"/>
      <c r="AW14" s="268"/>
      <c r="AX14" s="268"/>
      <c r="AY14" s="268"/>
      <c r="AZ14" s="268"/>
      <c r="BA14" s="268"/>
      <c r="BB14" s="268"/>
      <c r="BC14" s="268"/>
      <c r="BD14" s="268"/>
      <c r="BE14" s="268"/>
      <c r="BF14" s="268"/>
    </row>
    <row r="15" spans="1:58" s="9" customFormat="1" ht="15.75" customHeight="1">
      <c r="A15" s="268"/>
      <c r="B15" s="961" t="s">
        <v>7860</v>
      </c>
      <c r="C15" s="338" t="s">
        <v>682</v>
      </c>
      <c r="D15" s="338">
        <v>3</v>
      </c>
      <c r="E15" s="755"/>
      <c r="F15" s="755"/>
      <c r="G15" s="755"/>
      <c r="H15" s="755"/>
      <c r="I15" s="755"/>
      <c r="J15" s="755"/>
      <c r="K15" s="755"/>
      <c r="L15" s="755"/>
      <c r="M15" s="1723">
        <f t="shared" si="33"/>
        <v>0</v>
      </c>
      <c r="N15" s="755"/>
      <c r="O15" s="755"/>
      <c r="P15" s="755"/>
      <c r="Q15" s="755"/>
      <c r="R15" s="755"/>
      <c r="S15" s="755"/>
      <c r="T15" s="755"/>
      <c r="U15" s="755"/>
      <c r="V15" s="1724">
        <f t="shared" si="34"/>
        <v>0</v>
      </c>
      <c r="W15" s="268"/>
      <c r="X15" s="342" t="s">
        <v>7861</v>
      </c>
      <c r="Y15" s="268"/>
      <c r="Z15" s="343"/>
      <c r="AA15" s="268"/>
      <c r="AB15" s="954"/>
      <c r="AC15" s="336" t="str">
        <f t="shared" si="16"/>
        <v>Please complete all cells in row</v>
      </c>
      <c r="AD15" s="954"/>
      <c r="AE15" s="337">
        <f t="shared" si="17"/>
        <v>1</v>
      </c>
      <c r="AF15" s="337">
        <f t="shared" si="18"/>
        <v>1</v>
      </c>
      <c r="AG15" s="337">
        <f t="shared" si="19"/>
        <v>1</v>
      </c>
      <c r="AH15" s="337">
        <f t="shared" si="20"/>
        <v>1</v>
      </c>
      <c r="AI15" s="337">
        <f t="shared" si="21"/>
        <v>1</v>
      </c>
      <c r="AJ15" s="337">
        <f t="shared" si="22"/>
        <v>1</v>
      </c>
      <c r="AK15" s="337">
        <f t="shared" si="23"/>
        <v>1</v>
      </c>
      <c r="AL15" s="337">
        <f t="shared" si="24"/>
        <v>1</v>
      </c>
      <c r="AM15" s="322"/>
      <c r="AN15" s="337">
        <f t="shared" si="25"/>
        <v>1</v>
      </c>
      <c r="AO15" s="337">
        <f t="shared" si="26"/>
        <v>1</v>
      </c>
      <c r="AP15" s="337">
        <f t="shared" si="27"/>
        <v>1</v>
      </c>
      <c r="AQ15" s="337">
        <f t="shared" si="28"/>
        <v>1</v>
      </c>
      <c r="AR15" s="337">
        <f t="shared" si="29"/>
        <v>1</v>
      </c>
      <c r="AS15" s="337">
        <f t="shared" si="30"/>
        <v>1</v>
      </c>
      <c r="AT15" s="337">
        <f t="shared" si="31"/>
        <v>1</v>
      </c>
      <c r="AU15" s="337">
        <f t="shared" si="32"/>
        <v>1</v>
      </c>
      <c r="AV15" s="954"/>
      <c r="AW15" s="268"/>
      <c r="AX15" s="268"/>
      <c r="AY15" s="268"/>
      <c r="AZ15" s="268"/>
      <c r="BA15" s="268"/>
      <c r="BB15" s="268"/>
      <c r="BC15" s="268"/>
      <c r="BD15" s="268"/>
      <c r="BE15" s="268"/>
      <c r="BF15" s="268"/>
    </row>
    <row r="16" spans="1:58" s="9" customFormat="1" ht="15.75" customHeight="1">
      <c r="A16" s="268"/>
      <c r="B16" s="961" t="s">
        <v>7862</v>
      </c>
      <c r="C16" s="338" t="s">
        <v>682</v>
      </c>
      <c r="D16" s="338">
        <v>3</v>
      </c>
      <c r="E16" s="755"/>
      <c r="F16" s="755"/>
      <c r="G16" s="755"/>
      <c r="H16" s="755"/>
      <c r="I16" s="755"/>
      <c r="J16" s="755"/>
      <c r="K16" s="755"/>
      <c r="L16" s="755"/>
      <c r="M16" s="1723">
        <f t="shared" si="33"/>
        <v>0</v>
      </c>
      <c r="N16" s="755"/>
      <c r="O16" s="755"/>
      <c r="P16" s="755"/>
      <c r="Q16" s="755"/>
      <c r="R16" s="755"/>
      <c r="S16" s="755"/>
      <c r="T16" s="755"/>
      <c r="U16" s="755"/>
      <c r="V16" s="1724">
        <f t="shared" si="34"/>
        <v>0</v>
      </c>
      <c r="W16" s="268"/>
      <c r="X16" s="342" t="s">
        <v>7863</v>
      </c>
      <c r="Y16" s="268"/>
      <c r="Z16" s="343"/>
      <c r="AA16" s="268"/>
      <c r="AB16" s="954"/>
      <c r="AC16" s="336" t="str">
        <f t="shared" si="16"/>
        <v>Please complete all cells in row</v>
      </c>
      <c r="AD16" s="954"/>
      <c r="AE16" s="337">
        <f t="shared" si="17"/>
        <v>1</v>
      </c>
      <c r="AF16" s="337">
        <f t="shared" si="18"/>
        <v>1</v>
      </c>
      <c r="AG16" s="337">
        <f t="shared" si="19"/>
        <v>1</v>
      </c>
      <c r="AH16" s="337">
        <f t="shared" si="20"/>
        <v>1</v>
      </c>
      <c r="AI16" s="337">
        <f t="shared" si="21"/>
        <v>1</v>
      </c>
      <c r="AJ16" s="337">
        <f t="shared" si="22"/>
        <v>1</v>
      </c>
      <c r="AK16" s="337">
        <f t="shared" si="23"/>
        <v>1</v>
      </c>
      <c r="AL16" s="337">
        <f t="shared" si="24"/>
        <v>1</v>
      </c>
      <c r="AM16" s="322"/>
      <c r="AN16" s="337">
        <f t="shared" si="25"/>
        <v>1</v>
      </c>
      <c r="AO16" s="337">
        <f t="shared" si="26"/>
        <v>1</v>
      </c>
      <c r="AP16" s="337">
        <f t="shared" si="27"/>
        <v>1</v>
      </c>
      <c r="AQ16" s="337">
        <f t="shared" si="28"/>
        <v>1</v>
      </c>
      <c r="AR16" s="337">
        <f t="shared" si="29"/>
        <v>1</v>
      </c>
      <c r="AS16" s="337">
        <f t="shared" si="30"/>
        <v>1</v>
      </c>
      <c r="AT16" s="337">
        <f t="shared" si="31"/>
        <v>1</v>
      </c>
      <c r="AU16" s="337">
        <f t="shared" si="32"/>
        <v>1</v>
      </c>
      <c r="AV16" s="954"/>
      <c r="AW16" s="268"/>
      <c r="AX16" s="268"/>
      <c r="AY16" s="268"/>
      <c r="AZ16" s="268"/>
      <c r="BA16" s="268"/>
      <c r="BB16" s="268"/>
      <c r="BC16" s="268"/>
      <c r="BD16" s="268"/>
      <c r="BE16" s="268"/>
      <c r="BF16" s="268"/>
    </row>
    <row r="17" spans="1:58" s="9" customFormat="1" ht="15.75" customHeight="1">
      <c r="A17" s="268"/>
      <c r="B17" s="961" t="s">
        <v>7864</v>
      </c>
      <c r="C17" s="338" t="s">
        <v>682</v>
      </c>
      <c r="D17" s="338">
        <v>3</v>
      </c>
      <c r="E17" s="755"/>
      <c r="F17" s="755"/>
      <c r="G17" s="755"/>
      <c r="H17" s="755"/>
      <c r="I17" s="755"/>
      <c r="J17" s="755"/>
      <c r="K17" s="755"/>
      <c r="L17" s="755"/>
      <c r="M17" s="1723">
        <f t="shared" si="33"/>
        <v>0</v>
      </c>
      <c r="N17" s="755"/>
      <c r="O17" s="755"/>
      <c r="P17" s="755"/>
      <c r="Q17" s="755"/>
      <c r="R17" s="755"/>
      <c r="S17" s="755"/>
      <c r="T17" s="755"/>
      <c r="U17" s="755"/>
      <c r="V17" s="1724">
        <f t="shared" si="34"/>
        <v>0</v>
      </c>
      <c r="W17" s="268"/>
      <c r="X17" s="342" t="s">
        <v>7865</v>
      </c>
      <c r="Y17" s="268"/>
      <c r="Z17" s="343"/>
      <c r="AA17" s="268"/>
      <c r="AB17" s="954"/>
      <c r="AC17" s="336" t="str">
        <f t="shared" si="16"/>
        <v>Please complete all cells in row</v>
      </c>
      <c r="AD17" s="954"/>
      <c r="AE17" s="337">
        <f t="shared" si="17"/>
        <v>1</v>
      </c>
      <c r="AF17" s="337">
        <f t="shared" si="18"/>
        <v>1</v>
      </c>
      <c r="AG17" s="337">
        <f t="shared" si="19"/>
        <v>1</v>
      </c>
      <c r="AH17" s="337">
        <f t="shared" si="20"/>
        <v>1</v>
      </c>
      <c r="AI17" s="337">
        <f t="shared" si="21"/>
        <v>1</v>
      </c>
      <c r="AJ17" s="337">
        <f t="shared" si="22"/>
        <v>1</v>
      </c>
      <c r="AK17" s="337">
        <f t="shared" si="23"/>
        <v>1</v>
      </c>
      <c r="AL17" s="337">
        <f t="shared" si="24"/>
        <v>1</v>
      </c>
      <c r="AM17" s="322"/>
      <c r="AN17" s="337">
        <f t="shared" si="25"/>
        <v>1</v>
      </c>
      <c r="AO17" s="337">
        <f t="shared" si="26"/>
        <v>1</v>
      </c>
      <c r="AP17" s="337">
        <f t="shared" si="27"/>
        <v>1</v>
      </c>
      <c r="AQ17" s="337">
        <f t="shared" si="28"/>
        <v>1</v>
      </c>
      <c r="AR17" s="337">
        <f t="shared" si="29"/>
        <v>1</v>
      </c>
      <c r="AS17" s="337">
        <f t="shared" si="30"/>
        <v>1</v>
      </c>
      <c r="AT17" s="337">
        <f t="shared" si="31"/>
        <v>1</v>
      </c>
      <c r="AU17" s="337">
        <f t="shared" si="32"/>
        <v>1</v>
      </c>
      <c r="AV17" s="954"/>
      <c r="AW17" s="268"/>
      <c r="AX17" s="268"/>
      <c r="AY17" s="268"/>
      <c r="AZ17" s="268"/>
      <c r="BA17" s="268"/>
      <c r="BB17" s="268"/>
      <c r="BC17" s="268"/>
      <c r="BD17" s="268"/>
      <c r="BE17" s="268"/>
      <c r="BF17" s="268"/>
    </row>
    <row r="18" spans="1:58" s="9" customFormat="1" ht="15.75" customHeight="1">
      <c r="A18" s="268"/>
      <c r="B18" s="961" t="s">
        <v>7866</v>
      </c>
      <c r="C18" s="338" t="s">
        <v>682</v>
      </c>
      <c r="D18" s="338">
        <v>3</v>
      </c>
      <c r="E18" s="755"/>
      <c r="F18" s="755"/>
      <c r="G18" s="755"/>
      <c r="H18" s="755"/>
      <c r="I18" s="755"/>
      <c r="J18" s="755"/>
      <c r="K18" s="755"/>
      <c r="L18" s="755"/>
      <c r="M18" s="1723">
        <f t="shared" si="33"/>
        <v>0</v>
      </c>
      <c r="N18" s="755"/>
      <c r="O18" s="755"/>
      <c r="P18" s="755"/>
      <c r="Q18" s="755"/>
      <c r="R18" s="755"/>
      <c r="S18" s="755"/>
      <c r="T18" s="755"/>
      <c r="U18" s="755"/>
      <c r="V18" s="1724">
        <f t="shared" si="34"/>
        <v>0</v>
      </c>
      <c r="W18" s="268"/>
      <c r="X18" s="342" t="s">
        <v>7867</v>
      </c>
      <c r="Y18" s="268"/>
      <c r="Z18" s="343"/>
      <c r="AA18" s="268"/>
      <c r="AB18" s="954"/>
      <c r="AC18" s="336" t="str">
        <f t="shared" si="16"/>
        <v>Please complete all cells in row</v>
      </c>
      <c r="AD18" s="954"/>
      <c r="AE18" s="337">
        <f t="shared" si="17"/>
        <v>1</v>
      </c>
      <c r="AF18" s="337">
        <f t="shared" si="18"/>
        <v>1</v>
      </c>
      <c r="AG18" s="337">
        <f t="shared" si="19"/>
        <v>1</v>
      </c>
      <c r="AH18" s="337">
        <f t="shared" si="20"/>
        <v>1</v>
      </c>
      <c r="AI18" s="337">
        <f t="shared" si="21"/>
        <v>1</v>
      </c>
      <c r="AJ18" s="337">
        <f t="shared" si="22"/>
        <v>1</v>
      </c>
      <c r="AK18" s="337">
        <f t="shared" si="23"/>
        <v>1</v>
      </c>
      <c r="AL18" s="337">
        <f t="shared" si="24"/>
        <v>1</v>
      </c>
      <c r="AM18" s="322"/>
      <c r="AN18" s="337">
        <f t="shared" si="25"/>
        <v>1</v>
      </c>
      <c r="AO18" s="337">
        <f t="shared" si="26"/>
        <v>1</v>
      </c>
      <c r="AP18" s="337">
        <f t="shared" si="27"/>
        <v>1</v>
      </c>
      <c r="AQ18" s="337">
        <f t="shared" si="28"/>
        <v>1</v>
      </c>
      <c r="AR18" s="337">
        <f t="shared" si="29"/>
        <v>1</v>
      </c>
      <c r="AS18" s="337">
        <f t="shared" si="30"/>
        <v>1</v>
      </c>
      <c r="AT18" s="337">
        <f t="shared" si="31"/>
        <v>1</v>
      </c>
      <c r="AU18" s="337">
        <f t="shared" si="32"/>
        <v>1</v>
      </c>
      <c r="AV18" s="954"/>
      <c r="AW18" s="268"/>
      <c r="AX18" s="268"/>
      <c r="AY18" s="268"/>
      <c r="AZ18" s="268"/>
      <c r="BA18" s="268"/>
      <c r="BB18" s="268"/>
      <c r="BC18" s="268"/>
      <c r="BD18" s="268"/>
      <c r="BE18" s="268"/>
      <c r="BF18" s="268"/>
    </row>
    <row r="19" spans="1:58" s="9" customFormat="1" ht="15.75" customHeight="1">
      <c r="A19" s="268"/>
      <c r="B19" s="961" t="s">
        <v>7868</v>
      </c>
      <c r="C19" s="338" t="s">
        <v>682</v>
      </c>
      <c r="D19" s="338">
        <v>3</v>
      </c>
      <c r="E19" s="755"/>
      <c r="F19" s="755"/>
      <c r="G19" s="755"/>
      <c r="H19" s="755"/>
      <c r="I19" s="755"/>
      <c r="J19" s="755"/>
      <c r="K19" s="755"/>
      <c r="L19" s="755"/>
      <c r="M19" s="1723">
        <f t="shared" si="33"/>
        <v>0</v>
      </c>
      <c r="N19" s="755"/>
      <c r="O19" s="755"/>
      <c r="P19" s="755"/>
      <c r="Q19" s="755"/>
      <c r="R19" s="755"/>
      <c r="S19" s="755"/>
      <c r="T19" s="755"/>
      <c r="U19" s="755"/>
      <c r="V19" s="1724">
        <f t="shared" si="34"/>
        <v>0</v>
      </c>
      <c r="W19" s="268"/>
      <c r="X19" s="342" t="s">
        <v>7869</v>
      </c>
      <c r="Y19" s="268"/>
      <c r="Z19" s="343"/>
      <c r="AA19" s="268"/>
      <c r="AB19" s="954"/>
      <c r="AC19" s="336" t="str">
        <f t="shared" si="16"/>
        <v>Please complete all cells in row</v>
      </c>
      <c r="AD19" s="954"/>
      <c r="AE19" s="337">
        <f t="shared" si="17"/>
        <v>1</v>
      </c>
      <c r="AF19" s="337">
        <f t="shared" si="18"/>
        <v>1</v>
      </c>
      <c r="AG19" s="337">
        <f t="shared" si="19"/>
        <v>1</v>
      </c>
      <c r="AH19" s="337">
        <f t="shared" si="20"/>
        <v>1</v>
      </c>
      <c r="AI19" s="337">
        <f t="shared" si="21"/>
        <v>1</v>
      </c>
      <c r="AJ19" s="337">
        <f t="shared" si="22"/>
        <v>1</v>
      </c>
      <c r="AK19" s="337">
        <f t="shared" si="23"/>
        <v>1</v>
      </c>
      <c r="AL19" s="337">
        <f t="shared" si="24"/>
        <v>1</v>
      </c>
      <c r="AM19" s="322"/>
      <c r="AN19" s="337">
        <f t="shared" si="25"/>
        <v>1</v>
      </c>
      <c r="AO19" s="337">
        <f t="shared" si="26"/>
        <v>1</v>
      </c>
      <c r="AP19" s="337">
        <f t="shared" si="27"/>
        <v>1</v>
      </c>
      <c r="AQ19" s="337">
        <f t="shared" si="28"/>
        <v>1</v>
      </c>
      <c r="AR19" s="337">
        <f t="shared" si="29"/>
        <v>1</v>
      </c>
      <c r="AS19" s="337">
        <f t="shared" si="30"/>
        <v>1</v>
      </c>
      <c r="AT19" s="337">
        <f t="shared" si="31"/>
        <v>1</v>
      </c>
      <c r="AU19" s="337">
        <f t="shared" si="32"/>
        <v>1</v>
      </c>
      <c r="AV19" s="954"/>
      <c r="AW19" s="268"/>
      <c r="AX19" s="268"/>
      <c r="AY19" s="268"/>
      <c r="AZ19" s="268"/>
      <c r="BA19" s="268"/>
      <c r="BB19" s="268"/>
      <c r="BC19" s="268"/>
      <c r="BD19" s="268"/>
      <c r="BE19" s="268"/>
      <c r="BF19" s="268"/>
    </row>
    <row r="20" spans="1:58" s="9" customFormat="1" ht="15.75" customHeight="1">
      <c r="A20" s="268"/>
      <c r="B20" s="961" t="s">
        <v>7870</v>
      </c>
      <c r="C20" s="338" t="s">
        <v>682</v>
      </c>
      <c r="D20" s="338">
        <v>3</v>
      </c>
      <c r="E20" s="755"/>
      <c r="F20" s="755"/>
      <c r="G20" s="755"/>
      <c r="H20" s="755"/>
      <c r="I20" s="755"/>
      <c r="J20" s="755"/>
      <c r="K20" s="755"/>
      <c r="L20" s="755"/>
      <c r="M20" s="1723">
        <f t="shared" si="33"/>
        <v>0</v>
      </c>
      <c r="N20" s="755"/>
      <c r="O20" s="755"/>
      <c r="P20" s="755"/>
      <c r="Q20" s="755"/>
      <c r="R20" s="755"/>
      <c r="S20" s="755"/>
      <c r="T20" s="755"/>
      <c r="U20" s="755"/>
      <c r="V20" s="1724">
        <f t="shared" si="34"/>
        <v>0</v>
      </c>
      <c r="W20" s="268"/>
      <c r="X20" s="342" t="s">
        <v>7871</v>
      </c>
      <c r="Y20" s="268"/>
      <c r="Z20" s="343"/>
      <c r="AA20" s="268"/>
      <c r="AB20" s="954"/>
      <c r="AC20" s="336" t="str">
        <f t="shared" si="16"/>
        <v>Please complete all cells in row</v>
      </c>
      <c r="AD20" s="954"/>
      <c r="AE20" s="337">
        <f t="shared" si="17"/>
        <v>1</v>
      </c>
      <c r="AF20" s="337">
        <f t="shared" si="18"/>
        <v>1</v>
      </c>
      <c r="AG20" s="337">
        <f t="shared" si="19"/>
        <v>1</v>
      </c>
      <c r="AH20" s="337">
        <f t="shared" si="20"/>
        <v>1</v>
      </c>
      <c r="AI20" s="337">
        <f t="shared" si="21"/>
        <v>1</v>
      </c>
      <c r="AJ20" s="337">
        <f t="shared" si="22"/>
        <v>1</v>
      </c>
      <c r="AK20" s="337">
        <f t="shared" si="23"/>
        <v>1</v>
      </c>
      <c r="AL20" s="337">
        <f t="shared" si="24"/>
        <v>1</v>
      </c>
      <c r="AM20" s="322"/>
      <c r="AN20" s="337">
        <f t="shared" si="25"/>
        <v>1</v>
      </c>
      <c r="AO20" s="337">
        <f t="shared" si="26"/>
        <v>1</v>
      </c>
      <c r="AP20" s="337">
        <f t="shared" si="27"/>
        <v>1</v>
      </c>
      <c r="AQ20" s="337">
        <f t="shared" si="28"/>
        <v>1</v>
      </c>
      <c r="AR20" s="337">
        <f t="shared" si="29"/>
        <v>1</v>
      </c>
      <c r="AS20" s="337">
        <f t="shared" si="30"/>
        <v>1</v>
      </c>
      <c r="AT20" s="337">
        <f t="shared" si="31"/>
        <v>1</v>
      </c>
      <c r="AU20" s="337">
        <f t="shared" si="32"/>
        <v>1</v>
      </c>
      <c r="AV20" s="954"/>
      <c r="AW20" s="268"/>
      <c r="AX20" s="268"/>
      <c r="AY20" s="268"/>
      <c r="AZ20" s="268"/>
      <c r="BA20" s="268"/>
      <c r="BB20" s="268"/>
      <c r="BC20" s="268"/>
      <c r="BD20" s="268"/>
      <c r="BE20" s="268"/>
      <c r="BF20" s="268"/>
    </row>
    <row r="21" spans="1:58" s="9" customFormat="1" ht="30" customHeight="1" thickBot="1">
      <c r="A21" s="268"/>
      <c r="B21" s="964" t="s">
        <v>7823</v>
      </c>
      <c r="C21" s="407" t="s">
        <v>682</v>
      </c>
      <c r="D21" s="407">
        <v>3</v>
      </c>
      <c r="E21" s="1715">
        <f>IFERROR(SUM(E11:E20), 0)</f>
        <v>0</v>
      </c>
      <c r="F21" s="1715">
        <f t="shared" ref="F21:L21" si="35">IFERROR(SUM(F11:F20), 0)</f>
        <v>0</v>
      </c>
      <c r="G21" s="1715">
        <f t="shared" si="35"/>
        <v>0</v>
      </c>
      <c r="H21" s="1715">
        <f t="shared" si="35"/>
        <v>0</v>
      </c>
      <c r="I21" s="1715">
        <f t="shared" si="35"/>
        <v>0</v>
      </c>
      <c r="J21" s="1715">
        <f t="shared" si="35"/>
        <v>0</v>
      </c>
      <c r="K21" s="1715">
        <f t="shared" si="35"/>
        <v>0</v>
      </c>
      <c r="L21" s="1715">
        <f t="shared" si="35"/>
        <v>0</v>
      </c>
      <c r="M21" s="1715">
        <f>IFERROR(SUM(E21:L21), 0)</f>
        <v>0</v>
      </c>
      <c r="N21" s="1715">
        <f>IFERROR(SUM(N11:N20), 0)</f>
        <v>0</v>
      </c>
      <c r="O21" s="1715">
        <f t="shared" ref="O21:U21" si="36">IFERROR(SUM(O11:O20), 0)</f>
        <v>0</v>
      </c>
      <c r="P21" s="1715">
        <f t="shared" si="36"/>
        <v>0</v>
      </c>
      <c r="Q21" s="1715">
        <f t="shared" si="36"/>
        <v>0</v>
      </c>
      <c r="R21" s="1715">
        <f t="shared" si="36"/>
        <v>0</v>
      </c>
      <c r="S21" s="1715">
        <f t="shared" si="36"/>
        <v>0</v>
      </c>
      <c r="T21" s="1715">
        <f t="shared" si="36"/>
        <v>0</v>
      </c>
      <c r="U21" s="1715">
        <f t="shared" si="36"/>
        <v>0</v>
      </c>
      <c r="V21" s="1725">
        <f>IFERROR(SUM(N21:U21), 0)</f>
        <v>0</v>
      </c>
      <c r="W21" s="268"/>
      <c r="X21" s="634" t="s">
        <v>7872</v>
      </c>
      <c r="Y21" s="268"/>
      <c r="Z21" s="354"/>
      <c r="AA21" s="268"/>
      <c r="AB21" s="954"/>
      <c r="AC21" s="268"/>
      <c r="AD21" s="954"/>
      <c r="AE21" s="322"/>
      <c r="AF21" s="322"/>
      <c r="AG21" s="322"/>
      <c r="AH21" s="322"/>
      <c r="AI21" s="322"/>
      <c r="AJ21" s="322"/>
      <c r="AK21" s="322"/>
      <c r="AL21" s="322"/>
      <c r="AM21" s="322"/>
      <c r="AN21" s="322"/>
      <c r="AO21" s="322"/>
      <c r="AP21" s="322"/>
      <c r="AQ21" s="322"/>
      <c r="AR21" s="322"/>
      <c r="AS21" s="322"/>
      <c r="AT21" s="322"/>
      <c r="AU21" s="322"/>
      <c r="AV21" s="954"/>
      <c r="AW21" s="268"/>
      <c r="AX21" s="268"/>
      <c r="AY21" s="268"/>
      <c r="AZ21" s="268"/>
      <c r="BA21" s="268"/>
      <c r="BB21" s="268"/>
      <c r="BC21" s="268"/>
      <c r="BD21" s="268"/>
      <c r="BE21" s="268"/>
      <c r="BF21" s="268"/>
    </row>
    <row r="22" spans="1:58" s="9" customFormat="1" ht="17.25" thickTop="1" thickBot="1">
      <c r="A22" s="268"/>
      <c r="B22" s="965"/>
      <c r="C22" s="965"/>
      <c r="D22" s="965"/>
      <c r="E22" s="1726"/>
      <c r="F22" s="1726"/>
      <c r="G22" s="1726"/>
      <c r="H22" s="1726"/>
      <c r="I22" s="1726"/>
      <c r="J22" s="1726"/>
      <c r="K22" s="1726"/>
      <c r="L22" s="1726"/>
      <c r="M22" s="1726"/>
      <c r="N22" s="1726"/>
      <c r="O22" s="1726"/>
      <c r="P22" s="1726"/>
      <c r="Q22" s="1726"/>
      <c r="R22" s="1726"/>
      <c r="S22" s="1726"/>
      <c r="T22" s="1726"/>
      <c r="U22" s="1726"/>
      <c r="V22" s="1726"/>
      <c r="W22" s="268"/>
      <c r="X22" s="888"/>
      <c r="Y22" s="268"/>
      <c r="Z22" s="268"/>
      <c r="AA22" s="268"/>
      <c r="AB22" s="954"/>
      <c r="AC22" s="268"/>
      <c r="AD22" s="954"/>
      <c r="AE22" s="322"/>
      <c r="AF22" s="322"/>
      <c r="AG22" s="322"/>
      <c r="AH22" s="322"/>
      <c r="AI22" s="322"/>
      <c r="AJ22" s="322"/>
      <c r="AK22" s="322"/>
      <c r="AL22" s="322"/>
      <c r="AM22" s="322"/>
      <c r="AN22" s="322"/>
      <c r="AO22" s="322"/>
      <c r="AP22" s="322"/>
      <c r="AQ22" s="322"/>
      <c r="AR22" s="322"/>
      <c r="AS22" s="322"/>
      <c r="AT22" s="322"/>
      <c r="AU22" s="322"/>
      <c r="AV22" s="954"/>
      <c r="AW22" s="268"/>
      <c r="AX22" s="268"/>
      <c r="AY22" s="268"/>
      <c r="AZ22" s="268"/>
      <c r="BA22" s="268"/>
      <c r="BB22" s="268"/>
      <c r="BC22" s="268"/>
      <c r="BD22" s="268"/>
      <c r="BE22" s="268"/>
      <c r="BF22" s="268"/>
    </row>
    <row r="23" spans="1:58" s="9" customFormat="1" ht="39.6" customHeight="1" thickTop="1" thickBot="1">
      <c r="A23" s="268"/>
      <c r="B23" s="445" t="s">
        <v>7825</v>
      </c>
      <c r="C23" s="446"/>
      <c r="D23" s="446"/>
      <c r="E23" s="1727"/>
      <c r="F23" s="1727"/>
      <c r="G23" s="1727"/>
      <c r="H23" s="1727"/>
      <c r="I23" s="1727"/>
      <c r="J23" s="1727"/>
      <c r="K23" s="1727"/>
      <c r="L23" s="1727"/>
      <c r="M23" s="1727"/>
      <c r="N23" s="1727"/>
      <c r="O23" s="1727"/>
      <c r="P23" s="1727"/>
      <c r="Q23" s="1727"/>
      <c r="R23" s="1727"/>
      <c r="S23" s="1727"/>
      <c r="T23" s="1727"/>
      <c r="U23" s="1727"/>
      <c r="V23" s="1727"/>
      <c r="W23" s="268"/>
      <c r="X23" s="268"/>
      <c r="Y23" s="268"/>
      <c r="Z23" s="268"/>
      <c r="AA23" s="268"/>
      <c r="AB23" s="954"/>
      <c r="AC23" s="268"/>
      <c r="AD23" s="954"/>
      <c r="AE23" s="322"/>
      <c r="AF23" s="322"/>
      <c r="AG23" s="322"/>
      <c r="AH23" s="322"/>
      <c r="AI23" s="322"/>
      <c r="AJ23" s="322"/>
      <c r="AK23" s="322"/>
      <c r="AL23" s="322"/>
      <c r="AM23" s="322"/>
      <c r="AN23" s="322"/>
      <c r="AO23" s="322"/>
      <c r="AP23" s="322"/>
      <c r="AQ23" s="322"/>
      <c r="AR23" s="322"/>
      <c r="AS23" s="322"/>
      <c r="AT23" s="322"/>
      <c r="AU23" s="322"/>
      <c r="AV23" s="954"/>
      <c r="AW23" s="268"/>
      <c r="AX23" s="268"/>
      <c r="AY23" s="268"/>
      <c r="AZ23" s="268"/>
      <c r="BA23" s="268"/>
      <c r="BB23" s="268"/>
      <c r="BC23" s="268"/>
      <c r="BD23" s="268"/>
      <c r="BE23" s="268"/>
      <c r="BF23" s="268"/>
    </row>
    <row r="24" spans="1:58" s="9" customFormat="1" ht="15.75" customHeight="1" thickTop="1">
      <c r="A24" s="268"/>
      <c r="B24" s="959" t="s">
        <v>7873</v>
      </c>
      <c r="C24" s="329" t="s">
        <v>682</v>
      </c>
      <c r="D24" s="329">
        <v>3</v>
      </c>
      <c r="E24" s="752"/>
      <c r="F24" s="752"/>
      <c r="G24" s="752"/>
      <c r="H24" s="752"/>
      <c r="I24" s="752"/>
      <c r="J24" s="752"/>
      <c r="K24" s="752"/>
      <c r="L24" s="752"/>
      <c r="M24" s="1721">
        <f>IFERROR(SUM(E24:L24), 0)</f>
        <v>0</v>
      </c>
      <c r="N24" s="752"/>
      <c r="O24" s="752"/>
      <c r="P24" s="752"/>
      <c r="Q24" s="752"/>
      <c r="R24" s="752"/>
      <c r="S24" s="752"/>
      <c r="T24" s="752"/>
      <c r="U24" s="752"/>
      <c r="V24" s="1722">
        <f>IFERROR(SUM(N24:U24), 0)</f>
        <v>0</v>
      </c>
      <c r="W24" s="268"/>
      <c r="X24" s="333" t="s">
        <v>7874</v>
      </c>
      <c r="Y24" s="268"/>
      <c r="Z24" s="335"/>
      <c r="AA24" s="268"/>
      <c r="AB24" s="954"/>
      <c r="AC24" s="336" t="str">
        <f t="shared" ref="AC24:AC33" si="37">IF( SUM( AE24:AU24 ) = 0, 0, $AE$9 )</f>
        <v>Please complete all cells in row</v>
      </c>
      <c r="AD24" s="954"/>
      <c r="AE24" s="337">
        <f t="shared" ref="AE24:AE33" si="38" xml:space="preserve"> IF( ISNUMBER( E24 ), 0, 1 )</f>
        <v>1</v>
      </c>
      <c r="AF24" s="337">
        <f t="shared" ref="AF24:AF33" si="39" xml:space="preserve"> IF( ISNUMBER( F24 ), 0, 1 )</f>
        <v>1</v>
      </c>
      <c r="AG24" s="337">
        <f t="shared" ref="AG24:AG33" si="40" xml:space="preserve"> IF( ISNUMBER( G24 ), 0, 1 )</f>
        <v>1</v>
      </c>
      <c r="AH24" s="337">
        <f t="shared" ref="AH24:AH33" si="41" xml:space="preserve"> IF( ISNUMBER( H24 ), 0, 1 )</f>
        <v>1</v>
      </c>
      <c r="AI24" s="337">
        <f t="shared" ref="AI24:AI33" si="42" xml:space="preserve"> IF( ISNUMBER( I24 ), 0, 1 )</f>
        <v>1</v>
      </c>
      <c r="AJ24" s="337">
        <f t="shared" ref="AJ24:AJ33" si="43" xml:space="preserve"> IF( ISNUMBER( J24 ), 0, 1 )</f>
        <v>1</v>
      </c>
      <c r="AK24" s="337">
        <f t="shared" ref="AK24:AK33" si="44" xml:space="preserve"> IF( ISNUMBER( K24 ), 0, 1 )</f>
        <v>1</v>
      </c>
      <c r="AL24" s="337">
        <f t="shared" ref="AL24:AL33" si="45" xml:space="preserve"> IF( ISNUMBER( L24 ), 0, 1 )</f>
        <v>1</v>
      </c>
      <c r="AM24" s="322"/>
      <c r="AN24" s="337">
        <f t="shared" ref="AN24:AN33" si="46" xml:space="preserve"> IF( ISNUMBER( N24 ), 0, 1 )</f>
        <v>1</v>
      </c>
      <c r="AO24" s="337">
        <f t="shared" ref="AO24:AO33" si="47" xml:space="preserve"> IF( ISNUMBER( O24 ), 0, 1 )</f>
        <v>1</v>
      </c>
      <c r="AP24" s="337">
        <f t="shared" ref="AP24:AP33" si="48" xml:space="preserve"> IF( ISNUMBER( P24 ), 0, 1 )</f>
        <v>1</v>
      </c>
      <c r="AQ24" s="337">
        <f t="shared" ref="AQ24:AQ33" si="49" xml:space="preserve"> IF( ISNUMBER( Q24 ), 0, 1 )</f>
        <v>1</v>
      </c>
      <c r="AR24" s="337">
        <f t="shared" ref="AR24:AR33" si="50" xml:space="preserve"> IF( ISNUMBER( R24 ), 0, 1 )</f>
        <v>1</v>
      </c>
      <c r="AS24" s="337">
        <f t="shared" ref="AS24:AS33" si="51" xml:space="preserve"> IF( ISNUMBER( S24 ), 0, 1 )</f>
        <v>1</v>
      </c>
      <c r="AT24" s="337">
        <f t="shared" ref="AT24:AT33" si="52" xml:space="preserve"> IF( ISNUMBER( T24 ), 0, 1 )</f>
        <v>1</v>
      </c>
      <c r="AU24" s="337">
        <f t="shared" ref="AU24:AU33" si="53" xml:space="preserve"> IF( ISNUMBER( U24 ), 0, 1 )</f>
        <v>1</v>
      </c>
      <c r="AV24" s="954"/>
      <c r="AW24" s="268"/>
      <c r="AX24" s="268"/>
      <c r="AY24" s="268"/>
      <c r="AZ24" s="268"/>
      <c r="BA24" s="268"/>
      <c r="BB24" s="268"/>
      <c r="BC24" s="268"/>
      <c r="BD24" s="268"/>
      <c r="BE24" s="268"/>
      <c r="BF24" s="268"/>
    </row>
    <row r="25" spans="1:58" s="9" customFormat="1" ht="15.75" customHeight="1">
      <c r="A25" s="268"/>
      <c r="B25" s="961" t="s">
        <v>7875</v>
      </c>
      <c r="C25" s="338" t="s">
        <v>682</v>
      </c>
      <c r="D25" s="338">
        <v>3</v>
      </c>
      <c r="E25" s="755"/>
      <c r="F25" s="755"/>
      <c r="G25" s="755"/>
      <c r="H25" s="755"/>
      <c r="I25" s="755"/>
      <c r="J25" s="755"/>
      <c r="K25" s="755"/>
      <c r="L25" s="755"/>
      <c r="M25" s="1723">
        <f>IFERROR(SUM(E25:L25), 0)</f>
        <v>0</v>
      </c>
      <c r="N25" s="755"/>
      <c r="O25" s="755"/>
      <c r="P25" s="755"/>
      <c r="Q25" s="755"/>
      <c r="R25" s="755"/>
      <c r="S25" s="755"/>
      <c r="T25" s="755"/>
      <c r="U25" s="755"/>
      <c r="V25" s="1724">
        <f>IFERROR(SUM(N25:U25), 0)</f>
        <v>0</v>
      </c>
      <c r="W25" s="268"/>
      <c r="X25" s="342" t="s">
        <v>7876</v>
      </c>
      <c r="Y25" s="268"/>
      <c r="Z25" s="343"/>
      <c r="AA25" s="268"/>
      <c r="AB25" s="954"/>
      <c r="AC25" s="336" t="str">
        <f t="shared" si="37"/>
        <v>Please complete all cells in row</v>
      </c>
      <c r="AD25" s="954"/>
      <c r="AE25" s="337">
        <f t="shared" si="38"/>
        <v>1</v>
      </c>
      <c r="AF25" s="337">
        <f t="shared" si="39"/>
        <v>1</v>
      </c>
      <c r="AG25" s="337">
        <f t="shared" si="40"/>
        <v>1</v>
      </c>
      <c r="AH25" s="337">
        <f t="shared" si="41"/>
        <v>1</v>
      </c>
      <c r="AI25" s="337">
        <f t="shared" si="42"/>
        <v>1</v>
      </c>
      <c r="AJ25" s="337">
        <f t="shared" si="43"/>
        <v>1</v>
      </c>
      <c r="AK25" s="337">
        <f t="shared" si="44"/>
        <v>1</v>
      </c>
      <c r="AL25" s="337">
        <f t="shared" si="45"/>
        <v>1</v>
      </c>
      <c r="AM25" s="322"/>
      <c r="AN25" s="337">
        <f t="shared" si="46"/>
        <v>1</v>
      </c>
      <c r="AO25" s="337">
        <f t="shared" si="47"/>
        <v>1</v>
      </c>
      <c r="AP25" s="337">
        <f t="shared" si="48"/>
        <v>1</v>
      </c>
      <c r="AQ25" s="337">
        <f t="shared" si="49"/>
        <v>1</v>
      </c>
      <c r="AR25" s="337">
        <f t="shared" si="50"/>
        <v>1</v>
      </c>
      <c r="AS25" s="337">
        <f t="shared" si="51"/>
        <v>1</v>
      </c>
      <c r="AT25" s="337">
        <f t="shared" si="52"/>
        <v>1</v>
      </c>
      <c r="AU25" s="337">
        <f t="shared" si="53"/>
        <v>1</v>
      </c>
      <c r="AV25" s="954"/>
      <c r="AW25" s="268"/>
      <c r="AX25" s="268"/>
      <c r="AY25" s="268"/>
      <c r="AZ25" s="268"/>
      <c r="BA25" s="268"/>
      <c r="BB25" s="268"/>
      <c r="BC25" s="268"/>
      <c r="BD25" s="268"/>
      <c r="BE25" s="268"/>
      <c r="BF25" s="268"/>
    </row>
    <row r="26" spans="1:58" s="9" customFormat="1" ht="15.75" customHeight="1">
      <c r="A26" s="268"/>
      <c r="B26" s="961" t="s">
        <v>7877</v>
      </c>
      <c r="C26" s="338" t="s">
        <v>682</v>
      </c>
      <c r="D26" s="338">
        <v>3</v>
      </c>
      <c r="E26" s="755"/>
      <c r="F26" s="755"/>
      <c r="G26" s="755"/>
      <c r="H26" s="755"/>
      <c r="I26" s="755"/>
      <c r="J26" s="755"/>
      <c r="K26" s="755"/>
      <c r="L26" s="755"/>
      <c r="M26" s="1723">
        <f t="shared" ref="M26:M33" si="54">IFERROR(SUM(E26:L26), 0)</f>
        <v>0</v>
      </c>
      <c r="N26" s="755"/>
      <c r="O26" s="755"/>
      <c r="P26" s="755"/>
      <c r="Q26" s="755"/>
      <c r="R26" s="755"/>
      <c r="S26" s="755"/>
      <c r="T26" s="755"/>
      <c r="U26" s="755"/>
      <c r="V26" s="1724">
        <f t="shared" ref="V26:V33" si="55">IFERROR(SUM(N26:U26), 0)</f>
        <v>0</v>
      </c>
      <c r="W26" s="268"/>
      <c r="X26" s="342" t="s">
        <v>7878</v>
      </c>
      <c r="Y26" s="268"/>
      <c r="Z26" s="343"/>
      <c r="AA26" s="268"/>
      <c r="AB26" s="954"/>
      <c r="AC26" s="336" t="str">
        <f t="shared" si="37"/>
        <v>Please complete all cells in row</v>
      </c>
      <c r="AD26" s="954"/>
      <c r="AE26" s="337">
        <f t="shared" si="38"/>
        <v>1</v>
      </c>
      <c r="AF26" s="337">
        <f t="shared" si="39"/>
        <v>1</v>
      </c>
      <c r="AG26" s="337">
        <f t="shared" si="40"/>
        <v>1</v>
      </c>
      <c r="AH26" s="337">
        <f t="shared" si="41"/>
        <v>1</v>
      </c>
      <c r="AI26" s="337">
        <f t="shared" si="42"/>
        <v>1</v>
      </c>
      <c r="AJ26" s="337">
        <f t="shared" si="43"/>
        <v>1</v>
      </c>
      <c r="AK26" s="337">
        <f t="shared" si="44"/>
        <v>1</v>
      </c>
      <c r="AL26" s="337">
        <f t="shared" si="45"/>
        <v>1</v>
      </c>
      <c r="AM26" s="322"/>
      <c r="AN26" s="337">
        <f t="shared" si="46"/>
        <v>1</v>
      </c>
      <c r="AO26" s="337">
        <f t="shared" si="47"/>
        <v>1</v>
      </c>
      <c r="AP26" s="337">
        <f t="shared" si="48"/>
        <v>1</v>
      </c>
      <c r="AQ26" s="337">
        <f t="shared" si="49"/>
        <v>1</v>
      </c>
      <c r="AR26" s="337">
        <f t="shared" si="50"/>
        <v>1</v>
      </c>
      <c r="AS26" s="337">
        <f t="shared" si="51"/>
        <v>1</v>
      </c>
      <c r="AT26" s="337">
        <f t="shared" si="52"/>
        <v>1</v>
      </c>
      <c r="AU26" s="337">
        <f t="shared" si="53"/>
        <v>1</v>
      </c>
      <c r="AV26" s="954"/>
      <c r="AW26" s="268"/>
      <c r="AX26" s="268"/>
      <c r="AY26" s="268"/>
      <c r="AZ26" s="268"/>
      <c r="BA26" s="268"/>
      <c r="BB26" s="268"/>
      <c r="BC26" s="268"/>
      <c r="BD26" s="268"/>
      <c r="BE26" s="268"/>
      <c r="BF26" s="268"/>
    </row>
    <row r="27" spans="1:58" s="9" customFormat="1" ht="15.75" customHeight="1">
      <c r="A27" s="268"/>
      <c r="B27" s="961" t="s">
        <v>7879</v>
      </c>
      <c r="C27" s="338" t="s">
        <v>682</v>
      </c>
      <c r="D27" s="338">
        <v>3</v>
      </c>
      <c r="E27" s="755"/>
      <c r="F27" s="755"/>
      <c r="G27" s="755"/>
      <c r="H27" s="755"/>
      <c r="I27" s="755"/>
      <c r="J27" s="755"/>
      <c r="K27" s="755"/>
      <c r="L27" s="755"/>
      <c r="M27" s="1723">
        <f t="shared" si="54"/>
        <v>0</v>
      </c>
      <c r="N27" s="755"/>
      <c r="O27" s="755"/>
      <c r="P27" s="755"/>
      <c r="Q27" s="755"/>
      <c r="R27" s="755"/>
      <c r="S27" s="755"/>
      <c r="T27" s="755"/>
      <c r="U27" s="755"/>
      <c r="V27" s="1724">
        <f t="shared" si="55"/>
        <v>0</v>
      </c>
      <c r="W27" s="268"/>
      <c r="X27" s="342" t="s">
        <v>7880</v>
      </c>
      <c r="Y27" s="268"/>
      <c r="Z27" s="343"/>
      <c r="AA27" s="268"/>
      <c r="AB27" s="954"/>
      <c r="AC27" s="336" t="str">
        <f t="shared" si="37"/>
        <v>Please complete all cells in row</v>
      </c>
      <c r="AD27" s="954"/>
      <c r="AE27" s="337">
        <f t="shared" si="38"/>
        <v>1</v>
      </c>
      <c r="AF27" s="337">
        <f t="shared" si="39"/>
        <v>1</v>
      </c>
      <c r="AG27" s="337">
        <f t="shared" si="40"/>
        <v>1</v>
      </c>
      <c r="AH27" s="337">
        <f t="shared" si="41"/>
        <v>1</v>
      </c>
      <c r="AI27" s="337">
        <f t="shared" si="42"/>
        <v>1</v>
      </c>
      <c r="AJ27" s="337">
        <f t="shared" si="43"/>
        <v>1</v>
      </c>
      <c r="AK27" s="337">
        <f t="shared" si="44"/>
        <v>1</v>
      </c>
      <c r="AL27" s="337">
        <f t="shared" si="45"/>
        <v>1</v>
      </c>
      <c r="AM27" s="322"/>
      <c r="AN27" s="337">
        <f t="shared" si="46"/>
        <v>1</v>
      </c>
      <c r="AO27" s="337">
        <f t="shared" si="47"/>
        <v>1</v>
      </c>
      <c r="AP27" s="337">
        <f t="shared" si="48"/>
        <v>1</v>
      </c>
      <c r="AQ27" s="337">
        <f t="shared" si="49"/>
        <v>1</v>
      </c>
      <c r="AR27" s="337">
        <f t="shared" si="50"/>
        <v>1</v>
      </c>
      <c r="AS27" s="337">
        <f t="shared" si="51"/>
        <v>1</v>
      </c>
      <c r="AT27" s="337">
        <f t="shared" si="52"/>
        <v>1</v>
      </c>
      <c r="AU27" s="337">
        <f t="shared" si="53"/>
        <v>1</v>
      </c>
      <c r="AV27" s="954"/>
      <c r="AW27" s="268"/>
      <c r="AX27" s="268"/>
      <c r="AY27" s="268"/>
      <c r="AZ27" s="268"/>
      <c r="BA27" s="268"/>
      <c r="BB27" s="268"/>
      <c r="BC27" s="268"/>
      <c r="BD27" s="268"/>
      <c r="BE27" s="268"/>
      <c r="BF27" s="268"/>
    </row>
    <row r="28" spans="1:58" s="9" customFormat="1" ht="15.75" customHeight="1">
      <c r="A28" s="268"/>
      <c r="B28" s="961" t="s">
        <v>7881</v>
      </c>
      <c r="C28" s="338" t="s">
        <v>682</v>
      </c>
      <c r="D28" s="338">
        <v>3</v>
      </c>
      <c r="E28" s="755"/>
      <c r="F28" s="755"/>
      <c r="G28" s="755"/>
      <c r="H28" s="755"/>
      <c r="I28" s="755"/>
      <c r="J28" s="755"/>
      <c r="K28" s="755"/>
      <c r="L28" s="755"/>
      <c r="M28" s="1723">
        <f t="shared" si="54"/>
        <v>0</v>
      </c>
      <c r="N28" s="755"/>
      <c r="O28" s="755"/>
      <c r="P28" s="755"/>
      <c r="Q28" s="755"/>
      <c r="R28" s="755"/>
      <c r="S28" s="755"/>
      <c r="T28" s="755"/>
      <c r="U28" s="755"/>
      <c r="V28" s="1724">
        <f t="shared" si="55"/>
        <v>0</v>
      </c>
      <c r="W28" s="268"/>
      <c r="X28" s="342" t="s">
        <v>7882</v>
      </c>
      <c r="Y28" s="268"/>
      <c r="Z28" s="343"/>
      <c r="AA28" s="268"/>
      <c r="AB28" s="954"/>
      <c r="AC28" s="336" t="str">
        <f t="shared" si="37"/>
        <v>Please complete all cells in row</v>
      </c>
      <c r="AD28" s="954"/>
      <c r="AE28" s="337">
        <f t="shared" si="38"/>
        <v>1</v>
      </c>
      <c r="AF28" s="337">
        <f t="shared" si="39"/>
        <v>1</v>
      </c>
      <c r="AG28" s="337">
        <f t="shared" si="40"/>
        <v>1</v>
      </c>
      <c r="AH28" s="337">
        <f t="shared" si="41"/>
        <v>1</v>
      </c>
      <c r="AI28" s="337">
        <f t="shared" si="42"/>
        <v>1</v>
      </c>
      <c r="AJ28" s="337">
        <f t="shared" si="43"/>
        <v>1</v>
      </c>
      <c r="AK28" s="337">
        <f t="shared" si="44"/>
        <v>1</v>
      </c>
      <c r="AL28" s="337">
        <f t="shared" si="45"/>
        <v>1</v>
      </c>
      <c r="AM28" s="322"/>
      <c r="AN28" s="337">
        <f t="shared" si="46"/>
        <v>1</v>
      </c>
      <c r="AO28" s="337">
        <f t="shared" si="47"/>
        <v>1</v>
      </c>
      <c r="AP28" s="337">
        <f t="shared" si="48"/>
        <v>1</v>
      </c>
      <c r="AQ28" s="337">
        <f t="shared" si="49"/>
        <v>1</v>
      </c>
      <c r="AR28" s="337">
        <f t="shared" si="50"/>
        <v>1</v>
      </c>
      <c r="AS28" s="337">
        <f t="shared" si="51"/>
        <v>1</v>
      </c>
      <c r="AT28" s="337">
        <f t="shared" si="52"/>
        <v>1</v>
      </c>
      <c r="AU28" s="337">
        <f t="shared" si="53"/>
        <v>1</v>
      </c>
      <c r="AV28" s="954"/>
      <c r="AW28" s="268"/>
      <c r="AX28" s="268"/>
      <c r="AY28" s="268"/>
      <c r="AZ28" s="268"/>
      <c r="BA28" s="268"/>
      <c r="BB28" s="268"/>
      <c r="BC28" s="268"/>
      <c r="BD28" s="268"/>
      <c r="BE28" s="268"/>
      <c r="BF28" s="268"/>
    </row>
    <row r="29" spans="1:58" s="9" customFormat="1" ht="15.75" customHeight="1">
      <c r="A29" s="268"/>
      <c r="B29" s="961" t="s">
        <v>7883</v>
      </c>
      <c r="C29" s="338" t="s">
        <v>682</v>
      </c>
      <c r="D29" s="338">
        <v>3</v>
      </c>
      <c r="E29" s="755"/>
      <c r="F29" s="755"/>
      <c r="G29" s="755"/>
      <c r="H29" s="755"/>
      <c r="I29" s="755"/>
      <c r="J29" s="755"/>
      <c r="K29" s="755"/>
      <c r="L29" s="755"/>
      <c r="M29" s="1723">
        <f t="shared" si="54"/>
        <v>0</v>
      </c>
      <c r="N29" s="755"/>
      <c r="O29" s="755"/>
      <c r="P29" s="755"/>
      <c r="Q29" s="755"/>
      <c r="R29" s="755"/>
      <c r="S29" s="755"/>
      <c r="T29" s="755"/>
      <c r="U29" s="755"/>
      <c r="V29" s="1724">
        <f t="shared" si="55"/>
        <v>0</v>
      </c>
      <c r="W29" s="268"/>
      <c r="X29" s="342" t="s">
        <v>7884</v>
      </c>
      <c r="Y29" s="268"/>
      <c r="Z29" s="343"/>
      <c r="AA29" s="268"/>
      <c r="AB29" s="954"/>
      <c r="AC29" s="336" t="str">
        <f t="shared" si="37"/>
        <v>Please complete all cells in row</v>
      </c>
      <c r="AD29" s="954"/>
      <c r="AE29" s="337">
        <f t="shared" si="38"/>
        <v>1</v>
      </c>
      <c r="AF29" s="337">
        <f t="shared" si="39"/>
        <v>1</v>
      </c>
      <c r="AG29" s="337">
        <f t="shared" si="40"/>
        <v>1</v>
      </c>
      <c r="AH29" s="337">
        <f t="shared" si="41"/>
        <v>1</v>
      </c>
      <c r="AI29" s="337">
        <f t="shared" si="42"/>
        <v>1</v>
      </c>
      <c r="AJ29" s="337">
        <f t="shared" si="43"/>
        <v>1</v>
      </c>
      <c r="AK29" s="337">
        <f t="shared" si="44"/>
        <v>1</v>
      </c>
      <c r="AL29" s="337">
        <f t="shared" si="45"/>
        <v>1</v>
      </c>
      <c r="AM29" s="322"/>
      <c r="AN29" s="337">
        <f t="shared" si="46"/>
        <v>1</v>
      </c>
      <c r="AO29" s="337">
        <f t="shared" si="47"/>
        <v>1</v>
      </c>
      <c r="AP29" s="337">
        <f t="shared" si="48"/>
        <v>1</v>
      </c>
      <c r="AQ29" s="337">
        <f t="shared" si="49"/>
        <v>1</v>
      </c>
      <c r="AR29" s="337">
        <f t="shared" si="50"/>
        <v>1</v>
      </c>
      <c r="AS29" s="337">
        <f t="shared" si="51"/>
        <v>1</v>
      </c>
      <c r="AT29" s="337">
        <f t="shared" si="52"/>
        <v>1</v>
      </c>
      <c r="AU29" s="337">
        <f t="shared" si="53"/>
        <v>1</v>
      </c>
      <c r="AV29" s="954"/>
      <c r="AW29" s="268"/>
      <c r="AX29" s="268"/>
      <c r="AY29" s="268"/>
      <c r="AZ29" s="268"/>
      <c r="BA29" s="268"/>
      <c r="BB29" s="268"/>
      <c r="BC29" s="268"/>
      <c r="BD29" s="268"/>
      <c r="BE29" s="268"/>
      <c r="BF29" s="268"/>
    </row>
    <row r="30" spans="1:58" s="9" customFormat="1" ht="15.75" customHeight="1">
      <c r="A30" s="268"/>
      <c r="B30" s="961" t="s">
        <v>7885</v>
      </c>
      <c r="C30" s="338" t="s">
        <v>682</v>
      </c>
      <c r="D30" s="338">
        <v>3</v>
      </c>
      <c r="E30" s="755"/>
      <c r="F30" s="755"/>
      <c r="G30" s="755"/>
      <c r="H30" s="755"/>
      <c r="I30" s="755"/>
      <c r="J30" s="755"/>
      <c r="K30" s="755"/>
      <c r="L30" s="755"/>
      <c r="M30" s="1723">
        <f t="shared" si="54"/>
        <v>0</v>
      </c>
      <c r="N30" s="755"/>
      <c r="O30" s="755"/>
      <c r="P30" s="755"/>
      <c r="Q30" s="755"/>
      <c r="R30" s="755"/>
      <c r="S30" s="755"/>
      <c r="T30" s="755"/>
      <c r="U30" s="755"/>
      <c r="V30" s="1724">
        <f t="shared" si="55"/>
        <v>0</v>
      </c>
      <c r="W30" s="268"/>
      <c r="X30" s="342" t="s">
        <v>7886</v>
      </c>
      <c r="Y30" s="268"/>
      <c r="Z30" s="343"/>
      <c r="AA30" s="268"/>
      <c r="AB30" s="954"/>
      <c r="AC30" s="336" t="str">
        <f t="shared" si="37"/>
        <v>Please complete all cells in row</v>
      </c>
      <c r="AD30" s="954"/>
      <c r="AE30" s="337">
        <f t="shared" si="38"/>
        <v>1</v>
      </c>
      <c r="AF30" s="337">
        <f t="shared" si="39"/>
        <v>1</v>
      </c>
      <c r="AG30" s="337">
        <f t="shared" si="40"/>
        <v>1</v>
      </c>
      <c r="AH30" s="337">
        <f t="shared" si="41"/>
        <v>1</v>
      </c>
      <c r="AI30" s="337">
        <f t="shared" si="42"/>
        <v>1</v>
      </c>
      <c r="AJ30" s="337">
        <f t="shared" si="43"/>
        <v>1</v>
      </c>
      <c r="AK30" s="337">
        <f t="shared" si="44"/>
        <v>1</v>
      </c>
      <c r="AL30" s="337">
        <f t="shared" si="45"/>
        <v>1</v>
      </c>
      <c r="AM30" s="322"/>
      <c r="AN30" s="337">
        <f t="shared" si="46"/>
        <v>1</v>
      </c>
      <c r="AO30" s="337">
        <f t="shared" si="47"/>
        <v>1</v>
      </c>
      <c r="AP30" s="337">
        <f t="shared" si="48"/>
        <v>1</v>
      </c>
      <c r="AQ30" s="337">
        <f t="shared" si="49"/>
        <v>1</v>
      </c>
      <c r="AR30" s="337">
        <f t="shared" si="50"/>
        <v>1</v>
      </c>
      <c r="AS30" s="337">
        <f t="shared" si="51"/>
        <v>1</v>
      </c>
      <c r="AT30" s="337">
        <f t="shared" si="52"/>
        <v>1</v>
      </c>
      <c r="AU30" s="337">
        <f t="shared" si="53"/>
        <v>1</v>
      </c>
      <c r="AV30" s="954"/>
      <c r="AW30" s="268"/>
      <c r="AX30" s="268"/>
      <c r="AY30" s="268"/>
      <c r="AZ30" s="268"/>
      <c r="BA30" s="268"/>
      <c r="BB30" s="268"/>
      <c r="BC30" s="268"/>
      <c r="BD30" s="268"/>
      <c r="BE30" s="268"/>
      <c r="BF30" s="268"/>
    </row>
    <row r="31" spans="1:58" s="9" customFormat="1" ht="15.75" customHeight="1">
      <c r="A31" s="268"/>
      <c r="B31" s="961" t="s">
        <v>7887</v>
      </c>
      <c r="C31" s="338" t="s">
        <v>682</v>
      </c>
      <c r="D31" s="338">
        <v>3</v>
      </c>
      <c r="E31" s="755"/>
      <c r="F31" s="755"/>
      <c r="G31" s="755"/>
      <c r="H31" s="755"/>
      <c r="I31" s="755"/>
      <c r="J31" s="755"/>
      <c r="K31" s="755"/>
      <c r="L31" s="755"/>
      <c r="M31" s="1723">
        <f t="shared" si="54"/>
        <v>0</v>
      </c>
      <c r="N31" s="755"/>
      <c r="O31" s="755"/>
      <c r="P31" s="755"/>
      <c r="Q31" s="755"/>
      <c r="R31" s="755"/>
      <c r="S31" s="755"/>
      <c r="T31" s="755"/>
      <c r="U31" s="755"/>
      <c r="V31" s="1724">
        <f t="shared" si="55"/>
        <v>0</v>
      </c>
      <c r="W31" s="268"/>
      <c r="X31" s="342" t="s">
        <v>7888</v>
      </c>
      <c r="Y31" s="268"/>
      <c r="Z31" s="343"/>
      <c r="AA31" s="268"/>
      <c r="AB31" s="954"/>
      <c r="AC31" s="336" t="str">
        <f t="shared" si="37"/>
        <v>Please complete all cells in row</v>
      </c>
      <c r="AD31" s="954"/>
      <c r="AE31" s="337">
        <f t="shared" si="38"/>
        <v>1</v>
      </c>
      <c r="AF31" s="337">
        <f t="shared" si="39"/>
        <v>1</v>
      </c>
      <c r="AG31" s="337">
        <f t="shared" si="40"/>
        <v>1</v>
      </c>
      <c r="AH31" s="337">
        <f t="shared" si="41"/>
        <v>1</v>
      </c>
      <c r="AI31" s="337">
        <f t="shared" si="42"/>
        <v>1</v>
      </c>
      <c r="AJ31" s="337">
        <f t="shared" si="43"/>
        <v>1</v>
      </c>
      <c r="AK31" s="337">
        <f t="shared" si="44"/>
        <v>1</v>
      </c>
      <c r="AL31" s="337">
        <f t="shared" si="45"/>
        <v>1</v>
      </c>
      <c r="AM31" s="322"/>
      <c r="AN31" s="337">
        <f t="shared" si="46"/>
        <v>1</v>
      </c>
      <c r="AO31" s="337">
        <f t="shared" si="47"/>
        <v>1</v>
      </c>
      <c r="AP31" s="337">
        <f t="shared" si="48"/>
        <v>1</v>
      </c>
      <c r="AQ31" s="337">
        <f t="shared" si="49"/>
        <v>1</v>
      </c>
      <c r="AR31" s="337">
        <f t="shared" si="50"/>
        <v>1</v>
      </c>
      <c r="AS31" s="337">
        <f t="shared" si="51"/>
        <v>1</v>
      </c>
      <c r="AT31" s="337">
        <f t="shared" si="52"/>
        <v>1</v>
      </c>
      <c r="AU31" s="337">
        <f t="shared" si="53"/>
        <v>1</v>
      </c>
      <c r="AV31" s="954"/>
      <c r="AW31" s="268"/>
      <c r="AX31" s="268"/>
      <c r="AY31" s="268"/>
      <c r="AZ31" s="268"/>
      <c r="BA31" s="268"/>
      <c r="BB31" s="268"/>
      <c r="BC31" s="268"/>
      <c r="BD31" s="268"/>
      <c r="BE31" s="268"/>
      <c r="BF31" s="268"/>
    </row>
    <row r="32" spans="1:58" s="9" customFormat="1" ht="15.75" customHeight="1">
      <c r="A32" s="268"/>
      <c r="B32" s="961" t="s">
        <v>7889</v>
      </c>
      <c r="C32" s="338" t="s">
        <v>682</v>
      </c>
      <c r="D32" s="338">
        <v>3</v>
      </c>
      <c r="E32" s="755"/>
      <c r="F32" s="755"/>
      <c r="G32" s="755"/>
      <c r="H32" s="755"/>
      <c r="I32" s="755"/>
      <c r="J32" s="755"/>
      <c r="K32" s="755"/>
      <c r="L32" s="755"/>
      <c r="M32" s="1723">
        <f t="shared" si="54"/>
        <v>0</v>
      </c>
      <c r="N32" s="755"/>
      <c r="O32" s="755"/>
      <c r="P32" s="755"/>
      <c r="Q32" s="755"/>
      <c r="R32" s="755"/>
      <c r="S32" s="755"/>
      <c r="T32" s="755"/>
      <c r="U32" s="755"/>
      <c r="V32" s="1724">
        <f t="shared" si="55"/>
        <v>0</v>
      </c>
      <c r="W32" s="268"/>
      <c r="X32" s="342" t="s">
        <v>7890</v>
      </c>
      <c r="Y32" s="268"/>
      <c r="Z32" s="343"/>
      <c r="AA32" s="268"/>
      <c r="AB32" s="954"/>
      <c r="AC32" s="336" t="str">
        <f t="shared" si="37"/>
        <v>Please complete all cells in row</v>
      </c>
      <c r="AD32" s="954"/>
      <c r="AE32" s="337">
        <f t="shared" si="38"/>
        <v>1</v>
      </c>
      <c r="AF32" s="337">
        <f t="shared" si="39"/>
        <v>1</v>
      </c>
      <c r="AG32" s="337">
        <f t="shared" si="40"/>
        <v>1</v>
      </c>
      <c r="AH32" s="337">
        <f t="shared" si="41"/>
        <v>1</v>
      </c>
      <c r="AI32" s="337">
        <f t="shared" si="42"/>
        <v>1</v>
      </c>
      <c r="AJ32" s="337">
        <f t="shared" si="43"/>
        <v>1</v>
      </c>
      <c r="AK32" s="337">
        <f t="shared" si="44"/>
        <v>1</v>
      </c>
      <c r="AL32" s="337">
        <f t="shared" si="45"/>
        <v>1</v>
      </c>
      <c r="AM32" s="322"/>
      <c r="AN32" s="337">
        <f t="shared" si="46"/>
        <v>1</v>
      </c>
      <c r="AO32" s="337">
        <f t="shared" si="47"/>
        <v>1</v>
      </c>
      <c r="AP32" s="337">
        <f t="shared" si="48"/>
        <v>1</v>
      </c>
      <c r="AQ32" s="337">
        <f t="shared" si="49"/>
        <v>1</v>
      </c>
      <c r="AR32" s="337">
        <f t="shared" si="50"/>
        <v>1</v>
      </c>
      <c r="AS32" s="337">
        <f t="shared" si="51"/>
        <v>1</v>
      </c>
      <c r="AT32" s="337">
        <f t="shared" si="52"/>
        <v>1</v>
      </c>
      <c r="AU32" s="337">
        <f t="shared" si="53"/>
        <v>1</v>
      </c>
      <c r="AV32" s="954"/>
      <c r="AW32" s="268"/>
      <c r="AX32" s="268"/>
      <c r="AY32" s="268"/>
      <c r="AZ32" s="268"/>
      <c r="BA32" s="268"/>
      <c r="BB32" s="268"/>
      <c r="BC32" s="268"/>
      <c r="BD32" s="268"/>
      <c r="BE32" s="268"/>
      <c r="BF32" s="268"/>
    </row>
    <row r="33" spans="1:58" s="9" customFormat="1" ht="15.75" customHeight="1">
      <c r="A33" s="268"/>
      <c r="B33" s="961" t="s">
        <v>7891</v>
      </c>
      <c r="C33" s="338" t="s">
        <v>682</v>
      </c>
      <c r="D33" s="338">
        <v>3</v>
      </c>
      <c r="E33" s="755"/>
      <c r="F33" s="755"/>
      <c r="G33" s="755"/>
      <c r="H33" s="755"/>
      <c r="I33" s="755"/>
      <c r="J33" s="755"/>
      <c r="K33" s="755"/>
      <c r="L33" s="755"/>
      <c r="M33" s="1723">
        <f t="shared" si="54"/>
        <v>0</v>
      </c>
      <c r="N33" s="755"/>
      <c r="O33" s="755"/>
      <c r="P33" s="755"/>
      <c r="Q33" s="755"/>
      <c r="R33" s="755"/>
      <c r="S33" s="755"/>
      <c r="T33" s="755"/>
      <c r="U33" s="755"/>
      <c r="V33" s="1724">
        <f t="shared" si="55"/>
        <v>0</v>
      </c>
      <c r="W33" s="268"/>
      <c r="X33" s="342" t="s">
        <v>7892</v>
      </c>
      <c r="Y33" s="268"/>
      <c r="Z33" s="343"/>
      <c r="AA33" s="268"/>
      <c r="AB33" s="954"/>
      <c r="AC33" s="336" t="str">
        <f t="shared" si="37"/>
        <v>Please complete all cells in row</v>
      </c>
      <c r="AD33" s="954"/>
      <c r="AE33" s="337">
        <f t="shared" si="38"/>
        <v>1</v>
      </c>
      <c r="AF33" s="337">
        <f t="shared" si="39"/>
        <v>1</v>
      </c>
      <c r="AG33" s="337">
        <f t="shared" si="40"/>
        <v>1</v>
      </c>
      <c r="AH33" s="337">
        <f t="shared" si="41"/>
        <v>1</v>
      </c>
      <c r="AI33" s="337">
        <f t="shared" si="42"/>
        <v>1</v>
      </c>
      <c r="AJ33" s="337">
        <f t="shared" si="43"/>
        <v>1</v>
      </c>
      <c r="AK33" s="337">
        <f t="shared" si="44"/>
        <v>1</v>
      </c>
      <c r="AL33" s="337">
        <f t="shared" si="45"/>
        <v>1</v>
      </c>
      <c r="AM33" s="322"/>
      <c r="AN33" s="337">
        <f t="shared" si="46"/>
        <v>1</v>
      </c>
      <c r="AO33" s="337">
        <f t="shared" si="47"/>
        <v>1</v>
      </c>
      <c r="AP33" s="337">
        <f t="shared" si="48"/>
        <v>1</v>
      </c>
      <c r="AQ33" s="337">
        <f t="shared" si="49"/>
        <v>1</v>
      </c>
      <c r="AR33" s="337">
        <f t="shared" si="50"/>
        <v>1</v>
      </c>
      <c r="AS33" s="337">
        <f t="shared" si="51"/>
        <v>1</v>
      </c>
      <c r="AT33" s="337">
        <f t="shared" si="52"/>
        <v>1</v>
      </c>
      <c r="AU33" s="337">
        <f t="shared" si="53"/>
        <v>1</v>
      </c>
      <c r="AV33" s="954"/>
      <c r="AW33" s="268"/>
      <c r="AX33" s="268"/>
      <c r="AY33" s="268"/>
      <c r="AZ33" s="268"/>
      <c r="BA33" s="268"/>
      <c r="BB33" s="268"/>
      <c r="BC33" s="268"/>
      <c r="BD33" s="268"/>
      <c r="BE33" s="268"/>
      <c r="BF33" s="268"/>
    </row>
    <row r="34" spans="1:58" s="9" customFormat="1" ht="28.5" customHeight="1" thickBot="1">
      <c r="A34" s="268"/>
      <c r="B34" s="964" t="s">
        <v>7846</v>
      </c>
      <c r="C34" s="407" t="s">
        <v>682</v>
      </c>
      <c r="D34" s="407">
        <v>3</v>
      </c>
      <c r="E34" s="1715">
        <f>IFERROR(SUM(E24:E33), 0)</f>
        <v>0</v>
      </c>
      <c r="F34" s="1715">
        <f t="shared" ref="F34:L34" si="56">IFERROR(SUM(F24:F33), 0)</f>
        <v>0</v>
      </c>
      <c r="G34" s="1715">
        <f t="shared" si="56"/>
        <v>0</v>
      </c>
      <c r="H34" s="1715">
        <f t="shared" si="56"/>
        <v>0</v>
      </c>
      <c r="I34" s="1715">
        <f t="shared" si="56"/>
        <v>0</v>
      </c>
      <c r="J34" s="1715">
        <f t="shared" si="56"/>
        <v>0</v>
      </c>
      <c r="K34" s="1715">
        <f t="shared" si="56"/>
        <v>0</v>
      </c>
      <c r="L34" s="1715">
        <f t="shared" si="56"/>
        <v>0</v>
      </c>
      <c r="M34" s="1715">
        <f>IFERROR(SUM(E34:L34), 0)</f>
        <v>0</v>
      </c>
      <c r="N34" s="1715">
        <f>IFERROR(SUM(N24:N33), 0)</f>
        <v>0</v>
      </c>
      <c r="O34" s="1715">
        <f t="shared" ref="O34" si="57">IFERROR(SUM(O24:O33), 0)</f>
        <v>0</v>
      </c>
      <c r="P34" s="1715">
        <f>IFERROR(SUM(P24:P33), 0)</f>
        <v>0</v>
      </c>
      <c r="Q34" s="1715">
        <f t="shared" ref="Q34:R34" si="58">IFERROR(SUM(Q24:Q33), 0)</f>
        <v>0</v>
      </c>
      <c r="R34" s="1715">
        <f t="shared" si="58"/>
        <v>0</v>
      </c>
      <c r="S34" s="1715">
        <f>IFERROR(SUM(S24:S33), 0)</f>
        <v>0</v>
      </c>
      <c r="T34" s="1715">
        <f t="shared" ref="T34:U34" si="59">IFERROR(SUM(T24:T33), 0)</f>
        <v>0</v>
      </c>
      <c r="U34" s="1715">
        <f t="shared" si="59"/>
        <v>0</v>
      </c>
      <c r="V34" s="1725">
        <f>IFERROR(SUM(N34:U34), 0)</f>
        <v>0</v>
      </c>
      <c r="W34" s="268"/>
      <c r="X34" s="634" t="s">
        <v>7893</v>
      </c>
      <c r="Y34" s="268"/>
      <c r="Z34" s="354"/>
      <c r="AA34" s="268"/>
      <c r="AB34" s="258"/>
      <c r="AC34" s="268"/>
      <c r="AD34" s="258"/>
      <c r="AE34" s="322"/>
      <c r="AF34" s="322"/>
      <c r="AG34" s="322"/>
      <c r="AH34" s="322"/>
      <c r="AI34" s="322"/>
      <c r="AJ34" s="322"/>
      <c r="AK34" s="322"/>
      <c r="AL34" s="322"/>
      <c r="AM34" s="322"/>
      <c r="AN34" s="322"/>
      <c r="AO34" s="322"/>
      <c r="AP34" s="322"/>
      <c r="AQ34" s="322"/>
      <c r="AR34" s="322"/>
      <c r="AS34" s="322"/>
      <c r="AT34" s="322"/>
      <c r="AU34" s="322"/>
      <c r="AV34" s="258"/>
      <c r="AW34" s="268"/>
      <c r="AX34" s="268"/>
      <c r="AY34" s="268"/>
      <c r="AZ34" s="268"/>
      <c r="BA34" s="268"/>
      <c r="BB34" s="268"/>
      <c r="BC34" s="268"/>
      <c r="BD34" s="268"/>
      <c r="BE34" s="268"/>
      <c r="BF34" s="268"/>
    </row>
    <row r="35" spans="1:58" ht="16.5" thickTop="1">
      <c r="A35" s="268"/>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c r="AA35" s="268"/>
      <c r="AB35" s="239"/>
      <c r="AC35" s="268"/>
      <c r="AD35" s="239"/>
      <c r="AE35" s="322"/>
      <c r="AF35" s="322"/>
      <c r="AG35" s="322"/>
      <c r="AH35" s="322"/>
      <c r="AI35" s="322"/>
      <c r="AJ35" s="322"/>
      <c r="AK35" s="322"/>
      <c r="AL35" s="322"/>
      <c r="AM35" s="322"/>
      <c r="AN35" s="322"/>
      <c r="AO35" s="322"/>
      <c r="AP35" s="322"/>
      <c r="AQ35" s="322"/>
      <c r="AR35" s="322"/>
      <c r="AS35" s="322"/>
      <c r="AT35" s="322"/>
      <c r="AU35" s="322"/>
      <c r="AV35" s="239"/>
      <c r="AW35" s="239"/>
      <c r="AX35" s="239"/>
      <c r="AY35" s="239"/>
      <c r="AZ35" s="239"/>
      <c r="BA35" s="239"/>
      <c r="BB35" s="239"/>
      <c r="BC35" s="239"/>
      <c r="BD35" s="239"/>
      <c r="BE35" s="239"/>
      <c r="BF35" s="239"/>
    </row>
    <row r="36" spans="1:58" ht="15.75">
      <c r="A36" s="268"/>
      <c r="B36" s="268"/>
      <c r="C36" s="268"/>
      <c r="D36" s="268"/>
      <c r="E36" s="268"/>
      <c r="F36" s="268"/>
      <c r="G36" s="268"/>
      <c r="H36" s="268"/>
      <c r="I36" s="268"/>
      <c r="J36" s="268"/>
      <c r="K36" s="268"/>
      <c r="L36" s="268"/>
      <c r="M36" s="268"/>
      <c r="N36" s="268"/>
      <c r="O36" s="268"/>
      <c r="P36" s="268"/>
      <c r="Q36" s="268"/>
      <c r="R36" s="268"/>
      <c r="S36" s="268"/>
      <c r="T36" s="268"/>
      <c r="U36" s="268"/>
      <c r="V36" s="268"/>
      <c r="W36" s="268"/>
      <c r="X36" s="268"/>
      <c r="Y36" s="268"/>
      <c r="Z36" s="268"/>
      <c r="AA36" s="268"/>
      <c r="AB36" s="239"/>
      <c r="AC36" s="268"/>
      <c r="AD36" s="239"/>
      <c r="AE36" s="322"/>
      <c r="AF36" s="322"/>
      <c r="AG36" s="322"/>
      <c r="AH36" s="322"/>
      <c r="AI36" s="322"/>
      <c r="AJ36" s="322"/>
      <c r="AK36" s="322"/>
      <c r="AL36" s="322"/>
      <c r="AM36" s="322"/>
      <c r="AN36" s="322"/>
      <c r="AO36" s="322"/>
      <c r="AP36" s="322"/>
      <c r="AQ36" s="322"/>
      <c r="AR36" s="322"/>
      <c r="AS36" s="322"/>
      <c r="AT36" s="322"/>
      <c r="AU36" s="322"/>
      <c r="AV36" s="239"/>
      <c r="AW36" s="239"/>
      <c r="AX36" s="239"/>
      <c r="AY36" s="239"/>
      <c r="AZ36" s="239"/>
      <c r="BA36" s="239"/>
      <c r="BB36" s="239"/>
      <c r="BC36" s="239"/>
      <c r="BD36" s="239"/>
      <c r="BE36" s="239"/>
      <c r="BF36" s="239"/>
    </row>
    <row r="37" spans="1:58" ht="15.75">
      <c r="A37" s="268"/>
      <c r="B37" s="268"/>
      <c r="C37" s="268"/>
      <c r="D37" s="268"/>
      <c r="E37" s="268"/>
      <c r="F37" s="268"/>
      <c r="G37" s="268"/>
      <c r="H37" s="268"/>
      <c r="I37" s="268"/>
      <c r="J37" s="268"/>
      <c r="K37" s="268"/>
      <c r="L37" s="268"/>
      <c r="M37" s="268"/>
      <c r="N37" s="268"/>
      <c r="O37" s="268"/>
      <c r="P37" s="268"/>
      <c r="Q37" s="268"/>
      <c r="R37" s="268"/>
      <c r="S37" s="268"/>
      <c r="T37" s="268"/>
      <c r="U37" s="268"/>
      <c r="V37" s="268"/>
      <c r="W37" s="268"/>
      <c r="X37" s="268"/>
      <c r="Y37" s="268"/>
      <c r="Z37" s="268"/>
      <c r="AA37" s="268"/>
      <c r="AB37" s="239"/>
      <c r="AC37" s="268"/>
      <c r="AD37" s="239"/>
      <c r="AE37" s="322"/>
      <c r="AF37" s="322"/>
      <c r="AG37" s="322"/>
      <c r="AH37" s="322"/>
      <c r="AI37" s="322"/>
      <c r="AJ37" s="322"/>
      <c r="AK37" s="322"/>
      <c r="AL37" s="322"/>
      <c r="AM37" s="322"/>
      <c r="AN37" s="322"/>
      <c r="AO37" s="322"/>
      <c r="AP37" s="322"/>
      <c r="AQ37" s="322"/>
      <c r="AR37" s="322"/>
      <c r="AS37" s="322"/>
      <c r="AT37" s="322"/>
      <c r="AU37" s="322"/>
      <c r="AV37" s="239"/>
      <c r="AW37" s="239"/>
      <c r="AX37" s="239"/>
      <c r="AY37" s="239"/>
      <c r="AZ37" s="239"/>
      <c r="BA37" s="239"/>
      <c r="BB37" s="239"/>
      <c r="BC37" s="239"/>
      <c r="BD37" s="239"/>
      <c r="BE37" s="239"/>
      <c r="BF37" s="239"/>
    </row>
    <row r="38" spans="1:58" ht="15.75">
      <c r="A38" s="268"/>
      <c r="B38" s="268"/>
      <c r="C38" s="268"/>
      <c r="D38" s="268"/>
      <c r="E38" s="268"/>
      <c r="F38" s="268"/>
      <c r="G38" s="268"/>
      <c r="H38" s="268"/>
      <c r="I38" s="268"/>
      <c r="J38" s="268"/>
      <c r="K38" s="268"/>
      <c r="L38" s="268"/>
      <c r="M38" s="268"/>
      <c r="N38" s="268"/>
      <c r="O38" s="268"/>
      <c r="P38" s="268"/>
      <c r="Q38" s="268"/>
      <c r="R38" s="268"/>
      <c r="S38" s="268"/>
      <c r="T38" s="268"/>
      <c r="U38" s="268"/>
      <c r="V38" s="268"/>
      <c r="W38" s="268"/>
      <c r="X38" s="268"/>
      <c r="Y38" s="268"/>
      <c r="Z38" s="268"/>
      <c r="AA38" s="268"/>
      <c r="AB38" s="239"/>
      <c r="AC38" s="268"/>
      <c r="AD38" s="239"/>
      <c r="AE38" s="322"/>
      <c r="AF38" s="322"/>
      <c r="AG38" s="322"/>
      <c r="AH38" s="322"/>
      <c r="AI38" s="322"/>
      <c r="AJ38" s="322"/>
      <c r="AK38" s="322"/>
      <c r="AL38" s="322"/>
      <c r="AM38" s="322"/>
      <c r="AN38" s="322"/>
      <c r="AO38" s="322"/>
      <c r="AP38" s="322"/>
      <c r="AQ38" s="322"/>
      <c r="AR38" s="322"/>
      <c r="AS38" s="322"/>
      <c r="AT38" s="322"/>
      <c r="AU38" s="322"/>
      <c r="AV38" s="239"/>
      <c r="AW38" s="239"/>
      <c r="AX38" s="239"/>
      <c r="AY38" s="239"/>
      <c r="AZ38" s="239"/>
      <c r="BA38" s="239"/>
      <c r="BB38" s="239"/>
      <c r="BC38" s="239"/>
      <c r="BD38" s="239"/>
      <c r="BE38" s="239"/>
      <c r="BF38" s="239"/>
    </row>
    <row r="39" spans="1:58" ht="15.75">
      <c r="A39" s="268"/>
      <c r="B39" s="268"/>
      <c r="C39" s="268"/>
      <c r="D39" s="268"/>
      <c r="E39" s="268"/>
      <c r="F39" s="268"/>
      <c r="G39" s="268"/>
      <c r="H39" s="268"/>
      <c r="I39" s="268"/>
      <c r="J39" s="268"/>
      <c r="K39" s="268"/>
      <c r="L39" s="268"/>
      <c r="M39" s="268"/>
      <c r="N39" s="268"/>
      <c r="O39" s="268"/>
      <c r="P39" s="268"/>
      <c r="Q39" s="268"/>
      <c r="R39" s="268"/>
      <c r="S39" s="268"/>
      <c r="T39" s="268"/>
      <c r="U39" s="268"/>
      <c r="V39" s="268"/>
      <c r="W39" s="268"/>
      <c r="X39" s="268"/>
      <c r="Y39" s="268"/>
      <c r="Z39" s="268"/>
      <c r="AA39" s="268"/>
      <c r="AB39" s="239"/>
      <c r="AC39" s="268"/>
      <c r="AD39" s="239"/>
      <c r="AE39" s="322"/>
      <c r="AF39" s="322"/>
      <c r="AG39" s="322"/>
      <c r="AH39" s="322"/>
      <c r="AI39" s="322"/>
      <c r="AJ39" s="322"/>
      <c r="AK39" s="322"/>
      <c r="AL39" s="322"/>
      <c r="AM39" s="322"/>
      <c r="AN39" s="322"/>
      <c r="AO39" s="322"/>
      <c r="AP39" s="322"/>
      <c r="AQ39" s="322"/>
      <c r="AR39" s="322"/>
      <c r="AS39" s="322"/>
      <c r="AT39" s="322"/>
      <c r="AU39" s="322"/>
      <c r="AV39" s="239"/>
      <c r="AW39" s="239"/>
      <c r="AX39" s="239"/>
      <c r="AY39" s="239"/>
      <c r="AZ39" s="239"/>
      <c r="BA39" s="239"/>
      <c r="BB39" s="239"/>
      <c r="BC39" s="239"/>
      <c r="BD39" s="239"/>
      <c r="BE39" s="239"/>
      <c r="BF39" s="239"/>
    </row>
    <row r="40" spans="1:58" ht="15.75">
      <c r="A40" s="268"/>
      <c r="B40" s="268"/>
      <c r="C40" s="268"/>
      <c r="D40" s="268"/>
      <c r="E40" s="268"/>
      <c r="F40" s="268"/>
      <c r="G40" s="268"/>
      <c r="H40" s="268"/>
      <c r="I40" s="268"/>
      <c r="J40" s="268"/>
      <c r="K40" s="268"/>
      <c r="L40" s="268"/>
      <c r="M40" s="268"/>
      <c r="N40" s="268"/>
      <c r="O40" s="268"/>
      <c r="P40" s="268"/>
      <c r="Q40" s="268"/>
      <c r="R40" s="268"/>
      <c r="S40" s="268"/>
      <c r="T40" s="268"/>
      <c r="U40" s="268"/>
      <c r="V40" s="268"/>
      <c r="W40" s="268"/>
      <c r="X40" s="268"/>
      <c r="Y40" s="268"/>
      <c r="Z40" s="268"/>
      <c r="AA40" s="268"/>
      <c r="AB40" s="239"/>
      <c r="AC40" s="268"/>
      <c r="AD40" s="239"/>
      <c r="AE40" s="322"/>
      <c r="AF40" s="322"/>
      <c r="AG40" s="322"/>
      <c r="AH40" s="322"/>
      <c r="AI40" s="322"/>
      <c r="AJ40" s="322"/>
      <c r="AK40" s="322"/>
      <c r="AL40" s="322"/>
      <c r="AM40" s="322"/>
      <c r="AN40" s="322"/>
      <c r="AO40" s="322"/>
      <c r="AP40" s="322"/>
      <c r="AQ40" s="322"/>
      <c r="AR40" s="322"/>
      <c r="AS40" s="322"/>
      <c r="AT40" s="322"/>
      <c r="AU40" s="322"/>
      <c r="AV40" s="239"/>
      <c r="AW40" s="239"/>
      <c r="AX40" s="239"/>
      <c r="AY40" s="239"/>
      <c r="AZ40" s="239"/>
      <c r="BA40" s="239"/>
      <c r="BB40" s="239"/>
      <c r="BC40" s="239"/>
      <c r="BD40" s="239"/>
      <c r="BE40" s="239"/>
      <c r="BF40" s="239"/>
    </row>
    <row r="41" spans="1:58" ht="15.75">
      <c r="A41" s="268"/>
      <c r="B41" s="268"/>
      <c r="C41" s="268"/>
      <c r="D41" s="268"/>
      <c r="E41" s="268"/>
      <c r="F41" s="268"/>
      <c r="G41" s="268"/>
      <c r="H41" s="268"/>
      <c r="I41" s="268"/>
      <c r="J41" s="268"/>
      <c r="K41" s="268"/>
      <c r="L41" s="268"/>
      <c r="M41" s="268"/>
      <c r="N41" s="268"/>
      <c r="O41" s="268"/>
      <c r="P41" s="268"/>
      <c r="Q41" s="268"/>
      <c r="R41" s="268"/>
      <c r="S41" s="268"/>
      <c r="T41" s="268"/>
      <c r="U41" s="268"/>
      <c r="V41" s="268"/>
      <c r="W41" s="268"/>
      <c r="X41" s="268"/>
      <c r="Y41" s="268"/>
      <c r="Z41" s="268"/>
      <c r="AA41" s="268"/>
      <c r="AB41" s="239"/>
      <c r="AC41" s="268"/>
      <c r="AD41" s="239"/>
      <c r="AE41" s="322"/>
      <c r="AF41" s="322"/>
      <c r="AG41" s="322"/>
      <c r="AH41" s="322"/>
      <c r="AI41" s="322"/>
      <c r="AJ41" s="322"/>
      <c r="AK41" s="322"/>
      <c r="AL41" s="322"/>
      <c r="AM41" s="322"/>
      <c r="AN41" s="322"/>
      <c r="AO41" s="322"/>
      <c r="AP41" s="322"/>
      <c r="AQ41" s="322"/>
      <c r="AR41" s="322"/>
      <c r="AS41" s="322"/>
      <c r="AT41" s="322"/>
      <c r="AU41" s="322"/>
      <c r="AV41" s="239"/>
      <c r="AW41" s="239"/>
      <c r="AX41" s="239"/>
      <c r="AY41" s="239"/>
      <c r="AZ41" s="239"/>
      <c r="BA41" s="239"/>
      <c r="BB41" s="239"/>
      <c r="BC41" s="239"/>
      <c r="BD41" s="239"/>
      <c r="BE41" s="239"/>
      <c r="BF41" s="239"/>
    </row>
    <row r="42" spans="1:58" ht="15.75">
      <c r="A42" s="268"/>
      <c r="B42" s="268"/>
      <c r="C42" s="268"/>
      <c r="D42" s="268"/>
      <c r="E42" s="268"/>
      <c r="F42" s="268"/>
      <c r="G42" s="268"/>
      <c r="H42" s="268"/>
      <c r="I42" s="268"/>
      <c r="J42" s="268"/>
      <c r="K42" s="268"/>
      <c r="L42" s="268"/>
      <c r="M42" s="268"/>
      <c r="N42" s="268"/>
      <c r="O42" s="268"/>
      <c r="P42" s="268"/>
      <c r="Q42" s="268"/>
      <c r="R42" s="268"/>
      <c r="S42" s="268"/>
      <c r="T42" s="268"/>
      <c r="U42" s="268"/>
      <c r="V42" s="268"/>
      <c r="W42" s="268"/>
      <c r="X42" s="268"/>
      <c r="Y42" s="268"/>
      <c r="Z42" s="268"/>
      <c r="AA42" s="268"/>
      <c r="AB42" s="239"/>
      <c r="AC42" s="268"/>
      <c r="AD42" s="239"/>
      <c r="AE42" s="239"/>
      <c r="AF42" s="239"/>
      <c r="AG42" s="239"/>
      <c r="AH42" s="239"/>
      <c r="AI42" s="239"/>
      <c r="AJ42" s="239"/>
      <c r="AK42" s="239"/>
      <c r="AL42" s="239"/>
      <c r="AM42" s="239"/>
      <c r="AN42" s="239"/>
      <c r="AO42" s="239"/>
      <c r="AP42" s="239"/>
      <c r="AQ42" s="239"/>
      <c r="AR42" s="239"/>
      <c r="AS42" s="239"/>
      <c r="AT42" s="239"/>
      <c r="AU42" s="239"/>
      <c r="AV42" s="239"/>
      <c r="AW42" s="239"/>
      <c r="AX42" s="239"/>
      <c r="AY42" s="239"/>
      <c r="AZ42" s="239"/>
      <c r="BA42" s="239"/>
      <c r="BB42" s="239"/>
      <c r="BC42" s="239"/>
      <c r="BD42" s="239"/>
      <c r="BE42" s="239"/>
      <c r="BF42" s="239"/>
    </row>
    <row r="43" spans="1:58" ht="15.75">
      <c r="A43" s="268"/>
      <c r="B43" s="268"/>
      <c r="C43" s="268"/>
      <c r="D43" s="268"/>
      <c r="E43" s="268"/>
      <c r="F43" s="268"/>
      <c r="G43" s="268"/>
      <c r="H43" s="268"/>
      <c r="I43" s="268"/>
      <c r="J43" s="268"/>
      <c r="K43" s="268"/>
      <c r="L43" s="268"/>
      <c r="M43" s="268"/>
      <c r="N43" s="268"/>
      <c r="O43" s="268"/>
      <c r="P43" s="268"/>
      <c r="Q43" s="268"/>
      <c r="R43" s="268"/>
      <c r="S43" s="268"/>
      <c r="T43" s="268"/>
      <c r="U43" s="268"/>
      <c r="V43" s="268"/>
      <c r="W43" s="268"/>
      <c r="X43" s="268"/>
      <c r="Y43" s="268"/>
      <c r="Z43" s="268"/>
      <c r="AA43" s="268"/>
      <c r="AB43" s="239"/>
      <c r="AC43" s="268"/>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39"/>
      <c r="AZ43" s="239"/>
      <c r="BA43" s="239"/>
      <c r="BB43" s="239"/>
      <c r="BC43" s="239"/>
      <c r="BD43" s="239"/>
      <c r="BE43" s="239"/>
      <c r="BF43" s="239"/>
    </row>
    <row r="44" spans="1:58" ht="15.75">
      <c r="A44" s="268"/>
      <c r="B44" s="268"/>
      <c r="C44" s="268"/>
      <c r="D44" s="268"/>
      <c r="E44" s="268"/>
      <c r="F44" s="268"/>
      <c r="G44" s="268"/>
      <c r="H44" s="268"/>
      <c r="I44" s="268"/>
      <c r="J44" s="268"/>
      <c r="K44" s="268"/>
      <c r="L44" s="268"/>
      <c r="M44" s="268"/>
      <c r="N44" s="268"/>
      <c r="O44" s="268"/>
      <c r="P44" s="268"/>
      <c r="Q44" s="268"/>
      <c r="R44" s="268"/>
      <c r="S44" s="268"/>
      <c r="T44" s="268"/>
      <c r="U44" s="268"/>
      <c r="V44" s="268"/>
      <c r="W44" s="268"/>
      <c r="X44" s="268"/>
      <c r="Y44" s="268"/>
      <c r="Z44" s="268"/>
      <c r="AA44" s="268"/>
      <c r="AB44" s="239"/>
      <c r="AC44" s="268"/>
      <c r="AD44" s="239"/>
      <c r="AE44" s="239"/>
      <c r="AF44" s="239"/>
      <c r="AG44" s="239"/>
      <c r="AH44" s="239"/>
      <c r="AI44" s="239"/>
      <c r="AJ44" s="239"/>
      <c r="AK44" s="239"/>
      <c r="AL44" s="239"/>
      <c r="AM44" s="239"/>
      <c r="AN44" s="239"/>
      <c r="AO44" s="239"/>
      <c r="AP44" s="239"/>
      <c r="AQ44" s="239"/>
      <c r="AR44" s="239"/>
      <c r="AS44" s="239"/>
      <c r="AT44" s="239"/>
      <c r="AU44" s="239"/>
      <c r="AV44" s="239"/>
      <c r="AW44" s="239"/>
      <c r="AX44" s="239"/>
      <c r="AY44" s="239"/>
      <c r="AZ44" s="239"/>
      <c r="BA44" s="239"/>
      <c r="BB44" s="239"/>
      <c r="BC44" s="239"/>
      <c r="BD44" s="239"/>
      <c r="BE44" s="239"/>
      <c r="BF44" s="239"/>
    </row>
  </sheetData>
  <sheetProtection formatColumns="0" formatRows="0"/>
  <mergeCells count="27">
    <mergeCell ref="AE8:AL8"/>
    <mergeCell ref="B3:Z3"/>
    <mergeCell ref="B5:B8"/>
    <mergeCell ref="C5:C8"/>
    <mergeCell ref="D5:D8"/>
    <mergeCell ref="E5:M5"/>
    <mergeCell ref="N5:V5"/>
    <mergeCell ref="X5:X8"/>
    <mergeCell ref="Z5:Z8"/>
    <mergeCell ref="E6:I6"/>
    <mergeCell ref="J6:L6"/>
    <mergeCell ref="M6:M8"/>
    <mergeCell ref="N6:R6"/>
    <mergeCell ref="S6:U6"/>
    <mergeCell ref="V6:V8"/>
    <mergeCell ref="E7:G7"/>
    <mergeCell ref="H7:H8"/>
    <mergeCell ref="U7:U8"/>
    <mergeCell ref="I7:I8"/>
    <mergeCell ref="J7:J8"/>
    <mergeCell ref="K7:K8"/>
    <mergeCell ref="L7:L8"/>
    <mergeCell ref="N7:P7"/>
    <mergeCell ref="Q7:Q8"/>
    <mergeCell ref="R7:R8"/>
    <mergeCell ref="S7:S8"/>
    <mergeCell ref="T7:T8"/>
  </mergeCells>
  <conditionalFormatting sqref="AC10:AC20">
    <cfRule type="cellIs" dxfId="225" priority="2" operator="equal">
      <formula>0</formula>
    </cfRule>
  </conditionalFormatting>
  <conditionalFormatting sqref="AC24:AC33">
    <cfRule type="cellIs" dxfId="224" priority="1" operator="equal">
      <formula>0</formula>
    </cfRule>
  </conditionalFormatting>
  <dataValidations disablePrompts="1" count="1">
    <dataValidation type="custom" allowBlank="1" showErrorMessage="1" errorTitle="Input Error" error="Please enter a numeric value." sqref="N24:U33 N11:U20 E11:L20 E24:L33">
      <formula1>ISNUMBER(E11)</formula1>
    </dataValidation>
  </dataValidations>
  <pageMargins left="0.7" right="0.7" top="0.75" bottom="0.75" header="0.3" footer="0.3"/>
  <pageSetup paperSize="8" scale="41" fitToHeight="0" orientation="portrait" r:id="rId1"/>
  <headerFooter>
    <oddHeader>&amp;L&amp;F&amp;CSheet: &amp;A&amp;ROFFICIAL</oddHeader>
    <oddFooter>&amp;LPrinted on: &amp;D at &amp;T&amp;CPage &amp;P of &amp;N&amp;ROfwat</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V45"/>
  <sheetViews>
    <sheetView showGridLines="0" zoomScale="70" zoomScaleNormal="70" zoomScaleSheetLayoutView="100" workbookViewId="0">
      <selection activeCell="E11" sqref="E11"/>
    </sheetView>
  </sheetViews>
  <sheetFormatPr defaultColWidth="9.125" defaultRowHeight="15.75"/>
  <cols>
    <col min="1" max="1" width="1.625" style="244" customWidth="1"/>
    <col min="2" max="2" width="48.5" style="244" customWidth="1"/>
    <col min="3" max="3" width="7" style="244" customWidth="1"/>
    <col min="4" max="4" width="5.5" style="244" customWidth="1"/>
    <col min="5" max="5" width="16" style="244" customWidth="1"/>
    <col min="6" max="6" width="12.5" style="244" customWidth="1"/>
    <col min="7" max="7" width="1.625" style="244" customWidth="1"/>
    <col min="8" max="8" width="12.5" style="313" customWidth="1"/>
    <col min="9" max="9" width="1.625" style="244" customWidth="1"/>
    <col min="10" max="10" width="33.625" style="244" customWidth="1"/>
    <col min="11" max="12" width="1.625" style="244" customWidth="1"/>
    <col min="13" max="13" width="25" style="244" customWidth="1"/>
    <col min="14" max="14" width="1.625" style="244" customWidth="1"/>
    <col min="15" max="16" width="12.625" style="244" hidden="1" customWidth="1"/>
    <col min="17" max="17" width="1.625" style="244" hidden="1" customWidth="1"/>
    <col min="18" max="18" width="1.625" style="244" customWidth="1"/>
    <col min="19" max="19" width="36.125" style="244" customWidth="1"/>
    <col min="20" max="21" width="12.5" style="244" customWidth="1"/>
    <col min="22" max="22" width="1.625" style="244" customWidth="1"/>
    <col min="23" max="16384" width="9.125" style="244"/>
  </cols>
  <sheetData>
    <row r="1" spans="1:22" s="707" customFormat="1" ht="23.25">
      <c r="B1" s="973" t="s">
        <v>639</v>
      </c>
      <c r="C1" s="973"/>
      <c r="D1" s="973"/>
      <c r="E1" s="239"/>
      <c r="F1" s="239"/>
      <c r="H1" s="313"/>
      <c r="L1" s="977"/>
      <c r="N1" s="977"/>
      <c r="Q1" s="977"/>
      <c r="S1" s="973" t="s">
        <v>11001</v>
      </c>
      <c r="T1" s="239"/>
      <c r="U1" s="239"/>
      <c r="V1" s="313"/>
    </row>
    <row r="2" spans="1:22" s="707" customFormat="1" ht="23.25">
      <c r="B2" s="973" t="str">
        <f>Validation!B4</f>
        <v>South Staffordshire Water</v>
      </c>
      <c r="C2" s="239"/>
      <c r="D2" s="239"/>
      <c r="E2" s="239"/>
      <c r="F2" s="239"/>
      <c r="H2" s="313"/>
      <c r="L2" s="977"/>
      <c r="N2" s="977"/>
      <c r="Q2" s="977"/>
      <c r="S2" s="973"/>
      <c r="T2" s="239"/>
      <c r="U2" s="239"/>
      <c r="V2" s="313"/>
    </row>
    <row r="3" spans="1:22" s="709" customFormat="1" ht="19.5">
      <c r="B3" s="2856" t="s">
        <v>7894</v>
      </c>
      <c r="C3" s="2720"/>
      <c r="D3" s="2720"/>
      <c r="E3" s="2720"/>
      <c r="F3" s="2720"/>
      <c r="G3" s="2720"/>
      <c r="H3" s="2720"/>
      <c r="I3" s="2720"/>
      <c r="J3" s="2720"/>
      <c r="L3" s="978"/>
      <c r="M3" s="708" t="s">
        <v>6027</v>
      </c>
      <c r="N3" s="978"/>
      <c r="Q3" s="978"/>
      <c r="S3" s="2856" t="s">
        <v>7894</v>
      </c>
      <c r="T3" s="2720"/>
      <c r="U3" s="2720"/>
      <c r="V3" s="313"/>
    </row>
    <row r="4" spans="1:22" s="709" customFormat="1" ht="24" thickBot="1">
      <c r="B4" s="748"/>
      <c r="C4" s="748"/>
      <c r="D4" s="748"/>
      <c r="E4" s="748"/>
      <c r="F4" s="979"/>
      <c r="H4" s="313"/>
      <c r="L4" s="978"/>
      <c r="M4" s="336"/>
      <c r="N4" s="978"/>
      <c r="Q4" s="978"/>
      <c r="S4" s="748"/>
      <c r="T4" s="748"/>
      <c r="U4" s="979"/>
      <c r="V4" s="313"/>
    </row>
    <row r="5" spans="1:22" ht="46.5" thickTop="1" thickBot="1">
      <c r="A5" s="207"/>
      <c r="B5" s="980" t="s">
        <v>6029</v>
      </c>
      <c r="C5" s="124" t="s">
        <v>6030</v>
      </c>
      <c r="D5" s="124" t="s">
        <v>5926</v>
      </c>
      <c r="E5" s="124" t="s">
        <v>6071</v>
      </c>
      <c r="F5" s="125" t="s">
        <v>7895</v>
      </c>
      <c r="G5" s="207"/>
      <c r="H5" s="981" t="s">
        <v>6034</v>
      </c>
      <c r="I5" s="207"/>
      <c r="J5" s="981" t="s">
        <v>6035</v>
      </c>
      <c r="K5" s="207"/>
      <c r="L5" s="415"/>
      <c r="M5" s="336"/>
      <c r="N5" s="415"/>
      <c r="Q5" s="415"/>
      <c r="S5" s="980" t="s">
        <v>6029</v>
      </c>
      <c r="T5" s="124" t="s">
        <v>6071</v>
      </c>
      <c r="U5" s="125" t="s">
        <v>7895</v>
      </c>
      <c r="V5" s="369"/>
    </row>
    <row r="6" spans="1:22" ht="15.75" customHeight="1" thickTop="1" thickBot="1">
      <c r="A6" s="207"/>
      <c r="B6" s="982"/>
      <c r="C6" s="982"/>
      <c r="D6" s="982"/>
      <c r="E6" s="983"/>
      <c r="F6" s="983"/>
      <c r="G6" s="207"/>
      <c r="H6" s="312"/>
      <c r="I6" s="207"/>
      <c r="J6" s="399"/>
      <c r="K6" s="207"/>
      <c r="L6" s="415"/>
      <c r="M6" s="336"/>
      <c r="N6" s="415"/>
      <c r="O6" s="2707" t="s">
        <v>6028</v>
      </c>
      <c r="P6" s="2707"/>
      <c r="Q6" s="984"/>
      <c r="R6" s="985"/>
      <c r="S6" s="982"/>
      <c r="T6" s="983"/>
      <c r="U6" s="983"/>
      <c r="V6" s="313"/>
    </row>
    <row r="7" spans="1:22" ht="15.75" customHeight="1" thickTop="1" thickBot="1">
      <c r="A7" s="207"/>
      <c r="B7" s="33" t="s">
        <v>7896</v>
      </c>
      <c r="C7" s="446"/>
      <c r="D7" s="446"/>
      <c r="E7" s="536"/>
      <c r="F7" s="156"/>
      <c r="G7" s="207"/>
      <c r="I7" s="207"/>
      <c r="J7" s="207"/>
      <c r="K7" s="207"/>
      <c r="L7" s="415"/>
      <c r="M7" s="336"/>
      <c r="N7" s="415"/>
      <c r="O7" s="321" t="s">
        <v>6036</v>
      </c>
      <c r="P7" s="268"/>
      <c r="Q7" s="954"/>
      <c r="R7" s="268"/>
      <c r="S7" s="33" t="s">
        <v>7896</v>
      </c>
      <c r="T7" s="536"/>
      <c r="U7" s="156"/>
      <c r="V7" s="313"/>
    </row>
    <row r="8" spans="1:22" s="207" customFormat="1" ht="15.75" customHeight="1" thickTop="1">
      <c r="B8" s="986" t="s">
        <v>7897</v>
      </c>
      <c r="C8" s="987" t="s">
        <v>682</v>
      </c>
      <c r="D8" s="987">
        <v>3</v>
      </c>
      <c r="E8" s="988">
        <f>IFERROR('1E'!I14, 0)</f>
        <v>243.06438031999997</v>
      </c>
      <c r="F8" s="989"/>
      <c r="G8" s="313"/>
      <c r="H8" s="990" t="s">
        <v>7898</v>
      </c>
      <c r="J8" s="991"/>
      <c r="L8" s="892"/>
      <c r="M8" s="336"/>
      <c r="N8" s="892"/>
      <c r="O8" s="322"/>
      <c r="P8" s="322"/>
      <c r="Q8" s="892"/>
      <c r="S8" s="986" t="s">
        <v>7897</v>
      </c>
      <c r="T8" s="988" t="s">
        <v>1081</v>
      </c>
      <c r="U8" s="989"/>
      <c r="V8" s="992"/>
    </row>
    <row r="9" spans="1:22" s="207" customFormat="1" ht="15.75" customHeight="1">
      <c r="B9" s="993" t="s">
        <v>6243</v>
      </c>
      <c r="C9" s="994" t="s">
        <v>682</v>
      </c>
      <c r="D9" s="994">
        <v>3</v>
      </c>
      <c r="E9" s="1728">
        <f>IFERROR(SUM('4C'!J46:N46) - E8, 0)</f>
        <v>206.49161968000001</v>
      </c>
      <c r="F9" s="996"/>
      <c r="G9" s="313"/>
      <c r="H9" s="997" t="s">
        <v>7899</v>
      </c>
      <c r="J9" s="998"/>
      <c r="L9" s="892"/>
      <c r="M9" s="336"/>
      <c r="N9" s="892"/>
      <c r="O9" s="322"/>
      <c r="P9" s="322"/>
      <c r="Q9" s="892"/>
      <c r="S9" s="993" t="s">
        <v>6243</v>
      </c>
      <c r="T9" s="995" t="s">
        <v>2780</v>
      </c>
      <c r="U9" s="996"/>
      <c r="V9" s="992"/>
    </row>
    <row r="10" spans="1:22" s="207" customFormat="1" ht="15.75" customHeight="1">
      <c r="B10" s="993" t="s">
        <v>7900</v>
      </c>
      <c r="C10" s="994" t="s">
        <v>1083</v>
      </c>
      <c r="D10" s="994">
        <v>2</v>
      </c>
      <c r="E10" s="999">
        <f>IFERROR(E8 / SUM('4C'!J46:N46), 0)</f>
        <v>0.54067653489220469</v>
      </c>
      <c r="F10" s="1000"/>
      <c r="G10" s="313"/>
      <c r="H10" s="997" t="s">
        <v>7901</v>
      </c>
      <c r="J10" s="998"/>
      <c r="L10" s="892"/>
      <c r="M10" s="336"/>
      <c r="N10" s="892"/>
      <c r="O10" s="322"/>
      <c r="P10" s="322"/>
      <c r="Q10" s="892"/>
      <c r="S10" s="993" t="s">
        <v>7900</v>
      </c>
      <c r="T10" s="999" t="s">
        <v>1082</v>
      </c>
      <c r="U10" s="1000"/>
      <c r="V10" s="992"/>
    </row>
    <row r="11" spans="1:22" s="207" customFormat="1" ht="15.75" customHeight="1">
      <c r="B11" s="993" t="s">
        <v>7902</v>
      </c>
      <c r="C11" s="994" t="s">
        <v>1083</v>
      </c>
      <c r="D11" s="994">
        <v>2</v>
      </c>
      <c r="E11" s="1001">
        <v>8.7467896762899011E-2</v>
      </c>
      <c r="F11" s="1000"/>
      <c r="G11" s="313"/>
      <c r="H11" s="997" t="s">
        <v>7903</v>
      </c>
      <c r="J11" s="998"/>
      <c r="L11" s="892"/>
      <c r="M11" s="336">
        <f t="shared" ref="M11:M23" si="0">IF( SUM( O11:P11 ) = 0, 0, $O$7 )</f>
        <v>0</v>
      </c>
      <c r="N11" s="892"/>
      <c r="O11" s="337">
        <f t="shared" ref="O11:O23" si="1" xml:space="preserve"> IF( ISNUMBER(E11), 0, 1 )</f>
        <v>0</v>
      </c>
      <c r="P11" s="322"/>
      <c r="Q11" s="892"/>
      <c r="S11" s="993" t="s">
        <v>7902</v>
      </c>
      <c r="T11" s="1001" t="s">
        <v>2781</v>
      </c>
      <c r="U11" s="1000"/>
      <c r="V11" s="992"/>
    </row>
    <row r="12" spans="1:22" s="207" customFormat="1" ht="15.75" customHeight="1">
      <c r="B12" s="993" t="s">
        <v>6269</v>
      </c>
      <c r="C12" s="994" t="s">
        <v>1083</v>
      </c>
      <c r="D12" s="994">
        <v>2</v>
      </c>
      <c r="E12" s="1002">
        <f>IFERROR('1F'!F36, 0)</f>
        <v>-4.5485185503242251E-4</v>
      </c>
      <c r="F12" s="1003">
        <f>IFERROR('1F'!L36,0)</f>
        <v>2.3540876056162251E-3</v>
      </c>
      <c r="G12" s="313"/>
      <c r="H12" s="997" t="s">
        <v>7904</v>
      </c>
      <c r="J12" s="998"/>
      <c r="L12" s="892"/>
      <c r="M12" s="336"/>
      <c r="N12" s="892"/>
      <c r="O12" s="322"/>
      <c r="P12" s="322"/>
      <c r="Q12" s="892"/>
      <c r="S12" s="993" t="s">
        <v>6269</v>
      </c>
      <c r="T12" s="1002" t="s">
        <v>2782</v>
      </c>
      <c r="U12" s="1003" t="s">
        <v>2808</v>
      </c>
      <c r="V12" s="992"/>
    </row>
    <row r="13" spans="1:22" s="207" customFormat="1" ht="15.75" customHeight="1">
      <c r="B13" s="993" t="s">
        <v>7905</v>
      </c>
      <c r="C13" s="994" t="s">
        <v>1083</v>
      </c>
      <c r="D13" s="994">
        <v>2</v>
      </c>
      <c r="E13" s="999">
        <f>- IFERROR('1A'!J22 / E9, 0)</f>
        <v>4.3754802320798959E-2</v>
      </c>
      <c r="F13" s="1000"/>
      <c r="G13" s="1004"/>
      <c r="H13" s="997" t="s">
        <v>7906</v>
      </c>
      <c r="J13" s="998"/>
      <c r="L13" s="892"/>
      <c r="M13" s="336"/>
      <c r="N13" s="892"/>
      <c r="O13" s="322"/>
      <c r="P13" s="322"/>
      <c r="Q13" s="892"/>
      <c r="S13" s="993" t="s">
        <v>7905</v>
      </c>
      <c r="T13" s="999" t="s">
        <v>2783</v>
      </c>
      <c r="U13" s="1000"/>
      <c r="V13" s="992"/>
    </row>
    <row r="14" spans="1:22" s="207" customFormat="1" ht="15.75" customHeight="1">
      <c r="B14" s="993" t="s">
        <v>7907</v>
      </c>
      <c r="C14" s="994" t="s">
        <v>1083</v>
      </c>
      <c r="D14" s="994">
        <v>2</v>
      </c>
      <c r="E14" s="999">
        <f xml:space="preserve"> IF(  '2I'!E36 = 0, 0, IFERROR(( '2I'!E36 - '2C'!E30-'2C'!E32) / ( '2C'!E30 +'2C'!E32 + '2I'!E30 ),0) )</f>
        <v>-2.9032366079604691E-2</v>
      </c>
      <c r="F14" s="1000"/>
      <c r="G14" s="313"/>
      <c r="H14" s="997" t="s">
        <v>7908</v>
      </c>
      <c r="J14" s="998"/>
      <c r="L14" s="892"/>
      <c r="M14" s="336"/>
      <c r="N14" s="892"/>
      <c r="O14" s="322"/>
      <c r="P14" s="322"/>
      <c r="Q14" s="892"/>
      <c r="S14" s="993" t="s">
        <v>7907</v>
      </c>
      <c r="T14" s="999" t="s">
        <v>2784</v>
      </c>
      <c r="U14" s="1000"/>
      <c r="V14" s="992"/>
    </row>
    <row r="15" spans="1:22" s="207" customFormat="1" ht="15.75" customHeight="1">
      <c r="B15" s="993" t="s">
        <v>7909</v>
      </c>
      <c r="C15" s="994" t="s">
        <v>1083</v>
      </c>
      <c r="D15" s="994">
        <v>2</v>
      </c>
      <c r="E15" s="999">
        <f xml:space="preserve"> IF(  '2I'!F36 = 0, 0, IFERROR(( '2I'!F36 - '2C'!F30-'2C'!F32) / ( '2C'!F30 +'2C'!F32 + '2I'!F30 ),0) )</f>
        <v>0</v>
      </c>
      <c r="F15" s="1000"/>
      <c r="G15" s="313"/>
      <c r="H15" s="997" t="s">
        <v>7910</v>
      </c>
      <c r="J15" s="998"/>
      <c r="L15" s="892"/>
      <c r="M15" s="336"/>
      <c r="N15" s="892"/>
      <c r="O15" s="322"/>
      <c r="P15" s="322"/>
      <c r="Q15" s="892"/>
      <c r="S15" s="993" t="s">
        <v>7909</v>
      </c>
      <c r="T15" s="999" t="s">
        <v>2785</v>
      </c>
      <c r="U15" s="1000"/>
      <c r="V15" s="992"/>
    </row>
    <row r="16" spans="1:22" s="207" customFormat="1" ht="15.75" customHeight="1">
      <c r="B16" s="993" t="s">
        <v>7911</v>
      </c>
      <c r="C16" s="994" t="s">
        <v>2787</v>
      </c>
      <c r="D16" s="994" t="s">
        <v>7912</v>
      </c>
      <c r="E16" s="1005" t="s">
        <v>17612</v>
      </c>
      <c r="F16" s="996"/>
      <c r="G16" s="313"/>
      <c r="H16" s="997" t="s">
        <v>7913</v>
      </c>
      <c r="J16" s="998"/>
      <c r="L16" s="892"/>
      <c r="M16" s="322"/>
      <c r="N16" s="892"/>
      <c r="O16" s="322"/>
      <c r="P16" s="322"/>
      <c r="Q16" s="892"/>
      <c r="S16" s="993" t="s">
        <v>7911</v>
      </c>
      <c r="T16" s="1005" t="s">
        <v>2786</v>
      </c>
      <c r="U16" s="996"/>
      <c r="V16" s="992"/>
    </row>
    <row r="17" spans="2:22" s="210" customFormat="1" ht="15.75" customHeight="1">
      <c r="B17" s="993" t="s">
        <v>7914</v>
      </c>
      <c r="C17" s="994" t="s">
        <v>2787</v>
      </c>
      <c r="D17" s="994" t="s">
        <v>7912</v>
      </c>
      <c r="E17" s="1005" t="s">
        <v>17613</v>
      </c>
      <c r="F17" s="996"/>
      <c r="G17" s="1004"/>
      <c r="H17" s="997" t="s">
        <v>7915</v>
      </c>
      <c r="J17" s="998"/>
      <c r="L17" s="1006"/>
      <c r="M17" s="322"/>
      <c r="N17" s="1006"/>
      <c r="O17" s="322"/>
      <c r="P17" s="322"/>
      <c r="Q17" s="1006"/>
      <c r="S17" s="993" t="s">
        <v>7914</v>
      </c>
      <c r="T17" s="1005" t="s">
        <v>2788</v>
      </c>
      <c r="U17" s="996"/>
      <c r="V17" s="992"/>
    </row>
    <row r="18" spans="2:22" s="210" customFormat="1" ht="15.75" customHeight="1">
      <c r="B18" s="993" t="s">
        <v>7916</v>
      </c>
      <c r="C18" s="994" t="s">
        <v>2787</v>
      </c>
      <c r="D18" s="994" t="s">
        <v>7912</v>
      </c>
      <c r="E18" s="1005" t="s">
        <v>17614</v>
      </c>
      <c r="F18" s="996"/>
      <c r="G18" s="1004"/>
      <c r="H18" s="997" t="s">
        <v>7917</v>
      </c>
      <c r="J18" s="998"/>
      <c r="L18" s="1006"/>
      <c r="M18" s="322"/>
      <c r="N18" s="1006"/>
      <c r="O18" s="322"/>
      <c r="P18" s="322"/>
      <c r="Q18" s="1006"/>
      <c r="S18" s="993" t="s">
        <v>7916</v>
      </c>
      <c r="T18" s="1005" t="s">
        <v>2789</v>
      </c>
      <c r="U18" s="996"/>
      <c r="V18" s="992"/>
    </row>
    <row r="19" spans="2:22" s="207" customFormat="1" ht="15.75" customHeight="1">
      <c r="B19" s="993" t="s">
        <v>7918</v>
      </c>
      <c r="C19" s="994" t="s">
        <v>1083</v>
      </c>
      <c r="D19" s="994">
        <v>2</v>
      </c>
      <c r="E19" s="1001">
        <v>7.7095366358130385E-2</v>
      </c>
      <c r="F19" s="996"/>
      <c r="G19" s="313"/>
      <c r="H19" s="997" t="s">
        <v>7919</v>
      </c>
      <c r="J19" s="998"/>
      <c r="L19" s="892"/>
      <c r="M19" s="336">
        <f t="shared" si="0"/>
        <v>0</v>
      </c>
      <c r="N19" s="892"/>
      <c r="O19" s="337">
        <f t="shared" si="1"/>
        <v>0</v>
      </c>
      <c r="P19" s="322"/>
      <c r="Q19" s="892"/>
      <c r="S19" s="993" t="s">
        <v>7918</v>
      </c>
      <c r="T19" s="1001" t="s">
        <v>2790</v>
      </c>
      <c r="U19" s="996"/>
      <c r="V19" s="992"/>
    </row>
    <row r="20" spans="2:22" s="207" customFormat="1" ht="15.75" customHeight="1">
      <c r="B20" s="993" t="s">
        <v>7920</v>
      </c>
      <c r="C20" s="994" t="s">
        <v>2792</v>
      </c>
      <c r="D20" s="994">
        <v>2</v>
      </c>
      <c r="E20" s="995">
        <f xml:space="preserve"> IFERROR('1A'!J21 / -'1A'!J22, 0)</f>
        <v>-0.45113447703375842</v>
      </c>
      <c r="F20" s="996"/>
      <c r="G20" s="1004"/>
      <c r="H20" s="997" t="s">
        <v>7921</v>
      </c>
      <c r="J20" s="998"/>
      <c r="L20" s="892"/>
      <c r="M20" s="336"/>
      <c r="N20" s="892"/>
      <c r="O20" s="322"/>
      <c r="P20" s="322"/>
      <c r="Q20" s="892"/>
      <c r="S20" s="993" t="s">
        <v>7920</v>
      </c>
      <c r="T20" s="995" t="s">
        <v>2791</v>
      </c>
      <c r="U20" s="996"/>
      <c r="V20" s="992"/>
    </row>
    <row r="21" spans="2:22" s="207" customFormat="1" ht="15.75" customHeight="1">
      <c r="B21" s="993" t="s">
        <v>7922</v>
      </c>
      <c r="C21" s="994" t="s">
        <v>682</v>
      </c>
      <c r="D21" s="994">
        <v>3</v>
      </c>
      <c r="E21" s="1728">
        <f>IFERROR('1D'!J20 - '1D'!J13, 0)</f>
        <v>46.538999999999994</v>
      </c>
      <c r="F21" s="996"/>
      <c r="G21" s="313"/>
      <c r="H21" s="997" t="s">
        <v>7923</v>
      </c>
      <c r="J21" s="998"/>
      <c r="L21" s="892"/>
      <c r="M21" s="336"/>
      <c r="N21" s="892"/>
      <c r="O21" s="322"/>
      <c r="P21" s="322"/>
      <c r="Q21" s="892"/>
      <c r="S21" s="993" t="s">
        <v>7922</v>
      </c>
      <c r="T21" s="995" t="s">
        <v>2793</v>
      </c>
      <c r="U21" s="996"/>
      <c r="V21" s="992"/>
    </row>
    <row r="22" spans="2:22" s="207" customFormat="1" ht="15.75" customHeight="1">
      <c r="B22" s="993" t="s">
        <v>7924</v>
      </c>
      <c r="C22" s="994" t="s">
        <v>2792</v>
      </c>
      <c r="D22" s="994">
        <v>2</v>
      </c>
      <c r="E22" s="1007">
        <v>6.0122778675282715</v>
      </c>
      <c r="F22" s="996"/>
      <c r="G22" s="313"/>
      <c r="H22" s="997" t="s">
        <v>7925</v>
      </c>
      <c r="J22" s="998"/>
      <c r="L22" s="892"/>
      <c r="M22" s="336">
        <f t="shared" si="0"/>
        <v>0</v>
      </c>
      <c r="N22" s="892"/>
      <c r="O22" s="337">
        <f t="shared" si="1"/>
        <v>0</v>
      </c>
      <c r="P22" s="322"/>
      <c r="Q22" s="892"/>
      <c r="S22" s="993" t="s">
        <v>7924</v>
      </c>
      <c r="T22" s="1007" t="s">
        <v>2794</v>
      </c>
      <c r="U22" s="996"/>
      <c r="V22" s="992"/>
    </row>
    <row r="23" spans="2:22" s="207" customFormat="1" ht="15.75" customHeight="1">
      <c r="B23" s="993" t="s">
        <v>7926</v>
      </c>
      <c r="C23" s="994" t="s">
        <v>2792</v>
      </c>
      <c r="D23" s="994">
        <v>2</v>
      </c>
      <c r="E23" s="1007">
        <v>2.7896520663803499</v>
      </c>
      <c r="F23" s="996"/>
      <c r="G23" s="313"/>
      <c r="H23" s="997" t="s">
        <v>7927</v>
      </c>
      <c r="J23" s="998"/>
      <c r="L23" s="892"/>
      <c r="M23" s="336">
        <f t="shared" si="0"/>
        <v>0</v>
      </c>
      <c r="N23" s="892"/>
      <c r="O23" s="337">
        <f t="shared" si="1"/>
        <v>0</v>
      </c>
      <c r="P23" s="322"/>
      <c r="Q23" s="892"/>
      <c r="S23" s="993" t="s">
        <v>7926</v>
      </c>
      <c r="T23" s="1007" t="s">
        <v>2795</v>
      </c>
      <c r="U23" s="996"/>
      <c r="V23" s="992"/>
    </row>
    <row r="24" spans="2:22" s="207" customFormat="1" ht="15.75" customHeight="1">
      <c r="B24" s="993" t="s">
        <v>7928</v>
      </c>
      <c r="C24" s="994" t="s">
        <v>2792</v>
      </c>
      <c r="D24" s="994">
        <v>2</v>
      </c>
      <c r="E24" s="995">
        <f>IFERROR(E21 / E8, 0)</f>
        <v>0.19146779112073231</v>
      </c>
      <c r="F24" s="996"/>
      <c r="G24" s="313"/>
      <c r="H24" s="997" t="s">
        <v>7929</v>
      </c>
      <c r="J24" s="998"/>
      <c r="L24" s="892"/>
      <c r="M24" s="336"/>
      <c r="N24" s="892"/>
      <c r="O24" s="322"/>
      <c r="P24" s="322"/>
      <c r="Q24" s="892"/>
      <c r="S24" s="993" t="s">
        <v>7930</v>
      </c>
      <c r="T24" s="995" t="s">
        <v>2796</v>
      </c>
      <c r="U24" s="996"/>
      <c r="V24" s="992"/>
    </row>
    <row r="25" spans="2:22" s="207" customFormat="1" ht="15.75" customHeight="1">
      <c r="B25" s="993" t="s">
        <v>7931</v>
      </c>
      <c r="C25" s="994" t="s">
        <v>1083</v>
      </c>
      <c r="D25" s="994">
        <v>2</v>
      </c>
      <c r="E25" s="999">
        <f>IFERROR('1A'!J25 / '1A'!J16, 0)</f>
        <v>-0.13210654446512965</v>
      </c>
      <c r="F25" s="996"/>
      <c r="G25" s="313"/>
      <c r="H25" s="997" t="s">
        <v>7932</v>
      </c>
      <c r="J25" s="998"/>
      <c r="L25" s="892"/>
      <c r="M25" s="336"/>
      <c r="N25" s="892"/>
      <c r="O25" s="322"/>
      <c r="P25" s="322"/>
      <c r="Q25" s="892"/>
      <c r="S25" s="993" t="s">
        <v>7931</v>
      </c>
      <c r="T25" s="999" t="s">
        <v>2797</v>
      </c>
      <c r="U25" s="996"/>
      <c r="V25" s="992"/>
    </row>
    <row r="26" spans="2:22" s="207" customFormat="1" ht="15.75" customHeight="1">
      <c r="B26" s="993" t="s">
        <v>7933</v>
      </c>
      <c r="C26" s="994" t="s">
        <v>682</v>
      </c>
      <c r="D26" s="994">
        <v>3</v>
      </c>
      <c r="E26" s="1728">
        <f>IFERROR(E21 - ABS('1D'!J32), 0)</f>
        <v>37.503999999999991</v>
      </c>
      <c r="F26" s="996"/>
      <c r="G26" s="313"/>
      <c r="H26" s="997" t="s">
        <v>7934</v>
      </c>
      <c r="J26" s="998"/>
      <c r="L26" s="892"/>
      <c r="M26" s="336"/>
      <c r="N26" s="892"/>
      <c r="O26" s="322"/>
      <c r="P26" s="322"/>
      <c r="Q26" s="892"/>
      <c r="S26" s="993" t="s">
        <v>7935</v>
      </c>
      <c r="T26" s="995" t="s">
        <v>2798</v>
      </c>
      <c r="U26" s="996"/>
      <c r="V26" s="992"/>
    </row>
    <row r="27" spans="2:22" s="207" customFormat="1" ht="15.75" customHeight="1" thickBot="1">
      <c r="B27" s="1008" t="s">
        <v>7936</v>
      </c>
      <c r="C27" s="1009" t="s">
        <v>2792</v>
      </c>
      <c r="D27" s="1009">
        <v>2</v>
      </c>
      <c r="E27" s="1010">
        <f>IFERROR(E26 / E8, 0)</f>
        <v>0.15429656929009958</v>
      </c>
      <c r="F27" s="1011"/>
      <c r="G27" s="313"/>
      <c r="H27" s="1012" t="s">
        <v>7937</v>
      </c>
      <c r="J27" s="1013"/>
      <c r="L27" s="892"/>
      <c r="M27" s="336"/>
      <c r="N27" s="892"/>
      <c r="O27" s="322"/>
      <c r="P27" s="322"/>
      <c r="Q27" s="892"/>
      <c r="S27" s="1008" t="s">
        <v>7936</v>
      </c>
      <c r="T27" s="1010" t="s">
        <v>2799</v>
      </c>
      <c r="U27" s="1011"/>
      <c r="V27" s="992"/>
    </row>
    <row r="28" spans="2:22" s="207" customFormat="1" ht="15.75" customHeight="1" thickTop="1" thickBot="1">
      <c r="B28" s="216"/>
      <c r="C28" s="216"/>
      <c r="D28" s="216"/>
      <c r="E28" s="83"/>
      <c r="F28" s="83"/>
      <c r="G28" s="313"/>
      <c r="H28" s="110"/>
      <c r="J28" s="1014"/>
      <c r="L28" s="892"/>
      <c r="M28" s="336"/>
      <c r="N28" s="892"/>
      <c r="O28" s="322"/>
      <c r="P28" s="322"/>
      <c r="Q28" s="892"/>
      <c r="S28" s="216"/>
      <c r="T28" s="83"/>
      <c r="U28" s="83"/>
      <c r="V28" s="110"/>
    </row>
    <row r="29" spans="2:22" s="207" customFormat="1" ht="15.75" customHeight="1" thickTop="1" thickBot="1">
      <c r="B29" s="33" t="s">
        <v>6123</v>
      </c>
      <c r="C29" s="446"/>
      <c r="D29" s="446"/>
      <c r="E29" s="536"/>
      <c r="F29" s="156"/>
      <c r="G29" s="313"/>
      <c r="H29" s="1015"/>
      <c r="J29" s="1014"/>
      <c r="L29" s="892"/>
      <c r="M29" s="336"/>
      <c r="N29" s="892"/>
      <c r="O29" s="322"/>
      <c r="P29" s="322"/>
      <c r="Q29" s="892"/>
      <c r="S29" s="33" t="s">
        <v>6123</v>
      </c>
      <c r="T29" s="536"/>
      <c r="U29" s="156"/>
      <c r="V29" s="1015"/>
    </row>
    <row r="30" spans="2:22" s="207" customFormat="1" ht="15.75" customHeight="1" thickTop="1">
      <c r="B30" s="1016" t="s">
        <v>7938</v>
      </c>
      <c r="C30" s="98" t="s">
        <v>1083</v>
      </c>
      <c r="D30" s="98">
        <v>2</v>
      </c>
      <c r="E30" s="1017">
        <f>IFERROR(('1E'!E9 + '1E'!E10) / '1E'!I11, 0)</f>
        <v>0.17602982178001314</v>
      </c>
      <c r="F30" s="1018"/>
      <c r="G30" s="313"/>
      <c r="H30" s="990" t="s">
        <v>7939</v>
      </c>
      <c r="J30" s="991"/>
      <c r="L30" s="892"/>
      <c r="M30" s="336"/>
      <c r="N30" s="892"/>
      <c r="O30" s="322"/>
      <c r="P30" s="322"/>
      <c r="Q30" s="892"/>
      <c r="S30" s="1016" t="s">
        <v>7938</v>
      </c>
      <c r="T30" s="1017" t="s">
        <v>2800</v>
      </c>
      <c r="U30" s="1018"/>
      <c r="V30" s="992"/>
    </row>
    <row r="31" spans="2:22" s="207" customFormat="1" ht="15.75" customHeight="1">
      <c r="B31" s="1019" t="s">
        <v>7940</v>
      </c>
      <c r="C31" s="101" t="s">
        <v>1083</v>
      </c>
      <c r="D31" s="101">
        <v>2</v>
      </c>
      <c r="E31" s="999">
        <f>IFERROR('1E'!F9 / '1E'!I11, 0)</f>
        <v>0</v>
      </c>
      <c r="F31" s="1020"/>
      <c r="G31" s="313"/>
      <c r="H31" s="997" t="s">
        <v>7941</v>
      </c>
      <c r="J31" s="998"/>
      <c r="L31" s="892"/>
      <c r="M31" s="336"/>
      <c r="N31" s="892"/>
      <c r="O31" s="322"/>
      <c r="P31" s="322"/>
      <c r="Q31" s="892"/>
      <c r="S31" s="1019" t="s">
        <v>7940</v>
      </c>
      <c r="T31" s="999" t="s">
        <v>2801</v>
      </c>
      <c r="U31" s="1020"/>
      <c r="V31" s="992"/>
    </row>
    <row r="32" spans="2:22" s="207" customFormat="1" ht="15.75" customHeight="1">
      <c r="B32" s="1019" t="s">
        <v>7942</v>
      </c>
      <c r="C32" s="101" t="s">
        <v>1083</v>
      </c>
      <c r="D32" s="101">
        <v>2</v>
      </c>
      <c r="E32" s="999">
        <f>IFERROR(('1E'!G9 + '1E'!H9) / '1E'!I11, 0)</f>
        <v>0.82397017821998697</v>
      </c>
      <c r="F32" s="1020"/>
      <c r="G32" s="313"/>
      <c r="H32" s="997" t="s">
        <v>7943</v>
      </c>
      <c r="J32" s="998"/>
      <c r="L32" s="892"/>
      <c r="M32" s="336"/>
      <c r="N32" s="892"/>
      <c r="O32" s="322"/>
      <c r="P32" s="322"/>
      <c r="Q32" s="892"/>
      <c r="S32" s="1019" t="s">
        <v>7942</v>
      </c>
      <c r="T32" s="999" t="s">
        <v>2802</v>
      </c>
      <c r="U32" s="1020"/>
      <c r="V32" s="992"/>
    </row>
    <row r="33" spans="1:22" s="207" customFormat="1" ht="15.75" customHeight="1">
      <c r="B33" s="1019" t="s">
        <v>7944</v>
      </c>
      <c r="C33" s="101" t="s">
        <v>1083</v>
      </c>
      <c r="D33" s="101">
        <v>2</v>
      </c>
      <c r="E33" s="1001">
        <v>0</v>
      </c>
      <c r="F33" s="1020"/>
      <c r="G33" s="313"/>
      <c r="H33" s="997" t="s">
        <v>7945</v>
      </c>
      <c r="J33" s="998"/>
      <c r="L33" s="892"/>
      <c r="M33" s="336">
        <f t="shared" ref="M33:M37" si="2">IF( SUM( O33:P33 ) = 0, 0, $O$7 )</f>
        <v>0</v>
      </c>
      <c r="N33" s="892"/>
      <c r="O33" s="337">
        <f t="shared" ref="O33:O37" si="3" xml:space="preserve"> IF( ISNUMBER(E33), 0, 1 )</f>
        <v>0</v>
      </c>
      <c r="P33" s="322"/>
      <c r="Q33" s="892"/>
      <c r="S33" s="1019" t="s">
        <v>7944</v>
      </c>
      <c r="T33" s="1001" t="s">
        <v>2803</v>
      </c>
      <c r="U33" s="1020"/>
      <c r="V33" s="992"/>
    </row>
    <row r="34" spans="1:22" s="207" customFormat="1" ht="30">
      <c r="B34" s="1019" t="s">
        <v>7946</v>
      </c>
      <c r="C34" s="101" t="s">
        <v>1083</v>
      </c>
      <c r="D34" s="101">
        <v>2</v>
      </c>
      <c r="E34" s="1001">
        <v>9.9847016033270897E-2</v>
      </c>
      <c r="F34" s="1020"/>
      <c r="G34" s="313"/>
      <c r="H34" s="997" t="s">
        <v>7947</v>
      </c>
      <c r="J34" s="998"/>
      <c r="L34" s="892"/>
      <c r="M34" s="336">
        <f t="shared" si="2"/>
        <v>0</v>
      </c>
      <c r="N34" s="892"/>
      <c r="O34" s="337">
        <f t="shared" si="3"/>
        <v>0</v>
      </c>
      <c r="P34" s="322"/>
      <c r="Q34" s="892"/>
      <c r="S34" s="1019" t="s">
        <v>7946</v>
      </c>
      <c r="T34" s="1001" t="s">
        <v>2804</v>
      </c>
      <c r="U34" s="1020"/>
      <c r="V34" s="992"/>
    </row>
    <row r="35" spans="1:22" s="207" customFormat="1" ht="31.5" customHeight="1">
      <c r="B35" s="1019" t="s">
        <v>11252</v>
      </c>
      <c r="C35" s="101" t="s">
        <v>1083</v>
      </c>
      <c r="D35" s="101">
        <v>2</v>
      </c>
      <c r="E35" s="1001">
        <v>0</v>
      </c>
      <c r="F35" s="1020"/>
      <c r="G35" s="313"/>
      <c r="H35" s="997" t="s">
        <v>7949</v>
      </c>
      <c r="J35" s="998"/>
      <c r="L35" s="892"/>
      <c r="M35" s="336">
        <f t="shared" si="2"/>
        <v>0</v>
      </c>
      <c r="N35" s="892"/>
      <c r="O35" s="337">
        <f t="shared" si="3"/>
        <v>0</v>
      </c>
      <c r="P35" s="322"/>
      <c r="Q35" s="892"/>
      <c r="S35" s="1019" t="s">
        <v>7948</v>
      </c>
      <c r="T35" s="1001" t="s">
        <v>2805</v>
      </c>
      <c r="U35" s="1020"/>
      <c r="V35" s="992"/>
    </row>
    <row r="36" spans="1:22" s="207" customFormat="1" ht="33" customHeight="1">
      <c r="B36" s="1019" t="s">
        <v>7950</v>
      </c>
      <c r="C36" s="101" t="s">
        <v>1083</v>
      </c>
      <c r="D36" s="101">
        <v>2</v>
      </c>
      <c r="E36" s="1001">
        <v>6.6626824313643862E-2</v>
      </c>
      <c r="F36" s="1020"/>
      <c r="G36" s="313"/>
      <c r="H36" s="997" t="s">
        <v>7951</v>
      </c>
      <c r="J36" s="998"/>
      <c r="L36" s="892"/>
      <c r="M36" s="336">
        <f t="shared" si="2"/>
        <v>0</v>
      </c>
      <c r="N36" s="892"/>
      <c r="O36" s="337">
        <f t="shared" si="3"/>
        <v>0</v>
      </c>
      <c r="P36" s="322"/>
      <c r="Q36" s="892"/>
      <c r="S36" s="1019" t="s">
        <v>7950</v>
      </c>
      <c r="T36" s="1001" t="s">
        <v>2806</v>
      </c>
      <c r="U36" s="1020"/>
      <c r="V36" s="992"/>
    </row>
    <row r="37" spans="1:22" s="207" customFormat="1" ht="15.75" customHeight="1" thickBot="1">
      <c r="B37" s="1021" t="s">
        <v>7952</v>
      </c>
      <c r="C37" s="105" t="s">
        <v>1083</v>
      </c>
      <c r="D37" s="105">
        <v>2</v>
      </c>
      <c r="E37" s="1022">
        <v>0.83352615965308519</v>
      </c>
      <c r="F37" s="1023"/>
      <c r="H37" s="1012" t="s">
        <v>7953</v>
      </c>
      <c r="J37" s="1013"/>
      <c r="L37" s="892"/>
      <c r="M37" s="336">
        <f t="shared" si="2"/>
        <v>0</v>
      </c>
      <c r="N37" s="892"/>
      <c r="O37" s="337">
        <f t="shared" si="3"/>
        <v>0</v>
      </c>
      <c r="P37" s="322"/>
      <c r="Q37" s="892"/>
      <c r="S37" s="1021" t="s">
        <v>7952</v>
      </c>
      <c r="T37" s="1022" t="s">
        <v>2807</v>
      </c>
      <c r="U37" s="1023"/>
      <c r="V37" s="992"/>
    </row>
    <row r="38" spans="1:22" s="207" customFormat="1" ht="15.75" customHeight="1" thickTop="1">
      <c r="B38" s="1024" t="s">
        <v>7954</v>
      </c>
      <c r="H38" s="313"/>
      <c r="M38" s="336"/>
      <c r="O38" s="322"/>
      <c r="P38" s="322"/>
    </row>
    <row r="39" spans="1:22" s="207" customFormat="1" ht="15.75" customHeight="1">
      <c r="H39" s="313"/>
      <c r="M39" s="336"/>
      <c r="O39" s="322"/>
      <c r="P39" s="322"/>
    </row>
    <row r="40" spans="1:22">
      <c r="A40" s="207"/>
      <c r="B40" s="207"/>
      <c r="C40" s="207"/>
      <c r="D40" s="207"/>
      <c r="E40" s="207"/>
      <c r="F40" s="207"/>
      <c r="G40" s="207"/>
      <c r="I40" s="207"/>
      <c r="J40" s="207"/>
      <c r="K40" s="207"/>
      <c r="M40" s="336"/>
      <c r="O40" s="322"/>
      <c r="P40" s="322"/>
    </row>
    <row r="41" spans="1:22">
      <c r="A41" s="207"/>
      <c r="B41" s="207"/>
      <c r="C41" s="207"/>
      <c r="D41" s="207"/>
      <c r="E41" s="207"/>
      <c r="F41" s="207"/>
      <c r="G41" s="207"/>
      <c r="I41" s="207"/>
      <c r="J41" s="207"/>
      <c r="K41" s="207"/>
      <c r="M41" s="336"/>
      <c r="O41" s="322"/>
      <c r="P41" s="322"/>
    </row>
    <row r="42" spans="1:22">
      <c r="A42" s="207"/>
      <c r="B42" s="207"/>
      <c r="C42" s="207"/>
      <c r="D42" s="207"/>
      <c r="E42" s="207"/>
      <c r="F42" s="207"/>
      <c r="G42" s="207"/>
      <c r="I42" s="207"/>
      <c r="J42" s="207"/>
      <c r="K42" s="207"/>
      <c r="M42" s="336"/>
      <c r="O42" s="322"/>
      <c r="P42" s="322"/>
    </row>
    <row r="43" spans="1:22">
      <c r="A43" s="207"/>
      <c r="B43" s="207"/>
      <c r="C43" s="207"/>
      <c r="D43" s="207"/>
      <c r="E43" s="207"/>
      <c r="F43" s="207"/>
      <c r="G43" s="207"/>
      <c r="I43" s="207"/>
      <c r="J43" s="207"/>
      <c r="K43" s="207"/>
      <c r="M43" s="336"/>
      <c r="O43" s="322"/>
      <c r="P43" s="322"/>
    </row>
    <row r="44" spans="1:22">
      <c r="A44" s="207"/>
      <c r="B44" s="207"/>
      <c r="C44" s="207"/>
      <c r="D44" s="207"/>
      <c r="E44" s="207"/>
      <c r="F44" s="207"/>
      <c r="G44" s="207"/>
      <c r="I44" s="207"/>
      <c r="J44" s="207"/>
      <c r="K44" s="207"/>
      <c r="M44" s="336"/>
      <c r="O44" s="322"/>
      <c r="P44" s="322"/>
    </row>
    <row r="45" spans="1:22">
      <c r="A45" s="207"/>
      <c r="B45" s="207"/>
      <c r="C45" s="207"/>
      <c r="D45" s="207"/>
      <c r="E45" s="207"/>
      <c r="F45" s="207"/>
      <c r="G45" s="207"/>
      <c r="I45" s="207"/>
      <c r="J45" s="207"/>
      <c r="K45" s="207"/>
      <c r="M45" s="336"/>
      <c r="O45" s="322"/>
      <c r="P45" s="322"/>
    </row>
  </sheetData>
  <sheetProtection formatColumns="0" formatRows="0"/>
  <mergeCells count="3">
    <mergeCell ref="B3:J3"/>
    <mergeCell ref="S3:U3"/>
    <mergeCell ref="O6:P6"/>
  </mergeCells>
  <conditionalFormatting sqref="M4:M11">
    <cfRule type="cellIs" dxfId="223" priority="6" operator="equal">
      <formula>0</formula>
    </cfRule>
  </conditionalFormatting>
  <conditionalFormatting sqref="M12:M15 M20:M21 M24:M32 M38:M45">
    <cfRule type="cellIs" dxfId="222" priority="5" operator="equal">
      <formula>0</formula>
    </cfRule>
  </conditionalFormatting>
  <conditionalFormatting sqref="M33:M37">
    <cfRule type="cellIs" dxfId="221" priority="1" operator="equal">
      <formula>0</formula>
    </cfRule>
  </conditionalFormatting>
  <conditionalFormatting sqref="M19">
    <cfRule type="cellIs" dxfId="220" priority="3" operator="equal">
      <formula>0</formula>
    </cfRule>
  </conditionalFormatting>
  <conditionalFormatting sqref="M22:M23">
    <cfRule type="cellIs" dxfId="219" priority="2" operator="equal">
      <formula>0</formula>
    </cfRule>
  </conditionalFormatting>
  <dataValidations count="2">
    <dataValidation type="custom" allowBlank="1" showErrorMessage="1" errorTitle="Input Error" error="Please enter a numeric value." sqref="E11 E22:E23 F12 E19 E33:E37">
      <formula1>ISNUMBER(E11)</formula1>
    </dataValidation>
    <dataValidation type="list" allowBlank="1" showInputMessage="1" prompt="Use free text if Credit Rating (Outlook) is not listed" sqref="E16:E18">
      <formula1>"A (Positive),A (Negative),A (Stable),A- (Positive),A- (Negative),A- (Stable),BBB+ (Positive),BBB+ (Negative),BBB+ (Stable),BBB (Positive),BBB (Negative),BBB (Stable),BBB- (Positive),BBB- (Negative),BBB- (Stable),"</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S52"/>
  <sheetViews>
    <sheetView showGridLines="0" zoomScale="70" zoomScaleNormal="70" zoomScaleSheetLayoutView="100" workbookViewId="0">
      <selection activeCell="C18" sqref="C18"/>
    </sheetView>
  </sheetViews>
  <sheetFormatPr defaultColWidth="9.125" defaultRowHeight="15.75"/>
  <cols>
    <col min="1" max="1" width="1.625" style="17" customWidth="1"/>
    <col min="2" max="2" width="36.125" style="17" customWidth="1"/>
    <col min="3" max="3" width="9" style="17" bestFit="1" customWidth="1"/>
    <col min="4" max="5" width="12.5" style="17" customWidth="1"/>
    <col min="6" max="6" width="12.5" style="2" customWidth="1"/>
    <col min="7" max="11" width="12.5" style="17" customWidth="1"/>
    <col min="12" max="12" width="1.625" style="17" customWidth="1"/>
    <col min="13" max="13" width="12.5" style="17" customWidth="1"/>
    <col min="14" max="14" width="1.625" style="17" customWidth="1"/>
    <col min="15" max="15" width="33.625" style="17" customWidth="1"/>
    <col min="16" max="17" width="1.625" style="17" customWidth="1"/>
    <col min="18" max="18" width="21.125" style="17" bestFit="1" customWidth="1"/>
    <col min="19" max="19" width="1.625" style="17" customWidth="1"/>
    <col min="20" max="27" width="6.125" style="17" hidden="1" customWidth="1"/>
    <col min="28" max="29" width="1.625" style="17" hidden="1" customWidth="1"/>
    <col min="30" max="30" width="1.625" style="17" customWidth="1"/>
    <col min="31" max="31" width="36.125" style="17" customWidth="1"/>
    <col min="32" max="32" width="11.5" style="17" customWidth="1"/>
    <col min="33" max="34" width="12.5" style="17" customWidth="1"/>
    <col min="35" max="35" width="12.5" style="2" customWidth="1"/>
    <col min="36" max="40" width="12.5" style="17" customWidth="1"/>
    <col min="41" max="41" width="1.625" style="17" customWidth="1"/>
    <col min="42" max="16384" width="9.125" style="17"/>
  </cols>
  <sheetData>
    <row r="1" spans="1:45" s="12" customFormat="1" ht="23.25">
      <c r="A1" s="311"/>
      <c r="B1" s="973" t="s">
        <v>640</v>
      </c>
      <c r="C1" s="973"/>
      <c r="D1" s="239"/>
      <c r="E1" s="239"/>
      <c r="F1" s="1025"/>
      <c r="G1" s="239"/>
      <c r="H1" s="239"/>
      <c r="I1" s="1025"/>
      <c r="J1" s="239"/>
      <c r="K1" s="239"/>
      <c r="L1" s="311"/>
      <c r="M1" s="311"/>
      <c r="N1" s="311"/>
      <c r="O1" s="311"/>
      <c r="P1" s="311"/>
      <c r="Q1" s="977"/>
      <c r="R1" s="311"/>
      <c r="S1" s="977"/>
      <c r="T1" s="311"/>
      <c r="U1" s="311"/>
      <c r="V1" s="311"/>
      <c r="W1" s="311"/>
      <c r="X1" s="311"/>
      <c r="Y1" s="311"/>
      <c r="Z1" s="311"/>
      <c r="AA1" s="311"/>
      <c r="AB1" s="707"/>
      <c r="AC1" s="977"/>
      <c r="AD1" s="707"/>
      <c r="AE1" s="973" t="s">
        <v>11001</v>
      </c>
      <c r="AF1" s="973"/>
      <c r="AG1" s="239"/>
      <c r="AH1" s="239"/>
      <c r="AI1" s="1025"/>
      <c r="AJ1" s="239"/>
      <c r="AK1" s="239"/>
      <c r="AL1" s="1025"/>
      <c r="AM1" s="239"/>
      <c r="AN1" s="239"/>
      <c r="AO1" s="707"/>
      <c r="AP1" s="311"/>
      <c r="AQ1" s="311"/>
      <c r="AR1" s="311"/>
      <c r="AS1" s="311"/>
    </row>
    <row r="2" spans="1:45" s="12" customFormat="1" ht="23.25">
      <c r="A2" s="311"/>
      <c r="B2" s="973" t="str">
        <f>Validation!B4</f>
        <v>South Staffordshire Water</v>
      </c>
      <c r="C2" s="973"/>
      <c r="D2" s="239"/>
      <c r="E2" s="239"/>
      <c r="F2" s="239"/>
      <c r="G2" s="239"/>
      <c r="H2" s="239"/>
      <c r="I2" s="239"/>
      <c r="J2" s="239"/>
      <c r="K2" s="239"/>
      <c r="L2" s="311"/>
      <c r="M2" s="311"/>
      <c r="N2" s="311"/>
      <c r="O2" s="311"/>
      <c r="P2" s="311"/>
      <c r="Q2" s="977"/>
      <c r="R2" s="311"/>
      <c r="S2" s="977"/>
      <c r="T2" s="311"/>
      <c r="U2" s="311"/>
      <c r="V2" s="311"/>
      <c r="W2" s="311"/>
      <c r="X2" s="311"/>
      <c r="Y2" s="311"/>
      <c r="Z2" s="311"/>
      <c r="AA2" s="311"/>
      <c r="AB2" s="707"/>
      <c r="AC2" s="977"/>
      <c r="AD2" s="707"/>
      <c r="AE2" s="239"/>
      <c r="AF2" s="239"/>
      <c r="AG2" s="239"/>
      <c r="AH2" s="239"/>
      <c r="AI2" s="239"/>
      <c r="AJ2" s="239"/>
      <c r="AK2" s="239"/>
      <c r="AL2" s="239"/>
      <c r="AM2" s="239"/>
      <c r="AN2" s="239"/>
      <c r="AO2" s="707"/>
      <c r="AP2" s="311"/>
      <c r="AQ2" s="311"/>
      <c r="AR2" s="311"/>
      <c r="AS2" s="311"/>
    </row>
    <row r="3" spans="1:45" s="6" customFormat="1" ht="19.5">
      <c r="A3" s="316"/>
      <c r="B3" s="2856" t="s">
        <v>598</v>
      </c>
      <c r="C3" s="2720"/>
      <c r="D3" s="2720"/>
      <c r="E3" s="2720"/>
      <c r="F3" s="2720"/>
      <c r="G3" s="2720"/>
      <c r="H3" s="2720"/>
      <c r="I3" s="2720"/>
      <c r="J3" s="2720"/>
      <c r="K3" s="2720"/>
      <c r="L3" s="2720"/>
      <c r="M3" s="2720"/>
      <c r="N3" s="2720"/>
      <c r="O3" s="2720"/>
      <c r="P3" s="316"/>
      <c r="Q3" s="978"/>
      <c r="R3" s="2534" t="s">
        <v>6027</v>
      </c>
      <c r="S3" s="978"/>
      <c r="T3" s="316"/>
      <c r="U3" s="316"/>
      <c r="V3" s="316"/>
      <c r="W3" s="316"/>
      <c r="X3" s="316"/>
      <c r="Y3" s="316"/>
      <c r="Z3" s="316"/>
      <c r="AA3" s="316"/>
      <c r="AB3" s="709"/>
      <c r="AC3" s="978"/>
      <c r="AD3" s="709"/>
      <c r="AE3" s="2856" t="s">
        <v>598</v>
      </c>
      <c r="AF3" s="2720"/>
      <c r="AG3" s="2720"/>
      <c r="AH3" s="2720"/>
      <c r="AI3" s="2720"/>
      <c r="AJ3" s="2720"/>
      <c r="AK3" s="2720"/>
      <c r="AL3" s="2720"/>
      <c r="AM3" s="2720"/>
      <c r="AN3" s="2720"/>
      <c r="AO3" s="313"/>
      <c r="AP3" s="316"/>
      <c r="AQ3" s="316"/>
      <c r="AR3" s="316"/>
      <c r="AS3" s="316"/>
    </row>
    <row r="4" spans="1:45" s="7" customFormat="1" ht="19.5" thickBot="1">
      <c r="A4" s="709"/>
      <c r="B4" s="1026"/>
      <c r="C4" s="1026"/>
      <c r="D4" s="1026"/>
      <c r="E4" s="1026"/>
      <c r="F4" s="1026"/>
      <c r="G4" s="1026"/>
      <c r="H4" s="1026"/>
      <c r="I4" s="1026"/>
      <c r="J4" s="1026"/>
      <c r="K4" s="1026"/>
      <c r="L4" s="709"/>
      <c r="M4" s="313"/>
      <c r="N4" s="709"/>
      <c r="O4" s="709"/>
      <c r="P4" s="709"/>
      <c r="Q4" s="978"/>
      <c r="R4" s="336"/>
      <c r="S4" s="978"/>
      <c r="T4" s="709"/>
      <c r="U4" s="709"/>
      <c r="V4" s="709"/>
      <c r="W4" s="709"/>
      <c r="X4" s="709"/>
      <c r="Y4" s="709"/>
      <c r="Z4" s="709"/>
      <c r="AA4" s="709"/>
      <c r="AB4" s="709"/>
      <c r="AC4" s="978"/>
      <c r="AD4" s="709"/>
      <c r="AE4" s="1026"/>
      <c r="AF4" s="1026"/>
      <c r="AG4" s="1026"/>
      <c r="AH4" s="1026"/>
      <c r="AI4" s="1026"/>
      <c r="AJ4" s="1026"/>
      <c r="AK4" s="1026"/>
      <c r="AL4" s="1026"/>
      <c r="AM4" s="1026"/>
      <c r="AN4" s="1026"/>
      <c r="AO4" s="313"/>
      <c r="AP4" s="709"/>
      <c r="AQ4" s="709"/>
      <c r="AR4" s="709"/>
      <c r="AS4" s="709"/>
    </row>
    <row r="5" spans="1:45" s="4" customFormat="1" ht="16.5" thickTop="1">
      <c r="A5" s="207"/>
      <c r="B5" s="2731" t="s">
        <v>6029</v>
      </c>
      <c r="C5" s="2712" t="s">
        <v>7955</v>
      </c>
      <c r="D5" s="2712"/>
      <c r="E5" s="2712"/>
      <c r="F5" s="2712"/>
      <c r="G5" s="2712" t="s">
        <v>7956</v>
      </c>
      <c r="H5" s="2712"/>
      <c r="I5" s="2712" t="s">
        <v>7957</v>
      </c>
      <c r="J5" s="2712" t="s">
        <v>7958</v>
      </c>
      <c r="K5" s="2714"/>
      <c r="L5" s="207"/>
      <c r="M5" s="2808" t="s">
        <v>6034</v>
      </c>
      <c r="N5" s="207"/>
      <c r="O5" s="2808" t="s">
        <v>6035</v>
      </c>
      <c r="P5" s="207"/>
      <c r="Q5" s="892"/>
      <c r="R5" s="336"/>
      <c r="S5" s="892"/>
      <c r="T5" s="207"/>
      <c r="U5" s="207"/>
      <c r="V5" s="207"/>
      <c r="W5" s="207"/>
      <c r="X5" s="207"/>
      <c r="Y5" s="207"/>
      <c r="Z5" s="207"/>
      <c r="AA5" s="207"/>
      <c r="AB5" s="207"/>
      <c r="AC5" s="892"/>
      <c r="AD5" s="207"/>
      <c r="AE5" s="2731" t="s">
        <v>6029</v>
      </c>
      <c r="AF5" s="2712" t="s">
        <v>7955</v>
      </c>
      <c r="AG5" s="2712"/>
      <c r="AH5" s="2712"/>
      <c r="AI5" s="2712"/>
      <c r="AJ5" s="2712" t="s">
        <v>7956</v>
      </c>
      <c r="AK5" s="2712"/>
      <c r="AL5" s="2712" t="s">
        <v>7957</v>
      </c>
      <c r="AM5" s="2712" t="s">
        <v>7958</v>
      </c>
      <c r="AN5" s="2714"/>
      <c r="AO5" s="369"/>
      <c r="AP5" s="207"/>
      <c r="AQ5" s="207"/>
      <c r="AR5" s="207"/>
      <c r="AS5" s="207"/>
    </row>
    <row r="6" spans="1:45" s="4" customFormat="1" ht="30">
      <c r="A6" s="207"/>
      <c r="B6" s="2814"/>
      <c r="C6" s="479" t="s">
        <v>7959</v>
      </c>
      <c r="D6" s="479" t="s">
        <v>7960</v>
      </c>
      <c r="E6" s="479" t="s">
        <v>7961</v>
      </c>
      <c r="F6" s="479" t="s">
        <v>7962</v>
      </c>
      <c r="G6" s="479" t="s">
        <v>7963</v>
      </c>
      <c r="H6" s="479" t="s">
        <v>7964</v>
      </c>
      <c r="I6" s="2815"/>
      <c r="J6" s="479" t="s">
        <v>7965</v>
      </c>
      <c r="K6" s="480" t="s">
        <v>7966</v>
      </c>
      <c r="L6" s="207"/>
      <c r="M6" s="2809"/>
      <c r="N6" s="207"/>
      <c r="O6" s="2809"/>
      <c r="P6" s="207"/>
      <c r="Q6" s="892"/>
      <c r="R6" s="336"/>
      <c r="S6" s="892"/>
      <c r="T6" s="207"/>
      <c r="U6" s="207"/>
      <c r="V6" s="207"/>
      <c r="W6" s="207"/>
      <c r="X6" s="207"/>
      <c r="Y6" s="207"/>
      <c r="Z6" s="207"/>
      <c r="AA6" s="207"/>
      <c r="AB6" s="207"/>
      <c r="AC6" s="892"/>
      <c r="AD6" s="207"/>
      <c r="AE6" s="2814"/>
      <c r="AF6" s="482" t="s">
        <v>7959</v>
      </c>
      <c r="AG6" s="482" t="s">
        <v>7960</v>
      </c>
      <c r="AH6" s="482" t="s">
        <v>7961</v>
      </c>
      <c r="AI6" s="482" t="s">
        <v>7962</v>
      </c>
      <c r="AJ6" s="482" t="s">
        <v>7963</v>
      </c>
      <c r="AK6" s="482" t="s">
        <v>7964</v>
      </c>
      <c r="AL6" s="2815"/>
      <c r="AM6" s="482" t="s">
        <v>7965</v>
      </c>
      <c r="AN6" s="483" t="s">
        <v>7966</v>
      </c>
      <c r="AO6" s="369"/>
      <c r="AP6" s="207"/>
      <c r="AQ6" s="207"/>
      <c r="AR6" s="207"/>
      <c r="AS6" s="207"/>
    </row>
    <row r="7" spans="1:45" s="4" customFormat="1">
      <c r="A7" s="207"/>
      <c r="B7" s="481" t="s">
        <v>6030</v>
      </c>
      <c r="C7" s="479" t="s">
        <v>682</v>
      </c>
      <c r="D7" s="479" t="s">
        <v>682</v>
      </c>
      <c r="E7" s="479" t="s">
        <v>682</v>
      </c>
      <c r="F7" s="479" t="s">
        <v>682</v>
      </c>
      <c r="G7" s="479" t="s">
        <v>682</v>
      </c>
      <c r="H7" s="479" t="s">
        <v>682</v>
      </c>
      <c r="I7" s="479" t="s">
        <v>682</v>
      </c>
      <c r="J7" s="479" t="s">
        <v>1083</v>
      </c>
      <c r="K7" s="480" t="s">
        <v>1083</v>
      </c>
      <c r="L7" s="207"/>
      <c r="M7" s="2809"/>
      <c r="N7" s="207"/>
      <c r="O7" s="2809"/>
      <c r="P7" s="207"/>
      <c r="Q7" s="892"/>
      <c r="R7" s="336"/>
      <c r="S7" s="892"/>
      <c r="T7" s="207"/>
      <c r="U7" s="207"/>
      <c r="V7" s="207"/>
      <c r="W7" s="207"/>
      <c r="X7" s="207"/>
      <c r="Y7" s="207"/>
      <c r="Z7" s="207"/>
      <c r="AA7" s="207"/>
      <c r="AB7" s="207"/>
      <c r="AC7" s="892"/>
      <c r="AD7" s="207"/>
      <c r="AE7" s="481" t="s">
        <v>6030</v>
      </c>
      <c r="AF7" s="482" t="s">
        <v>682</v>
      </c>
      <c r="AG7" s="482" t="s">
        <v>682</v>
      </c>
      <c r="AH7" s="482" t="s">
        <v>682</v>
      </c>
      <c r="AI7" s="482" t="s">
        <v>682</v>
      </c>
      <c r="AJ7" s="482" t="s">
        <v>682</v>
      </c>
      <c r="AK7" s="482" t="s">
        <v>682</v>
      </c>
      <c r="AL7" s="482" t="s">
        <v>682</v>
      </c>
      <c r="AM7" s="482" t="s">
        <v>1083</v>
      </c>
      <c r="AN7" s="483" t="s">
        <v>1083</v>
      </c>
      <c r="AO7" s="369"/>
      <c r="AP7" s="207"/>
      <c r="AQ7" s="207"/>
      <c r="AR7" s="207"/>
      <c r="AS7" s="207"/>
    </row>
    <row r="8" spans="1:45" s="4" customFormat="1" ht="16.5" thickBot="1">
      <c r="A8" s="207"/>
      <c r="B8" s="484" t="s">
        <v>5926</v>
      </c>
      <c r="C8" s="323">
        <v>3</v>
      </c>
      <c r="D8" s="323">
        <v>3</v>
      </c>
      <c r="E8" s="323">
        <v>3</v>
      </c>
      <c r="F8" s="323">
        <v>3</v>
      </c>
      <c r="G8" s="323">
        <v>3</v>
      </c>
      <c r="H8" s="323">
        <v>3</v>
      </c>
      <c r="I8" s="323">
        <v>3</v>
      </c>
      <c r="J8" s="323">
        <v>3</v>
      </c>
      <c r="K8" s="730">
        <v>3</v>
      </c>
      <c r="L8" s="207"/>
      <c r="M8" s="2810"/>
      <c r="N8" s="207"/>
      <c r="O8" s="2810"/>
      <c r="P8" s="207"/>
      <c r="Q8" s="892"/>
      <c r="R8" s="336"/>
      <c r="S8" s="892"/>
      <c r="T8" s="2707" t="s">
        <v>6028</v>
      </c>
      <c r="U8" s="2707"/>
      <c r="V8" s="2841"/>
      <c r="W8" s="2841"/>
      <c r="X8" s="2841"/>
      <c r="Y8" s="2841"/>
      <c r="Z8" s="2841"/>
      <c r="AA8" s="2841"/>
      <c r="AB8" s="285"/>
      <c r="AC8" s="892"/>
      <c r="AD8" s="207"/>
      <c r="AE8" s="484" t="s">
        <v>5926</v>
      </c>
      <c r="AF8" s="323">
        <v>3</v>
      </c>
      <c r="AG8" s="323">
        <v>3</v>
      </c>
      <c r="AH8" s="323">
        <v>3</v>
      </c>
      <c r="AI8" s="323">
        <v>3</v>
      </c>
      <c r="AJ8" s="323">
        <v>3</v>
      </c>
      <c r="AK8" s="323">
        <v>3</v>
      </c>
      <c r="AL8" s="323">
        <v>3</v>
      </c>
      <c r="AM8" s="323">
        <v>3</v>
      </c>
      <c r="AN8" s="730">
        <v>3</v>
      </c>
      <c r="AO8" s="369"/>
      <c r="AP8" s="207"/>
      <c r="AQ8" s="207"/>
      <c r="AR8" s="207"/>
      <c r="AS8" s="207"/>
    </row>
    <row r="9" spans="1:45" s="4" customFormat="1" ht="17.25" thickTop="1" thickBot="1">
      <c r="A9" s="207"/>
      <c r="B9" s="1027"/>
      <c r="C9" s="1027"/>
      <c r="D9" s="1028"/>
      <c r="E9" s="1028"/>
      <c r="F9" s="1028"/>
      <c r="G9" s="1028"/>
      <c r="H9" s="1028"/>
      <c r="I9" s="1028"/>
      <c r="J9" s="1028"/>
      <c r="K9" s="1028"/>
      <c r="L9" s="207"/>
      <c r="M9" s="207"/>
      <c r="N9" s="207"/>
      <c r="O9" s="207"/>
      <c r="P9" s="207"/>
      <c r="Q9" s="892"/>
      <c r="R9" s="336"/>
      <c r="S9" s="892"/>
      <c r="T9" s="321" t="s">
        <v>6036</v>
      </c>
      <c r="U9" s="268"/>
      <c r="V9" s="207"/>
      <c r="W9" s="207"/>
      <c r="X9" s="207"/>
      <c r="Y9" s="207"/>
      <c r="Z9" s="207"/>
      <c r="AA9" s="207"/>
      <c r="AB9" s="207"/>
      <c r="AC9" s="892"/>
      <c r="AD9" s="207"/>
      <c r="AE9" s="1027"/>
      <c r="AF9" s="1027"/>
      <c r="AG9" s="1028"/>
      <c r="AH9" s="1028"/>
      <c r="AI9" s="1028"/>
      <c r="AJ9" s="1028"/>
      <c r="AK9" s="1028"/>
      <c r="AL9" s="1028"/>
      <c r="AM9" s="1028"/>
      <c r="AN9" s="1028"/>
      <c r="AO9" s="207"/>
      <c r="AP9" s="207"/>
      <c r="AQ9" s="207"/>
      <c r="AR9" s="207"/>
      <c r="AS9" s="207"/>
    </row>
    <row r="10" spans="1:45" s="4" customFormat="1" ht="15.75" customHeight="1" thickTop="1" thickBot="1">
      <c r="A10" s="207"/>
      <c r="B10" s="445" t="s">
        <v>7967</v>
      </c>
      <c r="C10" s="446"/>
      <c r="D10" s="536"/>
      <c r="E10" s="156"/>
      <c r="F10" s="1028"/>
      <c r="G10" s="1028"/>
      <c r="H10" s="1028"/>
      <c r="I10" s="1028"/>
      <c r="J10" s="1028"/>
      <c r="K10" s="1028"/>
      <c r="L10" s="207"/>
      <c r="M10" s="207"/>
      <c r="N10" s="207"/>
      <c r="O10" s="207"/>
      <c r="P10" s="207"/>
      <c r="Q10" s="892"/>
      <c r="R10" s="336"/>
      <c r="S10" s="892"/>
      <c r="T10" s="207"/>
      <c r="U10" s="207"/>
      <c r="V10" s="207"/>
      <c r="W10" s="207"/>
      <c r="X10" s="207"/>
      <c r="Y10" s="207"/>
      <c r="Z10" s="207"/>
      <c r="AA10" s="207"/>
      <c r="AB10" s="207"/>
      <c r="AC10" s="892"/>
      <c r="AD10" s="207"/>
      <c r="AE10" s="445" t="s">
        <v>7967</v>
      </c>
      <c r="AF10" s="446"/>
      <c r="AG10" s="536"/>
      <c r="AH10" s="156"/>
      <c r="AI10" s="1028"/>
      <c r="AJ10" s="1028"/>
      <c r="AK10" s="1028"/>
      <c r="AL10" s="1028"/>
      <c r="AM10" s="1028"/>
      <c r="AN10" s="1028"/>
      <c r="AO10" s="207"/>
      <c r="AP10" s="207"/>
      <c r="AQ10" s="207"/>
      <c r="AR10" s="207"/>
      <c r="AS10" s="207"/>
    </row>
    <row r="11" spans="1:45" s="4" customFormat="1" ht="15.75" customHeight="1" thickTop="1">
      <c r="A11" s="207"/>
      <c r="B11" s="448" t="s">
        <v>7968</v>
      </c>
      <c r="C11" s="2359">
        <v>0</v>
      </c>
      <c r="D11" s="752">
        <v>0</v>
      </c>
      <c r="E11" s="752">
        <v>30</v>
      </c>
      <c r="F11" s="752">
        <v>0</v>
      </c>
      <c r="G11" s="2281">
        <f>IFERROR(SUM(C11:F11),0)</f>
        <v>30</v>
      </c>
      <c r="H11" s="2359">
        <v>-5.6000000000000001E-2</v>
      </c>
      <c r="I11" s="752">
        <v>-5.6000000000000001E-2</v>
      </c>
      <c r="J11" s="1735">
        <v>2.1000000000000001E-2</v>
      </c>
      <c r="K11" s="1736">
        <v>1E-3</v>
      </c>
      <c r="L11" s="207"/>
      <c r="M11" s="333" t="s">
        <v>7969</v>
      </c>
      <c r="N11" s="207"/>
      <c r="O11" s="335"/>
      <c r="P11" s="207"/>
      <c r="Q11" s="892"/>
      <c r="R11" s="336">
        <f t="shared" ref="R11:R17" si="0">IF( SUM( T11:AA11 ) = 0, 0, $T$9 )</f>
        <v>0</v>
      </c>
      <c r="S11" s="892"/>
      <c r="T11" s="337">
        <f xml:space="preserve"> IF( ISNUMBER(C11), 0, 1 )</f>
        <v>0</v>
      </c>
      <c r="U11" s="337">
        <f t="shared" ref="U11:U17" si="1" xml:space="preserve"> IF( ISNUMBER(D11), 0, 1 )</f>
        <v>0</v>
      </c>
      <c r="V11" s="337">
        <f t="shared" ref="V11:V17" si="2" xml:space="preserve"> IF( ISNUMBER(E11), 0, 1 )</f>
        <v>0</v>
      </c>
      <c r="W11" s="337">
        <f t="shared" ref="W11:W17" si="3" xml:space="preserve"> IF( ISNUMBER(F11), 0, 1 )</f>
        <v>0</v>
      </c>
      <c r="X11" s="207"/>
      <c r="Y11" s="337">
        <f t="shared" ref="Y11:Y17" si="4" xml:space="preserve"> IF( ISNUMBER(H11), 0, 1 )</f>
        <v>0</v>
      </c>
      <c r="Z11" s="337">
        <f t="shared" ref="Z11:Z17" si="5" xml:space="preserve"> IF( ISNUMBER(I11), 0, 1 )</f>
        <v>0</v>
      </c>
      <c r="AA11" s="337">
        <f t="shared" ref="AA11:AA17" si="6" xml:space="preserve"> IF( ISNUMBER(J11), 0, 1 )</f>
        <v>0</v>
      </c>
      <c r="AB11" s="337">
        <f t="shared" ref="AB11:AB17" si="7" xml:space="preserve"> IF( ISNUMBER(K11), 0, 1 )</f>
        <v>0</v>
      </c>
      <c r="AC11" s="892"/>
      <c r="AD11" s="207"/>
      <c r="AE11" s="448" t="s">
        <v>7968</v>
      </c>
      <c r="AF11" s="1029" t="s">
        <v>7970</v>
      </c>
      <c r="AG11" s="975" t="s">
        <v>2809</v>
      </c>
      <c r="AH11" s="975" t="s">
        <v>2836</v>
      </c>
      <c r="AI11" s="975" t="s">
        <v>2863</v>
      </c>
      <c r="AJ11" s="1030" t="s">
        <v>2890</v>
      </c>
      <c r="AK11" s="1029" t="s">
        <v>2917</v>
      </c>
      <c r="AL11" s="975" t="s">
        <v>2944</v>
      </c>
      <c r="AM11" s="975" t="s">
        <v>2971</v>
      </c>
      <c r="AN11" s="1031" t="s">
        <v>2977</v>
      </c>
      <c r="AO11" s="1032"/>
      <c r="AP11" s="207"/>
      <c r="AQ11" s="207"/>
      <c r="AR11" s="207"/>
      <c r="AS11" s="207"/>
    </row>
    <row r="12" spans="1:45" s="4" customFormat="1" ht="15.75" customHeight="1">
      <c r="A12" s="207"/>
      <c r="B12" s="455" t="s">
        <v>7971</v>
      </c>
      <c r="C12" s="2360">
        <v>0</v>
      </c>
      <c r="D12" s="755">
        <v>0</v>
      </c>
      <c r="E12" s="755">
        <v>0</v>
      </c>
      <c r="F12" s="755">
        <v>0</v>
      </c>
      <c r="G12" s="2282">
        <f t="shared" ref="G12:G18" si="8">IFERROR(SUM(C12:F12),0)</f>
        <v>0</v>
      </c>
      <c r="H12" s="2360">
        <v>0</v>
      </c>
      <c r="I12" s="755">
        <v>0</v>
      </c>
      <c r="J12" s="1737">
        <v>0</v>
      </c>
      <c r="K12" s="1738">
        <v>0</v>
      </c>
      <c r="L12" s="207"/>
      <c r="M12" s="342" t="s">
        <v>7972</v>
      </c>
      <c r="N12" s="207"/>
      <c r="O12" s="343"/>
      <c r="P12" s="207"/>
      <c r="Q12" s="892"/>
      <c r="R12" s="336">
        <f t="shared" si="0"/>
        <v>0</v>
      </c>
      <c r="S12" s="892"/>
      <c r="T12" s="337">
        <f t="shared" ref="T12:T17" si="9" xml:space="preserve"> IF( ISNUMBER(C12), 0, 1 )</f>
        <v>0</v>
      </c>
      <c r="U12" s="337">
        <f t="shared" si="1"/>
        <v>0</v>
      </c>
      <c r="V12" s="337">
        <f t="shared" si="2"/>
        <v>0</v>
      </c>
      <c r="W12" s="337">
        <f t="shared" si="3"/>
        <v>0</v>
      </c>
      <c r="X12" s="207"/>
      <c r="Y12" s="337">
        <f t="shared" si="4"/>
        <v>0</v>
      </c>
      <c r="Z12" s="337">
        <f t="shared" si="5"/>
        <v>0</v>
      </c>
      <c r="AA12" s="337">
        <f t="shared" si="6"/>
        <v>0</v>
      </c>
      <c r="AB12" s="337">
        <f t="shared" si="7"/>
        <v>0</v>
      </c>
      <c r="AC12" s="892"/>
      <c r="AD12" s="207"/>
      <c r="AE12" s="455" t="s">
        <v>7971</v>
      </c>
      <c r="AF12" s="1033" t="s">
        <v>7973</v>
      </c>
      <c r="AG12" s="976" t="s">
        <v>2810</v>
      </c>
      <c r="AH12" s="976" t="s">
        <v>2837</v>
      </c>
      <c r="AI12" s="976" t="s">
        <v>2864</v>
      </c>
      <c r="AJ12" s="1034" t="s">
        <v>2891</v>
      </c>
      <c r="AK12" s="1033" t="s">
        <v>2918</v>
      </c>
      <c r="AL12" s="976" t="s">
        <v>2945</v>
      </c>
      <c r="AM12" s="976" t="s">
        <v>2972</v>
      </c>
      <c r="AN12" s="1035" t="s">
        <v>2978</v>
      </c>
      <c r="AO12" s="1032"/>
      <c r="AP12" s="207"/>
      <c r="AQ12" s="207"/>
      <c r="AR12" s="207"/>
      <c r="AS12" s="207"/>
    </row>
    <row r="13" spans="1:45" s="4" customFormat="1" ht="15.75" customHeight="1">
      <c r="A13" s="207"/>
      <c r="B13" s="455" t="s">
        <v>7974</v>
      </c>
      <c r="C13" s="2360">
        <v>0</v>
      </c>
      <c r="D13" s="755">
        <v>0</v>
      </c>
      <c r="E13" s="755">
        <v>0</v>
      </c>
      <c r="F13" s="755">
        <v>0</v>
      </c>
      <c r="G13" s="2282">
        <f t="shared" si="8"/>
        <v>0</v>
      </c>
      <c r="H13" s="2360">
        <v>0</v>
      </c>
      <c r="I13" s="755">
        <v>0</v>
      </c>
      <c r="J13" s="1737">
        <v>0</v>
      </c>
      <c r="K13" s="1738">
        <v>0</v>
      </c>
      <c r="L13" s="207"/>
      <c r="M13" s="342" t="s">
        <v>7975</v>
      </c>
      <c r="N13" s="207"/>
      <c r="O13" s="343"/>
      <c r="P13" s="207"/>
      <c r="Q13" s="892"/>
      <c r="R13" s="336">
        <f t="shared" si="0"/>
        <v>0</v>
      </c>
      <c r="S13" s="892"/>
      <c r="T13" s="337">
        <f t="shared" si="9"/>
        <v>0</v>
      </c>
      <c r="U13" s="337">
        <f t="shared" si="1"/>
        <v>0</v>
      </c>
      <c r="V13" s="337">
        <f t="shared" si="2"/>
        <v>0</v>
      </c>
      <c r="W13" s="337">
        <f t="shared" si="3"/>
        <v>0</v>
      </c>
      <c r="X13" s="207"/>
      <c r="Y13" s="337">
        <f t="shared" si="4"/>
        <v>0</v>
      </c>
      <c r="Z13" s="337">
        <f t="shared" si="5"/>
        <v>0</v>
      </c>
      <c r="AA13" s="337">
        <f t="shared" si="6"/>
        <v>0</v>
      </c>
      <c r="AB13" s="337">
        <f t="shared" si="7"/>
        <v>0</v>
      </c>
      <c r="AC13" s="892"/>
      <c r="AD13" s="207"/>
      <c r="AE13" s="455" t="s">
        <v>7974</v>
      </c>
      <c r="AF13" s="1033" t="s">
        <v>7976</v>
      </c>
      <c r="AG13" s="976" t="s">
        <v>2811</v>
      </c>
      <c r="AH13" s="976" t="s">
        <v>2838</v>
      </c>
      <c r="AI13" s="976" t="s">
        <v>2865</v>
      </c>
      <c r="AJ13" s="1034" t="s">
        <v>2892</v>
      </c>
      <c r="AK13" s="1033" t="s">
        <v>2919</v>
      </c>
      <c r="AL13" s="976" t="s">
        <v>2946</v>
      </c>
      <c r="AM13" s="976" t="s">
        <v>2973</v>
      </c>
      <c r="AN13" s="1035" t="s">
        <v>2979</v>
      </c>
      <c r="AO13" s="1032"/>
      <c r="AP13" s="207"/>
      <c r="AQ13" s="207"/>
      <c r="AR13" s="207"/>
      <c r="AS13" s="207"/>
    </row>
    <row r="14" spans="1:45" s="4" customFormat="1" ht="15.75" customHeight="1">
      <c r="A14" s="207"/>
      <c r="B14" s="455" t="s">
        <v>7977</v>
      </c>
      <c r="C14" s="2360">
        <v>0</v>
      </c>
      <c r="D14" s="755">
        <v>0</v>
      </c>
      <c r="E14" s="755">
        <v>0</v>
      </c>
      <c r="F14" s="755">
        <v>0</v>
      </c>
      <c r="G14" s="2282">
        <f t="shared" si="8"/>
        <v>0</v>
      </c>
      <c r="H14" s="2360">
        <v>0</v>
      </c>
      <c r="I14" s="755">
        <v>0</v>
      </c>
      <c r="J14" s="1737">
        <v>0</v>
      </c>
      <c r="K14" s="1738">
        <v>0</v>
      </c>
      <c r="L14" s="207"/>
      <c r="M14" s="342" t="s">
        <v>7978</v>
      </c>
      <c r="N14" s="207"/>
      <c r="O14" s="343"/>
      <c r="P14" s="207"/>
      <c r="Q14" s="892"/>
      <c r="R14" s="336">
        <f t="shared" si="0"/>
        <v>0</v>
      </c>
      <c r="S14" s="892"/>
      <c r="T14" s="337">
        <f t="shared" si="9"/>
        <v>0</v>
      </c>
      <c r="U14" s="337">
        <f t="shared" si="1"/>
        <v>0</v>
      </c>
      <c r="V14" s="337">
        <f t="shared" si="2"/>
        <v>0</v>
      </c>
      <c r="W14" s="337">
        <f t="shared" si="3"/>
        <v>0</v>
      </c>
      <c r="X14" s="207"/>
      <c r="Y14" s="337">
        <f t="shared" si="4"/>
        <v>0</v>
      </c>
      <c r="Z14" s="337">
        <f t="shared" si="5"/>
        <v>0</v>
      </c>
      <c r="AA14" s="337">
        <f t="shared" si="6"/>
        <v>0</v>
      </c>
      <c r="AB14" s="337">
        <f t="shared" si="7"/>
        <v>0</v>
      </c>
      <c r="AC14" s="892"/>
      <c r="AD14" s="207"/>
      <c r="AE14" s="455" t="s">
        <v>7977</v>
      </c>
      <c r="AF14" s="1033" t="s">
        <v>7979</v>
      </c>
      <c r="AG14" s="976" t="s">
        <v>2812</v>
      </c>
      <c r="AH14" s="976" t="s">
        <v>2839</v>
      </c>
      <c r="AI14" s="976" t="s">
        <v>2866</v>
      </c>
      <c r="AJ14" s="1034" t="s">
        <v>2893</v>
      </c>
      <c r="AK14" s="1033" t="s">
        <v>2920</v>
      </c>
      <c r="AL14" s="976" t="s">
        <v>2947</v>
      </c>
      <c r="AM14" s="976" t="s">
        <v>2974</v>
      </c>
      <c r="AN14" s="1035" t="s">
        <v>2980</v>
      </c>
      <c r="AO14" s="1032"/>
      <c r="AP14" s="207"/>
      <c r="AQ14" s="207"/>
      <c r="AR14" s="207"/>
      <c r="AS14" s="207"/>
    </row>
    <row r="15" spans="1:45" s="4" customFormat="1" ht="15.75" customHeight="1">
      <c r="A15" s="207"/>
      <c r="B15" s="455" t="s">
        <v>7980</v>
      </c>
      <c r="C15" s="2360">
        <v>0</v>
      </c>
      <c r="D15" s="755">
        <v>0</v>
      </c>
      <c r="E15" s="755">
        <v>0</v>
      </c>
      <c r="F15" s="755">
        <v>0</v>
      </c>
      <c r="G15" s="2282">
        <f t="shared" si="8"/>
        <v>0</v>
      </c>
      <c r="H15" s="2360">
        <v>0</v>
      </c>
      <c r="I15" s="755">
        <v>0</v>
      </c>
      <c r="J15" s="1737">
        <v>0</v>
      </c>
      <c r="K15" s="1738">
        <v>0</v>
      </c>
      <c r="L15" s="207"/>
      <c r="M15" s="342" t="s">
        <v>7981</v>
      </c>
      <c r="N15" s="207"/>
      <c r="O15" s="343"/>
      <c r="P15" s="207"/>
      <c r="Q15" s="892"/>
      <c r="R15" s="336">
        <f t="shared" si="0"/>
        <v>0</v>
      </c>
      <c r="S15" s="892"/>
      <c r="T15" s="337">
        <f t="shared" si="9"/>
        <v>0</v>
      </c>
      <c r="U15" s="337">
        <f t="shared" si="1"/>
        <v>0</v>
      </c>
      <c r="V15" s="337">
        <f t="shared" si="2"/>
        <v>0</v>
      </c>
      <c r="W15" s="337">
        <f t="shared" si="3"/>
        <v>0</v>
      </c>
      <c r="X15" s="207"/>
      <c r="Y15" s="337">
        <f t="shared" si="4"/>
        <v>0</v>
      </c>
      <c r="Z15" s="337">
        <f t="shared" si="5"/>
        <v>0</v>
      </c>
      <c r="AA15" s="337">
        <f t="shared" si="6"/>
        <v>0</v>
      </c>
      <c r="AB15" s="337">
        <f t="shared" si="7"/>
        <v>0</v>
      </c>
      <c r="AC15" s="892"/>
      <c r="AD15" s="207"/>
      <c r="AE15" s="455" t="s">
        <v>7980</v>
      </c>
      <c r="AF15" s="1033" t="s">
        <v>7982</v>
      </c>
      <c r="AG15" s="976" t="s">
        <v>2813</v>
      </c>
      <c r="AH15" s="976" t="s">
        <v>2840</v>
      </c>
      <c r="AI15" s="976" t="s">
        <v>2867</v>
      </c>
      <c r="AJ15" s="1034" t="s">
        <v>2894</v>
      </c>
      <c r="AK15" s="1033" t="s">
        <v>2921</v>
      </c>
      <c r="AL15" s="976" t="s">
        <v>2948</v>
      </c>
      <c r="AM15" s="976" t="s">
        <v>2975</v>
      </c>
      <c r="AN15" s="1035" t="s">
        <v>2981</v>
      </c>
      <c r="AO15" s="1032"/>
      <c r="AP15" s="207"/>
      <c r="AQ15" s="207"/>
      <c r="AR15" s="207"/>
      <c r="AS15" s="207"/>
    </row>
    <row r="16" spans="1:45" s="4" customFormat="1" ht="15.75" customHeight="1">
      <c r="A16" s="207"/>
      <c r="B16" s="455" t="s">
        <v>7983</v>
      </c>
      <c r="C16" s="2360">
        <v>0</v>
      </c>
      <c r="D16" s="755">
        <v>0</v>
      </c>
      <c r="E16" s="755">
        <v>0</v>
      </c>
      <c r="F16" s="755">
        <v>0</v>
      </c>
      <c r="G16" s="2282">
        <f t="shared" si="8"/>
        <v>0</v>
      </c>
      <c r="H16" s="2360">
        <v>0</v>
      </c>
      <c r="I16" s="755">
        <v>0</v>
      </c>
      <c r="J16" s="1737">
        <v>0</v>
      </c>
      <c r="K16" s="1738">
        <v>0</v>
      </c>
      <c r="L16" s="207"/>
      <c r="M16" s="342" t="s">
        <v>7984</v>
      </c>
      <c r="N16" s="207"/>
      <c r="O16" s="343"/>
      <c r="P16" s="207"/>
      <c r="Q16" s="892"/>
      <c r="R16" s="336">
        <f t="shared" si="0"/>
        <v>0</v>
      </c>
      <c r="S16" s="892"/>
      <c r="T16" s="337">
        <f t="shared" si="9"/>
        <v>0</v>
      </c>
      <c r="U16" s="337">
        <f t="shared" si="1"/>
        <v>0</v>
      </c>
      <c r="V16" s="337">
        <f t="shared" si="2"/>
        <v>0</v>
      </c>
      <c r="W16" s="337">
        <f t="shared" si="3"/>
        <v>0</v>
      </c>
      <c r="X16" s="207"/>
      <c r="Y16" s="337">
        <f t="shared" si="4"/>
        <v>0</v>
      </c>
      <c r="Z16" s="337">
        <f t="shared" si="5"/>
        <v>0</v>
      </c>
      <c r="AA16" s="337">
        <f t="shared" si="6"/>
        <v>0</v>
      </c>
      <c r="AB16" s="337">
        <f t="shared" si="7"/>
        <v>0</v>
      </c>
      <c r="AC16" s="892"/>
      <c r="AD16" s="207"/>
      <c r="AE16" s="455" t="s">
        <v>7983</v>
      </c>
      <c r="AF16" s="1033" t="s">
        <v>7985</v>
      </c>
      <c r="AG16" s="976" t="s">
        <v>2814</v>
      </c>
      <c r="AH16" s="976" t="s">
        <v>2841</v>
      </c>
      <c r="AI16" s="976" t="s">
        <v>2868</v>
      </c>
      <c r="AJ16" s="1034" t="s">
        <v>2895</v>
      </c>
      <c r="AK16" s="1033" t="s">
        <v>2922</v>
      </c>
      <c r="AL16" s="976" t="s">
        <v>2949</v>
      </c>
      <c r="AM16" s="976" t="s">
        <v>2976</v>
      </c>
      <c r="AN16" s="1035" t="s">
        <v>2982</v>
      </c>
      <c r="AO16" s="1032"/>
      <c r="AP16" s="207"/>
      <c r="AQ16" s="207"/>
      <c r="AR16" s="207"/>
      <c r="AS16" s="207"/>
    </row>
    <row r="17" spans="1:45" s="4" customFormat="1" ht="15.75" customHeight="1">
      <c r="A17" s="207"/>
      <c r="B17" s="455" t="s">
        <v>7986</v>
      </c>
      <c r="C17" s="2360">
        <v>0</v>
      </c>
      <c r="D17" s="755">
        <v>0</v>
      </c>
      <c r="E17" s="755">
        <v>0</v>
      </c>
      <c r="F17" s="755">
        <v>0</v>
      </c>
      <c r="G17" s="2282">
        <f t="shared" si="8"/>
        <v>0</v>
      </c>
      <c r="H17" s="2360">
        <v>0</v>
      </c>
      <c r="I17" s="755">
        <v>0</v>
      </c>
      <c r="J17" s="1737">
        <v>0</v>
      </c>
      <c r="K17" s="1738">
        <v>0</v>
      </c>
      <c r="L17" s="207"/>
      <c r="M17" s="342" t="s">
        <v>7987</v>
      </c>
      <c r="N17" s="207"/>
      <c r="O17" s="343"/>
      <c r="P17" s="207"/>
      <c r="Q17" s="892"/>
      <c r="R17" s="336">
        <f t="shared" si="0"/>
        <v>0</v>
      </c>
      <c r="S17" s="892"/>
      <c r="T17" s="337">
        <f t="shared" si="9"/>
        <v>0</v>
      </c>
      <c r="U17" s="337">
        <f t="shared" si="1"/>
        <v>0</v>
      </c>
      <c r="V17" s="337">
        <f t="shared" si="2"/>
        <v>0</v>
      </c>
      <c r="W17" s="337">
        <f t="shared" si="3"/>
        <v>0</v>
      </c>
      <c r="X17" s="207"/>
      <c r="Y17" s="337">
        <f t="shared" si="4"/>
        <v>0</v>
      </c>
      <c r="Z17" s="337">
        <f t="shared" si="5"/>
        <v>0</v>
      </c>
      <c r="AA17" s="337">
        <f t="shared" si="6"/>
        <v>0</v>
      </c>
      <c r="AB17" s="337">
        <f t="shared" si="7"/>
        <v>0</v>
      </c>
      <c r="AC17" s="892"/>
      <c r="AD17" s="207"/>
      <c r="AE17" s="455" t="s">
        <v>7986</v>
      </c>
      <c r="AF17" s="1033" t="s">
        <v>7988</v>
      </c>
      <c r="AG17" s="976" t="s">
        <v>7989</v>
      </c>
      <c r="AH17" s="976" t="s">
        <v>7990</v>
      </c>
      <c r="AI17" s="976" t="s">
        <v>7991</v>
      </c>
      <c r="AJ17" s="1034" t="s">
        <v>7992</v>
      </c>
      <c r="AK17" s="1033" t="s">
        <v>7993</v>
      </c>
      <c r="AL17" s="976" t="s">
        <v>7994</v>
      </c>
      <c r="AM17" s="976" t="s">
        <v>7995</v>
      </c>
      <c r="AN17" s="1035" t="s">
        <v>7996</v>
      </c>
      <c r="AO17" s="1032"/>
      <c r="AP17" s="207"/>
      <c r="AQ17" s="207"/>
      <c r="AR17" s="207"/>
      <c r="AS17" s="207"/>
    </row>
    <row r="18" spans="1:45" s="4" customFormat="1" ht="15.75" customHeight="1" thickBot="1">
      <c r="A18" s="207"/>
      <c r="B18" s="458" t="s">
        <v>6106</v>
      </c>
      <c r="C18" s="2289">
        <f>IFERROR(SUM(C11:C17), 0)</f>
        <v>0</v>
      </c>
      <c r="D18" s="2283">
        <f t="shared" ref="D18:F18" si="10">IFERROR(SUM(D11:D17), 0)</f>
        <v>0</v>
      </c>
      <c r="E18" s="2283">
        <f t="shared" si="10"/>
        <v>30</v>
      </c>
      <c r="F18" s="2283">
        <f t="shared" si="10"/>
        <v>0</v>
      </c>
      <c r="G18" s="2283">
        <f t="shared" si="8"/>
        <v>30</v>
      </c>
      <c r="H18" s="2283">
        <f t="shared" ref="H18:I18" si="11">IFERROR(SUM(H11:H17), 0)</f>
        <v>-5.6000000000000001E-2</v>
      </c>
      <c r="I18" s="2283">
        <f t="shared" si="11"/>
        <v>-5.6000000000000001E-2</v>
      </c>
      <c r="J18" s="1739"/>
      <c r="K18" s="1740"/>
      <c r="L18" s="207"/>
      <c r="M18" s="634" t="s">
        <v>7997</v>
      </c>
      <c r="N18" s="207"/>
      <c r="O18" s="354"/>
      <c r="P18" s="207"/>
      <c r="Q18" s="892"/>
      <c r="R18" s="336"/>
      <c r="S18" s="892"/>
      <c r="T18" s="207"/>
      <c r="U18" s="207"/>
      <c r="V18" s="207"/>
      <c r="W18" s="207"/>
      <c r="X18" s="207"/>
      <c r="Y18" s="207"/>
      <c r="Z18" s="207"/>
      <c r="AA18" s="207"/>
      <c r="AB18" s="207"/>
      <c r="AC18" s="892"/>
      <c r="AD18" s="207"/>
      <c r="AE18" s="458" t="s">
        <v>6106</v>
      </c>
      <c r="AF18" s="1036" t="s">
        <v>7998</v>
      </c>
      <c r="AG18" s="737" t="s">
        <v>2815</v>
      </c>
      <c r="AH18" s="737" t="s">
        <v>2842</v>
      </c>
      <c r="AI18" s="737" t="s">
        <v>2869</v>
      </c>
      <c r="AJ18" s="737" t="s">
        <v>2896</v>
      </c>
      <c r="AK18" s="737" t="s">
        <v>2923</v>
      </c>
      <c r="AL18" s="737" t="s">
        <v>2950</v>
      </c>
      <c r="AM18" s="1037"/>
      <c r="AN18" s="1038"/>
      <c r="AO18" s="1039"/>
      <c r="AP18" s="207"/>
      <c r="AQ18" s="207"/>
      <c r="AR18" s="207"/>
      <c r="AS18" s="207"/>
    </row>
    <row r="19" spans="1:45" s="4" customFormat="1" ht="15.75" customHeight="1" thickTop="1" thickBot="1">
      <c r="A19" s="207"/>
      <c r="B19" s="1040"/>
      <c r="C19" s="1729"/>
      <c r="D19" s="1730"/>
      <c r="E19" s="1730"/>
      <c r="F19" s="1730"/>
      <c r="G19" s="2284"/>
      <c r="H19" s="1729"/>
      <c r="I19" s="1729"/>
      <c r="J19" s="1741"/>
      <c r="K19" s="1741"/>
      <c r="L19" s="207"/>
      <c r="M19" s="268"/>
      <c r="N19" s="207"/>
      <c r="O19" s="207"/>
      <c r="P19" s="207"/>
      <c r="Q19" s="892"/>
      <c r="R19" s="336"/>
      <c r="S19" s="892"/>
      <c r="T19" s="207"/>
      <c r="U19" s="207"/>
      <c r="V19" s="207"/>
      <c r="W19" s="207"/>
      <c r="X19" s="207"/>
      <c r="Y19" s="207"/>
      <c r="Z19" s="207"/>
      <c r="AA19" s="207"/>
      <c r="AB19" s="207"/>
      <c r="AC19" s="892"/>
      <c r="AD19" s="207"/>
      <c r="AE19" s="1040"/>
      <c r="AF19" s="1040"/>
      <c r="AG19" s="1041"/>
      <c r="AH19" s="1041"/>
      <c r="AI19" s="1041"/>
      <c r="AJ19" s="1041"/>
      <c r="AK19" s="1042"/>
      <c r="AL19" s="1042"/>
      <c r="AM19" s="1043"/>
      <c r="AN19" s="1043"/>
      <c r="AO19" s="239"/>
      <c r="AP19" s="207"/>
      <c r="AQ19" s="207"/>
      <c r="AR19" s="207"/>
      <c r="AS19" s="207"/>
    </row>
    <row r="20" spans="1:45" s="4" customFormat="1" ht="15.75" customHeight="1" thickTop="1" thickBot="1">
      <c r="A20" s="207"/>
      <c r="B20" s="445" t="s">
        <v>7999</v>
      </c>
      <c r="C20" s="793"/>
      <c r="D20" s="1729"/>
      <c r="E20" s="1729"/>
      <c r="F20" s="1729"/>
      <c r="G20" s="2285"/>
      <c r="H20" s="1729"/>
      <c r="I20" s="1729"/>
      <c r="J20" s="1741"/>
      <c r="K20" s="1741"/>
      <c r="L20" s="207"/>
      <c r="M20" s="268"/>
      <c r="N20" s="207"/>
      <c r="O20" s="207"/>
      <c r="P20" s="207"/>
      <c r="Q20" s="892"/>
      <c r="R20" s="336"/>
      <c r="S20" s="892"/>
      <c r="T20" s="207"/>
      <c r="U20" s="207"/>
      <c r="V20" s="207"/>
      <c r="W20" s="207"/>
      <c r="X20" s="207"/>
      <c r="Y20" s="207"/>
      <c r="Z20" s="207"/>
      <c r="AA20" s="207"/>
      <c r="AB20" s="207"/>
      <c r="AC20" s="892"/>
      <c r="AD20" s="207"/>
      <c r="AE20" s="445" t="s">
        <v>7999</v>
      </c>
      <c r="AF20" s="446"/>
      <c r="AG20" s="1042"/>
      <c r="AH20" s="1042"/>
      <c r="AI20" s="1042"/>
      <c r="AJ20" s="1042"/>
      <c r="AK20" s="1042"/>
      <c r="AL20" s="1042"/>
      <c r="AM20" s="1043"/>
      <c r="AN20" s="1043"/>
      <c r="AO20" s="239"/>
      <c r="AP20" s="207"/>
      <c r="AQ20" s="207"/>
      <c r="AR20" s="207"/>
      <c r="AS20" s="207"/>
    </row>
    <row r="21" spans="1:45" s="4" customFormat="1" ht="15.75" customHeight="1" thickTop="1">
      <c r="A21" s="207"/>
      <c r="B21" s="448" t="s">
        <v>8000</v>
      </c>
      <c r="C21" s="2359">
        <v>0</v>
      </c>
      <c r="D21" s="752">
        <v>0</v>
      </c>
      <c r="E21" s="752">
        <v>0</v>
      </c>
      <c r="F21" s="752">
        <v>0</v>
      </c>
      <c r="G21" s="2281">
        <f t="shared" ref="G21:G25" si="12">IFERROR(SUM(C21:F21),0)</f>
        <v>0</v>
      </c>
      <c r="H21" s="752">
        <v>0</v>
      </c>
      <c r="I21" s="752">
        <v>0</v>
      </c>
      <c r="J21" s="1742"/>
      <c r="K21" s="1743"/>
      <c r="L21" s="207"/>
      <c r="M21" s="333" t="s">
        <v>8001</v>
      </c>
      <c r="N21" s="207"/>
      <c r="O21" s="335"/>
      <c r="P21" s="207"/>
      <c r="Q21" s="892"/>
      <c r="R21" s="336">
        <f t="shared" ref="R21:R24" si="13">IF( SUM( T21:AA21 ) = 0, 0, $T$9 )</f>
        <v>0</v>
      </c>
      <c r="S21" s="892"/>
      <c r="T21" s="337">
        <f t="shared" ref="T21:T24" si="14" xml:space="preserve"> IF( ISNUMBER(C21), 0, 1 )</f>
        <v>0</v>
      </c>
      <c r="U21" s="337">
        <f t="shared" ref="U21:U24" si="15" xml:space="preserve"> IF( ISNUMBER(D21), 0, 1 )</f>
        <v>0</v>
      </c>
      <c r="V21" s="337">
        <f t="shared" ref="V21:V24" si="16" xml:space="preserve"> IF( ISNUMBER(E21), 0, 1 )</f>
        <v>0</v>
      </c>
      <c r="W21" s="337">
        <f t="shared" ref="W21:W24" si="17" xml:space="preserve"> IF( ISNUMBER(F21), 0, 1 )</f>
        <v>0</v>
      </c>
      <c r="X21" s="207"/>
      <c r="Y21" s="337">
        <f t="shared" ref="Y21:Y24" si="18" xml:space="preserve"> IF( ISNUMBER(H21), 0, 1 )</f>
        <v>0</v>
      </c>
      <c r="Z21" s="337">
        <f t="shared" ref="Z21:Z24" si="19" xml:space="preserve"> IF( ISNUMBER(I21), 0, 1 )</f>
        <v>0</v>
      </c>
      <c r="AA21" s="207"/>
      <c r="AB21" s="207"/>
      <c r="AC21" s="892"/>
      <c r="AD21" s="207"/>
      <c r="AE21" s="448" t="s">
        <v>8000</v>
      </c>
      <c r="AF21" s="1029" t="s">
        <v>8002</v>
      </c>
      <c r="AG21" s="975" t="s">
        <v>2816</v>
      </c>
      <c r="AH21" s="975" t="s">
        <v>2843</v>
      </c>
      <c r="AI21" s="975" t="s">
        <v>2870</v>
      </c>
      <c r="AJ21" s="1030" t="s">
        <v>2897</v>
      </c>
      <c r="AK21" s="975" t="s">
        <v>2924</v>
      </c>
      <c r="AL21" s="975" t="s">
        <v>2951</v>
      </c>
      <c r="AM21" s="1044"/>
      <c r="AN21" s="1045"/>
      <c r="AO21" s="1032"/>
      <c r="AP21" s="207"/>
      <c r="AQ21" s="207"/>
      <c r="AR21" s="207"/>
      <c r="AS21" s="207"/>
    </row>
    <row r="22" spans="1:45" s="4" customFormat="1" ht="15.75" customHeight="1">
      <c r="A22" s="207"/>
      <c r="B22" s="455" t="s">
        <v>8003</v>
      </c>
      <c r="C22" s="2360">
        <v>0</v>
      </c>
      <c r="D22" s="755">
        <v>0</v>
      </c>
      <c r="E22" s="755">
        <v>0</v>
      </c>
      <c r="F22" s="755">
        <v>0</v>
      </c>
      <c r="G22" s="2282">
        <f t="shared" si="12"/>
        <v>0</v>
      </c>
      <c r="H22" s="755">
        <v>0</v>
      </c>
      <c r="I22" s="755">
        <v>0</v>
      </c>
      <c r="J22" s="1744"/>
      <c r="K22" s="1745"/>
      <c r="L22" s="207"/>
      <c r="M22" s="342" t="s">
        <v>8004</v>
      </c>
      <c r="N22" s="207"/>
      <c r="O22" s="343"/>
      <c r="P22" s="207"/>
      <c r="Q22" s="892"/>
      <c r="R22" s="336">
        <f t="shared" si="13"/>
        <v>0</v>
      </c>
      <c r="S22" s="892"/>
      <c r="T22" s="337">
        <f t="shared" si="14"/>
        <v>0</v>
      </c>
      <c r="U22" s="337">
        <f t="shared" si="15"/>
        <v>0</v>
      </c>
      <c r="V22" s="337">
        <f t="shared" si="16"/>
        <v>0</v>
      </c>
      <c r="W22" s="337">
        <f t="shared" si="17"/>
        <v>0</v>
      </c>
      <c r="X22" s="207"/>
      <c r="Y22" s="337">
        <f t="shared" si="18"/>
        <v>0</v>
      </c>
      <c r="Z22" s="337">
        <f t="shared" si="19"/>
        <v>0</v>
      </c>
      <c r="AA22" s="207"/>
      <c r="AB22" s="207"/>
      <c r="AC22" s="892"/>
      <c r="AD22" s="207"/>
      <c r="AE22" s="455" t="s">
        <v>8003</v>
      </c>
      <c r="AF22" s="1033" t="s">
        <v>8005</v>
      </c>
      <c r="AG22" s="976" t="s">
        <v>2817</v>
      </c>
      <c r="AH22" s="976" t="s">
        <v>2844</v>
      </c>
      <c r="AI22" s="976" t="s">
        <v>2871</v>
      </c>
      <c r="AJ22" s="1034" t="s">
        <v>2898</v>
      </c>
      <c r="AK22" s="976" t="s">
        <v>2925</v>
      </c>
      <c r="AL22" s="976" t="s">
        <v>2952</v>
      </c>
      <c r="AM22" s="1046"/>
      <c r="AN22" s="1047"/>
      <c r="AO22" s="1032"/>
      <c r="AP22" s="207"/>
      <c r="AQ22" s="207"/>
      <c r="AR22" s="207"/>
      <c r="AS22" s="207"/>
    </row>
    <row r="23" spans="1:45" s="4" customFormat="1" ht="15.75" customHeight="1">
      <c r="A23" s="207"/>
      <c r="B23" s="455" t="s">
        <v>8006</v>
      </c>
      <c r="C23" s="2360">
        <v>0</v>
      </c>
      <c r="D23" s="755">
        <v>0</v>
      </c>
      <c r="E23" s="755">
        <v>0</v>
      </c>
      <c r="F23" s="755">
        <v>0</v>
      </c>
      <c r="G23" s="2282">
        <f t="shared" si="12"/>
        <v>0</v>
      </c>
      <c r="H23" s="755">
        <v>0</v>
      </c>
      <c r="I23" s="755">
        <v>0</v>
      </c>
      <c r="J23" s="1744"/>
      <c r="K23" s="1745"/>
      <c r="L23" s="207"/>
      <c r="M23" s="342" t="s">
        <v>8007</v>
      </c>
      <c r="N23" s="207"/>
      <c r="O23" s="343"/>
      <c r="P23" s="207"/>
      <c r="Q23" s="892"/>
      <c r="R23" s="336">
        <f t="shared" si="13"/>
        <v>0</v>
      </c>
      <c r="S23" s="892"/>
      <c r="T23" s="337">
        <f t="shared" si="14"/>
        <v>0</v>
      </c>
      <c r="U23" s="337">
        <f t="shared" si="15"/>
        <v>0</v>
      </c>
      <c r="V23" s="337">
        <f t="shared" si="16"/>
        <v>0</v>
      </c>
      <c r="W23" s="337">
        <f t="shared" si="17"/>
        <v>0</v>
      </c>
      <c r="X23" s="207"/>
      <c r="Y23" s="337">
        <f t="shared" si="18"/>
        <v>0</v>
      </c>
      <c r="Z23" s="337">
        <f t="shared" si="19"/>
        <v>0</v>
      </c>
      <c r="AA23" s="207"/>
      <c r="AB23" s="207"/>
      <c r="AC23" s="892"/>
      <c r="AD23" s="207"/>
      <c r="AE23" s="455" t="s">
        <v>8006</v>
      </c>
      <c r="AF23" s="1033" t="s">
        <v>8008</v>
      </c>
      <c r="AG23" s="976" t="s">
        <v>2818</v>
      </c>
      <c r="AH23" s="976" t="s">
        <v>2845</v>
      </c>
      <c r="AI23" s="976" t="s">
        <v>2872</v>
      </c>
      <c r="AJ23" s="1034" t="s">
        <v>2899</v>
      </c>
      <c r="AK23" s="976" t="s">
        <v>2926</v>
      </c>
      <c r="AL23" s="976" t="s">
        <v>2953</v>
      </c>
      <c r="AM23" s="1046"/>
      <c r="AN23" s="1047"/>
      <c r="AO23" s="1032"/>
      <c r="AP23" s="207"/>
      <c r="AQ23" s="207"/>
      <c r="AR23" s="207"/>
      <c r="AS23" s="207"/>
    </row>
    <row r="24" spans="1:45" s="4" customFormat="1" ht="15.75" customHeight="1">
      <c r="A24" s="207"/>
      <c r="B24" s="455" t="s">
        <v>8009</v>
      </c>
      <c r="C24" s="2360">
        <v>0</v>
      </c>
      <c r="D24" s="755">
        <v>0</v>
      </c>
      <c r="E24" s="755">
        <v>0</v>
      </c>
      <c r="F24" s="755">
        <v>0</v>
      </c>
      <c r="G24" s="2282">
        <f t="shared" si="12"/>
        <v>0</v>
      </c>
      <c r="H24" s="755">
        <v>0</v>
      </c>
      <c r="I24" s="755">
        <v>0</v>
      </c>
      <c r="J24" s="1744"/>
      <c r="K24" s="1745"/>
      <c r="L24" s="207"/>
      <c r="M24" s="342" t="s">
        <v>8010</v>
      </c>
      <c r="N24" s="207"/>
      <c r="O24" s="343"/>
      <c r="P24" s="207"/>
      <c r="Q24" s="892"/>
      <c r="R24" s="336">
        <f t="shared" si="13"/>
        <v>0</v>
      </c>
      <c r="S24" s="892"/>
      <c r="T24" s="337">
        <f t="shared" si="14"/>
        <v>0</v>
      </c>
      <c r="U24" s="337">
        <f t="shared" si="15"/>
        <v>0</v>
      </c>
      <c r="V24" s="337">
        <f t="shared" si="16"/>
        <v>0</v>
      </c>
      <c r="W24" s="337">
        <f t="shared" si="17"/>
        <v>0</v>
      </c>
      <c r="X24" s="207"/>
      <c r="Y24" s="337">
        <f t="shared" si="18"/>
        <v>0</v>
      </c>
      <c r="Z24" s="337">
        <f t="shared" si="19"/>
        <v>0</v>
      </c>
      <c r="AA24" s="207"/>
      <c r="AB24" s="207"/>
      <c r="AC24" s="892"/>
      <c r="AD24" s="207"/>
      <c r="AE24" s="455" t="s">
        <v>8009</v>
      </c>
      <c r="AF24" s="1033" t="s">
        <v>8011</v>
      </c>
      <c r="AG24" s="976" t="s">
        <v>2819</v>
      </c>
      <c r="AH24" s="976" t="s">
        <v>2846</v>
      </c>
      <c r="AI24" s="976" t="s">
        <v>2873</v>
      </c>
      <c r="AJ24" s="1034" t="s">
        <v>2900</v>
      </c>
      <c r="AK24" s="976" t="s">
        <v>2927</v>
      </c>
      <c r="AL24" s="976" t="s">
        <v>2954</v>
      </c>
      <c r="AM24" s="1046"/>
      <c r="AN24" s="1047"/>
      <c r="AO24" s="1032"/>
      <c r="AP24" s="207"/>
      <c r="AQ24" s="207"/>
      <c r="AR24" s="207"/>
      <c r="AS24" s="207"/>
    </row>
    <row r="25" spans="1:45" s="4" customFormat="1" ht="15.75" customHeight="1" thickBot="1">
      <c r="A25" s="207"/>
      <c r="B25" s="458" t="s">
        <v>6106</v>
      </c>
      <c r="C25" s="2289">
        <f>IFERROR(SUM(C21:C24), 0)</f>
        <v>0</v>
      </c>
      <c r="D25" s="2283">
        <f>IFERROR(SUM(D21:D24), 0)</f>
        <v>0</v>
      </c>
      <c r="E25" s="2283">
        <f>IFERROR(SUM(E21:E24), 0)</f>
        <v>0</v>
      </c>
      <c r="F25" s="2283">
        <f>IFERROR(SUM(F21:F24), 0)</f>
        <v>0</v>
      </c>
      <c r="G25" s="2283">
        <f t="shared" si="12"/>
        <v>0</v>
      </c>
      <c r="H25" s="2283">
        <f>IFERROR(SUM(H21:H24), 0)</f>
        <v>0</v>
      </c>
      <c r="I25" s="2283">
        <f>IFERROR(SUM(I21:I24), 0)</f>
        <v>0</v>
      </c>
      <c r="J25" s="1739"/>
      <c r="K25" s="1740"/>
      <c r="L25" s="207"/>
      <c r="M25" s="408" t="s">
        <v>8012</v>
      </c>
      <c r="N25" s="207"/>
      <c r="O25" s="354"/>
      <c r="P25" s="207"/>
      <c r="Q25" s="892"/>
      <c r="R25" s="336"/>
      <c r="S25" s="892"/>
      <c r="T25" s="207"/>
      <c r="U25" s="207"/>
      <c r="V25" s="207"/>
      <c r="W25" s="207"/>
      <c r="X25" s="207"/>
      <c r="Y25" s="207"/>
      <c r="Z25" s="207"/>
      <c r="AA25" s="207"/>
      <c r="AB25" s="207"/>
      <c r="AC25" s="892"/>
      <c r="AD25" s="207"/>
      <c r="AE25" s="458" t="s">
        <v>6106</v>
      </c>
      <c r="AF25" s="1036" t="s">
        <v>8013</v>
      </c>
      <c r="AG25" s="737" t="s">
        <v>2820</v>
      </c>
      <c r="AH25" s="737" t="s">
        <v>2847</v>
      </c>
      <c r="AI25" s="737" t="s">
        <v>2874</v>
      </c>
      <c r="AJ25" s="737" t="s">
        <v>2901</v>
      </c>
      <c r="AK25" s="737" t="s">
        <v>2928</v>
      </c>
      <c r="AL25" s="737" t="s">
        <v>2955</v>
      </c>
      <c r="AM25" s="1037"/>
      <c r="AN25" s="1038"/>
      <c r="AO25" s="1032"/>
      <c r="AP25" s="207"/>
      <c r="AQ25" s="207"/>
      <c r="AR25" s="207"/>
      <c r="AS25" s="207"/>
    </row>
    <row r="26" spans="1:45" s="4" customFormat="1" ht="15.75" customHeight="1" thickTop="1" thickBot="1">
      <c r="A26" s="207"/>
      <c r="B26" s="1027"/>
      <c r="C26" s="1731"/>
      <c r="D26" s="1729"/>
      <c r="E26" s="1729"/>
      <c r="F26" s="1729"/>
      <c r="G26" s="2285"/>
      <c r="H26" s="1729"/>
      <c r="I26" s="1729"/>
      <c r="J26" s="1741"/>
      <c r="K26" s="1741"/>
      <c r="L26" s="207"/>
      <c r="M26" s="207"/>
      <c r="N26" s="207"/>
      <c r="O26" s="207"/>
      <c r="P26" s="207"/>
      <c r="Q26" s="892"/>
      <c r="R26" s="336"/>
      <c r="S26" s="892"/>
      <c r="T26" s="207"/>
      <c r="U26" s="207"/>
      <c r="V26" s="207"/>
      <c r="W26" s="207"/>
      <c r="X26" s="207"/>
      <c r="Y26" s="207"/>
      <c r="Z26" s="207"/>
      <c r="AA26" s="207"/>
      <c r="AB26" s="207"/>
      <c r="AC26" s="892"/>
      <c r="AD26" s="207"/>
      <c r="AE26" s="1027"/>
      <c r="AF26" s="1027"/>
      <c r="AG26" s="1042"/>
      <c r="AH26" s="1042"/>
      <c r="AI26" s="1042"/>
      <c r="AJ26" s="1042"/>
      <c r="AK26" s="1042"/>
      <c r="AL26" s="1042"/>
      <c r="AM26" s="1043"/>
      <c r="AN26" s="1043"/>
      <c r="AO26" s="207"/>
      <c r="AP26" s="207"/>
      <c r="AQ26" s="207"/>
      <c r="AR26" s="207"/>
      <c r="AS26" s="207"/>
    </row>
    <row r="27" spans="1:45" s="4" customFormat="1" ht="15.75" customHeight="1" thickTop="1" thickBot="1">
      <c r="A27" s="207"/>
      <c r="B27" s="445" t="s">
        <v>8014</v>
      </c>
      <c r="C27" s="793"/>
      <c r="D27" s="1729"/>
      <c r="E27" s="1729"/>
      <c r="F27" s="1729"/>
      <c r="G27" s="2285"/>
      <c r="H27" s="1729"/>
      <c r="I27" s="1729"/>
      <c r="J27" s="1741"/>
      <c r="K27" s="1741"/>
      <c r="L27" s="207"/>
      <c r="M27" s="268"/>
      <c r="N27" s="207"/>
      <c r="O27" s="207"/>
      <c r="P27" s="207"/>
      <c r="Q27" s="892"/>
      <c r="R27" s="336"/>
      <c r="S27" s="892"/>
      <c r="T27" s="207"/>
      <c r="U27" s="207"/>
      <c r="V27" s="207"/>
      <c r="W27" s="207"/>
      <c r="X27" s="207"/>
      <c r="Y27" s="207"/>
      <c r="Z27" s="207"/>
      <c r="AA27" s="207"/>
      <c r="AB27" s="207"/>
      <c r="AC27" s="892"/>
      <c r="AD27" s="207"/>
      <c r="AE27" s="445" t="s">
        <v>8014</v>
      </c>
      <c r="AF27" s="446"/>
      <c r="AG27" s="1042"/>
      <c r="AH27" s="1042"/>
      <c r="AI27" s="1042"/>
      <c r="AJ27" s="1042"/>
      <c r="AK27" s="1042"/>
      <c r="AL27" s="1042"/>
      <c r="AM27" s="1043"/>
      <c r="AN27" s="1043"/>
      <c r="AO27" s="239"/>
      <c r="AP27" s="207"/>
      <c r="AQ27" s="207"/>
      <c r="AR27" s="207"/>
      <c r="AS27" s="207"/>
    </row>
    <row r="28" spans="1:45" s="4" customFormat="1" ht="15.75" customHeight="1" thickTop="1">
      <c r="A28" s="207"/>
      <c r="B28" s="448" t="s">
        <v>8015</v>
      </c>
      <c r="C28" s="2359">
        <v>0</v>
      </c>
      <c r="D28" s="752">
        <v>0</v>
      </c>
      <c r="E28" s="752">
        <v>0</v>
      </c>
      <c r="F28" s="752">
        <v>0</v>
      </c>
      <c r="G28" s="2281">
        <f t="shared" ref="G28:G32" si="20">IFERROR(SUM(C28:F28),0)</f>
        <v>0</v>
      </c>
      <c r="H28" s="752">
        <v>0</v>
      </c>
      <c r="I28" s="752">
        <v>0</v>
      </c>
      <c r="J28" s="1742"/>
      <c r="K28" s="1743"/>
      <c r="L28" s="207"/>
      <c r="M28" s="333" t="s">
        <v>8016</v>
      </c>
      <c r="N28" s="207"/>
      <c r="O28" s="335"/>
      <c r="P28" s="207"/>
      <c r="Q28" s="892"/>
      <c r="R28" s="336">
        <f t="shared" ref="R28:R31" si="21">IF( SUM( T28:AA28 ) = 0, 0, $T$9 )</f>
        <v>0</v>
      </c>
      <c r="S28" s="892"/>
      <c r="T28" s="337">
        <f t="shared" ref="T28:T31" si="22" xml:space="preserve"> IF( ISNUMBER(C28), 0, 1 )</f>
        <v>0</v>
      </c>
      <c r="U28" s="337">
        <f t="shared" ref="U28:U31" si="23" xml:space="preserve"> IF( ISNUMBER(D28), 0, 1 )</f>
        <v>0</v>
      </c>
      <c r="V28" s="337">
        <f t="shared" ref="V28:V31" si="24" xml:space="preserve"> IF( ISNUMBER(E28), 0, 1 )</f>
        <v>0</v>
      </c>
      <c r="W28" s="337">
        <f t="shared" ref="W28:W31" si="25" xml:space="preserve"> IF( ISNUMBER(F28), 0, 1 )</f>
        <v>0</v>
      </c>
      <c r="X28" s="207"/>
      <c r="Y28" s="337">
        <f t="shared" ref="Y28:Y31" si="26" xml:space="preserve"> IF( ISNUMBER(H28), 0, 1 )</f>
        <v>0</v>
      </c>
      <c r="Z28" s="337">
        <f t="shared" ref="Z28:Z31" si="27" xml:space="preserve"> IF( ISNUMBER(I28), 0, 1 )</f>
        <v>0</v>
      </c>
      <c r="AA28" s="207"/>
      <c r="AB28" s="207"/>
      <c r="AC28" s="892"/>
      <c r="AD28" s="207"/>
      <c r="AE28" s="448" t="s">
        <v>8015</v>
      </c>
      <c r="AF28" s="1029" t="s">
        <v>8017</v>
      </c>
      <c r="AG28" s="975" t="s">
        <v>2821</v>
      </c>
      <c r="AH28" s="975" t="s">
        <v>2848</v>
      </c>
      <c r="AI28" s="975" t="s">
        <v>2875</v>
      </c>
      <c r="AJ28" s="1030" t="s">
        <v>2902</v>
      </c>
      <c r="AK28" s="975" t="s">
        <v>2929</v>
      </c>
      <c r="AL28" s="975" t="s">
        <v>2956</v>
      </c>
      <c r="AM28" s="1044"/>
      <c r="AN28" s="1045"/>
      <c r="AO28" s="1032"/>
      <c r="AP28" s="207"/>
      <c r="AQ28" s="207"/>
      <c r="AR28" s="207"/>
      <c r="AS28" s="207"/>
    </row>
    <row r="29" spans="1:45" s="4" customFormat="1" ht="15.75" customHeight="1">
      <c r="A29" s="207"/>
      <c r="B29" s="455" t="s">
        <v>8018</v>
      </c>
      <c r="C29" s="2360">
        <v>0</v>
      </c>
      <c r="D29" s="755">
        <v>0</v>
      </c>
      <c r="E29" s="755">
        <v>0</v>
      </c>
      <c r="F29" s="755">
        <v>0</v>
      </c>
      <c r="G29" s="2282">
        <f t="shared" si="20"/>
        <v>0</v>
      </c>
      <c r="H29" s="755">
        <v>0</v>
      </c>
      <c r="I29" s="755">
        <v>0</v>
      </c>
      <c r="J29" s="1744"/>
      <c r="K29" s="1745"/>
      <c r="L29" s="207"/>
      <c r="M29" s="342" t="s">
        <v>8019</v>
      </c>
      <c r="N29" s="207"/>
      <c r="O29" s="343"/>
      <c r="P29" s="207"/>
      <c r="Q29" s="892"/>
      <c r="R29" s="336">
        <f t="shared" si="21"/>
        <v>0</v>
      </c>
      <c r="S29" s="892"/>
      <c r="T29" s="337">
        <f t="shared" si="22"/>
        <v>0</v>
      </c>
      <c r="U29" s="337">
        <f t="shared" si="23"/>
        <v>0</v>
      </c>
      <c r="V29" s="337">
        <f t="shared" si="24"/>
        <v>0</v>
      </c>
      <c r="W29" s="337">
        <f t="shared" si="25"/>
        <v>0</v>
      </c>
      <c r="X29" s="207"/>
      <c r="Y29" s="337">
        <f t="shared" si="26"/>
        <v>0</v>
      </c>
      <c r="Z29" s="337">
        <f t="shared" si="27"/>
        <v>0</v>
      </c>
      <c r="AA29" s="207"/>
      <c r="AB29" s="207"/>
      <c r="AC29" s="892"/>
      <c r="AD29" s="207"/>
      <c r="AE29" s="455" t="s">
        <v>8018</v>
      </c>
      <c r="AF29" s="1033" t="s">
        <v>8020</v>
      </c>
      <c r="AG29" s="976" t="s">
        <v>2822</v>
      </c>
      <c r="AH29" s="976" t="s">
        <v>2849</v>
      </c>
      <c r="AI29" s="976" t="s">
        <v>2876</v>
      </c>
      <c r="AJ29" s="1034" t="s">
        <v>2903</v>
      </c>
      <c r="AK29" s="976" t="s">
        <v>2930</v>
      </c>
      <c r="AL29" s="976" t="s">
        <v>2957</v>
      </c>
      <c r="AM29" s="1046"/>
      <c r="AN29" s="1047"/>
      <c r="AO29" s="1032"/>
      <c r="AP29" s="207"/>
      <c r="AQ29" s="207"/>
      <c r="AR29" s="207"/>
      <c r="AS29" s="207"/>
    </row>
    <row r="30" spans="1:45" s="4" customFormat="1" ht="15.75" customHeight="1">
      <c r="A30" s="207"/>
      <c r="B30" s="455" t="s">
        <v>8021</v>
      </c>
      <c r="C30" s="2360">
        <v>0</v>
      </c>
      <c r="D30" s="755">
        <v>0</v>
      </c>
      <c r="E30" s="755">
        <v>0</v>
      </c>
      <c r="F30" s="755">
        <v>0</v>
      </c>
      <c r="G30" s="2282">
        <f t="shared" si="20"/>
        <v>0</v>
      </c>
      <c r="H30" s="755">
        <v>0</v>
      </c>
      <c r="I30" s="755">
        <v>0</v>
      </c>
      <c r="J30" s="1744"/>
      <c r="K30" s="1745"/>
      <c r="L30" s="207"/>
      <c r="M30" s="342" t="s">
        <v>8022</v>
      </c>
      <c r="N30" s="207"/>
      <c r="O30" s="343"/>
      <c r="P30" s="207"/>
      <c r="Q30" s="892"/>
      <c r="R30" s="336">
        <f t="shared" si="21"/>
        <v>0</v>
      </c>
      <c r="S30" s="892"/>
      <c r="T30" s="337">
        <f t="shared" si="22"/>
        <v>0</v>
      </c>
      <c r="U30" s="337">
        <f t="shared" si="23"/>
        <v>0</v>
      </c>
      <c r="V30" s="337">
        <f t="shared" si="24"/>
        <v>0</v>
      </c>
      <c r="W30" s="337">
        <f t="shared" si="25"/>
        <v>0</v>
      </c>
      <c r="X30" s="207"/>
      <c r="Y30" s="337">
        <f t="shared" si="26"/>
        <v>0</v>
      </c>
      <c r="Z30" s="337">
        <f t="shared" si="27"/>
        <v>0</v>
      </c>
      <c r="AA30" s="207"/>
      <c r="AB30" s="207"/>
      <c r="AC30" s="892"/>
      <c r="AD30" s="207"/>
      <c r="AE30" s="455" t="s">
        <v>8021</v>
      </c>
      <c r="AF30" s="1033" t="s">
        <v>8023</v>
      </c>
      <c r="AG30" s="976" t="s">
        <v>2823</v>
      </c>
      <c r="AH30" s="976" t="s">
        <v>2850</v>
      </c>
      <c r="AI30" s="976" t="s">
        <v>2877</v>
      </c>
      <c r="AJ30" s="1034" t="s">
        <v>2904</v>
      </c>
      <c r="AK30" s="976" t="s">
        <v>2931</v>
      </c>
      <c r="AL30" s="976" t="s">
        <v>2958</v>
      </c>
      <c r="AM30" s="1046"/>
      <c r="AN30" s="1047"/>
      <c r="AO30" s="1032"/>
      <c r="AP30" s="207"/>
      <c r="AQ30" s="207"/>
      <c r="AR30" s="207"/>
      <c r="AS30" s="207"/>
    </row>
    <row r="31" spans="1:45" s="4" customFormat="1" ht="15.75" customHeight="1">
      <c r="A31" s="207"/>
      <c r="B31" s="455" t="s">
        <v>8024</v>
      </c>
      <c r="C31" s="2360">
        <v>0</v>
      </c>
      <c r="D31" s="755">
        <v>0</v>
      </c>
      <c r="E31" s="755">
        <v>0</v>
      </c>
      <c r="F31" s="755">
        <v>0</v>
      </c>
      <c r="G31" s="2282">
        <f t="shared" si="20"/>
        <v>0</v>
      </c>
      <c r="H31" s="755">
        <v>0</v>
      </c>
      <c r="I31" s="755">
        <v>0</v>
      </c>
      <c r="J31" s="1744"/>
      <c r="K31" s="1745"/>
      <c r="L31" s="207"/>
      <c r="M31" s="342" t="s">
        <v>8025</v>
      </c>
      <c r="N31" s="207"/>
      <c r="O31" s="343"/>
      <c r="P31" s="207"/>
      <c r="Q31" s="892"/>
      <c r="R31" s="336">
        <f t="shared" si="21"/>
        <v>0</v>
      </c>
      <c r="S31" s="892"/>
      <c r="T31" s="337">
        <f t="shared" si="22"/>
        <v>0</v>
      </c>
      <c r="U31" s="337">
        <f t="shared" si="23"/>
        <v>0</v>
      </c>
      <c r="V31" s="337">
        <f t="shared" si="24"/>
        <v>0</v>
      </c>
      <c r="W31" s="337">
        <f t="shared" si="25"/>
        <v>0</v>
      </c>
      <c r="X31" s="207"/>
      <c r="Y31" s="337">
        <f t="shared" si="26"/>
        <v>0</v>
      </c>
      <c r="Z31" s="337">
        <f t="shared" si="27"/>
        <v>0</v>
      </c>
      <c r="AA31" s="207"/>
      <c r="AB31" s="207"/>
      <c r="AC31" s="892"/>
      <c r="AD31" s="207"/>
      <c r="AE31" s="455" t="s">
        <v>8024</v>
      </c>
      <c r="AF31" s="1033" t="s">
        <v>8026</v>
      </c>
      <c r="AG31" s="976" t="s">
        <v>2824</v>
      </c>
      <c r="AH31" s="976" t="s">
        <v>2851</v>
      </c>
      <c r="AI31" s="976" t="s">
        <v>2878</v>
      </c>
      <c r="AJ31" s="1034" t="s">
        <v>2905</v>
      </c>
      <c r="AK31" s="976" t="s">
        <v>2932</v>
      </c>
      <c r="AL31" s="976" t="s">
        <v>2959</v>
      </c>
      <c r="AM31" s="1046"/>
      <c r="AN31" s="1047"/>
      <c r="AO31" s="1032"/>
      <c r="AP31" s="207"/>
      <c r="AQ31" s="207"/>
      <c r="AR31" s="207"/>
      <c r="AS31" s="207"/>
    </row>
    <row r="32" spans="1:45" s="4" customFormat="1" ht="15.75" customHeight="1" thickBot="1">
      <c r="A32" s="207"/>
      <c r="B32" s="458" t="s">
        <v>6106</v>
      </c>
      <c r="C32" s="2289">
        <f>IFERROR(SUM(C28:C31), 0)</f>
        <v>0</v>
      </c>
      <c r="D32" s="2283">
        <f>IFERROR(SUM(D28:D31), 0)</f>
        <v>0</v>
      </c>
      <c r="E32" s="2283">
        <f>IFERROR(SUM(E28:E31), 0)</f>
        <v>0</v>
      </c>
      <c r="F32" s="2283">
        <f>IFERROR(SUM(F28:F31), 0)</f>
        <v>0</v>
      </c>
      <c r="G32" s="2283">
        <f t="shared" si="20"/>
        <v>0</v>
      </c>
      <c r="H32" s="2283">
        <f>IFERROR(SUM(H28:H31), 0)</f>
        <v>0</v>
      </c>
      <c r="I32" s="2283">
        <f>IFERROR(SUM(I28:I31), 0)</f>
        <v>0</v>
      </c>
      <c r="J32" s="1739"/>
      <c r="K32" s="1740"/>
      <c r="L32" s="207"/>
      <c r="M32" s="408" t="s">
        <v>8027</v>
      </c>
      <c r="N32" s="207"/>
      <c r="O32" s="354"/>
      <c r="P32" s="207"/>
      <c r="Q32" s="892"/>
      <c r="R32" s="336"/>
      <c r="S32" s="892"/>
      <c r="T32" s="207"/>
      <c r="U32" s="207"/>
      <c r="V32" s="207"/>
      <c r="W32" s="207"/>
      <c r="X32" s="207"/>
      <c r="Y32" s="207"/>
      <c r="Z32" s="207"/>
      <c r="AA32" s="207"/>
      <c r="AB32" s="207"/>
      <c r="AC32" s="892"/>
      <c r="AD32" s="207"/>
      <c r="AE32" s="458" t="s">
        <v>6106</v>
      </c>
      <c r="AF32" s="1036" t="s">
        <v>8028</v>
      </c>
      <c r="AG32" s="737" t="s">
        <v>2825</v>
      </c>
      <c r="AH32" s="737" t="s">
        <v>2852</v>
      </c>
      <c r="AI32" s="737" t="s">
        <v>2879</v>
      </c>
      <c r="AJ32" s="737" t="s">
        <v>2906</v>
      </c>
      <c r="AK32" s="737" t="s">
        <v>2933</v>
      </c>
      <c r="AL32" s="737" t="s">
        <v>2960</v>
      </c>
      <c r="AM32" s="1037"/>
      <c r="AN32" s="1038"/>
      <c r="AO32" s="1032"/>
      <c r="AP32" s="207"/>
      <c r="AQ32" s="207"/>
      <c r="AR32" s="207"/>
      <c r="AS32" s="207"/>
    </row>
    <row r="33" spans="1:45" s="4" customFormat="1" ht="15.75" customHeight="1" thickTop="1" thickBot="1">
      <c r="A33" s="207"/>
      <c r="B33" s="1027"/>
      <c r="C33" s="1732"/>
      <c r="D33" s="1729"/>
      <c r="E33" s="1729"/>
      <c r="F33" s="1729"/>
      <c r="G33" s="2285"/>
      <c r="H33" s="1729"/>
      <c r="I33" s="1729"/>
      <c r="J33" s="1741"/>
      <c r="K33" s="1741"/>
      <c r="L33" s="207"/>
      <c r="M33" s="207"/>
      <c r="N33" s="207"/>
      <c r="O33" s="207"/>
      <c r="P33" s="207"/>
      <c r="Q33" s="892"/>
      <c r="R33" s="336"/>
      <c r="S33" s="892"/>
      <c r="T33" s="207"/>
      <c r="U33" s="207"/>
      <c r="V33" s="207"/>
      <c r="W33" s="207"/>
      <c r="X33" s="207"/>
      <c r="Y33" s="207"/>
      <c r="Z33" s="207"/>
      <c r="AA33" s="207"/>
      <c r="AB33" s="207"/>
      <c r="AC33" s="892"/>
      <c r="AD33" s="207"/>
      <c r="AE33" s="1027"/>
      <c r="AF33" s="485"/>
      <c r="AG33" s="1042"/>
      <c r="AH33" s="1042"/>
      <c r="AI33" s="1042"/>
      <c r="AJ33" s="1042"/>
      <c r="AK33" s="1042"/>
      <c r="AL33" s="1042"/>
      <c r="AM33" s="1043"/>
      <c r="AN33" s="1043"/>
      <c r="AO33" s="207"/>
      <c r="AP33" s="207"/>
      <c r="AQ33" s="207"/>
      <c r="AR33" s="207"/>
      <c r="AS33" s="207"/>
    </row>
    <row r="34" spans="1:45" s="4" customFormat="1" ht="15.75" customHeight="1" thickTop="1" thickBot="1">
      <c r="A34" s="207"/>
      <c r="B34" s="445" t="s">
        <v>8029</v>
      </c>
      <c r="C34" s="793"/>
      <c r="D34" s="1729"/>
      <c r="E34" s="1729"/>
      <c r="F34" s="1729"/>
      <c r="G34" s="2285"/>
      <c r="H34" s="1729"/>
      <c r="I34" s="1729"/>
      <c r="J34" s="1741"/>
      <c r="K34" s="1741"/>
      <c r="L34" s="207"/>
      <c r="M34" s="268"/>
      <c r="N34" s="207"/>
      <c r="O34" s="207"/>
      <c r="P34" s="207"/>
      <c r="Q34" s="892"/>
      <c r="R34" s="336"/>
      <c r="S34" s="892"/>
      <c r="T34" s="207"/>
      <c r="U34" s="207"/>
      <c r="V34" s="207"/>
      <c r="W34" s="207"/>
      <c r="X34" s="207"/>
      <c r="Y34" s="207"/>
      <c r="Z34" s="207"/>
      <c r="AA34" s="207"/>
      <c r="AB34" s="207"/>
      <c r="AC34" s="892"/>
      <c r="AD34" s="207"/>
      <c r="AE34" s="445" t="s">
        <v>8029</v>
      </c>
      <c r="AF34" s="446"/>
      <c r="AG34" s="1042"/>
      <c r="AH34" s="1042"/>
      <c r="AI34" s="1042"/>
      <c r="AJ34" s="1042"/>
      <c r="AK34" s="1042"/>
      <c r="AL34" s="1042"/>
      <c r="AM34" s="1043"/>
      <c r="AN34" s="1043"/>
      <c r="AO34" s="239"/>
      <c r="AP34" s="207"/>
      <c r="AQ34" s="207"/>
      <c r="AR34" s="207"/>
      <c r="AS34" s="207"/>
    </row>
    <row r="35" spans="1:45" s="4" customFormat="1" ht="15.75" customHeight="1" thickTop="1">
      <c r="A35" s="207"/>
      <c r="B35" s="448" t="s">
        <v>8030</v>
      </c>
      <c r="C35" s="2359">
        <v>0</v>
      </c>
      <c r="D35" s="752">
        <v>0</v>
      </c>
      <c r="E35" s="752">
        <v>0</v>
      </c>
      <c r="F35" s="752">
        <v>0</v>
      </c>
      <c r="G35" s="2281">
        <f t="shared" ref="G35:G42" si="28">IFERROR(SUM(C35:F35),0)</f>
        <v>0</v>
      </c>
      <c r="H35" s="752">
        <v>0</v>
      </c>
      <c r="I35" s="752">
        <v>0</v>
      </c>
      <c r="J35" s="1742"/>
      <c r="K35" s="1743"/>
      <c r="L35" s="207"/>
      <c r="M35" s="333" t="s">
        <v>8031</v>
      </c>
      <c r="N35" s="207"/>
      <c r="O35" s="335"/>
      <c r="P35" s="207"/>
      <c r="Q35" s="892"/>
      <c r="R35" s="336">
        <f t="shared" ref="R35:R41" si="29">IF( SUM( T35:AA35 ) = 0, 0, $T$9 )</f>
        <v>0</v>
      </c>
      <c r="S35" s="892"/>
      <c r="T35" s="337">
        <f t="shared" ref="T35:T41" si="30" xml:space="preserve"> IF( ISNUMBER(C35), 0, 1 )</f>
        <v>0</v>
      </c>
      <c r="U35" s="337">
        <f t="shared" ref="U35:U41" si="31" xml:space="preserve"> IF( ISNUMBER(D35), 0, 1 )</f>
        <v>0</v>
      </c>
      <c r="V35" s="337">
        <f t="shared" ref="V35:V41" si="32" xml:space="preserve"> IF( ISNUMBER(E35), 0, 1 )</f>
        <v>0</v>
      </c>
      <c r="W35" s="337">
        <f t="shared" ref="W35:W41" si="33" xml:space="preserve"> IF( ISNUMBER(F35), 0, 1 )</f>
        <v>0</v>
      </c>
      <c r="X35" s="207"/>
      <c r="Y35" s="337">
        <f t="shared" ref="Y35:Y41" si="34" xml:space="preserve"> IF( ISNUMBER(H35), 0, 1 )</f>
        <v>0</v>
      </c>
      <c r="Z35" s="337">
        <f t="shared" ref="Z35:Z41" si="35" xml:space="preserve"> IF( ISNUMBER(I35), 0, 1 )</f>
        <v>0</v>
      </c>
      <c r="AA35" s="207"/>
      <c r="AB35" s="207"/>
      <c r="AC35" s="892"/>
      <c r="AD35" s="207"/>
      <c r="AE35" s="448" t="s">
        <v>8030</v>
      </c>
      <c r="AF35" s="1029" t="s">
        <v>8032</v>
      </c>
      <c r="AG35" s="975" t="s">
        <v>2826</v>
      </c>
      <c r="AH35" s="975" t="s">
        <v>2853</v>
      </c>
      <c r="AI35" s="975" t="s">
        <v>2880</v>
      </c>
      <c r="AJ35" s="1030" t="s">
        <v>2907</v>
      </c>
      <c r="AK35" s="975" t="s">
        <v>2934</v>
      </c>
      <c r="AL35" s="975" t="s">
        <v>2961</v>
      </c>
      <c r="AM35" s="1044"/>
      <c r="AN35" s="1045"/>
      <c r="AO35" s="1032"/>
      <c r="AP35" s="207"/>
      <c r="AQ35" s="207"/>
      <c r="AR35" s="207"/>
      <c r="AS35" s="207"/>
    </row>
    <row r="36" spans="1:45" s="4" customFormat="1" ht="15.75" customHeight="1">
      <c r="A36" s="207"/>
      <c r="B36" s="455" t="s">
        <v>8033</v>
      </c>
      <c r="C36" s="2360">
        <v>0</v>
      </c>
      <c r="D36" s="755">
        <v>0</v>
      </c>
      <c r="E36" s="755">
        <v>0</v>
      </c>
      <c r="F36" s="755">
        <v>0</v>
      </c>
      <c r="G36" s="2282">
        <f t="shared" si="28"/>
        <v>0</v>
      </c>
      <c r="H36" s="755">
        <v>0</v>
      </c>
      <c r="I36" s="755">
        <v>0</v>
      </c>
      <c r="J36" s="1744"/>
      <c r="K36" s="1745"/>
      <c r="L36" s="207"/>
      <c r="M36" s="342" t="s">
        <v>8034</v>
      </c>
      <c r="N36" s="207"/>
      <c r="O36" s="343"/>
      <c r="P36" s="207"/>
      <c r="Q36" s="892"/>
      <c r="R36" s="336">
        <f t="shared" si="29"/>
        <v>0</v>
      </c>
      <c r="S36" s="892"/>
      <c r="T36" s="337">
        <f t="shared" si="30"/>
        <v>0</v>
      </c>
      <c r="U36" s="337">
        <f t="shared" si="31"/>
        <v>0</v>
      </c>
      <c r="V36" s="337">
        <f t="shared" si="32"/>
        <v>0</v>
      </c>
      <c r="W36" s="337">
        <f t="shared" si="33"/>
        <v>0</v>
      </c>
      <c r="X36" s="207"/>
      <c r="Y36" s="337">
        <f t="shared" si="34"/>
        <v>0</v>
      </c>
      <c r="Z36" s="337">
        <f t="shared" si="35"/>
        <v>0</v>
      </c>
      <c r="AA36" s="207"/>
      <c r="AB36" s="207"/>
      <c r="AC36" s="892"/>
      <c r="AD36" s="207"/>
      <c r="AE36" s="455" t="s">
        <v>8033</v>
      </c>
      <c r="AF36" s="1033" t="s">
        <v>8035</v>
      </c>
      <c r="AG36" s="976" t="s">
        <v>2827</v>
      </c>
      <c r="AH36" s="976" t="s">
        <v>2854</v>
      </c>
      <c r="AI36" s="976" t="s">
        <v>2881</v>
      </c>
      <c r="AJ36" s="1034" t="s">
        <v>2908</v>
      </c>
      <c r="AK36" s="976" t="s">
        <v>2935</v>
      </c>
      <c r="AL36" s="976" t="s">
        <v>2962</v>
      </c>
      <c r="AM36" s="1046"/>
      <c r="AN36" s="1047"/>
      <c r="AO36" s="1032"/>
      <c r="AP36" s="207"/>
      <c r="AQ36" s="207"/>
      <c r="AR36" s="207"/>
      <c r="AS36" s="207"/>
    </row>
    <row r="37" spans="1:45" s="4" customFormat="1" ht="15.75" customHeight="1">
      <c r="A37" s="207"/>
      <c r="B37" s="455" t="s">
        <v>8036</v>
      </c>
      <c r="C37" s="2360">
        <v>0</v>
      </c>
      <c r="D37" s="755">
        <v>0</v>
      </c>
      <c r="E37" s="755">
        <v>0</v>
      </c>
      <c r="F37" s="755">
        <v>0</v>
      </c>
      <c r="G37" s="2282">
        <f t="shared" si="28"/>
        <v>0</v>
      </c>
      <c r="H37" s="755">
        <v>0</v>
      </c>
      <c r="I37" s="755">
        <v>0</v>
      </c>
      <c r="J37" s="1744"/>
      <c r="K37" s="1745"/>
      <c r="L37" s="207"/>
      <c r="M37" s="342" t="s">
        <v>8037</v>
      </c>
      <c r="N37" s="207"/>
      <c r="O37" s="343"/>
      <c r="P37" s="207"/>
      <c r="Q37" s="892"/>
      <c r="R37" s="336">
        <f t="shared" si="29"/>
        <v>0</v>
      </c>
      <c r="S37" s="892"/>
      <c r="T37" s="337">
        <f t="shared" si="30"/>
        <v>0</v>
      </c>
      <c r="U37" s="337">
        <f t="shared" si="31"/>
        <v>0</v>
      </c>
      <c r="V37" s="337">
        <f t="shared" si="32"/>
        <v>0</v>
      </c>
      <c r="W37" s="337">
        <f t="shared" si="33"/>
        <v>0</v>
      </c>
      <c r="X37" s="207"/>
      <c r="Y37" s="337">
        <f t="shared" si="34"/>
        <v>0</v>
      </c>
      <c r="Z37" s="337">
        <f t="shared" si="35"/>
        <v>0</v>
      </c>
      <c r="AA37" s="207"/>
      <c r="AB37" s="207"/>
      <c r="AC37" s="892"/>
      <c r="AD37" s="207"/>
      <c r="AE37" s="455" t="s">
        <v>8036</v>
      </c>
      <c r="AF37" s="1033" t="s">
        <v>8038</v>
      </c>
      <c r="AG37" s="976" t="s">
        <v>2828</v>
      </c>
      <c r="AH37" s="976" t="s">
        <v>2855</v>
      </c>
      <c r="AI37" s="976" t="s">
        <v>2882</v>
      </c>
      <c r="AJ37" s="1034" t="s">
        <v>2909</v>
      </c>
      <c r="AK37" s="976" t="s">
        <v>2936</v>
      </c>
      <c r="AL37" s="976" t="s">
        <v>2963</v>
      </c>
      <c r="AM37" s="1046"/>
      <c r="AN37" s="1047"/>
      <c r="AO37" s="1032"/>
      <c r="AP37" s="207"/>
      <c r="AQ37" s="207"/>
      <c r="AR37" s="207"/>
      <c r="AS37" s="207"/>
    </row>
    <row r="38" spans="1:45" s="4" customFormat="1" ht="15.75" customHeight="1">
      <c r="A38" s="207"/>
      <c r="B38" s="455" t="s">
        <v>8039</v>
      </c>
      <c r="C38" s="2360">
        <v>0</v>
      </c>
      <c r="D38" s="755">
        <v>0</v>
      </c>
      <c r="E38" s="755">
        <v>0</v>
      </c>
      <c r="F38" s="755">
        <v>0</v>
      </c>
      <c r="G38" s="2282">
        <f t="shared" si="28"/>
        <v>0</v>
      </c>
      <c r="H38" s="755">
        <v>0</v>
      </c>
      <c r="I38" s="755">
        <v>0</v>
      </c>
      <c r="J38" s="1744"/>
      <c r="K38" s="1745"/>
      <c r="L38" s="207"/>
      <c r="M38" s="342" t="s">
        <v>8040</v>
      </c>
      <c r="N38" s="210"/>
      <c r="O38" s="343"/>
      <c r="P38" s="210"/>
      <c r="Q38" s="1006"/>
      <c r="R38" s="336">
        <f t="shared" si="29"/>
        <v>0</v>
      </c>
      <c r="S38" s="892"/>
      <c r="T38" s="337">
        <f t="shared" si="30"/>
        <v>0</v>
      </c>
      <c r="U38" s="337">
        <f t="shared" si="31"/>
        <v>0</v>
      </c>
      <c r="V38" s="337">
        <f t="shared" si="32"/>
        <v>0</v>
      </c>
      <c r="W38" s="337">
        <f t="shared" si="33"/>
        <v>0</v>
      </c>
      <c r="X38" s="207"/>
      <c r="Y38" s="337">
        <f t="shared" si="34"/>
        <v>0</v>
      </c>
      <c r="Z38" s="337">
        <f t="shared" si="35"/>
        <v>0</v>
      </c>
      <c r="AA38" s="207"/>
      <c r="AB38" s="207"/>
      <c r="AC38" s="892"/>
      <c r="AD38" s="207"/>
      <c r="AE38" s="455" t="s">
        <v>8039</v>
      </c>
      <c r="AF38" s="1033" t="s">
        <v>8041</v>
      </c>
      <c r="AG38" s="976" t="s">
        <v>2829</v>
      </c>
      <c r="AH38" s="976" t="s">
        <v>2856</v>
      </c>
      <c r="AI38" s="976" t="s">
        <v>2883</v>
      </c>
      <c r="AJ38" s="1034" t="s">
        <v>2910</v>
      </c>
      <c r="AK38" s="976" t="s">
        <v>2937</v>
      </c>
      <c r="AL38" s="976" t="s">
        <v>2964</v>
      </c>
      <c r="AM38" s="1046"/>
      <c r="AN38" s="1047"/>
      <c r="AO38" s="1032"/>
      <c r="AP38" s="207"/>
      <c r="AQ38" s="207"/>
      <c r="AR38" s="207"/>
      <c r="AS38" s="207"/>
    </row>
    <row r="39" spans="1:45" s="4" customFormat="1" ht="15.75" customHeight="1">
      <c r="A39" s="207"/>
      <c r="B39" s="455" t="s">
        <v>8042</v>
      </c>
      <c r="C39" s="2360">
        <v>0</v>
      </c>
      <c r="D39" s="755">
        <v>0</v>
      </c>
      <c r="E39" s="755">
        <v>0</v>
      </c>
      <c r="F39" s="755">
        <v>0</v>
      </c>
      <c r="G39" s="2282">
        <f t="shared" si="28"/>
        <v>0</v>
      </c>
      <c r="H39" s="755">
        <v>0</v>
      </c>
      <c r="I39" s="755">
        <v>0</v>
      </c>
      <c r="J39" s="1744"/>
      <c r="K39" s="1745"/>
      <c r="L39" s="207"/>
      <c r="M39" s="342" t="s">
        <v>8043</v>
      </c>
      <c r="N39" s="210"/>
      <c r="O39" s="343"/>
      <c r="P39" s="210"/>
      <c r="Q39" s="1006"/>
      <c r="R39" s="336">
        <f t="shared" si="29"/>
        <v>0</v>
      </c>
      <c r="S39" s="892"/>
      <c r="T39" s="337">
        <f t="shared" si="30"/>
        <v>0</v>
      </c>
      <c r="U39" s="337">
        <f t="shared" si="31"/>
        <v>0</v>
      </c>
      <c r="V39" s="337">
        <f t="shared" si="32"/>
        <v>0</v>
      </c>
      <c r="W39" s="337">
        <f t="shared" si="33"/>
        <v>0</v>
      </c>
      <c r="X39" s="207"/>
      <c r="Y39" s="337">
        <f t="shared" si="34"/>
        <v>0</v>
      </c>
      <c r="Z39" s="337">
        <f t="shared" si="35"/>
        <v>0</v>
      </c>
      <c r="AA39" s="207"/>
      <c r="AB39" s="207"/>
      <c r="AC39" s="892"/>
      <c r="AD39" s="207"/>
      <c r="AE39" s="455" t="s">
        <v>8042</v>
      </c>
      <c r="AF39" s="1033" t="s">
        <v>8044</v>
      </c>
      <c r="AG39" s="976" t="s">
        <v>2830</v>
      </c>
      <c r="AH39" s="976" t="s">
        <v>2857</v>
      </c>
      <c r="AI39" s="976" t="s">
        <v>2884</v>
      </c>
      <c r="AJ39" s="1034" t="s">
        <v>2911</v>
      </c>
      <c r="AK39" s="976" t="s">
        <v>2938</v>
      </c>
      <c r="AL39" s="976" t="s">
        <v>2965</v>
      </c>
      <c r="AM39" s="1046"/>
      <c r="AN39" s="1047"/>
      <c r="AO39" s="1032"/>
      <c r="AP39" s="207"/>
      <c r="AQ39" s="207"/>
      <c r="AR39" s="207"/>
      <c r="AS39" s="207"/>
    </row>
    <row r="40" spans="1:45" s="4" customFormat="1" ht="15.75" customHeight="1">
      <c r="A40" s="207"/>
      <c r="B40" s="455" t="s">
        <v>8045</v>
      </c>
      <c r="C40" s="2360">
        <v>0</v>
      </c>
      <c r="D40" s="755">
        <v>0</v>
      </c>
      <c r="E40" s="755">
        <v>0</v>
      </c>
      <c r="F40" s="755">
        <v>0</v>
      </c>
      <c r="G40" s="2282">
        <f t="shared" si="28"/>
        <v>0</v>
      </c>
      <c r="H40" s="755">
        <v>0</v>
      </c>
      <c r="I40" s="755">
        <v>0</v>
      </c>
      <c r="J40" s="1744"/>
      <c r="K40" s="1745"/>
      <c r="L40" s="207"/>
      <c r="M40" s="342" t="s">
        <v>8046</v>
      </c>
      <c r="N40" s="210"/>
      <c r="O40" s="343"/>
      <c r="P40" s="210"/>
      <c r="Q40" s="1006"/>
      <c r="R40" s="336">
        <f t="shared" si="29"/>
        <v>0</v>
      </c>
      <c r="S40" s="892"/>
      <c r="T40" s="337">
        <f t="shared" si="30"/>
        <v>0</v>
      </c>
      <c r="U40" s="337">
        <f t="shared" si="31"/>
        <v>0</v>
      </c>
      <c r="V40" s="337">
        <f t="shared" si="32"/>
        <v>0</v>
      </c>
      <c r="W40" s="337">
        <f t="shared" si="33"/>
        <v>0</v>
      </c>
      <c r="X40" s="207"/>
      <c r="Y40" s="337">
        <f t="shared" si="34"/>
        <v>0</v>
      </c>
      <c r="Z40" s="337">
        <f t="shared" si="35"/>
        <v>0</v>
      </c>
      <c r="AA40" s="207"/>
      <c r="AB40" s="207"/>
      <c r="AC40" s="892"/>
      <c r="AD40" s="207"/>
      <c r="AE40" s="455" t="s">
        <v>8045</v>
      </c>
      <c r="AF40" s="1033" t="s">
        <v>8047</v>
      </c>
      <c r="AG40" s="976" t="s">
        <v>2831</v>
      </c>
      <c r="AH40" s="976" t="s">
        <v>2858</v>
      </c>
      <c r="AI40" s="976" t="s">
        <v>2885</v>
      </c>
      <c r="AJ40" s="1034" t="s">
        <v>2912</v>
      </c>
      <c r="AK40" s="976" t="s">
        <v>2939</v>
      </c>
      <c r="AL40" s="976" t="s">
        <v>2966</v>
      </c>
      <c r="AM40" s="1046"/>
      <c r="AN40" s="1047"/>
      <c r="AO40" s="1032"/>
      <c r="AP40" s="207"/>
      <c r="AQ40" s="207"/>
      <c r="AR40" s="207"/>
      <c r="AS40" s="207"/>
    </row>
    <row r="41" spans="1:45" s="4" customFormat="1" ht="15.75" customHeight="1">
      <c r="A41" s="207"/>
      <c r="B41" s="455" t="s">
        <v>8048</v>
      </c>
      <c r="C41" s="2360">
        <v>0</v>
      </c>
      <c r="D41" s="755">
        <v>0</v>
      </c>
      <c r="E41" s="755">
        <v>0</v>
      </c>
      <c r="F41" s="755">
        <v>0</v>
      </c>
      <c r="G41" s="2282">
        <f t="shared" si="28"/>
        <v>0</v>
      </c>
      <c r="H41" s="755">
        <v>0</v>
      </c>
      <c r="I41" s="755">
        <v>0</v>
      </c>
      <c r="J41" s="1744"/>
      <c r="K41" s="1745"/>
      <c r="L41" s="207"/>
      <c r="M41" s="342" t="s">
        <v>8049</v>
      </c>
      <c r="N41" s="207"/>
      <c r="O41" s="343"/>
      <c r="P41" s="207"/>
      <c r="Q41" s="892"/>
      <c r="R41" s="336">
        <f t="shared" si="29"/>
        <v>0</v>
      </c>
      <c r="S41" s="892"/>
      <c r="T41" s="337">
        <f t="shared" si="30"/>
        <v>0</v>
      </c>
      <c r="U41" s="337">
        <f t="shared" si="31"/>
        <v>0</v>
      </c>
      <c r="V41" s="337">
        <f t="shared" si="32"/>
        <v>0</v>
      </c>
      <c r="W41" s="337">
        <f t="shared" si="33"/>
        <v>0</v>
      </c>
      <c r="X41" s="207"/>
      <c r="Y41" s="337">
        <f t="shared" si="34"/>
        <v>0</v>
      </c>
      <c r="Z41" s="337">
        <f t="shared" si="35"/>
        <v>0</v>
      </c>
      <c r="AA41" s="207"/>
      <c r="AB41" s="207"/>
      <c r="AC41" s="892"/>
      <c r="AD41" s="207"/>
      <c r="AE41" s="455" t="s">
        <v>8048</v>
      </c>
      <c r="AF41" s="1033" t="s">
        <v>8050</v>
      </c>
      <c r="AG41" s="976" t="s">
        <v>2832</v>
      </c>
      <c r="AH41" s="976" t="s">
        <v>2859</v>
      </c>
      <c r="AI41" s="976" t="s">
        <v>2886</v>
      </c>
      <c r="AJ41" s="1034" t="s">
        <v>2913</v>
      </c>
      <c r="AK41" s="976" t="s">
        <v>2940</v>
      </c>
      <c r="AL41" s="976" t="s">
        <v>2967</v>
      </c>
      <c r="AM41" s="1046"/>
      <c r="AN41" s="1047"/>
      <c r="AO41" s="1032"/>
      <c r="AP41" s="207"/>
      <c r="AQ41" s="207"/>
      <c r="AR41" s="207"/>
      <c r="AS41" s="207"/>
    </row>
    <row r="42" spans="1:45" s="4" customFormat="1" ht="15.75" customHeight="1" thickBot="1">
      <c r="A42" s="207"/>
      <c r="B42" s="458" t="s">
        <v>6106</v>
      </c>
      <c r="C42" s="2289">
        <f>IFERROR(SUM(C35:C41), 0)</f>
        <v>0</v>
      </c>
      <c r="D42" s="2283">
        <f>IFERROR(SUM(D35:D41), 0)</f>
        <v>0</v>
      </c>
      <c r="E42" s="2283">
        <f>IFERROR(SUM(E35:E41), 0)</f>
        <v>0</v>
      </c>
      <c r="F42" s="2283">
        <f>IFERROR(SUM(F35:F41), 0)</f>
        <v>0</v>
      </c>
      <c r="G42" s="2283">
        <f t="shared" si="28"/>
        <v>0</v>
      </c>
      <c r="H42" s="2283">
        <f>IFERROR(SUM(H35:H41), 0)</f>
        <v>0</v>
      </c>
      <c r="I42" s="2283">
        <f>IFERROR(SUM(I35:I41), 0)</f>
        <v>0</v>
      </c>
      <c r="J42" s="1739"/>
      <c r="K42" s="1740"/>
      <c r="L42" s="207"/>
      <c r="M42" s="408" t="s">
        <v>8051</v>
      </c>
      <c r="N42" s="207"/>
      <c r="O42" s="354"/>
      <c r="P42" s="207"/>
      <c r="Q42" s="892"/>
      <c r="R42" s="336"/>
      <c r="S42" s="892"/>
      <c r="T42" s="207"/>
      <c r="U42" s="207"/>
      <c r="V42" s="207"/>
      <c r="W42" s="207"/>
      <c r="X42" s="207"/>
      <c r="Y42" s="207"/>
      <c r="Z42" s="207"/>
      <c r="AA42" s="207"/>
      <c r="AB42" s="207"/>
      <c r="AC42" s="892"/>
      <c r="AD42" s="207"/>
      <c r="AE42" s="458" t="s">
        <v>6106</v>
      </c>
      <c r="AF42" s="1036" t="s">
        <v>8052</v>
      </c>
      <c r="AG42" s="737" t="s">
        <v>2833</v>
      </c>
      <c r="AH42" s="737" t="s">
        <v>2860</v>
      </c>
      <c r="AI42" s="737" t="s">
        <v>2887</v>
      </c>
      <c r="AJ42" s="737" t="s">
        <v>2914</v>
      </c>
      <c r="AK42" s="737" t="s">
        <v>2941</v>
      </c>
      <c r="AL42" s="737" t="s">
        <v>2968</v>
      </c>
      <c r="AM42" s="1037"/>
      <c r="AN42" s="1038"/>
      <c r="AO42" s="1032"/>
      <c r="AP42" s="207"/>
      <c r="AQ42" s="207"/>
      <c r="AR42" s="207"/>
      <c r="AS42" s="207"/>
    </row>
    <row r="43" spans="1:45" s="4" customFormat="1" ht="15.75" customHeight="1" thickTop="1" thickBot="1">
      <c r="A43" s="207"/>
      <c r="B43" s="1027"/>
      <c r="C43" s="1731"/>
      <c r="D43" s="1733"/>
      <c r="E43" s="1733"/>
      <c r="F43" s="1733"/>
      <c r="G43" s="2286"/>
      <c r="H43" s="1733"/>
      <c r="I43" s="1733"/>
      <c r="J43" s="1741"/>
      <c r="K43" s="1741"/>
      <c r="L43" s="207"/>
      <c r="M43" s="312"/>
      <c r="N43" s="207"/>
      <c r="O43" s="207"/>
      <c r="P43" s="207"/>
      <c r="Q43" s="892"/>
      <c r="R43" s="336"/>
      <c r="S43" s="892"/>
      <c r="T43" s="207"/>
      <c r="U43" s="207"/>
      <c r="V43" s="207"/>
      <c r="W43" s="207"/>
      <c r="X43" s="207"/>
      <c r="Y43" s="207"/>
      <c r="Z43" s="207"/>
      <c r="AA43" s="207"/>
      <c r="AB43" s="207"/>
      <c r="AC43" s="892"/>
      <c r="AD43" s="207"/>
      <c r="AE43" s="1027"/>
      <c r="AF43" s="1027"/>
      <c r="AG43" s="1048"/>
      <c r="AH43" s="1048"/>
      <c r="AI43" s="1048"/>
      <c r="AJ43" s="1048"/>
      <c r="AK43" s="1048"/>
      <c r="AL43" s="1048"/>
      <c r="AM43" s="1043"/>
      <c r="AN43" s="1043"/>
      <c r="AO43" s="313"/>
      <c r="AP43" s="207"/>
      <c r="AQ43" s="207"/>
      <c r="AR43" s="207"/>
      <c r="AS43" s="207"/>
    </row>
    <row r="44" spans="1:45" s="4" customFormat="1" ht="15.75" customHeight="1" thickTop="1" thickBot="1">
      <c r="A44" s="207"/>
      <c r="B44" s="445" t="s">
        <v>8053</v>
      </c>
      <c r="C44" s="793"/>
      <c r="D44" s="1729"/>
      <c r="E44" s="1729"/>
      <c r="F44" s="1729"/>
      <c r="G44" s="2285"/>
      <c r="H44" s="1729"/>
      <c r="I44" s="1729"/>
      <c r="J44" s="1741"/>
      <c r="K44" s="1741"/>
      <c r="L44" s="207"/>
      <c r="M44" s="312"/>
      <c r="N44" s="207"/>
      <c r="O44" s="207"/>
      <c r="P44" s="207"/>
      <c r="Q44" s="892"/>
      <c r="R44" s="336"/>
      <c r="S44" s="892"/>
      <c r="T44" s="207"/>
      <c r="U44" s="207"/>
      <c r="V44" s="207"/>
      <c r="W44" s="207"/>
      <c r="X44" s="207"/>
      <c r="Y44" s="207"/>
      <c r="Z44" s="207"/>
      <c r="AA44" s="207"/>
      <c r="AB44" s="207"/>
      <c r="AC44" s="892"/>
      <c r="AD44" s="207"/>
      <c r="AE44" s="445" t="s">
        <v>8053</v>
      </c>
      <c r="AF44" s="446"/>
      <c r="AG44" s="1042"/>
      <c r="AH44" s="1042"/>
      <c r="AI44" s="1042"/>
      <c r="AJ44" s="1042"/>
      <c r="AK44" s="1042"/>
      <c r="AL44" s="1042"/>
      <c r="AM44" s="1043"/>
      <c r="AN44" s="1043"/>
      <c r="AO44" s="313"/>
      <c r="AP44" s="207"/>
      <c r="AQ44" s="207"/>
      <c r="AR44" s="207"/>
      <c r="AS44" s="207"/>
    </row>
    <row r="45" spans="1:45" s="8" customFormat="1" ht="15.75" customHeight="1" thickTop="1" thickBot="1">
      <c r="A45" s="441"/>
      <c r="B45" s="472" t="s">
        <v>8053</v>
      </c>
      <c r="C45" s="759">
        <v>0</v>
      </c>
      <c r="D45" s="759">
        <v>0</v>
      </c>
      <c r="E45" s="759">
        <v>0</v>
      </c>
      <c r="F45" s="759">
        <v>0</v>
      </c>
      <c r="G45" s="2287">
        <f>IFERROR(SUM(C45:F45),0)</f>
        <v>0</v>
      </c>
      <c r="H45" s="759">
        <v>0</v>
      </c>
      <c r="I45" s="759">
        <v>0</v>
      </c>
      <c r="J45" s="1746"/>
      <c r="K45" s="1747"/>
      <c r="L45" s="207"/>
      <c r="M45" s="426" t="s">
        <v>8054</v>
      </c>
      <c r="N45" s="441"/>
      <c r="O45" s="1053"/>
      <c r="P45" s="441"/>
      <c r="Q45" s="889"/>
      <c r="R45" s="336">
        <f t="shared" ref="R45" si="36">IF( SUM( T45:AA45 ) = 0, 0, $T$9 )</f>
        <v>0</v>
      </c>
      <c r="S45" s="889"/>
      <c r="T45" s="337">
        <f t="shared" ref="T45" si="37" xml:space="preserve"> IF( ISNUMBER(C45), 0, 1 )</f>
        <v>0</v>
      </c>
      <c r="U45" s="337">
        <f t="shared" ref="U45" si="38" xml:space="preserve"> IF( ISNUMBER(D45), 0, 1 )</f>
        <v>0</v>
      </c>
      <c r="V45" s="337">
        <f t="shared" ref="V45" si="39" xml:space="preserve"> IF( ISNUMBER(E45), 0, 1 )</f>
        <v>0</v>
      </c>
      <c r="W45" s="337">
        <f t="shared" ref="W45" si="40" xml:space="preserve"> IF( ISNUMBER(F45), 0, 1 )</f>
        <v>0</v>
      </c>
      <c r="X45" s="207"/>
      <c r="Y45" s="337">
        <f t="shared" ref="Y45" si="41" xml:space="preserve"> IF( ISNUMBER(H45), 0, 1 )</f>
        <v>0</v>
      </c>
      <c r="Z45" s="337">
        <f t="shared" ref="Z45" si="42" xml:space="preserve"> IF( ISNUMBER(I45), 0, 1 )</f>
        <v>0</v>
      </c>
      <c r="AA45" s="207"/>
      <c r="AB45" s="207"/>
      <c r="AC45" s="889"/>
      <c r="AD45" s="441"/>
      <c r="AE45" s="472" t="s">
        <v>8053</v>
      </c>
      <c r="AF45" s="1049" t="s">
        <v>8055</v>
      </c>
      <c r="AG45" s="1049" t="s">
        <v>2834</v>
      </c>
      <c r="AH45" s="1049" t="s">
        <v>2861</v>
      </c>
      <c r="AI45" s="1049" t="s">
        <v>2888</v>
      </c>
      <c r="AJ45" s="1050" t="s">
        <v>2915</v>
      </c>
      <c r="AK45" s="1049" t="s">
        <v>2942</v>
      </c>
      <c r="AL45" s="1049" t="s">
        <v>2969</v>
      </c>
      <c r="AM45" s="1051"/>
      <c r="AN45" s="1052"/>
      <c r="AO45" s="1032"/>
      <c r="AP45" s="441"/>
      <c r="AQ45" s="441"/>
      <c r="AR45" s="441"/>
      <c r="AS45" s="441"/>
    </row>
    <row r="46" spans="1:45" s="4" customFormat="1" ht="15.75" customHeight="1" thickTop="1" thickBot="1">
      <c r="A46" s="207"/>
      <c r="B46" s="1054"/>
      <c r="C46" s="2361"/>
      <c r="D46" s="2362"/>
      <c r="E46" s="2362"/>
      <c r="F46" s="2362"/>
      <c r="G46" s="2288"/>
      <c r="H46" s="1734"/>
      <c r="I46" s="1734"/>
      <c r="J46" s="1741"/>
      <c r="K46" s="1741"/>
      <c r="L46" s="207"/>
      <c r="M46" s="312"/>
      <c r="N46" s="207"/>
      <c r="O46" s="207"/>
      <c r="P46" s="207"/>
      <c r="Q46" s="892"/>
      <c r="R46" s="336"/>
      <c r="S46" s="892"/>
      <c r="T46" s="207"/>
      <c r="U46" s="207"/>
      <c r="V46" s="207"/>
      <c r="W46" s="207"/>
      <c r="X46" s="207"/>
      <c r="Y46" s="207"/>
      <c r="Z46" s="207"/>
      <c r="AA46" s="207"/>
      <c r="AB46" s="207"/>
      <c r="AC46" s="892"/>
      <c r="AD46" s="207"/>
      <c r="AE46" s="1054"/>
      <c r="AF46" s="1054"/>
      <c r="AG46" s="1055"/>
      <c r="AH46" s="1055"/>
      <c r="AI46" s="1055"/>
      <c r="AJ46" s="1055"/>
      <c r="AK46" s="1055"/>
      <c r="AL46" s="1055"/>
      <c r="AM46" s="1043"/>
      <c r="AN46" s="1043"/>
      <c r="AO46" s="313"/>
      <c r="AP46" s="207"/>
      <c r="AQ46" s="207"/>
      <c r="AR46" s="207"/>
      <c r="AS46" s="207"/>
    </row>
    <row r="47" spans="1:45" s="8" customFormat="1" ht="15.75" customHeight="1" thickTop="1" thickBot="1">
      <c r="A47" s="441"/>
      <c r="B47" s="472" t="s">
        <v>8056</v>
      </c>
      <c r="C47" s="2290">
        <f t="shared" ref="C47:I47" si="43">IFERROR(SUM(C18,C25,C32,C42,C45), 0)</f>
        <v>0</v>
      </c>
      <c r="D47" s="2287">
        <f t="shared" si="43"/>
        <v>0</v>
      </c>
      <c r="E47" s="2287">
        <f t="shared" si="43"/>
        <v>30</v>
      </c>
      <c r="F47" s="2287">
        <f t="shared" si="43"/>
        <v>0</v>
      </c>
      <c r="G47" s="2287">
        <f>IFERROR(SUM(C47:F47),0)</f>
        <v>30</v>
      </c>
      <c r="H47" s="2287">
        <f t="shared" si="43"/>
        <v>-5.6000000000000001E-2</v>
      </c>
      <c r="I47" s="2287">
        <f t="shared" si="43"/>
        <v>-5.6000000000000001E-2</v>
      </c>
      <c r="J47" s="1748"/>
      <c r="K47" s="1749"/>
      <c r="L47" s="441"/>
      <c r="M47" s="426" t="s">
        <v>8057</v>
      </c>
      <c r="N47" s="441"/>
      <c r="O47" s="1053"/>
      <c r="P47" s="441"/>
      <c r="Q47" s="889"/>
      <c r="R47" s="336"/>
      <c r="S47" s="889"/>
      <c r="T47" s="207"/>
      <c r="U47" s="207"/>
      <c r="V47" s="207"/>
      <c r="W47" s="207"/>
      <c r="X47" s="207"/>
      <c r="Y47" s="207"/>
      <c r="Z47" s="207"/>
      <c r="AA47" s="207"/>
      <c r="AB47" s="207"/>
      <c r="AC47" s="889"/>
      <c r="AD47" s="441"/>
      <c r="AE47" s="472" t="s">
        <v>8056</v>
      </c>
      <c r="AF47" s="1056" t="s">
        <v>8058</v>
      </c>
      <c r="AG47" s="424" t="s">
        <v>2835</v>
      </c>
      <c r="AH47" s="424" t="s">
        <v>2862</v>
      </c>
      <c r="AI47" s="424" t="s">
        <v>2889</v>
      </c>
      <c r="AJ47" s="424" t="s">
        <v>2916</v>
      </c>
      <c r="AK47" s="424" t="s">
        <v>2943</v>
      </c>
      <c r="AL47" s="424" t="s">
        <v>2970</v>
      </c>
      <c r="AM47" s="1057"/>
      <c r="AN47" s="1058"/>
      <c r="AO47" s="1032"/>
      <c r="AP47" s="441"/>
      <c r="AQ47" s="441"/>
      <c r="AR47" s="441"/>
      <c r="AS47" s="441"/>
    </row>
    <row r="48" spans="1:45" s="4" customFormat="1" ht="16.5" thickTop="1">
      <c r="A48" s="207"/>
      <c r="B48" s="1059"/>
      <c r="C48" s="1059"/>
      <c r="D48" s="207"/>
      <c r="E48" s="207"/>
      <c r="F48" s="207"/>
      <c r="G48" s="207"/>
      <c r="H48" s="207"/>
      <c r="I48" s="207"/>
      <c r="J48" s="207"/>
      <c r="K48" s="207"/>
      <c r="L48" s="207"/>
      <c r="M48" s="803"/>
      <c r="N48" s="207"/>
      <c r="O48" s="207"/>
      <c r="P48" s="207"/>
      <c r="Q48" s="207"/>
      <c r="R48" s="336"/>
      <c r="S48" s="207"/>
      <c r="T48" s="207"/>
      <c r="U48" s="207"/>
      <c r="V48" s="207"/>
      <c r="W48" s="207"/>
      <c r="X48" s="207"/>
      <c r="Y48" s="207"/>
      <c r="Z48" s="207"/>
      <c r="AA48" s="207"/>
      <c r="AB48" s="207"/>
      <c r="AC48" s="207"/>
      <c r="AD48" s="207"/>
      <c r="AE48" s="1059"/>
      <c r="AF48" s="1059"/>
      <c r="AG48" s="207"/>
      <c r="AH48" s="207"/>
      <c r="AI48" s="207"/>
      <c r="AJ48" s="207"/>
      <c r="AK48" s="207"/>
      <c r="AL48" s="207"/>
      <c r="AM48" s="207"/>
      <c r="AN48" s="207"/>
      <c r="AO48" s="1004"/>
      <c r="AP48" s="207"/>
      <c r="AQ48" s="207"/>
      <c r="AR48" s="207"/>
      <c r="AS48" s="207"/>
    </row>
    <row r="49" spans="1:45" s="4" customFormat="1">
      <c r="A49" s="207"/>
      <c r="B49" s="1059"/>
      <c r="C49" s="1059"/>
      <c r="D49" s="207"/>
      <c r="E49" s="207"/>
      <c r="F49" s="207"/>
      <c r="G49" s="207"/>
      <c r="H49" s="207"/>
      <c r="I49" s="207"/>
      <c r="J49" s="207"/>
      <c r="K49" s="207"/>
      <c r="L49" s="207"/>
      <c r="M49" s="312"/>
      <c r="N49" s="207"/>
      <c r="O49" s="207"/>
      <c r="P49" s="207"/>
      <c r="Q49" s="207"/>
      <c r="R49" s="336"/>
      <c r="S49" s="207"/>
      <c r="T49" s="207"/>
      <c r="U49" s="207"/>
      <c r="V49" s="207"/>
      <c r="W49" s="207"/>
      <c r="X49" s="207"/>
      <c r="Y49" s="207"/>
      <c r="Z49" s="207"/>
      <c r="AA49" s="207"/>
      <c r="AB49" s="207"/>
      <c r="AC49" s="207"/>
      <c r="AD49" s="207"/>
      <c r="AE49" s="1059"/>
      <c r="AF49" s="1059"/>
      <c r="AG49" s="207"/>
      <c r="AH49" s="207"/>
      <c r="AI49" s="207"/>
      <c r="AJ49" s="207"/>
      <c r="AK49" s="207"/>
      <c r="AL49" s="207"/>
      <c r="AM49" s="207"/>
      <c r="AN49" s="207"/>
      <c r="AO49" s="313"/>
      <c r="AP49" s="207"/>
      <c r="AQ49" s="207"/>
      <c r="AR49" s="207"/>
      <c r="AS49" s="207"/>
    </row>
    <row r="50" spans="1:45">
      <c r="A50" s="207"/>
      <c r="B50" s="207"/>
      <c r="C50" s="207"/>
      <c r="D50" s="207"/>
      <c r="E50" s="207"/>
      <c r="F50" s="313"/>
      <c r="G50" s="207"/>
      <c r="H50" s="207"/>
      <c r="I50" s="207"/>
      <c r="J50" s="207"/>
      <c r="K50" s="207"/>
      <c r="L50" s="207"/>
      <c r="M50" s="207"/>
      <c r="N50" s="207"/>
      <c r="O50" s="207"/>
      <c r="P50" s="207"/>
      <c r="Q50" s="244"/>
      <c r="R50" s="336"/>
      <c r="S50" s="244"/>
      <c r="T50" s="244"/>
      <c r="U50" s="244"/>
      <c r="V50" s="244"/>
      <c r="W50" s="244"/>
      <c r="X50" s="244"/>
      <c r="Y50" s="244"/>
      <c r="Z50" s="244"/>
      <c r="AA50" s="244"/>
      <c r="AB50" s="244"/>
      <c r="AC50" s="244"/>
      <c r="AD50" s="244"/>
      <c r="AE50" s="244"/>
      <c r="AF50" s="244"/>
      <c r="AG50" s="244"/>
      <c r="AH50" s="244"/>
      <c r="AI50" s="313"/>
      <c r="AJ50" s="244"/>
      <c r="AK50" s="244"/>
      <c r="AL50" s="244"/>
      <c r="AM50" s="244"/>
      <c r="AN50" s="244"/>
      <c r="AO50" s="244"/>
      <c r="AP50" s="244"/>
      <c r="AQ50" s="244"/>
      <c r="AR50" s="244"/>
      <c r="AS50" s="244"/>
    </row>
    <row r="51" spans="1:45">
      <c r="A51" s="207"/>
      <c r="B51" s="207"/>
      <c r="C51" s="207"/>
      <c r="D51" s="207"/>
      <c r="E51" s="207"/>
      <c r="F51" s="313"/>
      <c r="G51" s="207"/>
      <c r="H51" s="207"/>
      <c r="I51" s="207"/>
      <c r="J51" s="207"/>
      <c r="K51" s="207"/>
      <c r="L51" s="207"/>
      <c r="M51" s="207"/>
      <c r="N51" s="207"/>
      <c r="O51" s="207"/>
      <c r="P51" s="207"/>
      <c r="Q51" s="244"/>
      <c r="R51" s="244"/>
      <c r="S51" s="244"/>
      <c r="T51" s="244"/>
      <c r="U51" s="244"/>
      <c r="V51" s="244"/>
      <c r="W51" s="244"/>
      <c r="X51" s="244"/>
      <c r="Y51" s="244"/>
      <c r="Z51" s="244"/>
      <c r="AA51" s="244"/>
      <c r="AB51" s="244"/>
      <c r="AC51" s="244"/>
      <c r="AD51" s="244"/>
      <c r="AE51" s="244"/>
      <c r="AF51" s="244"/>
      <c r="AG51" s="244"/>
      <c r="AH51" s="244"/>
      <c r="AI51" s="313"/>
      <c r="AJ51" s="244"/>
      <c r="AK51" s="244"/>
      <c r="AL51" s="244"/>
      <c r="AM51" s="244"/>
      <c r="AN51" s="244"/>
      <c r="AO51" s="244"/>
      <c r="AP51" s="244"/>
      <c r="AQ51" s="244"/>
      <c r="AR51" s="244"/>
      <c r="AS51" s="244"/>
    </row>
    <row r="52" spans="1:45">
      <c r="A52" s="207"/>
      <c r="B52" s="207"/>
      <c r="C52" s="207"/>
      <c r="D52" s="207"/>
      <c r="E52" s="207"/>
      <c r="F52" s="313"/>
      <c r="G52" s="207"/>
      <c r="H52" s="207"/>
      <c r="I52" s="207"/>
      <c r="J52" s="207"/>
      <c r="K52" s="207"/>
      <c r="L52" s="207"/>
      <c r="M52" s="207"/>
      <c r="N52" s="207"/>
      <c r="O52" s="207"/>
      <c r="P52" s="207"/>
      <c r="Q52" s="244"/>
      <c r="R52" s="244"/>
      <c r="S52" s="244"/>
      <c r="T52" s="244"/>
      <c r="U52" s="244"/>
      <c r="V52" s="244"/>
      <c r="W52" s="244"/>
      <c r="X52" s="244"/>
      <c r="Y52" s="244"/>
      <c r="Z52" s="244"/>
      <c r="AA52" s="244"/>
      <c r="AB52" s="244"/>
      <c r="AC52" s="244"/>
      <c r="AD52" s="244"/>
      <c r="AE52" s="244"/>
      <c r="AF52" s="244"/>
      <c r="AG52" s="244"/>
      <c r="AH52" s="244"/>
      <c r="AI52" s="313"/>
      <c r="AJ52" s="244"/>
      <c r="AK52" s="244"/>
      <c r="AL52" s="244"/>
      <c r="AM52" s="244"/>
      <c r="AN52" s="244"/>
      <c r="AO52" s="244"/>
      <c r="AP52" s="244"/>
      <c r="AQ52" s="244"/>
      <c r="AR52" s="244"/>
      <c r="AS52" s="244"/>
    </row>
  </sheetData>
  <sheetProtection formatColumns="0" formatRows="0"/>
  <mergeCells count="15">
    <mergeCell ref="C5:F5"/>
    <mergeCell ref="B3:O3"/>
    <mergeCell ref="AE3:AN3"/>
    <mergeCell ref="B5:B6"/>
    <mergeCell ref="G5:H5"/>
    <mergeCell ref="I5:I6"/>
    <mergeCell ref="J5:K5"/>
    <mergeCell ref="M5:M8"/>
    <mergeCell ref="O5:O8"/>
    <mergeCell ref="AE5:AE6"/>
    <mergeCell ref="AJ5:AK5"/>
    <mergeCell ref="AL5:AL6"/>
    <mergeCell ref="AM5:AN5"/>
    <mergeCell ref="T8:AA8"/>
    <mergeCell ref="AF5:AI5"/>
  </mergeCells>
  <conditionalFormatting sqref="R11:R17 R21:R27">
    <cfRule type="cellIs" dxfId="218" priority="13" operator="equal">
      <formula>0</formula>
    </cfRule>
  </conditionalFormatting>
  <conditionalFormatting sqref="R4:R10">
    <cfRule type="cellIs" dxfId="217" priority="9" operator="equal">
      <formula>0</formula>
    </cfRule>
  </conditionalFormatting>
  <conditionalFormatting sqref="R12:R27 R32:R34 R42:R44 R46:R50">
    <cfRule type="cellIs" dxfId="216" priority="8" operator="equal">
      <formula>0</formula>
    </cfRule>
  </conditionalFormatting>
  <conditionalFormatting sqref="R32:R34">
    <cfRule type="cellIs" dxfId="215" priority="7" operator="equal">
      <formula>0</formula>
    </cfRule>
  </conditionalFormatting>
  <conditionalFormatting sqref="R42:R44">
    <cfRule type="cellIs" dxfId="214" priority="6" operator="equal">
      <formula>0</formula>
    </cfRule>
  </conditionalFormatting>
  <conditionalFormatting sqref="R46:R47">
    <cfRule type="cellIs" dxfId="213" priority="5" operator="equal">
      <formula>0</formula>
    </cfRule>
  </conditionalFormatting>
  <conditionalFormatting sqref="R17">
    <cfRule type="cellIs" dxfId="212" priority="4" operator="equal">
      <formula>0</formula>
    </cfRule>
  </conditionalFormatting>
  <conditionalFormatting sqref="R28:R31">
    <cfRule type="cellIs" dxfId="211" priority="3" operator="equal">
      <formula>0</formula>
    </cfRule>
  </conditionalFormatting>
  <conditionalFormatting sqref="R35:R41">
    <cfRule type="cellIs" dxfId="210" priority="2" operator="equal">
      <formula>0</formula>
    </cfRule>
  </conditionalFormatting>
  <conditionalFormatting sqref="R45">
    <cfRule type="cellIs" dxfId="209" priority="1" operator="equal">
      <formula>0</formula>
    </cfRule>
  </conditionalFormatting>
  <dataValidations count="1">
    <dataValidation type="custom" allowBlank="1" showErrorMessage="1" errorTitle="Input Error" error="Please enter a numeric value." sqref="D45:I45 D11:K17 D21:I24 D28:I31 D35:I41">
      <formula1>ISNUMBER(D11)</formula1>
    </dataValidation>
  </dataValidations>
  <pageMargins left="0.7" right="0.7" top="0.75" bottom="0.75" header="0.3" footer="0.3"/>
  <pageSetup paperSize="8" scale="79" fitToHeight="0" orientation="portrait" r:id="rId1"/>
  <headerFooter>
    <oddHeader>&amp;L&amp;F&amp;CSheet: &amp;A&amp;ROFFICIAL</oddHeader>
    <oddFooter>&amp;LPrinted on: &amp;D at &amp;T&amp;CPage &amp;P of &amp;N&amp;ROfwat</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AL39"/>
  <sheetViews>
    <sheetView showGridLines="0" zoomScale="95" zoomScaleNormal="95" zoomScaleSheetLayoutView="100" workbookViewId="0">
      <selection activeCell="F37" sqref="F37"/>
    </sheetView>
  </sheetViews>
  <sheetFormatPr defaultColWidth="9" defaultRowHeight="15.75"/>
  <cols>
    <col min="1" max="1" width="1.625" style="244" customWidth="1"/>
    <col min="2" max="2" width="64.75" style="1093" customWidth="1"/>
    <col min="3" max="3" width="5.5" style="1093" bestFit="1" customWidth="1"/>
    <col min="4" max="4" width="4.75" style="1093" bestFit="1" customWidth="1"/>
    <col min="5" max="5" width="15.75" style="1093" bestFit="1" customWidth="1"/>
    <col min="6" max="6" width="10.75" style="1093" bestFit="1" customWidth="1"/>
    <col min="7" max="7" width="10.25" style="1093" bestFit="1" customWidth="1"/>
    <col min="8" max="8" width="9.25" style="1093" bestFit="1" customWidth="1"/>
    <col min="9" max="9" width="13.25" style="1093" bestFit="1" customWidth="1"/>
    <col min="10" max="10" width="11.75" style="1093" customWidth="1"/>
    <col min="11" max="11" width="1.625" style="1093" customWidth="1"/>
    <col min="12" max="12" width="15.75" style="1095" bestFit="1" customWidth="1"/>
    <col min="13" max="13" width="1.625" style="297" customWidth="1"/>
    <col min="14" max="14" width="29.5" style="297" bestFit="1" customWidth="1"/>
    <col min="15" max="15" width="1.625" style="297" customWidth="1"/>
    <col min="16" max="16" width="1.625" style="109" customWidth="1"/>
    <col min="17" max="17" width="25" style="244" customWidth="1"/>
    <col min="18" max="18" width="1.625" style="244" customWidth="1"/>
    <col min="19" max="23" width="4.625" style="244" hidden="1" customWidth="1"/>
    <col min="24" max="24" width="1.625" style="244" hidden="1" customWidth="1"/>
    <col min="25" max="25" width="1.625" style="244" customWidth="1"/>
    <col min="26" max="26" width="36.125" style="244" customWidth="1"/>
    <col min="27" max="32" width="12.5" style="244" customWidth="1"/>
    <col min="33" max="34" width="1.625" style="244" customWidth="1"/>
    <col min="35" max="38" width="9" style="244"/>
    <col min="39" max="16384" width="9" style="1093"/>
  </cols>
  <sheetData>
    <row r="1" spans="1:38" s="1062" customFormat="1" ht="29.25" customHeight="1">
      <c r="A1" s="441"/>
      <c r="B1" s="2718" t="s">
        <v>8059</v>
      </c>
      <c r="C1" s="2718"/>
      <c r="D1" s="2718"/>
      <c r="E1" s="2718"/>
      <c r="F1" s="2718"/>
      <c r="G1" s="2718"/>
      <c r="H1" s="2718"/>
      <c r="I1" s="2718"/>
      <c r="J1" s="2718"/>
      <c r="K1" s="391"/>
      <c r="L1" s="476"/>
      <c r="M1" s="1060"/>
      <c r="N1" s="1060"/>
      <c r="O1" s="1060"/>
      <c r="P1" s="1061"/>
      <c r="Q1" s="441"/>
      <c r="R1" s="889"/>
      <c r="S1" s="441"/>
      <c r="T1" s="441"/>
      <c r="U1" s="441"/>
      <c r="V1" s="441"/>
      <c r="W1" s="441"/>
      <c r="X1" s="889"/>
      <c r="Y1" s="441"/>
      <c r="Z1" s="2718" t="s">
        <v>11001</v>
      </c>
      <c r="AA1" s="2718"/>
      <c r="AB1" s="2718"/>
      <c r="AC1" s="2718"/>
      <c r="AD1" s="2718"/>
      <c r="AE1" s="2718"/>
      <c r="AF1" s="2718"/>
      <c r="AG1" s="441"/>
      <c r="AH1" s="441"/>
      <c r="AI1" s="441"/>
      <c r="AJ1" s="441"/>
      <c r="AK1" s="441"/>
      <c r="AL1" s="441"/>
    </row>
    <row r="2" spans="1:38" s="1062" customFormat="1" ht="29.25" customHeight="1">
      <c r="A2" s="441"/>
      <c r="B2" s="2718" t="str">
        <f>Validation!B4</f>
        <v>South Staffordshire Water</v>
      </c>
      <c r="C2" s="2718"/>
      <c r="D2" s="2718"/>
      <c r="E2" s="2718"/>
      <c r="F2" s="2718"/>
      <c r="G2" s="2718"/>
      <c r="H2" s="2718"/>
      <c r="I2" s="584"/>
      <c r="J2" s="584"/>
      <c r="K2" s="584"/>
      <c r="L2" s="584"/>
      <c r="M2" s="584"/>
      <c r="N2" s="584"/>
      <c r="O2" s="584"/>
      <c r="P2" s="1061"/>
      <c r="Q2" s="441"/>
      <c r="R2" s="889"/>
      <c r="S2" s="441"/>
      <c r="T2" s="441"/>
      <c r="U2" s="441"/>
      <c r="V2" s="441"/>
      <c r="W2" s="441"/>
      <c r="X2" s="889"/>
      <c r="Y2" s="441"/>
      <c r="Z2" s="2718"/>
      <c r="AA2" s="2718"/>
      <c r="AB2" s="2718"/>
      <c r="AC2" s="2718"/>
      <c r="AD2" s="2718"/>
      <c r="AE2" s="2718"/>
      <c r="AF2" s="2718"/>
      <c r="AG2" s="441"/>
      <c r="AH2" s="441"/>
      <c r="AI2" s="441"/>
      <c r="AJ2" s="441"/>
      <c r="AK2" s="441"/>
      <c r="AL2" s="441"/>
    </row>
    <row r="3" spans="1:38" s="1066" customFormat="1" ht="45" customHeight="1">
      <c r="A3" s="207"/>
      <c r="B3" s="2827" t="s">
        <v>8060</v>
      </c>
      <c r="C3" s="2827"/>
      <c r="D3" s="2827"/>
      <c r="E3" s="2827"/>
      <c r="F3" s="2827"/>
      <c r="G3" s="2827"/>
      <c r="H3" s="2827"/>
      <c r="I3" s="2827"/>
      <c r="J3" s="2827"/>
      <c r="K3" s="2827"/>
      <c r="L3" s="2827"/>
      <c r="M3" s="2827"/>
      <c r="N3" s="2827"/>
      <c r="O3" s="1063"/>
      <c r="P3" s="1064"/>
      <c r="Q3" s="708" t="s">
        <v>6027</v>
      </c>
      <c r="R3" s="1065"/>
      <c r="S3" s="207"/>
      <c r="T3" s="207"/>
      <c r="U3" s="207"/>
      <c r="V3" s="207"/>
      <c r="W3" s="207"/>
      <c r="X3" s="892"/>
      <c r="Y3" s="207"/>
      <c r="Z3" s="2827" t="s">
        <v>8060</v>
      </c>
      <c r="AA3" s="2827"/>
      <c r="AB3" s="2827"/>
      <c r="AC3" s="2827"/>
      <c r="AD3" s="2827"/>
      <c r="AE3" s="2827"/>
      <c r="AF3" s="2827"/>
      <c r="AG3" s="207"/>
      <c r="AH3" s="207"/>
      <c r="AI3" s="207"/>
      <c r="AJ3" s="207"/>
      <c r="AK3" s="207"/>
      <c r="AL3" s="207"/>
    </row>
    <row r="4" spans="1:38" s="1066" customFormat="1" ht="15" customHeight="1" thickBot="1">
      <c r="A4" s="207"/>
      <c r="B4" s="1067"/>
      <c r="C4" s="1067"/>
      <c r="D4" s="1067"/>
      <c r="E4" s="1067"/>
      <c r="F4" s="1067"/>
      <c r="G4" s="1067"/>
      <c r="H4" s="1067"/>
      <c r="I4" s="1067"/>
      <c r="J4" s="1067"/>
      <c r="K4" s="1068"/>
      <c r="L4" s="1069"/>
      <c r="M4" s="1063"/>
      <c r="N4" s="1063"/>
      <c r="O4" s="1063"/>
      <c r="P4" s="1064"/>
      <c r="Q4" s="110"/>
      <c r="R4" s="1065"/>
      <c r="S4" s="207"/>
      <c r="T4" s="207"/>
      <c r="U4" s="207"/>
      <c r="V4" s="207"/>
      <c r="W4" s="207"/>
      <c r="X4" s="892"/>
      <c r="Y4" s="207"/>
      <c r="Z4" s="1067"/>
      <c r="AA4" s="1067"/>
      <c r="AB4" s="1067"/>
      <c r="AC4" s="1067"/>
      <c r="AD4" s="1067"/>
      <c r="AE4" s="1067"/>
      <c r="AF4" s="1067"/>
      <c r="AG4" s="207"/>
      <c r="AH4" s="207"/>
      <c r="AI4" s="207"/>
      <c r="AJ4" s="207"/>
      <c r="AK4" s="207"/>
      <c r="AL4" s="207"/>
    </row>
    <row r="5" spans="1:38" s="1066" customFormat="1" ht="21.75" customHeight="1" thickTop="1">
      <c r="A5" s="207"/>
      <c r="B5" s="2857" t="s">
        <v>6029</v>
      </c>
      <c r="C5" s="2859" t="s">
        <v>6030</v>
      </c>
      <c r="D5" s="2859" t="s">
        <v>5926</v>
      </c>
      <c r="E5" s="2859" t="s">
        <v>6285</v>
      </c>
      <c r="F5" s="2861" t="s">
        <v>6620</v>
      </c>
      <c r="G5" s="2861"/>
      <c r="H5" s="2861"/>
      <c r="I5" s="2861"/>
      <c r="J5" s="2862" t="s">
        <v>6106</v>
      </c>
      <c r="K5" s="1068"/>
      <c r="L5" s="2828" t="s">
        <v>6034</v>
      </c>
      <c r="M5" s="536"/>
      <c r="N5" s="2828" t="s">
        <v>6035</v>
      </c>
      <c r="O5" s="536"/>
      <c r="P5" s="1064"/>
      <c r="Q5" s="110"/>
      <c r="R5" s="1065"/>
      <c r="S5" s="207"/>
      <c r="T5" s="207"/>
      <c r="U5" s="207"/>
      <c r="V5" s="207"/>
      <c r="W5" s="207"/>
      <c r="X5" s="892"/>
      <c r="Y5" s="207"/>
      <c r="Z5" s="2857" t="s">
        <v>6029</v>
      </c>
      <c r="AA5" s="2859" t="s">
        <v>6285</v>
      </c>
      <c r="AB5" s="2861" t="s">
        <v>6620</v>
      </c>
      <c r="AC5" s="2861"/>
      <c r="AD5" s="2861"/>
      <c r="AE5" s="2861"/>
      <c r="AF5" s="2862" t="s">
        <v>6106</v>
      </c>
      <c r="AG5" s="207"/>
      <c r="AH5" s="207"/>
      <c r="AI5" s="207"/>
      <c r="AJ5" s="207"/>
      <c r="AK5" s="207"/>
      <c r="AL5" s="207"/>
    </row>
    <row r="6" spans="1:38" s="1066" customFormat="1" ht="48" customHeight="1" thickBot="1">
      <c r="A6" s="207"/>
      <c r="B6" s="2858"/>
      <c r="C6" s="2864"/>
      <c r="D6" s="2864"/>
      <c r="E6" s="2860"/>
      <c r="F6" s="1070" t="s">
        <v>8061</v>
      </c>
      <c r="G6" s="1070" t="s">
        <v>7727</v>
      </c>
      <c r="H6" s="1070" t="s">
        <v>7728</v>
      </c>
      <c r="I6" s="1070" t="s">
        <v>7729</v>
      </c>
      <c r="J6" s="2863"/>
      <c r="K6" s="1068"/>
      <c r="L6" s="2829"/>
      <c r="M6" s="536"/>
      <c r="N6" s="2829"/>
      <c r="O6" s="536"/>
      <c r="P6" s="1064"/>
      <c r="Q6" s="956"/>
      <c r="R6" s="1071"/>
      <c r="S6" s="207"/>
      <c r="T6" s="207"/>
      <c r="U6" s="207"/>
      <c r="V6" s="207"/>
      <c r="W6" s="207"/>
      <c r="X6" s="892"/>
      <c r="Y6" s="207"/>
      <c r="Z6" s="2858"/>
      <c r="AA6" s="2860"/>
      <c r="AB6" s="1070" t="s">
        <v>8061</v>
      </c>
      <c r="AC6" s="1070" t="s">
        <v>7727</v>
      </c>
      <c r="AD6" s="1070" t="s">
        <v>7728</v>
      </c>
      <c r="AE6" s="1070" t="s">
        <v>7729</v>
      </c>
      <c r="AF6" s="2863"/>
      <c r="AG6" s="207"/>
      <c r="AH6" s="207"/>
      <c r="AI6" s="207"/>
      <c r="AJ6" s="207"/>
      <c r="AK6" s="207"/>
      <c r="AL6" s="207"/>
    </row>
    <row r="7" spans="1:38" s="1066" customFormat="1" ht="15.75" customHeight="1" thickTop="1" thickBot="1">
      <c r="A7" s="207"/>
      <c r="B7" s="1072"/>
      <c r="C7" s="1072"/>
      <c r="D7" s="1072"/>
      <c r="E7" s="1068"/>
      <c r="F7" s="1068"/>
      <c r="G7" s="1068"/>
      <c r="H7" s="1068"/>
      <c r="I7" s="1068"/>
      <c r="J7" s="1073"/>
      <c r="K7" s="1068"/>
      <c r="L7" s="1073"/>
      <c r="M7" s="86"/>
      <c r="N7" s="86"/>
      <c r="O7" s="86"/>
      <c r="P7" s="1064"/>
      <c r="Q7" s="110"/>
      <c r="R7" s="1065"/>
      <c r="S7" s="2707" t="s">
        <v>6028</v>
      </c>
      <c r="T7" s="2841"/>
      <c r="U7" s="2841"/>
      <c r="V7" s="2841"/>
      <c r="W7" s="2841"/>
      <c r="X7" s="1074"/>
      <c r="Y7" s="285"/>
      <c r="Z7" s="1072"/>
      <c r="AA7" s="1068"/>
      <c r="AB7" s="1068"/>
      <c r="AC7" s="1068"/>
      <c r="AD7" s="1068"/>
      <c r="AE7" s="1068"/>
      <c r="AF7" s="1073"/>
      <c r="AG7" s="207"/>
      <c r="AH7" s="207"/>
      <c r="AI7" s="207"/>
      <c r="AJ7" s="207"/>
      <c r="AK7" s="207"/>
      <c r="AL7" s="207"/>
    </row>
    <row r="8" spans="1:38" s="1066" customFormat="1" ht="15.75" customHeight="1" thickTop="1" thickBot="1">
      <c r="A8" s="207"/>
      <c r="B8" s="33" t="s">
        <v>6385</v>
      </c>
      <c r="C8" s="446"/>
      <c r="D8" s="446"/>
      <c r="E8" s="536"/>
      <c r="F8" s="536"/>
      <c r="G8" s="536"/>
      <c r="H8" s="1072"/>
      <c r="I8" s="1072"/>
      <c r="J8" s="1068"/>
      <c r="K8" s="1068"/>
      <c r="L8" s="1075"/>
      <c r="M8" s="1076"/>
      <c r="N8" s="1076"/>
      <c r="O8" s="1076"/>
      <c r="P8" s="1064"/>
      <c r="Q8" s="110"/>
      <c r="R8" s="1065"/>
      <c r="S8" s="321" t="s">
        <v>6036</v>
      </c>
      <c r="T8" s="268"/>
      <c r="U8" s="268"/>
      <c r="V8" s="268"/>
      <c r="W8" s="268"/>
      <c r="X8" s="954"/>
      <c r="Y8" s="268"/>
      <c r="Z8" s="33" t="s">
        <v>6385</v>
      </c>
      <c r="AA8" s="536"/>
      <c r="AB8" s="536"/>
      <c r="AC8" s="536"/>
      <c r="AD8" s="1072"/>
      <c r="AE8" s="1072"/>
      <c r="AF8" s="1068"/>
      <c r="AG8" s="207"/>
      <c r="AH8" s="207"/>
      <c r="AI8" s="207"/>
      <c r="AJ8" s="207"/>
      <c r="AK8" s="207"/>
      <c r="AL8" s="207"/>
    </row>
    <row r="9" spans="1:38" s="1066" customFormat="1" ht="15.75" customHeight="1" thickTop="1">
      <c r="A9" s="207"/>
      <c r="B9" s="97" t="s">
        <v>6327</v>
      </c>
      <c r="C9" s="98" t="s">
        <v>682</v>
      </c>
      <c r="D9" s="98">
        <v>3</v>
      </c>
      <c r="E9" s="1750">
        <v>2.5840000000000001</v>
      </c>
      <c r="F9" s="1750">
        <v>0.81699999999999995</v>
      </c>
      <c r="G9" s="1750">
        <v>1E-3</v>
      </c>
      <c r="H9" s="1750">
        <v>0.89700000000000002</v>
      </c>
      <c r="I9" s="1750">
        <v>9.0280000000000005</v>
      </c>
      <c r="J9" s="1751">
        <f>IFERROR(SUM(E9:I9), 0)</f>
        <v>13.327</v>
      </c>
      <c r="K9" s="1068"/>
      <c r="L9" s="43" t="s">
        <v>8062</v>
      </c>
      <c r="M9" s="184"/>
      <c r="N9" s="991"/>
      <c r="O9" s="184"/>
      <c r="P9" s="1064"/>
      <c r="Q9" s="336">
        <f t="shared" ref="Q9:Q15" si="0">IF( SUM( S9:W9 ) = 0, 0, $S$8 )</f>
        <v>0</v>
      </c>
      <c r="R9" s="1065"/>
      <c r="S9" s="337">
        <f t="shared" ref="S9" si="1" xml:space="preserve"> IF( ISNUMBER(E9), 0, 1 )</f>
        <v>0</v>
      </c>
      <c r="T9" s="337">
        <f t="shared" ref="T9:T15" si="2" xml:space="preserve"> IF( ISNUMBER(F9), 0, 1 )</f>
        <v>0</v>
      </c>
      <c r="U9" s="337">
        <f t="shared" ref="U9:U15" si="3" xml:space="preserve"> IF( ISNUMBER(G9), 0, 1 )</f>
        <v>0</v>
      </c>
      <c r="V9" s="337">
        <f t="shared" ref="V9:V15" si="4" xml:space="preserve"> IF( ISNUMBER(H9), 0, 1 )</f>
        <v>0</v>
      </c>
      <c r="W9" s="337">
        <f t="shared" ref="W9:W15" si="5" xml:space="preserve"> IF( ISNUMBER(I9), 0, 1 )</f>
        <v>0</v>
      </c>
      <c r="X9" s="892"/>
      <c r="Y9" s="207"/>
      <c r="Z9" s="97" t="s">
        <v>6327</v>
      </c>
      <c r="AA9" s="1077" t="s">
        <v>2983</v>
      </c>
      <c r="AB9" s="1077" t="s">
        <v>3001</v>
      </c>
      <c r="AC9" s="1077" t="s">
        <v>3019</v>
      </c>
      <c r="AD9" s="1077" t="s">
        <v>3037</v>
      </c>
      <c r="AE9" s="1077" t="s">
        <v>3055</v>
      </c>
      <c r="AF9" s="1078" t="s">
        <v>3073</v>
      </c>
      <c r="AG9" s="207"/>
      <c r="AH9" s="207"/>
      <c r="AI9" s="207"/>
      <c r="AJ9" s="207"/>
      <c r="AK9" s="207"/>
      <c r="AL9" s="207"/>
    </row>
    <row r="10" spans="1:38" s="1066" customFormat="1" ht="15.75" customHeight="1">
      <c r="A10" s="207"/>
      <c r="B10" s="100" t="s">
        <v>6329</v>
      </c>
      <c r="C10" s="101" t="s">
        <v>682</v>
      </c>
      <c r="D10" s="101">
        <v>3</v>
      </c>
      <c r="E10" s="1752">
        <v>0</v>
      </c>
      <c r="F10" s="1752">
        <v>0</v>
      </c>
      <c r="G10" s="1752">
        <v>0</v>
      </c>
      <c r="H10" s="1752">
        <v>0</v>
      </c>
      <c r="I10" s="1752">
        <v>0</v>
      </c>
      <c r="J10" s="1753">
        <f>IFERROR(SUM(E10:I10), 0)</f>
        <v>0</v>
      </c>
      <c r="K10" s="1068"/>
      <c r="L10" s="52" t="s">
        <v>8063</v>
      </c>
      <c r="M10" s="184"/>
      <c r="N10" s="998"/>
      <c r="O10" s="184"/>
      <c r="P10" s="1064"/>
      <c r="Q10" s="336">
        <f t="shared" si="0"/>
        <v>0</v>
      </c>
      <c r="R10" s="1065"/>
      <c r="S10" s="337">
        <f t="shared" ref="S10:S15" si="6" xml:space="preserve"> IF( ISNUMBER(E10), 0, 1 )</f>
        <v>0</v>
      </c>
      <c r="T10" s="337">
        <f t="shared" si="2"/>
        <v>0</v>
      </c>
      <c r="U10" s="337">
        <f t="shared" si="3"/>
        <v>0</v>
      </c>
      <c r="V10" s="337">
        <f t="shared" si="4"/>
        <v>0</v>
      </c>
      <c r="W10" s="337">
        <f t="shared" si="5"/>
        <v>0</v>
      </c>
      <c r="X10" s="892"/>
      <c r="Y10" s="207"/>
      <c r="Z10" s="100" t="s">
        <v>6329</v>
      </c>
      <c r="AA10" s="1079" t="s">
        <v>2984</v>
      </c>
      <c r="AB10" s="1079" t="s">
        <v>3002</v>
      </c>
      <c r="AC10" s="1079" t="s">
        <v>3020</v>
      </c>
      <c r="AD10" s="1079" t="s">
        <v>3038</v>
      </c>
      <c r="AE10" s="1079" t="s">
        <v>3056</v>
      </c>
      <c r="AF10" s="1080" t="s">
        <v>3074</v>
      </c>
      <c r="AG10" s="207"/>
      <c r="AH10" s="207"/>
      <c r="AI10" s="207"/>
      <c r="AJ10" s="207"/>
      <c r="AK10" s="207"/>
      <c r="AL10" s="207"/>
    </row>
    <row r="11" spans="1:38" s="1066" customFormat="1" ht="15.75" customHeight="1">
      <c r="A11" s="207"/>
      <c r="B11" s="100" t="s">
        <v>6333</v>
      </c>
      <c r="C11" s="101" t="s">
        <v>682</v>
      </c>
      <c r="D11" s="101">
        <v>3</v>
      </c>
      <c r="E11" s="1752">
        <v>6.0000000000000001E-3</v>
      </c>
      <c r="F11" s="1752">
        <v>2E-3</v>
      </c>
      <c r="G11" s="1752">
        <v>0</v>
      </c>
      <c r="H11" s="1752">
        <v>8.9999999999999993E-3</v>
      </c>
      <c r="I11" s="1752">
        <v>3.4000000000000002E-2</v>
      </c>
      <c r="J11" s="1753">
        <f t="shared" ref="J11:J14" si="7">IFERROR(SUM(E11:I11), 0)</f>
        <v>5.1000000000000004E-2</v>
      </c>
      <c r="K11" s="1068"/>
      <c r="L11" s="52" t="s">
        <v>8065</v>
      </c>
      <c r="M11" s="184"/>
      <c r="N11" s="998"/>
      <c r="O11" s="184"/>
      <c r="P11" s="1064"/>
      <c r="Q11" s="336">
        <f t="shared" si="0"/>
        <v>0</v>
      </c>
      <c r="R11" s="1065"/>
      <c r="S11" s="337">
        <f t="shared" si="6"/>
        <v>0</v>
      </c>
      <c r="T11" s="337">
        <f t="shared" si="2"/>
        <v>0</v>
      </c>
      <c r="U11" s="337">
        <f t="shared" si="3"/>
        <v>0</v>
      </c>
      <c r="V11" s="337">
        <f t="shared" si="4"/>
        <v>0</v>
      </c>
      <c r="W11" s="337">
        <f t="shared" si="5"/>
        <v>0</v>
      </c>
      <c r="X11" s="892"/>
      <c r="Y11" s="207"/>
      <c r="Z11" s="100" t="s">
        <v>8064</v>
      </c>
      <c r="AA11" s="1079" t="s">
        <v>2985</v>
      </c>
      <c r="AB11" s="1079" t="s">
        <v>3003</v>
      </c>
      <c r="AC11" s="1079" t="s">
        <v>3021</v>
      </c>
      <c r="AD11" s="1079" t="s">
        <v>3039</v>
      </c>
      <c r="AE11" s="1079" t="s">
        <v>3057</v>
      </c>
      <c r="AF11" s="1080" t="s">
        <v>3075</v>
      </c>
      <c r="AG11" s="207"/>
      <c r="AH11" s="207"/>
      <c r="AI11" s="207"/>
      <c r="AJ11" s="207"/>
      <c r="AK11" s="207"/>
      <c r="AL11" s="207"/>
    </row>
    <row r="12" spans="1:38" s="1066" customFormat="1" ht="15.75" customHeight="1">
      <c r="A12" s="207"/>
      <c r="B12" s="100" t="s">
        <v>8066</v>
      </c>
      <c r="C12" s="101" t="s">
        <v>682</v>
      </c>
      <c r="D12" s="101">
        <v>3</v>
      </c>
      <c r="E12" s="1752">
        <v>0</v>
      </c>
      <c r="F12" s="1752">
        <v>0</v>
      </c>
      <c r="G12" s="1752">
        <v>0</v>
      </c>
      <c r="H12" s="1752">
        <v>0</v>
      </c>
      <c r="I12" s="1752">
        <v>12.622</v>
      </c>
      <c r="J12" s="1753">
        <f t="shared" si="7"/>
        <v>12.622</v>
      </c>
      <c r="K12" s="1068"/>
      <c r="L12" s="52" t="s">
        <v>8067</v>
      </c>
      <c r="M12" s="184"/>
      <c r="N12" s="998"/>
      <c r="O12" s="184"/>
      <c r="P12" s="1064"/>
      <c r="Q12" s="336">
        <f t="shared" si="0"/>
        <v>0</v>
      </c>
      <c r="R12" s="1065"/>
      <c r="S12" s="337">
        <f t="shared" si="6"/>
        <v>0</v>
      </c>
      <c r="T12" s="337">
        <f t="shared" si="2"/>
        <v>0</v>
      </c>
      <c r="U12" s="337">
        <f t="shared" si="3"/>
        <v>0</v>
      </c>
      <c r="V12" s="337">
        <f t="shared" si="4"/>
        <v>0</v>
      </c>
      <c r="W12" s="337">
        <f t="shared" si="5"/>
        <v>0</v>
      </c>
      <c r="X12" s="892"/>
      <c r="Y12" s="207"/>
      <c r="Z12" s="100" t="s">
        <v>8066</v>
      </c>
      <c r="AA12" s="1079" t="s">
        <v>2986</v>
      </c>
      <c r="AB12" s="1079" t="s">
        <v>3004</v>
      </c>
      <c r="AC12" s="1079" t="s">
        <v>3022</v>
      </c>
      <c r="AD12" s="1079" t="s">
        <v>3040</v>
      </c>
      <c r="AE12" s="1079" t="s">
        <v>3058</v>
      </c>
      <c r="AF12" s="1080" t="s">
        <v>3076</v>
      </c>
      <c r="AG12" s="207"/>
      <c r="AH12" s="207"/>
      <c r="AI12" s="207"/>
      <c r="AJ12" s="207"/>
      <c r="AK12" s="207"/>
      <c r="AL12" s="207"/>
    </row>
    <row r="13" spans="1:38" s="1066" customFormat="1" ht="15.75" customHeight="1">
      <c r="A13" s="207"/>
      <c r="B13" s="100" t="s">
        <v>8068</v>
      </c>
      <c r="C13" s="101" t="s">
        <v>682</v>
      </c>
      <c r="D13" s="101">
        <v>3</v>
      </c>
      <c r="E13" s="1752">
        <v>0</v>
      </c>
      <c r="F13" s="1752">
        <v>0</v>
      </c>
      <c r="G13" s="1752">
        <v>0</v>
      </c>
      <c r="H13" s="1752">
        <v>0</v>
      </c>
      <c r="I13" s="1752">
        <v>0</v>
      </c>
      <c r="J13" s="1753">
        <f t="shared" si="7"/>
        <v>0</v>
      </c>
      <c r="K13" s="1068"/>
      <c r="L13" s="52" t="s">
        <v>8069</v>
      </c>
      <c r="M13" s="184"/>
      <c r="N13" s="998"/>
      <c r="O13" s="184"/>
      <c r="P13" s="1064"/>
      <c r="Q13" s="336">
        <f t="shared" si="0"/>
        <v>0</v>
      </c>
      <c r="R13" s="1065"/>
      <c r="S13" s="337">
        <f t="shared" si="6"/>
        <v>0</v>
      </c>
      <c r="T13" s="337">
        <f t="shared" si="2"/>
        <v>0</v>
      </c>
      <c r="U13" s="337">
        <f t="shared" si="3"/>
        <v>0</v>
      </c>
      <c r="V13" s="337">
        <f t="shared" si="4"/>
        <v>0</v>
      </c>
      <c r="W13" s="337">
        <f t="shared" si="5"/>
        <v>0</v>
      </c>
      <c r="X13" s="892"/>
      <c r="Y13" s="207"/>
      <c r="Z13" s="100" t="s">
        <v>8068</v>
      </c>
      <c r="AA13" s="1079" t="s">
        <v>2987</v>
      </c>
      <c r="AB13" s="1079" t="s">
        <v>3005</v>
      </c>
      <c r="AC13" s="1079" t="s">
        <v>3023</v>
      </c>
      <c r="AD13" s="1079" t="s">
        <v>3041</v>
      </c>
      <c r="AE13" s="1079" t="s">
        <v>3059</v>
      </c>
      <c r="AF13" s="1080" t="s">
        <v>3077</v>
      </c>
      <c r="AG13" s="207"/>
      <c r="AH13" s="207"/>
      <c r="AI13" s="207"/>
      <c r="AJ13" s="207"/>
      <c r="AK13" s="207"/>
      <c r="AL13" s="207"/>
    </row>
    <row r="14" spans="1:38" s="1066" customFormat="1" ht="15.75" customHeight="1">
      <c r="A14" s="207"/>
      <c r="B14" s="100" t="s">
        <v>6341</v>
      </c>
      <c r="C14" s="101" t="s">
        <v>682</v>
      </c>
      <c r="D14" s="101">
        <v>3</v>
      </c>
      <c r="E14" s="1752">
        <v>2.387</v>
      </c>
      <c r="F14" s="1752">
        <v>0.53800000000000003</v>
      </c>
      <c r="G14" s="1752">
        <v>7.0000000000000001E-3</v>
      </c>
      <c r="H14" s="1752">
        <v>6.0730000000000004</v>
      </c>
      <c r="I14" s="1752">
        <v>21.272000000000002</v>
      </c>
      <c r="J14" s="1753">
        <f t="shared" si="7"/>
        <v>30.277000000000001</v>
      </c>
      <c r="K14" s="1068"/>
      <c r="L14" s="52" t="s">
        <v>8070</v>
      </c>
      <c r="M14" s="184"/>
      <c r="N14" s="998"/>
      <c r="O14" s="184"/>
      <c r="P14" s="1064"/>
      <c r="Q14" s="336">
        <f t="shared" si="0"/>
        <v>0</v>
      </c>
      <c r="R14" s="1065"/>
      <c r="S14" s="337">
        <f t="shared" si="6"/>
        <v>0</v>
      </c>
      <c r="T14" s="337">
        <f t="shared" si="2"/>
        <v>0</v>
      </c>
      <c r="U14" s="337">
        <f t="shared" si="3"/>
        <v>0</v>
      </c>
      <c r="V14" s="337">
        <f t="shared" si="4"/>
        <v>0</v>
      </c>
      <c r="W14" s="337">
        <f t="shared" si="5"/>
        <v>0</v>
      </c>
      <c r="X14" s="892"/>
      <c r="Y14" s="207"/>
      <c r="Z14" s="100" t="s">
        <v>6341</v>
      </c>
      <c r="AA14" s="1079" t="s">
        <v>2988</v>
      </c>
      <c r="AB14" s="1079" t="s">
        <v>3006</v>
      </c>
      <c r="AC14" s="1079" t="s">
        <v>3024</v>
      </c>
      <c r="AD14" s="1079" t="s">
        <v>3042</v>
      </c>
      <c r="AE14" s="1079" t="s">
        <v>3060</v>
      </c>
      <c r="AF14" s="1080" t="s">
        <v>3078</v>
      </c>
      <c r="AG14" s="207"/>
      <c r="AH14" s="207"/>
      <c r="AI14" s="207"/>
      <c r="AJ14" s="207"/>
      <c r="AK14" s="207"/>
      <c r="AL14" s="207"/>
    </row>
    <row r="15" spans="1:38" s="1066" customFormat="1" ht="15.75" customHeight="1" thickBot="1">
      <c r="A15" s="207"/>
      <c r="B15" s="104" t="s">
        <v>6342</v>
      </c>
      <c r="C15" s="105" t="s">
        <v>682</v>
      </c>
      <c r="D15" s="105">
        <v>3</v>
      </c>
      <c r="E15" s="1754">
        <v>0.215</v>
      </c>
      <c r="F15" s="1754">
        <v>0.22900000000000001</v>
      </c>
      <c r="G15" s="1754">
        <v>0</v>
      </c>
      <c r="H15" s="1754">
        <v>0.50600000000000001</v>
      </c>
      <c r="I15" s="1754">
        <v>4.1580000000000004</v>
      </c>
      <c r="J15" s="1755">
        <f>IFERROR(SUM(E15:I15), 0)</f>
        <v>5.1080000000000005</v>
      </c>
      <c r="K15" s="1068"/>
      <c r="L15" s="54" t="s">
        <v>8071</v>
      </c>
      <c r="M15" s="184"/>
      <c r="N15" s="1013"/>
      <c r="O15" s="184"/>
      <c r="P15" s="1064"/>
      <c r="Q15" s="336">
        <f t="shared" si="0"/>
        <v>0</v>
      </c>
      <c r="R15" s="1065"/>
      <c r="S15" s="337">
        <f t="shared" si="6"/>
        <v>0</v>
      </c>
      <c r="T15" s="337">
        <f t="shared" si="2"/>
        <v>0</v>
      </c>
      <c r="U15" s="337">
        <f t="shared" si="3"/>
        <v>0</v>
      </c>
      <c r="V15" s="337">
        <f t="shared" si="4"/>
        <v>0</v>
      </c>
      <c r="W15" s="337">
        <f t="shared" si="5"/>
        <v>0</v>
      </c>
      <c r="X15" s="892"/>
      <c r="Y15" s="207"/>
      <c r="Z15" s="104" t="s">
        <v>6342</v>
      </c>
      <c r="AA15" s="1081" t="s">
        <v>2989</v>
      </c>
      <c r="AB15" s="1081" t="s">
        <v>3007</v>
      </c>
      <c r="AC15" s="1081" t="s">
        <v>3025</v>
      </c>
      <c r="AD15" s="1081" t="s">
        <v>3043</v>
      </c>
      <c r="AE15" s="1081" t="s">
        <v>3061</v>
      </c>
      <c r="AF15" s="1082" t="s">
        <v>3079</v>
      </c>
      <c r="AG15" s="207"/>
      <c r="AH15" s="207"/>
      <c r="AI15" s="207"/>
      <c r="AJ15" s="207"/>
      <c r="AK15" s="207"/>
      <c r="AL15" s="207"/>
    </row>
    <row r="16" spans="1:38" s="1066" customFormat="1" ht="15.75" customHeight="1" thickTop="1" thickBot="1">
      <c r="A16" s="207"/>
      <c r="B16" s="1083"/>
      <c r="C16" s="1083"/>
      <c r="D16" s="1083"/>
      <c r="E16" s="1756"/>
      <c r="F16" s="1756"/>
      <c r="G16" s="1756"/>
      <c r="H16" s="1756"/>
      <c r="I16" s="1756"/>
      <c r="J16" s="1756"/>
      <c r="K16" s="1068"/>
      <c r="L16" s="1084"/>
      <c r="M16" s="1085"/>
      <c r="N16" s="1085"/>
      <c r="O16" s="1085"/>
      <c r="P16" s="1064"/>
      <c r="Q16" s="110"/>
      <c r="R16" s="1065"/>
      <c r="S16" s="322"/>
      <c r="T16" s="322"/>
      <c r="U16" s="322"/>
      <c r="V16" s="322"/>
      <c r="W16" s="322"/>
      <c r="X16" s="892"/>
      <c r="Y16" s="207"/>
      <c r="Z16" s="1083"/>
      <c r="AA16" s="1073"/>
      <c r="AB16" s="1073"/>
      <c r="AC16" s="1073"/>
      <c r="AD16" s="1073"/>
      <c r="AE16" s="1073"/>
      <c r="AF16" s="1073"/>
      <c r="AG16" s="207"/>
      <c r="AH16" s="207"/>
      <c r="AI16" s="207"/>
      <c r="AJ16" s="207"/>
      <c r="AK16" s="207"/>
      <c r="AL16" s="207"/>
    </row>
    <row r="17" spans="1:38" s="1066" customFormat="1" ht="15.75" customHeight="1" thickTop="1" thickBot="1">
      <c r="A17" s="207"/>
      <c r="B17" s="33" t="s">
        <v>8072</v>
      </c>
      <c r="C17" s="446"/>
      <c r="D17" s="446"/>
      <c r="E17" s="1757"/>
      <c r="F17" s="1757"/>
      <c r="G17" s="1757"/>
      <c r="H17" s="1758"/>
      <c r="I17" s="1758"/>
      <c r="J17" s="1759"/>
      <c r="K17" s="1068"/>
      <c r="L17" s="1075"/>
      <c r="M17" s="1076"/>
      <c r="N17" s="1076"/>
      <c r="O17" s="1076"/>
      <c r="P17" s="1064"/>
      <c r="Q17" s="110"/>
      <c r="R17" s="1065"/>
      <c r="S17" s="322"/>
      <c r="T17" s="322"/>
      <c r="U17" s="322"/>
      <c r="V17" s="322"/>
      <c r="W17" s="322"/>
      <c r="X17" s="892"/>
      <c r="Y17" s="207"/>
      <c r="Z17" s="33" t="s">
        <v>8072</v>
      </c>
      <c r="AA17" s="536"/>
      <c r="AB17" s="536"/>
      <c r="AC17" s="536"/>
      <c r="AD17" s="1072"/>
      <c r="AE17" s="1072"/>
      <c r="AF17" s="1068"/>
      <c r="AG17" s="207"/>
      <c r="AH17" s="207"/>
      <c r="AI17" s="207"/>
      <c r="AJ17" s="207"/>
      <c r="AK17" s="207"/>
      <c r="AL17" s="207"/>
    </row>
    <row r="18" spans="1:38" s="1066" customFormat="1" ht="15.75" customHeight="1" thickTop="1">
      <c r="A18" s="207"/>
      <c r="B18" s="97" t="s">
        <v>8073</v>
      </c>
      <c r="C18" s="98" t="s">
        <v>682</v>
      </c>
      <c r="D18" s="98">
        <v>3</v>
      </c>
      <c r="E18" s="1750">
        <v>0</v>
      </c>
      <c r="F18" s="1750">
        <v>0</v>
      </c>
      <c r="G18" s="1750">
        <v>0</v>
      </c>
      <c r="H18" s="1750">
        <v>2.1000000000000001E-2</v>
      </c>
      <c r="I18" s="1750">
        <v>0</v>
      </c>
      <c r="J18" s="1751">
        <f>IFERROR(SUM(E18:I18), 0)</f>
        <v>2.1000000000000001E-2</v>
      </c>
      <c r="K18" s="1068"/>
      <c r="L18" s="43" t="s">
        <v>8074</v>
      </c>
      <c r="M18" s="184"/>
      <c r="N18" s="991"/>
      <c r="O18" s="184"/>
      <c r="P18" s="1064"/>
      <c r="Q18" s="336">
        <f t="shared" ref="Q18:Q20" si="8">IF( SUM( S18:W18 ) = 0, 0, $S$8 )</f>
        <v>0</v>
      </c>
      <c r="R18" s="1065"/>
      <c r="S18" s="337">
        <f t="shared" ref="S18:S20" si="9" xml:space="preserve"> IF( ISNUMBER(E18), 0, 1 )</f>
        <v>0</v>
      </c>
      <c r="T18" s="337">
        <f t="shared" ref="T18:T20" si="10" xml:space="preserve"> IF( ISNUMBER(F18), 0, 1 )</f>
        <v>0</v>
      </c>
      <c r="U18" s="337">
        <f t="shared" ref="U18:U20" si="11" xml:space="preserve"> IF( ISNUMBER(G18), 0, 1 )</f>
        <v>0</v>
      </c>
      <c r="V18" s="337">
        <f t="shared" ref="V18:V20" si="12" xml:space="preserve"> IF( ISNUMBER(H18), 0, 1 )</f>
        <v>0</v>
      </c>
      <c r="W18" s="337">
        <f t="shared" ref="W18:W20" si="13" xml:space="preserve"> IF( ISNUMBER(I18), 0, 1 )</f>
        <v>0</v>
      </c>
      <c r="X18" s="892"/>
      <c r="Y18" s="207"/>
      <c r="Z18" s="97" t="s">
        <v>8073</v>
      </c>
      <c r="AA18" s="1077" t="s">
        <v>2990</v>
      </c>
      <c r="AB18" s="1077" t="s">
        <v>3008</v>
      </c>
      <c r="AC18" s="1077" t="s">
        <v>3026</v>
      </c>
      <c r="AD18" s="1077" t="s">
        <v>3044</v>
      </c>
      <c r="AE18" s="1077" t="s">
        <v>3062</v>
      </c>
      <c r="AF18" s="1078" t="s">
        <v>3080</v>
      </c>
      <c r="AG18" s="207"/>
      <c r="AH18" s="207"/>
      <c r="AI18" s="207"/>
      <c r="AJ18" s="207"/>
      <c r="AK18" s="207"/>
      <c r="AL18" s="207"/>
    </row>
    <row r="19" spans="1:38" s="1066" customFormat="1" ht="15.75" customHeight="1">
      <c r="A19" s="207"/>
      <c r="B19" s="100" t="s">
        <v>8075</v>
      </c>
      <c r="C19" s="101" t="s">
        <v>682</v>
      </c>
      <c r="D19" s="101">
        <v>3</v>
      </c>
      <c r="E19" s="1752">
        <v>3.1019999999999999</v>
      </c>
      <c r="F19" s="1752">
        <v>0</v>
      </c>
      <c r="G19" s="1752">
        <v>0</v>
      </c>
      <c r="H19" s="1752">
        <v>8.8999999999999996E-2</v>
      </c>
      <c r="I19" s="1752">
        <v>0</v>
      </c>
      <c r="J19" s="1753">
        <f>IFERROR(SUM(E19:I19), 0)</f>
        <v>3.1909999999999998</v>
      </c>
      <c r="K19" s="1068"/>
      <c r="L19" s="52" t="s">
        <v>8076</v>
      </c>
      <c r="M19" s="184"/>
      <c r="N19" s="998"/>
      <c r="O19" s="184"/>
      <c r="P19" s="1064"/>
      <c r="Q19" s="336">
        <f t="shared" si="8"/>
        <v>0</v>
      </c>
      <c r="R19" s="1065"/>
      <c r="S19" s="337">
        <f t="shared" si="9"/>
        <v>0</v>
      </c>
      <c r="T19" s="337">
        <f t="shared" si="10"/>
        <v>0</v>
      </c>
      <c r="U19" s="337">
        <f t="shared" si="11"/>
        <v>0</v>
      </c>
      <c r="V19" s="337">
        <f t="shared" si="12"/>
        <v>0</v>
      </c>
      <c r="W19" s="337">
        <f t="shared" si="13"/>
        <v>0</v>
      </c>
      <c r="X19" s="892"/>
      <c r="Y19" s="207"/>
      <c r="Z19" s="100" t="s">
        <v>8075</v>
      </c>
      <c r="AA19" s="1079" t="s">
        <v>2991</v>
      </c>
      <c r="AB19" s="1079" t="s">
        <v>3009</v>
      </c>
      <c r="AC19" s="1079" t="s">
        <v>3027</v>
      </c>
      <c r="AD19" s="1079" t="s">
        <v>3045</v>
      </c>
      <c r="AE19" s="1079" t="s">
        <v>3063</v>
      </c>
      <c r="AF19" s="1080" t="s">
        <v>3081</v>
      </c>
      <c r="AG19" s="207"/>
      <c r="AH19" s="207"/>
      <c r="AI19" s="207"/>
      <c r="AJ19" s="207"/>
      <c r="AK19" s="207"/>
      <c r="AL19" s="207"/>
    </row>
    <row r="20" spans="1:38" s="1066" customFormat="1" ht="15.75" customHeight="1" thickBot="1">
      <c r="A20" s="207"/>
      <c r="B20" s="104" t="s">
        <v>8077</v>
      </c>
      <c r="C20" s="105" t="s">
        <v>682</v>
      </c>
      <c r="D20" s="105">
        <v>3</v>
      </c>
      <c r="E20" s="1754">
        <v>0</v>
      </c>
      <c r="F20" s="1754">
        <v>0</v>
      </c>
      <c r="G20" s="1754">
        <v>0</v>
      </c>
      <c r="H20" s="1754">
        <v>7.0000000000000001E-3</v>
      </c>
      <c r="I20" s="1754">
        <v>0</v>
      </c>
      <c r="J20" s="1755">
        <f>IFERROR(SUM(E20:I20), 0)</f>
        <v>7.0000000000000001E-3</v>
      </c>
      <c r="K20" s="1068"/>
      <c r="L20" s="54" t="s">
        <v>8078</v>
      </c>
      <c r="M20" s="184"/>
      <c r="N20" s="1013"/>
      <c r="O20" s="184"/>
      <c r="P20" s="1064"/>
      <c r="Q20" s="336">
        <f t="shared" si="8"/>
        <v>0</v>
      </c>
      <c r="R20" s="1065"/>
      <c r="S20" s="337">
        <f t="shared" si="9"/>
        <v>0</v>
      </c>
      <c r="T20" s="337">
        <f t="shared" si="10"/>
        <v>0</v>
      </c>
      <c r="U20" s="337">
        <f t="shared" si="11"/>
        <v>0</v>
      </c>
      <c r="V20" s="337">
        <f t="shared" si="12"/>
        <v>0</v>
      </c>
      <c r="W20" s="337">
        <f t="shared" si="13"/>
        <v>0</v>
      </c>
      <c r="X20" s="892"/>
      <c r="Y20" s="207"/>
      <c r="Z20" s="104" t="s">
        <v>8077</v>
      </c>
      <c r="AA20" s="1081" t="s">
        <v>2992</v>
      </c>
      <c r="AB20" s="1081" t="s">
        <v>3010</v>
      </c>
      <c r="AC20" s="1081" t="s">
        <v>3028</v>
      </c>
      <c r="AD20" s="1081" t="s">
        <v>3046</v>
      </c>
      <c r="AE20" s="1081" t="s">
        <v>3064</v>
      </c>
      <c r="AF20" s="1082" t="s">
        <v>3082</v>
      </c>
      <c r="AG20" s="207"/>
      <c r="AH20" s="207"/>
      <c r="AI20" s="207"/>
      <c r="AJ20" s="207"/>
      <c r="AK20" s="207"/>
      <c r="AL20" s="207"/>
    </row>
    <row r="21" spans="1:38" s="1066" customFormat="1" ht="15.75" customHeight="1" thickTop="1" thickBot="1">
      <c r="A21" s="207"/>
      <c r="B21" s="1072"/>
      <c r="C21" s="1072"/>
      <c r="D21" s="1072"/>
      <c r="E21" s="1759"/>
      <c r="F21" s="1759"/>
      <c r="G21" s="1759"/>
      <c r="H21" s="1759"/>
      <c r="I21" s="1759"/>
      <c r="J21" s="1756"/>
      <c r="K21" s="1068"/>
      <c r="L21" s="1073"/>
      <c r="M21" s="86"/>
      <c r="N21" s="86"/>
      <c r="O21" s="86"/>
      <c r="P21" s="1064"/>
      <c r="Q21" s="110"/>
      <c r="R21" s="1065"/>
      <c r="S21" s="322"/>
      <c r="T21" s="322"/>
      <c r="U21" s="322"/>
      <c r="V21" s="322"/>
      <c r="W21" s="322"/>
      <c r="X21" s="892"/>
      <c r="Y21" s="207"/>
      <c r="Z21" s="1072"/>
      <c r="AA21" s="1068"/>
      <c r="AB21" s="1068"/>
      <c r="AC21" s="1068"/>
      <c r="AD21" s="1068"/>
      <c r="AE21" s="1068"/>
      <c r="AF21" s="1073"/>
      <c r="AG21" s="207"/>
      <c r="AH21" s="207"/>
      <c r="AI21" s="207"/>
      <c r="AJ21" s="207"/>
      <c r="AK21" s="207"/>
      <c r="AL21" s="207"/>
    </row>
    <row r="22" spans="1:38" s="1066" customFormat="1" ht="15.75" customHeight="1" thickTop="1" thickBot="1">
      <c r="A22" s="207"/>
      <c r="B22" s="33" t="s">
        <v>8079</v>
      </c>
      <c r="C22" s="446"/>
      <c r="D22" s="446"/>
      <c r="E22" s="1757"/>
      <c r="F22" s="1757"/>
      <c r="G22" s="1757"/>
      <c r="H22" s="1758"/>
      <c r="I22" s="1758"/>
      <c r="J22" s="1759"/>
      <c r="K22" s="1068"/>
      <c r="L22" s="1075"/>
      <c r="M22" s="1076"/>
      <c r="N22" s="1076"/>
      <c r="O22" s="1076"/>
      <c r="P22" s="1064"/>
      <c r="Q22" s="110"/>
      <c r="R22" s="1065"/>
      <c r="S22" s="322"/>
      <c r="T22" s="322"/>
      <c r="U22" s="322"/>
      <c r="V22" s="322"/>
      <c r="W22" s="322"/>
      <c r="X22" s="892"/>
      <c r="Y22" s="207"/>
      <c r="Z22" s="33" t="s">
        <v>6341</v>
      </c>
      <c r="AA22" s="536"/>
      <c r="AB22" s="536"/>
      <c r="AC22" s="536"/>
      <c r="AD22" s="1072"/>
      <c r="AE22" s="1072"/>
      <c r="AF22" s="1068"/>
      <c r="AG22" s="207"/>
      <c r="AH22" s="207"/>
      <c r="AI22" s="207"/>
      <c r="AJ22" s="207"/>
      <c r="AK22" s="207"/>
      <c r="AL22" s="207"/>
    </row>
    <row r="23" spans="1:38" s="1066" customFormat="1" ht="15.75" customHeight="1" thickTop="1">
      <c r="A23" s="207"/>
      <c r="B23" s="97" t="s">
        <v>8080</v>
      </c>
      <c r="C23" s="98" t="s">
        <v>682</v>
      </c>
      <c r="D23" s="98">
        <v>3</v>
      </c>
      <c r="E23" s="1750">
        <v>0</v>
      </c>
      <c r="F23" s="1750">
        <v>0</v>
      </c>
      <c r="G23" s="1750">
        <v>0</v>
      </c>
      <c r="H23" s="1750">
        <v>0</v>
      </c>
      <c r="I23" s="1750">
        <v>0.45900000000000002</v>
      </c>
      <c r="J23" s="1751">
        <f>IFERROR(SUM(E23:I23), 0)</f>
        <v>0.45900000000000002</v>
      </c>
      <c r="K23" s="1068"/>
      <c r="L23" s="43" t="s">
        <v>8081</v>
      </c>
      <c r="M23" s="184"/>
      <c r="N23" s="991"/>
      <c r="O23" s="184"/>
      <c r="P23" s="1064"/>
      <c r="Q23" s="336">
        <f t="shared" ref="Q23:Q25" si="14">IF( SUM( S23:W23 ) = 0, 0, $S$8 )</f>
        <v>0</v>
      </c>
      <c r="R23" s="1065"/>
      <c r="S23" s="337">
        <f t="shared" ref="S23:S25" si="15" xml:space="preserve"> IF( ISNUMBER(E23), 0, 1 )</f>
        <v>0</v>
      </c>
      <c r="T23" s="337">
        <f t="shared" ref="T23:T25" si="16" xml:space="preserve"> IF( ISNUMBER(F23), 0, 1 )</f>
        <v>0</v>
      </c>
      <c r="U23" s="337">
        <f t="shared" ref="U23:U25" si="17" xml:space="preserve"> IF( ISNUMBER(G23), 0, 1 )</f>
        <v>0</v>
      </c>
      <c r="V23" s="337">
        <f t="shared" ref="V23:V25" si="18" xml:space="preserve"> IF( ISNUMBER(H23), 0, 1 )</f>
        <v>0</v>
      </c>
      <c r="W23" s="337">
        <f t="shared" ref="W23:W25" si="19" xml:space="preserve"> IF( ISNUMBER(I23), 0, 1 )</f>
        <v>0</v>
      </c>
      <c r="X23" s="892"/>
      <c r="Y23" s="207"/>
      <c r="Z23" s="97" t="s">
        <v>8080</v>
      </c>
      <c r="AA23" s="1077" t="s">
        <v>2993</v>
      </c>
      <c r="AB23" s="1077" t="s">
        <v>3011</v>
      </c>
      <c r="AC23" s="1077" t="s">
        <v>3029</v>
      </c>
      <c r="AD23" s="1077" t="s">
        <v>3047</v>
      </c>
      <c r="AE23" s="1077" t="s">
        <v>3065</v>
      </c>
      <c r="AF23" s="1078" t="s">
        <v>3083</v>
      </c>
      <c r="AG23" s="207"/>
      <c r="AH23" s="207"/>
      <c r="AI23" s="207"/>
      <c r="AJ23" s="207"/>
      <c r="AK23" s="207"/>
      <c r="AL23" s="207"/>
    </row>
    <row r="24" spans="1:38" s="1066" customFormat="1" ht="15.75" customHeight="1">
      <c r="A24" s="207"/>
      <c r="B24" s="100" t="s">
        <v>8082</v>
      </c>
      <c r="C24" s="101" t="s">
        <v>682</v>
      </c>
      <c r="D24" s="101">
        <v>3</v>
      </c>
      <c r="E24" s="1752">
        <v>0</v>
      </c>
      <c r="F24" s="1752">
        <v>0</v>
      </c>
      <c r="G24" s="1752">
        <v>0</v>
      </c>
      <c r="H24" s="1752">
        <v>0</v>
      </c>
      <c r="I24" s="1752">
        <v>0.27100000000000002</v>
      </c>
      <c r="J24" s="1753">
        <f>IFERROR(SUM(E24:I24), 0)</f>
        <v>0.27100000000000002</v>
      </c>
      <c r="K24" s="1068"/>
      <c r="L24" s="52" t="s">
        <v>8083</v>
      </c>
      <c r="M24" s="184"/>
      <c r="N24" s="998"/>
      <c r="O24" s="184"/>
      <c r="P24" s="1064"/>
      <c r="Q24" s="336">
        <f t="shared" si="14"/>
        <v>0</v>
      </c>
      <c r="R24" s="1065"/>
      <c r="S24" s="337">
        <f t="shared" si="15"/>
        <v>0</v>
      </c>
      <c r="T24" s="337">
        <f t="shared" si="16"/>
        <v>0</v>
      </c>
      <c r="U24" s="337">
        <f t="shared" si="17"/>
        <v>0</v>
      </c>
      <c r="V24" s="337">
        <f t="shared" si="18"/>
        <v>0</v>
      </c>
      <c r="W24" s="337">
        <f t="shared" si="19"/>
        <v>0</v>
      </c>
      <c r="X24" s="892"/>
      <c r="Y24" s="207"/>
      <c r="Z24" s="100" t="s">
        <v>8082</v>
      </c>
      <c r="AA24" s="1079" t="s">
        <v>2994</v>
      </c>
      <c r="AB24" s="1079" t="s">
        <v>3012</v>
      </c>
      <c r="AC24" s="1079" t="s">
        <v>3030</v>
      </c>
      <c r="AD24" s="1079" t="s">
        <v>3048</v>
      </c>
      <c r="AE24" s="1079" t="s">
        <v>3066</v>
      </c>
      <c r="AF24" s="1080" t="s">
        <v>3084</v>
      </c>
      <c r="AG24" s="207"/>
      <c r="AH24" s="207"/>
      <c r="AI24" s="207"/>
      <c r="AJ24" s="207"/>
      <c r="AK24" s="207"/>
      <c r="AL24" s="207"/>
    </row>
    <row r="25" spans="1:38" s="1066" customFormat="1" ht="15.75" customHeight="1" thickBot="1">
      <c r="A25" s="207"/>
      <c r="B25" s="104" t="s">
        <v>8084</v>
      </c>
      <c r="C25" s="105" t="s">
        <v>682</v>
      </c>
      <c r="D25" s="105">
        <v>3</v>
      </c>
      <c r="E25" s="1754">
        <v>0</v>
      </c>
      <c r="F25" s="1754">
        <v>0</v>
      </c>
      <c r="G25" s="1754">
        <v>0</v>
      </c>
      <c r="H25" s="1754">
        <v>0</v>
      </c>
      <c r="I25" s="1754">
        <v>0</v>
      </c>
      <c r="J25" s="1755">
        <f>IFERROR(SUM(E25:I25), 0)</f>
        <v>0</v>
      </c>
      <c r="K25" s="1068"/>
      <c r="L25" s="54" t="s">
        <v>8085</v>
      </c>
      <c r="M25" s="184"/>
      <c r="N25" s="1013"/>
      <c r="O25" s="184"/>
      <c r="P25" s="1064"/>
      <c r="Q25" s="336">
        <f t="shared" si="14"/>
        <v>0</v>
      </c>
      <c r="R25" s="1065"/>
      <c r="S25" s="337">
        <f t="shared" si="15"/>
        <v>0</v>
      </c>
      <c r="T25" s="337">
        <f t="shared" si="16"/>
        <v>0</v>
      </c>
      <c r="U25" s="337">
        <f t="shared" si="17"/>
        <v>0</v>
      </c>
      <c r="V25" s="337">
        <f t="shared" si="18"/>
        <v>0</v>
      </c>
      <c r="W25" s="337">
        <f t="shared" si="19"/>
        <v>0</v>
      </c>
      <c r="X25" s="892"/>
      <c r="Y25" s="207"/>
      <c r="Z25" s="104" t="s">
        <v>8084</v>
      </c>
      <c r="AA25" s="1081" t="s">
        <v>2995</v>
      </c>
      <c r="AB25" s="1081" t="s">
        <v>3013</v>
      </c>
      <c r="AC25" s="1081" t="s">
        <v>3031</v>
      </c>
      <c r="AD25" s="1081" t="s">
        <v>3049</v>
      </c>
      <c r="AE25" s="1081" t="s">
        <v>3067</v>
      </c>
      <c r="AF25" s="1082" t="s">
        <v>3085</v>
      </c>
      <c r="AG25" s="207"/>
      <c r="AH25" s="207"/>
      <c r="AI25" s="207"/>
      <c r="AJ25" s="207"/>
      <c r="AK25" s="207"/>
      <c r="AL25" s="207"/>
    </row>
    <row r="26" spans="1:38" s="1066" customFormat="1" ht="15.75" customHeight="1" thickTop="1" thickBot="1">
      <c r="A26" s="207"/>
      <c r="B26" s="417"/>
      <c r="C26" s="417"/>
      <c r="D26" s="417"/>
      <c r="E26" s="1760"/>
      <c r="F26" s="1760"/>
      <c r="G26" s="1760"/>
      <c r="H26" s="1760"/>
      <c r="I26" s="1760"/>
      <c r="J26" s="1760"/>
      <c r="K26" s="1068"/>
      <c r="L26" s="334"/>
      <c r="M26" s="184"/>
      <c r="N26" s="184"/>
      <c r="O26" s="184"/>
      <c r="P26" s="1064"/>
      <c r="Q26" s="110"/>
      <c r="R26" s="1065"/>
      <c r="S26" s="322"/>
      <c r="T26" s="322"/>
      <c r="U26" s="322"/>
      <c r="V26" s="322"/>
      <c r="W26" s="322"/>
      <c r="X26" s="892"/>
      <c r="Y26" s="207"/>
      <c r="Z26" s="417"/>
      <c r="AA26" s="83"/>
      <c r="AB26" s="83"/>
      <c r="AC26" s="83"/>
      <c r="AD26" s="83"/>
      <c r="AE26" s="83"/>
      <c r="AF26" s="83"/>
      <c r="AG26" s="207"/>
      <c r="AH26" s="207"/>
      <c r="AI26" s="207"/>
      <c r="AJ26" s="207"/>
      <c r="AK26" s="207"/>
      <c r="AL26" s="207"/>
    </row>
    <row r="27" spans="1:38" s="1066" customFormat="1" ht="15.75" customHeight="1" thickTop="1" thickBot="1">
      <c r="A27" s="207"/>
      <c r="B27" s="202" t="s">
        <v>6344</v>
      </c>
      <c r="C27" s="1086" t="s">
        <v>682</v>
      </c>
      <c r="D27" s="1086">
        <v>3</v>
      </c>
      <c r="E27" s="1761">
        <f>IFERROR(SUM(E9:E15,E18:E20,E23:E25), 0)</f>
        <v>8.2940000000000005</v>
      </c>
      <c r="F27" s="1761">
        <f t="shared" ref="F27:I27" si="20">IFERROR(SUM(F9:F15,F18:F20,F23:F25), 0)</f>
        <v>1.5860000000000001</v>
      </c>
      <c r="G27" s="1761">
        <f t="shared" si="20"/>
        <v>8.0000000000000002E-3</v>
      </c>
      <c r="H27" s="1761">
        <f t="shared" si="20"/>
        <v>7.6020000000000003</v>
      </c>
      <c r="I27" s="1761">
        <f t="shared" si="20"/>
        <v>47.844000000000008</v>
      </c>
      <c r="J27" s="1762">
        <f>IFERROR(SUM(J9:J15,J18:J20,J23:J25), 0)</f>
        <v>65.334000000000017</v>
      </c>
      <c r="K27" s="1068"/>
      <c r="L27" s="59" t="s">
        <v>8086</v>
      </c>
      <c r="M27" s="184"/>
      <c r="N27" s="1089"/>
      <c r="O27" s="184"/>
      <c r="P27" s="1064"/>
      <c r="Q27" s="110"/>
      <c r="R27" s="1065"/>
      <c r="S27" s="322"/>
      <c r="T27" s="322"/>
      <c r="U27" s="322"/>
      <c r="V27" s="322"/>
      <c r="W27" s="322"/>
      <c r="X27" s="892"/>
      <c r="Y27" s="207"/>
      <c r="Z27" s="202" t="s">
        <v>6344</v>
      </c>
      <c r="AA27" s="1087" t="s">
        <v>2996</v>
      </c>
      <c r="AB27" s="1087" t="s">
        <v>3014</v>
      </c>
      <c r="AC27" s="1087" t="s">
        <v>3032</v>
      </c>
      <c r="AD27" s="1087" t="s">
        <v>3050</v>
      </c>
      <c r="AE27" s="1087" t="s">
        <v>3068</v>
      </c>
      <c r="AF27" s="1088" t="s">
        <v>3086</v>
      </c>
      <c r="AG27" s="207"/>
      <c r="AH27" s="207"/>
      <c r="AI27" s="207"/>
      <c r="AJ27" s="207"/>
      <c r="AK27" s="207"/>
      <c r="AL27" s="207"/>
    </row>
    <row r="28" spans="1:38" s="1066" customFormat="1" ht="15.75" customHeight="1" thickTop="1" thickBot="1">
      <c r="A28" s="207"/>
      <c r="B28" s="417"/>
      <c r="C28" s="417"/>
      <c r="D28" s="417"/>
      <c r="E28" s="1760"/>
      <c r="F28" s="1760"/>
      <c r="G28" s="1760"/>
      <c r="H28" s="1760"/>
      <c r="I28" s="1760"/>
      <c r="J28" s="1760"/>
      <c r="K28" s="1068"/>
      <c r="L28" s="334"/>
      <c r="M28" s="184"/>
      <c r="N28" s="184"/>
      <c r="O28" s="184"/>
      <c r="P28" s="1064"/>
      <c r="Q28" s="110"/>
      <c r="R28" s="1065"/>
      <c r="S28" s="322"/>
      <c r="T28" s="322"/>
      <c r="U28" s="322"/>
      <c r="V28" s="322"/>
      <c r="W28" s="322"/>
      <c r="X28" s="892"/>
      <c r="Y28" s="207"/>
      <c r="Z28" s="417"/>
      <c r="AA28" s="83"/>
      <c r="AB28" s="83"/>
      <c r="AC28" s="83"/>
      <c r="AD28" s="83"/>
      <c r="AE28" s="83"/>
      <c r="AF28" s="83"/>
      <c r="AG28" s="207"/>
      <c r="AH28" s="207"/>
      <c r="AI28" s="207"/>
      <c r="AJ28" s="207"/>
      <c r="AK28" s="207"/>
      <c r="AL28" s="207"/>
    </row>
    <row r="29" spans="1:38" s="1066" customFormat="1" ht="15.75" customHeight="1" thickTop="1" thickBot="1">
      <c r="A29" s="207"/>
      <c r="B29" s="33" t="s">
        <v>6181</v>
      </c>
      <c r="C29" s="446"/>
      <c r="D29" s="446"/>
      <c r="E29" s="1757"/>
      <c r="F29" s="1757"/>
      <c r="G29" s="1757"/>
      <c r="H29" s="1758"/>
      <c r="I29" s="1758"/>
      <c r="J29" s="1759"/>
      <c r="K29" s="1068"/>
      <c r="L29" s="1075"/>
      <c r="M29" s="1076"/>
      <c r="N29" s="1076"/>
      <c r="O29" s="1076"/>
      <c r="P29" s="1064"/>
      <c r="Q29" s="110"/>
      <c r="R29" s="1065"/>
      <c r="S29" s="322"/>
      <c r="T29" s="322"/>
      <c r="U29" s="322"/>
      <c r="V29" s="322"/>
      <c r="W29" s="322"/>
      <c r="X29" s="892"/>
      <c r="Y29" s="207"/>
      <c r="Z29" s="33" t="s">
        <v>6181</v>
      </c>
      <c r="AA29" s="536"/>
      <c r="AB29" s="536"/>
      <c r="AC29" s="536"/>
      <c r="AD29" s="1072"/>
      <c r="AE29" s="1072"/>
      <c r="AF29" s="1068"/>
      <c r="AG29" s="207"/>
      <c r="AH29" s="207"/>
      <c r="AI29" s="207"/>
      <c r="AJ29" s="207"/>
      <c r="AK29" s="207"/>
      <c r="AL29" s="207"/>
    </row>
    <row r="30" spans="1:38" s="1066" customFormat="1" ht="15.75" customHeight="1" thickTop="1">
      <c r="A30" s="207"/>
      <c r="B30" s="97" t="s">
        <v>8087</v>
      </c>
      <c r="C30" s="98" t="s">
        <v>682</v>
      </c>
      <c r="D30" s="98">
        <v>3</v>
      </c>
      <c r="E30" s="1750">
        <v>0</v>
      </c>
      <c r="F30" s="1750">
        <v>0</v>
      </c>
      <c r="G30" s="1750">
        <v>0</v>
      </c>
      <c r="H30" s="1750">
        <v>0</v>
      </c>
      <c r="I30" s="1750">
        <v>0</v>
      </c>
      <c r="J30" s="1751">
        <f>IFERROR(SUM(E30:I30), 0)</f>
        <v>0</v>
      </c>
      <c r="K30" s="1068"/>
      <c r="L30" s="43" t="s">
        <v>8088</v>
      </c>
      <c r="M30" s="184"/>
      <c r="N30" s="991"/>
      <c r="O30" s="184"/>
      <c r="P30" s="1064"/>
      <c r="Q30" s="336">
        <f t="shared" ref="Q30:Q31" si="21">IF( SUM( S30:W30 ) = 0, 0, $S$8 )</f>
        <v>0</v>
      </c>
      <c r="R30" s="1065"/>
      <c r="S30" s="337">
        <f t="shared" ref="S30:S31" si="22" xml:space="preserve"> IF( ISNUMBER(E30), 0, 1 )</f>
        <v>0</v>
      </c>
      <c r="T30" s="337">
        <f t="shared" ref="T30:T31" si="23" xml:space="preserve"> IF( ISNUMBER(F30), 0, 1 )</f>
        <v>0</v>
      </c>
      <c r="U30" s="337">
        <f t="shared" ref="U30:U31" si="24" xml:space="preserve"> IF( ISNUMBER(G30), 0, 1 )</f>
        <v>0</v>
      </c>
      <c r="V30" s="337">
        <f t="shared" ref="V30:V31" si="25" xml:space="preserve"> IF( ISNUMBER(H30), 0, 1 )</f>
        <v>0</v>
      </c>
      <c r="W30" s="337">
        <f t="shared" ref="W30:W31" si="26" xml:space="preserve"> IF( ISNUMBER(I30), 0, 1 )</f>
        <v>0</v>
      </c>
      <c r="X30" s="892"/>
      <c r="Y30" s="207"/>
      <c r="Z30" s="97" t="s">
        <v>8087</v>
      </c>
      <c r="AA30" s="1077" t="s">
        <v>2997</v>
      </c>
      <c r="AB30" s="1077" t="s">
        <v>3015</v>
      </c>
      <c r="AC30" s="1077" t="s">
        <v>3033</v>
      </c>
      <c r="AD30" s="1077" t="s">
        <v>3051</v>
      </c>
      <c r="AE30" s="1077" t="s">
        <v>3069</v>
      </c>
      <c r="AF30" s="1078" t="s">
        <v>3087</v>
      </c>
      <c r="AG30" s="207"/>
      <c r="AH30" s="207"/>
      <c r="AI30" s="207"/>
      <c r="AJ30" s="207"/>
      <c r="AK30" s="207"/>
      <c r="AL30" s="207"/>
    </row>
    <row r="31" spans="1:38" s="1066" customFormat="1" ht="15.75" customHeight="1">
      <c r="A31" s="207"/>
      <c r="B31" s="100" t="s">
        <v>8089</v>
      </c>
      <c r="C31" s="101" t="s">
        <v>682</v>
      </c>
      <c r="D31" s="101">
        <v>3</v>
      </c>
      <c r="E31" s="1752">
        <v>0.95</v>
      </c>
      <c r="F31" s="1752">
        <v>3.5000000000000003E-2</v>
      </c>
      <c r="G31" s="1752">
        <v>0</v>
      </c>
      <c r="H31" s="1752">
        <v>5.3659999999999997</v>
      </c>
      <c r="I31" s="1752">
        <v>15.36</v>
      </c>
      <c r="J31" s="1753">
        <f>IFERROR(SUM(E31:I31), 0)</f>
        <v>21.710999999999999</v>
      </c>
      <c r="K31" s="1068"/>
      <c r="L31" s="52" t="s">
        <v>8090</v>
      </c>
      <c r="M31" s="184"/>
      <c r="N31" s="998"/>
      <c r="O31" s="184"/>
      <c r="P31" s="1064"/>
      <c r="Q31" s="336">
        <f t="shared" si="21"/>
        <v>0</v>
      </c>
      <c r="R31" s="1065"/>
      <c r="S31" s="337">
        <f t="shared" si="22"/>
        <v>0</v>
      </c>
      <c r="T31" s="337">
        <f t="shared" si="23"/>
        <v>0</v>
      </c>
      <c r="U31" s="337">
        <f t="shared" si="24"/>
        <v>0</v>
      </c>
      <c r="V31" s="337">
        <f t="shared" si="25"/>
        <v>0</v>
      </c>
      <c r="W31" s="337">
        <f t="shared" si="26"/>
        <v>0</v>
      </c>
      <c r="X31" s="892"/>
      <c r="Y31" s="207"/>
      <c r="Z31" s="100" t="s">
        <v>8089</v>
      </c>
      <c r="AA31" s="1079" t="s">
        <v>2998</v>
      </c>
      <c r="AB31" s="1079" t="s">
        <v>3016</v>
      </c>
      <c r="AC31" s="1079" t="s">
        <v>3034</v>
      </c>
      <c r="AD31" s="1079" t="s">
        <v>3052</v>
      </c>
      <c r="AE31" s="1079" t="s">
        <v>3070</v>
      </c>
      <c r="AF31" s="1080" t="s">
        <v>3088</v>
      </c>
      <c r="AG31" s="207"/>
      <c r="AH31" s="207"/>
      <c r="AI31" s="207"/>
      <c r="AJ31" s="207"/>
      <c r="AK31" s="207"/>
      <c r="AL31" s="207"/>
    </row>
    <row r="32" spans="1:38" s="1066" customFormat="1" ht="15.75" customHeight="1" thickBot="1">
      <c r="A32" s="207"/>
      <c r="B32" s="104" t="s">
        <v>8091</v>
      </c>
      <c r="C32" s="105" t="s">
        <v>682</v>
      </c>
      <c r="D32" s="105">
        <v>3</v>
      </c>
      <c r="E32" s="1763">
        <f>IFERROR(SUM(E30:E31), 0)</f>
        <v>0.95</v>
      </c>
      <c r="F32" s="1763">
        <f>IFERROR(SUM(F30:F31), 0)</f>
        <v>3.5000000000000003E-2</v>
      </c>
      <c r="G32" s="1763">
        <f>IFERROR(SUM(G30:G31), 0)</f>
        <v>0</v>
      </c>
      <c r="H32" s="1763">
        <f>IFERROR(SUM(H30:H31), 0)</f>
        <v>5.3659999999999997</v>
      </c>
      <c r="I32" s="1763">
        <f>IFERROR(SUM(I30:I31), 0)</f>
        <v>15.36</v>
      </c>
      <c r="J32" s="1755">
        <f>IFERROR(SUM(E32:I32), 0)</f>
        <v>21.710999999999999</v>
      </c>
      <c r="K32" s="1068"/>
      <c r="L32" s="54" t="s">
        <v>8092</v>
      </c>
      <c r="M32" s="184"/>
      <c r="N32" s="1013"/>
      <c r="O32" s="184"/>
      <c r="P32" s="1064"/>
      <c r="Q32" s="110"/>
      <c r="R32" s="1065"/>
      <c r="S32" s="322"/>
      <c r="T32" s="322"/>
      <c r="U32" s="322"/>
      <c r="V32" s="322"/>
      <c r="W32" s="322"/>
      <c r="X32" s="892"/>
      <c r="Y32" s="207"/>
      <c r="Z32" s="104" t="s">
        <v>8091</v>
      </c>
      <c r="AA32" s="1090" t="s">
        <v>2999</v>
      </c>
      <c r="AB32" s="1090" t="s">
        <v>3017</v>
      </c>
      <c r="AC32" s="1090" t="s">
        <v>3035</v>
      </c>
      <c r="AD32" s="1090" t="s">
        <v>3053</v>
      </c>
      <c r="AE32" s="1090" t="s">
        <v>3071</v>
      </c>
      <c r="AF32" s="1082" t="s">
        <v>3089</v>
      </c>
      <c r="AG32" s="207"/>
      <c r="AH32" s="207"/>
      <c r="AI32" s="207"/>
      <c r="AJ32" s="207"/>
      <c r="AK32" s="207"/>
      <c r="AL32" s="207"/>
    </row>
    <row r="33" spans="1:38" s="1066" customFormat="1" ht="15.75" customHeight="1" thickTop="1" thickBot="1">
      <c r="A33" s="207"/>
      <c r="B33" s="417"/>
      <c r="C33" s="417"/>
      <c r="D33" s="417"/>
      <c r="E33" s="83"/>
      <c r="F33" s="83"/>
      <c r="G33" s="83"/>
      <c r="H33" s="83"/>
      <c r="I33" s="83"/>
      <c r="J33" s="83"/>
      <c r="K33" s="1068"/>
      <c r="L33" s="334"/>
      <c r="M33" s="184"/>
      <c r="N33" s="184"/>
      <c r="O33" s="184"/>
      <c r="P33" s="1064"/>
      <c r="Q33" s="110"/>
      <c r="R33" s="1065"/>
      <c r="S33" s="322"/>
      <c r="T33" s="322"/>
      <c r="U33" s="322"/>
      <c r="V33" s="322"/>
      <c r="W33" s="322"/>
      <c r="X33" s="892"/>
      <c r="Y33" s="207"/>
      <c r="Z33" s="417"/>
      <c r="AA33" s="83"/>
      <c r="AB33" s="83"/>
      <c r="AC33" s="83"/>
      <c r="AD33" s="83"/>
      <c r="AE33" s="83"/>
      <c r="AF33" s="83"/>
      <c r="AG33" s="207"/>
      <c r="AH33" s="207"/>
      <c r="AI33" s="207"/>
      <c r="AJ33" s="207"/>
      <c r="AK33" s="207"/>
      <c r="AL33" s="207"/>
    </row>
    <row r="34" spans="1:38" s="1066" customFormat="1" ht="15.75" customHeight="1" thickTop="1" thickBot="1">
      <c r="A34" s="207"/>
      <c r="B34" s="33" t="s">
        <v>8093</v>
      </c>
      <c r="C34" s="446"/>
      <c r="D34" s="446"/>
      <c r="E34" s="83"/>
      <c r="F34" s="83"/>
      <c r="G34" s="83"/>
      <c r="H34" s="83"/>
      <c r="I34" s="83"/>
      <c r="J34" s="83"/>
      <c r="K34" s="1068"/>
      <c r="L34" s="334"/>
      <c r="M34" s="184"/>
      <c r="N34" s="184"/>
      <c r="O34" s="184"/>
      <c r="P34" s="1064"/>
      <c r="Q34" s="110"/>
      <c r="R34" s="1065"/>
      <c r="S34" s="322"/>
      <c r="T34" s="322"/>
      <c r="U34" s="322"/>
      <c r="V34" s="322"/>
      <c r="W34" s="322"/>
      <c r="X34" s="892"/>
      <c r="Y34" s="207"/>
      <c r="Z34" s="33" t="s">
        <v>8093</v>
      </c>
      <c r="AA34" s="83"/>
      <c r="AB34" s="83"/>
      <c r="AC34" s="83"/>
      <c r="AD34" s="83"/>
      <c r="AE34" s="83"/>
      <c r="AF34" s="83"/>
      <c r="AG34" s="207"/>
      <c r="AH34" s="207"/>
      <c r="AI34" s="207"/>
      <c r="AJ34" s="207"/>
      <c r="AK34" s="207"/>
      <c r="AL34" s="207"/>
    </row>
    <row r="35" spans="1:38" ht="15.75" customHeight="1" thickTop="1" thickBot="1">
      <c r="A35" s="207"/>
      <c r="B35" s="202" t="s">
        <v>8094</v>
      </c>
      <c r="C35" s="1086" t="s">
        <v>1096</v>
      </c>
      <c r="D35" s="1086">
        <v>0</v>
      </c>
      <c r="E35" s="1764">
        <v>0</v>
      </c>
      <c r="F35" s="1764">
        <v>0</v>
      </c>
      <c r="G35" s="1764">
        <v>0</v>
      </c>
      <c r="H35" s="1764">
        <v>0</v>
      </c>
      <c r="I35" s="1764">
        <v>4117</v>
      </c>
      <c r="J35" s="1765">
        <f>IFERROR(SUM(E35:I35), 0)</f>
        <v>4117</v>
      </c>
      <c r="K35" s="1068"/>
      <c r="L35" s="59" t="s">
        <v>8095</v>
      </c>
      <c r="M35" s="184"/>
      <c r="N35" s="1089"/>
      <c r="O35" s="184"/>
      <c r="P35" s="1064"/>
      <c r="Q35" s="336">
        <f t="shared" ref="Q35" si="27">IF( SUM( S35:W35 ) = 0, 0, $S$8 )</f>
        <v>0</v>
      </c>
      <c r="R35" s="1092"/>
      <c r="S35" s="337">
        <f t="shared" ref="S35" si="28" xml:space="preserve"> IF( ISNUMBER(E35), 0, 1 )</f>
        <v>0</v>
      </c>
      <c r="T35" s="337">
        <f t="shared" ref="T35" si="29" xml:space="preserve"> IF( ISNUMBER(F35), 0, 1 )</f>
        <v>0</v>
      </c>
      <c r="U35" s="337">
        <f t="shared" ref="U35" si="30" xml:space="preserve"> IF( ISNUMBER(G35), 0, 1 )</f>
        <v>0</v>
      </c>
      <c r="V35" s="337">
        <f t="shared" ref="V35" si="31" xml:space="preserve"> IF( ISNUMBER(H35), 0, 1 )</f>
        <v>0</v>
      </c>
      <c r="W35" s="337">
        <f t="shared" ref="W35" si="32" xml:space="preserve"> IF( ISNUMBER(I35), 0, 1 )</f>
        <v>0</v>
      </c>
      <c r="X35" s="415"/>
      <c r="Z35" s="202" t="s">
        <v>8094</v>
      </c>
      <c r="AA35" s="1091" t="s">
        <v>3000</v>
      </c>
      <c r="AB35" s="1091" t="s">
        <v>3018</v>
      </c>
      <c r="AC35" s="1091" t="s">
        <v>3036</v>
      </c>
      <c r="AD35" s="1091" t="s">
        <v>3054</v>
      </c>
      <c r="AE35" s="1091" t="s">
        <v>3072</v>
      </c>
      <c r="AF35" s="1088" t="s">
        <v>3090</v>
      </c>
    </row>
    <row r="36" spans="1:38" ht="18.75" customHeight="1" thickTop="1">
      <c r="A36" s="207"/>
      <c r="B36" s="417"/>
      <c r="C36" s="417"/>
      <c r="D36" s="417"/>
      <c r="E36" s="83"/>
      <c r="F36" s="83"/>
      <c r="G36" s="83"/>
      <c r="H36" s="83"/>
      <c r="I36" s="83"/>
      <c r="J36" s="83" t="s">
        <v>6581</v>
      </c>
      <c r="K36" s="1068"/>
      <c r="L36" s="334"/>
      <c r="M36" s="184"/>
      <c r="N36" s="184"/>
      <c r="O36" s="184"/>
      <c r="P36" s="1094"/>
      <c r="Q36" s="110"/>
      <c r="R36" s="412"/>
      <c r="S36" s="322"/>
      <c r="T36" s="322"/>
      <c r="U36" s="322"/>
      <c r="V36" s="322"/>
      <c r="W36" s="322"/>
      <c r="Z36" s="521"/>
      <c r="AA36" s="435"/>
      <c r="AB36" s="435"/>
      <c r="AC36" s="435"/>
      <c r="AD36" s="435"/>
      <c r="AE36" s="435"/>
      <c r="AF36" s="435"/>
    </row>
    <row r="37" spans="1:38">
      <c r="A37" s="207"/>
      <c r="B37" s="207"/>
      <c r="C37" s="207"/>
      <c r="D37" s="207"/>
      <c r="E37" s="207"/>
      <c r="F37" s="207"/>
      <c r="G37" s="207"/>
      <c r="H37" s="207"/>
      <c r="I37" s="207"/>
      <c r="J37" s="207"/>
      <c r="K37" s="207"/>
      <c r="L37" s="188"/>
      <c r="M37" s="188"/>
      <c r="N37" s="188"/>
      <c r="O37" s="188"/>
      <c r="S37" s="322"/>
      <c r="T37" s="322"/>
      <c r="U37" s="322"/>
      <c r="V37" s="322"/>
      <c r="W37" s="322"/>
    </row>
    <row r="38" spans="1:38">
      <c r="A38" s="207"/>
      <c r="B38" s="207"/>
      <c r="C38" s="207"/>
      <c r="D38" s="207"/>
      <c r="E38" s="207"/>
      <c r="F38" s="207"/>
      <c r="G38" s="207"/>
      <c r="H38" s="207"/>
      <c r="I38" s="207"/>
      <c r="J38" s="207"/>
      <c r="K38" s="207"/>
      <c r="L38" s="188"/>
      <c r="M38" s="188"/>
      <c r="N38" s="188"/>
      <c r="O38" s="188"/>
      <c r="S38" s="322"/>
      <c r="T38" s="322"/>
      <c r="U38" s="322"/>
      <c r="V38" s="322"/>
      <c r="W38" s="322"/>
    </row>
    <row r="39" spans="1:38">
      <c r="A39" s="207"/>
      <c r="B39" s="207"/>
      <c r="C39" s="207"/>
      <c r="D39" s="207"/>
      <c r="E39" s="207"/>
      <c r="F39" s="207"/>
      <c r="G39" s="207"/>
      <c r="H39" s="207"/>
      <c r="I39" s="207"/>
      <c r="J39" s="207"/>
      <c r="K39" s="207"/>
      <c r="L39" s="188"/>
      <c r="M39" s="188"/>
      <c r="N39" s="188"/>
      <c r="O39" s="188"/>
      <c r="S39" s="322"/>
      <c r="T39" s="322"/>
      <c r="U39" s="322"/>
      <c r="V39" s="322"/>
      <c r="W39" s="322"/>
    </row>
  </sheetData>
  <sheetProtection formatColumns="0" formatRows="0"/>
  <mergeCells count="19">
    <mergeCell ref="B1:J1"/>
    <mergeCell ref="Z1:AF1"/>
    <mergeCell ref="B2:H2"/>
    <mergeCell ref="Z2:AF2"/>
    <mergeCell ref="B3:N3"/>
    <mergeCell ref="Z3:AF3"/>
    <mergeCell ref="AB5:AE5"/>
    <mergeCell ref="AF5:AF6"/>
    <mergeCell ref="B5:B6"/>
    <mergeCell ref="C5:C6"/>
    <mergeCell ref="D5:D6"/>
    <mergeCell ref="E5:E6"/>
    <mergeCell ref="F5:I5"/>
    <mergeCell ref="J5:J6"/>
    <mergeCell ref="S7:W7"/>
    <mergeCell ref="L5:L6"/>
    <mergeCell ref="N5:N6"/>
    <mergeCell ref="Z5:Z6"/>
    <mergeCell ref="AA5:AA6"/>
  </mergeCells>
  <conditionalFormatting sqref="Q9:Q15">
    <cfRule type="cellIs" dxfId="208" priority="5" operator="equal">
      <formula>0</formula>
    </cfRule>
  </conditionalFormatting>
  <conditionalFormatting sqref="Q18:Q20">
    <cfRule type="cellIs" dxfId="207" priority="4" operator="equal">
      <formula>0</formula>
    </cfRule>
  </conditionalFormatting>
  <conditionalFormatting sqref="Q23:Q25">
    <cfRule type="cellIs" dxfId="206" priority="3" operator="equal">
      <formula>0</formula>
    </cfRule>
  </conditionalFormatting>
  <conditionalFormatting sqref="Q30:Q31">
    <cfRule type="cellIs" dxfId="205" priority="2" operator="equal">
      <formula>0</formula>
    </cfRule>
  </conditionalFormatting>
  <conditionalFormatting sqref="Q35">
    <cfRule type="cellIs" dxfId="204" priority="1" operator="equal">
      <formula>0</formula>
    </cfRule>
  </conditionalFormatting>
  <pageMargins left="0.7" right="0.7" top="0.75" bottom="0.75" header="0.3" footer="0.3"/>
  <pageSetup paperSize="8" scale="68" fitToHeight="0" orientation="portrait" r:id="rId1"/>
  <headerFooter>
    <oddHeader>&amp;L&amp;F&amp;CSheet: &amp;A&amp;ROFFICIAL</oddHeader>
    <oddFooter>&amp;LPrinted on: &amp;D at &amp;T&amp;CPage &amp;P of &amp;N&amp;ROfwat</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AS43"/>
  <sheetViews>
    <sheetView showGridLines="0" zoomScale="70" zoomScaleNormal="70" zoomScaleSheetLayoutView="100" workbookViewId="0"/>
  </sheetViews>
  <sheetFormatPr defaultColWidth="9" defaultRowHeight="15.75"/>
  <cols>
    <col min="1" max="1" width="1.625" style="17" customWidth="1"/>
    <col min="2" max="2" width="71.125" style="19" customWidth="1"/>
    <col min="3" max="3" width="5.5" style="17" customWidth="1"/>
    <col min="4" max="4" width="4.75" style="17" bestFit="1" customWidth="1"/>
    <col min="5" max="5" width="5.75" style="17" bestFit="1" customWidth="1"/>
    <col min="6" max="6" width="13.25" style="17" bestFit="1" customWidth="1"/>
    <col min="7" max="7" width="8.75" style="17" bestFit="1" customWidth="1"/>
    <col min="8" max="8" width="17.25" style="17" bestFit="1" customWidth="1"/>
    <col min="9" max="9" width="13" style="17" bestFit="1" customWidth="1"/>
    <col min="10" max="10" width="9.5" style="17" bestFit="1" customWidth="1"/>
    <col min="11" max="11" width="10" style="17" bestFit="1" customWidth="1"/>
    <col min="12" max="12" width="8.625" style="17" bestFit="1" customWidth="1"/>
    <col min="13" max="13" width="11" style="17" customWidth="1"/>
    <col min="14" max="14" width="1.625" style="17" customWidth="1"/>
    <col min="15" max="15" width="15.75" style="20" bestFit="1" customWidth="1"/>
    <col min="16" max="16" width="1.625" style="14" customWidth="1"/>
    <col min="17" max="17" width="29.5" style="14" bestFit="1" customWidth="1"/>
    <col min="18" max="18" width="1.625" style="14" customWidth="1"/>
    <col min="19" max="19" width="1.625" style="17" customWidth="1"/>
    <col min="20" max="20" width="25" style="17" customWidth="1"/>
    <col min="21" max="21" width="1.625" style="17" customWidth="1"/>
    <col min="22" max="29" width="4.125" style="17" hidden="1" customWidth="1"/>
    <col min="30" max="30" width="1.625" style="17" hidden="1" customWidth="1"/>
    <col min="31" max="31" width="1.625" style="17" customWidth="1"/>
    <col min="32" max="32" width="36.125" style="17" customWidth="1"/>
    <col min="33" max="33" width="16.125" style="17" customWidth="1"/>
    <col min="34" max="41" width="17" style="17" customWidth="1"/>
    <col min="42" max="42" width="1.625" style="17" customWidth="1"/>
    <col min="43" max="16384" width="9" style="17"/>
  </cols>
  <sheetData>
    <row r="1" spans="1:45" s="13" customFormat="1" ht="29.25" customHeight="1">
      <c r="A1" s="441"/>
      <c r="B1" s="2770" t="s">
        <v>8096</v>
      </c>
      <c r="C1" s="2770"/>
      <c r="D1" s="2770"/>
      <c r="E1" s="2770"/>
      <c r="F1" s="2770"/>
      <c r="G1" s="2770"/>
      <c r="H1" s="2770"/>
      <c r="I1" s="2770"/>
      <c r="J1" s="2770"/>
      <c r="K1" s="1096"/>
      <c r="L1" s="1096"/>
      <c r="M1" s="1096"/>
      <c r="N1" s="1096"/>
      <c r="O1" s="1097"/>
      <c r="P1" s="1098"/>
      <c r="Q1" s="1098"/>
      <c r="R1" s="1098"/>
      <c r="S1" s="889"/>
      <c r="T1" s="441"/>
      <c r="U1" s="889"/>
      <c r="V1" s="441"/>
      <c r="W1" s="441"/>
      <c r="X1" s="441"/>
      <c r="Y1" s="441"/>
      <c r="Z1" s="441"/>
      <c r="AA1" s="441"/>
      <c r="AB1" s="441"/>
      <c r="AC1" s="441"/>
      <c r="AD1" s="889"/>
      <c r="AE1" s="441"/>
      <c r="AF1" s="2770" t="s">
        <v>11001</v>
      </c>
      <c r="AG1" s="2770"/>
      <c r="AH1" s="2770"/>
      <c r="AI1" s="2770"/>
      <c r="AJ1" s="2770"/>
      <c r="AK1" s="2770"/>
      <c r="AL1" s="2770"/>
      <c r="AM1" s="2770"/>
      <c r="AN1" s="2770"/>
      <c r="AO1" s="2770"/>
      <c r="AP1" s="441"/>
      <c r="AQ1" s="441"/>
      <c r="AR1" s="441"/>
      <c r="AS1" s="441"/>
    </row>
    <row r="2" spans="1:45" s="13" customFormat="1" ht="29.25" customHeight="1">
      <c r="A2" s="441"/>
      <c r="B2" s="2770" t="str">
        <f>Validation!B4</f>
        <v>South Staffordshire Water</v>
      </c>
      <c r="C2" s="2770"/>
      <c r="D2" s="2770"/>
      <c r="E2" s="2770"/>
      <c r="F2" s="2770"/>
      <c r="G2" s="2770"/>
      <c r="H2" s="2770"/>
      <c r="I2" s="2770"/>
      <c r="J2" s="2770"/>
      <c r="K2" s="1096"/>
      <c r="L2" s="1096"/>
      <c r="M2" s="1096"/>
      <c r="N2" s="1096"/>
      <c r="O2" s="1099"/>
      <c r="P2" s="1098"/>
      <c r="Q2" s="1098"/>
      <c r="R2" s="1098"/>
      <c r="S2" s="889"/>
      <c r="T2" s="441"/>
      <c r="U2" s="889"/>
      <c r="V2" s="441"/>
      <c r="W2" s="441"/>
      <c r="X2" s="441"/>
      <c r="Y2" s="441"/>
      <c r="Z2" s="441"/>
      <c r="AA2" s="441"/>
      <c r="AB2" s="441"/>
      <c r="AC2" s="441"/>
      <c r="AD2" s="889"/>
      <c r="AE2" s="441"/>
      <c r="AF2" s="2770"/>
      <c r="AG2" s="2770"/>
      <c r="AH2" s="2770"/>
      <c r="AI2" s="2770"/>
      <c r="AJ2" s="2770"/>
      <c r="AK2" s="2770"/>
      <c r="AL2" s="2770"/>
      <c r="AM2" s="2770"/>
      <c r="AN2" s="2770"/>
      <c r="AO2" s="2770"/>
      <c r="AP2" s="2770"/>
      <c r="AQ2" s="2770"/>
      <c r="AR2" s="2770"/>
      <c r="AS2" s="441"/>
    </row>
    <row r="3" spans="1:45" s="23" customFormat="1" ht="46.5" customHeight="1">
      <c r="A3" s="244"/>
      <c r="B3" s="2827" t="s">
        <v>8097</v>
      </c>
      <c r="C3" s="2827"/>
      <c r="D3" s="2827"/>
      <c r="E3" s="2827"/>
      <c r="F3" s="2827"/>
      <c r="G3" s="2827"/>
      <c r="H3" s="2827"/>
      <c r="I3" s="2827"/>
      <c r="J3" s="2827"/>
      <c r="K3" s="2827"/>
      <c r="L3" s="2827"/>
      <c r="M3" s="2827"/>
      <c r="N3" s="2827"/>
      <c r="O3" s="2827"/>
      <c r="P3" s="2827"/>
      <c r="Q3" s="2827"/>
      <c r="R3" s="1098"/>
      <c r="S3" s="1092"/>
      <c r="T3" s="708" t="s">
        <v>6027</v>
      </c>
      <c r="U3" s="415"/>
      <c r="V3" s="244"/>
      <c r="W3" s="244"/>
      <c r="X3" s="244"/>
      <c r="Y3" s="244"/>
      <c r="Z3" s="244"/>
      <c r="AA3" s="244"/>
      <c r="AB3" s="244"/>
      <c r="AC3" s="244"/>
      <c r="AD3" s="415"/>
      <c r="AE3" s="244"/>
      <c r="AF3" s="2868" t="s">
        <v>8097</v>
      </c>
      <c r="AG3" s="2868"/>
      <c r="AH3" s="2868"/>
      <c r="AI3" s="2868"/>
      <c r="AJ3" s="2868"/>
      <c r="AK3" s="2868"/>
      <c r="AL3" s="2868"/>
      <c r="AM3" s="2868"/>
      <c r="AN3" s="2868"/>
      <c r="AO3" s="2868"/>
      <c r="AP3" s="244"/>
      <c r="AQ3" s="244"/>
      <c r="AR3" s="244"/>
      <c r="AS3" s="244"/>
    </row>
    <row r="4" spans="1:45" s="23" customFormat="1" ht="15" customHeight="1" thickBot="1">
      <c r="A4" s="244"/>
      <c r="B4" s="585"/>
      <c r="C4" s="585"/>
      <c r="D4" s="585"/>
      <c r="E4" s="585"/>
      <c r="F4" s="585"/>
      <c r="G4" s="585"/>
      <c r="H4" s="585"/>
      <c r="I4" s="1100"/>
      <c r="J4" s="1100"/>
      <c r="K4" s="1100"/>
      <c r="L4" s="1100"/>
      <c r="M4" s="1100"/>
      <c r="N4" s="1101"/>
      <c r="O4" s="1069"/>
      <c r="P4" s="1098"/>
      <c r="Q4" s="1098"/>
      <c r="R4" s="1098"/>
      <c r="S4" s="1092"/>
      <c r="T4" s="244"/>
      <c r="U4" s="415"/>
      <c r="V4" s="244"/>
      <c r="W4" s="244"/>
      <c r="X4" s="244"/>
      <c r="Y4" s="244"/>
      <c r="Z4" s="244"/>
      <c r="AA4" s="244"/>
      <c r="AB4" s="244"/>
      <c r="AC4" s="244"/>
      <c r="AD4" s="415"/>
      <c r="AE4" s="244"/>
      <c r="AF4" s="585"/>
      <c r="AG4" s="585"/>
      <c r="AH4" s="585"/>
      <c r="AI4" s="585"/>
      <c r="AJ4" s="585"/>
      <c r="AK4" s="1100"/>
      <c r="AL4" s="1100"/>
      <c r="AM4" s="1100"/>
      <c r="AN4" s="1100"/>
      <c r="AO4" s="1100"/>
      <c r="AP4" s="244"/>
      <c r="AQ4" s="244"/>
      <c r="AR4" s="244"/>
      <c r="AS4" s="244"/>
    </row>
    <row r="5" spans="1:45" s="23" customFormat="1" ht="18" customHeight="1" thickTop="1">
      <c r="A5" s="207"/>
      <c r="B5" s="2865" t="s">
        <v>6029</v>
      </c>
      <c r="C5" s="2853" t="s">
        <v>6030</v>
      </c>
      <c r="D5" s="2853" t="s">
        <v>5926</v>
      </c>
      <c r="E5" s="2833" t="s">
        <v>8098</v>
      </c>
      <c r="F5" s="2833"/>
      <c r="G5" s="2833"/>
      <c r="H5" s="2833"/>
      <c r="I5" s="2833"/>
      <c r="J5" s="2833"/>
      <c r="K5" s="2833"/>
      <c r="L5" s="2833"/>
      <c r="M5" s="2834"/>
      <c r="N5" s="1068"/>
      <c r="O5" s="2808" t="s">
        <v>6034</v>
      </c>
      <c r="P5" s="1102"/>
      <c r="Q5" s="2808" t="s">
        <v>6035</v>
      </c>
      <c r="R5" s="1102"/>
      <c r="S5" s="1092"/>
      <c r="T5" s="244"/>
      <c r="U5" s="415"/>
      <c r="V5" s="244"/>
      <c r="W5" s="244"/>
      <c r="X5" s="244"/>
      <c r="Y5" s="244"/>
      <c r="Z5" s="244"/>
      <c r="AA5" s="244"/>
      <c r="AB5" s="244"/>
      <c r="AC5" s="244"/>
      <c r="AD5" s="415"/>
      <c r="AE5" s="244"/>
      <c r="AF5" s="2865" t="s">
        <v>6029</v>
      </c>
      <c r="AG5" s="2833" t="s">
        <v>8098</v>
      </c>
      <c r="AH5" s="2833"/>
      <c r="AI5" s="2833"/>
      <c r="AJ5" s="2833"/>
      <c r="AK5" s="2833"/>
      <c r="AL5" s="2833"/>
      <c r="AM5" s="2833"/>
      <c r="AN5" s="2833"/>
      <c r="AO5" s="2834"/>
      <c r="AP5" s="244"/>
      <c r="AQ5" s="244"/>
      <c r="AR5" s="244"/>
      <c r="AS5" s="244"/>
    </row>
    <row r="6" spans="1:45" s="23" customFormat="1" ht="18" customHeight="1">
      <c r="A6" s="207"/>
      <c r="B6" s="2866"/>
      <c r="C6" s="2854"/>
      <c r="D6" s="2854"/>
      <c r="E6" s="2855" t="s">
        <v>8099</v>
      </c>
      <c r="F6" s="2855"/>
      <c r="G6" s="2855"/>
      <c r="H6" s="2855"/>
      <c r="I6" s="2855"/>
      <c r="J6" s="2842" t="s">
        <v>601</v>
      </c>
      <c r="K6" s="2842"/>
      <c r="L6" s="2842"/>
      <c r="M6" s="2843" t="s">
        <v>6106</v>
      </c>
      <c r="N6" s="1068"/>
      <c r="O6" s="2809"/>
      <c r="P6" s="1102"/>
      <c r="Q6" s="2809"/>
      <c r="R6" s="1102"/>
      <c r="S6" s="1092"/>
      <c r="T6" s="244"/>
      <c r="U6" s="415"/>
      <c r="V6" s="244"/>
      <c r="W6" s="244"/>
      <c r="X6" s="244"/>
      <c r="Y6" s="244"/>
      <c r="Z6" s="244"/>
      <c r="AA6" s="244"/>
      <c r="AB6" s="244"/>
      <c r="AC6" s="244"/>
      <c r="AD6" s="415"/>
      <c r="AE6" s="244"/>
      <c r="AF6" s="2866"/>
      <c r="AG6" s="2855" t="s">
        <v>8099</v>
      </c>
      <c r="AH6" s="2855"/>
      <c r="AI6" s="2855"/>
      <c r="AJ6" s="2855"/>
      <c r="AK6" s="2855"/>
      <c r="AL6" s="2842" t="s">
        <v>601</v>
      </c>
      <c r="AM6" s="2842"/>
      <c r="AN6" s="2842"/>
      <c r="AO6" s="2843" t="s">
        <v>6106</v>
      </c>
      <c r="AP6" s="244"/>
      <c r="AQ6" s="244"/>
      <c r="AR6" s="244"/>
      <c r="AS6" s="244"/>
    </row>
    <row r="7" spans="1:45" s="3" customFormat="1" ht="45" customHeight="1" thickBot="1">
      <c r="A7" s="207"/>
      <c r="B7" s="2867"/>
      <c r="C7" s="2836"/>
      <c r="D7" s="2836"/>
      <c r="E7" s="955" t="s">
        <v>7766</v>
      </c>
      <c r="F7" s="955" t="s">
        <v>7767</v>
      </c>
      <c r="G7" s="955" t="s">
        <v>7768</v>
      </c>
      <c r="H7" s="955" t="s">
        <v>7769</v>
      </c>
      <c r="I7" s="955" t="s">
        <v>7851</v>
      </c>
      <c r="J7" s="955" t="s">
        <v>8100</v>
      </c>
      <c r="K7" s="955" t="s">
        <v>8101</v>
      </c>
      <c r="L7" s="955" t="s">
        <v>8102</v>
      </c>
      <c r="M7" s="2844"/>
      <c r="N7" s="1103"/>
      <c r="O7" s="2810"/>
      <c r="P7" s="1104"/>
      <c r="Q7" s="2810"/>
      <c r="R7" s="1104"/>
      <c r="S7" s="1065"/>
      <c r="T7" s="956"/>
      <c r="U7" s="892"/>
      <c r="V7" s="207"/>
      <c r="W7" s="207"/>
      <c r="X7" s="207"/>
      <c r="Y7" s="207"/>
      <c r="Z7" s="207"/>
      <c r="AA7" s="207"/>
      <c r="AB7" s="207"/>
      <c r="AC7" s="207"/>
      <c r="AD7" s="892"/>
      <c r="AE7" s="207"/>
      <c r="AF7" s="2867"/>
      <c r="AG7" s="955" t="s">
        <v>7766</v>
      </c>
      <c r="AH7" s="955" t="s">
        <v>7767</v>
      </c>
      <c r="AI7" s="955" t="s">
        <v>7768</v>
      </c>
      <c r="AJ7" s="955" t="s">
        <v>7769</v>
      </c>
      <c r="AK7" s="955" t="s">
        <v>7851</v>
      </c>
      <c r="AL7" s="955" t="s">
        <v>8100</v>
      </c>
      <c r="AM7" s="955" t="s">
        <v>8101</v>
      </c>
      <c r="AN7" s="955" t="s">
        <v>8102</v>
      </c>
      <c r="AO7" s="2844"/>
      <c r="AP7" s="207"/>
      <c r="AQ7" s="207"/>
      <c r="AR7" s="207"/>
      <c r="AS7" s="207"/>
    </row>
    <row r="8" spans="1:45" s="3" customFormat="1" ht="15.75" customHeight="1" thickTop="1" thickBot="1">
      <c r="A8" s="207"/>
      <c r="B8" s="1083"/>
      <c r="C8" s="1083"/>
      <c r="D8" s="1083"/>
      <c r="E8" s="1083"/>
      <c r="F8" s="1083"/>
      <c r="G8" s="1083"/>
      <c r="H8" s="1083"/>
      <c r="I8" s="1068"/>
      <c r="J8" s="1068"/>
      <c r="K8" s="1068"/>
      <c r="L8" s="1068"/>
      <c r="M8" s="1068"/>
      <c r="N8" s="1103"/>
      <c r="O8" s="1105"/>
      <c r="P8" s="1106"/>
      <c r="Q8" s="1107"/>
      <c r="R8" s="1106"/>
      <c r="S8" s="1065"/>
      <c r="T8" s="207"/>
      <c r="U8" s="892"/>
      <c r="V8" s="2707" t="s">
        <v>6028</v>
      </c>
      <c r="W8" s="2841"/>
      <c r="X8" s="2841"/>
      <c r="Y8" s="2841"/>
      <c r="Z8" s="2841"/>
      <c r="AA8" s="2841"/>
      <c r="AB8" s="2841"/>
      <c r="AC8" s="2841"/>
      <c r="AD8" s="892"/>
      <c r="AE8" s="207"/>
      <c r="AF8" s="1083"/>
      <c r="AG8" s="1083"/>
      <c r="AH8" s="1083"/>
      <c r="AI8" s="1083"/>
      <c r="AJ8" s="1083"/>
      <c r="AK8" s="1068"/>
      <c r="AL8" s="1068"/>
      <c r="AM8" s="1068"/>
      <c r="AN8" s="1068"/>
      <c r="AO8" s="1068"/>
      <c r="AP8" s="207"/>
      <c r="AQ8" s="207"/>
      <c r="AR8" s="207"/>
      <c r="AS8" s="207"/>
    </row>
    <row r="9" spans="1:45" s="3" customFormat="1" ht="15.75" customHeight="1" thickTop="1" thickBot="1">
      <c r="A9" s="207"/>
      <c r="B9" s="445" t="s">
        <v>6385</v>
      </c>
      <c r="C9" s="446"/>
      <c r="D9" s="446"/>
      <c r="E9" s="1108"/>
      <c r="F9" s="1108"/>
      <c r="G9" s="1108"/>
      <c r="H9" s="1108"/>
      <c r="I9" s="326"/>
      <c r="J9" s="326"/>
      <c r="K9" s="326"/>
      <c r="L9" s="1072"/>
      <c r="M9" s="1072"/>
      <c r="N9" s="1068"/>
      <c r="O9" s="401"/>
      <c r="P9" s="1102"/>
      <c r="Q9" s="1109"/>
      <c r="R9" s="1102"/>
      <c r="S9" s="1064"/>
      <c r="T9" s="207"/>
      <c r="U9" s="892"/>
      <c r="V9" s="321" t="s">
        <v>6036</v>
      </c>
      <c r="W9" s="207"/>
      <c r="X9" s="207"/>
      <c r="Y9" s="207"/>
      <c r="Z9" s="207"/>
      <c r="AA9" s="207"/>
      <c r="AB9" s="207"/>
      <c r="AC9" s="207"/>
      <c r="AD9" s="892"/>
      <c r="AE9" s="207"/>
      <c r="AF9" s="445" t="s">
        <v>6385</v>
      </c>
      <c r="AG9" s="1108"/>
      <c r="AH9" s="1108"/>
      <c r="AI9" s="1108"/>
      <c r="AJ9" s="1108"/>
      <c r="AK9" s="326"/>
      <c r="AL9" s="326"/>
      <c r="AM9" s="326"/>
      <c r="AN9" s="1072"/>
      <c r="AO9" s="1072"/>
      <c r="AP9" s="207"/>
      <c r="AQ9" s="207"/>
      <c r="AR9" s="207"/>
      <c r="AS9" s="207"/>
    </row>
    <row r="10" spans="1:45" s="3" customFormat="1" ht="15.75" customHeight="1" thickTop="1">
      <c r="A10" s="207"/>
      <c r="B10" s="505" t="s">
        <v>6327</v>
      </c>
      <c r="C10" s="329" t="s">
        <v>682</v>
      </c>
      <c r="D10" s="329">
        <v>3</v>
      </c>
      <c r="E10" s="752"/>
      <c r="F10" s="752"/>
      <c r="G10" s="752"/>
      <c r="H10" s="752"/>
      <c r="I10" s="752"/>
      <c r="J10" s="752"/>
      <c r="K10" s="752"/>
      <c r="L10" s="752"/>
      <c r="M10" s="2291">
        <f>IFERROR(SUM(E10:L10), 0)</f>
        <v>0</v>
      </c>
      <c r="N10" s="1110"/>
      <c r="O10" s="1111" t="s">
        <v>8103</v>
      </c>
      <c r="P10" s="1102"/>
      <c r="Q10" s="335"/>
      <c r="R10" s="1102"/>
      <c r="S10" s="1064"/>
      <c r="T10" s="336" t="str">
        <f>IF( SUM( V10:AC10 ) = 0, 0, $V$9 )</f>
        <v>Please complete all cells in row</v>
      </c>
      <c r="U10" s="892"/>
      <c r="V10" s="337">
        <f xml:space="preserve"> IF( ISNUMBER(E10), 0, 1 )</f>
        <v>1</v>
      </c>
      <c r="W10" s="337">
        <f t="shared" ref="W10:W16" si="0" xml:space="preserve"> IF( ISNUMBER(F10), 0, 1 )</f>
        <v>1</v>
      </c>
      <c r="X10" s="337">
        <f t="shared" ref="X10:X16" si="1" xml:space="preserve"> IF( ISNUMBER(G10), 0, 1 )</f>
        <v>1</v>
      </c>
      <c r="Y10" s="337">
        <f t="shared" ref="Y10:Y16" si="2" xml:space="preserve"> IF( ISNUMBER(H10), 0, 1 )</f>
        <v>1</v>
      </c>
      <c r="Z10" s="337">
        <f t="shared" ref="Z10:Z16" si="3" xml:space="preserve"> IF( ISNUMBER(I10), 0, 1 )</f>
        <v>1</v>
      </c>
      <c r="AA10" s="337">
        <f t="shared" ref="AA10:AA16" si="4" xml:space="preserve"> IF( ISNUMBER(J10), 0, 1 )</f>
        <v>1</v>
      </c>
      <c r="AB10" s="337">
        <f t="shared" ref="AB10:AB16" si="5" xml:space="preserve"> IF( ISNUMBER(K10), 0, 1 )</f>
        <v>1</v>
      </c>
      <c r="AC10" s="337">
        <f t="shared" ref="AC10:AC16" si="6" xml:space="preserve"> IF( ISNUMBER(L10), 0, 1 )</f>
        <v>1</v>
      </c>
      <c r="AD10" s="892"/>
      <c r="AE10" s="207"/>
      <c r="AF10" s="505" t="s">
        <v>6327</v>
      </c>
      <c r="AG10" s="975" t="s">
        <v>3091</v>
      </c>
      <c r="AH10" s="975" t="s">
        <v>3109</v>
      </c>
      <c r="AI10" s="975" t="s">
        <v>3127</v>
      </c>
      <c r="AJ10" s="975" t="s">
        <v>3145</v>
      </c>
      <c r="AK10" s="975" t="s">
        <v>3163</v>
      </c>
      <c r="AL10" s="975" t="s">
        <v>3181</v>
      </c>
      <c r="AM10" s="975" t="s">
        <v>3199</v>
      </c>
      <c r="AN10" s="975" t="s">
        <v>3217</v>
      </c>
      <c r="AO10" s="468" t="s">
        <v>3235</v>
      </c>
      <c r="AP10" s="207"/>
      <c r="AQ10" s="207"/>
      <c r="AR10" s="207"/>
      <c r="AS10" s="207"/>
    </row>
    <row r="11" spans="1:45" s="3" customFormat="1" ht="15.75" customHeight="1">
      <c r="A11" s="207"/>
      <c r="B11" s="514" t="s">
        <v>6329</v>
      </c>
      <c r="C11" s="338" t="s">
        <v>682</v>
      </c>
      <c r="D11" s="338">
        <v>3</v>
      </c>
      <c r="E11" s="755"/>
      <c r="F11" s="755"/>
      <c r="G11" s="755"/>
      <c r="H11" s="755"/>
      <c r="I11" s="755"/>
      <c r="J11" s="755"/>
      <c r="K11" s="755"/>
      <c r="L11" s="755"/>
      <c r="M11" s="2292">
        <f t="shared" ref="M11:M16" si="7">IFERROR(SUM(E11:L11), 0)</f>
        <v>0</v>
      </c>
      <c r="N11" s="1110"/>
      <c r="O11" s="1112" t="s">
        <v>8104</v>
      </c>
      <c r="P11" s="1102"/>
      <c r="Q11" s="343"/>
      <c r="R11" s="1102"/>
      <c r="S11" s="1064"/>
      <c r="T11" s="336" t="str">
        <f t="shared" ref="T11:T16" si="8">IF( SUM( V11:AC11 ) = 0, 0, $V$9 )</f>
        <v>Please complete all cells in row</v>
      </c>
      <c r="U11" s="892"/>
      <c r="V11" s="337">
        <f t="shared" ref="V11:V16" si="9" xml:space="preserve"> IF( ISNUMBER(E11), 0, 1 )</f>
        <v>1</v>
      </c>
      <c r="W11" s="337">
        <f t="shared" si="0"/>
        <v>1</v>
      </c>
      <c r="X11" s="337">
        <f t="shared" si="1"/>
        <v>1</v>
      </c>
      <c r="Y11" s="337">
        <f t="shared" si="2"/>
        <v>1</v>
      </c>
      <c r="Z11" s="337">
        <f t="shared" si="3"/>
        <v>1</v>
      </c>
      <c r="AA11" s="337">
        <f t="shared" si="4"/>
        <v>1</v>
      </c>
      <c r="AB11" s="337">
        <f t="shared" si="5"/>
        <v>1</v>
      </c>
      <c r="AC11" s="337">
        <f t="shared" si="6"/>
        <v>1</v>
      </c>
      <c r="AD11" s="892"/>
      <c r="AE11" s="207"/>
      <c r="AF11" s="514" t="s">
        <v>6329</v>
      </c>
      <c r="AG11" s="976" t="s">
        <v>3092</v>
      </c>
      <c r="AH11" s="976" t="s">
        <v>3110</v>
      </c>
      <c r="AI11" s="976" t="s">
        <v>3128</v>
      </c>
      <c r="AJ11" s="976" t="s">
        <v>3146</v>
      </c>
      <c r="AK11" s="976" t="s">
        <v>3164</v>
      </c>
      <c r="AL11" s="976" t="s">
        <v>3182</v>
      </c>
      <c r="AM11" s="976" t="s">
        <v>3200</v>
      </c>
      <c r="AN11" s="976" t="s">
        <v>3218</v>
      </c>
      <c r="AO11" s="963" t="s">
        <v>3236</v>
      </c>
      <c r="AP11" s="207"/>
      <c r="AQ11" s="207"/>
      <c r="AR11" s="207"/>
      <c r="AS11" s="207"/>
    </row>
    <row r="12" spans="1:45" s="3" customFormat="1" ht="15.75" customHeight="1">
      <c r="A12" s="207"/>
      <c r="B12" s="514" t="s">
        <v>6333</v>
      </c>
      <c r="C12" s="338" t="s">
        <v>682</v>
      </c>
      <c r="D12" s="338">
        <v>3</v>
      </c>
      <c r="E12" s="755"/>
      <c r="F12" s="755"/>
      <c r="G12" s="755"/>
      <c r="H12" s="755"/>
      <c r="I12" s="755"/>
      <c r="J12" s="755"/>
      <c r="K12" s="755"/>
      <c r="L12" s="755"/>
      <c r="M12" s="2292">
        <f t="shared" si="7"/>
        <v>0</v>
      </c>
      <c r="N12" s="1110"/>
      <c r="O12" s="1112" t="s">
        <v>8105</v>
      </c>
      <c r="P12" s="1102"/>
      <c r="Q12" s="343"/>
      <c r="R12" s="1102"/>
      <c r="S12" s="1064"/>
      <c r="T12" s="336" t="str">
        <f t="shared" si="8"/>
        <v>Please complete all cells in row</v>
      </c>
      <c r="U12" s="892"/>
      <c r="V12" s="337">
        <f t="shared" si="9"/>
        <v>1</v>
      </c>
      <c r="W12" s="337">
        <f t="shared" si="0"/>
        <v>1</v>
      </c>
      <c r="X12" s="337">
        <f t="shared" si="1"/>
        <v>1</v>
      </c>
      <c r="Y12" s="337">
        <f t="shared" si="2"/>
        <v>1</v>
      </c>
      <c r="Z12" s="337">
        <f t="shared" si="3"/>
        <v>1</v>
      </c>
      <c r="AA12" s="337">
        <f t="shared" si="4"/>
        <v>1</v>
      </c>
      <c r="AB12" s="337">
        <f t="shared" si="5"/>
        <v>1</v>
      </c>
      <c r="AC12" s="337">
        <f t="shared" si="6"/>
        <v>1</v>
      </c>
      <c r="AD12" s="892"/>
      <c r="AE12" s="207"/>
      <c r="AF12" s="514" t="s">
        <v>8106</v>
      </c>
      <c r="AG12" s="976" t="s">
        <v>3093</v>
      </c>
      <c r="AH12" s="976" t="s">
        <v>3111</v>
      </c>
      <c r="AI12" s="976" t="s">
        <v>3129</v>
      </c>
      <c r="AJ12" s="976" t="s">
        <v>3147</v>
      </c>
      <c r="AK12" s="976" t="s">
        <v>3165</v>
      </c>
      <c r="AL12" s="976" t="s">
        <v>3183</v>
      </c>
      <c r="AM12" s="976" t="s">
        <v>3201</v>
      </c>
      <c r="AN12" s="976" t="s">
        <v>3219</v>
      </c>
      <c r="AO12" s="963" t="s">
        <v>3237</v>
      </c>
      <c r="AP12" s="207"/>
      <c r="AQ12" s="207"/>
      <c r="AR12" s="207"/>
      <c r="AS12" s="207"/>
    </row>
    <row r="13" spans="1:45" s="3" customFormat="1" ht="15.75" customHeight="1">
      <c r="A13" s="207"/>
      <c r="B13" s="514" t="s">
        <v>8066</v>
      </c>
      <c r="C13" s="338" t="s">
        <v>682</v>
      </c>
      <c r="D13" s="338">
        <v>3</v>
      </c>
      <c r="E13" s="755"/>
      <c r="F13" s="755"/>
      <c r="G13" s="755"/>
      <c r="H13" s="755"/>
      <c r="I13" s="755"/>
      <c r="J13" s="755"/>
      <c r="K13" s="755"/>
      <c r="L13" s="755"/>
      <c r="M13" s="2292">
        <f t="shared" si="7"/>
        <v>0</v>
      </c>
      <c r="N13" s="1110"/>
      <c r="O13" s="1112" t="s">
        <v>8107</v>
      </c>
      <c r="P13" s="1102"/>
      <c r="Q13" s="343"/>
      <c r="R13" s="1102"/>
      <c r="S13" s="1064"/>
      <c r="T13" s="336" t="str">
        <f t="shared" si="8"/>
        <v>Please complete all cells in row</v>
      </c>
      <c r="U13" s="892"/>
      <c r="V13" s="337">
        <f t="shared" si="9"/>
        <v>1</v>
      </c>
      <c r="W13" s="337">
        <f t="shared" si="0"/>
        <v>1</v>
      </c>
      <c r="X13" s="337">
        <f t="shared" si="1"/>
        <v>1</v>
      </c>
      <c r="Y13" s="337">
        <f t="shared" si="2"/>
        <v>1</v>
      </c>
      <c r="Z13" s="337">
        <f t="shared" si="3"/>
        <v>1</v>
      </c>
      <c r="AA13" s="337">
        <f t="shared" si="4"/>
        <v>1</v>
      </c>
      <c r="AB13" s="337">
        <f t="shared" si="5"/>
        <v>1</v>
      </c>
      <c r="AC13" s="337">
        <f t="shared" si="6"/>
        <v>1</v>
      </c>
      <c r="AD13" s="892"/>
      <c r="AE13" s="207"/>
      <c r="AF13" s="514" t="s">
        <v>8066</v>
      </c>
      <c r="AG13" s="976" t="s">
        <v>3094</v>
      </c>
      <c r="AH13" s="976" t="s">
        <v>3112</v>
      </c>
      <c r="AI13" s="976" t="s">
        <v>3130</v>
      </c>
      <c r="AJ13" s="976" t="s">
        <v>3148</v>
      </c>
      <c r="AK13" s="976" t="s">
        <v>3166</v>
      </c>
      <c r="AL13" s="976" t="s">
        <v>3184</v>
      </c>
      <c r="AM13" s="976" t="s">
        <v>3202</v>
      </c>
      <c r="AN13" s="976" t="s">
        <v>3220</v>
      </c>
      <c r="AO13" s="963" t="s">
        <v>3238</v>
      </c>
      <c r="AP13" s="207"/>
      <c r="AQ13" s="207"/>
      <c r="AR13" s="207"/>
      <c r="AS13" s="207"/>
    </row>
    <row r="14" spans="1:45" s="3" customFormat="1" ht="15.75" customHeight="1">
      <c r="A14" s="207"/>
      <c r="B14" s="514" t="s">
        <v>8068</v>
      </c>
      <c r="C14" s="338" t="s">
        <v>682</v>
      </c>
      <c r="D14" s="338">
        <v>3</v>
      </c>
      <c r="E14" s="755"/>
      <c r="F14" s="755"/>
      <c r="G14" s="755"/>
      <c r="H14" s="755"/>
      <c r="I14" s="755"/>
      <c r="J14" s="755"/>
      <c r="K14" s="755"/>
      <c r="L14" s="755"/>
      <c r="M14" s="2292">
        <f t="shared" si="7"/>
        <v>0</v>
      </c>
      <c r="N14" s="1110"/>
      <c r="O14" s="1112" t="s">
        <v>8108</v>
      </c>
      <c r="P14" s="1102"/>
      <c r="Q14" s="343"/>
      <c r="R14" s="1102"/>
      <c r="S14" s="1064"/>
      <c r="T14" s="336" t="str">
        <f t="shared" si="8"/>
        <v>Please complete all cells in row</v>
      </c>
      <c r="U14" s="892"/>
      <c r="V14" s="337">
        <f t="shared" si="9"/>
        <v>1</v>
      </c>
      <c r="W14" s="337">
        <f t="shared" si="0"/>
        <v>1</v>
      </c>
      <c r="X14" s="337">
        <f t="shared" si="1"/>
        <v>1</v>
      </c>
      <c r="Y14" s="337">
        <f t="shared" si="2"/>
        <v>1</v>
      </c>
      <c r="Z14" s="337">
        <f t="shared" si="3"/>
        <v>1</v>
      </c>
      <c r="AA14" s="337">
        <f t="shared" si="4"/>
        <v>1</v>
      </c>
      <c r="AB14" s="337">
        <f t="shared" si="5"/>
        <v>1</v>
      </c>
      <c r="AC14" s="337">
        <f t="shared" si="6"/>
        <v>1</v>
      </c>
      <c r="AD14" s="892"/>
      <c r="AE14" s="207"/>
      <c r="AF14" s="514" t="s">
        <v>8068</v>
      </c>
      <c r="AG14" s="976" t="s">
        <v>3095</v>
      </c>
      <c r="AH14" s="976" t="s">
        <v>3113</v>
      </c>
      <c r="AI14" s="976" t="s">
        <v>3131</v>
      </c>
      <c r="AJ14" s="976" t="s">
        <v>3149</v>
      </c>
      <c r="AK14" s="976" t="s">
        <v>3167</v>
      </c>
      <c r="AL14" s="976" t="s">
        <v>3185</v>
      </c>
      <c r="AM14" s="976" t="s">
        <v>3203</v>
      </c>
      <c r="AN14" s="976" t="s">
        <v>3221</v>
      </c>
      <c r="AO14" s="963" t="s">
        <v>3239</v>
      </c>
      <c r="AP14" s="207"/>
      <c r="AQ14" s="207"/>
      <c r="AR14" s="207"/>
      <c r="AS14" s="207"/>
    </row>
    <row r="15" spans="1:45" s="3" customFormat="1" ht="15.75" customHeight="1">
      <c r="A15" s="207"/>
      <c r="B15" s="514" t="s">
        <v>6341</v>
      </c>
      <c r="C15" s="338" t="s">
        <v>682</v>
      </c>
      <c r="D15" s="338">
        <v>3</v>
      </c>
      <c r="E15" s="755"/>
      <c r="F15" s="755"/>
      <c r="G15" s="755"/>
      <c r="H15" s="755"/>
      <c r="I15" s="755"/>
      <c r="J15" s="755"/>
      <c r="K15" s="755"/>
      <c r="L15" s="755"/>
      <c r="M15" s="2292">
        <f t="shared" si="7"/>
        <v>0</v>
      </c>
      <c r="N15" s="1110"/>
      <c r="O15" s="1112" t="s">
        <v>8109</v>
      </c>
      <c r="P15" s="1102"/>
      <c r="Q15" s="343"/>
      <c r="R15" s="1102"/>
      <c r="S15" s="1064"/>
      <c r="T15" s="336" t="str">
        <f t="shared" si="8"/>
        <v>Please complete all cells in row</v>
      </c>
      <c r="U15" s="892"/>
      <c r="V15" s="337">
        <f t="shared" si="9"/>
        <v>1</v>
      </c>
      <c r="W15" s="337">
        <f t="shared" si="0"/>
        <v>1</v>
      </c>
      <c r="X15" s="337">
        <f t="shared" si="1"/>
        <v>1</v>
      </c>
      <c r="Y15" s="337">
        <f t="shared" si="2"/>
        <v>1</v>
      </c>
      <c r="Z15" s="337">
        <f t="shared" si="3"/>
        <v>1</v>
      </c>
      <c r="AA15" s="337">
        <f t="shared" si="4"/>
        <v>1</v>
      </c>
      <c r="AB15" s="337">
        <f t="shared" si="5"/>
        <v>1</v>
      </c>
      <c r="AC15" s="337">
        <f t="shared" si="6"/>
        <v>1</v>
      </c>
      <c r="AD15" s="892"/>
      <c r="AE15" s="207"/>
      <c r="AF15" s="514" t="s">
        <v>6341</v>
      </c>
      <c r="AG15" s="976" t="s">
        <v>3096</v>
      </c>
      <c r="AH15" s="976" t="s">
        <v>3114</v>
      </c>
      <c r="AI15" s="976" t="s">
        <v>3132</v>
      </c>
      <c r="AJ15" s="976" t="s">
        <v>3150</v>
      </c>
      <c r="AK15" s="976" t="s">
        <v>3168</v>
      </c>
      <c r="AL15" s="976" t="s">
        <v>3186</v>
      </c>
      <c r="AM15" s="976" t="s">
        <v>3204</v>
      </c>
      <c r="AN15" s="976" t="s">
        <v>3222</v>
      </c>
      <c r="AO15" s="963" t="s">
        <v>3240</v>
      </c>
      <c r="AP15" s="207"/>
      <c r="AQ15" s="207"/>
      <c r="AR15" s="207"/>
      <c r="AS15" s="207"/>
    </row>
    <row r="16" spans="1:45" s="3" customFormat="1" ht="15.75" customHeight="1" thickBot="1">
      <c r="A16" s="207"/>
      <c r="B16" s="517" t="s">
        <v>6342</v>
      </c>
      <c r="C16" s="407" t="s">
        <v>682</v>
      </c>
      <c r="D16" s="407">
        <v>3</v>
      </c>
      <c r="E16" s="1766"/>
      <c r="F16" s="1766"/>
      <c r="G16" s="1766"/>
      <c r="H16" s="1766"/>
      <c r="I16" s="1766"/>
      <c r="J16" s="1766"/>
      <c r="K16" s="1766"/>
      <c r="L16" s="1766"/>
      <c r="M16" s="2293">
        <f t="shared" si="7"/>
        <v>0</v>
      </c>
      <c r="N16" s="1110"/>
      <c r="O16" s="1114" t="s">
        <v>8110</v>
      </c>
      <c r="P16" s="324"/>
      <c r="Q16" s="354"/>
      <c r="R16" s="324"/>
      <c r="S16" s="1064"/>
      <c r="T16" s="336" t="str">
        <f t="shared" si="8"/>
        <v>Please complete all cells in row</v>
      </c>
      <c r="U16" s="892"/>
      <c r="V16" s="337">
        <f t="shared" si="9"/>
        <v>1</v>
      </c>
      <c r="W16" s="337">
        <f t="shared" si="0"/>
        <v>1</v>
      </c>
      <c r="X16" s="337">
        <f t="shared" si="1"/>
        <v>1</v>
      </c>
      <c r="Y16" s="337">
        <f t="shared" si="2"/>
        <v>1</v>
      </c>
      <c r="Z16" s="337">
        <f t="shared" si="3"/>
        <v>1</v>
      </c>
      <c r="AA16" s="337">
        <f t="shared" si="4"/>
        <v>1</v>
      </c>
      <c r="AB16" s="337">
        <f t="shared" si="5"/>
        <v>1</v>
      </c>
      <c r="AC16" s="337">
        <f t="shared" si="6"/>
        <v>1</v>
      </c>
      <c r="AD16" s="892"/>
      <c r="AE16" s="207"/>
      <c r="AF16" s="517" t="s">
        <v>6342</v>
      </c>
      <c r="AG16" s="1113" t="s">
        <v>3097</v>
      </c>
      <c r="AH16" s="1113" t="s">
        <v>3115</v>
      </c>
      <c r="AI16" s="1113" t="s">
        <v>3133</v>
      </c>
      <c r="AJ16" s="1113" t="s">
        <v>3151</v>
      </c>
      <c r="AK16" s="1113" t="s">
        <v>3169</v>
      </c>
      <c r="AL16" s="1113" t="s">
        <v>3187</v>
      </c>
      <c r="AM16" s="1113" t="s">
        <v>3205</v>
      </c>
      <c r="AN16" s="1113" t="s">
        <v>3223</v>
      </c>
      <c r="AO16" s="469" t="s">
        <v>3241</v>
      </c>
      <c r="AP16" s="207"/>
      <c r="AQ16" s="207"/>
      <c r="AR16" s="207"/>
      <c r="AS16" s="207"/>
    </row>
    <row r="17" spans="1:45" s="3" customFormat="1" ht="15.75" customHeight="1" thickTop="1" thickBot="1">
      <c r="A17" s="207"/>
      <c r="B17" s="467"/>
      <c r="C17" s="467"/>
      <c r="D17" s="467"/>
      <c r="E17" s="1767"/>
      <c r="F17" s="1767"/>
      <c r="G17" s="1767"/>
      <c r="H17" s="1767"/>
      <c r="I17" s="1756"/>
      <c r="J17" s="1756"/>
      <c r="K17" s="1756"/>
      <c r="L17" s="1756"/>
      <c r="M17" s="2294"/>
      <c r="N17" s="1073"/>
      <c r="O17" s="401"/>
      <c r="P17" s="1115"/>
      <c r="Q17" s="1116"/>
      <c r="R17" s="1115"/>
      <c r="S17" s="1064"/>
      <c r="T17" s="336"/>
      <c r="U17" s="892"/>
      <c r="V17" s="207"/>
      <c r="W17" s="207"/>
      <c r="X17" s="207"/>
      <c r="Y17" s="207"/>
      <c r="Z17" s="207"/>
      <c r="AA17" s="207"/>
      <c r="AB17" s="207"/>
      <c r="AC17" s="207"/>
      <c r="AD17" s="892"/>
      <c r="AE17" s="207"/>
      <c r="AF17" s="467"/>
      <c r="AG17" s="467"/>
      <c r="AH17" s="467"/>
      <c r="AI17" s="467"/>
      <c r="AJ17" s="467"/>
      <c r="AK17" s="1073"/>
      <c r="AL17" s="1073"/>
      <c r="AM17" s="1073"/>
      <c r="AN17" s="1073"/>
      <c r="AO17" s="1073"/>
      <c r="AP17" s="207"/>
      <c r="AQ17" s="207"/>
      <c r="AR17" s="207"/>
      <c r="AS17" s="207"/>
    </row>
    <row r="18" spans="1:45" s="3" customFormat="1" ht="15.75" customHeight="1" thickTop="1" thickBot="1">
      <c r="A18" s="207"/>
      <c r="B18" s="445" t="s">
        <v>8072</v>
      </c>
      <c r="C18" s="446"/>
      <c r="D18" s="446"/>
      <c r="E18" s="1768"/>
      <c r="F18" s="1768"/>
      <c r="G18" s="1768"/>
      <c r="H18" s="1768"/>
      <c r="I18" s="1769"/>
      <c r="J18" s="1769"/>
      <c r="K18" s="1769"/>
      <c r="L18" s="1758"/>
      <c r="M18" s="2295"/>
      <c r="N18" s="1068"/>
      <c r="O18" s="401"/>
      <c r="P18" s="1103"/>
      <c r="Q18" s="1117"/>
      <c r="R18" s="1103"/>
      <c r="S18" s="1064"/>
      <c r="T18" s="336"/>
      <c r="U18" s="892"/>
      <c r="V18" s="207"/>
      <c r="W18" s="207"/>
      <c r="X18" s="207"/>
      <c r="Y18" s="207"/>
      <c r="Z18" s="207"/>
      <c r="AA18" s="207"/>
      <c r="AB18" s="207"/>
      <c r="AC18" s="207"/>
      <c r="AD18" s="892"/>
      <c r="AE18" s="207"/>
      <c r="AF18" s="445" t="s">
        <v>8072</v>
      </c>
      <c r="AG18" s="1108"/>
      <c r="AH18" s="1108"/>
      <c r="AI18" s="1108"/>
      <c r="AJ18" s="1108"/>
      <c r="AK18" s="326"/>
      <c r="AL18" s="326"/>
      <c r="AM18" s="326"/>
      <c r="AN18" s="1072"/>
      <c r="AO18" s="1072"/>
      <c r="AP18" s="207"/>
      <c r="AQ18" s="207"/>
      <c r="AR18" s="207"/>
      <c r="AS18" s="207"/>
    </row>
    <row r="19" spans="1:45" s="3" customFormat="1" ht="15.75" customHeight="1" thickTop="1">
      <c r="A19" s="207"/>
      <c r="B19" s="505" t="s">
        <v>8073</v>
      </c>
      <c r="C19" s="329" t="s">
        <v>682</v>
      </c>
      <c r="D19" s="329">
        <v>3</v>
      </c>
      <c r="E19" s="752"/>
      <c r="F19" s="752"/>
      <c r="G19" s="752"/>
      <c r="H19" s="752"/>
      <c r="I19" s="752"/>
      <c r="J19" s="752"/>
      <c r="K19" s="752"/>
      <c r="L19" s="752"/>
      <c r="M19" s="2291">
        <f>IFERROR(SUM(E19:L19), 0)</f>
        <v>0</v>
      </c>
      <c r="N19" s="1110"/>
      <c r="O19" s="1111" t="s">
        <v>8112</v>
      </c>
      <c r="P19" s="1103"/>
      <c r="Q19" s="335"/>
      <c r="R19" s="1103"/>
      <c r="S19" s="1064"/>
      <c r="T19" s="336" t="str">
        <f t="shared" ref="T19:T21" si="10">IF( SUM( V19:AC19 ) = 0, 0, $V$9 )</f>
        <v>Please complete all cells in row</v>
      </c>
      <c r="U19" s="892"/>
      <c r="V19" s="337">
        <f t="shared" ref="V19:V21" si="11" xml:space="preserve"> IF( ISNUMBER(E19), 0, 1 )</f>
        <v>1</v>
      </c>
      <c r="W19" s="337">
        <f t="shared" ref="W19:W21" si="12" xml:space="preserve"> IF( ISNUMBER(F19), 0, 1 )</f>
        <v>1</v>
      </c>
      <c r="X19" s="337">
        <f t="shared" ref="X19:X21" si="13" xml:space="preserve"> IF( ISNUMBER(G19), 0, 1 )</f>
        <v>1</v>
      </c>
      <c r="Y19" s="337">
        <f t="shared" ref="Y19:Y21" si="14" xml:space="preserve"> IF( ISNUMBER(H19), 0, 1 )</f>
        <v>1</v>
      </c>
      <c r="Z19" s="337">
        <f t="shared" ref="Z19:Z21" si="15" xml:space="preserve"> IF( ISNUMBER(I19), 0, 1 )</f>
        <v>1</v>
      </c>
      <c r="AA19" s="337">
        <f t="shared" ref="AA19:AA21" si="16" xml:space="preserve"> IF( ISNUMBER(J19), 0, 1 )</f>
        <v>1</v>
      </c>
      <c r="AB19" s="337">
        <f t="shared" ref="AB19:AB21" si="17" xml:space="preserve"> IF( ISNUMBER(K19), 0, 1 )</f>
        <v>1</v>
      </c>
      <c r="AC19" s="337">
        <f t="shared" ref="AC19:AC21" si="18" xml:space="preserve"> IF( ISNUMBER(L19), 0, 1 )</f>
        <v>1</v>
      </c>
      <c r="AD19" s="892"/>
      <c r="AE19" s="207"/>
      <c r="AF19" s="505" t="s">
        <v>8111</v>
      </c>
      <c r="AG19" s="975" t="s">
        <v>3098</v>
      </c>
      <c r="AH19" s="975" t="s">
        <v>3116</v>
      </c>
      <c r="AI19" s="975" t="s">
        <v>3134</v>
      </c>
      <c r="AJ19" s="975" t="s">
        <v>3152</v>
      </c>
      <c r="AK19" s="975" t="s">
        <v>3170</v>
      </c>
      <c r="AL19" s="975" t="s">
        <v>3188</v>
      </c>
      <c r="AM19" s="975" t="s">
        <v>3206</v>
      </c>
      <c r="AN19" s="975" t="s">
        <v>3224</v>
      </c>
      <c r="AO19" s="468" t="s">
        <v>3242</v>
      </c>
      <c r="AP19" s="207"/>
      <c r="AQ19" s="207"/>
      <c r="AR19" s="207"/>
      <c r="AS19" s="207"/>
    </row>
    <row r="20" spans="1:45" s="3" customFormat="1" ht="15.75" customHeight="1">
      <c r="A20" s="207"/>
      <c r="B20" s="514" t="s">
        <v>11253</v>
      </c>
      <c r="C20" s="338" t="s">
        <v>682</v>
      </c>
      <c r="D20" s="338">
        <v>3</v>
      </c>
      <c r="E20" s="755"/>
      <c r="F20" s="755"/>
      <c r="G20" s="755"/>
      <c r="H20" s="755"/>
      <c r="I20" s="755"/>
      <c r="J20" s="755"/>
      <c r="K20" s="755"/>
      <c r="L20" s="755"/>
      <c r="M20" s="2292">
        <f t="shared" ref="M20:M21" si="19">IFERROR(SUM(E20:L20), 0)</f>
        <v>0</v>
      </c>
      <c r="N20" s="1110"/>
      <c r="O20" s="1112" t="s">
        <v>8114</v>
      </c>
      <c r="P20" s="1103"/>
      <c r="Q20" s="343"/>
      <c r="R20" s="1103"/>
      <c r="S20" s="1064"/>
      <c r="T20" s="336" t="str">
        <f t="shared" si="10"/>
        <v>Please complete all cells in row</v>
      </c>
      <c r="U20" s="892"/>
      <c r="V20" s="337">
        <f t="shared" si="11"/>
        <v>1</v>
      </c>
      <c r="W20" s="337">
        <f t="shared" si="12"/>
        <v>1</v>
      </c>
      <c r="X20" s="337">
        <f t="shared" si="13"/>
        <v>1</v>
      </c>
      <c r="Y20" s="337">
        <f t="shared" si="14"/>
        <v>1</v>
      </c>
      <c r="Z20" s="337">
        <f t="shared" si="15"/>
        <v>1</v>
      </c>
      <c r="AA20" s="337">
        <f t="shared" si="16"/>
        <v>1</v>
      </c>
      <c r="AB20" s="337">
        <f t="shared" si="17"/>
        <v>1</v>
      </c>
      <c r="AC20" s="337">
        <f t="shared" si="18"/>
        <v>1</v>
      </c>
      <c r="AD20" s="892"/>
      <c r="AE20" s="207"/>
      <c r="AF20" s="514" t="s">
        <v>8113</v>
      </c>
      <c r="AG20" s="976" t="s">
        <v>3099</v>
      </c>
      <c r="AH20" s="976" t="s">
        <v>3117</v>
      </c>
      <c r="AI20" s="976" t="s">
        <v>3135</v>
      </c>
      <c r="AJ20" s="976" t="s">
        <v>3153</v>
      </c>
      <c r="AK20" s="976" t="s">
        <v>3171</v>
      </c>
      <c r="AL20" s="976" t="s">
        <v>3189</v>
      </c>
      <c r="AM20" s="976" t="s">
        <v>3207</v>
      </c>
      <c r="AN20" s="976" t="s">
        <v>3225</v>
      </c>
      <c r="AO20" s="963" t="s">
        <v>3243</v>
      </c>
      <c r="AP20" s="207"/>
      <c r="AQ20" s="207"/>
      <c r="AR20" s="207"/>
      <c r="AS20" s="207"/>
    </row>
    <row r="21" spans="1:45" s="3" customFormat="1" ht="15.75" customHeight="1" thickBot="1">
      <c r="A21" s="207"/>
      <c r="B21" s="517" t="s">
        <v>8077</v>
      </c>
      <c r="C21" s="407" t="s">
        <v>682</v>
      </c>
      <c r="D21" s="407">
        <v>3</v>
      </c>
      <c r="E21" s="1766"/>
      <c r="F21" s="1766"/>
      <c r="G21" s="1766"/>
      <c r="H21" s="1766"/>
      <c r="I21" s="1766"/>
      <c r="J21" s="1766"/>
      <c r="K21" s="1766"/>
      <c r="L21" s="1766"/>
      <c r="M21" s="2293">
        <f t="shared" si="19"/>
        <v>0</v>
      </c>
      <c r="N21" s="1110"/>
      <c r="O21" s="1114" t="s">
        <v>8116</v>
      </c>
      <c r="P21" s="1103"/>
      <c r="Q21" s="354"/>
      <c r="R21" s="1103"/>
      <c r="S21" s="1064"/>
      <c r="T21" s="336" t="str">
        <f t="shared" si="10"/>
        <v>Please complete all cells in row</v>
      </c>
      <c r="U21" s="892"/>
      <c r="V21" s="337">
        <f t="shared" si="11"/>
        <v>1</v>
      </c>
      <c r="W21" s="337">
        <f t="shared" si="12"/>
        <v>1</v>
      </c>
      <c r="X21" s="337">
        <f t="shared" si="13"/>
        <v>1</v>
      </c>
      <c r="Y21" s="337">
        <f t="shared" si="14"/>
        <v>1</v>
      </c>
      <c r="Z21" s="337">
        <f t="shared" si="15"/>
        <v>1</v>
      </c>
      <c r="AA21" s="337">
        <f t="shared" si="16"/>
        <v>1</v>
      </c>
      <c r="AB21" s="337">
        <f t="shared" si="17"/>
        <v>1</v>
      </c>
      <c r="AC21" s="337">
        <f t="shared" si="18"/>
        <v>1</v>
      </c>
      <c r="AD21" s="892"/>
      <c r="AE21" s="207"/>
      <c r="AF21" s="517" t="s">
        <v>8115</v>
      </c>
      <c r="AG21" s="1113" t="s">
        <v>3100</v>
      </c>
      <c r="AH21" s="1113" t="s">
        <v>3118</v>
      </c>
      <c r="AI21" s="1113" t="s">
        <v>3136</v>
      </c>
      <c r="AJ21" s="1113" t="s">
        <v>3154</v>
      </c>
      <c r="AK21" s="1113" t="s">
        <v>3172</v>
      </c>
      <c r="AL21" s="1113" t="s">
        <v>3190</v>
      </c>
      <c r="AM21" s="1113" t="s">
        <v>3208</v>
      </c>
      <c r="AN21" s="1113" t="s">
        <v>3226</v>
      </c>
      <c r="AO21" s="469" t="s">
        <v>3244</v>
      </c>
      <c r="AP21" s="207"/>
      <c r="AQ21" s="207"/>
      <c r="AR21" s="207"/>
      <c r="AS21" s="207"/>
    </row>
    <row r="22" spans="1:45" s="3" customFormat="1" ht="15.75" customHeight="1" thickTop="1" thickBot="1">
      <c r="A22" s="207"/>
      <c r="B22" s="1083"/>
      <c r="C22" s="1083"/>
      <c r="D22" s="1083"/>
      <c r="E22" s="1770"/>
      <c r="F22" s="1770"/>
      <c r="G22" s="1770"/>
      <c r="H22" s="1770"/>
      <c r="I22" s="1759"/>
      <c r="J22" s="1759"/>
      <c r="K22" s="1759"/>
      <c r="L22" s="1759"/>
      <c r="M22" s="2296"/>
      <c r="N22" s="1103"/>
      <c r="O22" s="1105"/>
      <c r="P22" s="1106"/>
      <c r="Q22" s="1107"/>
      <c r="R22" s="1106"/>
      <c r="S22" s="1065"/>
      <c r="T22" s="336"/>
      <c r="U22" s="892"/>
      <c r="V22" s="207"/>
      <c r="W22" s="207"/>
      <c r="X22" s="207"/>
      <c r="Y22" s="207"/>
      <c r="Z22" s="207"/>
      <c r="AA22" s="207"/>
      <c r="AB22" s="207"/>
      <c r="AC22" s="207"/>
      <c r="AD22" s="892"/>
      <c r="AE22" s="207"/>
      <c r="AF22" s="1083"/>
      <c r="AG22" s="1083"/>
      <c r="AH22" s="1083"/>
      <c r="AI22" s="1083"/>
      <c r="AJ22" s="1083"/>
      <c r="AK22" s="1068"/>
      <c r="AL22" s="1068"/>
      <c r="AM22" s="1068"/>
      <c r="AN22" s="1068"/>
      <c r="AO22" s="1068"/>
      <c r="AP22" s="207"/>
      <c r="AQ22" s="207"/>
      <c r="AR22" s="207"/>
      <c r="AS22" s="207"/>
    </row>
    <row r="23" spans="1:45" s="3" customFormat="1" ht="15.75" customHeight="1" thickTop="1" thickBot="1">
      <c r="A23" s="207"/>
      <c r="B23" s="445" t="s">
        <v>8079</v>
      </c>
      <c r="C23" s="446"/>
      <c r="D23" s="446"/>
      <c r="E23" s="1768"/>
      <c r="F23" s="1768"/>
      <c r="G23" s="1768"/>
      <c r="H23" s="1768"/>
      <c r="I23" s="1769"/>
      <c r="J23" s="1769"/>
      <c r="K23" s="1769"/>
      <c r="L23" s="1758"/>
      <c r="M23" s="2295"/>
      <c r="N23" s="1068"/>
      <c r="O23" s="401"/>
      <c r="P23" s="1102"/>
      <c r="Q23" s="1109"/>
      <c r="R23" s="1102"/>
      <c r="S23" s="1064"/>
      <c r="T23" s="336"/>
      <c r="U23" s="892"/>
      <c r="V23" s="207"/>
      <c r="W23" s="207"/>
      <c r="X23" s="207"/>
      <c r="Y23" s="207"/>
      <c r="Z23" s="207"/>
      <c r="AA23" s="207"/>
      <c r="AB23" s="207"/>
      <c r="AC23" s="207"/>
      <c r="AD23" s="892"/>
      <c r="AE23" s="207"/>
      <c r="AF23" s="445" t="s">
        <v>8117</v>
      </c>
      <c r="AG23" s="1108"/>
      <c r="AH23" s="1108"/>
      <c r="AI23" s="1108"/>
      <c r="AJ23" s="1108"/>
      <c r="AK23" s="326"/>
      <c r="AL23" s="326"/>
      <c r="AM23" s="326"/>
      <c r="AN23" s="1072"/>
      <c r="AO23" s="1072"/>
      <c r="AP23" s="207"/>
      <c r="AQ23" s="207"/>
      <c r="AR23" s="207"/>
      <c r="AS23" s="207"/>
    </row>
    <row r="24" spans="1:45" s="3" customFormat="1" ht="15.75" customHeight="1" thickTop="1">
      <c r="A24" s="207"/>
      <c r="B24" s="505" t="s">
        <v>8080</v>
      </c>
      <c r="C24" s="329" t="s">
        <v>682</v>
      </c>
      <c r="D24" s="329">
        <v>3</v>
      </c>
      <c r="E24" s="752"/>
      <c r="F24" s="752"/>
      <c r="G24" s="752"/>
      <c r="H24" s="752"/>
      <c r="I24" s="752"/>
      <c r="J24" s="752"/>
      <c r="K24" s="752"/>
      <c r="L24" s="752"/>
      <c r="M24" s="2291">
        <f>IFERROR(SUM(E24:L24), 0)</f>
        <v>0</v>
      </c>
      <c r="N24" s="1110"/>
      <c r="O24" s="1111" t="s">
        <v>8118</v>
      </c>
      <c r="P24" s="1102"/>
      <c r="Q24" s="335"/>
      <c r="R24" s="1102"/>
      <c r="S24" s="1064"/>
      <c r="T24" s="336" t="str">
        <f t="shared" ref="T24:T26" si="20">IF( SUM( V24:AC24 ) = 0, 0, $V$9 )</f>
        <v>Please complete all cells in row</v>
      </c>
      <c r="U24" s="892"/>
      <c r="V24" s="337">
        <f t="shared" ref="V24:V26" si="21" xml:space="preserve"> IF( ISNUMBER(E24), 0, 1 )</f>
        <v>1</v>
      </c>
      <c r="W24" s="337">
        <f t="shared" ref="W24:W26" si="22" xml:space="preserve"> IF( ISNUMBER(F24), 0, 1 )</f>
        <v>1</v>
      </c>
      <c r="X24" s="337">
        <f t="shared" ref="X24:X26" si="23" xml:space="preserve"> IF( ISNUMBER(G24), 0, 1 )</f>
        <v>1</v>
      </c>
      <c r="Y24" s="337">
        <f t="shared" ref="Y24:Y26" si="24" xml:space="preserve"> IF( ISNUMBER(H24), 0, 1 )</f>
        <v>1</v>
      </c>
      <c r="Z24" s="337">
        <f t="shared" ref="Z24:Z26" si="25" xml:space="preserve"> IF( ISNUMBER(I24), 0, 1 )</f>
        <v>1</v>
      </c>
      <c r="AA24" s="337">
        <f t="shared" ref="AA24:AA26" si="26" xml:space="preserve"> IF( ISNUMBER(J24), 0, 1 )</f>
        <v>1</v>
      </c>
      <c r="AB24" s="337">
        <f t="shared" ref="AB24:AB26" si="27" xml:space="preserve"> IF( ISNUMBER(K24), 0, 1 )</f>
        <v>1</v>
      </c>
      <c r="AC24" s="337">
        <f t="shared" ref="AC24:AC26" si="28" xml:space="preserve"> IF( ISNUMBER(L24), 0, 1 )</f>
        <v>1</v>
      </c>
      <c r="AD24" s="892"/>
      <c r="AE24" s="207"/>
      <c r="AF24" s="505" t="s">
        <v>8080</v>
      </c>
      <c r="AG24" s="975" t="s">
        <v>3101</v>
      </c>
      <c r="AH24" s="975" t="s">
        <v>3119</v>
      </c>
      <c r="AI24" s="975" t="s">
        <v>3137</v>
      </c>
      <c r="AJ24" s="975" t="s">
        <v>3155</v>
      </c>
      <c r="AK24" s="975" t="s">
        <v>3173</v>
      </c>
      <c r="AL24" s="975" t="s">
        <v>3191</v>
      </c>
      <c r="AM24" s="975" t="s">
        <v>3209</v>
      </c>
      <c r="AN24" s="975" t="s">
        <v>3227</v>
      </c>
      <c r="AO24" s="468" t="s">
        <v>3245</v>
      </c>
      <c r="AP24" s="207"/>
      <c r="AQ24" s="207"/>
      <c r="AR24" s="207"/>
      <c r="AS24" s="207"/>
    </row>
    <row r="25" spans="1:45" s="3" customFormat="1" ht="15.75" customHeight="1">
      <c r="A25" s="207"/>
      <c r="B25" s="514" t="s">
        <v>8082</v>
      </c>
      <c r="C25" s="338" t="s">
        <v>682</v>
      </c>
      <c r="D25" s="338">
        <v>3</v>
      </c>
      <c r="E25" s="755"/>
      <c r="F25" s="755"/>
      <c r="G25" s="755"/>
      <c r="H25" s="755"/>
      <c r="I25" s="755"/>
      <c r="J25" s="755"/>
      <c r="K25" s="755"/>
      <c r="L25" s="755"/>
      <c r="M25" s="2292">
        <f t="shared" ref="M25:M26" si="29">IFERROR(SUM(E25:L25), 0)</f>
        <v>0</v>
      </c>
      <c r="N25" s="1110"/>
      <c r="O25" s="1112" t="s">
        <v>8119</v>
      </c>
      <c r="P25" s="324"/>
      <c r="Q25" s="343"/>
      <c r="R25" s="324"/>
      <c r="S25" s="1064"/>
      <c r="T25" s="336" t="str">
        <f t="shared" si="20"/>
        <v>Please complete all cells in row</v>
      </c>
      <c r="U25" s="892"/>
      <c r="V25" s="337">
        <f t="shared" si="21"/>
        <v>1</v>
      </c>
      <c r="W25" s="337">
        <f t="shared" si="22"/>
        <v>1</v>
      </c>
      <c r="X25" s="337">
        <f t="shared" si="23"/>
        <v>1</v>
      </c>
      <c r="Y25" s="337">
        <f t="shared" si="24"/>
        <v>1</v>
      </c>
      <c r="Z25" s="337">
        <f t="shared" si="25"/>
        <v>1</v>
      </c>
      <c r="AA25" s="337">
        <f t="shared" si="26"/>
        <v>1</v>
      </c>
      <c r="AB25" s="337">
        <f t="shared" si="27"/>
        <v>1</v>
      </c>
      <c r="AC25" s="337">
        <f t="shared" si="28"/>
        <v>1</v>
      </c>
      <c r="AD25" s="892"/>
      <c r="AE25" s="207"/>
      <c r="AF25" s="514" t="s">
        <v>8082</v>
      </c>
      <c r="AG25" s="976" t="s">
        <v>3102</v>
      </c>
      <c r="AH25" s="976" t="s">
        <v>3120</v>
      </c>
      <c r="AI25" s="976" t="s">
        <v>3138</v>
      </c>
      <c r="AJ25" s="976" t="s">
        <v>3156</v>
      </c>
      <c r="AK25" s="976" t="s">
        <v>3174</v>
      </c>
      <c r="AL25" s="976" t="s">
        <v>3192</v>
      </c>
      <c r="AM25" s="976" t="s">
        <v>3210</v>
      </c>
      <c r="AN25" s="976" t="s">
        <v>3228</v>
      </c>
      <c r="AO25" s="963" t="s">
        <v>3246</v>
      </c>
      <c r="AP25" s="207"/>
      <c r="AQ25" s="207"/>
      <c r="AR25" s="207"/>
      <c r="AS25" s="207"/>
    </row>
    <row r="26" spans="1:45" s="3" customFormat="1" ht="30.75" thickBot="1">
      <c r="A26" s="207"/>
      <c r="B26" s="2485" t="s">
        <v>17543</v>
      </c>
      <c r="C26" s="407" t="s">
        <v>682</v>
      </c>
      <c r="D26" s="407">
        <v>3</v>
      </c>
      <c r="E26" s="1766"/>
      <c r="F26" s="1766"/>
      <c r="G26" s="1766"/>
      <c r="H26" s="1766"/>
      <c r="I26" s="1766"/>
      <c r="J26" s="1766"/>
      <c r="K26" s="1766"/>
      <c r="L26" s="1766"/>
      <c r="M26" s="2293">
        <f t="shared" si="29"/>
        <v>0</v>
      </c>
      <c r="N26" s="1110"/>
      <c r="O26" s="1114" t="s">
        <v>8121</v>
      </c>
      <c r="P26" s="1115"/>
      <c r="Q26" s="354"/>
      <c r="R26" s="1115"/>
      <c r="S26" s="1064"/>
      <c r="T26" s="336" t="str">
        <f t="shared" si="20"/>
        <v>Please complete all cells in row</v>
      </c>
      <c r="U26" s="892"/>
      <c r="V26" s="337">
        <f t="shared" si="21"/>
        <v>1</v>
      </c>
      <c r="W26" s="337">
        <f t="shared" si="22"/>
        <v>1</v>
      </c>
      <c r="X26" s="337">
        <f t="shared" si="23"/>
        <v>1</v>
      </c>
      <c r="Y26" s="337">
        <f t="shared" si="24"/>
        <v>1</v>
      </c>
      <c r="Z26" s="337">
        <f t="shared" si="25"/>
        <v>1</v>
      </c>
      <c r="AA26" s="337">
        <f t="shared" si="26"/>
        <v>1</v>
      </c>
      <c r="AB26" s="337">
        <f t="shared" si="27"/>
        <v>1</v>
      </c>
      <c r="AC26" s="337">
        <f t="shared" si="28"/>
        <v>1</v>
      </c>
      <c r="AD26" s="892"/>
      <c r="AE26" s="207"/>
      <c r="AF26" s="517" t="s">
        <v>8120</v>
      </c>
      <c r="AG26" s="1113" t="s">
        <v>3103</v>
      </c>
      <c r="AH26" s="1113" t="s">
        <v>3121</v>
      </c>
      <c r="AI26" s="1113" t="s">
        <v>3139</v>
      </c>
      <c r="AJ26" s="1113" t="s">
        <v>3157</v>
      </c>
      <c r="AK26" s="1113" t="s">
        <v>3175</v>
      </c>
      <c r="AL26" s="1113" t="s">
        <v>3193</v>
      </c>
      <c r="AM26" s="1113" t="s">
        <v>3211</v>
      </c>
      <c r="AN26" s="1113" t="s">
        <v>3229</v>
      </c>
      <c r="AO26" s="469" t="s">
        <v>3247</v>
      </c>
      <c r="AP26" s="207"/>
      <c r="AQ26" s="207"/>
      <c r="AR26" s="207"/>
      <c r="AS26" s="207"/>
    </row>
    <row r="27" spans="1:45" s="3" customFormat="1" ht="15.75" customHeight="1" thickTop="1" thickBot="1">
      <c r="A27" s="207"/>
      <c r="B27" s="417"/>
      <c r="C27" s="417"/>
      <c r="D27" s="417"/>
      <c r="E27" s="1771"/>
      <c r="F27" s="1771"/>
      <c r="G27" s="1771"/>
      <c r="H27" s="1771"/>
      <c r="I27" s="1771"/>
      <c r="J27" s="1771"/>
      <c r="K27" s="1771"/>
      <c r="L27" s="1771"/>
      <c r="M27" s="2297"/>
      <c r="N27" s="1110"/>
      <c r="O27" s="184"/>
      <c r="P27" s="1103"/>
      <c r="Q27" s="1117"/>
      <c r="R27" s="1103"/>
      <c r="S27" s="1064"/>
      <c r="T27" s="336"/>
      <c r="U27" s="892"/>
      <c r="V27" s="207"/>
      <c r="W27" s="207"/>
      <c r="X27" s="207"/>
      <c r="Y27" s="207"/>
      <c r="Z27" s="207"/>
      <c r="AA27" s="207"/>
      <c r="AB27" s="207"/>
      <c r="AC27" s="207"/>
      <c r="AD27" s="892"/>
      <c r="AE27" s="207"/>
      <c r="AF27" s="417"/>
      <c r="AG27" s="1110"/>
      <c r="AH27" s="1110"/>
      <c r="AI27" s="1110"/>
      <c r="AJ27" s="1110"/>
      <c r="AK27" s="1110"/>
      <c r="AL27" s="1110"/>
      <c r="AM27" s="1110"/>
      <c r="AN27" s="1110"/>
      <c r="AO27" s="1110"/>
      <c r="AP27" s="207"/>
      <c r="AQ27" s="207"/>
      <c r="AR27" s="207"/>
      <c r="AS27" s="207"/>
    </row>
    <row r="28" spans="1:45" s="3" customFormat="1" ht="15.75" customHeight="1" thickTop="1" thickBot="1">
      <c r="A28" s="207"/>
      <c r="B28" s="523" t="s">
        <v>6344</v>
      </c>
      <c r="C28" s="423" t="s">
        <v>682</v>
      </c>
      <c r="D28" s="423">
        <v>3</v>
      </c>
      <c r="E28" s="2287">
        <f>IFERROR(SUM(E10:E16,E19:E21,E24:E26), 0)</f>
        <v>0</v>
      </c>
      <c r="F28" s="2287">
        <f t="shared" ref="F28:L28" si="30">IFERROR(SUM(F10:F16,F19:F21,F24:F26), 0)</f>
        <v>0</v>
      </c>
      <c r="G28" s="2287">
        <f t="shared" si="30"/>
        <v>0</v>
      </c>
      <c r="H28" s="2287">
        <f t="shared" si="30"/>
        <v>0</v>
      </c>
      <c r="I28" s="2287">
        <f t="shared" si="30"/>
        <v>0</v>
      </c>
      <c r="J28" s="2287">
        <f t="shared" si="30"/>
        <v>0</v>
      </c>
      <c r="K28" s="2287">
        <f t="shared" si="30"/>
        <v>0</v>
      </c>
      <c r="L28" s="2287">
        <f t="shared" si="30"/>
        <v>0</v>
      </c>
      <c r="M28" s="2298">
        <f>IFERROR(SUM(M10:M16,M19:M21,M24:M26), 0)</f>
        <v>0</v>
      </c>
      <c r="N28" s="1110"/>
      <c r="O28" s="1119" t="s">
        <v>8122</v>
      </c>
      <c r="P28" s="1103"/>
      <c r="Q28" s="427"/>
      <c r="R28" s="1103"/>
      <c r="S28" s="1064"/>
      <c r="T28" s="336"/>
      <c r="U28" s="892"/>
      <c r="V28" s="207"/>
      <c r="W28" s="207"/>
      <c r="X28" s="207"/>
      <c r="Y28" s="207"/>
      <c r="Z28" s="207"/>
      <c r="AA28" s="207"/>
      <c r="AB28" s="207"/>
      <c r="AC28" s="207"/>
      <c r="AD28" s="892"/>
      <c r="AE28" s="207"/>
      <c r="AF28" s="762" t="s">
        <v>6344</v>
      </c>
      <c r="AG28" s="1050" t="s">
        <v>3104</v>
      </c>
      <c r="AH28" s="1050" t="s">
        <v>3122</v>
      </c>
      <c r="AI28" s="1050" t="s">
        <v>3140</v>
      </c>
      <c r="AJ28" s="1050" t="s">
        <v>3158</v>
      </c>
      <c r="AK28" s="1050" t="s">
        <v>3176</v>
      </c>
      <c r="AL28" s="1050" t="s">
        <v>3194</v>
      </c>
      <c r="AM28" s="1050" t="s">
        <v>3212</v>
      </c>
      <c r="AN28" s="1050" t="s">
        <v>3230</v>
      </c>
      <c r="AO28" s="745" t="s">
        <v>3248</v>
      </c>
      <c r="AP28" s="207"/>
      <c r="AQ28" s="207"/>
      <c r="AR28" s="207"/>
      <c r="AS28" s="207"/>
    </row>
    <row r="29" spans="1:45" s="3" customFormat="1" ht="15.75" customHeight="1" thickTop="1" thickBot="1">
      <c r="A29" s="207"/>
      <c r="B29" s="417"/>
      <c r="C29" s="417"/>
      <c r="D29" s="417"/>
      <c r="E29" s="1768"/>
      <c r="F29" s="1768"/>
      <c r="G29" s="1768"/>
      <c r="H29" s="1772"/>
      <c r="I29" s="1771"/>
      <c r="J29" s="1771"/>
      <c r="K29" s="1771"/>
      <c r="L29" s="1771"/>
      <c r="M29" s="2297"/>
      <c r="N29" s="1110"/>
      <c r="O29" s="184"/>
      <c r="P29" s="1103"/>
      <c r="Q29" s="1117"/>
      <c r="R29" s="1103"/>
      <c r="S29" s="1064"/>
      <c r="T29" s="336"/>
      <c r="U29" s="892"/>
      <c r="V29" s="207"/>
      <c r="W29" s="207"/>
      <c r="X29" s="207"/>
      <c r="Y29" s="207"/>
      <c r="Z29" s="207"/>
      <c r="AA29" s="207"/>
      <c r="AB29" s="207"/>
      <c r="AC29" s="207"/>
      <c r="AD29" s="892"/>
      <c r="AE29" s="207"/>
      <c r="AF29" s="417"/>
      <c r="AG29" s="1108"/>
      <c r="AH29" s="1108"/>
      <c r="AI29" s="1108"/>
      <c r="AJ29" s="417"/>
      <c r="AK29" s="1110"/>
      <c r="AL29" s="1110"/>
      <c r="AM29" s="1110"/>
      <c r="AN29" s="1110"/>
      <c r="AO29" s="1110"/>
      <c r="AP29" s="207"/>
      <c r="AQ29" s="207"/>
      <c r="AR29" s="207"/>
      <c r="AS29" s="207"/>
    </row>
    <row r="30" spans="1:45" s="3" customFormat="1" ht="15.75" customHeight="1" thickTop="1" thickBot="1">
      <c r="A30" s="207"/>
      <c r="B30" s="445" t="s">
        <v>6181</v>
      </c>
      <c r="C30" s="446"/>
      <c r="D30" s="446"/>
      <c r="E30" s="1768"/>
      <c r="F30" s="1768"/>
      <c r="G30" s="1768"/>
      <c r="H30" s="1768"/>
      <c r="I30" s="1773"/>
      <c r="J30" s="1771"/>
      <c r="K30" s="1771"/>
      <c r="L30" s="1771"/>
      <c r="M30" s="2297"/>
      <c r="N30" s="1110"/>
      <c r="O30" s="83"/>
      <c r="P30" s="1102"/>
      <c r="Q30" s="1109"/>
      <c r="R30" s="1102"/>
      <c r="S30" s="1064"/>
      <c r="T30" s="336"/>
      <c r="U30" s="892"/>
      <c r="V30" s="207"/>
      <c r="W30" s="207"/>
      <c r="X30" s="207"/>
      <c r="Y30" s="207"/>
      <c r="Z30" s="207"/>
      <c r="AA30" s="207"/>
      <c r="AB30" s="207"/>
      <c r="AC30" s="207"/>
      <c r="AD30" s="892"/>
      <c r="AE30" s="207"/>
      <c r="AF30" s="445" t="s">
        <v>6181</v>
      </c>
      <c r="AG30" s="1108"/>
      <c r="AH30" s="1108"/>
      <c r="AI30" s="1108"/>
      <c r="AJ30" s="1108"/>
      <c r="AK30" s="1120"/>
      <c r="AL30" s="1110"/>
      <c r="AM30" s="1110"/>
      <c r="AN30" s="1110"/>
      <c r="AO30" s="1110"/>
      <c r="AP30" s="207"/>
      <c r="AQ30" s="207"/>
      <c r="AR30" s="207"/>
      <c r="AS30" s="207"/>
    </row>
    <row r="31" spans="1:45" s="3" customFormat="1" ht="15.75" customHeight="1" thickTop="1">
      <c r="A31" s="207"/>
      <c r="B31" s="505" t="s">
        <v>8087</v>
      </c>
      <c r="C31" s="329" t="s">
        <v>682</v>
      </c>
      <c r="D31" s="329">
        <v>3</v>
      </c>
      <c r="E31" s="752"/>
      <c r="F31" s="752"/>
      <c r="G31" s="752"/>
      <c r="H31" s="752"/>
      <c r="I31" s="752"/>
      <c r="J31" s="752"/>
      <c r="K31" s="752"/>
      <c r="L31" s="752"/>
      <c r="M31" s="2291">
        <f>IFERROR(SUM(E31:L31), 0)</f>
        <v>0</v>
      </c>
      <c r="N31" s="1110"/>
      <c r="O31" s="1111" t="s">
        <v>8123</v>
      </c>
      <c r="P31" s="1102"/>
      <c r="Q31" s="335"/>
      <c r="R31" s="1102"/>
      <c r="S31" s="1064"/>
      <c r="T31" s="336" t="str">
        <f t="shared" ref="T31:T32" si="31">IF( SUM( V31:AC31 ) = 0, 0, $V$9 )</f>
        <v>Please complete all cells in row</v>
      </c>
      <c r="U31" s="892"/>
      <c r="V31" s="337">
        <f t="shared" ref="V31:V32" si="32" xml:space="preserve"> IF( ISNUMBER(E31), 0, 1 )</f>
        <v>1</v>
      </c>
      <c r="W31" s="337">
        <f t="shared" ref="W31:W32" si="33" xml:space="preserve"> IF( ISNUMBER(F31), 0, 1 )</f>
        <v>1</v>
      </c>
      <c r="X31" s="337">
        <f t="shared" ref="X31:X32" si="34" xml:space="preserve"> IF( ISNUMBER(G31), 0, 1 )</f>
        <v>1</v>
      </c>
      <c r="Y31" s="337">
        <f t="shared" ref="Y31:Y32" si="35" xml:space="preserve"> IF( ISNUMBER(H31), 0, 1 )</f>
        <v>1</v>
      </c>
      <c r="Z31" s="337">
        <f t="shared" ref="Z31:Z32" si="36" xml:space="preserve"> IF( ISNUMBER(I31), 0, 1 )</f>
        <v>1</v>
      </c>
      <c r="AA31" s="337">
        <f t="shared" ref="AA31:AA32" si="37" xml:space="preserve"> IF( ISNUMBER(J31), 0, 1 )</f>
        <v>1</v>
      </c>
      <c r="AB31" s="337">
        <f t="shared" ref="AB31:AB32" si="38" xml:space="preserve"> IF( ISNUMBER(K31), 0, 1 )</f>
        <v>1</v>
      </c>
      <c r="AC31" s="337">
        <f t="shared" ref="AC31:AC32" si="39" xml:space="preserve"> IF( ISNUMBER(L31), 0, 1 )</f>
        <v>1</v>
      </c>
      <c r="AD31" s="892"/>
      <c r="AE31" s="207"/>
      <c r="AF31" s="505" t="s">
        <v>8087</v>
      </c>
      <c r="AG31" s="975" t="s">
        <v>3105</v>
      </c>
      <c r="AH31" s="975" t="s">
        <v>3123</v>
      </c>
      <c r="AI31" s="975" t="s">
        <v>3141</v>
      </c>
      <c r="AJ31" s="975" t="s">
        <v>3159</v>
      </c>
      <c r="AK31" s="975" t="s">
        <v>3177</v>
      </c>
      <c r="AL31" s="975" t="s">
        <v>3195</v>
      </c>
      <c r="AM31" s="975" t="s">
        <v>3213</v>
      </c>
      <c r="AN31" s="975" t="s">
        <v>3231</v>
      </c>
      <c r="AO31" s="468" t="s">
        <v>3249</v>
      </c>
      <c r="AP31" s="207"/>
      <c r="AQ31" s="207"/>
      <c r="AR31" s="207"/>
      <c r="AS31" s="207"/>
    </row>
    <row r="32" spans="1:45" s="3" customFormat="1" ht="15.75" customHeight="1">
      <c r="A32" s="207"/>
      <c r="B32" s="514" t="s">
        <v>8089</v>
      </c>
      <c r="C32" s="338" t="s">
        <v>682</v>
      </c>
      <c r="D32" s="338">
        <v>3</v>
      </c>
      <c r="E32" s="755"/>
      <c r="F32" s="755"/>
      <c r="G32" s="755"/>
      <c r="H32" s="755"/>
      <c r="I32" s="755"/>
      <c r="J32" s="755"/>
      <c r="K32" s="755"/>
      <c r="L32" s="755"/>
      <c r="M32" s="2292">
        <f t="shared" ref="M32" si="40">IFERROR(SUM(E32:L32), 0)</f>
        <v>0</v>
      </c>
      <c r="N32" s="1110"/>
      <c r="O32" s="1112" t="s">
        <v>8124</v>
      </c>
      <c r="P32" s="1102"/>
      <c r="Q32" s="343"/>
      <c r="R32" s="1102"/>
      <c r="S32" s="1064"/>
      <c r="T32" s="336" t="str">
        <f t="shared" si="31"/>
        <v>Please complete all cells in row</v>
      </c>
      <c r="U32" s="892"/>
      <c r="V32" s="337">
        <f t="shared" si="32"/>
        <v>1</v>
      </c>
      <c r="W32" s="337">
        <f t="shared" si="33"/>
        <v>1</v>
      </c>
      <c r="X32" s="337">
        <f t="shared" si="34"/>
        <v>1</v>
      </c>
      <c r="Y32" s="337">
        <f t="shared" si="35"/>
        <v>1</v>
      </c>
      <c r="Z32" s="337">
        <f t="shared" si="36"/>
        <v>1</v>
      </c>
      <c r="AA32" s="337">
        <f t="shared" si="37"/>
        <v>1</v>
      </c>
      <c r="AB32" s="337">
        <f t="shared" si="38"/>
        <v>1</v>
      </c>
      <c r="AC32" s="337">
        <f t="shared" si="39"/>
        <v>1</v>
      </c>
      <c r="AD32" s="892"/>
      <c r="AE32" s="207"/>
      <c r="AF32" s="514" t="s">
        <v>8089</v>
      </c>
      <c r="AG32" s="976" t="s">
        <v>3106</v>
      </c>
      <c r="AH32" s="976" t="s">
        <v>3124</v>
      </c>
      <c r="AI32" s="976" t="s">
        <v>3142</v>
      </c>
      <c r="AJ32" s="976" t="s">
        <v>3160</v>
      </c>
      <c r="AK32" s="976" t="s">
        <v>3178</v>
      </c>
      <c r="AL32" s="976" t="s">
        <v>3196</v>
      </c>
      <c r="AM32" s="976" t="s">
        <v>3214</v>
      </c>
      <c r="AN32" s="976" t="s">
        <v>3232</v>
      </c>
      <c r="AO32" s="963" t="s">
        <v>3250</v>
      </c>
      <c r="AP32" s="207"/>
      <c r="AQ32" s="207"/>
      <c r="AR32" s="207"/>
      <c r="AS32" s="207"/>
    </row>
    <row r="33" spans="1:45" s="3" customFormat="1" ht="15.75" customHeight="1" thickBot="1">
      <c r="A33" s="207"/>
      <c r="B33" s="517" t="s">
        <v>8091</v>
      </c>
      <c r="C33" s="407" t="s">
        <v>682</v>
      </c>
      <c r="D33" s="407">
        <v>3</v>
      </c>
      <c r="E33" s="2283">
        <f>IFERROR(SUM(E31:E32), 0)</f>
        <v>0</v>
      </c>
      <c r="F33" s="2283">
        <f t="shared" ref="F33:L33" si="41">IFERROR(SUM(F31:F32), 0)</f>
        <v>0</v>
      </c>
      <c r="G33" s="2283">
        <f t="shared" si="41"/>
        <v>0</v>
      </c>
      <c r="H33" s="2283">
        <f t="shared" si="41"/>
        <v>0</v>
      </c>
      <c r="I33" s="2283">
        <f t="shared" si="41"/>
        <v>0</v>
      </c>
      <c r="J33" s="2283">
        <f t="shared" si="41"/>
        <v>0</v>
      </c>
      <c r="K33" s="2283">
        <f t="shared" si="41"/>
        <v>0</v>
      </c>
      <c r="L33" s="2283">
        <f t="shared" si="41"/>
        <v>0</v>
      </c>
      <c r="M33" s="2293">
        <f>IFERROR(SUM(M31:M32), 0)</f>
        <v>0</v>
      </c>
      <c r="N33" s="1110"/>
      <c r="O33" s="1114" t="s">
        <v>8125</v>
      </c>
      <c r="P33" s="1102"/>
      <c r="Q33" s="354"/>
      <c r="R33" s="1102"/>
      <c r="S33" s="1064"/>
      <c r="T33" s="336"/>
      <c r="U33" s="892"/>
      <c r="V33" s="207"/>
      <c r="W33" s="207"/>
      <c r="X33" s="207"/>
      <c r="Y33" s="207"/>
      <c r="Z33" s="207"/>
      <c r="AA33" s="207"/>
      <c r="AB33" s="207"/>
      <c r="AC33" s="207"/>
      <c r="AD33" s="892"/>
      <c r="AE33" s="207"/>
      <c r="AF33" s="517" t="s">
        <v>8091</v>
      </c>
      <c r="AG33" s="737" t="s">
        <v>3107</v>
      </c>
      <c r="AH33" s="737" t="s">
        <v>3125</v>
      </c>
      <c r="AI33" s="737" t="s">
        <v>3143</v>
      </c>
      <c r="AJ33" s="737" t="s">
        <v>3161</v>
      </c>
      <c r="AK33" s="737" t="s">
        <v>3179</v>
      </c>
      <c r="AL33" s="737" t="s">
        <v>3197</v>
      </c>
      <c r="AM33" s="737" t="s">
        <v>3215</v>
      </c>
      <c r="AN33" s="737" t="s">
        <v>3233</v>
      </c>
      <c r="AO33" s="469" t="s">
        <v>3251</v>
      </c>
      <c r="AP33" s="207"/>
      <c r="AQ33" s="207"/>
      <c r="AR33" s="207"/>
      <c r="AS33" s="207"/>
    </row>
    <row r="34" spans="1:45" s="3" customFormat="1" ht="15.75" customHeight="1" thickTop="1" thickBot="1">
      <c r="A34" s="207"/>
      <c r="B34" s="417"/>
      <c r="C34" s="417"/>
      <c r="D34" s="417"/>
      <c r="E34" s="417"/>
      <c r="F34" s="417"/>
      <c r="G34" s="417"/>
      <c r="H34" s="417"/>
      <c r="I34" s="1120"/>
      <c r="J34" s="1110"/>
      <c r="K34" s="1110"/>
      <c r="L34" s="1110"/>
      <c r="M34" s="2299"/>
      <c r="N34" s="1110"/>
      <c r="O34" s="83"/>
      <c r="P34" s="1102"/>
      <c r="Q34" s="1109"/>
      <c r="R34" s="1102"/>
      <c r="S34" s="1064"/>
      <c r="T34" s="336"/>
      <c r="U34" s="892"/>
      <c r="V34" s="207"/>
      <c r="W34" s="207"/>
      <c r="X34" s="207"/>
      <c r="Y34" s="207"/>
      <c r="Z34" s="207"/>
      <c r="AA34" s="207"/>
      <c r="AB34" s="207"/>
      <c r="AC34" s="207"/>
      <c r="AD34" s="892"/>
      <c r="AE34" s="207"/>
      <c r="AF34" s="417"/>
      <c r="AG34" s="417"/>
      <c r="AH34" s="417"/>
      <c r="AI34" s="417"/>
      <c r="AJ34" s="417"/>
      <c r="AK34" s="1120"/>
      <c r="AL34" s="1110"/>
      <c r="AM34" s="1110"/>
      <c r="AN34" s="1110"/>
      <c r="AO34" s="1110"/>
      <c r="AP34" s="207"/>
      <c r="AQ34" s="207"/>
      <c r="AR34" s="207"/>
      <c r="AS34" s="207"/>
    </row>
    <row r="35" spans="1:45" s="3" customFormat="1" ht="15.75" customHeight="1" thickTop="1" thickBot="1">
      <c r="A35" s="207"/>
      <c r="B35" s="445" t="s">
        <v>8093</v>
      </c>
      <c r="C35" s="446"/>
      <c r="D35" s="446"/>
      <c r="E35" s="1108"/>
      <c r="F35" s="1108"/>
      <c r="G35" s="1108"/>
      <c r="H35" s="1108"/>
      <c r="I35" s="1110"/>
      <c r="J35" s="1110"/>
      <c r="K35" s="1110"/>
      <c r="L35" s="1110"/>
      <c r="M35" s="2299"/>
      <c r="N35" s="1110"/>
      <c r="O35" s="184"/>
      <c r="P35" s="1103"/>
      <c r="Q35" s="1117"/>
      <c r="R35" s="1103"/>
      <c r="S35" s="1064"/>
      <c r="T35" s="336"/>
      <c r="U35" s="892"/>
      <c r="V35" s="207"/>
      <c r="W35" s="207"/>
      <c r="X35" s="207"/>
      <c r="Y35" s="207"/>
      <c r="Z35" s="207"/>
      <c r="AA35" s="207"/>
      <c r="AB35" s="207"/>
      <c r="AC35" s="207"/>
      <c r="AD35" s="892"/>
      <c r="AE35" s="207"/>
      <c r="AF35" s="445" t="s">
        <v>8093</v>
      </c>
      <c r="AG35" s="1108"/>
      <c r="AH35" s="1108"/>
      <c r="AI35" s="1108"/>
      <c r="AJ35" s="1108"/>
      <c r="AK35" s="1110"/>
      <c r="AL35" s="1110"/>
      <c r="AM35" s="1110"/>
      <c r="AN35" s="1110"/>
      <c r="AO35" s="1110"/>
      <c r="AP35" s="207"/>
      <c r="AQ35" s="207"/>
      <c r="AR35" s="207"/>
      <c r="AS35" s="207"/>
    </row>
    <row r="36" spans="1:45" s="3" customFormat="1" ht="15.75" customHeight="1" thickTop="1" thickBot="1">
      <c r="A36" s="207"/>
      <c r="B36" s="523" t="s">
        <v>8094</v>
      </c>
      <c r="C36" s="423" t="s">
        <v>1096</v>
      </c>
      <c r="D36" s="423">
        <v>0</v>
      </c>
      <c r="E36" s="1774"/>
      <c r="F36" s="1774"/>
      <c r="G36" s="1774"/>
      <c r="H36" s="1774"/>
      <c r="I36" s="1774"/>
      <c r="J36" s="1774"/>
      <c r="K36" s="1774"/>
      <c r="L36" s="1774"/>
      <c r="M36" s="2300">
        <f>IFERROR(SUM(E36:L36), 0)</f>
        <v>0</v>
      </c>
      <c r="N36" s="1110"/>
      <c r="O36" s="1119" t="s">
        <v>8126</v>
      </c>
      <c r="P36" s="1102"/>
      <c r="Q36" s="427"/>
      <c r="R36" s="1102"/>
      <c r="S36" s="1064"/>
      <c r="T36" s="336" t="str">
        <f>IF( SUM( V36:AC36 ) = 0, 0, $V$9 )</f>
        <v>Please complete all cells in row</v>
      </c>
      <c r="U36" s="892"/>
      <c r="V36" s="337">
        <f t="shared" ref="V36" si="42" xml:space="preserve"> IF( ISNUMBER(E36), 0, 1 )</f>
        <v>1</v>
      </c>
      <c r="W36" s="337">
        <f t="shared" ref="W36" si="43" xml:space="preserve"> IF( ISNUMBER(F36), 0, 1 )</f>
        <v>1</v>
      </c>
      <c r="X36" s="337">
        <f t="shared" ref="X36" si="44" xml:space="preserve"> IF( ISNUMBER(G36), 0, 1 )</f>
        <v>1</v>
      </c>
      <c r="Y36" s="337">
        <f t="shared" ref="Y36" si="45" xml:space="preserve"> IF( ISNUMBER(H36), 0, 1 )</f>
        <v>1</v>
      </c>
      <c r="Z36" s="337">
        <f t="shared" ref="Z36" si="46" xml:space="preserve"> IF( ISNUMBER(I36), 0, 1 )</f>
        <v>1</v>
      </c>
      <c r="AA36" s="337">
        <f t="shared" ref="AA36" si="47" xml:space="preserve"> IF( ISNUMBER(J36), 0, 1 )</f>
        <v>1</v>
      </c>
      <c r="AB36" s="337">
        <f t="shared" ref="AB36" si="48" xml:space="preserve"> IF( ISNUMBER(K36), 0, 1 )</f>
        <v>1</v>
      </c>
      <c r="AC36" s="337">
        <f t="shared" ref="AC36" si="49" xml:space="preserve"> IF( ISNUMBER(L36), 0, 1 )</f>
        <v>1</v>
      </c>
      <c r="AD36" s="892"/>
      <c r="AE36" s="207"/>
      <c r="AF36" s="762" t="s">
        <v>8094</v>
      </c>
      <c r="AG36" s="1049" t="s">
        <v>3108</v>
      </c>
      <c r="AH36" s="1049" t="s">
        <v>3126</v>
      </c>
      <c r="AI36" s="1049" t="s">
        <v>3144</v>
      </c>
      <c r="AJ36" s="1049" t="s">
        <v>3162</v>
      </c>
      <c r="AK36" s="1049" t="s">
        <v>3180</v>
      </c>
      <c r="AL36" s="1049" t="s">
        <v>3198</v>
      </c>
      <c r="AM36" s="1049" t="s">
        <v>3216</v>
      </c>
      <c r="AN36" s="1049" t="s">
        <v>3234</v>
      </c>
      <c r="AO36" s="745" t="s">
        <v>3252</v>
      </c>
      <c r="AP36" s="207"/>
      <c r="AQ36" s="207"/>
      <c r="AR36" s="207"/>
      <c r="AS36" s="207"/>
    </row>
    <row r="37" spans="1:45" s="23" customFormat="1" ht="15.75" customHeight="1" thickTop="1" thickBot="1">
      <c r="A37" s="207"/>
      <c r="B37" s="467"/>
      <c r="C37" s="110"/>
      <c r="D37" s="110"/>
      <c r="E37" s="110"/>
      <c r="F37" s="110"/>
      <c r="G37" s="110"/>
      <c r="H37" s="110"/>
      <c r="I37" s="401"/>
      <c r="J37" s="401"/>
      <c r="K37" s="401"/>
      <c r="L37" s="401"/>
      <c r="M37" s="2274"/>
      <c r="N37" s="401"/>
      <c r="O37" s="401"/>
      <c r="P37" s="1094"/>
      <c r="Q37" s="1121"/>
      <c r="R37" s="1094"/>
      <c r="S37" s="1064"/>
      <c r="T37" s="336"/>
      <c r="U37" s="892"/>
      <c r="V37" s="207"/>
      <c r="W37" s="207"/>
      <c r="X37" s="207"/>
      <c r="Y37" s="207"/>
      <c r="Z37" s="207"/>
      <c r="AA37" s="207"/>
      <c r="AB37" s="207"/>
      <c r="AC37" s="207"/>
      <c r="AD37" s="892"/>
      <c r="AE37" s="244"/>
      <c r="AF37" s="467"/>
      <c r="AG37" s="110"/>
      <c r="AH37" s="110"/>
      <c r="AI37" s="110"/>
      <c r="AJ37" s="110"/>
      <c r="AK37" s="401"/>
      <c r="AL37" s="401"/>
      <c r="AM37" s="401"/>
      <c r="AN37" s="401"/>
      <c r="AO37" s="401"/>
      <c r="AP37" s="244"/>
      <c r="AQ37" s="244"/>
      <c r="AR37" s="244"/>
      <c r="AS37" s="244"/>
    </row>
    <row r="38" spans="1:45" ht="15.75" customHeight="1" thickTop="1" thickBot="1">
      <c r="A38" s="207"/>
      <c r="B38" s="445" t="s">
        <v>8127</v>
      </c>
      <c r="C38" s="446"/>
      <c r="D38" s="446"/>
      <c r="E38" s="1108"/>
      <c r="F38" s="1108"/>
      <c r="G38" s="1108"/>
      <c r="H38" s="1108"/>
      <c r="I38" s="1120"/>
      <c r="J38" s="1110"/>
      <c r="K38" s="1110"/>
      <c r="L38" s="1110"/>
      <c r="M38" s="2299"/>
      <c r="N38" s="1110"/>
      <c r="O38" s="83"/>
      <c r="P38" s="1102"/>
      <c r="Q38" s="1109"/>
      <c r="R38" s="1094"/>
      <c r="S38" s="1064"/>
      <c r="T38" s="336"/>
      <c r="U38" s="892"/>
      <c r="V38" s="207"/>
      <c r="W38" s="207"/>
      <c r="X38" s="207"/>
      <c r="Y38" s="207"/>
      <c r="Z38" s="207"/>
      <c r="AA38" s="207"/>
      <c r="AB38" s="207"/>
      <c r="AC38" s="207"/>
      <c r="AD38" s="892"/>
      <c r="AE38" s="244"/>
      <c r="AF38" s="445" t="s">
        <v>8127</v>
      </c>
      <c r="AG38" s="1108"/>
      <c r="AH38" s="1108"/>
      <c r="AI38" s="1108"/>
      <c r="AJ38" s="1108"/>
      <c r="AK38" s="1120"/>
      <c r="AL38" s="1110"/>
      <c r="AM38" s="1110"/>
      <c r="AN38" s="1110"/>
      <c r="AO38" s="1110"/>
      <c r="AP38" s="1118"/>
      <c r="AQ38" s="1118"/>
      <c r="AR38" s="244"/>
      <c r="AS38" s="244"/>
    </row>
    <row r="39" spans="1:45" ht="15.75" customHeight="1" thickTop="1">
      <c r="A39" s="207"/>
      <c r="B39" s="505" t="s">
        <v>6327</v>
      </c>
      <c r="C39" s="329" t="s">
        <v>682</v>
      </c>
      <c r="D39" s="329">
        <v>3</v>
      </c>
      <c r="E39" s="752"/>
      <c r="F39" s="752"/>
      <c r="G39" s="752"/>
      <c r="H39" s="752"/>
      <c r="I39" s="752"/>
      <c r="J39" s="752"/>
      <c r="K39" s="752"/>
      <c r="L39" s="752"/>
      <c r="M39" s="2291">
        <f t="shared" ref="M39:M40" si="50">IFERROR(SUM(E39:L39), 0)</f>
        <v>0</v>
      </c>
      <c r="N39" s="1110"/>
      <c r="O39" s="1111" t="s">
        <v>8128</v>
      </c>
      <c r="P39" s="1102"/>
      <c r="Q39" s="335"/>
      <c r="R39" s="109"/>
      <c r="S39" s="1064"/>
      <c r="T39" s="336" t="str">
        <f t="shared" ref="T39:T40" si="51">IF( SUM( V39:AC39 ) = 0, 0, $V$9 )</f>
        <v>Please complete all cells in row</v>
      </c>
      <c r="U39" s="892"/>
      <c r="V39" s="337">
        <f t="shared" ref="V39:V40" si="52" xml:space="preserve"> IF( ISNUMBER(E39), 0, 1 )</f>
        <v>1</v>
      </c>
      <c r="W39" s="337">
        <f t="shared" ref="W39:W40" si="53" xml:space="preserve"> IF( ISNUMBER(F39), 0, 1 )</f>
        <v>1</v>
      </c>
      <c r="X39" s="337">
        <f t="shared" ref="X39:X40" si="54" xml:space="preserve"> IF( ISNUMBER(G39), 0, 1 )</f>
        <v>1</v>
      </c>
      <c r="Y39" s="337">
        <f t="shared" ref="Y39:Y40" si="55" xml:space="preserve"> IF( ISNUMBER(H39), 0, 1 )</f>
        <v>1</v>
      </c>
      <c r="Z39" s="337">
        <f t="shared" ref="Z39:Z40" si="56" xml:space="preserve"> IF( ISNUMBER(I39), 0, 1 )</f>
        <v>1</v>
      </c>
      <c r="AA39" s="337">
        <f t="shared" ref="AA39:AA40" si="57" xml:space="preserve"> IF( ISNUMBER(J39), 0, 1 )</f>
        <v>1</v>
      </c>
      <c r="AB39" s="337">
        <f t="shared" ref="AB39:AB40" si="58" xml:space="preserve"> IF( ISNUMBER(K39), 0, 1 )</f>
        <v>1</v>
      </c>
      <c r="AC39" s="337">
        <f t="shared" ref="AC39:AC40" si="59" xml:space="preserve"> IF( ISNUMBER(L39), 0, 1 )</f>
        <v>1</v>
      </c>
      <c r="AD39" s="892"/>
      <c r="AE39" s="244"/>
      <c r="AF39" s="505" t="s">
        <v>6327</v>
      </c>
      <c r="AG39" s="975" t="str">
        <f>CONCATENATE(AG10 &amp;"_AMP")</f>
        <v>WWS01001FL_AMP</v>
      </c>
      <c r="AH39" s="975" t="str">
        <f t="shared" ref="AH39:AO39" si="60">CONCATENATE(AH10 &amp;"_AMP")</f>
        <v>WWS01001SWD_AMP</v>
      </c>
      <c r="AI39" s="975" t="str">
        <f t="shared" si="60"/>
        <v>WWS01001HD_AMP</v>
      </c>
      <c r="AJ39" s="975" t="str">
        <f t="shared" si="60"/>
        <v>WWS01001STD_AMP</v>
      </c>
      <c r="AK39" s="975" t="str">
        <f t="shared" si="60"/>
        <v>WWS01001SLT_AMP</v>
      </c>
      <c r="AL39" s="975" t="str">
        <f t="shared" si="60"/>
        <v>WWS01001STP_AMP</v>
      </c>
      <c r="AM39" s="975" t="str">
        <f t="shared" si="60"/>
        <v>WWS01001SDT_AMP</v>
      </c>
      <c r="AN39" s="975" t="str">
        <f t="shared" si="60"/>
        <v>WWS01001SDD_AMP</v>
      </c>
      <c r="AO39" s="468" t="str">
        <f t="shared" si="60"/>
        <v>WWS01001CAS_AMP</v>
      </c>
      <c r="AP39" s="244"/>
      <c r="AQ39" s="244"/>
      <c r="AR39" s="244"/>
      <c r="AS39" s="244"/>
    </row>
    <row r="40" spans="1:45" ht="15.75" customHeight="1" thickBot="1">
      <c r="A40" s="207"/>
      <c r="B40" s="517" t="s">
        <v>6329</v>
      </c>
      <c r="C40" s="407" t="s">
        <v>682</v>
      </c>
      <c r="D40" s="407">
        <v>3</v>
      </c>
      <c r="E40" s="1766"/>
      <c r="F40" s="1766"/>
      <c r="G40" s="1766"/>
      <c r="H40" s="1766"/>
      <c r="I40" s="1766"/>
      <c r="J40" s="1766"/>
      <c r="K40" s="1766"/>
      <c r="L40" s="1766"/>
      <c r="M40" s="2293">
        <f t="shared" si="50"/>
        <v>0</v>
      </c>
      <c r="N40" s="1110"/>
      <c r="O40" s="1114" t="s">
        <v>8129</v>
      </c>
      <c r="P40" s="1102"/>
      <c r="Q40" s="354"/>
      <c r="R40" s="109"/>
      <c r="S40" s="1064"/>
      <c r="T40" s="336" t="str">
        <f t="shared" si="51"/>
        <v>Please complete all cells in row</v>
      </c>
      <c r="U40" s="892"/>
      <c r="V40" s="337">
        <f t="shared" si="52"/>
        <v>1</v>
      </c>
      <c r="W40" s="337">
        <f t="shared" si="53"/>
        <v>1</v>
      </c>
      <c r="X40" s="337">
        <f t="shared" si="54"/>
        <v>1</v>
      </c>
      <c r="Y40" s="337">
        <f t="shared" si="55"/>
        <v>1</v>
      </c>
      <c r="Z40" s="337">
        <f t="shared" si="56"/>
        <v>1</v>
      </c>
      <c r="AA40" s="337">
        <f t="shared" si="57"/>
        <v>1</v>
      </c>
      <c r="AB40" s="337">
        <f t="shared" si="58"/>
        <v>1</v>
      </c>
      <c r="AC40" s="337">
        <f t="shared" si="59"/>
        <v>1</v>
      </c>
      <c r="AD40" s="892"/>
      <c r="AE40" s="244"/>
      <c r="AF40" s="517" t="s">
        <v>6329</v>
      </c>
      <c r="AG40" s="1113" t="str">
        <f>CONCATENATE(AG11 &amp;"_AMP")</f>
        <v>WWS01002FL_AMP</v>
      </c>
      <c r="AH40" s="1113" t="str">
        <f t="shared" ref="AH40:AO40" si="61">CONCATENATE(AH11 &amp;"_AMP")</f>
        <v>WWS01002SWD_AMP</v>
      </c>
      <c r="AI40" s="1113" t="str">
        <f t="shared" si="61"/>
        <v>WWS01002HD_AMP</v>
      </c>
      <c r="AJ40" s="1113" t="str">
        <f t="shared" si="61"/>
        <v>WWS01002STD_AMP</v>
      </c>
      <c r="AK40" s="1113" t="str">
        <f t="shared" si="61"/>
        <v>WWS01002SLT_AMP</v>
      </c>
      <c r="AL40" s="1113" t="str">
        <f t="shared" si="61"/>
        <v>WWS01002STP_AMP</v>
      </c>
      <c r="AM40" s="1113" t="str">
        <f t="shared" si="61"/>
        <v>WWS01002SDT_AMP</v>
      </c>
      <c r="AN40" s="1113" t="str">
        <f t="shared" si="61"/>
        <v>WWS01002SDD_AMP</v>
      </c>
      <c r="AO40" s="469" t="str">
        <f t="shared" si="61"/>
        <v>WWS01002CAS_AMP</v>
      </c>
      <c r="AP40" s="244"/>
      <c r="AQ40" s="244"/>
      <c r="AR40" s="244"/>
      <c r="AS40" s="244"/>
    </row>
    <row r="41" spans="1:45" ht="16.5" thickTop="1">
      <c r="A41" s="207"/>
      <c r="B41" s="205"/>
      <c r="C41" s="207"/>
      <c r="D41" s="207"/>
      <c r="E41" s="207"/>
      <c r="F41" s="207"/>
      <c r="G41" s="207"/>
      <c r="H41" s="207"/>
      <c r="I41" s="207"/>
      <c r="J41" s="207"/>
      <c r="K41" s="207"/>
      <c r="L41" s="207"/>
      <c r="M41" s="207"/>
      <c r="N41" s="207"/>
      <c r="O41" s="188"/>
      <c r="P41" s="109"/>
      <c r="Q41" s="1122"/>
      <c r="R41" s="109"/>
      <c r="S41" s="244"/>
      <c r="T41" s="244"/>
      <c r="U41" s="244"/>
      <c r="V41" s="207"/>
      <c r="W41" s="207"/>
      <c r="X41" s="207"/>
      <c r="Y41" s="207"/>
      <c r="Z41" s="207"/>
      <c r="AA41" s="207"/>
      <c r="AB41" s="207"/>
      <c r="AC41" s="207"/>
      <c r="AD41" s="244"/>
      <c r="AE41" s="244"/>
      <c r="AF41" s="244"/>
      <c r="AG41" s="244"/>
      <c r="AH41" s="244"/>
      <c r="AI41" s="244"/>
      <c r="AJ41" s="244"/>
      <c r="AK41" s="244"/>
      <c r="AL41" s="244"/>
      <c r="AM41" s="244"/>
      <c r="AN41" s="244"/>
      <c r="AO41" s="244"/>
      <c r="AP41" s="244"/>
      <c r="AQ41" s="244"/>
      <c r="AR41" s="244"/>
      <c r="AS41" s="244"/>
    </row>
    <row r="42" spans="1:45">
      <c r="A42" s="207"/>
      <c r="B42" s="205"/>
      <c r="C42" s="207"/>
      <c r="D42" s="207"/>
      <c r="E42" s="207"/>
      <c r="F42" s="207"/>
      <c r="G42" s="207"/>
      <c r="H42" s="207"/>
      <c r="I42" s="207"/>
      <c r="J42" s="207"/>
      <c r="K42" s="207"/>
      <c r="L42" s="207"/>
      <c r="M42" s="207"/>
      <c r="N42" s="207"/>
      <c r="O42" s="188"/>
      <c r="P42" s="109"/>
      <c r="Q42" s="1122"/>
      <c r="R42" s="109"/>
      <c r="S42" s="244"/>
      <c r="T42" s="244"/>
      <c r="U42" s="244"/>
      <c r="V42" s="207"/>
      <c r="W42" s="207"/>
      <c r="X42" s="207"/>
      <c r="Y42" s="207"/>
      <c r="Z42" s="207"/>
      <c r="AA42" s="207"/>
      <c r="AB42" s="207"/>
      <c r="AC42" s="207"/>
      <c r="AD42" s="244"/>
      <c r="AE42" s="244"/>
      <c r="AF42" s="244"/>
      <c r="AG42" s="244"/>
      <c r="AH42" s="244"/>
      <c r="AI42" s="244"/>
      <c r="AJ42" s="244"/>
      <c r="AK42" s="244"/>
      <c r="AL42" s="244"/>
      <c r="AM42" s="244"/>
      <c r="AN42" s="244"/>
      <c r="AO42" s="244"/>
      <c r="AP42" s="244"/>
      <c r="AQ42" s="244"/>
      <c r="AR42" s="244"/>
      <c r="AS42" s="244"/>
    </row>
    <row r="43" spans="1:45">
      <c r="A43" s="207"/>
      <c r="B43" s="205"/>
      <c r="C43" s="207"/>
      <c r="D43" s="207"/>
      <c r="E43" s="207"/>
      <c r="F43" s="207"/>
      <c r="G43" s="207"/>
      <c r="H43" s="207"/>
      <c r="I43" s="207"/>
      <c r="J43" s="207"/>
      <c r="K43" s="207"/>
      <c r="L43" s="207"/>
      <c r="M43" s="207"/>
      <c r="N43" s="207"/>
      <c r="O43" s="188"/>
      <c r="P43" s="109"/>
      <c r="Q43" s="1122"/>
      <c r="R43" s="109"/>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row>
  </sheetData>
  <sheetProtection formatColumns="0" formatRows="0"/>
  <mergeCells count="21">
    <mergeCell ref="AF1:AO1"/>
    <mergeCell ref="AF2:AR2"/>
    <mergeCell ref="B3:Q3"/>
    <mergeCell ref="AF3:AO3"/>
    <mergeCell ref="B1:J1"/>
    <mergeCell ref="B2:J2"/>
    <mergeCell ref="B5:B7"/>
    <mergeCell ref="C5:C7"/>
    <mergeCell ref="D5:D7"/>
    <mergeCell ref="E5:M5"/>
    <mergeCell ref="O5:O7"/>
    <mergeCell ref="V8:AC8"/>
    <mergeCell ref="AF5:AF7"/>
    <mergeCell ref="AG5:AO5"/>
    <mergeCell ref="E6:I6"/>
    <mergeCell ref="J6:L6"/>
    <mergeCell ref="M6:M7"/>
    <mergeCell ref="AG6:AK6"/>
    <mergeCell ref="AL6:AN6"/>
    <mergeCell ref="AO6:AO7"/>
    <mergeCell ref="Q5:Q7"/>
  </mergeCells>
  <conditionalFormatting sqref="T10:T40">
    <cfRule type="cellIs" dxfId="203" priority="4" operator="equal">
      <formula>0</formula>
    </cfRule>
  </conditionalFormatting>
  <conditionalFormatting sqref="T28">
    <cfRule type="cellIs" dxfId="202" priority="3" operator="equal">
      <formula>0</formula>
    </cfRule>
  </conditionalFormatting>
  <conditionalFormatting sqref="T37:T38 T40">
    <cfRule type="cellIs" dxfId="201" priority="2" operator="equal">
      <formula>0</formula>
    </cfRule>
  </conditionalFormatting>
  <conditionalFormatting sqref="T39">
    <cfRule type="cellIs" dxfId="200" priority="1" operator="equal">
      <formula>0</formula>
    </cfRule>
  </conditionalFormatting>
  <dataValidations count="1">
    <dataValidation type="custom" allowBlank="1" showErrorMessage="1" errorTitle="Input Error" error="Please enter a numeric value." sqref="E31:L32 E24:L26 E19:L21 E10:L16 E36:L36 E39:L40 E28:L28">
      <formula1>ISNUMBER(E10)</formula1>
    </dataValidation>
  </dataValidations>
  <pageMargins left="0.7" right="0.7" top="0.75" bottom="0.75" header="0.3" footer="0.3"/>
  <pageSetup paperSize="8" scale="68" fitToHeight="0" orientation="portrait" r:id="rId1"/>
  <headerFooter>
    <oddHeader>&amp;L&amp;F&amp;CSheet: &amp;A&amp;ROFFICIAL</oddHeader>
    <oddFooter>&amp;LPrinted on: &amp;D at &amp;T&amp;CPage &amp;P of &amp;N&amp;ROfwat</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pageSetUpPr fitToPage="1"/>
  </sheetPr>
  <dimension ref="A1:BJ117"/>
  <sheetViews>
    <sheetView showGridLines="0" zoomScale="55" zoomScaleNormal="55" zoomScaleSheetLayoutView="100" workbookViewId="0">
      <pane ySplit="7" topLeftCell="A8" activePane="bottomLeft" state="frozen"/>
      <selection activeCell="T14" sqref="T14:U14"/>
      <selection pane="bottomLeft" activeCell="R74" sqref="R74"/>
    </sheetView>
  </sheetViews>
  <sheetFormatPr defaultColWidth="9" defaultRowHeight="14.25"/>
  <cols>
    <col min="1" max="1" width="1.625" style="244" customWidth="1"/>
    <col min="2" max="2" width="50.125" style="1126" customWidth="1"/>
    <col min="3" max="3" width="8.625" style="244" customWidth="1"/>
    <col min="4" max="4" width="7" style="244" customWidth="1"/>
    <col min="5" max="5" width="5.125" style="244" customWidth="1"/>
    <col min="6" max="6" width="9.75" style="244" bestFit="1" customWidth="1"/>
    <col min="7" max="10" width="12.625" style="244" customWidth="1"/>
    <col min="11" max="11" width="9.625" style="244" customWidth="1"/>
    <col min="12" max="16" width="12.625" style="244" customWidth="1"/>
    <col min="17" max="17" width="9.625" style="244" customWidth="1"/>
    <col min="18" max="18" width="18.25" style="244" customWidth="1"/>
    <col min="19" max="19" width="16.75" style="244" customWidth="1"/>
    <col min="20" max="20" width="17" style="244" customWidth="1"/>
    <col min="21" max="21" width="2.75" style="244" customWidth="1"/>
    <col min="22" max="22" width="9.5" style="244" bestFit="1" customWidth="1"/>
    <col min="23" max="23" width="1.625" style="244" customWidth="1"/>
    <col min="24" max="24" width="21.75" style="244" customWidth="1"/>
    <col min="25" max="26" width="1.625" style="244" customWidth="1"/>
    <col min="27" max="27" width="24.625" style="244" customWidth="1"/>
    <col min="28" max="28" width="1.625" style="244" customWidth="1"/>
    <col min="29" max="43" width="6.5" style="244" hidden="1" customWidth="1"/>
    <col min="44" max="44" width="1.625" style="244" hidden="1" customWidth="1"/>
    <col min="45" max="45" width="1.625" style="244" customWidth="1"/>
    <col min="46" max="46" width="36.125" style="1126" customWidth="1"/>
    <col min="47" max="47" width="7.375" style="244" bestFit="1" customWidth="1"/>
    <col min="48" max="48" width="17.375" style="244" bestFit="1" customWidth="1"/>
    <col min="49" max="49" width="20.625" style="244" bestFit="1" customWidth="1"/>
    <col min="50" max="50" width="19" style="244" bestFit="1" customWidth="1"/>
    <col min="51" max="51" width="17.125" style="244" bestFit="1" customWidth="1"/>
    <col min="52" max="52" width="25.75" style="244" bestFit="1" customWidth="1"/>
    <col min="53" max="53" width="22.125" style="244" bestFit="1" customWidth="1"/>
    <col min="54" max="59" width="16.125" style="244" customWidth="1"/>
    <col min="60" max="62" width="27.625" style="244" bestFit="1" customWidth="1"/>
    <col min="63" max="16384" width="9" style="244"/>
  </cols>
  <sheetData>
    <row r="1" spans="2:62" s="441" customFormat="1" ht="29.25" customHeight="1">
      <c r="B1" s="1123" t="s">
        <v>8130</v>
      </c>
      <c r="C1" s="1124"/>
      <c r="D1" s="1124"/>
      <c r="E1" s="1124"/>
      <c r="F1" s="1124"/>
      <c r="G1" s="1124"/>
      <c r="H1" s="1124"/>
      <c r="I1" s="1124"/>
      <c r="J1" s="239"/>
      <c r="K1" s="239"/>
      <c r="L1" s="239"/>
      <c r="M1" s="239"/>
      <c r="N1" s="239"/>
      <c r="O1" s="239"/>
      <c r="P1" s="239"/>
      <c r="Q1" s="239"/>
      <c r="R1" s="239"/>
      <c r="S1" s="239"/>
      <c r="T1" s="239"/>
      <c r="U1" s="2879"/>
      <c r="V1" s="2879"/>
      <c r="Z1" s="1125"/>
      <c r="AB1" s="889"/>
      <c r="AR1" s="889"/>
      <c r="AT1" s="1123" t="s">
        <v>11001</v>
      </c>
      <c r="AU1" s="1124"/>
      <c r="AV1" s="1124"/>
      <c r="AW1" s="1124"/>
      <c r="AX1" s="1124"/>
      <c r="AY1" s="1124"/>
      <c r="AZ1" s="239"/>
      <c r="BA1" s="239"/>
      <c r="BB1" s="239"/>
      <c r="BC1" s="239"/>
      <c r="BD1" s="239"/>
      <c r="BE1" s="239"/>
      <c r="BF1" s="239"/>
      <c r="BG1" s="239"/>
      <c r="BH1" s="239"/>
      <c r="BI1" s="239"/>
      <c r="BJ1" s="239"/>
    </row>
    <row r="2" spans="2:62" s="441" customFormat="1" ht="29.25" customHeight="1">
      <c r="B2" s="1123" t="str">
        <f>Validation!B4</f>
        <v>South Staffordshire Water</v>
      </c>
      <c r="C2" s="239"/>
      <c r="D2" s="239"/>
      <c r="E2" s="239"/>
      <c r="F2" s="239"/>
      <c r="G2" s="239"/>
      <c r="H2" s="239"/>
      <c r="I2" s="239"/>
      <c r="J2" s="239"/>
      <c r="K2" s="239"/>
      <c r="L2" s="442"/>
      <c r="M2" s="442"/>
      <c r="N2" s="442"/>
      <c r="O2" s="442"/>
      <c r="P2" s="442"/>
      <c r="Q2" s="442"/>
      <c r="R2" s="442"/>
      <c r="S2" s="442"/>
      <c r="T2" s="442"/>
      <c r="U2" s="239"/>
      <c r="V2" s="239"/>
      <c r="Z2" s="1125"/>
      <c r="AB2" s="889"/>
      <c r="AR2" s="889"/>
      <c r="AT2" s="1123"/>
      <c r="AU2" s="239"/>
      <c r="AV2" s="239"/>
      <c r="AW2" s="239"/>
      <c r="AX2" s="239"/>
      <c r="AY2" s="239"/>
      <c r="AZ2" s="239"/>
      <c r="BA2" s="239"/>
      <c r="BB2" s="442"/>
      <c r="BC2" s="442"/>
      <c r="BD2" s="442"/>
      <c r="BE2" s="442"/>
      <c r="BF2" s="442"/>
      <c r="BG2" s="442"/>
      <c r="BH2" s="442"/>
      <c r="BI2" s="442"/>
      <c r="BJ2" s="442"/>
    </row>
    <row r="3" spans="2:62" ht="46.5" customHeight="1">
      <c r="B3" s="2880" t="s">
        <v>17472</v>
      </c>
      <c r="C3" s="2880"/>
      <c r="D3" s="2880"/>
      <c r="E3" s="2880"/>
      <c r="F3" s="2880"/>
      <c r="G3" s="2880"/>
      <c r="H3" s="2880"/>
      <c r="I3" s="2880"/>
      <c r="J3" s="2880"/>
      <c r="K3" s="2880"/>
      <c r="L3" s="2880"/>
      <c r="M3" s="2880"/>
      <c r="N3" s="2880"/>
      <c r="O3" s="2880"/>
      <c r="P3" s="2880"/>
      <c r="Q3" s="2880"/>
      <c r="R3" s="2880"/>
      <c r="S3" s="2880"/>
      <c r="T3" s="2880"/>
      <c r="U3" s="2880"/>
      <c r="V3" s="2880"/>
      <c r="W3" s="2880"/>
      <c r="X3" s="2880"/>
      <c r="Z3" s="397"/>
      <c r="AA3" s="708" t="s">
        <v>6027</v>
      </c>
      <c r="AB3" s="415"/>
      <c r="AR3" s="415"/>
      <c r="AT3" s="2869" t="s">
        <v>17472</v>
      </c>
      <c r="AU3" s="2869"/>
      <c r="AV3" s="2869"/>
      <c r="AW3" s="2869"/>
      <c r="AX3" s="2869"/>
      <c r="AY3" s="2869"/>
      <c r="AZ3" s="2869"/>
      <c r="BA3" s="2869"/>
      <c r="BB3" s="2869"/>
      <c r="BC3" s="2869"/>
      <c r="BD3" s="2869"/>
      <c r="BE3" s="2869"/>
      <c r="BF3" s="2869"/>
      <c r="BG3" s="2869"/>
      <c r="BH3" s="2869"/>
      <c r="BI3" s="2869"/>
      <c r="BJ3" s="2869"/>
    </row>
    <row r="4" spans="2:62" ht="14.25" customHeight="1" thickBot="1">
      <c r="C4" s="239"/>
      <c r="D4" s="239"/>
      <c r="E4" s="239"/>
      <c r="F4" s="239"/>
      <c r="G4" s="239"/>
      <c r="H4" s="239"/>
      <c r="I4" s="239"/>
      <c r="J4" s="239"/>
      <c r="K4" s="239"/>
      <c r="L4" s="1127"/>
      <c r="M4" s="891"/>
      <c r="N4" s="891"/>
      <c r="O4" s="891"/>
      <c r="P4" s="891"/>
      <c r="Q4" s="891"/>
      <c r="R4" s="891"/>
      <c r="S4" s="891"/>
      <c r="T4" s="891"/>
      <c r="U4" s="239"/>
      <c r="V4" s="239"/>
      <c r="Z4" s="397"/>
      <c r="AB4" s="415"/>
      <c r="AR4" s="415"/>
      <c r="AU4" s="239"/>
      <c r="AV4" s="239"/>
      <c r="AW4" s="239"/>
      <c r="AX4" s="239"/>
      <c r="AY4" s="239"/>
      <c r="AZ4" s="239"/>
      <c r="BA4" s="239"/>
      <c r="BB4" s="1127"/>
      <c r="BC4" s="891"/>
      <c r="BD4" s="891"/>
      <c r="BE4" s="891"/>
      <c r="BF4" s="891"/>
      <c r="BG4" s="891"/>
      <c r="BH4" s="891"/>
      <c r="BI4" s="891"/>
      <c r="BJ4" s="891"/>
    </row>
    <row r="5" spans="2:62" s="207" customFormat="1" ht="46.15" customHeight="1" thickTop="1">
      <c r="B5" s="2870" t="s">
        <v>8131</v>
      </c>
      <c r="C5" s="2839"/>
      <c r="D5" s="2839" t="s">
        <v>6030</v>
      </c>
      <c r="E5" s="2839" t="s">
        <v>5926</v>
      </c>
      <c r="F5" s="2874" t="s">
        <v>8098</v>
      </c>
      <c r="G5" s="2874"/>
      <c r="H5" s="2874"/>
      <c r="I5" s="2874"/>
      <c r="J5" s="2874"/>
      <c r="K5" s="2874"/>
      <c r="L5" s="2853" t="s">
        <v>8132</v>
      </c>
      <c r="M5" s="2853"/>
      <c r="N5" s="2853"/>
      <c r="O5" s="2853"/>
      <c r="P5" s="2853"/>
      <c r="Q5" s="2853"/>
      <c r="R5" s="2839" t="s">
        <v>8133</v>
      </c>
      <c r="S5" s="2839" t="s">
        <v>8134</v>
      </c>
      <c r="T5" s="2837" t="s">
        <v>8135</v>
      </c>
      <c r="U5" s="268"/>
      <c r="V5" s="2881" t="s">
        <v>6034</v>
      </c>
      <c r="X5" s="2808" t="s">
        <v>6035</v>
      </c>
      <c r="Z5" s="1128"/>
      <c r="AB5" s="892"/>
      <c r="AR5" s="892"/>
      <c r="AT5" s="2870" t="s">
        <v>8131</v>
      </c>
      <c r="AU5" s="2839"/>
      <c r="AV5" s="2874" t="s">
        <v>8098</v>
      </c>
      <c r="AW5" s="2874"/>
      <c r="AX5" s="2874"/>
      <c r="AY5" s="2874"/>
      <c r="AZ5" s="2874"/>
      <c r="BA5" s="2874"/>
      <c r="BB5" s="2853" t="s">
        <v>8132</v>
      </c>
      <c r="BC5" s="2853"/>
      <c r="BD5" s="2853"/>
      <c r="BE5" s="2853"/>
      <c r="BF5" s="2853"/>
      <c r="BG5" s="2853"/>
      <c r="BH5" s="2839" t="s">
        <v>8133</v>
      </c>
      <c r="BI5" s="2839" t="s">
        <v>8134</v>
      </c>
      <c r="BJ5" s="2837" t="s">
        <v>8135</v>
      </c>
    </row>
    <row r="6" spans="2:62" s="207" customFormat="1" ht="31.5" customHeight="1">
      <c r="B6" s="2871"/>
      <c r="C6" s="2872"/>
      <c r="D6" s="2854"/>
      <c r="E6" s="2872"/>
      <c r="F6" s="2872" t="s">
        <v>6285</v>
      </c>
      <c r="G6" s="2876" t="s">
        <v>6620</v>
      </c>
      <c r="H6" s="2876"/>
      <c r="I6" s="2876"/>
      <c r="J6" s="2876"/>
      <c r="K6" s="2876" t="s">
        <v>6106</v>
      </c>
      <c r="L6" s="2872" t="s">
        <v>6285</v>
      </c>
      <c r="M6" s="2842" t="s">
        <v>6620</v>
      </c>
      <c r="N6" s="2842"/>
      <c r="O6" s="2842"/>
      <c r="P6" s="2842"/>
      <c r="Q6" s="2872" t="s">
        <v>6106</v>
      </c>
      <c r="R6" s="2872"/>
      <c r="S6" s="2872"/>
      <c r="T6" s="2878"/>
      <c r="U6" s="268"/>
      <c r="V6" s="2882"/>
      <c r="X6" s="2809"/>
      <c r="Z6" s="1128"/>
      <c r="AB6" s="892"/>
      <c r="AR6" s="892"/>
      <c r="AT6" s="2871"/>
      <c r="AU6" s="2872"/>
      <c r="AV6" s="2872" t="s">
        <v>6285</v>
      </c>
      <c r="AW6" s="2876" t="s">
        <v>6620</v>
      </c>
      <c r="AX6" s="2876"/>
      <c r="AY6" s="2876"/>
      <c r="AZ6" s="2876"/>
      <c r="BA6" s="2876" t="s">
        <v>6106</v>
      </c>
      <c r="BB6" s="2872" t="s">
        <v>6285</v>
      </c>
      <c r="BC6" s="2842" t="s">
        <v>6620</v>
      </c>
      <c r="BD6" s="2842"/>
      <c r="BE6" s="2842"/>
      <c r="BF6" s="2842"/>
      <c r="BG6" s="2872" t="s">
        <v>6106</v>
      </c>
      <c r="BH6" s="2872"/>
      <c r="BI6" s="2872"/>
      <c r="BJ6" s="2878"/>
    </row>
    <row r="7" spans="2:62" s="207" customFormat="1" ht="29.25" customHeight="1" thickBot="1">
      <c r="B7" s="2873"/>
      <c r="C7" s="2840"/>
      <c r="D7" s="2836"/>
      <c r="E7" s="2840"/>
      <c r="F7" s="2840"/>
      <c r="G7" s="929" t="s">
        <v>7726</v>
      </c>
      <c r="H7" s="929" t="s">
        <v>7727</v>
      </c>
      <c r="I7" s="929" t="s">
        <v>7728</v>
      </c>
      <c r="J7" s="929" t="s">
        <v>7729</v>
      </c>
      <c r="K7" s="2877"/>
      <c r="L7" s="2875"/>
      <c r="M7" s="929" t="s">
        <v>7726</v>
      </c>
      <c r="N7" s="929" t="s">
        <v>7727</v>
      </c>
      <c r="O7" s="929" t="s">
        <v>7728</v>
      </c>
      <c r="P7" s="929" t="s">
        <v>7729</v>
      </c>
      <c r="Q7" s="2875"/>
      <c r="R7" s="929" t="s">
        <v>6106</v>
      </c>
      <c r="S7" s="929" t="s">
        <v>6106</v>
      </c>
      <c r="T7" s="1129" t="s">
        <v>6106</v>
      </c>
      <c r="U7" s="1130"/>
      <c r="V7" s="2883"/>
      <c r="X7" s="2810"/>
      <c r="Z7" s="1128"/>
      <c r="AA7" s="956"/>
      <c r="AB7" s="892"/>
      <c r="AR7" s="892"/>
      <c r="AT7" s="2873"/>
      <c r="AU7" s="2840"/>
      <c r="AV7" s="2840"/>
      <c r="AW7" s="929" t="s">
        <v>7726</v>
      </c>
      <c r="AX7" s="929" t="s">
        <v>7727</v>
      </c>
      <c r="AY7" s="929" t="s">
        <v>7728</v>
      </c>
      <c r="AZ7" s="929" t="s">
        <v>7729</v>
      </c>
      <c r="BA7" s="2877"/>
      <c r="BB7" s="2875"/>
      <c r="BC7" s="929" t="s">
        <v>7726</v>
      </c>
      <c r="BD7" s="929" t="s">
        <v>7727</v>
      </c>
      <c r="BE7" s="929" t="s">
        <v>7728</v>
      </c>
      <c r="BF7" s="929" t="s">
        <v>7729</v>
      </c>
      <c r="BG7" s="2875"/>
      <c r="BH7" s="929" t="s">
        <v>6106</v>
      </c>
      <c r="BI7" s="929" t="s">
        <v>6106</v>
      </c>
      <c r="BJ7" s="1129" t="s">
        <v>6106</v>
      </c>
    </row>
    <row r="8" spans="2:62" s="207" customFormat="1" ht="14.25" customHeight="1" thickTop="1" thickBot="1">
      <c r="B8" s="1131"/>
      <c r="C8" s="1068"/>
      <c r="D8" s="1068"/>
      <c r="E8" s="1068"/>
      <c r="F8" s="1068"/>
      <c r="G8" s="1068"/>
      <c r="H8" s="1068"/>
      <c r="I8" s="1068"/>
      <c r="J8" s="1068"/>
      <c r="K8" s="1068"/>
      <c r="L8" s="1068"/>
      <c r="M8" s="1068"/>
      <c r="N8" s="1068"/>
      <c r="O8" s="1068"/>
      <c r="P8" s="1068"/>
      <c r="Q8" s="1068"/>
      <c r="R8" s="1068"/>
      <c r="S8" s="1068"/>
      <c r="T8" s="1068"/>
      <c r="U8" s="1130"/>
      <c r="V8" s="1068"/>
      <c r="Z8" s="1128"/>
      <c r="AB8" s="892"/>
      <c r="AC8" s="2707" t="s">
        <v>6028</v>
      </c>
      <c r="AD8" s="2841"/>
      <c r="AE8" s="2841"/>
      <c r="AF8" s="2841"/>
      <c r="AG8" s="285"/>
      <c r="AH8" s="285"/>
      <c r="AI8" s="285"/>
      <c r="AJ8" s="285"/>
      <c r="AK8" s="285"/>
      <c r="AL8" s="285"/>
      <c r="AM8" s="285"/>
      <c r="AN8" s="285"/>
      <c r="AO8" s="285"/>
      <c r="AP8" s="285"/>
      <c r="AQ8" s="285"/>
      <c r="AR8" s="1074"/>
      <c r="AS8" s="285"/>
      <c r="AT8" s="1131"/>
      <c r="AU8" s="1068"/>
      <c r="AV8" s="1068"/>
      <c r="AW8" s="1068"/>
      <c r="AX8" s="1068"/>
      <c r="AY8" s="1068"/>
      <c r="AZ8" s="1068"/>
      <c r="BA8" s="1068"/>
      <c r="BB8" s="1068"/>
      <c r="BC8" s="1068"/>
      <c r="BD8" s="1068"/>
      <c r="BE8" s="1068"/>
      <c r="BF8" s="1068"/>
      <c r="BG8" s="1068"/>
      <c r="BH8" s="1068"/>
      <c r="BI8" s="1068"/>
      <c r="BJ8" s="1068"/>
    </row>
    <row r="9" spans="2:62" s="207" customFormat="1" ht="15.75" customHeight="1" thickTop="1" thickBot="1">
      <c r="B9" s="1132" t="s">
        <v>8136</v>
      </c>
      <c r="C9" s="1068"/>
      <c r="D9" s="1068"/>
      <c r="E9" s="1068"/>
      <c r="F9" s="1068"/>
      <c r="G9" s="1068"/>
      <c r="H9" s="1068"/>
      <c r="I9" s="1068"/>
      <c r="J9" s="1068"/>
      <c r="K9" s="1068"/>
      <c r="L9" s="1068"/>
      <c r="M9" s="1068"/>
      <c r="N9" s="1068"/>
      <c r="O9" s="1068"/>
      <c r="P9" s="1068"/>
      <c r="Q9" s="1068"/>
      <c r="R9" s="1068"/>
      <c r="S9" s="1068"/>
      <c r="T9" s="1068"/>
      <c r="U9" s="1130"/>
      <c r="V9" s="1068"/>
      <c r="Z9" s="1128"/>
      <c r="AB9" s="892"/>
      <c r="AC9" s="321" t="s">
        <v>6036</v>
      </c>
      <c r="AR9" s="892"/>
      <c r="AT9" s="1132" t="s">
        <v>8136</v>
      </c>
      <c r="AU9" s="1068"/>
      <c r="AV9" s="1068"/>
      <c r="AW9" s="1068"/>
      <c r="AX9" s="1068"/>
      <c r="AY9" s="1068"/>
      <c r="AZ9" s="1068"/>
      <c r="BA9" s="1068"/>
      <c r="BB9" s="1068"/>
      <c r="BC9" s="1068"/>
      <c r="BD9" s="1068"/>
      <c r="BE9" s="1068"/>
      <c r="BF9" s="1068"/>
      <c r="BG9" s="1068"/>
      <c r="BH9" s="1068"/>
      <c r="BI9" s="1068"/>
      <c r="BJ9" s="1068"/>
    </row>
    <row r="10" spans="2:62" s="207" customFormat="1" ht="15.75" customHeight="1" thickTop="1">
      <c r="B10" s="1133" t="s">
        <v>8137</v>
      </c>
      <c r="C10" s="1134" t="s">
        <v>8138</v>
      </c>
      <c r="D10" s="329" t="s">
        <v>682</v>
      </c>
      <c r="E10" s="329">
        <v>3</v>
      </c>
      <c r="F10" s="752">
        <v>0</v>
      </c>
      <c r="G10" s="752">
        <v>0</v>
      </c>
      <c r="H10" s="752">
        <v>0</v>
      </c>
      <c r="I10" s="752">
        <v>0</v>
      </c>
      <c r="J10" s="752">
        <v>0</v>
      </c>
      <c r="K10" s="1721">
        <f>IFERROR(SUM(F10:J10), 0)</f>
        <v>0</v>
      </c>
      <c r="L10" s="1775"/>
      <c r="M10" s="1776"/>
      <c r="N10" s="1776"/>
      <c r="O10" s="1776"/>
      <c r="P10" s="1776"/>
      <c r="Q10" s="1776"/>
      <c r="R10" s="1776"/>
      <c r="S10" s="1776"/>
      <c r="T10" s="1777"/>
      <c r="U10" s="268"/>
      <c r="V10" s="1137" t="s">
        <v>8139</v>
      </c>
      <c r="X10" s="335"/>
      <c r="Z10" s="1128"/>
      <c r="AA10" s="336">
        <f t="shared" ref="AA10:AA27" si="0">IF( SUM( AC10:AQ10 ) = 0, 0, $AC$9 )</f>
        <v>0</v>
      </c>
      <c r="AB10" s="892"/>
      <c r="AC10" s="337">
        <f t="shared" ref="AC10" si="1" xml:space="preserve"> IF( ISNUMBER(F10), 0, 1 )</f>
        <v>0</v>
      </c>
      <c r="AD10" s="337">
        <f t="shared" ref="AD10:AD11" si="2" xml:space="preserve"> IF( ISNUMBER(G10), 0, 1 )</f>
        <v>0</v>
      </c>
      <c r="AE10" s="337">
        <f t="shared" ref="AE10:AE11" si="3" xml:space="preserve"> IF( ISNUMBER(H10), 0, 1 )</f>
        <v>0</v>
      </c>
      <c r="AF10" s="337">
        <f t="shared" ref="AF10:AF11" si="4" xml:space="preserve"> IF( ISNUMBER(I10), 0, 1 )</f>
        <v>0</v>
      </c>
      <c r="AG10" s="337">
        <f t="shared" ref="AG10:AG11" si="5" xml:space="preserve"> IF( ISNUMBER(J10), 0, 1 )</f>
        <v>0</v>
      </c>
      <c r="AH10" s="322"/>
      <c r="AI10" s="322"/>
      <c r="AJ10" s="322"/>
      <c r="AK10" s="322"/>
      <c r="AL10" s="322"/>
      <c r="AM10" s="322"/>
      <c r="AN10" s="322"/>
      <c r="AO10" s="322"/>
      <c r="AP10" s="322"/>
      <c r="AQ10" s="322"/>
      <c r="AR10" s="892"/>
      <c r="AT10" s="1133" t="s">
        <v>8137</v>
      </c>
      <c r="AU10" s="1134" t="s">
        <v>8138</v>
      </c>
      <c r="AV10" s="752" t="s">
        <v>3253</v>
      </c>
      <c r="AW10" s="752" t="s">
        <v>3326</v>
      </c>
      <c r="AX10" s="752" t="s">
        <v>3399</v>
      </c>
      <c r="AY10" s="752" t="s">
        <v>3472</v>
      </c>
      <c r="AZ10" s="752" t="s">
        <v>3545</v>
      </c>
      <c r="BA10" s="733" t="s">
        <v>3628</v>
      </c>
      <c r="BB10" s="1135"/>
      <c r="BC10" s="461"/>
      <c r="BD10" s="461"/>
      <c r="BE10" s="461"/>
      <c r="BF10" s="461"/>
      <c r="BG10" s="461"/>
      <c r="BH10" s="461"/>
      <c r="BI10" s="461"/>
      <c r="BJ10" s="1136"/>
    </row>
    <row r="11" spans="2:62" s="207" customFormat="1" ht="15.75" customHeight="1">
      <c r="B11" s="1138" t="s">
        <v>8137</v>
      </c>
      <c r="C11" s="406" t="s">
        <v>8140</v>
      </c>
      <c r="D11" s="338" t="s">
        <v>682</v>
      </c>
      <c r="E11" s="338">
        <v>3</v>
      </c>
      <c r="F11" s="755">
        <v>0</v>
      </c>
      <c r="G11" s="755">
        <v>0</v>
      </c>
      <c r="H11" s="755">
        <v>0</v>
      </c>
      <c r="I11" s="755">
        <v>0</v>
      </c>
      <c r="J11" s="755">
        <v>0</v>
      </c>
      <c r="K11" s="1723">
        <f t="shared" ref="K11:K27" si="6">IFERROR(SUM(F11:J11), 0)</f>
        <v>0</v>
      </c>
      <c r="L11" s="1778"/>
      <c r="M11" s="1779"/>
      <c r="N11" s="1779"/>
      <c r="O11" s="1779"/>
      <c r="P11" s="1779"/>
      <c r="Q11" s="1779"/>
      <c r="R11" s="1779"/>
      <c r="S11" s="1779"/>
      <c r="T11" s="1780"/>
      <c r="U11" s="268"/>
      <c r="V11" s="1142" t="s">
        <v>8141</v>
      </c>
      <c r="X11" s="343"/>
      <c r="Z11" s="1128"/>
      <c r="AA11" s="336">
        <f t="shared" si="0"/>
        <v>0</v>
      </c>
      <c r="AB11" s="892"/>
      <c r="AC11" s="337">
        <f t="shared" ref="AC11" si="7" xml:space="preserve"> IF( ISNUMBER(F11), 0, 1 )</f>
        <v>0</v>
      </c>
      <c r="AD11" s="337">
        <f t="shared" si="2"/>
        <v>0</v>
      </c>
      <c r="AE11" s="337">
        <f t="shared" si="3"/>
        <v>0</v>
      </c>
      <c r="AF11" s="337">
        <f t="shared" si="4"/>
        <v>0</v>
      </c>
      <c r="AG11" s="337">
        <f t="shared" si="5"/>
        <v>0</v>
      </c>
      <c r="AH11" s="322"/>
      <c r="AI11" s="322"/>
      <c r="AJ11" s="322"/>
      <c r="AK11" s="322"/>
      <c r="AL11" s="322"/>
      <c r="AM11" s="322"/>
      <c r="AN11" s="322"/>
      <c r="AO11" s="322"/>
      <c r="AP11" s="322"/>
      <c r="AQ11" s="322"/>
      <c r="AR11" s="892"/>
      <c r="AT11" s="1138" t="s">
        <v>8137</v>
      </c>
      <c r="AU11" s="406" t="s">
        <v>8140</v>
      </c>
      <c r="AV11" s="755" t="s">
        <v>3254</v>
      </c>
      <c r="AW11" s="755" t="s">
        <v>3327</v>
      </c>
      <c r="AX11" s="755" t="s">
        <v>3400</v>
      </c>
      <c r="AY11" s="755" t="s">
        <v>3473</v>
      </c>
      <c r="AZ11" s="755" t="s">
        <v>3546</v>
      </c>
      <c r="BA11" s="735" t="s">
        <v>3629</v>
      </c>
      <c r="BB11" s="1139"/>
      <c r="BC11" s="1140"/>
      <c r="BD11" s="1140"/>
      <c r="BE11" s="1140"/>
      <c r="BF11" s="1140"/>
      <c r="BG11" s="1140"/>
      <c r="BH11" s="1140"/>
      <c r="BI11" s="1140"/>
      <c r="BJ11" s="1141"/>
    </row>
    <row r="12" spans="2:62" s="207" customFormat="1" ht="15.75" customHeight="1">
      <c r="B12" s="1138" t="s">
        <v>8137</v>
      </c>
      <c r="C12" s="406" t="s">
        <v>8142</v>
      </c>
      <c r="D12" s="338" t="s">
        <v>682</v>
      </c>
      <c r="E12" s="338">
        <v>3</v>
      </c>
      <c r="F12" s="1723">
        <f>IFERROR(SUM(F10:F11), 0)</f>
        <v>0</v>
      </c>
      <c r="G12" s="1723">
        <f t="shared" ref="G12:J12" si="8">IFERROR(SUM(G10:G11), 0)</f>
        <v>0</v>
      </c>
      <c r="H12" s="1723">
        <f t="shared" si="8"/>
        <v>0</v>
      </c>
      <c r="I12" s="1723">
        <f>IFERROR(SUM(I10:I11), 0)</f>
        <v>0</v>
      </c>
      <c r="J12" s="1723">
        <f t="shared" si="8"/>
        <v>0</v>
      </c>
      <c r="K12" s="1723">
        <f t="shared" si="6"/>
        <v>0</v>
      </c>
      <c r="L12" s="1778"/>
      <c r="M12" s="1779"/>
      <c r="N12" s="1779"/>
      <c r="O12" s="1779"/>
      <c r="P12" s="1779"/>
      <c r="Q12" s="1779"/>
      <c r="R12" s="755">
        <v>0</v>
      </c>
      <c r="S12" s="755">
        <v>0.17965441440335034</v>
      </c>
      <c r="T12" s="756">
        <v>0.31395342890960481</v>
      </c>
      <c r="U12" s="268"/>
      <c r="V12" s="1142" t="s">
        <v>8143</v>
      </c>
      <c r="X12" s="343"/>
      <c r="Z12" s="1128"/>
      <c r="AA12" s="336">
        <f t="shared" si="0"/>
        <v>0</v>
      </c>
      <c r="AB12" s="892"/>
      <c r="AC12" s="322"/>
      <c r="AD12" s="322"/>
      <c r="AE12" s="322"/>
      <c r="AF12" s="322"/>
      <c r="AG12" s="322"/>
      <c r="AH12" s="322"/>
      <c r="AI12" s="322"/>
      <c r="AJ12" s="322"/>
      <c r="AK12" s="322"/>
      <c r="AL12" s="322"/>
      <c r="AM12" s="322"/>
      <c r="AN12" s="322"/>
      <c r="AO12" s="337">
        <f t="shared" ref="AO12" si="9" xml:space="preserve"> IF( ISNUMBER(R12), 0, 1 )</f>
        <v>0</v>
      </c>
      <c r="AP12" s="337">
        <f t="shared" ref="AP12" si="10" xml:space="preserve"> IF( ISNUMBER(S12), 0, 1 )</f>
        <v>0</v>
      </c>
      <c r="AQ12" s="337">
        <f t="shared" ref="AQ12" si="11" xml:space="preserve"> IF( ISNUMBER(T12), 0, 1 )</f>
        <v>0</v>
      </c>
      <c r="AR12" s="892"/>
      <c r="AT12" s="1138" t="s">
        <v>8137</v>
      </c>
      <c r="AU12" s="406" t="s">
        <v>8142</v>
      </c>
      <c r="AV12" s="735" t="s">
        <v>3255</v>
      </c>
      <c r="AW12" s="735" t="s">
        <v>3328</v>
      </c>
      <c r="AX12" s="735" t="s">
        <v>3401</v>
      </c>
      <c r="AY12" s="735" t="s">
        <v>3474</v>
      </c>
      <c r="AZ12" s="735" t="s">
        <v>3547</v>
      </c>
      <c r="BA12" s="735" t="s">
        <v>3630</v>
      </c>
      <c r="BB12" s="1139"/>
      <c r="BC12" s="1140"/>
      <c r="BD12" s="1140"/>
      <c r="BE12" s="1140"/>
      <c r="BF12" s="1140"/>
      <c r="BG12" s="1140"/>
      <c r="BH12" s="1143" t="s">
        <v>8144</v>
      </c>
      <c r="BI12" s="1143" t="s">
        <v>8145</v>
      </c>
      <c r="BJ12" s="1144" t="s">
        <v>8146</v>
      </c>
    </row>
    <row r="13" spans="2:62" s="207" customFormat="1" ht="15.75" customHeight="1">
      <c r="B13" s="1138" t="s">
        <v>8147</v>
      </c>
      <c r="C13" s="406" t="s">
        <v>8138</v>
      </c>
      <c r="D13" s="338" t="s">
        <v>682</v>
      </c>
      <c r="E13" s="338">
        <v>3</v>
      </c>
      <c r="F13" s="755">
        <v>0.93300000000000005</v>
      </c>
      <c r="G13" s="755">
        <v>0</v>
      </c>
      <c r="H13" s="755">
        <v>0</v>
      </c>
      <c r="I13" s="755">
        <v>0</v>
      </c>
      <c r="J13" s="755">
        <v>0</v>
      </c>
      <c r="K13" s="1723">
        <f t="shared" si="6"/>
        <v>0.93300000000000005</v>
      </c>
      <c r="L13" s="1781"/>
      <c r="M13" s="1781"/>
      <c r="N13" s="1781"/>
      <c r="O13" s="1781"/>
      <c r="P13" s="1781"/>
      <c r="Q13" s="1781"/>
      <c r="R13" s="1781"/>
      <c r="S13" s="1781"/>
      <c r="T13" s="1782"/>
      <c r="U13" s="268"/>
      <c r="V13" s="1142" t="s">
        <v>8148</v>
      </c>
      <c r="X13" s="343"/>
      <c r="Z13" s="1128"/>
      <c r="AA13" s="336">
        <f t="shared" si="0"/>
        <v>0</v>
      </c>
      <c r="AB13" s="892"/>
      <c r="AC13" s="337">
        <f t="shared" ref="AC13:AC14" si="12" xml:space="preserve"> IF( ISNUMBER(F13), 0, 1 )</f>
        <v>0</v>
      </c>
      <c r="AD13" s="337">
        <f t="shared" ref="AD13:AD14" si="13" xml:space="preserve"> IF( ISNUMBER(G13), 0, 1 )</f>
        <v>0</v>
      </c>
      <c r="AE13" s="337">
        <f t="shared" ref="AE13:AE14" si="14" xml:space="preserve"> IF( ISNUMBER(H13), 0, 1 )</f>
        <v>0</v>
      </c>
      <c r="AF13" s="337">
        <f t="shared" ref="AF13:AF14" si="15" xml:space="preserve"> IF( ISNUMBER(I13), 0, 1 )</f>
        <v>0</v>
      </c>
      <c r="AG13" s="337">
        <f t="shared" ref="AG13:AG14" si="16" xml:space="preserve"> IF( ISNUMBER(J13), 0, 1 )</f>
        <v>0</v>
      </c>
      <c r="AH13" s="322"/>
      <c r="AI13" s="322"/>
      <c r="AJ13" s="322"/>
      <c r="AK13" s="322"/>
      <c r="AL13" s="322"/>
      <c r="AM13" s="322"/>
      <c r="AN13" s="322"/>
      <c r="AO13" s="322"/>
      <c r="AP13" s="322"/>
      <c r="AQ13" s="322"/>
      <c r="AR13" s="892"/>
      <c r="AT13" s="1138" t="s">
        <v>8147</v>
      </c>
      <c r="AU13" s="406" t="s">
        <v>8138</v>
      </c>
      <c r="AV13" s="755" t="s">
        <v>3256</v>
      </c>
      <c r="AW13" s="755" t="s">
        <v>3329</v>
      </c>
      <c r="AX13" s="755" t="s">
        <v>3402</v>
      </c>
      <c r="AY13" s="755" t="s">
        <v>3475</v>
      </c>
      <c r="AZ13" s="755" t="s">
        <v>3548</v>
      </c>
      <c r="BA13" s="735" t="s">
        <v>3631</v>
      </c>
      <c r="BB13" s="1145"/>
      <c r="BC13" s="1145"/>
      <c r="BD13" s="1145"/>
      <c r="BE13" s="1145"/>
      <c r="BF13" s="1145"/>
      <c r="BG13" s="1145"/>
      <c r="BH13" s="1145"/>
      <c r="BI13" s="1145"/>
      <c r="BJ13" s="1146"/>
    </row>
    <row r="14" spans="2:62" s="207" customFormat="1" ht="15.75" customHeight="1">
      <c r="B14" s="1138" t="s">
        <v>8147</v>
      </c>
      <c r="C14" s="406" t="s">
        <v>8140</v>
      </c>
      <c r="D14" s="338" t="s">
        <v>682</v>
      </c>
      <c r="E14" s="338">
        <v>3</v>
      </c>
      <c r="F14" s="755">
        <v>0</v>
      </c>
      <c r="G14" s="755">
        <v>0</v>
      </c>
      <c r="H14" s="755">
        <v>0</v>
      </c>
      <c r="I14" s="755">
        <v>0</v>
      </c>
      <c r="J14" s="755">
        <v>0</v>
      </c>
      <c r="K14" s="1723">
        <f t="shared" si="6"/>
        <v>0</v>
      </c>
      <c r="L14" s="1781"/>
      <c r="M14" s="1781"/>
      <c r="N14" s="1781"/>
      <c r="O14" s="1781"/>
      <c r="P14" s="1781"/>
      <c r="Q14" s="1781"/>
      <c r="R14" s="1781"/>
      <c r="S14" s="1781"/>
      <c r="T14" s="1782"/>
      <c r="U14" s="268"/>
      <c r="V14" s="1142" t="s">
        <v>8149</v>
      </c>
      <c r="X14" s="343"/>
      <c r="Z14" s="1128"/>
      <c r="AA14" s="336">
        <f t="shared" si="0"/>
        <v>0</v>
      </c>
      <c r="AB14" s="892"/>
      <c r="AC14" s="337">
        <f t="shared" si="12"/>
        <v>0</v>
      </c>
      <c r="AD14" s="337">
        <f t="shared" si="13"/>
        <v>0</v>
      </c>
      <c r="AE14" s="337">
        <f t="shared" si="14"/>
        <v>0</v>
      </c>
      <c r="AF14" s="337">
        <f t="shared" si="15"/>
        <v>0</v>
      </c>
      <c r="AG14" s="337">
        <f t="shared" si="16"/>
        <v>0</v>
      </c>
      <c r="AH14" s="322"/>
      <c r="AI14" s="322"/>
      <c r="AJ14" s="322"/>
      <c r="AK14" s="322"/>
      <c r="AL14" s="322"/>
      <c r="AM14" s="322"/>
      <c r="AN14" s="322"/>
      <c r="AO14" s="322"/>
      <c r="AP14" s="322"/>
      <c r="AQ14" s="322"/>
      <c r="AR14" s="892"/>
      <c r="AT14" s="1138" t="s">
        <v>8147</v>
      </c>
      <c r="AU14" s="406" t="s">
        <v>8140</v>
      </c>
      <c r="AV14" s="755" t="s">
        <v>3257</v>
      </c>
      <c r="AW14" s="755" t="s">
        <v>3330</v>
      </c>
      <c r="AX14" s="755" t="s">
        <v>3403</v>
      </c>
      <c r="AY14" s="755" t="s">
        <v>3476</v>
      </c>
      <c r="AZ14" s="755" t="s">
        <v>3549</v>
      </c>
      <c r="BA14" s="735" t="s">
        <v>3632</v>
      </c>
      <c r="BB14" s="1145"/>
      <c r="BC14" s="1145"/>
      <c r="BD14" s="1145"/>
      <c r="BE14" s="1145"/>
      <c r="BF14" s="1145"/>
      <c r="BG14" s="1145"/>
      <c r="BH14" s="1145"/>
      <c r="BI14" s="1145"/>
      <c r="BJ14" s="1146"/>
    </row>
    <row r="15" spans="2:62" s="207" customFormat="1" ht="15.75" customHeight="1">
      <c r="B15" s="1138" t="s">
        <v>8147</v>
      </c>
      <c r="C15" s="406" t="s">
        <v>8142</v>
      </c>
      <c r="D15" s="338" t="s">
        <v>682</v>
      </c>
      <c r="E15" s="338">
        <v>3</v>
      </c>
      <c r="F15" s="1723">
        <f>IFERROR(SUM(F13:F14), 0)</f>
        <v>0.93300000000000005</v>
      </c>
      <c r="G15" s="1723">
        <f t="shared" ref="G15:J15" si="17">IFERROR(SUM(G13:G14), 0)</f>
        <v>0</v>
      </c>
      <c r="H15" s="1723">
        <f t="shared" si="17"/>
        <v>0</v>
      </c>
      <c r="I15" s="1723">
        <f t="shared" si="17"/>
        <v>0</v>
      </c>
      <c r="J15" s="1723">
        <f t="shared" si="17"/>
        <v>0</v>
      </c>
      <c r="K15" s="1723">
        <f t="shared" si="6"/>
        <v>0.93300000000000005</v>
      </c>
      <c r="L15" s="1781"/>
      <c r="M15" s="1783"/>
      <c r="N15" s="1783"/>
      <c r="O15" s="1783"/>
      <c r="P15" s="1783"/>
      <c r="Q15" s="1784"/>
      <c r="R15" s="755">
        <v>1.6203567555182159</v>
      </c>
      <c r="S15" s="755">
        <v>1.7197701776262364</v>
      </c>
      <c r="T15" s="756">
        <v>3.0053686462166223</v>
      </c>
      <c r="U15" s="268"/>
      <c r="V15" s="1142" t="s">
        <v>8150</v>
      </c>
      <c r="X15" s="343"/>
      <c r="Z15" s="1128"/>
      <c r="AA15" s="336">
        <f t="shared" si="0"/>
        <v>0</v>
      </c>
      <c r="AB15" s="892"/>
      <c r="AC15" s="322"/>
      <c r="AD15" s="322"/>
      <c r="AE15" s="322"/>
      <c r="AF15" s="322"/>
      <c r="AG15" s="322"/>
      <c r="AH15" s="322"/>
      <c r="AI15" s="322"/>
      <c r="AJ15" s="322"/>
      <c r="AK15" s="322"/>
      <c r="AL15" s="322"/>
      <c r="AM15" s="322"/>
      <c r="AN15" s="322"/>
      <c r="AO15" s="337">
        <f t="shared" ref="AO15" si="18" xml:space="preserve"> IF( ISNUMBER(R15), 0, 1 )</f>
        <v>0</v>
      </c>
      <c r="AP15" s="337">
        <f t="shared" ref="AP15" si="19" xml:space="preserve"> IF( ISNUMBER(S15), 0, 1 )</f>
        <v>0</v>
      </c>
      <c r="AQ15" s="337">
        <f t="shared" ref="AQ15" si="20" xml:space="preserve"> IF( ISNUMBER(T15), 0, 1 )</f>
        <v>0</v>
      </c>
      <c r="AR15" s="892"/>
      <c r="AT15" s="1138" t="s">
        <v>8147</v>
      </c>
      <c r="AU15" s="406" t="s">
        <v>8142</v>
      </c>
      <c r="AV15" s="735" t="s">
        <v>3258</v>
      </c>
      <c r="AW15" s="735" t="s">
        <v>3331</v>
      </c>
      <c r="AX15" s="735" t="s">
        <v>3404</v>
      </c>
      <c r="AY15" s="735" t="s">
        <v>3477</v>
      </c>
      <c r="AZ15" s="735" t="s">
        <v>3550</v>
      </c>
      <c r="BA15" s="735" t="s">
        <v>3633</v>
      </c>
      <c r="BB15" s="1145"/>
      <c r="BC15" s="1147"/>
      <c r="BD15" s="1147"/>
      <c r="BE15" s="1147"/>
      <c r="BF15" s="1147"/>
      <c r="BG15" s="1148"/>
      <c r="BH15" s="1143" t="s">
        <v>8151</v>
      </c>
      <c r="BI15" s="1143" t="s">
        <v>8152</v>
      </c>
      <c r="BJ15" s="1144" t="s">
        <v>8153</v>
      </c>
    </row>
    <row r="16" spans="2:62" s="207" customFormat="1" ht="15.75" customHeight="1">
      <c r="B16" s="1138" t="s">
        <v>8154</v>
      </c>
      <c r="C16" s="406" t="s">
        <v>8138</v>
      </c>
      <c r="D16" s="338" t="s">
        <v>682</v>
      </c>
      <c r="E16" s="338">
        <v>3</v>
      </c>
      <c r="F16" s="755">
        <v>6.6000000000000003E-2</v>
      </c>
      <c r="G16" s="755">
        <v>0</v>
      </c>
      <c r="H16" s="755">
        <v>0</v>
      </c>
      <c r="I16" s="755">
        <v>0</v>
      </c>
      <c r="J16" s="755">
        <v>0</v>
      </c>
      <c r="K16" s="1723">
        <f t="shared" si="6"/>
        <v>6.6000000000000003E-2</v>
      </c>
      <c r="L16" s="1781"/>
      <c r="M16" s="1783"/>
      <c r="N16" s="1783"/>
      <c r="O16" s="1783"/>
      <c r="P16" s="1783"/>
      <c r="Q16" s="1784"/>
      <c r="R16" s="1783"/>
      <c r="S16" s="1783"/>
      <c r="T16" s="1785"/>
      <c r="U16" s="268"/>
      <c r="V16" s="1142" t="s">
        <v>8155</v>
      </c>
      <c r="X16" s="343"/>
      <c r="Z16" s="1128"/>
      <c r="AA16" s="336">
        <f t="shared" si="0"/>
        <v>0</v>
      </c>
      <c r="AB16" s="892"/>
      <c r="AC16" s="337">
        <f t="shared" ref="AC16:AC17" si="21" xml:space="preserve"> IF( ISNUMBER(F16), 0, 1 )</f>
        <v>0</v>
      </c>
      <c r="AD16" s="337">
        <f t="shared" ref="AD16:AD17" si="22" xml:space="preserve"> IF( ISNUMBER(G16), 0, 1 )</f>
        <v>0</v>
      </c>
      <c r="AE16" s="337">
        <f t="shared" ref="AE16:AE17" si="23" xml:space="preserve"> IF( ISNUMBER(H16), 0, 1 )</f>
        <v>0</v>
      </c>
      <c r="AF16" s="337">
        <f t="shared" ref="AF16:AF17" si="24" xml:space="preserve"> IF( ISNUMBER(I16), 0, 1 )</f>
        <v>0</v>
      </c>
      <c r="AG16" s="337">
        <f t="shared" ref="AG16:AG17" si="25" xml:space="preserve"> IF( ISNUMBER(J16), 0, 1 )</f>
        <v>0</v>
      </c>
      <c r="AH16" s="322"/>
      <c r="AI16" s="322"/>
      <c r="AJ16" s="322"/>
      <c r="AK16" s="322"/>
      <c r="AL16" s="322"/>
      <c r="AM16" s="322"/>
      <c r="AN16" s="322"/>
      <c r="AO16" s="322"/>
      <c r="AP16" s="322"/>
      <c r="AQ16" s="322"/>
      <c r="AR16" s="892"/>
      <c r="AT16" s="1138" t="s">
        <v>8154</v>
      </c>
      <c r="AU16" s="406" t="s">
        <v>8138</v>
      </c>
      <c r="AV16" s="755" t="s">
        <v>3259</v>
      </c>
      <c r="AW16" s="755" t="s">
        <v>3332</v>
      </c>
      <c r="AX16" s="755" t="s">
        <v>3405</v>
      </c>
      <c r="AY16" s="755" t="s">
        <v>3478</v>
      </c>
      <c r="AZ16" s="755" t="s">
        <v>3551</v>
      </c>
      <c r="BA16" s="735" t="s">
        <v>3634</v>
      </c>
      <c r="BB16" s="1145"/>
      <c r="BC16" s="1147"/>
      <c r="BD16" s="1147"/>
      <c r="BE16" s="1147"/>
      <c r="BF16" s="1147"/>
      <c r="BG16" s="1148"/>
      <c r="BH16" s="1147"/>
      <c r="BI16" s="1147"/>
      <c r="BJ16" s="1149"/>
    </row>
    <row r="17" spans="1:62" ht="15.75" customHeight="1">
      <c r="A17" s="207"/>
      <c r="B17" s="1138" t="s">
        <v>8154</v>
      </c>
      <c r="C17" s="406" t="s">
        <v>8140</v>
      </c>
      <c r="D17" s="338" t="s">
        <v>682</v>
      </c>
      <c r="E17" s="338">
        <v>3</v>
      </c>
      <c r="F17" s="755">
        <v>0</v>
      </c>
      <c r="G17" s="755">
        <v>0</v>
      </c>
      <c r="H17" s="755">
        <v>0</v>
      </c>
      <c r="I17" s="755">
        <v>0</v>
      </c>
      <c r="J17" s="755">
        <v>0</v>
      </c>
      <c r="K17" s="1723">
        <f t="shared" si="6"/>
        <v>0</v>
      </c>
      <c r="L17" s="1786"/>
      <c r="M17" s="1786"/>
      <c r="N17" s="1786"/>
      <c r="O17" s="1786"/>
      <c r="P17" s="1786"/>
      <c r="Q17" s="1784"/>
      <c r="R17" s="1786"/>
      <c r="S17" s="1786"/>
      <c r="T17" s="1785"/>
      <c r="U17" s="268"/>
      <c r="V17" s="1142" t="s">
        <v>8156</v>
      </c>
      <c r="W17" s="207"/>
      <c r="X17" s="343"/>
      <c r="Y17" s="207"/>
      <c r="Z17" s="397"/>
      <c r="AA17" s="336">
        <f t="shared" si="0"/>
        <v>0</v>
      </c>
      <c r="AB17" s="415"/>
      <c r="AC17" s="337">
        <f t="shared" si="21"/>
        <v>0</v>
      </c>
      <c r="AD17" s="337">
        <f t="shared" si="22"/>
        <v>0</v>
      </c>
      <c r="AE17" s="337">
        <f t="shared" si="23"/>
        <v>0</v>
      </c>
      <c r="AF17" s="337">
        <f t="shared" si="24"/>
        <v>0</v>
      </c>
      <c r="AG17" s="337">
        <f t="shared" si="25"/>
        <v>0</v>
      </c>
      <c r="AH17" s="322"/>
      <c r="AI17" s="322"/>
      <c r="AJ17" s="322"/>
      <c r="AK17" s="322"/>
      <c r="AL17" s="322"/>
      <c r="AM17" s="322"/>
      <c r="AN17" s="322"/>
      <c r="AO17" s="322"/>
      <c r="AP17" s="322"/>
      <c r="AQ17" s="322"/>
      <c r="AR17" s="415"/>
      <c r="AT17" s="1138" t="s">
        <v>8154</v>
      </c>
      <c r="AU17" s="406" t="s">
        <v>8140</v>
      </c>
      <c r="AV17" s="755" t="s">
        <v>3260</v>
      </c>
      <c r="AW17" s="755" t="s">
        <v>3333</v>
      </c>
      <c r="AX17" s="755" t="s">
        <v>3406</v>
      </c>
      <c r="AY17" s="755" t="s">
        <v>3479</v>
      </c>
      <c r="AZ17" s="755" t="s">
        <v>3552</v>
      </c>
      <c r="BA17" s="735" t="s">
        <v>3635</v>
      </c>
      <c r="BB17" s="1150"/>
      <c r="BC17" s="1150"/>
      <c r="BD17" s="1150"/>
      <c r="BE17" s="1150"/>
      <c r="BF17" s="1150"/>
      <c r="BG17" s="1148"/>
      <c r="BH17" s="1150"/>
      <c r="BI17" s="1150"/>
      <c r="BJ17" s="1149"/>
    </row>
    <row r="18" spans="1:62" ht="15.75" customHeight="1">
      <c r="A18" s="207"/>
      <c r="B18" s="1138" t="s">
        <v>8154</v>
      </c>
      <c r="C18" s="406" t="s">
        <v>8142</v>
      </c>
      <c r="D18" s="338" t="s">
        <v>682</v>
      </c>
      <c r="E18" s="338">
        <v>3</v>
      </c>
      <c r="F18" s="1723">
        <f>IFERROR(SUM(F16:F17), 0)</f>
        <v>6.6000000000000003E-2</v>
      </c>
      <c r="G18" s="1723">
        <f t="shared" ref="G18:I18" si="26">IFERROR(SUM(G16:G17), 0)</f>
        <v>0</v>
      </c>
      <c r="H18" s="1723">
        <f t="shared" si="26"/>
        <v>0</v>
      </c>
      <c r="I18" s="1723">
        <f t="shared" si="26"/>
        <v>0</v>
      </c>
      <c r="J18" s="1723">
        <f>IFERROR(SUM(J16:J17), 0)</f>
        <v>0</v>
      </c>
      <c r="K18" s="1723">
        <f>IFERROR(SUM(F18:J18), 0)</f>
        <v>6.6000000000000003E-2</v>
      </c>
      <c r="L18" s="1781"/>
      <c r="M18" s="1786"/>
      <c r="N18" s="1786"/>
      <c r="O18" s="1786"/>
      <c r="P18" s="1786"/>
      <c r="Q18" s="1784"/>
      <c r="R18" s="755">
        <v>7.5330634690292525E-2</v>
      </c>
      <c r="S18" s="755">
        <v>0.1470995876322736</v>
      </c>
      <c r="T18" s="756">
        <v>0.25706253910719346</v>
      </c>
      <c r="U18" s="268"/>
      <c r="V18" s="1142" t="s">
        <v>8157</v>
      </c>
      <c r="W18" s="207"/>
      <c r="X18" s="343"/>
      <c r="Y18" s="207"/>
      <c r="Z18" s="397"/>
      <c r="AA18" s="336">
        <f t="shared" si="0"/>
        <v>0</v>
      </c>
      <c r="AB18" s="892"/>
      <c r="AC18" s="322"/>
      <c r="AD18" s="322"/>
      <c r="AE18" s="322"/>
      <c r="AF18" s="322"/>
      <c r="AG18" s="322"/>
      <c r="AH18" s="322"/>
      <c r="AI18" s="322"/>
      <c r="AJ18" s="322"/>
      <c r="AK18" s="322"/>
      <c r="AL18" s="322"/>
      <c r="AM18" s="322"/>
      <c r="AN18" s="322"/>
      <c r="AO18" s="337">
        <f t="shared" ref="AO18" si="27" xml:space="preserve"> IF( ISNUMBER(R18), 0, 1 )</f>
        <v>0</v>
      </c>
      <c r="AP18" s="337">
        <f t="shared" ref="AP18" si="28" xml:space="preserve"> IF( ISNUMBER(S18), 0, 1 )</f>
        <v>0</v>
      </c>
      <c r="AQ18" s="337">
        <f t="shared" ref="AQ18" si="29" xml:space="preserve"> IF( ISNUMBER(T18), 0, 1 )</f>
        <v>0</v>
      </c>
      <c r="AR18" s="415"/>
      <c r="AT18" s="1138" t="s">
        <v>8154</v>
      </c>
      <c r="AU18" s="406" t="s">
        <v>8142</v>
      </c>
      <c r="AV18" s="735" t="s">
        <v>3261</v>
      </c>
      <c r="AW18" s="735" t="s">
        <v>3334</v>
      </c>
      <c r="AX18" s="735" t="s">
        <v>3407</v>
      </c>
      <c r="AY18" s="735" t="s">
        <v>3480</v>
      </c>
      <c r="AZ18" s="735" t="s">
        <v>3553</v>
      </c>
      <c r="BA18" s="735" t="s">
        <v>3636</v>
      </c>
      <c r="BB18" s="1145"/>
      <c r="BC18" s="1150"/>
      <c r="BD18" s="1150"/>
      <c r="BE18" s="1150"/>
      <c r="BF18" s="1150"/>
      <c r="BG18" s="1148"/>
      <c r="BH18" s="1143" t="s">
        <v>8158</v>
      </c>
      <c r="BI18" s="1143" t="s">
        <v>8159</v>
      </c>
      <c r="BJ18" s="1144" t="s">
        <v>8160</v>
      </c>
    </row>
    <row r="19" spans="1:62" ht="15.75" customHeight="1">
      <c r="A19" s="207"/>
      <c r="B19" s="1138" t="s">
        <v>8161</v>
      </c>
      <c r="C19" s="406" t="s">
        <v>8138</v>
      </c>
      <c r="D19" s="338" t="s">
        <v>682</v>
      </c>
      <c r="E19" s="338">
        <v>3</v>
      </c>
      <c r="F19" s="755">
        <v>0.69799999999999995</v>
      </c>
      <c r="G19" s="755">
        <v>0</v>
      </c>
      <c r="H19" s="755">
        <v>0</v>
      </c>
      <c r="I19" s="755">
        <v>0</v>
      </c>
      <c r="J19" s="755">
        <v>0</v>
      </c>
      <c r="K19" s="1723">
        <f t="shared" si="6"/>
        <v>0.69799999999999995</v>
      </c>
      <c r="L19" s="1781"/>
      <c r="M19" s="1786"/>
      <c r="N19" s="1786"/>
      <c r="O19" s="1786"/>
      <c r="P19" s="1786"/>
      <c r="Q19" s="1784"/>
      <c r="R19" s="1786"/>
      <c r="S19" s="1786"/>
      <c r="T19" s="1785"/>
      <c r="U19" s="268"/>
      <c r="V19" s="1142" t="s">
        <v>8162</v>
      </c>
      <c r="W19" s="207"/>
      <c r="X19" s="343"/>
      <c r="Y19" s="207"/>
      <c r="Z19" s="397"/>
      <c r="AA19" s="336">
        <f t="shared" si="0"/>
        <v>0</v>
      </c>
      <c r="AB19" s="415"/>
      <c r="AC19" s="337">
        <f t="shared" ref="AC19:AC20" si="30" xml:space="preserve"> IF( ISNUMBER(F19), 0, 1 )</f>
        <v>0</v>
      </c>
      <c r="AD19" s="337">
        <f t="shared" ref="AD19:AD20" si="31" xml:space="preserve"> IF( ISNUMBER(G19), 0, 1 )</f>
        <v>0</v>
      </c>
      <c r="AE19" s="337">
        <f t="shared" ref="AE19:AE20" si="32" xml:space="preserve"> IF( ISNUMBER(H19), 0, 1 )</f>
        <v>0</v>
      </c>
      <c r="AF19" s="337">
        <f t="shared" ref="AF19:AF20" si="33" xml:space="preserve"> IF( ISNUMBER(I19), 0, 1 )</f>
        <v>0</v>
      </c>
      <c r="AG19" s="337">
        <f t="shared" ref="AG19:AG20" si="34" xml:space="preserve"> IF( ISNUMBER(J19), 0, 1 )</f>
        <v>0</v>
      </c>
      <c r="AH19" s="322"/>
      <c r="AI19" s="322"/>
      <c r="AJ19" s="322"/>
      <c r="AK19" s="322"/>
      <c r="AL19" s="322"/>
      <c r="AM19" s="322"/>
      <c r="AN19" s="322"/>
      <c r="AO19" s="322"/>
      <c r="AP19" s="322"/>
      <c r="AQ19" s="322"/>
      <c r="AR19" s="415"/>
      <c r="AT19" s="1138" t="s">
        <v>8161</v>
      </c>
      <c r="AU19" s="406" t="s">
        <v>8138</v>
      </c>
      <c r="AV19" s="755" t="s">
        <v>3262</v>
      </c>
      <c r="AW19" s="755" t="s">
        <v>3335</v>
      </c>
      <c r="AX19" s="755" t="s">
        <v>3408</v>
      </c>
      <c r="AY19" s="755" t="s">
        <v>3481</v>
      </c>
      <c r="AZ19" s="755" t="s">
        <v>3554</v>
      </c>
      <c r="BA19" s="735" t="s">
        <v>3637</v>
      </c>
      <c r="BB19" s="1145"/>
      <c r="BC19" s="1150"/>
      <c r="BD19" s="1150"/>
      <c r="BE19" s="1150"/>
      <c r="BF19" s="1150"/>
      <c r="BG19" s="1148"/>
      <c r="BH19" s="1150"/>
      <c r="BI19" s="1150"/>
      <c r="BJ19" s="1149"/>
    </row>
    <row r="20" spans="1:62" ht="15.75" customHeight="1">
      <c r="A20" s="207"/>
      <c r="B20" s="1138" t="s">
        <v>8161</v>
      </c>
      <c r="C20" s="406" t="s">
        <v>8140</v>
      </c>
      <c r="D20" s="338" t="s">
        <v>682</v>
      </c>
      <c r="E20" s="338">
        <v>3</v>
      </c>
      <c r="F20" s="755">
        <v>0</v>
      </c>
      <c r="G20" s="755">
        <v>0</v>
      </c>
      <c r="H20" s="755">
        <v>0</v>
      </c>
      <c r="I20" s="755">
        <v>0</v>
      </c>
      <c r="J20" s="755">
        <v>0</v>
      </c>
      <c r="K20" s="1723">
        <f t="shared" si="6"/>
        <v>0</v>
      </c>
      <c r="L20" s="1781"/>
      <c r="M20" s="1786"/>
      <c r="N20" s="1786"/>
      <c r="O20" s="1786"/>
      <c r="P20" s="1786"/>
      <c r="Q20" s="1784"/>
      <c r="R20" s="1786"/>
      <c r="S20" s="1786"/>
      <c r="T20" s="1785"/>
      <c r="U20" s="268"/>
      <c r="V20" s="1142" t="s">
        <v>8163</v>
      </c>
      <c r="W20" s="207"/>
      <c r="X20" s="343"/>
      <c r="Y20" s="207"/>
      <c r="Z20" s="397"/>
      <c r="AA20" s="336">
        <f t="shared" si="0"/>
        <v>0</v>
      </c>
      <c r="AB20" s="415"/>
      <c r="AC20" s="337">
        <f t="shared" si="30"/>
        <v>0</v>
      </c>
      <c r="AD20" s="337">
        <f t="shared" si="31"/>
        <v>0</v>
      </c>
      <c r="AE20" s="337">
        <f t="shared" si="32"/>
        <v>0</v>
      </c>
      <c r="AF20" s="337">
        <f t="shared" si="33"/>
        <v>0</v>
      </c>
      <c r="AG20" s="337">
        <f t="shared" si="34"/>
        <v>0</v>
      </c>
      <c r="AH20" s="322"/>
      <c r="AI20" s="322"/>
      <c r="AJ20" s="322"/>
      <c r="AK20" s="322"/>
      <c r="AL20" s="322"/>
      <c r="AM20" s="322"/>
      <c r="AN20" s="322"/>
      <c r="AO20" s="322"/>
      <c r="AP20" s="322"/>
      <c r="AQ20" s="322"/>
      <c r="AR20" s="415"/>
      <c r="AT20" s="1138" t="s">
        <v>8161</v>
      </c>
      <c r="AU20" s="406" t="s">
        <v>8140</v>
      </c>
      <c r="AV20" s="755" t="s">
        <v>3263</v>
      </c>
      <c r="AW20" s="755" t="s">
        <v>3336</v>
      </c>
      <c r="AX20" s="755" t="s">
        <v>3409</v>
      </c>
      <c r="AY20" s="755" t="s">
        <v>3482</v>
      </c>
      <c r="AZ20" s="755" t="s">
        <v>3555</v>
      </c>
      <c r="BA20" s="735" t="s">
        <v>3638</v>
      </c>
      <c r="BB20" s="1145"/>
      <c r="BC20" s="1150"/>
      <c r="BD20" s="1150"/>
      <c r="BE20" s="1150"/>
      <c r="BF20" s="1150"/>
      <c r="BG20" s="1148"/>
      <c r="BH20" s="1150"/>
      <c r="BI20" s="1150"/>
      <c r="BJ20" s="1149"/>
    </row>
    <row r="21" spans="1:62" ht="15.75" customHeight="1">
      <c r="A21" s="207"/>
      <c r="B21" s="1138" t="s">
        <v>8161</v>
      </c>
      <c r="C21" s="406" t="s">
        <v>8142</v>
      </c>
      <c r="D21" s="338" t="s">
        <v>682</v>
      </c>
      <c r="E21" s="338">
        <v>3</v>
      </c>
      <c r="F21" s="1723">
        <f>IFERROR(SUM(F19:F20), 0)</f>
        <v>0.69799999999999995</v>
      </c>
      <c r="G21" s="1723">
        <f>IFERROR(SUM(G19:G20), 0)</f>
        <v>0</v>
      </c>
      <c r="H21" s="1723">
        <f>IFERROR(SUM(H19:H20), 0)</f>
        <v>0</v>
      </c>
      <c r="I21" s="1723">
        <f>IFERROR(SUM(I19:I20), 0)</f>
        <v>0</v>
      </c>
      <c r="J21" s="1723">
        <f>IFERROR(SUM(J19:J20), 0)</f>
        <v>0</v>
      </c>
      <c r="K21" s="1723">
        <f>IFERROR(SUM(F21:J21), 0)</f>
        <v>0.69799999999999995</v>
      </c>
      <c r="L21" s="1781"/>
      <c r="M21" s="1781"/>
      <c r="N21" s="1781"/>
      <c r="O21" s="1781"/>
      <c r="P21" s="1781"/>
      <c r="Q21" s="1781"/>
      <c r="R21" s="755">
        <v>1.0370130604139616</v>
      </c>
      <c r="S21" s="755">
        <v>1.5548048824714804</v>
      </c>
      <c r="T21" s="756">
        <v>2.7170850533145217</v>
      </c>
      <c r="U21" s="268"/>
      <c r="V21" s="1142" t="s">
        <v>8164</v>
      </c>
      <c r="W21" s="207"/>
      <c r="X21" s="343"/>
      <c r="Y21" s="207"/>
      <c r="Z21" s="397"/>
      <c r="AA21" s="336">
        <f t="shared" si="0"/>
        <v>0</v>
      </c>
      <c r="AB21" s="892"/>
      <c r="AC21" s="322"/>
      <c r="AD21" s="322"/>
      <c r="AE21" s="322"/>
      <c r="AF21" s="322"/>
      <c r="AG21" s="322"/>
      <c r="AH21" s="322"/>
      <c r="AI21" s="322"/>
      <c r="AJ21" s="322"/>
      <c r="AK21" s="322"/>
      <c r="AL21" s="322"/>
      <c r="AM21" s="322"/>
      <c r="AN21" s="322"/>
      <c r="AO21" s="337">
        <f t="shared" ref="AO21" si="35" xml:space="preserve"> IF( ISNUMBER(R21), 0, 1 )</f>
        <v>0</v>
      </c>
      <c r="AP21" s="337">
        <f t="shared" ref="AP21" si="36" xml:space="preserve"> IF( ISNUMBER(S21), 0, 1 )</f>
        <v>0</v>
      </c>
      <c r="AQ21" s="337">
        <f t="shared" ref="AQ21" si="37" xml:space="preserve"> IF( ISNUMBER(T21), 0, 1 )</f>
        <v>0</v>
      </c>
      <c r="AR21" s="415"/>
      <c r="AT21" s="1138" t="s">
        <v>8161</v>
      </c>
      <c r="AU21" s="406" t="s">
        <v>8142</v>
      </c>
      <c r="AV21" s="735" t="s">
        <v>3264</v>
      </c>
      <c r="AW21" s="735" t="s">
        <v>3337</v>
      </c>
      <c r="AX21" s="735" t="s">
        <v>3410</v>
      </c>
      <c r="AY21" s="735" t="s">
        <v>3483</v>
      </c>
      <c r="AZ21" s="735" t="s">
        <v>3556</v>
      </c>
      <c r="BA21" s="735" t="s">
        <v>3639</v>
      </c>
      <c r="BB21" s="1145"/>
      <c r="BC21" s="1145"/>
      <c r="BD21" s="1145"/>
      <c r="BE21" s="1145"/>
      <c r="BF21" s="1145"/>
      <c r="BG21" s="1145"/>
      <c r="BH21" s="1143" t="s">
        <v>8165</v>
      </c>
      <c r="BI21" s="1143" t="s">
        <v>8166</v>
      </c>
      <c r="BJ21" s="1144" t="s">
        <v>8167</v>
      </c>
    </row>
    <row r="22" spans="1:62" ht="15.75" customHeight="1">
      <c r="A22" s="207"/>
      <c r="B22" s="1138" t="s">
        <v>8168</v>
      </c>
      <c r="C22" s="406" t="s">
        <v>8138</v>
      </c>
      <c r="D22" s="338" t="s">
        <v>682</v>
      </c>
      <c r="E22" s="338">
        <v>3</v>
      </c>
      <c r="F22" s="755">
        <v>4.1000000000000002E-2</v>
      </c>
      <c r="G22" s="755">
        <v>0</v>
      </c>
      <c r="H22" s="755">
        <v>0</v>
      </c>
      <c r="I22" s="755">
        <v>0</v>
      </c>
      <c r="J22" s="755">
        <v>0</v>
      </c>
      <c r="K22" s="1723">
        <f t="shared" si="6"/>
        <v>4.1000000000000002E-2</v>
      </c>
      <c r="L22" s="1781"/>
      <c r="M22" s="1781"/>
      <c r="N22" s="1781"/>
      <c r="O22" s="1781"/>
      <c r="P22" s="1781"/>
      <c r="Q22" s="1781"/>
      <c r="R22" s="1781"/>
      <c r="S22" s="1781"/>
      <c r="T22" s="1782"/>
      <c r="U22" s="268"/>
      <c r="V22" s="1142" t="s">
        <v>8169</v>
      </c>
      <c r="W22" s="207"/>
      <c r="X22" s="343"/>
      <c r="Y22" s="207"/>
      <c r="Z22" s="397"/>
      <c r="AA22" s="336">
        <f t="shared" si="0"/>
        <v>0</v>
      </c>
      <c r="AB22" s="415"/>
      <c r="AC22" s="337">
        <f t="shared" ref="AC22:AC23" si="38" xml:space="preserve"> IF( ISNUMBER(F22), 0, 1 )</f>
        <v>0</v>
      </c>
      <c r="AD22" s="337">
        <f t="shared" ref="AD22:AD23" si="39" xml:space="preserve"> IF( ISNUMBER(G22), 0, 1 )</f>
        <v>0</v>
      </c>
      <c r="AE22" s="337">
        <f t="shared" ref="AE22:AE23" si="40" xml:space="preserve"> IF( ISNUMBER(H22), 0, 1 )</f>
        <v>0</v>
      </c>
      <c r="AF22" s="337">
        <f t="shared" ref="AF22:AF23" si="41" xml:space="preserve"> IF( ISNUMBER(I22), 0, 1 )</f>
        <v>0</v>
      </c>
      <c r="AG22" s="337">
        <f t="shared" ref="AG22:AG23" si="42" xml:space="preserve"> IF( ISNUMBER(J22), 0, 1 )</f>
        <v>0</v>
      </c>
      <c r="AH22" s="322"/>
      <c r="AI22" s="322"/>
      <c r="AJ22" s="322"/>
      <c r="AK22" s="322"/>
      <c r="AL22" s="322"/>
      <c r="AM22" s="322"/>
      <c r="AN22" s="322"/>
      <c r="AO22" s="322"/>
      <c r="AP22" s="322"/>
      <c r="AQ22" s="322"/>
      <c r="AR22" s="415"/>
      <c r="AT22" s="1138" t="s">
        <v>8168</v>
      </c>
      <c r="AU22" s="406" t="s">
        <v>8138</v>
      </c>
      <c r="AV22" s="755" t="s">
        <v>3265</v>
      </c>
      <c r="AW22" s="755" t="s">
        <v>3338</v>
      </c>
      <c r="AX22" s="755" t="s">
        <v>3411</v>
      </c>
      <c r="AY22" s="755" t="s">
        <v>3484</v>
      </c>
      <c r="AZ22" s="755" t="s">
        <v>3557</v>
      </c>
      <c r="BA22" s="735" t="s">
        <v>3640</v>
      </c>
      <c r="BB22" s="1145"/>
      <c r="BC22" s="1145"/>
      <c r="BD22" s="1145"/>
      <c r="BE22" s="1145"/>
      <c r="BF22" s="1145"/>
      <c r="BG22" s="1145"/>
      <c r="BH22" s="1145"/>
      <c r="BI22" s="1145"/>
      <c r="BJ22" s="1146"/>
    </row>
    <row r="23" spans="1:62" ht="15.75" customHeight="1">
      <c r="A23" s="207"/>
      <c r="B23" s="1138" t="s">
        <v>8168</v>
      </c>
      <c r="C23" s="406" t="s">
        <v>8140</v>
      </c>
      <c r="D23" s="338" t="s">
        <v>682</v>
      </c>
      <c r="E23" s="338">
        <v>3</v>
      </c>
      <c r="F23" s="755">
        <v>0</v>
      </c>
      <c r="G23" s="755">
        <v>0</v>
      </c>
      <c r="H23" s="755">
        <v>0</v>
      </c>
      <c r="I23" s="755">
        <v>0</v>
      </c>
      <c r="J23" s="755">
        <v>0</v>
      </c>
      <c r="K23" s="1723">
        <f t="shared" si="6"/>
        <v>0</v>
      </c>
      <c r="L23" s="1781"/>
      <c r="M23" s="1786"/>
      <c r="N23" s="1786"/>
      <c r="O23" s="1786"/>
      <c r="P23" s="1786"/>
      <c r="Q23" s="1784"/>
      <c r="R23" s="1786"/>
      <c r="S23" s="1786"/>
      <c r="T23" s="1785"/>
      <c r="U23" s="268"/>
      <c r="V23" s="1142" t="s">
        <v>8170</v>
      </c>
      <c r="W23" s="207"/>
      <c r="X23" s="343"/>
      <c r="Y23" s="207"/>
      <c r="Z23" s="397"/>
      <c r="AA23" s="336">
        <f t="shared" si="0"/>
        <v>0</v>
      </c>
      <c r="AB23" s="415"/>
      <c r="AC23" s="337">
        <f t="shared" si="38"/>
        <v>0</v>
      </c>
      <c r="AD23" s="337">
        <f t="shared" si="39"/>
        <v>0</v>
      </c>
      <c r="AE23" s="337">
        <f t="shared" si="40"/>
        <v>0</v>
      </c>
      <c r="AF23" s="337">
        <f t="shared" si="41"/>
        <v>0</v>
      </c>
      <c r="AG23" s="337">
        <f t="shared" si="42"/>
        <v>0</v>
      </c>
      <c r="AH23" s="322"/>
      <c r="AI23" s="322"/>
      <c r="AJ23" s="322"/>
      <c r="AK23" s="322"/>
      <c r="AL23" s="322"/>
      <c r="AM23" s="322"/>
      <c r="AN23" s="322"/>
      <c r="AO23" s="322"/>
      <c r="AP23" s="322"/>
      <c r="AQ23" s="322"/>
      <c r="AR23" s="415"/>
      <c r="AT23" s="1138" t="s">
        <v>8168</v>
      </c>
      <c r="AU23" s="406" t="s">
        <v>8140</v>
      </c>
      <c r="AV23" s="755" t="s">
        <v>3266</v>
      </c>
      <c r="AW23" s="755" t="s">
        <v>3339</v>
      </c>
      <c r="AX23" s="755" t="s">
        <v>3412</v>
      </c>
      <c r="AY23" s="755" t="s">
        <v>3485</v>
      </c>
      <c r="AZ23" s="755" t="s">
        <v>3558</v>
      </c>
      <c r="BA23" s="735" t="s">
        <v>3641</v>
      </c>
      <c r="BB23" s="1145"/>
      <c r="BC23" s="1150"/>
      <c r="BD23" s="1150"/>
      <c r="BE23" s="1150"/>
      <c r="BF23" s="1150"/>
      <c r="BG23" s="1148"/>
      <c r="BH23" s="1150"/>
      <c r="BI23" s="1150"/>
      <c r="BJ23" s="1149"/>
    </row>
    <row r="24" spans="1:62" ht="15.75" customHeight="1">
      <c r="A24" s="207"/>
      <c r="B24" s="1138" t="s">
        <v>8168</v>
      </c>
      <c r="C24" s="406" t="s">
        <v>8142</v>
      </c>
      <c r="D24" s="338" t="s">
        <v>682</v>
      </c>
      <c r="E24" s="338">
        <v>3</v>
      </c>
      <c r="F24" s="1723">
        <f>IFERROR(SUM(F22:F23), 0)</f>
        <v>4.1000000000000002E-2</v>
      </c>
      <c r="G24" s="1723">
        <f>IFERROR(SUM(G22:G23), 0)</f>
        <v>0</v>
      </c>
      <c r="H24" s="1723">
        <f>IFERROR(SUM(H22:H23), 0)</f>
        <v>0</v>
      </c>
      <c r="I24" s="1723">
        <f>IFERROR(SUM(I22:I23), 0)</f>
        <v>0</v>
      </c>
      <c r="J24" s="1723">
        <f>IFERROR(SUM(J22:J23), 0)</f>
        <v>0</v>
      </c>
      <c r="K24" s="1723">
        <f t="shared" si="6"/>
        <v>4.1000000000000002E-2</v>
      </c>
      <c r="L24" s="1781"/>
      <c r="M24" s="1786"/>
      <c r="N24" s="1786"/>
      <c r="O24" s="1786"/>
      <c r="P24" s="1786"/>
      <c r="Q24" s="1784"/>
      <c r="R24" s="755">
        <v>9.076338501489345E-2</v>
      </c>
      <c r="S24" s="755">
        <v>1.8512612461388449</v>
      </c>
      <c r="T24" s="756">
        <v>3.2351546604797452</v>
      </c>
      <c r="U24" s="268"/>
      <c r="V24" s="1142" t="s">
        <v>8171</v>
      </c>
      <c r="W24" s="207"/>
      <c r="X24" s="343"/>
      <c r="Y24" s="207"/>
      <c r="Z24" s="397"/>
      <c r="AA24" s="336">
        <f t="shared" si="0"/>
        <v>0</v>
      </c>
      <c r="AB24" s="892"/>
      <c r="AC24" s="322"/>
      <c r="AD24" s="322"/>
      <c r="AE24" s="322"/>
      <c r="AF24" s="322"/>
      <c r="AG24" s="322"/>
      <c r="AH24" s="322"/>
      <c r="AI24" s="322"/>
      <c r="AJ24" s="322"/>
      <c r="AK24" s="322"/>
      <c r="AL24" s="322"/>
      <c r="AM24" s="322"/>
      <c r="AN24" s="322"/>
      <c r="AO24" s="337">
        <f t="shared" ref="AO24" si="43" xml:space="preserve"> IF( ISNUMBER(R24), 0, 1 )</f>
        <v>0</v>
      </c>
      <c r="AP24" s="337">
        <f t="shared" ref="AP24" si="44" xml:space="preserve"> IF( ISNUMBER(S24), 0, 1 )</f>
        <v>0</v>
      </c>
      <c r="AQ24" s="337">
        <f t="shared" ref="AQ24" si="45" xml:space="preserve"> IF( ISNUMBER(T24), 0, 1 )</f>
        <v>0</v>
      </c>
      <c r="AR24" s="415"/>
      <c r="AT24" s="1138" t="s">
        <v>8168</v>
      </c>
      <c r="AU24" s="406" t="s">
        <v>8142</v>
      </c>
      <c r="AV24" s="735" t="s">
        <v>3267</v>
      </c>
      <c r="AW24" s="735" t="s">
        <v>3340</v>
      </c>
      <c r="AX24" s="735" t="s">
        <v>3413</v>
      </c>
      <c r="AY24" s="735" t="s">
        <v>3486</v>
      </c>
      <c r="AZ24" s="735" t="s">
        <v>3559</v>
      </c>
      <c r="BA24" s="735" t="s">
        <v>3642</v>
      </c>
      <c r="BB24" s="1145"/>
      <c r="BC24" s="1150"/>
      <c r="BD24" s="1150"/>
      <c r="BE24" s="1150"/>
      <c r="BF24" s="1150"/>
      <c r="BG24" s="1148"/>
      <c r="BH24" s="1143" t="s">
        <v>8172</v>
      </c>
      <c r="BI24" s="1143" t="s">
        <v>8173</v>
      </c>
      <c r="BJ24" s="1144" t="s">
        <v>8174</v>
      </c>
    </row>
    <row r="25" spans="1:62" ht="15.75" customHeight="1">
      <c r="A25" s="207"/>
      <c r="B25" s="1138" t="s">
        <v>8175</v>
      </c>
      <c r="C25" s="406" t="s">
        <v>8138</v>
      </c>
      <c r="D25" s="338" t="s">
        <v>682</v>
      </c>
      <c r="E25" s="338">
        <v>3</v>
      </c>
      <c r="F25" s="755">
        <v>0.40899999999999997</v>
      </c>
      <c r="G25" s="755">
        <v>0</v>
      </c>
      <c r="H25" s="755">
        <v>0</v>
      </c>
      <c r="I25" s="755">
        <v>0</v>
      </c>
      <c r="J25" s="755">
        <v>0</v>
      </c>
      <c r="K25" s="1723">
        <f>IFERROR(SUM(F25:J25), 0)</f>
        <v>0.40899999999999997</v>
      </c>
      <c r="L25" s="1781"/>
      <c r="M25" s="1786"/>
      <c r="N25" s="1786"/>
      <c r="O25" s="1786"/>
      <c r="P25" s="1786"/>
      <c r="Q25" s="1784"/>
      <c r="R25" s="1786"/>
      <c r="S25" s="1786"/>
      <c r="T25" s="1785"/>
      <c r="U25" s="268"/>
      <c r="V25" s="1142" t="s">
        <v>8176</v>
      </c>
      <c r="W25" s="207"/>
      <c r="X25" s="343"/>
      <c r="Y25" s="207"/>
      <c r="Z25" s="397"/>
      <c r="AA25" s="336">
        <f t="shared" si="0"/>
        <v>0</v>
      </c>
      <c r="AB25" s="415"/>
      <c r="AC25" s="337">
        <f t="shared" ref="AC25:AC26" si="46" xml:space="preserve"> IF( ISNUMBER(F25), 0, 1 )</f>
        <v>0</v>
      </c>
      <c r="AD25" s="337">
        <f t="shared" ref="AD25:AD26" si="47" xml:space="preserve"> IF( ISNUMBER(G25), 0, 1 )</f>
        <v>0</v>
      </c>
      <c r="AE25" s="337">
        <f t="shared" ref="AE25:AE26" si="48" xml:space="preserve"> IF( ISNUMBER(H25), 0, 1 )</f>
        <v>0</v>
      </c>
      <c r="AF25" s="337">
        <f t="shared" ref="AF25:AF26" si="49" xml:space="preserve"> IF( ISNUMBER(I25), 0, 1 )</f>
        <v>0</v>
      </c>
      <c r="AG25" s="337">
        <f t="shared" ref="AG25:AG26" si="50" xml:space="preserve"> IF( ISNUMBER(J25), 0, 1 )</f>
        <v>0</v>
      </c>
      <c r="AH25" s="322"/>
      <c r="AI25" s="322"/>
      <c r="AJ25" s="322"/>
      <c r="AK25" s="322"/>
      <c r="AL25" s="322"/>
      <c r="AM25" s="322"/>
      <c r="AN25" s="322"/>
      <c r="AO25" s="322"/>
      <c r="AP25" s="322"/>
      <c r="AQ25" s="322"/>
      <c r="AR25" s="415"/>
      <c r="AT25" s="1138" t="s">
        <v>8175</v>
      </c>
      <c r="AU25" s="406" t="s">
        <v>8138</v>
      </c>
      <c r="AV25" s="755" t="s">
        <v>3268</v>
      </c>
      <c r="AW25" s="755" t="s">
        <v>3341</v>
      </c>
      <c r="AX25" s="755" t="s">
        <v>3414</v>
      </c>
      <c r="AY25" s="755" t="s">
        <v>3487</v>
      </c>
      <c r="AZ25" s="755" t="s">
        <v>3560</v>
      </c>
      <c r="BA25" s="735" t="s">
        <v>3643</v>
      </c>
      <c r="BB25" s="1145"/>
      <c r="BC25" s="1150"/>
      <c r="BD25" s="1150"/>
      <c r="BE25" s="1150"/>
      <c r="BF25" s="1150"/>
      <c r="BG25" s="1148"/>
      <c r="BH25" s="1150"/>
      <c r="BI25" s="1150"/>
      <c r="BJ25" s="1149"/>
    </row>
    <row r="26" spans="1:62" ht="15.75" customHeight="1">
      <c r="A26" s="207"/>
      <c r="B26" s="1138" t="s">
        <v>8175</v>
      </c>
      <c r="C26" s="406" t="s">
        <v>8140</v>
      </c>
      <c r="D26" s="338" t="s">
        <v>682</v>
      </c>
      <c r="E26" s="338">
        <v>3</v>
      </c>
      <c r="F26" s="755">
        <v>0</v>
      </c>
      <c r="G26" s="755">
        <v>0</v>
      </c>
      <c r="H26" s="755">
        <v>0</v>
      </c>
      <c r="I26" s="755">
        <v>0</v>
      </c>
      <c r="J26" s="755">
        <v>0</v>
      </c>
      <c r="K26" s="1723">
        <f t="shared" si="6"/>
        <v>0</v>
      </c>
      <c r="L26" s="1781"/>
      <c r="M26" s="1786"/>
      <c r="N26" s="1786"/>
      <c r="O26" s="1786"/>
      <c r="P26" s="1786"/>
      <c r="Q26" s="1784"/>
      <c r="R26" s="1786"/>
      <c r="S26" s="1786"/>
      <c r="T26" s="1785"/>
      <c r="U26" s="268"/>
      <c r="V26" s="1142" t="s">
        <v>8177</v>
      </c>
      <c r="W26" s="207"/>
      <c r="X26" s="343"/>
      <c r="Y26" s="207"/>
      <c r="Z26" s="397"/>
      <c r="AA26" s="336">
        <f t="shared" si="0"/>
        <v>0</v>
      </c>
      <c r="AB26" s="415"/>
      <c r="AC26" s="337">
        <f t="shared" si="46"/>
        <v>0</v>
      </c>
      <c r="AD26" s="337">
        <f t="shared" si="47"/>
        <v>0</v>
      </c>
      <c r="AE26" s="337">
        <f t="shared" si="48"/>
        <v>0</v>
      </c>
      <c r="AF26" s="337">
        <f t="shared" si="49"/>
        <v>0</v>
      </c>
      <c r="AG26" s="337">
        <f t="shared" si="50"/>
        <v>0</v>
      </c>
      <c r="AH26" s="322"/>
      <c r="AI26" s="322"/>
      <c r="AJ26" s="322"/>
      <c r="AK26" s="322"/>
      <c r="AL26" s="322"/>
      <c r="AM26" s="322"/>
      <c r="AN26" s="322"/>
      <c r="AO26" s="322"/>
      <c r="AP26" s="322"/>
      <c r="AQ26" s="322"/>
      <c r="AR26" s="415"/>
      <c r="AT26" s="1138" t="s">
        <v>8175</v>
      </c>
      <c r="AU26" s="406" t="s">
        <v>8140</v>
      </c>
      <c r="AV26" s="755" t="s">
        <v>3269</v>
      </c>
      <c r="AW26" s="755" t="s">
        <v>3342</v>
      </c>
      <c r="AX26" s="755" t="s">
        <v>3415</v>
      </c>
      <c r="AY26" s="755" t="s">
        <v>3488</v>
      </c>
      <c r="AZ26" s="755" t="s">
        <v>3561</v>
      </c>
      <c r="BA26" s="735" t="s">
        <v>3644</v>
      </c>
      <c r="BB26" s="1145"/>
      <c r="BC26" s="1150"/>
      <c r="BD26" s="1150"/>
      <c r="BE26" s="1150"/>
      <c r="BF26" s="1150"/>
      <c r="BG26" s="1148"/>
      <c r="BH26" s="1150"/>
      <c r="BI26" s="1150"/>
      <c r="BJ26" s="1149"/>
    </row>
    <row r="27" spans="1:62" ht="15.75" customHeight="1">
      <c r="A27" s="207"/>
      <c r="B27" s="1138" t="s">
        <v>8175</v>
      </c>
      <c r="C27" s="406" t="s">
        <v>8142</v>
      </c>
      <c r="D27" s="338" t="s">
        <v>682</v>
      </c>
      <c r="E27" s="338">
        <v>3</v>
      </c>
      <c r="F27" s="1723">
        <f>IFERROR(SUM(F25:F26), 0)</f>
        <v>0.40899999999999997</v>
      </c>
      <c r="G27" s="1723">
        <f>IFERROR(SUM(G25:G26), 0)</f>
        <v>0</v>
      </c>
      <c r="H27" s="1723">
        <f>IFERROR(SUM(H25:H26), 0)</f>
        <v>0</v>
      </c>
      <c r="I27" s="1723">
        <f>IFERROR(SUM(I25:I26), 0)</f>
        <v>0</v>
      </c>
      <c r="J27" s="1723">
        <f>IFERROR(SUM(J25:J26), 0)</f>
        <v>0</v>
      </c>
      <c r="K27" s="1723">
        <f t="shared" si="6"/>
        <v>0.40899999999999997</v>
      </c>
      <c r="L27" s="1781"/>
      <c r="M27" s="1786"/>
      <c r="N27" s="1786"/>
      <c r="O27" s="1786"/>
      <c r="P27" s="1786"/>
      <c r="Q27" s="1784"/>
      <c r="R27" s="755">
        <v>0.62982502100358961</v>
      </c>
      <c r="S27" s="755">
        <v>0</v>
      </c>
      <c r="T27" s="756">
        <v>0</v>
      </c>
      <c r="U27" s="268"/>
      <c r="V27" s="1142" t="s">
        <v>8178</v>
      </c>
      <c r="W27" s="207"/>
      <c r="X27" s="343"/>
      <c r="Y27" s="207"/>
      <c r="Z27" s="397"/>
      <c r="AA27" s="336">
        <f t="shared" si="0"/>
        <v>0</v>
      </c>
      <c r="AB27" s="892"/>
      <c r="AC27" s="322"/>
      <c r="AD27" s="322"/>
      <c r="AE27" s="322"/>
      <c r="AF27" s="322"/>
      <c r="AG27" s="322"/>
      <c r="AH27" s="322"/>
      <c r="AI27" s="322"/>
      <c r="AJ27" s="322"/>
      <c r="AK27" s="322"/>
      <c r="AL27" s="322"/>
      <c r="AM27" s="322"/>
      <c r="AN27" s="322"/>
      <c r="AO27" s="337">
        <f t="shared" ref="AO27" si="51" xml:space="preserve"> IF( ISNUMBER(R27), 0, 1 )</f>
        <v>0</v>
      </c>
      <c r="AP27" s="337">
        <f t="shared" ref="AP27" si="52" xml:space="preserve"> IF( ISNUMBER(S27), 0, 1 )</f>
        <v>0</v>
      </c>
      <c r="AQ27" s="337">
        <f t="shared" ref="AQ27" si="53" xml:space="preserve"> IF( ISNUMBER(T27), 0, 1 )</f>
        <v>0</v>
      </c>
      <c r="AR27" s="415"/>
      <c r="AT27" s="1138" t="s">
        <v>8175</v>
      </c>
      <c r="AU27" s="406" t="s">
        <v>8142</v>
      </c>
      <c r="AV27" s="735" t="s">
        <v>3270</v>
      </c>
      <c r="AW27" s="735" t="s">
        <v>3343</v>
      </c>
      <c r="AX27" s="735" t="s">
        <v>3416</v>
      </c>
      <c r="AY27" s="735" t="s">
        <v>3489</v>
      </c>
      <c r="AZ27" s="735" t="s">
        <v>3562</v>
      </c>
      <c r="BA27" s="735" t="s">
        <v>3645</v>
      </c>
      <c r="BB27" s="1145"/>
      <c r="BC27" s="1150"/>
      <c r="BD27" s="1150"/>
      <c r="BE27" s="1150"/>
      <c r="BF27" s="1150"/>
      <c r="BG27" s="1148"/>
      <c r="BH27" s="1143" t="s">
        <v>8179</v>
      </c>
      <c r="BI27" s="1143" t="s">
        <v>8180</v>
      </c>
      <c r="BJ27" s="1144" t="s">
        <v>8181</v>
      </c>
    </row>
    <row r="28" spans="1:62" ht="15.75" customHeight="1" thickBot="1">
      <c r="A28" s="207"/>
      <c r="B28" s="1151" t="s">
        <v>8182</v>
      </c>
      <c r="C28" s="1152" t="s">
        <v>8142</v>
      </c>
      <c r="D28" s="407" t="s">
        <v>682</v>
      </c>
      <c r="E28" s="407">
        <v>3</v>
      </c>
      <c r="F28" s="1715">
        <f>IFERROR(SUM(F12,F15,F18,F21,F24,F27), 0)</f>
        <v>2.1469999999999998</v>
      </c>
      <c r="G28" s="1715">
        <f t="shared" ref="G28:I28" si="54">IFERROR(SUM(G12,G15,G18,G21,G24,G27), 0)</f>
        <v>0</v>
      </c>
      <c r="H28" s="1715">
        <f t="shared" si="54"/>
        <v>0</v>
      </c>
      <c r="I28" s="1715">
        <f t="shared" si="54"/>
        <v>0</v>
      </c>
      <c r="J28" s="1715">
        <f>IFERROR(SUM(J12,J15,J18,J21,J24,J27), 0)</f>
        <v>0</v>
      </c>
      <c r="K28" s="1715">
        <f>IFERROR(SUM(F28:J28), 0)</f>
        <v>2.1469999999999998</v>
      </c>
      <c r="L28" s="1787"/>
      <c r="M28" s="1788"/>
      <c r="N28" s="1788"/>
      <c r="O28" s="1788"/>
      <c r="P28" s="1788"/>
      <c r="Q28" s="1789"/>
      <c r="R28" s="1790">
        <f>IFERROR(SUM(R27,R24,R21,R18,R15,R12), 0)</f>
        <v>3.453288856640953</v>
      </c>
      <c r="S28" s="1790">
        <f>IFERROR(SUM(S27,S24,S21,S18,S15,S12), 0)</f>
        <v>5.4525903082721854</v>
      </c>
      <c r="T28" s="1791">
        <f>IFERROR(SUM(T27,T24,T21,T18,T15,T12), 0)</f>
        <v>9.5286243280276874</v>
      </c>
      <c r="U28" s="268"/>
      <c r="V28" s="1157" t="s">
        <v>8183</v>
      </c>
      <c r="W28" s="207"/>
      <c r="X28" s="354"/>
      <c r="Y28" s="207"/>
      <c r="Z28" s="397"/>
      <c r="AB28" s="415"/>
      <c r="AC28" s="322"/>
      <c r="AD28" s="322"/>
      <c r="AE28" s="322"/>
      <c r="AF28" s="322"/>
      <c r="AG28" s="322"/>
      <c r="AH28" s="322"/>
      <c r="AI28" s="322"/>
      <c r="AJ28" s="322"/>
      <c r="AK28" s="322"/>
      <c r="AL28" s="322"/>
      <c r="AM28" s="322"/>
      <c r="AN28" s="322"/>
      <c r="AO28" s="322"/>
      <c r="AP28" s="322"/>
      <c r="AQ28" s="322"/>
      <c r="AR28" s="415"/>
      <c r="AT28" s="1151" t="s">
        <v>8182</v>
      </c>
      <c r="AU28" s="1152" t="s">
        <v>8142</v>
      </c>
      <c r="AV28" s="737" t="s">
        <v>3271</v>
      </c>
      <c r="AW28" s="737" t="s">
        <v>3344</v>
      </c>
      <c r="AX28" s="737" t="s">
        <v>3417</v>
      </c>
      <c r="AY28" s="737" t="s">
        <v>3490</v>
      </c>
      <c r="AZ28" s="737" t="s">
        <v>3563</v>
      </c>
      <c r="BA28" s="737" t="s">
        <v>3646</v>
      </c>
      <c r="BB28" s="1153"/>
      <c r="BC28" s="1154"/>
      <c r="BD28" s="1154"/>
      <c r="BE28" s="1154"/>
      <c r="BF28" s="1154"/>
      <c r="BG28" s="1155"/>
      <c r="BH28" s="1156" t="s">
        <v>8184</v>
      </c>
      <c r="BI28" s="1156" t="s">
        <v>8185</v>
      </c>
      <c r="BJ28" s="871" t="s">
        <v>8186</v>
      </c>
    </row>
    <row r="29" spans="1:62" ht="15.75" customHeight="1" thickTop="1" thickBot="1">
      <c r="A29" s="207"/>
      <c r="B29" s="1158"/>
      <c r="C29" s="207"/>
      <c r="D29" s="207"/>
      <c r="E29" s="207"/>
      <c r="F29" s="532"/>
      <c r="G29" s="532"/>
      <c r="H29" s="532"/>
      <c r="I29" s="532"/>
      <c r="J29" s="532"/>
      <c r="K29" s="532"/>
      <c r="L29" s="532"/>
      <c r="M29" s="1792"/>
      <c r="N29" s="1792"/>
      <c r="O29" s="1792"/>
      <c r="P29" s="1792"/>
      <c r="Q29" s="1793"/>
      <c r="R29" s="1792"/>
      <c r="S29" s="1792"/>
      <c r="T29" s="1793"/>
      <c r="U29" s="268"/>
      <c r="V29" s="268"/>
      <c r="W29" s="207"/>
      <c r="X29" s="207"/>
      <c r="Y29" s="207"/>
      <c r="Z29" s="397"/>
      <c r="AB29" s="415"/>
      <c r="AC29" s="322"/>
      <c r="AD29" s="322"/>
      <c r="AE29" s="322"/>
      <c r="AF29" s="322"/>
      <c r="AG29" s="322"/>
      <c r="AH29" s="322"/>
      <c r="AI29" s="322"/>
      <c r="AJ29" s="322"/>
      <c r="AK29" s="322"/>
      <c r="AL29" s="322"/>
      <c r="AM29" s="322"/>
      <c r="AN29" s="322"/>
      <c r="AO29" s="322"/>
      <c r="AP29" s="322"/>
      <c r="AQ29" s="322"/>
      <c r="AR29" s="415"/>
      <c r="AT29" s="1158"/>
      <c r="AU29" s="207"/>
      <c r="AV29" s="207"/>
      <c r="AW29" s="207"/>
      <c r="AX29" s="207"/>
      <c r="AY29" s="207"/>
      <c r="AZ29" s="207"/>
      <c r="BA29" s="207"/>
      <c r="BB29" s="207"/>
      <c r="BC29" s="210"/>
      <c r="BD29" s="210"/>
      <c r="BE29" s="210"/>
      <c r="BF29" s="210"/>
      <c r="BG29" s="1159"/>
      <c r="BH29" s="210"/>
      <c r="BI29" s="210"/>
      <c r="BJ29" s="1159"/>
    </row>
    <row r="30" spans="1:62" ht="15.75" customHeight="1" thickTop="1" thickBot="1">
      <c r="A30" s="207"/>
      <c r="B30" s="1132" t="s">
        <v>8187</v>
      </c>
      <c r="C30" s="207"/>
      <c r="D30" s="207"/>
      <c r="E30" s="207"/>
      <c r="F30" s="532"/>
      <c r="G30" s="532"/>
      <c r="H30" s="532"/>
      <c r="I30" s="532"/>
      <c r="J30" s="532"/>
      <c r="K30" s="532"/>
      <c r="L30" s="532"/>
      <c r="M30" s="1792"/>
      <c r="N30" s="1792"/>
      <c r="O30" s="1792"/>
      <c r="P30" s="1792"/>
      <c r="Q30" s="1793"/>
      <c r="R30" s="1792"/>
      <c r="S30" s="1792"/>
      <c r="T30" s="1793"/>
      <c r="U30" s="268"/>
      <c r="V30" s="268"/>
      <c r="W30" s="207"/>
      <c r="X30" s="207"/>
      <c r="Y30" s="207"/>
      <c r="Z30" s="397"/>
      <c r="AB30" s="415"/>
      <c r="AC30" s="322"/>
      <c r="AD30" s="322"/>
      <c r="AE30" s="322"/>
      <c r="AF30" s="322"/>
      <c r="AG30" s="322"/>
      <c r="AH30" s="322"/>
      <c r="AI30" s="322"/>
      <c r="AJ30" s="322"/>
      <c r="AK30" s="322"/>
      <c r="AL30" s="322"/>
      <c r="AM30" s="322"/>
      <c r="AN30" s="322"/>
      <c r="AO30" s="322"/>
      <c r="AP30" s="322"/>
      <c r="AQ30" s="322"/>
      <c r="AR30" s="415"/>
      <c r="AT30" s="1132" t="s">
        <v>8187</v>
      </c>
      <c r="AU30" s="207"/>
      <c r="AV30" s="207"/>
      <c r="AW30" s="207"/>
      <c r="AX30" s="207"/>
      <c r="AY30" s="207"/>
      <c r="AZ30" s="207"/>
      <c r="BA30" s="207"/>
      <c r="BB30" s="207"/>
      <c r="BC30" s="210"/>
      <c r="BD30" s="210"/>
      <c r="BE30" s="210"/>
      <c r="BF30" s="210"/>
      <c r="BG30" s="1159"/>
      <c r="BH30" s="210"/>
      <c r="BI30" s="210"/>
      <c r="BJ30" s="1159"/>
    </row>
    <row r="31" spans="1:62" ht="32.25" customHeight="1" thickTop="1">
      <c r="A31" s="207"/>
      <c r="B31" s="1133" t="s">
        <v>8188</v>
      </c>
      <c r="C31" s="1134" t="s">
        <v>8138</v>
      </c>
      <c r="D31" s="329" t="s">
        <v>682</v>
      </c>
      <c r="E31" s="329">
        <v>3</v>
      </c>
      <c r="F31" s="752">
        <v>2.3E-2</v>
      </c>
      <c r="G31" s="752">
        <v>0</v>
      </c>
      <c r="H31" s="752">
        <v>0</v>
      </c>
      <c r="I31" s="752">
        <v>0</v>
      </c>
      <c r="J31" s="752">
        <v>0</v>
      </c>
      <c r="K31" s="1721">
        <f>IFERROR(SUM(F31:J31), 0)</f>
        <v>2.3E-2</v>
      </c>
      <c r="L31" s="1794"/>
      <c r="M31" s="1794"/>
      <c r="N31" s="1794"/>
      <c r="O31" s="1794"/>
      <c r="P31" s="1794"/>
      <c r="Q31" s="1795"/>
      <c r="R31" s="1794"/>
      <c r="S31" s="1794"/>
      <c r="T31" s="1796"/>
      <c r="U31" s="268"/>
      <c r="V31" s="1137" t="s">
        <v>8189</v>
      </c>
      <c r="W31" s="207"/>
      <c r="X31" s="335"/>
      <c r="Y31" s="207"/>
      <c r="Z31" s="397"/>
      <c r="AA31" s="336">
        <f t="shared" ref="AA31:AA48" si="55">IF( SUM( AC31:AQ31 ) = 0, 0, $AC$9 )</f>
        <v>0</v>
      </c>
      <c r="AB31" s="415"/>
      <c r="AC31" s="337">
        <f t="shared" ref="AC31:AC32" si="56" xml:space="preserve"> IF( ISNUMBER(F31), 0, 1 )</f>
        <v>0</v>
      </c>
      <c r="AD31" s="337">
        <f t="shared" ref="AD31:AD32" si="57" xml:space="preserve"> IF( ISNUMBER(G31), 0, 1 )</f>
        <v>0</v>
      </c>
      <c r="AE31" s="337">
        <f t="shared" ref="AE31:AE32" si="58" xml:space="preserve"> IF( ISNUMBER(H31), 0, 1 )</f>
        <v>0</v>
      </c>
      <c r="AF31" s="337">
        <f t="shared" ref="AF31:AF32" si="59" xml:space="preserve"> IF( ISNUMBER(I31), 0, 1 )</f>
        <v>0</v>
      </c>
      <c r="AG31" s="337">
        <f t="shared" ref="AG31:AG32" si="60" xml:space="preserve"> IF( ISNUMBER(J31), 0, 1 )</f>
        <v>0</v>
      </c>
      <c r="AH31" s="322"/>
      <c r="AI31" s="322"/>
      <c r="AJ31" s="322"/>
      <c r="AK31" s="322"/>
      <c r="AL31" s="322"/>
      <c r="AM31" s="322"/>
      <c r="AN31" s="322"/>
      <c r="AO31" s="322"/>
      <c r="AP31" s="322"/>
      <c r="AQ31" s="322"/>
      <c r="AR31" s="415"/>
      <c r="AT31" s="1133" t="s">
        <v>8188</v>
      </c>
      <c r="AU31" s="1134" t="s">
        <v>8138</v>
      </c>
      <c r="AV31" s="752" t="s">
        <v>3272</v>
      </c>
      <c r="AW31" s="752" t="s">
        <v>3345</v>
      </c>
      <c r="AX31" s="752" t="s">
        <v>3418</v>
      </c>
      <c r="AY31" s="752" t="s">
        <v>3491</v>
      </c>
      <c r="AZ31" s="752" t="s">
        <v>3564</v>
      </c>
      <c r="BA31" s="733" t="s">
        <v>3647</v>
      </c>
      <c r="BB31" s="1160"/>
      <c r="BC31" s="1160"/>
      <c r="BD31" s="1160"/>
      <c r="BE31" s="1160"/>
      <c r="BF31" s="1160"/>
      <c r="BG31" s="1161"/>
      <c r="BH31" s="1160"/>
      <c r="BI31" s="1160"/>
      <c r="BJ31" s="1162"/>
    </row>
    <row r="32" spans="1:62" ht="32.25" customHeight="1">
      <c r="A32" s="207"/>
      <c r="B32" s="1138" t="s">
        <v>8188</v>
      </c>
      <c r="C32" s="406" t="s">
        <v>8140</v>
      </c>
      <c r="D32" s="338" t="s">
        <v>682</v>
      </c>
      <c r="E32" s="338">
        <v>3</v>
      </c>
      <c r="F32" s="755">
        <v>0</v>
      </c>
      <c r="G32" s="755">
        <v>0</v>
      </c>
      <c r="H32" s="755">
        <v>0</v>
      </c>
      <c r="I32" s="755">
        <v>0</v>
      </c>
      <c r="J32" s="755">
        <v>0</v>
      </c>
      <c r="K32" s="1723">
        <f t="shared" ref="K32:K49" si="61">IFERROR(SUM(F32:J32), 0)</f>
        <v>0</v>
      </c>
      <c r="L32" s="1786"/>
      <c r="M32" s="1786"/>
      <c r="N32" s="1786"/>
      <c r="O32" s="1786"/>
      <c r="P32" s="1786"/>
      <c r="Q32" s="1784"/>
      <c r="R32" s="1786"/>
      <c r="S32" s="1786"/>
      <c r="T32" s="1785"/>
      <c r="U32" s="268"/>
      <c r="V32" s="1142" t="s">
        <v>8190</v>
      </c>
      <c r="W32" s="207"/>
      <c r="X32" s="343"/>
      <c r="Y32" s="207"/>
      <c r="Z32" s="397"/>
      <c r="AA32" s="336">
        <f t="shared" si="55"/>
        <v>0</v>
      </c>
      <c r="AB32" s="415"/>
      <c r="AC32" s="337">
        <f t="shared" si="56"/>
        <v>0</v>
      </c>
      <c r="AD32" s="337">
        <f t="shared" si="57"/>
        <v>0</v>
      </c>
      <c r="AE32" s="337">
        <f t="shared" si="58"/>
        <v>0</v>
      </c>
      <c r="AF32" s="337">
        <f t="shared" si="59"/>
        <v>0</v>
      </c>
      <c r="AG32" s="337">
        <f t="shared" si="60"/>
        <v>0</v>
      </c>
      <c r="AH32" s="322"/>
      <c r="AI32" s="322"/>
      <c r="AJ32" s="322"/>
      <c r="AK32" s="322"/>
      <c r="AL32" s="322"/>
      <c r="AM32" s="322"/>
      <c r="AN32" s="322"/>
      <c r="AO32" s="322"/>
      <c r="AP32" s="322"/>
      <c r="AQ32" s="322"/>
      <c r="AR32" s="415"/>
      <c r="AT32" s="1138" t="s">
        <v>8188</v>
      </c>
      <c r="AU32" s="406" t="s">
        <v>8140</v>
      </c>
      <c r="AV32" s="755" t="s">
        <v>3273</v>
      </c>
      <c r="AW32" s="755" t="s">
        <v>3346</v>
      </c>
      <c r="AX32" s="755" t="s">
        <v>3419</v>
      </c>
      <c r="AY32" s="755" t="s">
        <v>3492</v>
      </c>
      <c r="AZ32" s="755" t="s">
        <v>3565</v>
      </c>
      <c r="BA32" s="735" t="s">
        <v>3648</v>
      </c>
      <c r="BB32" s="1150"/>
      <c r="BC32" s="1150"/>
      <c r="BD32" s="1150"/>
      <c r="BE32" s="1150"/>
      <c r="BF32" s="1150"/>
      <c r="BG32" s="1148"/>
      <c r="BH32" s="1150"/>
      <c r="BI32" s="1150"/>
      <c r="BJ32" s="1149"/>
    </row>
    <row r="33" spans="1:62" ht="32.25" customHeight="1">
      <c r="A33" s="207"/>
      <c r="B33" s="1138" t="s">
        <v>8188</v>
      </c>
      <c r="C33" s="406" t="s">
        <v>8142</v>
      </c>
      <c r="D33" s="338" t="s">
        <v>682</v>
      </c>
      <c r="E33" s="338">
        <v>3</v>
      </c>
      <c r="F33" s="1723">
        <f>IFERROR(SUM(F31:F32), 0)</f>
        <v>2.3E-2</v>
      </c>
      <c r="G33" s="1723">
        <f t="shared" ref="G33:I33" si="62">IFERROR(SUM(G31:G32), 0)</f>
        <v>0</v>
      </c>
      <c r="H33" s="1723">
        <f t="shared" si="62"/>
        <v>0</v>
      </c>
      <c r="I33" s="1723">
        <f t="shared" si="62"/>
        <v>0</v>
      </c>
      <c r="J33" s="1723">
        <f>IFERROR(SUM(J31:J32), 0)</f>
        <v>0</v>
      </c>
      <c r="K33" s="1723">
        <f>IFERROR(SUM(F33:J33), 0)</f>
        <v>2.3E-2</v>
      </c>
      <c r="L33" s="1781"/>
      <c r="M33" s="1786"/>
      <c r="N33" s="1786"/>
      <c r="O33" s="1786"/>
      <c r="P33" s="1786"/>
      <c r="Q33" s="1784"/>
      <c r="R33" s="755">
        <v>0.16192278316657754</v>
      </c>
      <c r="S33" s="755">
        <v>1.621693744695361</v>
      </c>
      <c r="T33" s="756">
        <v>3.1693651047497213</v>
      </c>
      <c r="U33" s="268"/>
      <c r="V33" s="1142" t="s">
        <v>8191</v>
      </c>
      <c r="W33" s="207"/>
      <c r="X33" s="343"/>
      <c r="Y33" s="207"/>
      <c r="Z33" s="397"/>
      <c r="AA33" s="336">
        <f t="shared" si="55"/>
        <v>0</v>
      </c>
      <c r="AB33" s="892"/>
      <c r="AC33" s="322"/>
      <c r="AD33" s="322"/>
      <c r="AE33" s="322"/>
      <c r="AF33" s="322"/>
      <c r="AG33" s="322"/>
      <c r="AH33" s="322"/>
      <c r="AI33" s="322"/>
      <c r="AJ33" s="322"/>
      <c r="AK33" s="322"/>
      <c r="AL33" s="322"/>
      <c r="AM33" s="322"/>
      <c r="AN33" s="322"/>
      <c r="AO33" s="337">
        <f t="shared" ref="AO33" si="63" xml:space="preserve"> IF( ISNUMBER(R33), 0, 1 )</f>
        <v>0</v>
      </c>
      <c r="AP33" s="337">
        <f t="shared" ref="AP33" si="64" xml:space="preserve"> IF( ISNUMBER(S33), 0, 1 )</f>
        <v>0</v>
      </c>
      <c r="AQ33" s="337">
        <f t="shared" ref="AQ33" si="65" xml:space="preserve"> IF( ISNUMBER(T33), 0, 1 )</f>
        <v>0</v>
      </c>
      <c r="AR33" s="415"/>
      <c r="AT33" s="1138" t="s">
        <v>8188</v>
      </c>
      <c r="AU33" s="406" t="s">
        <v>8142</v>
      </c>
      <c r="AV33" s="735" t="s">
        <v>3274</v>
      </c>
      <c r="AW33" s="735" t="s">
        <v>3347</v>
      </c>
      <c r="AX33" s="735" t="s">
        <v>3420</v>
      </c>
      <c r="AY33" s="735" t="s">
        <v>3493</v>
      </c>
      <c r="AZ33" s="735" t="s">
        <v>3566</v>
      </c>
      <c r="BA33" s="735" t="s">
        <v>3649</v>
      </c>
      <c r="BB33" s="1145"/>
      <c r="BC33" s="1150"/>
      <c r="BD33" s="1150"/>
      <c r="BE33" s="1150"/>
      <c r="BF33" s="1150"/>
      <c r="BG33" s="1148"/>
      <c r="BH33" s="1143" t="s">
        <v>8192</v>
      </c>
      <c r="BI33" s="1143" t="s">
        <v>8193</v>
      </c>
      <c r="BJ33" s="1144" t="s">
        <v>8194</v>
      </c>
    </row>
    <row r="34" spans="1:62" ht="32.25" customHeight="1">
      <c r="A34" s="207"/>
      <c r="B34" s="1138" t="s">
        <v>8195</v>
      </c>
      <c r="C34" s="406" t="s">
        <v>8138</v>
      </c>
      <c r="D34" s="338" t="s">
        <v>682</v>
      </c>
      <c r="E34" s="338">
        <v>3</v>
      </c>
      <c r="F34" s="755">
        <v>0</v>
      </c>
      <c r="G34" s="755">
        <v>0</v>
      </c>
      <c r="H34" s="755">
        <v>0</v>
      </c>
      <c r="I34" s="755">
        <v>0</v>
      </c>
      <c r="J34" s="755">
        <v>0.253</v>
      </c>
      <c r="K34" s="1723">
        <f t="shared" si="61"/>
        <v>0.253</v>
      </c>
      <c r="L34" s="1786"/>
      <c r="M34" s="1786"/>
      <c r="N34" s="1786"/>
      <c r="O34" s="1786"/>
      <c r="P34" s="1786"/>
      <c r="Q34" s="1784"/>
      <c r="R34" s="1786"/>
      <c r="S34" s="1786"/>
      <c r="T34" s="1785"/>
      <c r="U34" s="268"/>
      <c r="V34" s="1142" t="s">
        <v>8196</v>
      </c>
      <c r="W34" s="207"/>
      <c r="X34" s="343"/>
      <c r="Y34" s="207"/>
      <c r="Z34" s="397"/>
      <c r="AA34" s="336">
        <f t="shared" si="55"/>
        <v>0</v>
      </c>
      <c r="AB34" s="415"/>
      <c r="AC34" s="337">
        <f t="shared" ref="AC34:AC35" si="66" xml:space="preserve"> IF( ISNUMBER(F34), 0, 1 )</f>
        <v>0</v>
      </c>
      <c r="AD34" s="337">
        <f t="shared" ref="AD34:AD35" si="67" xml:space="preserve"> IF( ISNUMBER(G34), 0, 1 )</f>
        <v>0</v>
      </c>
      <c r="AE34" s="337">
        <f t="shared" ref="AE34:AE35" si="68" xml:space="preserve"> IF( ISNUMBER(H34), 0, 1 )</f>
        <v>0</v>
      </c>
      <c r="AF34" s="337">
        <f t="shared" ref="AF34:AF35" si="69" xml:space="preserve"> IF( ISNUMBER(I34), 0, 1 )</f>
        <v>0</v>
      </c>
      <c r="AG34" s="337">
        <f t="shared" ref="AG34:AG35" si="70" xml:space="preserve"> IF( ISNUMBER(J34), 0, 1 )</f>
        <v>0</v>
      </c>
      <c r="AH34" s="322"/>
      <c r="AI34" s="322"/>
      <c r="AJ34" s="322"/>
      <c r="AK34" s="322"/>
      <c r="AL34" s="322"/>
      <c r="AM34" s="322"/>
      <c r="AN34" s="322"/>
      <c r="AO34" s="322"/>
      <c r="AP34" s="322"/>
      <c r="AQ34" s="322"/>
      <c r="AR34" s="415"/>
      <c r="AT34" s="1138" t="s">
        <v>8195</v>
      </c>
      <c r="AU34" s="406" t="s">
        <v>8138</v>
      </c>
      <c r="AV34" s="755" t="s">
        <v>3275</v>
      </c>
      <c r="AW34" s="755" t="s">
        <v>3348</v>
      </c>
      <c r="AX34" s="755" t="s">
        <v>3421</v>
      </c>
      <c r="AY34" s="755" t="s">
        <v>3494</v>
      </c>
      <c r="AZ34" s="755" t="s">
        <v>3567</v>
      </c>
      <c r="BA34" s="735" t="s">
        <v>3650</v>
      </c>
      <c r="BB34" s="1150"/>
      <c r="BC34" s="1150"/>
      <c r="BD34" s="1150"/>
      <c r="BE34" s="1150"/>
      <c r="BF34" s="1150"/>
      <c r="BG34" s="1148"/>
      <c r="BH34" s="1150"/>
      <c r="BI34" s="1150"/>
      <c r="BJ34" s="1149"/>
    </row>
    <row r="35" spans="1:62" ht="32.25" customHeight="1">
      <c r="A35" s="207"/>
      <c r="B35" s="1138" t="s">
        <v>8195</v>
      </c>
      <c r="C35" s="406" t="s">
        <v>8140</v>
      </c>
      <c r="D35" s="338" t="s">
        <v>682</v>
      </c>
      <c r="E35" s="338">
        <v>3</v>
      </c>
      <c r="F35" s="755">
        <v>0</v>
      </c>
      <c r="G35" s="755">
        <v>0</v>
      </c>
      <c r="H35" s="755">
        <v>0</v>
      </c>
      <c r="I35" s="755">
        <v>0</v>
      </c>
      <c r="J35" s="755">
        <v>0</v>
      </c>
      <c r="K35" s="1723">
        <f t="shared" si="61"/>
        <v>0</v>
      </c>
      <c r="L35" s="1786"/>
      <c r="M35" s="1786"/>
      <c r="N35" s="1786"/>
      <c r="O35" s="1786"/>
      <c r="P35" s="1786"/>
      <c r="Q35" s="1784"/>
      <c r="R35" s="1786"/>
      <c r="S35" s="1786"/>
      <c r="T35" s="1785"/>
      <c r="U35" s="268"/>
      <c r="V35" s="1142" t="s">
        <v>8197</v>
      </c>
      <c r="W35" s="207"/>
      <c r="X35" s="343"/>
      <c r="Y35" s="207"/>
      <c r="Z35" s="397"/>
      <c r="AA35" s="336">
        <f t="shared" si="55"/>
        <v>0</v>
      </c>
      <c r="AB35" s="415"/>
      <c r="AC35" s="337">
        <f t="shared" si="66"/>
        <v>0</v>
      </c>
      <c r="AD35" s="337">
        <f t="shared" si="67"/>
        <v>0</v>
      </c>
      <c r="AE35" s="337">
        <f t="shared" si="68"/>
        <v>0</v>
      </c>
      <c r="AF35" s="337">
        <f t="shared" si="69"/>
        <v>0</v>
      </c>
      <c r="AG35" s="337">
        <f t="shared" si="70"/>
        <v>0</v>
      </c>
      <c r="AH35" s="322"/>
      <c r="AI35" s="322"/>
      <c r="AJ35" s="322"/>
      <c r="AK35" s="322"/>
      <c r="AL35" s="322"/>
      <c r="AM35" s="322"/>
      <c r="AN35" s="322"/>
      <c r="AO35" s="322"/>
      <c r="AP35" s="322"/>
      <c r="AQ35" s="322"/>
      <c r="AR35" s="415"/>
      <c r="AT35" s="1138" t="s">
        <v>8195</v>
      </c>
      <c r="AU35" s="406" t="s">
        <v>8140</v>
      </c>
      <c r="AV35" s="755" t="s">
        <v>3276</v>
      </c>
      <c r="AW35" s="755" t="s">
        <v>3349</v>
      </c>
      <c r="AX35" s="755" t="s">
        <v>3422</v>
      </c>
      <c r="AY35" s="755" t="s">
        <v>3495</v>
      </c>
      <c r="AZ35" s="755" t="s">
        <v>3568</v>
      </c>
      <c r="BA35" s="735" t="s">
        <v>3651</v>
      </c>
      <c r="BB35" s="1150"/>
      <c r="BC35" s="1150"/>
      <c r="BD35" s="1150"/>
      <c r="BE35" s="1150"/>
      <c r="BF35" s="1150"/>
      <c r="BG35" s="1148"/>
      <c r="BH35" s="1150"/>
      <c r="BI35" s="1150"/>
      <c r="BJ35" s="1149"/>
    </row>
    <row r="36" spans="1:62" ht="32.25" customHeight="1">
      <c r="A36" s="207"/>
      <c r="B36" s="1138" t="s">
        <v>8195</v>
      </c>
      <c r="C36" s="406" t="s">
        <v>8142</v>
      </c>
      <c r="D36" s="338" t="s">
        <v>682</v>
      </c>
      <c r="E36" s="338">
        <v>3</v>
      </c>
      <c r="F36" s="1723">
        <f>IFERROR(SUM(F34:F35), 0)</f>
        <v>0</v>
      </c>
      <c r="G36" s="1723">
        <f t="shared" ref="G36:J36" si="71">IFERROR(SUM(G34:G35), 0)</f>
        <v>0</v>
      </c>
      <c r="H36" s="1723">
        <f t="shared" si="71"/>
        <v>0</v>
      </c>
      <c r="I36" s="1723">
        <f>IFERROR(SUM(I34:I35), 0)</f>
        <v>0</v>
      </c>
      <c r="J36" s="1723">
        <f t="shared" si="71"/>
        <v>0.253</v>
      </c>
      <c r="K36" s="1723">
        <f t="shared" si="61"/>
        <v>0.253</v>
      </c>
      <c r="L36" s="1786"/>
      <c r="M36" s="1786"/>
      <c r="N36" s="1786"/>
      <c r="O36" s="1786"/>
      <c r="P36" s="1786"/>
      <c r="Q36" s="1784"/>
      <c r="R36" s="755">
        <v>0.40125341785687008</v>
      </c>
      <c r="S36" s="755">
        <v>1.5660117011400745</v>
      </c>
      <c r="T36" s="756">
        <v>3.1585111146649618</v>
      </c>
      <c r="U36" s="268"/>
      <c r="V36" s="1142" t="s">
        <v>8198</v>
      </c>
      <c r="W36" s="207"/>
      <c r="X36" s="343"/>
      <c r="Y36" s="207"/>
      <c r="Z36" s="397"/>
      <c r="AA36" s="336">
        <f t="shared" si="55"/>
        <v>0</v>
      </c>
      <c r="AB36" s="892"/>
      <c r="AC36" s="322"/>
      <c r="AD36" s="322"/>
      <c r="AE36" s="322"/>
      <c r="AF36" s="322"/>
      <c r="AG36" s="322"/>
      <c r="AH36" s="322"/>
      <c r="AI36" s="322"/>
      <c r="AJ36" s="322"/>
      <c r="AK36" s="322"/>
      <c r="AL36" s="322"/>
      <c r="AM36" s="322"/>
      <c r="AN36" s="322"/>
      <c r="AO36" s="337">
        <f t="shared" ref="AO36" si="72" xml:space="preserve"> IF( ISNUMBER(R36), 0, 1 )</f>
        <v>0</v>
      </c>
      <c r="AP36" s="337">
        <f t="shared" ref="AP36" si="73" xml:space="preserve"> IF( ISNUMBER(S36), 0, 1 )</f>
        <v>0</v>
      </c>
      <c r="AQ36" s="337">
        <f t="shared" ref="AQ36" si="74" xml:space="preserve"> IF( ISNUMBER(T36), 0, 1 )</f>
        <v>0</v>
      </c>
      <c r="AR36" s="415"/>
      <c r="AT36" s="1138" t="s">
        <v>8195</v>
      </c>
      <c r="AU36" s="406" t="s">
        <v>8142</v>
      </c>
      <c r="AV36" s="735" t="s">
        <v>3277</v>
      </c>
      <c r="AW36" s="735" t="s">
        <v>3350</v>
      </c>
      <c r="AX36" s="735" t="s">
        <v>3423</v>
      </c>
      <c r="AY36" s="735" t="s">
        <v>3496</v>
      </c>
      <c r="AZ36" s="735" t="s">
        <v>3569</v>
      </c>
      <c r="BA36" s="735" t="s">
        <v>3652</v>
      </c>
      <c r="BB36" s="1150"/>
      <c r="BC36" s="1150"/>
      <c r="BD36" s="1150"/>
      <c r="BE36" s="1150"/>
      <c r="BF36" s="1150"/>
      <c r="BG36" s="1148"/>
      <c r="BH36" s="1143" t="s">
        <v>8199</v>
      </c>
      <c r="BI36" s="1143" t="s">
        <v>8200</v>
      </c>
      <c r="BJ36" s="1144" t="s">
        <v>8201</v>
      </c>
    </row>
    <row r="37" spans="1:62" ht="15.75" customHeight="1">
      <c r="A37" s="207"/>
      <c r="B37" s="1138" t="s">
        <v>8202</v>
      </c>
      <c r="C37" s="406" t="s">
        <v>8138</v>
      </c>
      <c r="D37" s="338" t="s">
        <v>682</v>
      </c>
      <c r="E37" s="338">
        <v>3</v>
      </c>
      <c r="F37" s="755">
        <v>0</v>
      </c>
      <c r="G37" s="755">
        <v>0</v>
      </c>
      <c r="H37" s="755">
        <v>0</v>
      </c>
      <c r="I37" s="755">
        <v>0</v>
      </c>
      <c r="J37" s="755">
        <v>0</v>
      </c>
      <c r="K37" s="1723">
        <f t="shared" si="61"/>
        <v>0</v>
      </c>
      <c r="L37" s="755">
        <v>0</v>
      </c>
      <c r="M37" s="755">
        <v>0</v>
      </c>
      <c r="N37" s="755">
        <v>0</v>
      </c>
      <c r="O37" s="755">
        <v>0</v>
      </c>
      <c r="P37" s="755">
        <v>0</v>
      </c>
      <c r="Q37" s="1797">
        <f>IFERROR(SUM(L37:P37), 0)</f>
        <v>0</v>
      </c>
      <c r="R37" s="1786"/>
      <c r="S37" s="1786"/>
      <c r="T37" s="1785"/>
      <c r="U37" s="268"/>
      <c r="V37" s="1142" t="s">
        <v>8203</v>
      </c>
      <c r="W37" s="207"/>
      <c r="X37" s="343"/>
      <c r="Y37" s="207"/>
      <c r="Z37" s="397"/>
      <c r="AA37" s="336">
        <f t="shared" si="55"/>
        <v>0</v>
      </c>
      <c r="AB37" s="415"/>
      <c r="AC37" s="337">
        <f t="shared" ref="AC37:AC38" si="75" xml:space="preserve"> IF( ISNUMBER(F37), 0, 1 )</f>
        <v>0</v>
      </c>
      <c r="AD37" s="337">
        <f t="shared" ref="AD37:AD38" si="76" xml:space="preserve"> IF( ISNUMBER(G37), 0, 1 )</f>
        <v>0</v>
      </c>
      <c r="AE37" s="337">
        <f t="shared" ref="AE37:AE38" si="77" xml:space="preserve"> IF( ISNUMBER(H37), 0, 1 )</f>
        <v>0</v>
      </c>
      <c r="AF37" s="337">
        <f t="shared" ref="AF37:AF38" si="78" xml:space="preserve"> IF( ISNUMBER(I37), 0, 1 )</f>
        <v>0</v>
      </c>
      <c r="AG37" s="337">
        <f t="shared" ref="AG37:AG38" si="79" xml:space="preserve"> IF( ISNUMBER(J37), 0, 1 )</f>
        <v>0</v>
      </c>
      <c r="AH37" s="322"/>
      <c r="AI37" s="337">
        <f t="shared" ref="AI37:AI38" si="80" xml:space="preserve"> IF( ISNUMBER(L37), 0, 1 )</f>
        <v>0</v>
      </c>
      <c r="AJ37" s="337">
        <f t="shared" ref="AJ37:AJ38" si="81" xml:space="preserve"> IF( ISNUMBER(M37), 0, 1 )</f>
        <v>0</v>
      </c>
      <c r="AK37" s="337">
        <f t="shared" ref="AK37:AK38" si="82" xml:space="preserve"> IF( ISNUMBER(N37), 0, 1 )</f>
        <v>0</v>
      </c>
      <c r="AL37" s="337">
        <f t="shared" ref="AL37:AL38" si="83" xml:space="preserve"> IF( ISNUMBER(O37), 0, 1 )</f>
        <v>0</v>
      </c>
      <c r="AM37" s="337">
        <f t="shared" ref="AM37:AM38" si="84" xml:space="preserve"> IF( ISNUMBER(P37), 0, 1 )</f>
        <v>0</v>
      </c>
      <c r="AN37" s="322"/>
      <c r="AO37" s="322"/>
      <c r="AP37" s="322"/>
      <c r="AQ37" s="322"/>
      <c r="AR37" s="415"/>
      <c r="AT37" s="1138" t="s">
        <v>8202</v>
      </c>
      <c r="AU37" s="406" t="s">
        <v>8138</v>
      </c>
      <c r="AV37" s="755" t="s">
        <v>3278</v>
      </c>
      <c r="AW37" s="755" t="s">
        <v>3351</v>
      </c>
      <c r="AX37" s="755" t="s">
        <v>3424</v>
      </c>
      <c r="AY37" s="755" t="s">
        <v>3497</v>
      </c>
      <c r="AZ37" s="755" t="s">
        <v>3570</v>
      </c>
      <c r="BA37" s="735" t="s">
        <v>3653</v>
      </c>
      <c r="BB37" s="755" t="s">
        <v>3711</v>
      </c>
      <c r="BC37" s="755" t="s">
        <v>3714</v>
      </c>
      <c r="BD37" s="755" t="s">
        <v>3717</v>
      </c>
      <c r="BE37" s="755" t="s">
        <v>3720</v>
      </c>
      <c r="BF37" s="755" t="s">
        <v>3723</v>
      </c>
      <c r="BG37" s="861" t="s">
        <v>3726</v>
      </c>
      <c r="BH37" s="1150"/>
      <c r="BI37" s="1150"/>
      <c r="BJ37" s="1149"/>
    </row>
    <row r="38" spans="1:62" ht="15.75" customHeight="1">
      <c r="A38" s="207"/>
      <c r="B38" s="1138" t="s">
        <v>8202</v>
      </c>
      <c r="C38" s="406" t="s">
        <v>8140</v>
      </c>
      <c r="D38" s="338" t="s">
        <v>682</v>
      </c>
      <c r="E38" s="338">
        <v>3</v>
      </c>
      <c r="F38" s="755">
        <v>0</v>
      </c>
      <c r="G38" s="755">
        <v>0</v>
      </c>
      <c r="H38" s="755">
        <v>0</v>
      </c>
      <c r="I38" s="755">
        <v>0</v>
      </c>
      <c r="J38" s="755">
        <v>0</v>
      </c>
      <c r="K38" s="1723">
        <f t="shared" si="61"/>
        <v>0</v>
      </c>
      <c r="L38" s="755">
        <v>0</v>
      </c>
      <c r="M38" s="755">
        <v>0</v>
      </c>
      <c r="N38" s="755">
        <v>0</v>
      </c>
      <c r="O38" s="755">
        <v>0</v>
      </c>
      <c r="P38" s="755">
        <v>0</v>
      </c>
      <c r="Q38" s="1797">
        <f>IFERROR(SUM(L38:P38), 0)</f>
        <v>0</v>
      </c>
      <c r="R38" s="1786"/>
      <c r="S38" s="1786"/>
      <c r="T38" s="1785"/>
      <c r="U38" s="268"/>
      <c r="V38" s="1142" t="s">
        <v>8204</v>
      </c>
      <c r="W38" s="207"/>
      <c r="X38" s="343"/>
      <c r="Y38" s="207"/>
      <c r="Z38" s="397"/>
      <c r="AA38" s="336">
        <f t="shared" si="55"/>
        <v>0</v>
      </c>
      <c r="AB38" s="415"/>
      <c r="AC38" s="337">
        <f t="shared" si="75"/>
        <v>0</v>
      </c>
      <c r="AD38" s="337">
        <f t="shared" si="76"/>
        <v>0</v>
      </c>
      <c r="AE38" s="337">
        <f t="shared" si="77"/>
        <v>0</v>
      </c>
      <c r="AF38" s="337">
        <f t="shared" si="78"/>
        <v>0</v>
      </c>
      <c r="AG38" s="337">
        <f t="shared" si="79"/>
        <v>0</v>
      </c>
      <c r="AH38" s="322"/>
      <c r="AI38" s="337">
        <f t="shared" si="80"/>
        <v>0</v>
      </c>
      <c r="AJ38" s="337">
        <f t="shared" si="81"/>
        <v>0</v>
      </c>
      <c r="AK38" s="337">
        <f t="shared" si="82"/>
        <v>0</v>
      </c>
      <c r="AL38" s="337">
        <f t="shared" si="83"/>
        <v>0</v>
      </c>
      <c r="AM38" s="337">
        <f t="shared" si="84"/>
        <v>0</v>
      </c>
      <c r="AN38" s="322"/>
      <c r="AO38" s="322"/>
      <c r="AP38" s="322"/>
      <c r="AQ38" s="322"/>
      <c r="AR38" s="415"/>
      <c r="AT38" s="1138" t="s">
        <v>8202</v>
      </c>
      <c r="AU38" s="406" t="s">
        <v>8140</v>
      </c>
      <c r="AV38" s="755" t="s">
        <v>3279</v>
      </c>
      <c r="AW38" s="755" t="s">
        <v>3352</v>
      </c>
      <c r="AX38" s="755" t="s">
        <v>3425</v>
      </c>
      <c r="AY38" s="755" t="s">
        <v>3498</v>
      </c>
      <c r="AZ38" s="755" t="s">
        <v>3571</v>
      </c>
      <c r="BA38" s="735" t="s">
        <v>3654</v>
      </c>
      <c r="BB38" s="755" t="s">
        <v>3712</v>
      </c>
      <c r="BC38" s="755" t="s">
        <v>3715</v>
      </c>
      <c r="BD38" s="755" t="s">
        <v>3718</v>
      </c>
      <c r="BE38" s="755" t="s">
        <v>3721</v>
      </c>
      <c r="BF38" s="755" t="s">
        <v>3724</v>
      </c>
      <c r="BG38" s="861" t="s">
        <v>3727</v>
      </c>
      <c r="BH38" s="1150"/>
      <c r="BI38" s="1150"/>
      <c r="BJ38" s="1149"/>
    </row>
    <row r="39" spans="1:62" ht="15.75" customHeight="1">
      <c r="A39" s="207"/>
      <c r="B39" s="1138" t="s">
        <v>8202</v>
      </c>
      <c r="C39" s="406" t="s">
        <v>8142</v>
      </c>
      <c r="D39" s="338" t="s">
        <v>682</v>
      </c>
      <c r="E39" s="338">
        <v>3</v>
      </c>
      <c r="F39" s="1723">
        <f>IFERROR(SUM(F37:F38), 0)</f>
        <v>0</v>
      </c>
      <c r="G39" s="1723">
        <f>IFERROR(SUM(G37:G38), 0)</f>
        <v>0</v>
      </c>
      <c r="H39" s="1723">
        <f>IFERROR(SUM(H37:H38), 0)</f>
        <v>0</v>
      </c>
      <c r="I39" s="1723">
        <f t="shared" ref="I39:J39" si="85">IFERROR(SUM(I37:I38), 0)</f>
        <v>0</v>
      </c>
      <c r="J39" s="1723">
        <f t="shared" si="85"/>
        <v>0</v>
      </c>
      <c r="K39" s="1723">
        <f t="shared" si="61"/>
        <v>0</v>
      </c>
      <c r="L39" s="1797">
        <f>IFERROR(SUM(L37:L38), 0)</f>
        <v>0</v>
      </c>
      <c r="M39" s="1797">
        <f>IFERROR(SUM(M37:M38), 0)</f>
        <v>0</v>
      </c>
      <c r="N39" s="1797">
        <f t="shared" ref="N39:P39" si="86">IFERROR(SUM(N37:N38), 0)</f>
        <v>0</v>
      </c>
      <c r="O39" s="1797">
        <f t="shared" si="86"/>
        <v>0</v>
      </c>
      <c r="P39" s="1797">
        <f t="shared" si="86"/>
        <v>0</v>
      </c>
      <c r="Q39" s="1797">
        <f>IFERROR(SUM(L39:P39), 0)</f>
        <v>0</v>
      </c>
      <c r="R39" s="755">
        <v>0</v>
      </c>
      <c r="S39" s="755">
        <v>0</v>
      </c>
      <c r="T39" s="756">
        <v>0</v>
      </c>
      <c r="U39" s="207"/>
      <c r="V39" s="1142" t="s">
        <v>8205</v>
      </c>
      <c r="W39" s="207"/>
      <c r="X39" s="343"/>
      <c r="Y39" s="207"/>
      <c r="Z39" s="397"/>
      <c r="AA39" s="336">
        <f t="shared" si="55"/>
        <v>0</v>
      </c>
      <c r="AB39" s="892"/>
      <c r="AC39" s="322"/>
      <c r="AD39" s="322"/>
      <c r="AE39" s="322"/>
      <c r="AF39" s="322"/>
      <c r="AG39" s="322"/>
      <c r="AH39" s="322"/>
      <c r="AI39" s="322"/>
      <c r="AJ39" s="322"/>
      <c r="AK39" s="322"/>
      <c r="AL39" s="322"/>
      <c r="AM39" s="322"/>
      <c r="AN39" s="322"/>
      <c r="AO39" s="337">
        <f t="shared" ref="AO39" si="87" xml:space="preserve"> IF( ISNUMBER(R39), 0, 1 )</f>
        <v>0</v>
      </c>
      <c r="AP39" s="337">
        <f t="shared" ref="AP39" si="88" xml:space="preserve"> IF( ISNUMBER(S39), 0, 1 )</f>
        <v>0</v>
      </c>
      <c r="AQ39" s="337">
        <f t="shared" ref="AQ39" si="89" xml:space="preserve"> IF( ISNUMBER(T39), 0, 1 )</f>
        <v>0</v>
      </c>
      <c r="AR39" s="415"/>
      <c r="AT39" s="1138" t="s">
        <v>8202</v>
      </c>
      <c r="AU39" s="406" t="s">
        <v>8142</v>
      </c>
      <c r="AV39" s="735" t="s">
        <v>3280</v>
      </c>
      <c r="AW39" s="735" t="s">
        <v>3353</v>
      </c>
      <c r="AX39" s="735" t="s">
        <v>3426</v>
      </c>
      <c r="AY39" s="735" t="s">
        <v>3499</v>
      </c>
      <c r="AZ39" s="735" t="s">
        <v>3572</v>
      </c>
      <c r="BA39" s="735" t="s">
        <v>3655</v>
      </c>
      <c r="BB39" s="861" t="s">
        <v>3713</v>
      </c>
      <c r="BC39" s="861" t="s">
        <v>3716</v>
      </c>
      <c r="BD39" s="861" t="s">
        <v>3719</v>
      </c>
      <c r="BE39" s="861" t="s">
        <v>3722</v>
      </c>
      <c r="BF39" s="861" t="s">
        <v>3725</v>
      </c>
      <c r="BG39" s="861" t="s">
        <v>3728</v>
      </c>
      <c r="BH39" s="1143" t="s">
        <v>8206</v>
      </c>
      <c r="BI39" s="1143" t="s">
        <v>8207</v>
      </c>
      <c r="BJ39" s="1144" t="s">
        <v>8208</v>
      </c>
    </row>
    <row r="40" spans="1:62" ht="15.75" customHeight="1">
      <c r="A40" s="207"/>
      <c r="B40" s="1138" t="s">
        <v>8209</v>
      </c>
      <c r="C40" s="406" t="s">
        <v>8138</v>
      </c>
      <c r="D40" s="338" t="s">
        <v>682</v>
      </c>
      <c r="E40" s="338">
        <v>3</v>
      </c>
      <c r="F40" s="755">
        <v>0</v>
      </c>
      <c r="G40" s="755">
        <v>0</v>
      </c>
      <c r="H40" s="755">
        <v>0</v>
      </c>
      <c r="I40" s="755">
        <v>0</v>
      </c>
      <c r="J40" s="755">
        <v>0</v>
      </c>
      <c r="K40" s="1723">
        <f>IFERROR(SUM(F40:J40), 0)</f>
        <v>0</v>
      </c>
      <c r="L40" s="1781"/>
      <c r="M40" s="1786"/>
      <c r="N40" s="1786"/>
      <c r="O40" s="1786"/>
      <c r="P40" s="1786"/>
      <c r="Q40" s="1783"/>
      <c r="R40" s="1786"/>
      <c r="S40" s="1786"/>
      <c r="T40" s="1798"/>
      <c r="U40" s="207"/>
      <c r="V40" s="1142" t="s">
        <v>8210</v>
      </c>
      <c r="W40" s="207"/>
      <c r="X40" s="343"/>
      <c r="Y40" s="207"/>
      <c r="Z40" s="397"/>
      <c r="AA40" s="336">
        <f t="shared" si="55"/>
        <v>0</v>
      </c>
      <c r="AB40" s="415"/>
      <c r="AC40" s="337">
        <f t="shared" ref="AC40:AC41" si="90" xml:space="preserve"> IF( ISNUMBER(F40), 0, 1 )</f>
        <v>0</v>
      </c>
      <c r="AD40" s="337">
        <f t="shared" ref="AD40:AD41" si="91" xml:space="preserve"> IF( ISNUMBER(G40), 0, 1 )</f>
        <v>0</v>
      </c>
      <c r="AE40" s="337">
        <f t="shared" ref="AE40:AE41" si="92" xml:space="preserve"> IF( ISNUMBER(H40), 0, 1 )</f>
        <v>0</v>
      </c>
      <c r="AF40" s="337">
        <f t="shared" ref="AF40:AF41" si="93" xml:space="preserve"> IF( ISNUMBER(I40), 0, 1 )</f>
        <v>0</v>
      </c>
      <c r="AG40" s="337">
        <f t="shared" ref="AG40:AG41" si="94" xml:space="preserve"> IF( ISNUMBER(J40), 0, 1 )</f>
        <v>0</v>
      </c>
      <c r="AH40" s="322"/>
      <c r="AI40" s="322"/>
      <c r="AJ40" s="322"/>
      <c r="AK40" s="322"/>
      <c r="AL40" s="322"/>
      <c r="AM40" s="322"/>
      <c r="AN40" s="322"/>
      <c r="AO40" s="322"/>
      <c r="AP40" s="322"/>
      <c r="AQ40" s="322"/>
      <c r="AR40" s="415"/>
      <c r="AT40" s="1138" t="s">
        <v>8209</v>
      </c>
      <c r="AU40" s="406" t="s">
        <v>8138</v>
      </c>
      <c r="AV40" s="755" t="s">
        <v>3281</v>
      </c>
      <c r="AW40" s="755" t="s">
        <v>3354</v>
      </c>
      <c r="AX40" s="755" t="s">
        <v>3427</v>
      </c>
      <c r="AY40" s="755" t="s">
        <v>3500</v>
      </c>
      <c r="AZ40" s="755" t="s">
        <v>3573</v>
      </c>
      <c r="BA40" s="735" t="s">
        <v>3656</v>
      </c>
      <c r="BB40" s="1145"/>
      <c r="BC40" s="1150"/>
      <c r="BD40" s="1150"/>
      <c r="BE40" s="1150"/>
      <c r="BF40" s="1150"/>
      <c r="BG40" s="1147"/>
      <c r="BH40" s="1150"/>
      <c r="BI40" s="1150"/>
      <c r="BJ40" s="1163"/>
    </row>
    <row r="41" spans="1:62" ht="15.75" customHeight="1">
      <c r="A41" s="207"/>
      <c r="B41" s="1138" t="s">
        <v>8209</v>
      </c>
      <c r="C41" s="406" t="s">
        <v>8140</v>
      </c>
      <c r="D41" s="338" t="s">
        <v>682</v>
      </c>
      <c r="E41" s="338">
        <v>3</v>
      </c>
      <c r="F41" s="755">
        <v>0</v>
      </c>
      <c r="G41" s="755">
        <v>0</v>
      </c>
      <c r="H41" s="755">
        <v>0</v>
      </c>
      <c r="I41" s="755">
        <v>0</v>
      </c>
      <c r="J41" s="755">
        <v>0</v>
      </c>
      <c r="K41" s="1723">
        <f t="shared" si="61"/>
        <v>0</v>
      </c>
      <c r="L41" s="1781"/>
      <c r="M41" s="1786"/>
      <c r="N41" s="1786"/>
      <c r="O41" s="1786"/>
      <c r="P41" s="1786"/>
      <c r="Q41" s="1783"/>
      <c r="R41" s="1786"/>
      <c r="S41" s="1786"/>
      <c r="T41" s="1798"/>
      <c r="U41" s="207"/>
      <c r="V41" s="1142" t="s">
        <v>8211</v>
      </c>
      <c r="W41" s="207"/>
      <c r="X41" s="343"/>
      <c r="Y41" s="207"/>
      <c r="Z41" s="397"/>
      <c r="AA41" s="336">
        <f t="shared" si="55"/>
        <v>0</v>
      </c>
      <c r="AB41" s="415"/>
      <c r="AC41" s="337">
        <f t="shared" si="90"/>
        <v>0</v>
      </c>
      <c r="AD41" s="337">
        <f t="shared" si="91"/>
        <v>0</v>
      </c>
      <c r="AE41" s="337">
        <f t="shared" si="92"/>
        <v>0</v>
      </c>
      <c r="AF41" s="337">
        <f t="shared" si="93"/>
        <v>0</v>
      </c>
      <c r="AG41" s="337">
        <f t="shared" si="94"/>
        <v>0</v>
      </c>
      <c r="AH41" s="322"/>
      <c r="AI41" s="322"/>
      <c r="AJ41" s="322"/>
      <c r="AK41" s="322"/>
      <c r="AL41" s="322"/>
      <c r="AM41" s="322"/>
      <c r="AN41" s="322"/>
      <c r="AO41" s="322"/>
      <c r="AP41" s="322"/>
      <c r="AQ41" s="322"/>
      <c r="AR41" s="415"/>
      <c r="AT41" s="1138" t="s">
        <v>8209</v>
      </c>
      <c r="AU41" s="406" t="s">
        <v>8140</v>
      </c>
      <c r="AV41" s="755" t="s">
        <v>3282</v>
      </c>
      <c r="AW41" s="755" t="s">
        <v>3355</v>
      </c>
      <c r="AX41" s="755" t="s">
        <v>3428</v>
      </c>
      <c r="AY41" s="755" t="s">
        <v>3501</v>
      </c>
      <c r="AZ41" s="755" t="s">
        <v>3574</v>
      </c>
      <c r="BA41" s="735" t="s">
        <v>3657</v>
      </c>
      <c r="BB41" s="1145"/>
      <c r="BC41" s="1150"/>
      <c r="BD41" s="1150"/>
      <c r="BE41" s="1150"/>
      <c r="BF41" s="1150"/>
      <c r="BG41" s="1147"/>
      <c r="BH41" s="1150"/>
      <c r="BI41" s="1150"/>
      <c r="BJ41" s="1163"/>
    </row>
    <row r="42" spans="1:62" ht="15.75" customHeight="1">
      <c r="A42" s="207"/>
      <c r="B42" s="1138" t="s">
        <v>8209</v>
      </c>
      <c r="C42" s="406" t="s">
        <v>8142</v>
      </c>
      <c r="D42" s="338" t="s">
        <v>682</v>
      </c>
      <c r="E42" s="338">
        <v>3</v>
      </c>
      <c r="F42" s="1723">
        <f>IFERROR(SUM(F40:F41), 0)</f>
        <v>0</v>
      </c>
      <c r="G42" s="1723">
        <f>IFERROR(SUM(G40:G41), 0)</f>
        <v>0</v>
      </c>
      <c r="H42" s="1723">
        <f>IFERROR(SUM(H40:H41), 0)</f>
        <v>0</v>
      </c>
      <c r="I42" s="1723">
        <f>IFERROR(SUM(I40:I41), 0)</f>
        <v>0</v>
      </c>
      <c r="J42" s="1723">
        <f>IFERROR(SUM(J40:J41), 0)</f>
        <v>0</v>
      </c>
      <c r="K42" s="1723">
        <f>IFERROR(SUM(F42:J42), 0)</f>
        <v>0</v>
      </c>
      <c r="L42" s="1781"/>
      <c r="M42" s="1786"/>
      <c r="N42" s="1786"/>
      <c r="O42" s="1786"/>
      <c r="P42" s="1786"/>
      <c r="Q42" s="1786"/>
      <c r="R42" s="755">
        <v>0</v>
      </c>
      <c r="S42" s="755">
        <v>0</v>
      </c>
      <c r="T42" s="756">
        <v>0</v>
      </c>
      <c r="U42" s="207"/>
      <c r="V42" s="1142" t="s">
        <v>8212</v>
      </c>
      <c r="W42" s="207"/>
      <c r="X42" s="343"/>
      <c r="Y42" s="207"/>
      <c r="Z42" s="397"/>
      <c r="AA42" s="336">
        <f t="shared" si="55"/>
        <v>0</v>
      </c>
      <c r="AB42" s="892"/>
      <c r="AC42" s="322"/>
      <c r="AD42" s="322"/>
      <c r="AE42" s="322"/>
      <c r="AF42" s="322"/>
      <c r="AG42" s="322"/>
      <c r="AH42" s="322"/>
      <c r="AI42" s="322"/>
      <c r="AJ42" s="322"/>
      <c r="AK42" s="322"/>
      <c r="AL42" s="322"/>
      <c r="AM42" s="322"/>
      <c r="AN42" s="322"/>
      <c r="AO42" s="337">
        <f t="shared" ref="AO42" si="95" xml:space="preserve"> IF( ISNUMBER(R42), 0, 1 )</f>
        <v>0</v>
      </c>
      <c r="AP42" s="337">
        <f t="shared" ref="AP42" si="96" xml:space="preserve"> IF( ISNUMBER(S42), 0, 1 )</f>
        <v>0</v>
      </c>
      <c r="AQ42" s="337">
        <f t="shared" ref="AQ42" si="97" xml:space="preserve"> IF( ISNUMBER(T42), 0, 1 )</f>
        <v>0</v>
      </c>
      <c r="AR42" s="415"/>
      <c r="AT42" s="1138" t="s">
        <v>8209</v>
      </c>
      <c r="AU42" s="406" t="s">
        <v>8142</v>
      </c>
      <c r="AV42" s="735" t="s">
        <v>3283</v>
      </c>
      <c r="AW42" s="735" t="s">
        <v>3356</v>
      </c>
      <c r="AX42" s="735" t="s">
        <v>3429</v>
      </c>
      <c r="AY42" s="735" t="s">
        <v>3502</v>
      </c>
      <c r="AZ42" s="735" t="s">
        <v>3575</v>
      </c>
      <c r="BA42" s="735" t="s">
        <v>3658</v>
      </c>
      <c r="BB42" s="1145"/>
      <c r="BC42" s="1150"/>
      <c r="BD42" s="1150"/>
      <c r="BE42" s="1150"/>
      <c r="BF42" s="1150"/>
      <c r="BG42" s="1150"/>
      <c r="BH42" s="1143" t="s">
        <v>8213</v>
      </c>
      <c r="BI42" s="1143" t="s">
        <v>8214</v>
      </c>
      <c r="BJ42" s="1144" t="s">
        <v>8215</v>
      </c>
    </row>
    <row r="43" spans="1:62" ht="32.25" customHeight="1">
      <c r="A43" s="207"/>
      <c r="B43" s="1138" t="s">
        <v>8216</v>
      </c>
      <c r="C43" s="406" t="s">
        <v>8138</v>
      </c>
      <c r="D43" s="338" t="s">
        <v>682</v>
      </c>
      <c r="E43" s="338">
        <v>3</v>
      </c>
      <c r="F43" s="755">
        <v>0</v>
      </c>
      <c r="G43" s="755">
        <v>0</v>
      </c>
      <c r="H43" s="755">
        <v>0</v>
      </c>
      <c r="I43" s="755">
        <v>0</v>
      </c>
      <c r="J43" s="755">
        <v>0</v>
      </c>
      <c r="K43" s="1723">
        <f t="shared" si="61"/>
        <v>0</v>
      </c>
      <c r="L43" s="1781"/>
      <c r="M43" s="1786"/>
      <c r="N43" s="1786"/>
      <c r="O43" s="1786"/>
      <c r="P43" s="1786"/>
      <c r="Q43" s="1786"/>
      <c r="R43" s="1786"/>
      <c r="S43" s="1786"/>
      <c r="T43" s="1799"/>
      <c r="U43" s="207"/>
      <c r="V43" s="1142" t="s">
        <v>8217</v>
      </c>
      <c r="W43" s="207"/>
      <c r="X43" s="343"/>
      <c r="Y43" s="207"/>
      <c r="Z43" s="397"/>
      <c r="AA43" s="336">
        <f t="shared" si="55"/>
        <v>0</v>
      </c>
      <c r="AB43" s="415"/>
      <c r="AC43" s="337">
        <f t="shared" ref="AC43:AC44" si="98" xml:space="preserve"> IF( ISNUMBER(F43), 0, 1 )</f>
        <v>0</v>
      </c>
      <c r="AD43" s="337">
        <f t="shared" ref="AD43:AD44" si="99" xml:space="preserve"> IF( ISNUMBER(G43), 0, 1 )</f>
        <v>0</v>
      </c>
      <c r="AE43" s="337">
        <f t="shared" ref="AE43:AE44" si="100" xml:space="preserve"> IF( ISNUMBER(H43), 0, 1 )</f>
        <v>0</v>
      </c>
      <c r="AF43" s="337">
        <f t="shared" ref="AF43:AF44" si="101" xml:space="preserve"> IF( ISNUMBER(I43), 0, 1 )</f>
        <v>0</v>
      </c>
      <c r="AG43" s="337">
        <f t="shared" ref="AG43:AG44" si="102" xml:space="preserve"> IF( ISNUMBER(J43), 0, 1 )</f>
        <v>0</v>
      </c>
      <c r="AH43" s="322"/>
      <c r="AI43" s="322"/>
      <c r="AJ43" s="322"/>
      <c r="AK43" s="322"/>
      <c r="AL43" s="322"/>
      <c r="AM43" s="322"/>
      <c r="AN43" s="322"/>
      <c r="AO43" s="322"/>
      <c r="AP43" s="322"/>
      <c r="AQ43" s="322"/>
      <c r="AR43" s="415"/>
      <c r="AT43" s="1138" t="s">
        <v>8216</v>
      </c>
      <c r="AU43" s="406" t="s">
        <v>8138</v>
      </c>
      <c r="AV43" s="755" t="s">
        <v>3284</v>
      </c>
      <c r="AW43" s="755" t="s">
        <v>3357</v>
      </c>
      <c r="AX43" s="755" t="s">
        <v>3430</v>
      </c>
      <c r="AY43" s="755" t="s">
        <v>3503</v>
      </c>
      <c r="AZ43" s="755" t="s">
        <v>3576</v>
      </c>
      <c r="BA43" s="735" t="s">
        <v>3659</v>
      </c>
      <c r="BB43" s="1145"/>
      <c r="BC43" s="1150"/>
      <c r="BD43" s="1150"/>
      <c r="BE43" s="1150"/>
      <c r="BF43" s="1150"/>
      <c r="BG43" s="1150"/>
      <c r="BH43" s="1150"/>
      <c r="BI43" s="1150"/>
      <c r="BJ43" s="1164"/>
    </row>
    <row r="44" spans="1:62" ht="32.25" customHeight="1">
      <c r="A44" s="207"/>
      <c r="B44" s="1138" t="s">
        <v>8216</v>
      </c>
      <c r="C44" s="406" t="s">
        <v>8140</v>
      </c>
      <c r="D44" s="338" t="s">
        <v>682</v>
      </c>
      <c r="E44" s="338">
        <v>3</v>
      </c>
      <c r="F44" s="755">
        <v>0</v>
      </c>
      <c r="G44" s="755">
        <v>0</v>
      </c>
      <c r="H44" s="755">
        <v>0</v>
      </c>
      <c r="I44" s="755">
        <v>0</v>
      </c>
      <c r="J44" s="755">
        <v>0</v>
      </c>
      <c r="K44" s="1723">
        <f>IFERROR(SUM(F44:J44), 0)</f>
        <v>0</v>
      </c>
      <c r="L44" s="1781"/>
      <c r="M44" s="1786"/>
      <c r="N44" s="1786"/>
      <c r="O44" s="1786"/>
      <c r="P44" s="1786"/>
      <c r="Q44" s="1786"/>
      <c r="R44" s="1786"/>
      <c r="S44" s="1786"/>
      <c r="T44" s="1799"/>
      <c r="U44" s="207"/>
      <c r="V44" s="1142" t="s">
        <v>8218</v>
      </c>
      <c r="W44" s="207"/>
      <c r="X44" s="343"/>
      <c r="Y44" s="207"/>
      <c r="Z44" s="397"/>
      <c r="AA44" s="336">
        <f t="shared" si="55"/>
        <v>0</v>
      </c>
      <c r="AB44" s="415"/>
      <c r="AC44" s="337">
        <f t="shared" si="98"/>
        <v>0</v>
      </c>
      <c r="AD44" s="337">
        <f t="shared" si="99"/>
        <v>0</v>
      </c>
      <c r="AE44" s="337">
        <f t="shared" si="100"/>
        <v>0</v>
      </c>
      <c r="AF44" s="337">
        <f t="shared" si="101"/>
        <v>0</v>
      </c>
      <c r="AG44" s="337">
        <f t="shared" si="102"/>
        <v>0</v>
      </c>
      <c r="AH44" s="322"/>
      <c r="AI44" s="322"/>
      <c r="AJ44" s="322"/>
      <c r="AK44" s="322"/>
      <c r="AL44" s="322"/>
      <c r="AM44" s="322"/>
      <c r="AN44" s="322"/>
      <c r="AO44" s="322"/>
      <c r="AP44" s="322"/>
      <c r="AQ44" s="322"/>
      <c r="AR44" s="415"/>
      <c r="AT44" s="1138" t="s">
        <v>8216</v>
      </c>
      <c r="AU44" s="406" t="s">
        <v>8140</v>
      </c>
      <c r="AV44" s="755" t="s">
        <v>3285</v>
      </c>
      <c r="AW44" s="755" t="s">
        <v>3358</v>
      </c>
      <c r="AX44" s="755" t="s">
        <v>3431</v>
      </c>
      <c r="AY44" s="755" t="s">
        <v>3504</v>
      </c>
      <c r="AZ44" s="755" t="s">
        <v>3577</v>
      </c>
      <c r="BA44" s="735" t="s">
        <v>3660</v>
      </c>
      <c r="BB44" s="1145"/>
      <c r="BC44" s="1150"/>
      <c r="BD44" s="1150"/>
      <c r="BE44" s="1150"/>
      <c r="BF44" s="1150"/>
      <c r="BG44" s="1150"/>
      <c r="BH44" s="1150"/>
      <c r="BI44" s="1150"/>
      <c r="BJ44" s="1164"/>
    </row>
    <row r="45" spans="1:62" ht="32.25" customHeight="1">
      <c r="A45" s="207"/>
      <c r="B45" s="1138" t="s">
        <v>8216</v>
      </c>
      <c r="C45" s="406" t="s">
        <v>8142</v>
      </c>
      <c r="D45" s="338" t="s">
        <v>682</v>
      </c>
      <c r="E45" s="338">
        <v>3</v>
      </c>
      <c r="F45" s="1723">
        <f>IFERROR(SUM(F43:F44), 0)</f>
        <v>0</v>
      </c>
      <c r="G45" s="1723">
        <f t="shared" ref="G45:J45" si="103">IFERROR(SUM(G43:G44), 0)</f>
        <v>0</v>
      </c>
      <c r="H45" s="1723">
        <f t="shared" si="103"/>
        <v>0</v>
      </c>
      <c r="I45" s="1723">
        <f t="shared" si="103"/>
        <v>0</v>
      </c>
      <c r="J45" s="1723">
        <f t="shared" si="103"/>
        <v>0</v>
      </c>
      <c r="K45" s="1723">
        <f t="shared" si="61"/>
        <v>0</v>
      </c>
      <c r="L45" s="1781"/>
      <c r="M45" s="1786"/>
      <c r="N45" s="1786"/>
      <c r="O45" s="1786"/>
      <c r="P45" s="1786"/>
      <c r="Q45" s="1786"/>
      <c r="R45" s="755">
        <v>0.52044206828076067</v>
      </c>
      <c r="S45" s="755">
        <v>0</v>
      </c>
      <c r="T45" s="756">
        <v>0</v>
      </c>
      <c r="U45" s="207"/>
      <c r="V45" s="1142" t="s">
        <v>8219</v>
      </c>
      <c r="W45" s="207"/>
      <c r="X45" s="343"/>
      <c r="Y45" s="207"/>
      <c r="Z45" s="397"/>
      <c r="AA45" s="336">
        <f t="shared" si="55"/>
        <v>0</v>
      </c>
      <c r="AB45" s="892"/>
      <c r="AC45" s="322"/>
      <c r="AD45" s="322"/>
      <c r="AE45" s="322"/>
      <c r="AF45" s="322"/>
      <c r="AG45" s="322"/>
      <c r="AH45" s="322"/>
      <c r="AI45" s="322"/>
      <c r="AJ45" s="322"/>
      <c r="AK45" s="322"/>
      <c r="AL45" s="322"/>
      <c r="AM45" s="322"/>
      <c r="AN45" s="322"/>
      <c r="AO45" s="337">
        <f t="shared" ref="AO45" si="104" xml:space="preserve"> IF( ISNUMBER(R45), 0, 1 )</f>
        <v>0</v>
      </c>
      <c r="AP45" s="337">
        <f t="shared" ref="AP45" si="105" xml:space="preserve"> IF( ISNUMBER(S45), 0, 1 )</f>
        <v>0</v>
      </c>
      <c r="AQ45" s="337">
        <f t="shared" ref="AQ45" si="106" xml:space="preserve"> IF( ISNUMBER(T45), 0, 1 )</f>
        <v>0</v>
      </c>
      <c r="AR45" s="415"/>
      <c r="AT45" s="1138" t="s">
        <v>8216</v>
      </c>
      <c r="AU45" s="406" t="s">
        <v>8142</v>
      </c>
      <c r="AV45" s="735" t="s">
        <v>3286</v>
      </c>
      <c r="AW45" s="735" t="s">
        <v>3359</v>
      </c>
      <c r="AX45" s="735" t="s">
        <v>3432</v>
      </c>
      <c r="AY45" s="735" t="s">
        <v>3505</v>
      </c>
      <c r="AZ45" s="735" t="s">
        <v>3578</v>
      </c>
      <c r="BA45" s="735" t="s">
        <v>3661</v>
      </c>
      <c r="BB45" s="1145"/>
      <c r="BC45" s="1150"/>
      <c r="BD45" s="1150"/>
      <c r="BE45" s="1150"/>
      <c r="BF45" s="1150"/>
      <c r="BG45" s="1150"/>
      <c r="BH45" s="1143" t="s">
        <v>8220</v>
      </c>
      <c r="BI45" s="1143" t="s">
        <v>8221</v>
      </c>
      <c r="BJ45" s="1144" t="s">
        <v>8222</v>
      </c>
    </row>
    <row r="46" spans="1:62" ht="15.75" customHeight="1">
      <c r="A46" s="207"/>
      <c r="B46" s="1138" t="s">
        <v>8223</v>
      </c>
      <c r="C46" s="406" t="s">
        <v>8138</v>
      </c>
      <c r="D46" s="338" t="s">
        <v>682</v>
      </c>
      <c r="E46" s="338">
        <v>3</v>
      </c>
      <c r="F46" s="755">
        <v>0.14399999999999999</v>
      </c>
      <c r="G46" s="755">
        <v>0</v>
      </c>
      <c r="H46" s="755">
        <v>0</v>
      </c>
      <c r="I46" s="755">
        <v>0</v>
      </c>
      <c r="J46" s="755">
        <v>0</v>
      </c>
      <c r="K46" s="1723">
        <f t="shared" si="61"/>
        <v>0.14399999999999999</v>
      </c>
      <c r="L46" s="1781"/>
      <c r="M46" s="1786"/>
      <c r="N46" s="1786"/>
      <c r="O46" s="1786"/>
      <c r="P46" s="1786"/>
      <c r="Q46" s="1786"/>
      <c r="R46" s="1786"/>
      <c r="S46" s="1786"/>
      <c r="T46" s="1799"/>
      <c r="U46" s="207"/>
      <c r="V46" s="1142" t="s">
        <v>8224</v>
      </c>
      <c r="W46" s="207"/>
      <c r="X46" s="343"/>
      <c r="Y46" s="207"/>
      <c r="Z46" s="397"/>
      <c r="AA46" s="336">
        <f t="shared" si="55"/>
        <v>0</v>
      </c>
      <c r="AB46" s="415"/>
      <c r="AC46" s="337">
        <f t="shared" ref="AC46:AC47" si="107" xml:space="preserve"> IF( ISNUMBER(F46), 0, 1 )</f>
        <v>0</v>
      </c>
      <c r="AD46" s="337">
        <f t="shared" ref="AD46:AD47" si="108" xml:space="preserve"> IF( ISNUMBER(G46), 0, 1 )</f>
        <v>0</v>
      </c>
      <c r="AE46" s="337">
        <f t="shared" ref="AE46:AE47" si="109" xml:space="preserve"> IF( ISNUMBER(H46), 0, 1 )</f>
        <v>0</v>
      </c>
      <c r="AF46" s="337">
        <f t="shared" ref="AF46:AF47" si="110" xml:space="preserve"> IF( ISNUMBER(I46), 0, 1 )</f>
        <v>0</v>
      </c>
      <c r="AG46" s="337">
        <f t="shared" ref="AG46:AG47" si="111" xml:space="preserve"> IF( ISNUMBER(J46), 0, 1 )</f>
        <v>0</v>
      </c>
      <c r="AH46" s="322"/>
      <c r="AI46" s="322"/>
      <c r="AJ46" s="322"/>
      <c r="AK46" s="322"/>
      <c r="AL46" s="322"/>
      <c r="AM46" s="322"/>
      <c r="AN46" s="322"/>
      <c r="AO46" s="322"/>
      <c r="AP46" s="322"/>
      <c r="AQ46" s="322"/>
      <c r="AR46" s="415"/>
      <c r="AT46" s="1138" t="s">
        <v>8223</v>
      </c>
      <c r="AU46" s="406" t="s">
        <v>8138</v>
      </c>
      <c r="AV46" s="755" t="s">
        <v>3287</v>
      </c>
      <c r="AW46" s="755" t="s">
        <v>3360</v>
      </c>
      <c r="AX46" s="755" t="s">
        <v>3433</v>
      </c>
      <c r="AY46" s="755" t="s">
        <v>3506</v>
      </c>
      <c r="AZ46" s="755" t="s">
        <v>3579</v>
      </c>
      <c r="BA46" s="735" t="s">
        <v>3662</v>
      </c>
      <c r="BB46" s="1145"/>
      <c r="BC46" s="1150"/>
      <c r="BD46" s="1150"/>
      <c r="BE46" s="1150"/>
      <c r="BF46" s="1150"/>
      <c r="BG46" s="1150"/>
      <c r="BH46" s="1150"/>
      <c r="BI46" s="1150"/>
      <c r="BJ46" s="1164"/>
    </row>
    <row r="47" spans="1:62" ht="15.75" customHeight="1">
      <c r="A47" s="207"/>
      <c r="B47" s="1138" t="s">
        <v>8223</v>
      </c>
      <c r="C47" s="406" t="s">
        <v>8140</v>
      </c>
      <c r="D47" s="338" t="s">
        <v>682</v>
      </c>
      <c r="E47" s="338">
        <v>3</v>
      </c>
      <c r="F47" s="755">
        <v>0</v>
      </c>
      <c r="G47" s="755">
        <v>0</v>
      </c>
      <c r="H47" s="755">
        <v>0</v>
      </c>
      <c r="I47" s="755">
        <v>0</v>
      </c>
      <c r="J47" s="755">
        <v>0</v>
      </c>
      <c r="K47" s="1723">
        <f t="shared" si="61"/>
        <v>0</v>
      </c>
      <c r="L47" s="1781"/>
      <c r="M47" s="1786"/>
      <c r="N47" s="1786"/>
      <c r="O47" s="1786"/>
      <c r="P47" s="1786"/>
      <c r="Q47" s="1786"/>
      <c r="R47" s="1786"/>
      <c r="S47" s="1786"/>
      <c r="T47" s="1799"/>
      <c r="U47" s="207"/>
      <c r="V47" s="1142" t="s">
        <v>8225</v>
      </c>
      <c r="W47" s="207"/>
      <c r="X47" s="343"/>
      <c r="Y47" s="207"/>
      <c r="Z47" s="397"/>
      <c r="AA47" s="336">
        <f t="shared" si="55"/>
        <v>0</v>
      </c>
      <c r="AB47" s="415"/>
      <c r="AC47" s="337">
        <f t="shared" si="107"/>
        <v>0</v>
      </c>
      <c r="AD47" s="337">
        <f t="shared" si="108"/>
        <v>0</v>
      </c>
      <c r="AE47" s="337">
        <f t="shared" si="109"/>
        <v>0</v>
      </c>
      <c r="AF47" s="337">
        <f t="shared" si="110"/>
        <v>0</v>
      </c>
      <c r="AG47" s="337">
        <f t="shared" si="111"/>
        <v>0</v>
      </c>
      <c r="AH47" s="322"/>
      <c r="AI47" s="322"/>
      <c r="AJ47" s="322"/>
      <c r="AK47" s="322"/>
      <c r="AL47" s="322"/>
      <c r="AM47" s="322"/>
      <c r="AN47" s="322"/>
      <c r="AO47" s="322"/>
      <c r="AP47" s="322"/>
      <c r="AQ47" s="322"/>
      <c r="AR47" s="415"/>
      <c r="AT47" s="1138" t="s">
        <v>8223</v>
      </c>
      <c r="AU47" s="406" t="s">
        <v>8140</v>
      </c>
      <c r="AV47" s="755" t="s">
        <v>3288</v>
      </c>
      <c r="AW47" s="755" t="s">
        <v>3361</v>
      </c>
      <c r="AX47" s="755" t="s">
        <v>3434</v>
      </c>
      <c r="AY47" s="755" t="s">
        <v>3507</v>
      </c>
      <c r="AZ47" s="755" t="s">
        <v>3580</v>
      </c>
      <c r="BA47" s="735" t="s">
        <v>3663</v>
      </c>
      <c r="BB47" s="1145"/>
      <c r="BC47" s="1150"/>
      <c r="BD47" s="1150"/>
      <c r="BE47" s="1150"/>
      <c r="BF47" s="1150"/>
      <c r="BG47" s="1150"/>
      <c r="BH47" s="1150"/>
      <c r="BI47" s="1150"/>
      <c r="BJ47" s="1164"/>
    </row>
    <row r="48" spans="1:62" ht="15.75" customHeight="1">
      <c r="A48" s="207"/>
      <c r="B48" s="1138" t="s">
        <v>8223</v>
      </c>
      <c r="C48" s="406" t="s">
        <v>8142</v>
      </c>
      <c r="D48" s="338" t="s">
        <v>682</v>
      </c>
      <c r="E48" s="338">
        <v>3</v>
      </c>
      <c r="F48" s="1723">
        <f>IFERROR(SUM(F46:F47), 0)</f>
        <v>0.14399999999999999</v>
      </c>
      <c r="G48" s="1723">
        <f>IFERROR(SUM(G46:G47), 0)</f>
        <v>0</v>
      </c>
      <c r="H48" s="1723">
        <f>IFERROR(SUM(H46:H47), 0)</f>
        <v>0</v>
      </c>
      <c r="I48" s="1723">
        <f>IFERROR(SUM(I46:I47), 0)</f>
        <v>0</v>
      </c>
      <c r="J48" s="1723">
        <f>IFERROR(SUM(J46:J47), 0)</f>
        <v>0</v>
      </c>
      <c r="K48" s="1723">
        <f>IFERROR(SUM(F48:J48), 0)</f>
        <v>0.14399999999999999</v>
      </c>
      <c r="L48" s="1781"/>
      <c r="M48" s="1786"/>
      <c r="N48" s="1786"/>
      <c r="O48" s="1786"/>
      <c r="P48" s="1786"/>
      <c r="Q48" s="1786"/>
      <c r="R48" s="755">
        <v>0.23212266096387379</v>
      </c>
      <c r="S48" s="755">
        <v>0</v>
      </c>
      <c r="T48" s="756">
        <v>0</v>
      </c>
      <c r="U48" s="207"/>
      <c r="V48" s="1142" t="s">
        <v>8226</v>
      </c>
      <c r="W48" s="207"/>
      <c r="X48" s="343"/>
      <c r="Y48" s="207"/>
      <c r="Z48" s="397"/>
      <c r="AA48" s="336">
        <f t="shared" si="55"/>
        <v>0</v>
      </c>
      <c r="AB48" s="892"/>
      <c r="AC48" s="322"/>
      <c r="AD48" s="322"/>
      <c r="AE48" s="322"/>
      <c r="AF48" s="322"/>
      <c r="AG48" s="322"/>
      <c r="AH48" s="322"/>
      <c r="AI48" s="322"/>
      <c r="AJ48" s="322"/>
      <c r="AK48" s="322"/>
      <c r="AL48" s="322"/>
      <c r="AM48" s="322"/>
      <c r="AN48" s="322"/>
      <c r="AO48" s="337">
        <f t="shared" ref="AO48" si="112" xml:space="preserve"> IF( ISNUMBER(R48), 0, 1 )</f>
        <v>0</v>
      </c>
      <c r="AP48" s="337">
        <f t="shared" ref="AP48" si="113" xml:space="preserve"> IF( ISNUMBER(S48), 0, 1 )</f>
        <v>0</v>
      </c>
      <c r="AQ48" s="337">
        <f t="shared" ref="AQ48" si="114" xml:space="preserve"> IF( ISNUMBER(T48), 0, 1 )</f>
        <v>0</v>
      </c>
      <c r="AR48" s="415"/>
      <c r="AT48" s="1138" t="s">
        <v>8223</v>
      </c>
      <c r="AU48" s="406" t="s">
        <v>8142</v>
      </c>
      <c r="AV48" s="735" t="s">
        <v>3289</v>
      </c>
      <c r="AW48" s="735" t="s">
        <v>3362</v>
      </c>
      <c r="AX48" s="735" t="s">
        <v>3435</v>
      </c>
      <c r="AY48" s="735" t="s">
        <v>3508</v>
      </c>
      <c r="AZ48" s="735" t="s">
        <v>3581</v>
      </c>
      <c r="BA48" s="735" t="s">
        <v>3664</v>
      </c>
      <c r="BB48" s="1145"/>
      <c r="BC48" s="1150"/>
      <c r="BD48" s="1150"/>
      <c r="BE48" s="1150"/>
      <c r="BF48" s="1150"/>
      <c r="BG48" s="1150"/>
      <c r="BH48" s="1143" t="s">
        <v>8227</v>
      </c>
      <c r="BI48" s="1143" t="s">
        <v>8228</v>
      </c>
      <c r="BJ48" s="1144" t="s">
        <v>8229</v>
      </c>
    </row>
    <row r="49" spans="1:62" ht="15.75" customHeight="1" thickBot="1">
      <c r="A49" s="207"/>
      <c r="B49" s="1151" t="s">
        <v>8230</v>
      </c>
      <c r="C49" s="1152" t="s">
        <v>8142</v>
      </c>
      <c r="D49" s="407" t="s">
        <v>682</v>
      </c>
      <c r="E49" s="407">
        <v>3</v>
      </c>
      <c r="F49" s="1715">
        <f>IFERROR(SUM(F33,F36,F39,F42,F45,F48), 0)</f>
        <v>0.16699999999999998</v>
      </c>
      <c r="G49" s="1715">
        <f>IFERROR(SUM(G33,G36,G39,G42,G45,G48), 0)</f>
        <v>0</v>
      </c>
      <c r="H49" s="1715">
        <f>IFERROR(SUM(H33,H36,H39,H42,H45,H48), 0)</f>
        <v>0</v>
      </c>
      <c r="I49" s="1715">
        <f>IFERROR(SUM(I33,I36,I39,I42,I45,I48), 0)</f>
        <v>0</v>
      </c>
      <c r="J49" s="1715">
        <f>IFERROR(SUM(J33,J36,J39,J42,J45,J48), 0)</f>
        <v>0.253</v>
      </c>
      <c r="K49" s="1715">
        <f t="shared" si="61"/>
        <v>0.42</v>
      </c>
      <c r="L49" s="1800"/>
      <c r="M49" s="1800"/>
      <c r="N49" s="1800"/>
      <c r="O49" s="1800"/>
      <c r="P49" s="1800"/>
      <c r="Q49" s="1788"/>
      <c r="R49" s="1715">
        <f>IFERROR(SUM(R48,R45,R42,R39,R36,R33), 0)</f>
        <v>1.315740930268082</v>
      </c>
      <c r="S49" s="1715">
        <f>IFERROR(SUM(S48,S45,S42,S39,S36,S33), 0)</f>
        <v>3.1877054458354355</v>
      </c>
      <c r="T49" s="1791">
        <f>IFERROR(SUM(T48,T45,T42,T39,T36,T33), 0)</f>
        <v>6.3278762194146836</v>
      </c>
      <c r="U49" s="207"/>
      <c r="V49" s="1157" t="s">
        <v>8231</v>
      </c>
      <c r="W49" s="207"/>
      <c r="X49" s="354"/>
      <c r="Y49" s="207"/>
      <c r="Z49" s="397"/>
      <c r="AB49" s="415"/>
      <c r="AC49" s="322"/>
      <c r="AD49" s="322"/>
      <c r="AE49" s="322"/>
      <c r="AF49" s="322"/>
      <c r="AG49" s="322"/>
      <c r="AH49" s="322"/>
      <c r="AI49" s="322"/>
      <c r="AJ49" s="322"/>
      <c r="AK49" s="322"/>
      <c r="AL49" s="322"/>
      <c r="AM49" s="322"/>
      <c r="AN49" s="322"/>
      <c r="AO49" s="322"/>
      <c r="AP49" s="322"/>
      <c r="AQ49" s="322"/>
      <c r="AR49" s="415"/>
      <c r="AT49" s="1151" t="s">
        <v>8230</v>
      </c>
      <c r="AU49" s="1152" t="s">
        <v>8142</v>
      </c>
      <c r="AV49" s="737" t="s">
        <v>3290</v>
      </c>
      <c r="AW49" s="737" t="s">
        <v>3363</v>
      </c>
      <c r="AX49" s="737" t="s">
        <v>3436</v>
      </c>
      <c r="AY49" s="737" t="s">
        <v>3509</v>
      </c>
      <c r="AZ49" s="737" t="s">
        <v>3582</v>
      </c>
      <c r="BA49" s="737" t="s">
        <v>3665</v>
      </c>
      <c r="BB49" s="465"/>
      <c r="BC49" s="465"/>
      <c r="BD49" s="465"/>
      <c r="BE49" s="465"/>
      <c r="BF49" s="465"/>
      <c r="BG49" s="1154"/>
      <c r="BH49" s="737" t="s">
        <v>8232</v>
      </c>
      <c r="BI49" s="737" t="s">
        <v>8233</v>
      </c>
      <c r="BJ49" s="871" t="s">
        <v>8234</v>
      </c>
    </row>
    <row r="50" spans="1:62" ht="15.75" customHeight="1" thickTop="1" thickBot="1">
      <c r="A50" s="207"/>
      <c r="B50" s="1158"/>
      <c r="C50" s="207"/>
      <c r="D50" s="207"/>
      <c r="E50" s="207"/>
      <c r="F50" s="532"/>
      <c r="G50" s="532"/>
      <c r="H50" s="532"/>
      <c r="I50" s="532"/>
      <c r="J50" s="532"/>
      <c r="K50" s="532"/>
      <c r="L50" s="532"/>
      <c r="M50" s="1792"/>
      <c r="N50" s="1792"/>
      <c r="O50" s="1792"/>
      <c r="P50" s="1792"/>
      <c r="Q50" s="1793"/>
      <c r="R50" s="1792"/>
      <c r="S50" s="1792"/>
      <c r="T50" s="1793"/>
      <c r="U50" s="268"/>
      <c r="V50" s="268"/>
      <c r="W50" s="207"/>
      <c r="X50" s="207"/>
      <c r="Y50" s="207"/>
      <c r="Z50" s="397"/>
      <c r="AB50" s="415"/>
      <c r="AC50" s="322"/>
      <c r="AD50" s="322"/>
      <c r="AE50" s="322"/>
      <c r="AF50" s="322"/>
      <c r="AG50" s="322"/>
      <c r="AH50" s="322"/>
      <c r="AI50" s="322"/>
      <c r="AJ50" s="322"/>
      <c r="AK50" s="322"/>
      <c r="AL50" s="322"/>
      <c r="AM50" s="322"/>
      <c r="AN50" s="322"/>
      <c r="AO50" s="322"/>
      <c r="AP50" s="322"/>
      <c r="AQ50" s="322"/>
      <c r="AR50" s="415"/>
      <c r="AT50" s="1158"/>
      <c r="AU50" s="207"/>
      <c r="AV50" s="207"/>
      <c r="AW50" s="207"/>
      <c r="AX50" s="207"/>
      <c r="AY50" s="207"/>
      <c r="AZ50" s="207"/>
      <c r="BA50" s="207"/>
      <c r="BB50" s="207"/>
      <c r="BC50" s="210"/>
      <c r="BD50" s="210"/>
      <c r="BE50" s="210"/>
      <c r="BF50" s="210"/>
      <c r="BG50" s="1159"/>
      <c r="BH50" s="210"/>
      <c r="BI50" s="210"/>
      <c r="BJ50" s="1159"/>
    </row>
    <row r="51" spans="1:62" ht="15.75" customHeight="1" thickTop="1" thickBot="1">
      <c r="A51" s="207"/>
      <c r="B51" s="1132" t="s">
        <v>8235</v>
      </c>
      <c r="C51" s="207"/>
      <c r="D51" s="207"/>
      <c r="E51" s="207"/>
      <c r="F51" s="532"/>
      <c r="G51" s="532"/>
      <c r="H51" s="532"/>
      <c r="I51" s="532"/>
      <c r="J51" s="532"/>
      <c r="K51" s="532"/>
      <c r="L51" s="532"/>
      <c r="M51" s="1792"/>
      <c r="N51" s="1792"/>
      <c r="O51" s="1792"/>
      <c r="P51" s="1792"/>
      <c r="Q51" s="1793"/>
      <c r="R51" s="1792"/>
      <c r="S51" s="1792"/>
      <c r="T51" s="1793"/>
      <c r="U51" s="268"/>
      <c r="V51" s="268"/>
      <c r="W51" s="207"/>
      <c r="X51" s="207"/>
      <c r="Y51" s="207"/>
      <c r="Z51" s="397"/>
      <c r="AB51" s="415"/>
      <c r="AC51" s="322"/>
      <c r="AD51" s="322"/>
      <c r="AE51" s="322"/>
      <c r="AF51" s="322"/>
      <c r="AG51" s="322"/>
      <c r="AH51" s="322"/>
      <c r="AI51" s="322"/>
      <c r="AJ51" s="322"/>
      <c r="AK51" s="322"/>
      <c r="AL51" s="322"/>
      <c r="AM51" s="322"/>
      <c r="AN51" s="322"/>
      <c r="AO51" s="322"/>
      <c r="AP51" s="322"/>
      <c r="AQ51" s="322"/>
      <c r="AR51" s="415"/>
      <c r="AT51" s="1132" t="s">
        <v>8235</v>
      </c>
      <c r="AU51" s="207"/>
      <c r="AV51" s="207"/>
      <c r="AW51" s="207"/>
      <c r="AX51" s="207"/>
      <c r="AY51" s="207"/>
      <c r="AZ51" s="207"/>
      <c r="BA51" s="207"/>
      <c r="BB51" s="207"/>
      <c r="BC51" s="210"/>
      <c r="BD51" s="210"/>
      <c r="BE51" s="210"/>
      <c r="BF51" s="210"/>
      <c r="BG51" s="1159"/>
      <c r="BH51" s="210"/>
      <c r="BI51" s="210"/>
      <c r="BJ51" s="1159"/>
    </row>
    <row r="52" spans="1:62" ht="15.75" customHeight="1" thickTop="1">
      <c r="A52" s="207"/>
      <c r="B52" s="1133" t="s">
        <v>8236</v>
      </c>
      <c r="C52" s="1134" t="s">
        <v>8138</v>
      </c>
      <c r="D52" s="329" t="s">
        <v>682</v>
      </c>
      <c r="E52" s="329">
        <v>3</v>
      </c>
      <c r="F52" s="1165"/>
      <c r="G52" s="1165"/>
      <c r="H52" s="1165"/>
      <c r="I52" s="1165"/>
      <c r="J52" s="752">
        <v>1.8018700000000001</v>
      </c>
      <c r="K52" s="1721">
        <f t="shared" ref="K52:K67" si="115">SUM(J52)</f>
        <v>1.8018700000000001</v>
      </c>
      <c r="L52" s="1801"/>
      <c r="M52" s="1802"/>
      <c r="N52" s="1802"/>
      <c r="O52" s="1802"/>
      <c r="P52" s="1802"/>
      <c r="Q52" s="1794"/>
      <c r="R52" s="1802"/>
      <c r="S52" s="1802"/>
      <c r="T52" s="1803"/>
      <c r="U52" s="207"/>
      <c r="V52" s="1137" t="s">
        <v>8237</v>
      </c>
      <c r="W52" s="207"/>
      <c r="X52" s="335"/>
      <c r="Y52" s="207"/>
      <c r="Z52" s="397"/>
      <c r="AA52" s="336">
        <f t="shared" ref="AA52:AA53" si="116">IF( SUM( AC52:AQ52 ) = 0, 0, $AC$9 )</f>
        <v>0</v>
      </c>
      <c r="AB52" s="415"/>
      <c r="AC52" s="322"/>
      <c r="AD52" s="322"/>
      <c r="AE52" s="322"/>
      <c r="AF52" s="322"/>
      <c r="AG52" s="337">
        <f t="shared" ref="AG52:AG65" si="117" xml:space="preserve"> IF( ISNUMBER(J52), 0, 1 )</f>
        <v>0</v>
      </c>
      <c r="AH52" s="322"/>
      <c r="AI52" s="322"/>
      <c r="AJ52" s="322"/>
      <c r="AK52" s="322"/>
      <c r="AL52" s="322"/>
      <c r="AM52" s="322"/>
      <c r="AN52" s="322"/>
      <c r="AO52" s="322"/>
      <c r="AP52" s="322"/>
      <c r="AQ52" s="322"/>
      <c r="AR52" s="415"/>
      <c r="AT52" s="1133" t="s">
        <v>8236</v>
      </c>
      <c r="AU52" s="1134" t="s">
        <v>8138</v>
      </c>
      <c r="AV52" s="1165"/>
      <c r="AW52" s="1165"/>
      <c r="AX52" s="1165"/>
      <c r="AY52" s="1165"/>
      <c r="AZ52" s="752" t="s">
        <v>3583</v>
      </c>
      <c r="BA52" s="733" t="s">
        <v>3666</v>
      </c>
      <c r="BB52" s="1166"/>
      <c r="BC52" s="1167"/>
      <c r="BD52" s="1167"/>
      <c r="BE52" s="1167"/>
      <c r="BF52" s="1167"/>
      <c r="BG52" s="1160"/>
      <c r="BH52" s="1167"/>
      <c r="BI52" s="1167"/>
      <c r="BJ52" s="1168"/>
    </row>
    <row r="53" spans="1:62" ht="15.75" customHeight="1">
      <c r="A53" s="207"/>
      <c r="B53" s="1138" t="s">
        <v>8236</v>
      </c>
      <c r="C53" s="406" t="s">
        <v>8140</v>
      </c>
      <c r="D53" s="338" t="s">
        <v>682</v>
      </c>
      <c r="E53" s="338">
        <v>3</v>
      </c>
      <c r="F53" s="1169"/>
      <c r="G53" s="1169"/>
      <c r="H53" s="1169"/>
      <c r="I53" s="1169"/>
      <c r="J53" s="755">
        <v>0</v>
      </c>
      <c r="K53" s="1723">
        <f t="shared" si="115"/>
        <v>0</v>
      </c>
      <c r="L53" s="1781"/>
      <c r="M53" s="1783"/>
      <c r="N53" s="1783"/>
      <c r="O53" s="1783"/>
      <c r="P53" s="1783"/>
      <c r="Q53" s="1786"/>
      <c r="R53" s="1783"/>
      <c r="S53" s="1783"/>
      <c r="T53" s="1799"/>
      <c r="U53" s="207"/>
      <c r="V53" s="1142" t="s">
        <v>8238</v>
      </c>
      <c r="W53" s="207"/>
      <c r="X53" s="343"/>
      <c r="Y53" s="207"/>
      <c r="Z53" s="397"/>
      <c r="AA53" s="336">
        <f t="shared" si="116"/>
        <v>0</v>
      </c>
      <c r="AB53" s="415"/>
      <c r="AC53" s="322"/>
      <c r="AD53" s="322"/>
      <c r="AE53" s="322"/>
      <c r="AF53" s="322"/>
      <c r="AG53" s="337">
        <f t="shared" si="117"/>
        <v>0</v>
      </c>
      <c r="AH53" s="322"/>
      <c r="AI53" s="322"/>
      <c r="AJ53" s="322"/>
      <c r="AK53" s="322"/>
      <c r="AL53" s="322"/>
      <c r="AM53" s="322"/>
      <c r="AN53" s="322"/>
      <c r="AO53" s="322"/>
      <c r="AP53" s="322"/>
      <c r="AQ53" s="322"/>
      <c r="AR53" s="415"/>
      <c r="AT53" s="1138" t="s">
        <v>8236</v>
      </c>
      <c r="AU53" s="406" t="s">
        <v>8140</v>
      </c>
      <c r="AV53" s="1169"/>
      <c r="AW53" s="1169"/>
      <c r="AX53" s="1169"/>
      <c r="AY53" s="1169"/>
      <c r="AZ53" s="755" t="s">
        <v>3584</v>
      </c>
      <c r="BA53" s="735" t="s">
        <v>3667</v>
      </c>
      <c r="BB53" s="1145"/>
      <c r="BC53" s="1147"/>
      <c r="BD53" s="1147"/>
      <c r="BE53" s="1147"/>
      <c r="BF53" s="1147"/>
      <c r="BG53" s="1150"/>
      <c r="BH53" s="1147"/>
      <c r="BI53" s="1147"/>
      <c r="BJ53" s="1164"/>
    </row>
    <row r="54" spans="1:62" ht="15.75" customHeight="1">
      <c r="A54" s="207"/>
      <c r="B54" s="1138" t="s">
        <v>8236</v>
      </c>
      <c r="C54" s="406" t="s">
        <v>8142</v>
      </c>
      <c r="D54" s="338" t="s">
        <v>682</v>
      </c>
      <c r="E54" s="338">
        <v>3</v>
      </c>
      <c r="F54" s="1804"/>
      <c r="G54" s="1804"/>
      <c r="H54" s="1804"/>
      <c r="I54" s="1804"/>
      <c r="J54" s="1723">
        <f>IFERROR(SUM(J52:J53), 0)</f>
        <v>1.8018700000000001</v>
      </c>
      <c r="K54" s="1723">
        <f t="shared" si="115"/>
        <v>1.8018700000000001</v>
      </c>
      <c r="L54" s="1781"/>
      <c r="M54" s="1783"/>
      <c r="N54" s="1783"/>
      <c r="O54" s="1783"/>
      <c r="P54" s="1783"/>
      <c r="Q54" s="1786"/>
      <c r="R54" s="1786"/>
      <c r="S54" s="1786"/>
      <c r="T54" s="1799"/>
      <c r="U54" s="207"/>
      <c r="V54" s="1142" t="s">
        <v>8239</v>
      </c>
      <c r="W54" s="207"/>
      <c r="X54" s="343"/>
      <c r="Y54" s="207"/>
      <c r="Z54" s="397"/>
      <c r="AB54" s="415"/>
      <c r="AC54" s="322"/>
      <c r="AD54" s="322"/>
      <c r="AE54" s="322"/>
      <c r="AF54" s="322"/>
      <c r="AG54" s="322"/>
      <c r="AH54" s="322"/>
      <c r="AI54" s="322"/>
      <c r="AJ54" s="322"/>
      <c r="AK54" s="322"/>
      <c r="AL54" s="322"/>
      <c r="AM54" s="322"/>
      <c r="AN54" s="322"/>
      <c r="AO54" s="322"/>
      <c r="AP54" s="322"/>
      <c r="AQ54" s="322"/>
      <c r="AR54" s="415"/>
      <c r="AT54" s="1138" t="s">
        <v>8236</v>
      </c>
      <c r="AU54" s="406" t="s">
        <v>8142</v>
      </c>
      <c r="AV54" s="1170"/>
      <c r="AW54" s="1170"/>
      <c r="AX54" s="1170"/>
      <c r="AY54" s="1170"/>
      <c r="AZ54" s="735" t="s">
        <v>3585</v>
      </c>
      <c r="BA54" s="735" t="s">
        <v>3668</v>
      </c>
      <c r="BB54" s="1145"/>
      <c r="BC54" s="1147"/>
      <c r="BD54" s="1147"/>
      <c r="BE54" s="1147"/>
      <c r="BF54" s="1147"/>
      <c r="BG54" s="1150"/>
      <c r="BH54" s="1150"/>
      <c r="BI54" s="1150"/>
      <c r="BJ54" s="1164"/>
    </row>
    <row r="55" spans="1:62" ht="32.25" customHeight="1">
      <c r="A55" s="207"/>
      <c r="B55" s="1138" t="s">
        <v>8240</v>
      </c>
      <c r="C55" s="406" t="s">
        <v>8138</v>
      </c>
      <c r="D55" s="338" t="s">
        <v>682</v>
      </c>
      <c r="E55" s="338">
        <v>3</v>
      </c>
      <c r="F55" s="1169"/>
      <c r="G55" s="1169"/>
      <c r="H55" s="1169"/>
      <c r="I55" s="1169"/>
      <c r="J55" s="755">
        <v>0</v>
      </c>
      <c r="K55" s="1723">
        <f t="shared" si="115"/>
        <v>0</v>
      </c>
      <c r="L55" s="1781"/>
      <c r="M55" s="1786"/>
      <c r="N55" s="1786"/>
      <c r="O55" s="1786"/>
      <c r="P55" s="1786"/>
      <c r="Q55" s="1786"/>
      <c r="R55" s="1786"/>
      <c r="S55" s="1786"/>
      <c r="T55" s="1799"/>
      <c r="U55" s="207"/>
      <c r="V55" s="1142" t="s">
        <v>8241</v>
      </c>
      <c r="W55" s="207"/>
      <c r="X55" s="343"/>
      <c r="Y55" s="207"/>
      <c r="Z55" s="397"/>
      <c r="AA55" s="336">
        <f t="shared" ref="AA55:AA56" si="118">IF( SUM( AC55:AQ55 ) = 0, 0, $AC$9 )</f>
        <v>0</v>
      </c>
      <c r="AB55" s="415"/>
      <c r="AC55" s="322"/>
      <c r="AD55" s="322"/>
      <c r="AE55" s="322"/>
      <c r="AF55" s="322"/>
      <c r="AG55" s="337">
        <f t="shared" si="117"/>
        <v>0</v>
      </c>
      <c r="AH55" s="322"/>
      <c r="AI55" s="322"/>
      <c r="AJ55" s="322"/>
      <c r="AK55" s="322"/>
      <c r="AL55" s="322"/>
      <c r="AM55" s="322"/>
      <c r="AN55" s="322"/>
      <c r="AO55" s="322"/>
      <c r="AP55" s="322"/>
      <c r="AQ55" s="322"/>
      <c r="AR55" s="415"/>
      <c r="AT55" s="1138" t="s">
        <v>8240</v>
      </c>
      <c r="AU55" s="406" t="s">
        <v>8138</v>
      </c>
      <c r="AV55" s="1169"/>
      <c r="AW55" s="1169"/>
      <c r="AX55" s="1169"/>
      <c r="AY55" s="1169"/>
      <c r="AZ55" s="755" t="s">
        <v>3586</v>
      </c>
      <c r="BA55" s="735" t="s">
        <v>3669</v>
      </c>
      <c r="BB55" s="1145"/>
      <c r="BC55" s="1150"/>
      <c r="BD55" s="1150"/>
      <c r="BE55" s="1150"/>
      <c r="BF55" s="1150"/>
      <c r="BG55" s="1150"/>
      <c r="BH55" s="1150"/>
      <c r="BI55" s="1150"/>
      <c r="BJ55" s="1164"/>
    </row>
    <row r="56" spans="1:62" ht="32.25" customHeight="1">
      <c r="A56" s="207"/>
      <c r="B56" s="1138" t="s">
        <v>8240</v>
      </c>
      <c r="C56" s="406" t="s">
        <v>8140</v>
      </c>
      <c r="D56" s="338" t="s">
        <v>682</v>
      </c>
      <c r="E56" s="338">
        <v>3</v>
      </c>
      <c r="F56" s="1169"/>
      <c r="G56" s="1169"/>
      <c r="H56" s="1169"/>
      <c r="I56" s="1169"/>
      <c r="J56" s="755">
        <v>0</v>
      </c>
      <c r="K56" s="1723">
        <f t="shared" si="115"/>
        <v>0</v>
      </c>
      <c r="L56" s="1781"/>
      <c r="M56" s="1786"/>
      <c r="N56" s="1786"/>
      <c r="O56" s="1786"/>
      <c r="P56" s="1786"/>
      <c r="Q56" s="1786"/>
      <c r="R56" s="1786"/>
      <c r="S56" s="1786"/>
      <c r="T56" s="1799"/>
      <c r="U56" s="207"/>
      <c r="V56" s="1142" t="s">
        <v>8242</v>
      </c>
      <c r="W56" s="207"/>
      <c r="X56" s="343"/>
      <c r="Y56" s="207"/>
      <c r="Z56" s="397"/>
      <c r="AA56" s="336">
        <f t="shared" si="118"/>
        <v>0</v>
      </c>
      <c r="AB56" s="415"/>
      <c r="AC56" s="322"/>
      <c r="AD56" s="322"/>
      <c r="AE56" s="322"/>
      <c r="AF56" s="322"/>
      <c r="AG56" s="337">
        <f t="shared" si="117"/>
        <v>0</v>
      </c>
      <c r="AH56" s="322"/>
      <c r="AI56" s="322"/>
      <c r="AJ56" s="322"/>
      <c r="AK56" s="322"/>
      <c r="AL56" s="322"/>
      <c r="AM56" s="322"/>
      <c r="AN56" s="322"/>
      <c r="AO56" s="322"/>
      <c r="AP56" s="322"/>
      <c r="AQ56" s="322"/>
      <c r="AR56" s="415"/>
      <c r="AT56" s="1138" t="s">
        <v>8240</v>
      </c>
      <c r="AU56" s="406" t="s">
        <v>8140</v>
      </c>
      <c r="AV56" s="1169"/>
      <c r="AW56" s="1169"/>
      <c r="AX56" s="1169"/>
      <c r="AY56" s="1169"/>
      <c r="AZ56" s="755" t="s">
        <v>3587</v>
      </c>
      <c r="BA56" s="735" t="s">
        <v>3670</v>
      </c>
      <c r="BB56" s="1145"/>
      <c r="BC56" s="1150"/>
      <c r="BD56" s="1150"/>
      <c r="BE56" s="1150"/>
      <c r="BF56" s="1150"/>
      <c r="BG56" s="1150"/>
      <c r="BH56" s="1150"/>
      <c r="BI56" s="1150"/>
      <c r="BJ56" s="1164"/>
    </row>
    <row r="57" spans="1:62" ht="32.25" customHeight="1">
      <c r="A57" s="207"/>
      <c r="B57" s="1138" t="s">
        <v>8240</v>
      </c>
      <c r="C57" s="406" t="s">
        <v>8142</v>
      </c>
      <c r="D57" s="338" t="s">
        <v>682</v>
      </c>
      <c r="E57" s="338">
        <v>3</v>
      </c>
      <c r="F57" s="1804"/>
      <c r="G57" s="1804"/>
      <c r="H57" s="1804"/>
      <c r="I57" s="1804"/>
      <c r="J57" s="1723">
        <f>IFERROR(SUM(J55:J56), 0)</f>
        <v>0</v>
      </c>
      <c r="K57" s="1723">
        <f t="shared" si="115"/>
        <v>0</v>
      </c>
      <c r="L57" s="1781"/>
      <c r="M57" s="1786"/>
      <c r="N57" s="1786"/>
      <c r="O57" s="1786"/>
      <c r="P57" s="1786"/>
      <c r="Q57" s="1786"/>
      <c r="R57" s="1786"/>
      <c r="S57" s="1786"/>
      <c r="T57" s="1799"/>
      <c r="U57" s="207"/>
      <c r="V57" s="1142" t="s">
        <v>8243</v>
      </c>
      <c r="W57" s="207"/>
      <c r="X57" s="343"/>
      <c r="Y57" s="207"/>
      <c r="Z57" s="397"/>
      <c r="AB57" s="415"/>
      <c r="AC57" s="322"/>
      <c r="AD57" s="322"/>
      <c r="AE57" s="322"/>
      <c r="AF57" s="322"/>
      <c r="AG57" s="322"/>
      <c r="AH57" s="322"/>
      <c r="AI57" s="322"/>
      <c r="AJ57" s="322"/>
      <c r="AK57" s="322"/>
      <c r="AL57" s="322"/>
      <c r="AM57" s="322"/>
      <c r="AN57" s="322"/>
      <c r="AO57" s="322"/>
      <c r="AP57" s="322"/>
      <c r="AQ57" s="322"/>
      <c r="AR57" s="415"/>
      <c r="AT57" s="1138" t="s">
        <v>8240</v>
      </c>
      <c r="AU57" s="406" t="s">
        <v>8142</v>
      </c>
      <c r="AV57" s="1170"/>
      <c r="AW57" s="1170"/>
      <c r="AX57" s="1170"/>
      <c r="AY57" s="1170"/>
      <c r="AZ57" s="735" t="s">
        <v>3588</v>
      </c>
      <c r="BA57" s="735" t="s">
        <v>3671</v>
      </c>
      <c r="BB57" s="1145"/>
      <c r="BC57" s="1150"/>
      <c r="BD57" s="1150"/>
      <c r="BE57" s="1150"/>
      <c r="BF57" s="1150"/>
      <c r="BG57" s="1150"/>
      <c r="BH57" s="1150"/>
      <c r="BI57" s="1150"/>
      <c r="BJ57" s="1164"/>
    </row>
    <row r="58" spans="1:62" ht="15.75" customHeight="1">
      <c r="A58" s="207"/>
      <c r="B58" s="1138" t="s">
        <v>8244</v>
      </c>
      <c r="C58" s="406" t="s">
        <v>8138</v>
      </c>
      <c r="D58" s="338" t="s">
        <v>682</v>
      </c>
      <c r="E58" s="338">
        <v>3</v>
      </c>
      <c r="F58" s="1169"/>
      <c r="G58" s="1169"/>
      <c r="H58" s="1169"/>
      <c r="I58" s="1169"/>
      <c r="J58" s="755">
        <v>8.1300000000000001E-3</v>
      </c>
      <c r="K58" s="1723">
        <f t="shared" si="115"/>
        <v>8.1300000000000001E-3</v>
      </c>
      <c r="L58" s="1781"/>
      <c r="M58" s="1786"/>
      <c r="N58" s="1786"/>
      <c r="O58" s="1786"/>
      <c r="P58" s="1786"/>
      <c r="Q58" s="1786"/>
      <c r="R58" s="1786"/>
      <c r="S58" s="1786"/>
      <c r="T58" s="1799"/>
      <c r="U58" s="207"/>
      <c r="V58" s="1142" t="s">
        <v>8245</v>
      </c>
      <c r="W58" s="207"/>
      <c r="X58" s="343"/>
      <c r="Y58" s="207"/>
      <c r="Z58" s="397"/>
      <c r="AA58" s="336">
        <f t="shared" ref="AA58:AA59" si="119">IF( SUM( AC58:AQ58 ) = 0, 0, $AC$9 )</f>
        <v>0</v>
      </c>
      <c r="AB58" s="415"/>
      <c r="AC58" s="322"/>
      <c r="AD58" s="322"/>
      <c r="AE58" s="322"/>
      <c r="AF58" s="322"/>
      <c r="AG58" s="337">
        <f t="shared" si="117"/>
        <v>0</v>
      </c>
      <c r="AH58" s="322"/>
      <c r="AI58" s="322"/>
      <c r="AJ58" s="322"/>
      <c r="AK58" s="322"/>
      <c r="AL58" s="322"/>
      <c r="AM58" s="322"/>
      <c r="AN58" s="322"/>
      <c r="AO58" s="322"/>
      <c r="AP58" s="322"/>
      <c r="AQ58" s="322"/>
      <c r="AR58" s="415"/>
      <c r="AT58" s="1138" t="s">
        <v>8244</v>
      </c>
      <c r="AU58" s="406" t="s">
        <v>8138</v>
      </c>
      <c r="AV58" s="1169"/>
      <c r="AW58" s="1169"/>
      <c r="AX58" s="1169"/>
      <c r="AY58" s="1169"/>
      <c r="AZ58" s="755" t="s">
        <v>3589</v>
      </c>
      <c r="BA58" s="735" t="s">
        <v>3672</v>
      </c>
      <c r="BB58" s="1145"/>
      <c r="BC58" s="1150"/>
      <c r="BD58" s="1150"/>
      <c r="BE58" s="1150"/>
      <c r="BF58" s="1150"/>
      <c r="BG58" s="1150"/>
      <c r="BH58" s="1150"/>
      <c r="BI58" s="1150"/>
      <c r="BJ58" s="1164"/>
    </row>
    <row r="59" spans="1:62" ht="15.75" customHeight="1">
      <c r="A59" s="207"/>
      <c r="B59" s="1138" t="s">
        <v>8244</v>
      </c>
      <c r="C59" s="406" t="s">
        <v>8140</v>
      </c>
      <c r="D59" s="338" t="s">
        <v>682</v>
      </c>
      <c r="E59" s="338">
        <v>3</v>
      </c>
      <c r="F59" s="1169"/>
      <c r="G59" s="1169"/>
      <c r="H59" s="1169"/>
      <c r="I59" s="1169"/>
      <c r="J59" s="755">
        <v>0</v>
      </c>
      <c r="K59" s="1723">
        <f t="shared" si="115"/>
        <v>0</v>
      </c>
      <c r="L59" s="1781"/>
      <c r="M59" s="1786"/>
      <c r="N59" s="1786"/>
      <c r="O59" s="1786"/>
      <c r="P59" s="1786"/>
      <c r="Q59" s="1786"/>
      <c r="R59" s="1786"/>
      <c r="S59" s="1786"/>
      <c r="T59" s="1799"/>
      <c r="U59" s="207"/>
      <c r="V59" s="1142" t="s">
        <v>8246</v>
      </c>
      <c r="W59" s="207"/>
      <c r="X59" s="343"/>
      <c r="Y59" s="207"/>
      <c r="Z59" s="397"/>
      <c r="AA59" s="336">
        <f t="shared" si="119"/>
        <v>0</v>
      </c>
      <c r="AB59" s="415"/>
      <c r="AC59" s="322"/>
      <c r="AD59" s="322"/>
      <c r="AE59" s="322"/>
      <c r="AF59" s="322"/>
      <c r="AG59" s="337">
        <f t="shared" si="117"/>
        <v>0</v>
      </c>
      <c r="AH59" s="322"/>
      <c r="AI59" s="322"/>
      <c r="AJ59" s="322"/>
      <c r="AK59" s="322"/>
      <c r="AL59" s="322"/>
      <c r="AM59" s="322"/>
      <c r="AN59" s="322"/>
      <c r="AO59" s="322"/>
      <c r="AP59" s="322"/>
      <c r="AQ59" s="322"/>
      <c r="AR59" s="415"/>
      <c r="AT59" s="1138" t="s">
        <v>8244</v>
      </c>
      <c r="AU59" s="406" t="s">
        <v>8140</v>
      </c>
      <c r="AV59" s="1169"/>
      <c r="AW59" s="1169"/>
      <c r="AX59" s="1169"/>
      <c r="AY59" s="1169"/>
      <c r="AZ59" s="755" t="s">
        <v>3590</v>
      </c>
      <c r="BA59" s="735" t="s">
        <v>3673</v>
      </c>
      <c r="BB59" s="1145"/>
      <c r="BC59" s="1150"/>
      <c r="BD59" s="1150"/>
      <c r="BE59" s="1150"/>
      <c r="BF59" s="1150"/>
      <c r="BG59" s="1150"/>
      <c r="BH59" s="1150"/>
      <c r="BI59" s="1150"/>
      <c r="BJ59" s="1164"/>
    </row>
    <row r="60" spans="1:62" ht="15.75" customHeight="1">
      <c r="A60" s="207"/>
      <c r="B60" s="1171" t="s">
        <v>8244</v>
      </c>
      <c r="C60" s="406" t="s">
        <v>8142</v>
      </c>
      <c r="D60" s="338" t="s">
        <v>682</v>
      </c>
      <c r="E60" s="338">
        <v>3</v>
      </c>
      <c r="F60" s="1804"/>
      <c r="G60" s="1804"/>
      <c r="H60" s="1804"/>
      <c r="I60" s="1804"/>
      <c r="J60" s="1723">
        <f>IFERROR(SUM(J58:J59), 0)</f>
        <v>8.1300000000000001E-3</v>
      </c>
      <c r="K60" s="1723">
        <f t="shared" si="115"/>
        <v>8.1300000000000001E-3</v>
      </c>
      <c r="L60" s="1781"/>
      <c r="M60" s="1786"/>
      <c r="N60" s="1786"/>
      <c r="O60" s="1786"/>
      <c r="P60" s="1786"/>
      <c r="Q60" s="1786"/>
      <c r="R60" s="1786"/>
      <c r="S60" s="1786"/>
      <c r="T60" s="1799"/>
      <c r="U60" s="207"/>
      <c r="V60" s="1142" t="s">
        <v>8247</v>
      </c>
      <c r="W60" s="207"/>
      <c r="X60" s="343"/>
      <c r="Y60" s="207"/>
      <c r="Z60" s="397"/>
      <c r="AB60" s="415"/>
      <c r="AC60" s="322"/>
      <c r="AD60" s="322"/>
      <c r="AE60" s="322"/>
      <c r="AF60" s="322"/>
      <c r="AG60" s="322"/>
      <c r="AH60" s="322"/>
      <c r="AI60" s="322"/>
      <c r="AJ60" s="322"/>
      <c r="AK60" s="322"/>
      <c r="AL60" s="322"/>
      <c r="AM60" s="322"/>
      <c r="AN60" s="322"/>
      <c r="AO60" s="322"/>
      <c r="AP60" s="322"/>
      <c r="AQ60" s="322"/>
      <c r="AR60" s="415"/>
      <c r="AT60" s="1171" t="s">
        <v>8244</v>
      </c>
      <c r="AU60" s="406" t="s">
        <v>8142</v>
      </c>
      <c r="AV60" s="1170"/>
      <c r="AW60" s="1170"/>
      <c r="AX60" s="1170"/>
      <c r="AY60" s="1170"/>
      <c r="AZ60" s="735" t="s">
        <v>3591</v>
      </c>
      <c r="BA60" s="735" t="s">
        <v>3674</v>
      </c>
      <c r="BB60" s="1145"/>
      <c r="BC60" s="1150"/>
      <c r="BD60" s="1150"/>
      <c r="BE60" s="1150"/>
      <c r="BF60" s="1150"/>
      <c r="BG60" s="1150"/>
      <c r="BH60" s="1150"/>
      <c r="BI60" s="1150"/>
      <c r="BJ60" s="1164"/>
    </row>
    <row r="61" spans="1:62" ht="15.75" customHeight="1">
      <c r="A61" s="207"/>
      <c r="B61" s="1171" t="s">
        <v>8248</v>
      </c>
      <c r="C61" s="406" t="s">
        <v>8138</v>
      </c>
      <c r="D61" s="338" t="s">
        <v>682</v>
      </c>
      <c r="E61" s="338">
        <v>3</v>
      </c>
      <c r="F61" s="1169"/>
      <c r="G61" s="1169"/>
      <c r="H61" s="1169"/>
      <c r="I61" s="1804"/>
      <c r="J61" s="755">
        <v>0</v>
      </c>
      <c r="K61" s="1723">
        <f t="shared" si="115"/>
        <v>0</v>
      </c>
      <c r="L61" s="1781"/>
      <c r="M61" s="1786"/>
      <c r="N61" s="1786"/>
      <c r="O61" s="1786"/>
      <c r="P61" s="1786"/>
      <c r="Q61" s="1786"/>
      <c r="R61" s="1786"/>
      <c r="S61" s="1786"/>
      <c r="T61" s="1799"/>
      <c r="U61" s="207"/>
      <c r="V61" s="1142" t="s">
        <v>8249</v>
      </c>
      <c r="W61" s="207"/>
      <c r="X61" s="343"/>
      <c r="Y61" s="207"/>
      <c r="Z61" s="397"/>
      <c r="AA61" s="336">
        <f t="shared" ref="AA61:AA62" si="120">IF( SUM( AC61:AQ61 ) = 0, 0, $AC$9 )</f>
        <v>0</v>
      </c>
      <c r="AB61" s="415"/>
      <c r="AC61" s="322"/>
      <c r="AD61" s="322"/>
      <c r="AE61" s="322"/>
      <c r="AF61" s="322"/>
      <c r="AG61" s="337">
        <f t="shared" si="117"/>
        <v>0</v>
      </c>
      <c r="AH61" s="322"/>
      <c r="AI61" s="322"/>
      <c r="AJ61" s="322"/>
      <c r="AK61" s="322"/>
      <c r="AL61" s="322"/>
      <c r="AM61" s="322"/>
      <c r="AN61" s="322"/>
      <c r="AO61" s="322"/>
      <c r="AP61" s="322"/>
      <c r="AQ61" s="322"/>
      <c r="AR61" s="415"/>
      <c r="AT61" s="1171" t="s">
        <v>8248</v>
      </c>
      <c r="AU61" s="406" t="s">
        <v>8138</v>
      </c>
      <c r="AV61" s="1169"/>
      <c r="AW61" s="1169"/>
      <c r="AX61" s="1169"/>
      <c r="AY61" s="1170"/>
      <c r="AZ61" s="755" t="s">
        <v>8250</v>
      </c>
      <c r="BA61" s="735" t="s">
        <v>8251</v>
      </c>
      <c r="BB61" s="1145"/>
      <c r="BC61" s="1150"/>
      <c r="BD61" s="1150"/>
      <c r="BE61" s="1150"/>
      <c r="BF61" s="1150"/>
      <c r="BG61" s="1150"/>
      <c r="BH61" s="1150"/>
      <c r="BI61" s="1150"/>
      <c r="BJ61" s="1164"/>
    </row>
    <row r="62" spans="1:62" ht="15.75" customHeight="1">
      <c r="A62" s="207"/>
      <c r="B62" s="1171" t="s">
        <v>8248</v>
      </c>
      <c r="C62" s="406" t="s">
        <v>8140</v>
      </c>
      <c r="D62" s="338" t="s">
        <v>682</v>
      </c>
      <c r="E62" s="338">
        <v>3</v>
      </c>
      <c r="F62" s="1169"/>
      <c r="G62" s="1169"/>
      <c r="H62" s="1169"/>
      <c r="I62" s="1804"/>
      <c r="J62" s="755">
        <v>0</v>
      </c>
      <c r="K62" s="1723">
        <f t="shared" si="115"/>
        <v>0</v>
      </c>
      <c r="L62" s="1781"/>
      <c r="M62" s="1786"/>
      <c r="N62" s="1786"/>
      <c r="O62" s="1786"/>
      <c r="P62" s="1786"/>
      <c r="Q62" s="1786"/>
      <c r="R62" s="1786"/>
      <c r="S62" s="1786"/>
      <c r="T62" s="1799"/>
      <c r="U62" s="207"/>
      <c r="V62" s="1142" t="s">
        <v>8252</v>
      </c>
      <c r="W62" s="207"/>
      <c r="X62" s="343"/>
      <c r="Y62" s="207"/>
      <c r="Z62" s="397"/>
      <c r="AA62" s="336">
        <f t="shared" si="120"/>
        <v>0</v>
      </c>
      <c r="AB62" s="415"/>
      <c r="AC62" s="322"/>
      <c r="AD62" s="322"/>
      <c r="AE62" s="322"/>
      <c r="AF62" s="322"/>
      <c r="AG62" s="337">
        <f t="shared" si="117"/>
        <v>0</v>
      </c>
      <c r="AH62" s="322"/>
      <c r="AI62" s="322"/>
      <c r="AJ62" s="322"/>
      <c r="AK62" s="322"/>
      <c r="AL62" s="322"/>
      <c r="AM62" s="322"/>
      <c r="AN62" s="322"/>
      <c r="AO62" s="322"/>
      <c r="AP62" s="322"/>
      <c r="AQ62" s="322"/>
      <c r="AR62" s="415"/>
      <c r="AT62" s="1171" t="s">
        <v>8248</v>
      </c>
      <c r="AU62" s="406" t="s">
        <v>8140</v>
      </c>
      <c r="AV62" s="1169"/>
      <c r="AW62" s="1169"/>
      <c r="AX62" s="1169"/>
      <c r="AY62" s="1170"/>
      <c r="AZ62" s="755" t="s">
        <v>8253</v>
      </c>
      <c r="BA62" s="735" t="s">
        <v>8254</v>
      </c>
      <c r="BB62" s="1145"/>
      <c r="BC62" s="1150"/>
      <c r="BD62" s="1150"/>
      <c r="BE62" s="1150"/>
      <c r="BF62" s="1150"/>
      <c r="BG62" s="1150"/>
      <c r="BH62" s="1150"/>
      <c r="BI62" s="1150"/>
      <c r="BJ62" s="1164"/>
    </row>
    <row r="63" spans="1:62" ht="15.75" customHeight="1">
      <c r="A63" s="207"/>
      <c r="B63" s="1171" t="s">
        <v>8248</v>
      </c>
      <c r="C63" s="406" t="s">
        <v>8142</v>
      </c>
      <c r="D63" s="338" t="s">
        <v>682</v>
      </c>
      <c r="E63" s="338">
        <v>3</v>
      </c>
      <c r="F63" s="1804"/>
      <c r="G63" s="1804"/>
      <c r="H63" s="1804"/>
      <c r="I63" s="1804"/>
      <c r="J63" s="1723">
        <f>IFERROR(SUM(J61:J62), 0)</f>
        <v>0</v>
      </c>
      <c r="K63" s="1723">
        <f t="shared" si="115"/>
        <v>0</v>
      </c>
      <c r="L63" s="1781"/>
      <c r="M63" s="1786"/>
      <c r="N63" s="1786"/>
      <c r="O63" s="1786"/>
      <c r="P63" s="1786"/>
      <c r="Q63" s="1786"/>
      <c r="R63" s="1786"/>
      <c r="S63" s="1786"/>
      <c r="T63" s="1799"/>
      <c r="U63" s="207"/>
      <c r="V63" s="1142" t="s">
        <v>8255</v>
      </c>
      <c r="W63" s="207"/>
      <c r="X63" s="343"/>
      <c r="Y63" s="207"/>
      <c r="Z63" s="397"/>
      <c r="AB63" s="415"/>
      <c r="AC63" s="322"/>
      <c r="AD63" s="322"/>
      <c r="AE63" s="322"/>
      <c r="AF63" s="322"/>
      <c r="AG63" s="322"/>
      <c r="AH63" s="322"/>
      <c r="AI63" s="322"/>
      <c r="AJ63" s="322"/>
      <c r="AK63" s="322"/>
      <c r="AL63" s="322"/>
      <c r="AM63" s="322"/>
      <c r="AN63" s="322"/>
      <c r="AO63" s="322"/>
      <c r="AP63" s="322"/>
      <c r="AQ63" s="322"/>
      <c r="AR63" s="415"/>
      <c r="AT63" s="1171" t="s">
        <v>8248</v>
      </c>
      <c r="AU63" s="406" t="s">
        <v>8142</v>
      </c>
      <c r="AV63" s="1170"/>
      <c r="AW63" s="1170"/>
      <c r="AX63" s="1170"/>
      <c r="AY63" s="1170"/>
      <c r="AZ63" s="735" t="s">
        <v>8256</v>
      </c>
      <c r="BA63" s="735" t="s">
        <v>8257</v>
      </c>
      <c r="BB63" s="1145"/>
      <c r="BC63" s="1150"/>
      <c r="BD63" s="1150"/>
      <c r="BE63" s="1150"/>
      <c r="BF63" s="1150"/>
      <c r="BG63" s="1150"/>
      <c r="BH63" s="1150"/>
      <c r="BI63" s="1150"/>
      <c r="BJ63" s="1164"/>
    </row>
    <row r="64" spans="1:62" ht="15.75" customHeight="1">
      <c r="A64" s="207"/>
      <c r="B64" s="1171" t="s">
        <v>8258</v>
      </c>
      <c r="C64" s="406" t="s">
        <v>8138</v>
      </c>
      <c r="D64" s="338" t="s">
        <v>682</v>
      </c>
      <c r="E64" s="338">
        <v>3</v>
      </c>
      <c r="F64" s="1169"/>
      <c r="G64" s="1169"/>
      <c r="H64" s="1169"/>
      <c r="I64" s="1804"/>
      <c r="J64" s="755">
        <v>0</v>
      </c>
      <c r="K64" s="1723">
        <f t="shared" si="115"/>
        <v>0</v>
      </c>
      <c r="L64" s="1781"/>
      <c r="M64" s="1786"/>
      <c r="N64" s="1786"/>
      <c r="O64" s="1786"/>
      <c r="P64" s="1786"/>
      <c r="Q64" s="1786"/>
      <c r="R64" s="1786"/>
      <c r="S64" s="1786"/>
      <c r="T64" s="1799"/>
      <c r="U64" s="207"/>
      <c r="V64" s="1142" t="s">
        <v>8259</v>
      </c>
      <c r="W64" s="207"/>
      <c r="X64" s="343"/>
      <c r="Y64" s="207"/>
      <c r="Z64" s="397"/>
      <c r="AA64" s="336">
        <f t="shared" ref="AA64:AA65" si="121">IF( SUM( AC64:AQ64 ) = 0, 0, $AC$9 )</f>
        <v>0</v>
      </c>
      <c r="AB64" s="415"/>
      <c r="AC64" s="322"/>
      <c r="AD64" s="322"/>
      <c r="AE64" s="322"/>
      <c r="AF64" s="322"/>
      <c r="AG64" s="337">
        <f t="shared" si="117"/>
        <v>0</v>
      </c>
      <c r="AH64" s="322"/>
      <c r="AI64" s="322"/>
      <c r="AJ64" s="322"/>
      <c r="AK64" s="322"/>
      <c r="AL64" s="322"/>
      <c r="AM64" s="322"/>
      <c r="AN64" s="322"/>
      <c r="AO64" s="322"/>
      <c r="AP64" s="322"/>
      <c r="AQ64" s="322"/>
      <c r="AR64" s="415"/>
      <c r="AT64" s="1171" t="s">
        <v>8258</v>
      </c>
      <c r="AU64" s="406" t="s">
        <v>8138</v>
      </c>
      <c r="AV64" s="1169"/>
      <c r="AW64" s="1169"/>
      <c r="AX64" s="1169"/>
      <c r="AY64" s="1170"/>
      <c r="AZ64" s="755" t="s">
        <v>8260</v>
      </c>
      <c r="BA64" s="735" t="s">
        <v>8261</v>
      </c>
      <c r="BB64" s="1145"/>
      <c r="BC64" s="1150"/>
      <c r="BD64" s="1150"/>
      <c r="BE64" s="1150"/>
      <c r="BF64" s="1150"/>
      <c r="BG64" s="1150"/>
      <c r="BH64" s="1150"/>
      <c r="BI64" s="1150"/>
      <c r="BJ64" s="1164"/>
    </row>
    <row r="65" spans="1:62" ht="15.75" customHeight="1">
      <c r="A65" s="207"/>
      <c r="B65" s="1171" t="s">
        <v>8258</v>
      </c>
      <c r="C65" s="406" t="s">
        <v>8140</v>
      </c>
      <c r="D65" s="338" t="s">
        <v>682</v>
      </c>
      <c r="E65" s="338">
        <v>3</v>
      </c>
      <c r="F65" s="1169"/>
      <c r="G65" s="1169"/>
      <c r="H65" s="1169"/>
      <c r="I65" s="1804"/>
      <c r="J65" s="755">
        <v>0</v>
      </c>
      <c r="K65" s="1723">
        <f t="shared" si="115"/>
        <v>0</v>
      </c>
      <c r="L65" s="1781"/>
      <c r="M65" s="1786"/>
      <c r="N65" s="1786"/>
      <c r="O65" s="1786"/>
      <c r="P65" s="1786"/>
      <c r="Q65" s="1786"/>
      <c r="R65" s="1786"/>
      <c r="S65" s="1786"/>
      <c r="T65" s="1799"/>
      <c r="U65" s="207"/>
      <c r="V65" s="1142" t="s">
        <v>8262</v>
      </c>
      <c r="W65" s="207"/>
      <c r="X65" s="343"/>
      <c r="Y65" s="207"/>
      <c r="Z65" s="397"/>
      <c r="AA65" s="336">
        <f t="shared" si="121"/>
        <v>0</v>
      </c>
      <c r="AB65" s="415"/>
      <c r="AC65" s="322"/>
      <c r="AD65" s="322"/>
      <c r="AE65" s="322"/>
      <c r="AF65" s="322"/>
      <c r="AG65" s="337">
        <f t="shared" si="117"/>
        <v>0</v>
      </c>
      <c r="AH65" s="322"/>
      <c r="AI65" s="322"/>
      <c r="AJ65" s="322"/>
      <c r="AK65" s="322"/>
      <c r="AL65" s="322"/>
      <c r="AM65" s="322"/>
      <c r="AN65" s="322"/>
      <c r="AO65" s="322"/>
      <c r="AP65" s="322"/>
      <c r="AQ65" s="322"/>
      <c r="AR65" s="415"/>
      <c r="AT65" s="1171" t="s">
        <v>8258</v>
      </c>
      <c r="AU65" s="406" t="s">
        <v>8140</v>
      </c>
      <c r="AV65" s="1169"/>
      <c r="AW65" s="1169"/>
      <c r="AX65" s="1169"/>
      <c r="AY65" s="1170"/>
      <c r="AZ65" s="755" t="s">
        <v>8263</v>
      </c>
      <c r="BA65" s="735" t="s">
        <v>8264</v>
      </c>
      <c r="BB65" s="1145"/>
      <c r="BC65" s="1150"/>
      <c r="BD65" s="1150"/>
      <c r="BE65" s="1150"/>
      <c r="BF65" s="1150"/>
      <c r="BG65" s="1150"/>
      <c r="BH65" s="1150"/>
      <c r="BI65" s="1150"/>
      <c r="BJ65" s="1164"/>
    </row>
    <row r="66" spans="1:62" ht="15.75" customHeight="1">
      <c r="A66" s="207"/>
      <c r="B66" s="1172" t="s">
        <v>8258</v>
      </c>
      <c r="C66" s="406" t="s">
        <v>8142</v>
      </c>
      <c r="D66" s="338" t="s">
        <v>682</v>
      </c>
      <c r="E66" s="338">
        <v>3</v>
      </c>
      <c r="F66" s="1804"/>
      <c r="G66" s="1804"/>
      <c r="H66" s="1804"/>
      <c r="I66" s="1804"/>
      <c r="J66" s="1723">
        <f>IFERROR(SUM(J64:J65), 0)</f>
        <v>0</v>
      </c>
      <c r="K66" s="1723">
        <f t="shared" si="115"/>
        <v>0</v>
      </c>
      <c r="L66" s="1781"/>
      <c r="M66" s="1786"/>
      <c r="N66" s="1786"/>
      <c r="O66" s="1786"/>
      <c r="P66" s="1786"/>
      <c r="Q66" s="1786"/>
      <c r="R66" s="1786"/>
      <c r="S66" s="1786"/>
      <c r="T66" s="1799"/>
      <c r="U66" s="207"/>
      <c r="V66" s="1173" t="s">
        <v>8265</v>
      </c>
      <c r="W66" s="207"/>
      <c r="X66" s="343"/>
      <c r="Y66" s="207"/>
      <c r="Z66" s="397"/>
      <c r="AB66" s="415"/>
      <c r="AC66" s="322"/>
      <c r="AD66" s="322"/>
      <c r="AE66" s="322"/>
      <c r="AF66" s="322"/>
      <c r="AG66" s="322"/>
      <c r="AH66" s="322"/>
      <c r="AI66" s="322"/>
      <c r="AJ66" s="322"/>
      <c r="AK66" s="322"/>
      <c r="AL66" s="322"/>
      <c r="AM66" s="322"/>
      <c r="AN66" s="322"/>
      <c r="AO66" s="322"/>
      <c r="AP66" s="322"/>
      <c r="AQ66" s="322"/>
      <c r="AR66" s="415"/>
      <c r="AT66" s="1172" t="s">
        <v>8258</v>
      </c>
      <c r="AU66" s="406" t="s">
        <v>8142</v>
      </c>
      <c r="AV66" s="1170"/>
      <c r="AW66" s="1170"/>
      <c r="AX66" s="1170"/>
      <c r="AY66" s="1170"/>
      <c r="AZ66" s="735" t="s">
        <v>8266</v>
      </c>
      <c r="BA66" s="735" t="s">
        <v>8267</v>
      </c>
      <c r="BB66" s="1145"/>
      <c r="BC66" s="1150"/>
      <c r="BD66" s="1150"/>
      <c r="BE66" s="1150"/>
      <c r="BF66" s="1150"/>
      <c r="BG66" s="1150"/>
      <c r="BH66" s="1150"/>
      <c r="BI66" s="1150"/>
      <c r="BJ66" s="1164"/>
    </row>
    <row r="67" spans="1:62" ht="15.75" customHeight="1" thickBot="1">
      <c r="A67" s="207"/>
      <c r="B67" s="1174" t="s">
        <v>8268</v>
      </c>
      <c r="C67" s="1152" t="s">
        <v>8142</v>
      </c>
      <c r="D67" s="407" t="s">
        <v>682</v>
      </c>
      <c r="E67" s="407">
        <v>3</v>
      </c>
      <c r="F67" s="1805"/>
      <c r="G67" s="1805"/>
      <c r="H67" s="1805"/>
      <c r="I67" s="1805"/>
      <c r="J67" s="1715">
        <f>SUM(J66,J63,J60,J57,J54)</f>
        <v>1.81</v>
      </c>
      <c r="K67" s="1715">
        <f t="shared" si="115"/>
        <v>1.81</v>
      </c>
      <c r="L67" s="1787"/>
      <c r="M67" s="1788"/>
      <c r="N67" s="1788"/>
      <c r="O67" s="1788"/>
      <c r="P67" s="1788"/>
      <c r="Q67" s="1788"/>
      <c r="R67" s="755">
        <v>3.5683062705262349</v>
      </c>
      <c r="S67" s="2363">
        <v>6.1504666832148098</v>
      </c>
      <c r="T67" s="2364">
        <v>12.404963107981848</v>
      </c>
      <c r="U67" s="207"/>
      <c r="V67" s="1178" t="s">
        <v>8274</v>
      </c>
      <c r="W67" s="207"/>
      <c r="X67" s="354"/>
      <c r="Y67" s="207"/>
      <c r="Z67" s="397"/>
      <c r="AA67" s="336">
        <f t="shared" ref="AA67" si="122">IF( SUM( AC67:AQ67 ) = 0, 0, $AC$9 )</f>
        <v>0</v>
      </c>
      <c r="AB67" s="892"/>
      <c r="AC67" s="322"/>
      <c r="AD67" s="322"/>
      <c r="AE67" s="322"/>
      <c r="AF67" s="322"/>
      <c r="AG67" s="322"/>
      <c r="AH67" s="322"/>
      <c r="AI67" s="322"/>
      <c r="AJ67" s="322"/>
      <c r="AK67" s="322"/>
      <c r="AL67" s="322"/>
      <c r="AM67" s="322"/>
      <c r="AN67" s="322"/>
      <c r="AO67" s="337">
        <f t="shared" ref="AO67:AQ67" si="123" xml:space="preserve"> IF( ISNUMBER(R67), 0, 1 )</f>
        <v>0</v>
      </c>
      <c r="AP67" s="337">
        <f t="shared" si="123"/>
        <v>0</v>
      </c>
      <c r="AQ67" s="337">
        <f t="shared" si="123"/>
        <v>0</v>
      </c>
      <c r="AR67" s="415"/>
      <c r="AT67" s="1174" t="s">
        <v>8268</v>
      </c>
      <c r="AU67" s="1152" t="s">
        <v>8142</v>
      </c>
      <c r="AV67" s="1175"/>
      <c r="AW67" s="1175"/>
      <c r="AX67" s="1175"/>
      <c r="AY67" s="1175"/>
      <c r="AZ67" s="737" t="s">
        <v>3592</v>
      </c>
      <c r="BA67" s="737" t="s">
        <v>3675</v>
      </c>
      <c r="BB67" s="1153"/>
      <c r="BC67" s="1154"/>
      <c r="BD67" s="1154"/>
      <c r="BE67" s="1154"/>
      <c r="BF67" s="1154"/>
      <c r="BG67" s="1154"/>
      <c r="BH67" s="1176" t="s">
        <v>8269</v>
      </c>
      <c r="BI67" s="1176" t="s">
        <v>8270</v>
      </c>
      <c r="BJ67" s="1177" t="s">
        <v>8271</v>
      </c>
    </row>
    <row r="68" spans="1:62" ht="15.75" customHeight="1" thickTop="1" thickBot="1">
      <c r="A68" s="207"/>
      <c r="B68" s="1158"/>
      <c r="C68" s="207"/>
      <c r="D68" s="207"/>
      <c r="E68" s="207"/>
      <c r="F68" s="532"/>
      <c r="G68" s="532"/>
      <c r="H68" s="532"/>
      <c r="I68" s="532"/>
      <c r="J68" s="532"/>
      <c r="K68" s="532"/>
      <c r="L68" s="532"/>
      <c r="M68" s="1792"/>
      <c r="N68" s="1792"/>
      <c r="O68" s="1792"/>
      <c r="P68" s="1792"/>
      <c r="Q68" s="1793"/>
      <c r="R68" s="1719"/>
      <c r="S68" s="1719"/>
      <c r="T68" s="2045"/>
      <c r="U68" s="268"/>
      <c r="V68" s="268"/>
      <c r="W68" s="207"/>
      <c r="X68" s="207"/>
      <c r="Y68" s="207"/>
      <c r="Z68" s="397"/>
      <c r="AB68" s="415"/>
      <c r="AC68" s="322"/>
      <c r="AD68" s="322"/>
      <c r="AE68" s="322"/>
      <c r="AF68" s="322"/>
      <c r="AG68" s="322"/>
      <c r="AH68" s="322"/>
      <c r="AI68" s="322"/>
      <c r="AJ68" s="322"/>
      <c r="AK68" s="322"/>
      <c r="AL68" s="322"/>
      <c r="AM68" s="322"/>
      <c r="AN68" s="322"/>
      <c r="AO68" s="322"/>
      <c r="AP68" s="322"/>
      <c r="AQ68" s="322"/>
      <c r="AR68" s="415"/>
      <c r="AT68" s="1158"/>
      <c r="AU68" s="207"/>
      <c r="AV68" s="207"/>
      <c r="AW68" s="207"/>
      <c r="AX68" s="207"/>
      <c r="AY68" s="207"/>
      <c r="AZ68" s="207"/>
      <c r="BA68" s="207"/>
      <c r="BB68" s="207"/>
      <c r="BC68" s="210"/>
      <c r="BD68" s="210"/>
      <c r="BE68" s="210"/>
      <c r="BF68" s="210"/>
      <c r="BG68" s="1159"/>
      <c r="BH68" s="210"/>
      <c r="BI68" s="210"/>
      <c r="BJ68" s="1159"/>
    </row>
    <row r="69" spans="1:62" ht="15.75" customHeight="1" thickTop="1" thickBot="1">
      <c r="A69" s="207"/>
      <c r="B69" s="1132" t="s">
        <v>8272</v>
      </c>
      <c r="C69" s="207"/>
      <c r="D69" s="207"/>
      <c r="E69" s="207"/>
      <c r="F69" s="532"/>
      <c r="G69" s="532"/>
      <c r="H69" s="532"/>
      <c r="I69" s="532"/>
      <c r="J69" s="532"/>
      <c r="K69" s="532"/>
      <c r="L69" s="532"/>
      <c r="M69" s="1792"/>
      <c r="N69" s="1792"/>
      <c r="O69" s="1792"/>
      <c r="P69" s="1792"/>
      <c r="Q69" s="1793"/>
      <c r="R69" s="1719"/>
      <c r="S69" s="1719"/>
      <c r="T69" s="2045"/>
      <c r="U69" s="268"/>
      <c r="V69" s="268"/>
      <c r="W69" s="207"/>
      <c r="X69" s="207"/>
      <c r="Y69" s="207"/>
      <c r="Z69" s="397"/>
      <c r="AB69" s="415"/>
      <c r="AC69" s="322"/>
      <c r="AD69" s="322"/>
      <c r="AE69" s="322"/>
      <c r="AF69" s="322"/>
      <c r="AG69" s="322"/>
      <c r="AH69" s="322"/>
      <c r="AI69" s="322"/>
      <c r="AJ69" s="322"/>
      <c r="AK69" s="322"/>
      <c r="AL69" s="322"/>
      <c r="AM69" s="322"/>
      <c r="AN69" s="322"/>
      <c r="AO69" s="322"/>
      <c r="AP69" s="322"/>
      <c r="AQ69" s="322"/>
      <c r="AR69" s="415"/>
      <c r="AT69" s="1132" t="s">
        <v>8272</v>
      </c>
      <c r="AU69" s="207"/>
      <c r="AV69" s="207"/>
      <c r="AW69" s="207"/>
      <c r="AX69" s="207"/>
      <c r="AY69" s="207"/>
      <c r="AZ69" s="207"/>
      <c r="BA69" s="207"/>
      <c r="BB69" s="207"/>
      <c r="BC69" s="210"/>
      <c r="BD69" s="210"/>
      <c r="BE69" s="210"/>
      <c r="BF69" s="210"/>
      <c r="BG69" s="1159"/>
      <c r="BH69" s="210"/>
      <c r="BI69" s="210"/>
      <c r="BJ69" s="1159"/>
    </row>
    <row r="70" spans="1:62" ht="15.75" customHeight="1" thickTop="1">
      <c r="A70" s="207"/>
      <c r="B70" s="1133" t="s">
        <v>8273</v>
      </c>
      <c r="C70" s="1134" t="s">
        <v>8138</v>
      </c>
      <c r="D70" s="329" t="s">
        <v>682</v>
      </c>
      <c r="E70" s="329">
        <v>3</v>
      </c>
      <c r="F70" s="752">
        <v>0</v>
      </c>
      <c r="G70" s="752">
        <v>0</v>
      </c>
      <c r="H70" s="752">
        <v>0</v>
      </c>
      <c r="I70" s="752">
        <v>11.94</v>
      </c>
      <c r="J70" s="752">
        <v>0.3</v>
      </c>
      <c r="K70" s="1721">
        <f>IFERROR(SUM(F70:J70), 0)</f>
        <v>12.24</v>
      </c>
      <c r="L70" s="1806"/>
      <c r="M70" s="1794"/>
      <c r="N70" s="1794"/>
      <c r="O70" s="1794"/>
      <c r="P70" s="1794"/>
      <c r="Q70" s="1794"/>
      <c r="R70" s="1802"/>
      <c r="S70" s="1802"/>
      <c r="T70" s="2046"/>
      <c r="U70" s="207"/>
      <c r="V70" s="1137" t="s">
        <v>8275</v>
      </c>
      <c r="W70" s="207"/>
      <c r="X70" s="335"/>
      <c r="Y70" s="207"/>
      <c r="Z70" s="397"/>
      <c r="AA70" s="336">
        <f t="shared" ref="AA70:AA100" si="124">IF( SUM( AC70:AQ70 ) = 0, 0, $AC$9 )</f>
        <v>0</v>
      </c>
      <c r="AB70" s="415"/>
      <c r="AC70" s="337">
        <f t="shared" ref="AC70:AC71" si="125" xml:space="preserve"> IF( ISNUMBER(F70), 0, 1 )</f>
        <v>0</v>
      </c>
      <c r="AD70" s="337">
        <f t="shared" ref="AD70:AD71" si="126" xml:space="preserve"> IF( ISNUMBER(G70), 0, 1 )</f>
        <v>0</v>
      </c>
      <c r="AE70" s="337">
        <f t="shared" ref="AE70:AE71" si="127" xml:space="preserve"> IF( ISNUMBER(H70), 0, 1 )</f>
        <v>0</v>
      </c>
      <c r="AF70" s="337">
        <f t="shared" ref="AF70:AF71" si="128" xml:space="preserve"> IF( ISNUMBER(I70), 0, 1 )</f>
        <v>0</v>
      </c>
      <c r="AG70" s="337">
        <f t="shared" ref="AG70:AG71" si="129" xml:space="preserve"> IF( ISNUMBER(J70), 0, 1 )</f>
        <v>0</v>
      </c>
      <c r="AH70" s="322"/>
      <c r="AI70" s="322"/>
      <c r="AJ70" s="322"/>
      <c r="AK70" s="322"/>
      <c r="AL70" s="322"/>
      <c r="AM70" s="322"/>
      <c r="AN70" s="322"/>
      <c r="AO70" s="322"/>
      <c r="AP70" s="322"/>
      <c r="AQ70" s="322"/>
      <c r="AR70" s="415"/>
      <c r="AT70" s="1133" t="s">
        <v>8273</v>
      </c>
      <c r="AU70" s="1134" t="s">
        <v>8138</v>
      </c>
      <c r="AV70" s="752" t="s">
        <v>3291</v>
      </c>
      <c r="AW70" s="752" t="s">
        <v>3364</v>
      </c>
      <c r="AX70" s="752" t="s">
        <v>3437</v>
      </c>
      <c r="AY70" s="752" t="s">
        <v>3510</v>
      </c>
      <c r="AZ70" s="752" t="s">
        <v>3593</v>
      </c>
      <c r="BA70" s="733" t="s">
        <v>3676</v>
      </c>
      <c r="BB70" s="1179"/>
      <c r="BC70" s="1160"/>
      <c r="BD70" s="1160"/>
      <c r="BE70" s="1160"/>
      <c r="BF70" s="1160"/>
      <c r="BG70" s="1160"/>
      <c r="BH70" s="1160"/>
      <c r="BI70" s="1160"/>
      <c r="BJ70" s="1168"/>
    </row>
    <row r="71" spans="1:62" ht="15.75" customHeight="1">
      <c r="A71" s="207"/>
      <c r="B71" s="1138" t="s">
        <v>8273</v>
      </c>
      <c r="C71" s="406" t="s">
        <v>8140</v>
      </c>
      <c r="D71" s="338" t="s">
        <v>682</v>
      </c>
      <c r="E71" s="338">
        <v>3</v>
      </c>
      <c r="F71" s="755">
        <v>0</v>
      </c>
      <c r="G71" s="755">
        <v>0</v>
      </c>
      <c r="H71" s="755">
        <v>0</v>
      </c>
      <c r="I71" s="755">
        <v>0</v>
      </c>
      <c r="J71" s="755">
        <v>0</v>
      </c>
      <c r="K71" s="1723">
        <f t="shared" ref="K71:K100" si="130">IFERROR(SUM(F71:J71), 0)</f>
        <v>0</v>
      </c>
      <c r="L71" s="1781"/>
      <c r="M71" s="1786"/>
      <c r="N71" s="1786"/>
      <c r="O71" s="1786"/>
      <c r="P71" s="1786"/>
      <c r="Q71" s="1786"/>
      <c r="R71" s="1783"/>
      <c r="S71" s="1783"/>
      <c r="T71" s="1798"/>
      <c r="U71" s="207"/>
      <c r="V71" s="1142" t="s">
        <v>8276</v>
      </c>
      <c r="W71" s="207"/>
      <c r="X71" s="343"/>
      <c r="Y71" s="207"/>
      <c r="Z71" s="397"/>
      <c r="AA71" s="336">
        <f t="shared" si="124"/>
        <v>0</v>
      </c>
      <c r="AB71" s="415"/>
      <c r="AC71" s="337">
        <f t="shared" si="125"/>
        <v>0</v>
      </c>
      <c r="AD71" s="337">
        <f t="shared" si="126"/>
        <v>0</v>
      </c>
      <c r="AE71" s="337">
        <f t="shared" si="127"/>
        <v>0</v>
      </c>
      <c r="AF71" s="337">
        <f t="shared" si="128"/>
        <v>0</v>
      </c>
      <c r="AG71" s="337">
        <f t="shared" si="129"/>
        <v>0</v>
      </c>
      <c r="AH71" s="322"/>
      <c r="AI71" s="322"/>
      <c r="AJ71" s="322"/>
      <c r="AK71" s="322"/>
      <c r="AL71" s="322"/>
      <c r="AM71" s="322"/>
      <c r="AN71" s="322"/>
      <c r="AO71" s="322"/>
      <c r="AP71" s="322"/>
      <c r="AQ71" s="322"/>
      <c r="AR71" s="415"/>
      <c r="AT71" s="1138" t="s">
        <v>8273</v>
      </c>
      <c r="AU71" s="406" t="s">
        <v>8140</v>
      </c>
      <c r="AV71" s="755" t="s">
        <v>3292</v>
      </c>
      <c r="AW71" s="755" t="s">
        <v>3365</v>
      </c>
      <c r="AX71" s="755" t="s">
        <v>3438</v>
      </c>
      <c r="AY71" s="755" t="s">
        <v>3511</v>
      </c>
      <c r="AZ71" s="755" t="s">
        <v>3594</v>
      </c>
      <c r="BA71" s="735" t="s">
        <v>3677</v>
      </c>
      <c r="BB71" s="1145"/>
      <c r="BC71" s="1150"/>
      <c r="BD71" s="1150"/>
      <c r="BE71" s="1150"/>
      <c r="BF71" s="1150"/>
      <c r="BG71" s="1150"/>
      <c r="BH71" s="1150"/>
      <c r="BI71" s="1150"/>
      <c r="BJ71" s="1164"/>
    </row>
    <row r="72" spans="1:62" ht="15.75" customHeight="1">
      <c r="A72" s="207"/>
      <c r="B72" s="1138" t="s">
        <v>8273</v>
      </c>
      <c r="C72" s="406" t="s">
        <v>8142</v>
      </c>
      <c r="D72" s="338" t="s">
        <v>682</v>
      </c>
      <c r="E72" s="338">
        <v>3</v>
      </c>
      <c r="F72" s="1723">
        <f>IFERROR(SUM(F70:F71), 0)</f>
        <v>0</v>
      </c>
      <c r="G72" s="1723">
        <f t="shared" ref="G72:I72" si="131">IFERROR(SUM(G70:G71), 0)</f>
        <v>0</v>
      </c>
      <c r="H72" s="1723">
        <f t="shared" si="131"/>
        <v>0</v>
      </c>
      <c r="I72" s="1723">
        <f t="shared" si="131"/>
        <v>11.94</v>
      </c>
      <c r="J72" s="1723">
        <f>IFERROR(SUM(J70:J71), 0)</f>
        <v>0.3</v>
      </c>
      <c r="K72" s="1723">
        <f t="shared" si="130"/>
        <v>12.24</v>
      </c>
      <c r="L72" s="1781"/>
      <c r="M72" s="1786"/>
      <c r="N72" s="1786"/>
      <c r="O72" s="1786"/>
      <c r="P72" s="1786"/>
      <c r="Q72" s="1786"/>
      <c r="R72" s="755">
        <v>21.192225616741769</v>
      </c>
      <c r="S72" s="2365">
        <v>39.25322695152208</v>
      </c>
      <c r="T72" s="2366">
        <v>84.343100751639227</v>
      </c>
      <c r="U72" s="207"/>
      <c r="V72" s="1142" t="s">
        <v>8281</v>
      </c>
      <c r="W72" s="207"/>
      <c r="X72" s="343"/>
      <c r="Y72" s="207"/>
      <c r="Z72" s="397"/>
      <c r="AA72" s="336">
        <f t="shared" si="124"/>
        <v>0</v>
      </c>
      <c r="AB72" s="892"/>
      <c r="AC72" s="322"/>
      <c r="AD72" s="322"/>
      <c r="AE72" s="322"/>
      <c r="AF72" s="322"/>
      <c r="AG72" s="322"/>
      <c r="AH72" s="322"/>
      <c r="AI72" s="322"/>
      <c r="AJ72" s="322"/>
      <c r="AK72" s="322"/>
      <c r="AL72" s="322"/>
      <c r="AM72" s="322"/>
      <c r="AN72" s="322"/>
      <c r="AO72" s="337">
        <f t="shared" ref="AO72" si="132" xml:space="preserve"> IF( ISNUMBER(R72), 0, 1 )</f>
        <v>0</v>
      </c>
      <c r="AP72" s="337">
        <f t="shared" ref="AP72" si="133" xml:space="preserve"> IF( ISNUMBER(S72), 0, 1 )</f>
        <v>0</v>
      </c>
      <c r="AQ72" s="337">
        <f t="shared" ref="AQ72" si="134" xml:space="preserve"> IF( ISNUMBER(T72), 0, 1 )</f>
        <v>0</v>
      </c>
      <c r="AR72" s="415"/>
      <c r="AT72" s="1138" t="s">
        <v>8273</v>
      </c>
      <c r="AU72" s="406" t="s">
        <v>8142</v>
      </c>
      <c r="AV72" s="735" t="s">
        <v>3293</v>
      </c>
      <c r="AW72" s="735" t="s">
        <v>3366</v>
      </c>
      <c r="AX72" s="735" t="s">
        <v>3439</v>
      </c>
      <c r="AY72" s="735" t="s">
        <v>3512</v>
      </c>
      <c r="AZ72" s="735" t="s">
        <v>3595</v>
      </c>
      <c r="BA72" s="735" t="s">
        <v>3678</v>
      </c>
      <c r="BB72" s="1145"/>
      <c r="BC72" s="1150"/>
      <c r="BD72" s="1150"/>
      <c r="BE72" s="1150"/>
      <c r="BF72" s="1150"/>
      <c r="BG72" s="1150"/>
      <c r="BH72" s="1180" t="s">
        <v>8277</v>
      </c>
      <c r="BI72" s="1180" t="s">
        <v>8278</v>
      </c>
      <c r="BJ72" s="1181" t="s">
        <v>8279</v>
      </c>
    </row>
    <row r="73" spans="1:62" ht="15.75" customHeight="1">
      <c r="A73" s="207"/>
      <c r="B73" s="1138" t="s">
        <v>8280</v>
      </c>
      <c r="C73" s="406" t="s">
        <v>8138</v>
      </c>
      <c r="D73" s="338" t="s">
        <v>682</v>
      </c>
      <c r="E73" s="338">
        <v>3</v>
      </c>
      <c r="F73" s="755">
        <v>0</v>
      </c>
      <c r="G73" s="755">
        <v>0</v>
      </c>
      <c r="H73" s="755">
        <v>0</v>
      </c>
      <c r="I73" s="755">
        <v>0</v>
      </c>
      <c r="J73" s="755">
        <v>0.32100000000000001</v>
      </c>
      <c r="K73" s="1723">
        <f>IFERROR(SUM(F73:J73), 0)</f>
        <v>0.32100000000000001</v>
      </c>
      <c r="L73" s="1781"/>
      <c r="M73" s="1786"/>
      <c r="N73" s="1786"/>
      <c r="O73" s="1786"/>
      <c r="P73" s="1786"/>
      <c r="Q73" s="1786"/>
      <c r="R73" s="1783"/>
      <c r="S73" s="1783"/>
      <c r="T73" s="1798"/>
      <c r="U73" s="207"/>
      <c r="V73" s="1142" t="s">
        <v>8282</v>
      </c>
      <c r="W73" s="207"/>
      <c r="X73" s="343"/>
      <c r="Y73" s="207"/>
      <c r="Z73" s="397"/>
      <c r="AA73" s="336">
        <f t="shared" si="124"/>
        <v>0</v>
      </c>
      <c r="AB73" s="415"/>
      <c r="AC73" s="337">
        <f t="shared" ref="AC73:AC74" si="135" xml:space="preserve"> IF( ISNUMBER(F73), 0, 1 )</f>
        <v>0</v>
      </c>
      <c r="AD73" s="337">
        <f t="shared" ref="AD73:AD74" si="136" xml:space="preserve"> IF( ISNUMBER(G73), 0, 1 )</f>
        <v>0</v>
      </c>
      <c r="AE73" s="337">
        <f t="shared" ref="AE73:AE74" si="137" xml:space="preserve"> IF( ISNUMBER(H73), 0, 1 )</f>
        <v>0</v>
      </c>
      <c r="AF73" s="337">
        <f t="shared" ref="AF73:AF74" si="138" xml:space="preserve"> IF( ISNUMBER(I73), 0, 1 )</f>
        <v>0</v>
      </c>
      <c r="AG73" s="337">
        <f t="shared" ref="AG73:AG74" si="139" xml:space="preserve"> IF( ISNUMBER(J73), 0, 1 )</f>
        <v>0</v>
      </c>
      <c r="AH73" s="322"/>
      <c r="AI73" s="322"/>
      <c r="AJ73" s="322"/>
      <c r="AK73" s="322"/>
      <c r="AL73" s="322"/>
      <c r="AM73" s="322"/>
      <c r="AN73" s="322"/>
      <c r="AO73" s="322"/>
      <c r="AP73" s="322"/>
      <c r="AQ73" s="322"/>
      <c r="AR73" s="415"/>
      <c r="AT73" s="1138" t="s">
        <v>8280</v>
      </c>
      <c r="AU73" s="406" t="s">
        <v>8138</v>
      </c>
      <c r="AV73" s="755" t="s">
        <v>3294</v>
      </c>
      <c r="AW73" s="755" t="s">
        <v>3367</v>
      </c>
      <c r="AX73" s="755" t="s">
        <v>3440</v>
      </c>
      <c r="AY73" s="755" t="s">
        <v>3513</v>
      </c>
      <c r="AZ73" s="755" t="s">
        <v>3596</v>
      </c>
      <c r="BA73" s="735" t="s">
        <v>3679</v>
      </c>
      <c r="BB73" s="1145"/>
      <c r="BC73" s="1150"/>
      <c r="BD73" s="1150"/>
      <c r="BE73" s="1150"/>
      <c r="BF73" s="1150"/>
      <c r="BG73" s="1150"/>
      <c r="BH73" s="1150"/>
      <c r="BI73" s="1150"/>
      <c r="BJ73" s="1164"/>
    </row>
    <row r="74" spans="1:62" ht="15.75" customHeight="1">
      <c r="A74" s="207"/>
      <c r="B74" s="1138" t="s">
        <v>8280</v>
      </c>
      <c r="C74" s="406" t="s">
        <v>8140</v>
      </c>
      <c r="D74" s="338" t="s">
        <v>682</v>
      </c>
      <c r="E74" s="338">
        <v>3</v>
      </c>
      <c r="F74" s="755">
        <v>0</v>
      </c>
      <c r="G74" s="755">
        <v>0</v>
      </c>
      <c r="H74" s="755">
        <v>0</v>
      </c>
      <c r="I74" s="755">
        <v>0</v>
      </c>
      <c r="J74" s="755">
        <v>0</v>
      </c>
      <c r="K74" s="1723">
        <f t="shared" si="130"/>
        <v>0</v>
      </c>
      <c r="L74" s="1781"/>
      <c r="M74" s="1786"/>
      <c r="N74" s="1786"/>
      <c r="O74" s="1786"/>
      <c r="P74" s="1786"/>
      <c r="Q74" s="1786"/>
      <c r="R74" s="1783"/>
      <c r="S74" s="1783"/>
      <c r="T74" s="1798"/>
      <c r="U74" s="207"/>
      <c r="V74" s="1142" t="s">
        <v>8283</v>
      </c>
      <c r="W74" s="207"/>
      <c r="X74" s="343"/>
      <c r="Y74" s="207"/>
      <c r="Z74" s="397"/>
      <c r="AA74" s="336">
        <f t="shared" si="124"/>
        <v>0</v>
      </c>
      <c r="AB74" s="415"/>
      <c r="AC74" s="337">
        <f t="shared" si="135"/>
        <v>0</v>
      </c>
      <c r="AD74" s="337">
        <f t="shared" si="136"/>
        <v>0</v>
      </c>
      <c r="AE74" s="337">
        <f t="shared" si="137"/>
        <v>0</v>
      </c>
      <c r="AF74" s="337">
        <f t="shared" si="138"/>
        <v>0</v>
      </c>
      <c r="AG74" s="337">
        <f t="shared" si="139"/>
        <v>0</v>
      </c>
      <c r="AH74" s="322"/>
      <c r="AI74" s="322"/>
      <c r="AJ74" s="322"/>
      <c r="AK74" s="322"/>
      <c r="AL74" s="322"/>
      <c r="AM74" s="322"/>
      <c r="AN74" s="322"/>
      <c r="AO74" s="322"/>
      <c r="AP74" s="322"/>
      <c r="AQ74" s="322"/>
      <c r="AR74" s="415"/>
      <c r="AT74" s="1138" t="s">
        <v>8280</v>
      </c>
      <c r="AU74" s="406" t="s">
        <v>8140</v>
      </c>
      <c r="AV74" s="755" t="s">
        <v>3295</v>
      </c>
      <c r="AW74" s="755" t="s">
        <v>3368</v>
      </c>
      <c r="AX74" s="755" t="s">
        <v>3441</v>
      </c>
      <c r="AY74" s="755" t="s">
        <v>3514</v>
      </c>
      <c r="AZ74" s="755" t="s">
        <v>3597</v>
      </c>
      <c r="BA74" s="735" t="s">
        <v>3680</v>
      </c>
      <c r="BB74" s="1145"/>
      <c r="BC74" s="1150"/>
      <c r="BD74" s="1150"/>
      <c r="BE74" s="1150"/>
      <c r="BF74" s="1150"/>
      <c r="BG74" s="1150"/>
      <c r="BH74" s="1150"/>
      <c r="BI74" s="1150"/>
      <c r="BJ74" s="1164"/>
    </row>
    <row r="75" spans="1:62" ht="15.75" customHeight="1">
      <c r="A75" s="207"/>
      <c r="B75" s="1138" t="s">
        <v>8280</v>
      </c>
      <c r="C75" s="406" t="s">
        <v>8142</v>
      </c>
      <c r="D75" s="338" t="s">
        <v>682</v>
      </c>
      <c r="E75" s="338">
        <v>3</v>
      </c>
      <c r="F75" s="1723">
        <f>IFERROR(SUM(F73:F74), 0)</f>
        <v>0</v>
      </c>
      <c r="G75" s="1723">
        <f t="shared" ref="G75:I75" si="140">IFERROR(SUM(G73:G74), 0)</f>
        <v>0</v>
      </c>
      <c r="H75" s="1723">
        <f t="shared" si="140"/>
        <v>0</v>
      </c>
      <c r="I75" s="1723">
        <f t="shared" si="140"/>
        <v>0</v>
      </c>
      <c r="J75" s="1723">
        <f>IFERROR(SUM(J73:J74), 0)</f>
        <v>0.32100000000000001</v>
      </c>
      <c r="K75" s="1723">
        <f t="shared" si="130"/>
        <v>0.32100000000000001</v>
      </c>
      <c r="L75" s="1781"/>
      <c r="M75" s="1786"/>
      <c r="N75" s="1786"/>
      <c r="O75" s="1786"/>
      <c r="P75" s="1786"/>
      <c r="Q75" s="1786"/>
      <c r="R75" s="755">
        <v>0.57085366226227752</v>
      </c>
      <c r="S75" s="2365">
        <v>1.5914001283249597</v>
      </c>
      <c r="T75" s="2366">
        <v>3.209717391980095</v>
      </c>
      <c r="U75" s="207"/>
      <c r="V75" s="1142" t="s">
        <v>8288</v>
      </c>
      <c r="W75" s="207"/>
      <c r="X75" s="343"/>
      <c r="Y75" s="207"/>
      <c r="Z75" s="397"/>
      <c r="AA75" s="336">
        <f t="shared" si="124"/>
        <v>0</v>
      </c>
      <c r="AB75" s="892"/>
      <c r="AC75" s="322"/>
      <c r="AD75" s="322"/>
      <c r="AE75" s="322"/>
      <c r="AF75" s="322"/>
      <c r="AG75" s="322"/>
      <c r="AH75" s="322"/>
      <c r="AI75" s="322"/>
      <c r="AJ75" s="322"/>
      <c r="AK75" s="322"/>
      <c r="AL75" s="322"/>
      <c r="AM75" s="322"/>
      <c r="AN75" s="322"/>
      <c r="AO75" s="337">
        <f t="shared" ref="AO75" si="141" xml:space="preserve"> IF( ISNUMBER(R75), 0, 1 )</f>
        <v>0</v>
      </c>
      <c r="AP75" s="337">
        <f t="shared" ref="AP75" si="142" xml:space="preserve"> IF( ISNUMBER(S75), 0, 1 )</f>
        <v>0</v>
      </c>
      <c r="AQ75" s="337">
        <f t="shared" ref="AQ75" si="143" xml:space="preserve"> IF( ISNUMBER(T75), 0, 1 )</f>
        <v>0</v>
      </c>
      <c r="AR75" s="415"/>
      <c r="AT75" s="1138" t="s">
        <v>8280</v>
      </c>
      <c r="AU75" s="406" t="s">
        <v>8142</v>
      </c>
      <c r="AV75" s="735" t="s">
        <v>3296</v>
      </c>
      <c r="AW75" s="735" t="s">
        <v>3369</v>
      </c>
      <c r="AX75" s="735" t="s">
        <v>3442</v>
      </c>
      <c r="AY75" s="735" t="s">
        <v>3515</v>
      </c>
      <c r="AZ75" s="735" t="s">
        <v>3598</v>
      </c>
      <c r="BA75" s="735" t="s">
        <v>3681</v>
      </c>
      <c r="BB75" s="1145"/>
      <c r="BC75" s="1150"/>
      <c r="BD75" s="1150"/>
      <c r="BE75" s="1150"/>
      <c r="BF75" s="1150"/>
      <c r="BG75" s="1150"/>
      <c r="BH75" s="1180" t="s">
        <v>8284</v>
      </c>
      <c r="BI75" s="1180" t="s">
        <v>8285</v>
      </c>
      <c r="BJ75" s="1181" t="s">
        <v>8286</v>
      </c>
    </row>
    <row r="76" spans="1:62" ht="15.75" customHeight="1">
      <c r="A76" s="207"/>
      <c r="B76" s="1138" t="s">
        <v>8287</v>
      </c>
      <c r="C76" s="406" t="s">
        <v>8138</v>
      </c>
      <c r="D76" s="338" t="s">
        <v>682</v>
      </c>
      <c r="E76" s="338">
        <v>3</v>
      </c>
      <c r="F76" s="755">
        <v>0</v>
      </c>
      <c r="G76" s="755">
        <v>0</v>
      </c>
      <c r="H76" s="755">
        <v>0</v>
      </c>
      <c r="I76" s="755">
        <v>1.2869999999999999</v>
      </c>
      <c r="J76" s="755">
        <v>0</v>
      </c>
      <c r="K76" s="1723">
        <f>IFERROR(SUM(F76:J76), 0)</f>
        <v>1.2869999999999999</v>
      </c>
      <c r="L76" s="1781"/>
      <c r="M76" s="1786"/>
      <c r="N76" s="1786"/>
      <c r="O76" s="1786"/>
      <c r="P76" s="1786"/>
      <c r="Q76" s="1786"/>
      <c r="R76" s="1783"/>
      <c r="S76" s="1783"/>
      <c r="T76" s="1798"/>
      <c r="U76" s="207"/>
      <c r="V76" s="1142" t="s">
        <v>8289</v>
      </c>
      <c r="W76" s="207"/>
      <c r="X76" s="343"/>
      <c r="Y76" s="207"/>
      <c r="Z76" s="397"/>
      <c r="AA76" s="336">
        <f t="shared" si="124"/>
        <v>0</v>
      </c>
      <c r="AB76" s="415"/>
      <c r="AC76" s="337">
        <f t="shared" ref="AC76:AC77" si="144" xml:space="preserve"> IF( ISNUMBER(F76), 0, 1 )</f>
        <v>0</v>
      </c>
      <c r="AD76" s="337">
        <f t="shared" ref="AD76:AD77" si="145" xml:space="preserve"> IF( ISNUMBER(G76), 0, 1 )</f>
        <v>0</v>
      </c>
      <c r="AE76" s="337">
        <f t="shared" ref="AE76:AE77" si="146" xml:space="preserve"> IF( ISNUMBER(H76), 0, 1 )</f>
        <v>0</v>
      </c>
      <c r="AF76" s="337">
        <f t="shared" ref="AF76:AF77" si="147" xml:space="preserve"> IF( ISNUMBER(I76), 0, 1 )</f>
        <v>0</v>
      </c>
      <c r="AG76" s="337">
        <f t="shared" ref="AG76:AG77" si="148" xml:space="preserve"> IF( ISNUMBER(J76), 0, 1 )</f>
        <v>0</v>
      </c>
      <c r="AH76" s="322"/>
      <c r="AI76" s="322"/>
      <c r="AJ76" s="322"/>
      <c r="AK76" s="322"/>
      <c r="AL76" s="322"/>
      <c r="AM76" s="322"/>
      <c r="AN76" s="322"/>
      <c r="AO76" s="322"/>
      <c r="AP76" s="322"/>
      <c r="AQ76" s="322"/>
      <c r="AR76" s="415"/>
      <c r="AT76" s="1138" t="s">
        <v>8287</v>
      </c>
      <c r="AU76" s="406" t="s">
        <v>8138</v>
      </c>
      <c r="AV76" s="755" t="s">
        <v>3297</v>
      </c>
      <c r="AW76" s="755" t="s">
        <v>3370</v>
      </c>
      <c r="AX76" s="755" t="s">
        <v>3443</v>
      </c>
      <c r="AY76" s="755" t="s">
        <v>3516</v>
      </c>
      <c r="AZ76" s="755" t="s">
        <v>3599</v>
      </c>
      <c r="BA76" s="735" t="s">
        <v>3682</v>
      </c>
      <c r="BB76" s="1145"/>
      <c r="BC76" s="1150"/>
      <c r="BD76" s="1150"/>
      <c r="BE76" s="1150"/>
      <c r="BF76" s="1150"/>
      <c r="BG76" s="1150"/>
      <c r="BH76" s="1150"/>
      <c r="BI76" s="1150"/>
      <c r="BJ76" s="1164"/>
    </row>
    <row r="77" spans="1:62" ht="15.75" customHeight="1">
      <c r="A77" s="207"/>
      <c r="B77" s="1138" t="s">
        <v>8287</v>
      </c>
      <c r="C77" s="406" t="s">
        <v>8140</v>
      </c>
      <c r="D77" s="338" t="s">
        <v>682</v>
      </c>
      <c r="E77" s="338">
        <v>3</v>
      </c>
      <c r="F77" s="755">
        <v>0</v>
      </c>
      <c r="G77" s="755">
        <v>0</v>
      </c>
      <c r="H77" s="755">
        <v>0</v>
      </c>
      <c r="I77" s="755">
        <v>0</v>
      </c>
      <c r="J77" s="755">
        <v>0</v>
      </c>
      <c r="K77" s="1723">
        <f t="shared" si="130"/>
        <v>0</v>
      </c>
      <c r="L77" s="1781"/>
      <c r="M77" s="1786"/>
      <c r="N77" s="1786"/>
      <c r="O77" s="1786"/>
      <c r="P77" s="1786"/>
      <c r="Q77" s="1786"/>
      <c r="R77" s="1783"/>
      <c r="S77" s="1783"/>
      <c r="T77" s="1798"/>
      <c r="U77" s="207"/>
      <c r="V77" s="1142" t="s">
        <v>8290</v>
      </c>
      <c r="W77" s="207"/>
      <c r="X77" s="343"/>
      <c r="Y77" s="207"/>
      <c r="Z77" s="397"/>
      <c r="AA77" s="336">
        <f t="shared" si="124"/>
        <v>0</v>
      </c>
      <c r="AB77" s="415"/>
      <c r="AC77" s="337">
        <f t="shared" si="144"/>
        <v>0</v>
      </c>
      <c r="AD77" s="337">
        <f t="shared" si="145"/>
        <v>0</v>
      </c>
      <c r="AE77" s="337">
        <f t="shared" si="146"/>
        <v>0</v>
      </c>
      <c r="AF77" s="337">
        <f t="shared" si="147"/>
        <v>0</v>
      </c>
      <c r="AG77" s="337">
        <f t="shared" si="148"/>
        <v>0</v>
      </c>
      <c r="AH77" s="322"/>
      <c r="AI77" s="322"/>
      <c r="AJ77" s="322"/>
      <c r="AK77" s="322"/>
      <c r="AL77" s="322"/>
      <c r="AM77" s="322"/>
      <c r="AN77" s="322"/>
      <c r="AO77" s="322"/>
      <c r="AP77" s="322"/>
      <c r="AQ77" s="322"/>
      <c r="AR77" s="415"/>
      <c r="AT77" s="1138" t="s">
        <v>8287</v>
      </c>
      <c r="AU77" s="406" t="s">
        <v>8140</v>
      </c>
      <c r="AV77" s="755" t="s">
        <v>3298</v>
      </c>
      <c r="AW77" s="755" t="s">
        <v>3371</v>
      </c>
      <c r="AX77" s="755" t="s">
        <v>3444</v>
      </c>
      <c r="AY77" s="755" t="s">
        <v>3517</v>
      </c>
      <c r="AZ77" s="755" t="s">
        <v>3600</v>
      </c>
      <c r="BA77" s="735" t="s">
        <v>3683</v>
      </c>
      <c r="BB77" s="1145"/>
      <c r="BC77" s="1150"/>
      <c r="BD77" s="1150"/>
      <c r="BE77" s="1150"/>
      <c r="BF77" s="1150"/>
      <c r="BG77" s="1150"/>
      <c r="BH77" s="1150"/>
      <c r="BI77" s="1150"/>
      <c r="BJ77" s="1164"/>
    </row>
    <row r="78" spans="1:62" ht="15.75" customHeight="1">
      <c r="A78" s="207"/>
      <c r="B78" s="1138" t="s">
        <v>8287</v>
      </c>
      <c r="C78" s="406" t="s">
        <v>8142</v>
      </c>
      <c r="D78" s="338" t="s">
        <v>682</v>
      </c>
      <c r="E78" s="338">
        <v>3</v>
      </c>
      <c r="F78" s="1723">
        <f>IFERROR(SUM(F76:F77), 0)</f>
        <v>0</v>
      </c>
      <c r="G78" s="1723">
        <f>IFERROR(SUM(G76:G77), 0)</f>
        <v>0</v>
      </c>
      <c r="H78" s="1723">
        <f t="shared" ref="H78:J78" si="149">IFERROR(SUM(H76:H77), 0)</f>
        <v>0</v>
      </c>
      <c r="I78" s="1723">
        <f t="shared" si="149"/>
        <v>1.2869999999999999</v>
      </c>
      <c r="J78" s="1723">
        <f t="shared" si="149"/>
        <v>0</v>
      </c>
      <c r="K78" s="1723">
        <f>IFERROR(SUM(F78:J78), 0)</f>
        <v>1.2869999999999999</v>
      </c>
      <c r="L78" s="1781"/>
      <c r="M78" s="1786"/>
      <c r="N78" s="1786"/>
      <c r="O78" s="1786"/>
      <c r="P78" s="1786"/>
      <c r="Q78" s="1786"/>
      <c r="R78" s="755">
        <v>2.8980895898571752</v>
      </c>
      <c r="S78" s="2365">
        <v>6.9422914489717797</v>
      </c>
      <c r="T78" s="2366">
        <v>13.806818087318089</v>
      </c>
      <c r="U78" s="207"/>
      <c r="V78" s="1142" t="s">
        <v>8295</v>
      </c>
      <c r="W78" s="207"/>
      <c r="X78" s="343"/>
      <c r="Y78" s="207"/>
      <c r="Z78" s="397"/>
      <c r="AA78" s="336">
        <f t="shared" si="124"/>
        <v>0</v>
      </c>
      <c r="AB78" s="892"/>
      <c r="AC78" s="322"/>
      <c r="AD78" s="322"/>
      <c r="AE78" s="322"/>
      <c r="AF78" s="322"/>
      <c r="AG78" s="322"/>
      <c r="AH78" s="322"/>
      <c r="AI78" s="322"/>
      <c r="AJ78" s="322"/>
      <c r="AK78" s="322"/>
      <c r="AL78" s="322"/>
      <c r="AM78" s="322"/>
      <c r="AN78" s="322"/>
      <c r="AO78" s="337">
        <f t="shared" ref="AO78" si="150" xml:space="preserve"> IF( ISNUMBER(R78), 0, 1 )</f>
        <v>0</v>
      </c>
      <c r="AP78" s="337">
        <f t="shared" ref="AP78" si="151" xml:space="preserve"> IF( ISNUMBER(S78), 0, 1 )</f>
        <v>0</v>
      </c>
      <c r="AQ78" s="337">
        <f t="shared" ref="AQ78" si="152" xml:space="preserve"> IF( ISNUMBER(T78), 0, 1 )</f>
        <v>0</v>
      </c>
      <c r="AR78" s="415"/>
      <c r="AT78" s="1138" t="s">
        <v>8287</v>
      </c>
      <c r="AU78" s="406" t="s">
        <v>8142</v>
      </c>
      <c r="AV78" s="735" t="s">
        <v>3299</v>
      </c>
      <c r="AW78" s="735" t="s">
        <v>3372</v>
      </c>
      <c r="AX78" s="735" t="s">
        <v>3445</v>
      </c>
      <c r="AY78" s="735" t="s">
        <v>3518</v>
      </c>
      <c r="AZ78" s="735" t="s">
        <v>3601</v>
      </c>
      <c r="BA78" s="735" t="s">
        <v>3684</v>
      </c>
      <c r="BB78" s="1145"/>
      <c r="BC78" s="1150"/>
      <c r="BD78" s="1150"/>
      <c r="BE78" s="1150"/>
      <c r="BF78" s="1150"/>
      <c r="BG78" s="1150"/>
      <c r="BH78" s="1180" t="s">
        <v>8291</v>
      </c>
      <c r="BI78" s="1180" t="s">
        <v>8292</v>
      </c>
      <c r="BJ78" s="1181" t="s">
        <v>8293</v>
      </c>
    </row>
    <row r="79" spans="1:62" ht="15.75" customHeight="1">
      <c r="A79" s="207"/>
      <c r="B79" s="1138" t="s">
        <v>8294</v>
      </c>
      <c r="C79" s="406" t="s">
        <v>8138</v>
      </c>
      <c r="D79" s="338" t="s">
        <v>682</v>
      </c>
      <c r="E79" s="338">
        <v>3</v>
      </c>
      <c r="F79" s="755">
        <v>0</v>
      </c>
      <c r="G79" s="755">
        <v>0</v>
      </c>
      <c r="H79" s="755">
        <v>0</v>
      </c>
      <c r="I79" s="755">
        <v>0</v>
      </c>
      <c r="J79" s="755">
        <v>0</v>
      </c>
      <c r="K79" s="1723">
        <f t="shared" si="130"/>
        <v>0</v>
      </c>
      <c r="L79" s="1781"/>
      <c r="M79" s="1786"/>
      <c r="N79" s="1786"/>
      <c r="O79" s="1786"/>
      <c r="P79" s="1786"/>
      <c r="Q79" s="1786"/>
      <c r="R79" s="1783"/>
      <c r="S79" s="1783"/>
      <c r="T79" s="1798"/>
      <c r="U79" s="207"/>
      <c r="V79" s="1142" t="s">
        <v>8296</v>
      </c>
      <c r="W79" s="207"/>
      <c r="X79" s="343"/>
      <c r="Y79" s="207"/>
      <c r="Z79" s="397"/>
      <c r="AA79" s="336">
        <f t="shared" si="124"/>
        <v>0</v>
      </c>
      <c r="AB79" s="415"/>
      <c r="AC79" s="337">
        <f t="shared" ref="AC79:AC80" si="153" xml:space="preserve"> IF( ISNUMBER(F79), 0, 1 )</f>
        <v>0</v>
      </c>
      <c r="AD79" s="337">
        <f t="shared" ref="AD79:AD80" si="154" xml:space="preserve"> IF( ISNUMBER(G79), 0, 1 )</f>
        <v>0</v>
      </c>
      <c r="AE79" s="337">
        <f t="shared" ref="AE79:AE80" si="155" xml:space="preserve"> IF( ISNUMBER(H79), 0, 1 )</f>
        <v>0</v>
      </c>
      <c r="AF79" s="337">
        <f t="shared" ref="AF79:AF80" si="156" xml:space="preserve"> IF( ISNUMBER(I79), 0, 1 )</f>
        <v>0</v>
      </c>
      <c r="AG79" s="337">
        <f t="shared" ref="AG79:AG80" si="157" xml:space="preserve"> IF( ISNUMBER(J79), 0, 1 )</f>
        <v>0</v>
      </c>
      <c r="AH79" s="322"/>
      <c r="AI79" s="322"/>
      <c r="AJ79" s="322"/>
      <c r="AK79" s="322"/>
      <c r="AL79" s="322"/>
      <c r="AM79" s="322"/>
      <c r="AN79" s="322"/>
      <c r="AO79" s="322"/>
      <c r="AP79" s="322"/>
      <c r="AQ79" s="322"/>
      <c r="AR79" s="415"/>
      <c r="AT79" s="1138" t="s">
        <v>8294</v>
      </c>
      <c r="AU79" s="406" t="s">
        <v>8138</v>
      </c>
      <c r="AV79" s="755" t="s">
        <v>3300</v>
      </c>
      <c r="AW79" s="755" t="s">
        <v>3373</v>
      </c>
      <c r="AX79" s="755" t="s">
        <v>3446</v>
      </c>
      <c r="AY79" s="755" t="s">
        <v>3519</v>
      </c>
      <c r="AZ79" s="755" t="s">
        <v>3602</v>
      </c>
      <c r="BA79" s="735" t="s">
        <v>3685</v>
      </c>
      <c r="BB79" s="1145"/>
      <c r="BC79" s="1150"/>
      <c r="BD79" s="1150"/>
      <c r="BE79" s="1150"/>
      <c r="BF79" s="1150"/>
      <c r="BG79" s="1150"/>
      <c r="BH79" s="1150"/>
      <c r="BI79" s="1150"/>
      <c r="BJ79" s="1164"/>
    </row>
    <row r="80" spans="1:62" ht="15.75" customHeight="1">
      <c r="A80" s="207"/>
      <c r="B80" s="1138" t="s">
        <v>8294</v>
      </c>
      <c r="C80" s="406" t="s">
        <v>8140</v>
      </c>
      <c r="D80" s="338" t="s">
        <v>682</v>
      </c>
      <c r="E80" s="338">
        <v>3</v>
      </c>
      <c r="F80" s="755">
        <v>0</v>
      </c>
      <c r="G80" s="755">
        <v>0</v>
      </c>
      <c r="H80" s="755">
        <v>0</v>
      </c>
      <c r="I80" s="755">
        <v>0</v>
      </c>
      <c r="J80" s="755">
        <v>0</v>
      </c>
      <c r="K80" s="1723">
        <f t="shared" si="130"/>
        <v>0</v>
      </c>
      <c r="L80" s="1781"/>
      <c r="M80" s="1786"/>
      <c r="N80" s="1786"/>
      <c r="O80" s="1786"/>
      <c r="P80" s="1786"/>
      <c r="Q80" s="1786"/>
      <c r="R80" s="1783"/>
      <c r="S80" s="1783"/>
      <c r="T80" s="1798"/>
      <c r="U80" s="207"/>
      <c r="V80" s="1142" t="s">
        <v>8297</v>
      </c>
      <c r="W80" s="207"/>
      <c r="X80" s="343"/>
      <c r="Y80" s="207"/>
      <c r="Z80" s="397"/>
      <c r="AA80" s="336">
        <f t="shared" si="124"/>
        <v>0</v>
      </c>
      <c r="AB80" s="415"/>
      <c r="AC80" s="337">
        <f t="shared" si="153"/>
        <v>0</v>
      </c>
      <c r="AD80" s="337">
        <f t="shared" si="154"/>
        <v>0</v>
      </c>
      <c r="AE80" s="337">
        <f t="shared" si="155"/>
        <v>0</v>
      </c>
      <c r="AF80" s="337">
        <f t="shared" si="156"/>
        <v>0</v>
      </c>
      <c r="AG80" s="337">
        <f t="shared" si="157"/>
        <v>0</v>
      </c>
      <c r="AH80" s="322"/>
      <c r="AI80" s="322"/>
      <c r="AJ80" s="322"/>
      <c r="AK80" s="322"/>
      <c r="AL80" s="322"/>
      <c r="AM80" s="322"/>
      <c r="AN80" s="322"/>
      <c r="AO80" s="322"/>
      <c r="AP80" s="322"/>
      <c r="AQ80" s="322"/>
      <c r="AR80" s="415"/>
      <c r="AT80" s="1138" t="s">
        <v>8294</v>
      </c>
      <c r="AU80" s="406" t="s">
        <v>8140</v>
      </c>
      <c r="AV80" s="755" t="s">
        <v>3301</v>
      </c>
      <c r="AW80" s="755" t="s">
        <v>3374</v>
      </c>
      <c r="AX80" s="755" t="s">
        <v>3447</v>
      </c>
      <c r="AY80" s="755" t="s">
        <v>3520</v>
      </c>
      <c r="AZ80" s="755" t="s">
        <v>3603</v>
      </c>
      <c r="BA80" s="735" t="s">
        <v>3686</v>
      </c>
      <c r="BB80" s="1145"/>
      <c r="BC80" s="1150"/>
      <c r="BD80" s="1150"/>
      <c r="BE80" s="1150"/>
      <c r="BF80" s="1150"/>
      <c r="BG80" s="1150"/>
      <c r="BH80" s="1150"/>
      <c r="BI80" s="1150"/>
      <c r="BJ80" s="1164"/>
    </row>
    <row r="81" spans="1:62" ht="15.75" customHeight="1">
      <c r="A81" s="207"/>
      <c r="B81" s="1138" t="s">
        <v>8294</v>
      </c>
      <c r="C81" s="406" t="s">
        <v>8142</v>
      </c>
      <c r="D81" s="338" t="s">
        <v>682</v>
      </c>
      <c r="E81" s="338">
        <v>3</v>
      </c>
      <c r="F81" s="1723">
        <f>IFERROR(SUM(F79:F80), 0)</f>
        <v>0</v>
      </c>
      <c r="G81" s="1723">
        <f t="shared" ref="G81:J81" si="158">IFERROR(SUM(G79:G80), 0)</f>
        <v>0</v>
      </c>
      <c r="H81" s="1723">
        <f t="shared" si="158"/>
        <v>0</v>
      </c>
      <c r="I81" s="1723">
        <f t="shared" si="158"/>
        <v>0</v>
      </c>
      <c r="J81" s="1723">
        <f t="shared" si="158"/>
        <v>0</v>
      </c>
      <c r="K81" s="1723">
        <f t="shared" si="130"/>
        <v>0</v>
      </c>
      <c r="L81" s="1781"/>
      <c r="M81" s="1786"/>
      <c r="N81" s="1786"/>
      <c r="O81" s="1786"/>
      <c r="P81" s="1786"/>
      <c r="Q81" s="1786"/>
      <c r="R81" s="755">
        <v>0</v>
      </c>
      <c r="S81" s="2365">
        <v>0</v>
      </c>
      <c r="T81" s="2366">
        <v>0</v>
      </c>
      <c r="U81" s="207"/>
      <c r="V81" s="1142" t="s">
        <v>8302</v>
      </c>
      <c r="W81" s="207"/>
      <c r="X81" s="343"/>
      <c r="Y81" s="207"/>
      <c r="Z81" s="397"/>
      <c r="AA81" s="336">
        <f t="shared" si="124"/>
        <v>0</v>
      </c>
      <c r="AB81" s="892"/>
      <c r="AC81" s="322"/>
      <c r="AD81" s="322"/>
      <c r="AE81" s="322"/>
      <c r="AF81" s="322"/>
      <c r="AG81" s="322"/>
      <c r="AH81" s="322"/>
      <c r="AI81" s="322"/>
      <c r="AJ81" s="322"/>
      <c r="AK81" s="322"/>
      <c r="AL81" s="322"/>
      <c r="AM81" s="322"/>
      <c r="AN81" s="322"/>
      <c r="AO81" s="337">
        <f t="shared" ref="AO81" si="159" xml:space="preserve"> IF( ISNUMBER(R81), 0, 1 )</f>
        <v>0</v>
      </c>
      <c r="AP81" s="337">
        <f t="shared" ref="AP81" si="160" xml:space="preserve"> IF( ISNUMBER(S81), 0, 1 )</f>
        <v>0</v>
      </c>
      <c r="AQ81" s="337">
        <f t="shared" ref="AQ81" si="161" xml:space="preserve"> IF( ISNUMBER(T81), 0, 1 )</f>
        <v>0</v>
      </c>
      <c r="AR81" s="415"/>
      <c r="AT81" s="1138" t="s">
        <v>8294</v>
      </c>
      <c r="AU81" s="406" t="s">
        <v>8142</v>
      </c>
      <c r="AV81" s="735" t="s">
        <v>3302</v>
      </c>
      <c r="AW81" s="735" t="s">
        <v>3375</v>
      </c>
      <c r="AX81" s="735" t="s">
        <v>3448</v>
      </c>
      <c r="AY81" s="735" t="s">
        <v>3521</v>
      </c>
      <c r="AZ81" s="735" t="s">
        <v>3604</v>
      </c>
      <c r="BA81" s="735" t="s">
        <v>3687</v>
      </c>
      <c r="BB81" s="1145"/>
      <c r="BC81" s="1150"/>
      <c r="BD81" s="1150"/>
      <c r="BE81" s="1150"/>
      <c r="BF81" s="1150"/>
      <c r="BG81" s="1150"/>
      <c r="BH81" s="1180" t="s">
        <v>8298</v>
      </c>
      <c r="BI81" s="1180" t="s">
        <v>8299</v>
      </c>
      <c r="BJ81" s="1181" t="s">
        <v>8300</v>
      </c>
    </row>
    <row r="82" spans="1:62" ht="32.25" customHeight="1">
      <c r="A82" s="207"/>
      <c r="B82" s="1138" t="s">
        <v>8301</v>
      </c>
      <c r="C82" s="406" t="s">
        <v>8138</v>
      </c>
      <c r="D82" s="338" t="s">
        <v>682</v>
      </c>
      <c r="E82" s="338">
        <v>3</v>
      </c>
      <c r="F82" s="755">
        <v>0</v>
      </c>
      <c r="G82" s="755">
        <v>0</v>
      </c>
      <c r="H82" s="755">
        <v>0</v>
      </c>
      <c r="I82" s="755">
        <v>0</v>
      </c>
      <c r="J82" s="755">
        <v>0</v>
      </c>
      <c r="K82" s="1723">
        <f t="shared" si="130"/>
        <v>0</v>
      </c>
      <c r="L82" s="1781"/>
      <c r="M82" s="1786"/>
      <c r="N82" s="1786"/>
      <c r="O82" s="1786"/>
      <c r="P82" s="1786"/>
      <c r="Q82" s="1781"/>
      <c r="R82" s="1783"/>
      <c r="S82" s="1783"/>
      <c r="T82" s="1798"/>
      <c r="U82" s="207"/>
      <c r="V82" s="1142" t="s">
        <v>8303</v>
      </c>
      <c r="W82" s="207"/>
      <c r="X82" s="343"/>
      <c r="Y82" s="207"/>
      <c r="Z82" s="397"/>
      <c r="AA82" s="336">
        <f t="shared" si="124"/>
        <v>0</v>
      </c>
      <c r="AB82" s="415"/>
      <c r="AC82" s="337">
        <f t="shared" ref="AC82:AC83" si="162" xml:space="preserve"> IF( ISNUMBER(F82), 0, 1 )</f>
        <v>0</v>
      </c>
      <c r="AD82" s="337">
        <f t="shared" ref="AD82:AD83" si="163" xml:space="preserve"> IF( ISNUMBER(G82), 0, 1 )</f>
        <v>0</v>
      </c>
      <c r="AE82" s="337">
        <f t="shared" ref="AE82:AE83" si="164" xml:space="preserve"> IF( ISNUMBER(H82), 0, 1 )</f>
        <v>0</v>
      </c>
      <c r="AF82" s="337">
        <f t="shared" ref="AF82:AF83" si="165" xml:space="preserve"> IF( ISNUMBER(I82), 0, 1 )</f>
        <v>0</v>
      </c>
      <c r="AG82" s="337">
        <f t="shared" ref="AG82:AG83" si="166" xml:space="preserve"> IF( ISNUMBER(J82), 0, 1 )</f>
        <v>0</v>
      </c>
      <c r="AH82" s="322"/>
      <c r="AI82" s="322"/>
      <c r="AJ82" s="322"/>
      <c r="AK82" s="322"/>
      <c r="AL82" s="322"/>
      <c r="AM82" s="322"/>
      <c r="AN82" s="322"/>
      <c r="AO82" s="322"/>
      <c r="AP82" s="322"/>
      <c r="AQ82" s="322"/>
      <c r="AR82" s="415"/>
      <c r="AT82" s="1138" t="s">
        <v>8301</v>
      </c>
      <c r="AU82" s="406" t="s">
        <v>8138</v>
      </c>
      <c r="AV82" s="755" t="s">
        <v>3303</v>
      </c>
      <c r="AW82" s="755" t="s">
        <v>3376</v>
      </c>
      <c r="AX82" s="755" t="s">
        <v>3449</v>
      </c>
      <c r="AY82" s="755" t="s">
        <v>3522</v>
      </c>
      <c r="AZ82" s="755" t="s">
        <v>3605</v>
      </c>
      <c r="BA82" s="735" t="s">
        <v>3688</v>
      </c>
      <c r="BB82" s="1145"/>
      <c r="BC82" s="1150"/>
      <c r="BD82" s="1150"/>
      <c r="BE82" s="1150"/>
      <c r="BF82" s="1150"/>
      <c r="BG82" s="1145"/>
      <c r="BH82" s="1150"/>
      <c r="BI82" s="1150"/>
      <c r="BJ82" s="1146"/>
    </row>
    <row r="83" spans="1:62" ht="32.25" customHeight="1">
      <c r="A83" s="207"/>
      <c r="B83" s="1138" t="s">
        <v>8301</v>
      </c>
      <c r="C83" s="406" t="s">
        <v>8140</v>
      </c>
      <c r="D83" s="338" t="s">
        <v>682</v>
      </c>
      <c r="E83" s="338">
        <v>3</v>
      </c>
      <c r="F83" s="755">
        <v>0</v>
      </c>
      <c r="G83" s="755">
        <v>0</v>
      </c>
      <c r="H83" s="755">
        <v>0</v>
      </c>
      <c r="I83" s="755">
        <v>0</v>
      </c>
      <c r="J83" s="755">
        <v>0</v>
      </c>
      <c r="K83" s="1723">
        <f t="shared" si="130"/>
        <v>0</v>
      </c>
      <c r="L83" s="1781"/>
      <c r="M83" s="1786"/>
      <c r="N83" s="1786"/>
      <c r="O83" s="1786"/>
      <c r="P83" s="1786"/>
      <c r="Q83" s="1781"/>
      <c r="R83" s="1783"/>
      <c r="S83" s="1783"/>
      <c r="T83" s="1798"/>
      <c r="U83" s="207"/>
      <c r="V83" s="1142" t="s">
        <v>8304</v>
      </c>
      <c r="W83" s="207"/>
      <c r="X83" s="343"/>
      <c r="Y83" s="207"/>
      <c r="Z83" s="397"/>
      <c r="AA83" s="336">
        <f t="shared" si="124"/>
        <v>0</v>
      </c>
      <c r="AB83" s="415"/>
      <c r="AC83" s="337">
        <f t="shared" si="162"/>
        <v>0</v>
      </c>
      <c r="AD83" s="337">
        <f t="shared" si="163"/>
        <v>0</v>
      </c>
      <c r="AE83" s="337">
        <f t="shared" si="164"/>
        <v>0</v>
      </c>
      <c r="AF83" s="337">
        <f t="shared" si="165"/>
        <v>0</v>
      </c>
      <c r="AG83" s="337">
        <f t="shared" si="166"/>
        <v>0</v>
      </c>
      <c r="AH83" s="322"/>
      <c r="AI83" s="322"/>
      <c r="AJ83" s="322"/>
      <c r="AK83" s="322"/>
      <c r="AL83" s="322"/>
      <c r="AM83" s="322"/>
      <c r="AN83" s="322"/>
      <c r="AO83" s="322"/>
      <c r="AP83" s="322"/>
      <c r="AQ83" s="322"/>
      <c r="AR83" s="415"/>
      <c r="AT83" s="1138" t="s">
        <v>8301</v>
      </c>
      <c r="AU83" s="406" t="s">
        <v>8140</v>
      </c>
      <c r="AV83" s="755" t="s">
        <v>3304</v>
      </c>
      <c r="AW83" s="755" t="s">
        <v>3377</v>
      </c>
      <c r="AX83" s="755" t="s">
        <v>3450</v>
      </c>
      <c r="AY83" s="755" t="s">
        <v>3523</v>
      </c>
      <c r="AZ83" s="755" t="s">
        <v>3606</v>
      </c>
      <c r="BA83" s="735" t="s">
        <v>3689</v>
      </c>
      <c r="BB83" s="1145"/>
      <c r="BC83" s="1150"/>
      <c r="BD83" s="1150"/>
      <c r="BE83" s="1150"/>
      <c r="BF83" s="1150"/>
      <c r="BG83" s="1145"/>
      <c r="BH83" s="1150"/>
      <c r="BI83" s="1150"/>
      <c r="BJ83" s="1146"/>
    </row>
    <row r="84" spans="1:62" ht="32.25" customHeight="1">
      <c r="A84" s="207"/>
      <c r="B84" s="1138" t="s">
        <v>8301</v>
      </c>
      <c r="C84" s="406" t="s">
        <v>8142</v>
      </c>
      <c r="D84" s="338" t="s">
        <v>682</v>
      </c>
      <c r="E84" s="338">
        <v>3</v>
      </c>
      <c r="F84" s="1723">
        <f>IFERROR(SUM(F82:F83), 0)</f>
        <v>0</v>
      </c>
      <c r="G84" s="1723">
        <f t="shared" ref="G84:J84" si="167">IFERROR(SUM(G82:G83), 0)</f>
        <v>0</v>
      </c>
      <c r="H84" s="1723">
        <f t="shared" si="167"/>
        <v>0</v>
      </c>
      <c r="I84" s="1723">
        <f t="shared" si="167"/>
        <v>0</v>
      </c>
      <c r="J84" s="1723">
        <f t="shared" si="167"/>
        <v>0</v>
      </c>
      <c r="K84" s="1723">
        <f t="shared" si="130"/>
        <v>0</v>
      </c>
      <c r="L84" s="1781"/>
      <c r="M84" s="1786"/>
      <c r="N84" s="1786"/>
      <c r="O84" s="1786"/>
      <c r="P84" s="1786"/>
      <c r="Q84" s="1781"/>
      <c r="R84" s="755">
        <v>0.13995952035438783</v>
      </c>
      <c r="S84" s="2365">
        <v>1.0543496190958921</v>
      </c>
      <c r="T84" s="2366">
        <v>2.0328438029745728</v>
      </c>
      <c r="U84" s="207"/>
      <c r="V84" s="1142" t="s">
        <v>8309</v>
      </c>
      <c r="W84" s="207"/>
      <c r="X84" s="343"/>
      <c r="Y84" s="207"/>
      <c r="Z84" s="397"/>
      <c r="AA84" s="336">
        <f t="shared" si="124"/>
        <v>0</v>
      </c>
      <c r="AB84" s="892"/>
      <c r="AC84" s="322"/>
      <c r="AD84" s="322"/>
      <c r="AE84" s="322"/>
      <c r="AF84" s="322"/>
      <c r="AG84" s="322"/>
      <c r="AH84" s="322"/>
      <c r="AI84" s="322"/>
      <c r="AJ84" s="322"/>
      <c r="AK84" s="322"/>
      <c r="AL84" s="322"/>
      <c r="AM84" s="322"/>
      <c r="AN84" s="322"/>
      <c r="AO84" s="337">
        <f t="shared" ref="AO84" si="168" xml:space="preserve"> IF( ISNUMBER(R84), 0, 1 )</f>
        <v>0</v>
      </c>
      <c r="AP84" s="337">
        <f t="shared" ref="AP84" si="169" xml:space="preserve"> IF( ISNUMBER(S84), 0, 1 )</f>
        <v>0</v>
      </c>
      <c r="AQ84" s="337">
        <f t="shared" ref="AQ84" si="170" xml:space="preserve"> IF( ISNUMBER(T84), 0, 1 )</f>
        <v>0</v>
      </c>
      <c r="AR84" s="415"/>
      <c r="AT84" s="1138" t="s">
        <v>8301</v>
      </c>
      <c r="AU84" s="406" t="s">
        <v>8142</v>
      </c>
      <c r="AV84" s="735" t="s">
        <v>3305</v>
      </c>
      <c r="AW84" s="735" t="s">
        <v>3378</v>
      </c>
      <c r="AX84" s="735" t="s">
        <v>3451</v>
      </c>
      <c r="AY84" s="735" t="s">
        <v>3524</v>
      </c>
      <c r="AZ84" s="735" t="s">
        <v>3607</v>
      </c>
      <c r="BA84" s="735" t="s">
        <v>3690</v>
      </c>
      <c r="BB84" s="1145"/>
      <c r="BC84" s="1150"/>
      <c r="BD84" s="1150"/>
      <c r="BE84" s="1150"/>
      <c r="BF84" s="1150"/>
      <c r="BG84" s="1145"/>
      <c r="BH84" s="1180" t="s">
        <v>8305</v>
      </c>
      <c r="BI84" s="1180" t="s">
        <v>8306</v>
      </c>
      <c r="BJ84" s="1181" t="s">
        <v>8307</v>
      </c>
    </row>
    <row r="85" spans="1:62" ht="15.75" customHeight="1">
      <c r="A85" s="207"/>
      <c r="B85" s="1138" t="s">
        <v>8308</v>
      </c>
      <c r="C85" s="406" t="s">
        <v>8138</v>
      </c>
      <c r="D85" s="338" t="s">
        <v>682</v>
      </c>
      <c r="E85" s="338">
        <v>3</v>
      </c>
      <c r="F85" s="755">
        <v>0</v>
      </c>
      <c r="G85" s="755">
        <v>0</v>
      </c>
      <c r="H85" s="755">
        <v>0</v>
      </c>
      <c r="I85" s="755">
        <v>0</v>
      </c>
      <c r="J85" s="755">
        <v>0</v>
      </c>
      <c r="K85" s="1723">
        <f t="shared" si="130"/>
        <v>0</v>
      </c>
      <c r="L85" s="1781"/>
      <c r="M85" s="1786"/>
      <c r="N85" s="1786"/>
      <c r="O85" s="1786"/>
      <c r="P85" s="1786"/>
      <c r="Q85" s="1781"/>
      <c r="R85" s="1783"/>
      <c r="S85" s="1783"/>
      <c r="T85" s="1798"/>
      <c r="U85" s="207"/>
      <c r="V85" s="1142" t="s">
        <v>8310</v>
      </c>
      <c r="W85" s="207"/>
      <c r="X85" s="343"/>
      <c r="Y85" s="207"/>
      <c r="Z85" s="397"/>
      <c r="AA85" s="336">
        <f t="shared" si="124"/>
        <v>0</v>
      </c>
      <c r="AB85" s="415"/>
      <c r="AC85" s="337">
        <f t="shared" ref="AC85:AC86" si="171" xml:space="preserve"> IF( ISNUMBER(F85), 0, 1 )</f>
        <v>0</v>
      </c>
      <c r="AD85" s="337">
        <f t="shared" ref="AD85:AD86" si="172" xml:space="preserve"> IF( ISNUMBER(G85), 0, 1 )</f>
        <v>0</v>
      </c>
      <c r="AE85" s="337">
        <f t="shared" ref="AE85:AE86" si="173" xml:space="preserve"> IF( ISNUMBER(H85), 0, 1 )</f>
        <v>0</v>
      </c>
      <c r="AF85" s="337">
        <f t="shared" ref="AF85:AF86" si="174" xml:space="preserve"> IF( ISNUMBER(I85), 0, 1 )</f>
        <v>0</v>
      </c>
      <c r="AG85" s="337">
        <f t="shared" ref="AG85:AG86" si="175" xml:space="preserve"> IF( ISNUMBER(J85), 0, 1 )</f>
        <v>0</v>
      </c>
      <c r="AH85" s="322"/>
      <c r="AI85" s="322"/>
      <c r="AJ85" s="322"/>
      <c r="AK85" s="322"/>
      <c r="AL85" s="322"/>
      <c r="AM85" s="322"/>
      <c r="AN85" s="322"/>
      <c r="AO85" s="322"/>
      <c r="AP85" s="322"/>
      <c r="AQ85" s="322"/>
      <c r="AR85" s="415"/>
      <c r="AT85" s="1138" t="s">
        <v>8308</v>
      </c>
      <c r="AU85" s="406" t="s">
        <v>8138</v>
      </c>
      <c r="AV85" s="755" t="s">
        <v>3306</v>
      </c>
      <c r="AW85" s="755" t="s">
        <v>3379</v>
      </c>
      <c r="AX85" s="755" t="s">
        <v>3452</v>
      </c>
      <c r="AY85" s="755" t="s">
        <v>3525</v>
      </c>
      <c r="AZ85" s="755" t="s">
        <v>3608</v>
      </c>
      <c r="BA85" s="735" t="s">
        <v>3691</v>
      </c>
      <c r="BB85" s="1145"/>
      <c r="BC85" s="1150"/>
      <c r="BD85" s="1150"/>
      <c r="BE85" s="1150"/>
      <c r="BF85" s="1150"/>
      <c r="BG85" s="1145"/>
      <c r="BH85" s="1150"/>
      <c r="BI85" s="1150"/>
      <c r="BJ85" s="1146"/>
    </row>
    <row r="86" spans="1:62" ht="15.75" customHeight="1">
      <c r="A86" s="207"/>
      <c r="B86" s="1138" t="s">
        <v>8308</v>
      </c>
      <c r="C86" s="406" t="s">
        <v>8140</v>
      </c>
      <c r="D86" s="338" t="s">
        <v>682</v>
      </c>
      <c r="E86" s="338">
        <v>3</v>
      </c>
      <c r="F86" s="755">
        <v>0</v>
      </c>
      <c r="G86" s="755">
        <v>0</v>
      </c>
      <c r="H86" s="755">
        <v>0</v>
      </c>
      <c r="I86" s="755">
        <v>0</v>
      </c>
      <c r="J86" s="755">
        <v>0</v>
      </c>
      <c r="K86" s="1723">
        <f t="shared" si="130"/>
        <v>0</v>
      </c>
      <c r="L86" s="1781"/>
      <c r="M86" s="1786"/>
      <c r="N86" s="1786"/>
      <c r="O86" s="1786"/>
      <c r="P86" s="1786"/>
      <c r="Q86" s="1781"/>
      <c r="R86" s="1783"/>
      <c r="S86" s="1783"/>
      <c r="T86" s="1798"/>
      <c r="U86" s="207"/>
      <c r="V86" s="1142" t="s">
        <v>8311</v>
      </c>
      <c r="W86" s="207"/>
      <c r="X86" s="343"/>
      <c r="Y86" s="207"/>
      <c r="Z86" s="397"/>
      <c r="AA86" s="336">
        <f t="shared" si="124"/>
        <v>0</v>
      </c>
      <c r="AB86" s="415"/>
      <c r="AC86" s="337">
        <f t="shared" si="171"/>
        <v>0</v>
      </c>
      <c r="AD86" s="337">
        <f t="shared" si="172"/>
        <v>0</v>
      </c>
      <c r="AE86" s="337">
        <f t="shared" si="173"/>
        <v>0</v>
      </c>
      <c r="AF86" s="337">
        <f t="shared" si="174"/>
        <v>0</v>
      </c>
      <c r="AG86" s="337">
        <f t="shared" si="175"/>
        <v>0</v>
      </c>
      <c r="AH86" s="322"/>
      <c r="AI86" s="322"/>
      <c r="AJ86" s="322"/>
      <c r="AK86" s="322"/>
      <c r="AL86" s="322"/>
      <c r="AM86" s="322"/>
      <c r="AN86" s="322"/>
      <c r="AO86" s="322"/>
      <c r="AP86" s="322"/>
      <c r="AQ86" s="322"/>
      <c r="AR86" s="415"/>
      <c r="AT86" s="1138" t="s">
        <v>8308</v>
      </c>
      <c r="AU86" s="406" t="s">
        <v>8140</v>
      </c>
      <c r="AV86" s="755" t="s">
        <v>3307</v>
      </c>
      <c r="AW86" s="755" t="s">
        <v>3380</v>
      </c>
      <c r="AX86" s="755" t="s">
        <v>3453</v>
      </c>
      <c r="AY86" s="755" t="s">
        <v>3526</v>
      </c>
      <c r="AZ86" s="755" t="s">
        <v>3609</v>
      </c>
      <c r="BA86" s="735" t="s">
        <v>3692</v>
      </c>
      <c r="BB86" s="1145"/>
      <c r="BC86" s="1150"/>
      <c r="BD86" s="1150"/>
      <c r="BE86" s="1150"/>
      <c r="BF86" s="1150"/>
      <c r="BG86" s="1145"/>
      <c r="BH86" s="1150"/>
      <c r="BI86" s="1150"/>
      <c r="BJ86" s="1146"/>
    </row>
    <row r="87" spans="1:62" ht="15.75" customHeight="1">
      <c r="A87" s="207"/>
      <c r="B87" s="1138" t="s">
        <v>8308</v>
      </c>
      <c r="C87" s="406" t="s">
        <v>8142</v>
      </c>
      <c r="D87" s="338" t="s">
        <v>682</v>
      </c>
      <c r="E87" s="338">
        <v>3</v>
      </c>
      <c r="F87" s="1723">
        <f>IFERROR(SUM(F85:F86), 0)</f>
        <v>0</v>
      </c>
      <c r="G87" s="1723">
        <f>IFERROR(SUM(G85:G86), 0)</f>
        <v>0</v>
      </c>
      <c r="H87" s="1723">
        <f t="shared" ref="H87:J87" si="176">IFERROR(SUM(H85:H86), 0)</f>
        <v>0</v>
      </c>
      <c r="I87" s="1723">
        <f t="shared" si="176"/>
        <v>0</v>
      </c>
      <c r="J87" s="1723">
        <f t="shared" si="176"/>
        <v>0</v>
      </c>
      <c r="K87" s="1723">
        <f t="shared" si="130"/>
        <v>0</v>
      </c>
      <c r="L87" s="1781"/>
      <c r="M87" s="1786"/>
      <c r="N87" s="1786"/>
      <c r="O87" s="1786"/>
      <c r="P87" s="1786"/>
      <c r="Q87" s="1781"/>
      <c r="R87" s="755">
        <v>0.15965752692278315</v>
      </c>
      <c r="S87" s="2365">
        <v>0</v>
      </c>
      <c r="T87" s="2366">
        <v>0</v>
      </c>
      <c r="U87" s="207"/>
      <c r="V87" s="1142" t="s">
        <v>8316</v>
      </c>
      <c r="W87" s="207"/>
      <c r="X87" s="343"/>
      <c r="Y87" s="207"/>
      <c r="Z87" s="397"/>
      <c r="AA87" s="336">
        <f t="shared" si="124"/>
        <v>0</v>
      </c>
      <c r="AB87" s="892"/>
      <c r="AC87" s="322"/>
      <c r="AD87" s="322"/>
      <c r="AE87" s="322"/>
      <c r="AF87" s="322"/>
      <c r="AG87" s="322"/>
      <c r="AH87" s="322"/>
      <c r="AI87" s="322"/>
      <c r="AJ87" s="322"/>
      <c r="AK87" s="322"/>
      <c r="AL87" s="322"/>
      <c r="AM87" s="322"/>
      <c r="AN87" s="322"/>
      <c r="AO87" s="337">
        <f t="shared" ref="AO87" si="177" xml:space="preserve"> IF( ISNUMBER(R87), 0, 1 )</f>
        <v>0</v>
      </c>
      <c r="AP87" s="337">
        <f t="shared" ref="AP87" si="178" xml:space="preserve"> IF( ISNUMBER(S87), 0, 1 )</f>
        <v>0</v>
      </c>
      <c r="AQ87" s="337">
        <f t="shared" ref="AQ87" si="179" xml:space="preserve"> IF( ISNUMBER(T87), 0, 1 )</f>
        <v>0</v>
      </c>
      <c r="AR87" s="415"/>
      <c r="AT87" s="1138" t="s">
        <v>8308</v>
      </c>
      <c r="AU87" s="406" t="s">
        <v>8142</v>
      </c>
      <c r="AV87" s="735" t="s">
        <v>3308</v>
      </c>
      <c r="AW87" s="735" t="s">
        <v>3381</v>
      </c>
      <c r="AX87" s="735" t="s">
        <v>3454</v>
      </c>
      <c r="AY87" s="735" t="s">
        <v>3527</v>
      </c>
      <c r="AZ87" s="735" t="s">
        <v>3610</v>
      </c>
      <c r="BA87" s="735" t="s">
        <v>3693</v>
      </c>
      <c r="BB87" s="1145"/>
      <c r="BC87" s="1150"/>
      <c r="BD87" s="1150"/>
      <c r="BE87" s="1150"/>
      <c r="BF87" s="1150"/>
      <c r="BG87" s="1145"/>
      <c r="BH87" s="1180" t="s">
        <v>8312</v>
      </c>
      <c r="BI87" s="1180" t="s">
        <v>8313</v>
      </c>
      <c r="BJ87" s="1181" t="s">
        <v>8314</v>
      </c>
    </row>
    <row r="88" spans="1:62" ht="15.75" customHeight="1">
      <c r="A88" s="207"/>
      <c r="B88" s="1138" t="s">
        <v>8315</v>
      </c>
      <c r="C88" s="406" t="s">
        <v>8138</v>
      </c>
      <c r="D88" s="338" t="s">
        <v>682</v>
      </c>
      <c r="E88" s="338">
        <v>3</v>
      </c>
      <c r="F88" s="755">
        <v>0</v>
      </c>
      <c r="G88" s="755">
        <v>0</v>
      </c>
      <c r="H88" s="755">
        <v>0</v>
      </c>
      <c r="I88" s="755">
        <v>0</v>
      </c>
      <c r="J88" s="755">
        <v>0</v>
      </c>
      <c r="K88" s="1723">
        <f t="shared" si="130"/>
        <v>0</v>
      </c>
      <c r="L88" s="1781"/>
      <c r="M88" s="1786"/>
      <c r="N88" s="1786"/>
      <c r="O88" s="1786"/>
      <c r="P88" s="1786"/>
      <c r="Q88" s="1781"/>
      <c r="R88" s="1783"/>
      <c r="S88" s="1783"/>
      <c r="T88" s="1798"/>
      <c r="U88" s="207"/>
      <c r="V88" s="1142" t="s">
        <v>8317</v>
      </c>
      <c r="W88" s="207"/>
      <c r="X88" s="343"/>
      <c r="Y88" s="207"/>
      <c r="Z88" s="397"/>
      <c r="AA88" s="336">
        <f t="shared" si="124"/>
        <v>0</v>
      </c>
      <c r="AB88" s="415"/>
      <c r="AC88" s="337">
        <f t="shared" ref="AC88:AC89" si="180" xml:space="preserve"> IF( ISNUMBER(F88), 0, 1 )</f>
        <v>0</v>
      </c>
      <c r="AD88" s="337">
        <f t="shared" ref="AD88:AD89" si="181" xml:space="preserve"> IF( ISNUMBER(G88), 0, 1 )</f>
        <v>0</v>
      </c>
      <c r="AE88" s="337">
        <f t="shared" ref="AE88:AE89" si="182" xml:space="preserve"> IF( ISNUMBER(H88), 0, 1 )</f>
        <v>0</v>
      </c>
      <c r="AF88" s="337">
        <f t="shared" ref="AF88:AF89" si="183" xml:space="preserve"> IF( ISNUMBER(I88), 0, 1 )</f>
        <v>0</v>
      </c>
      <c r="AG88" s="337">
        <f t="shared" ref="AG88:AG89" si="184" xml:space="preserve"> IF( ISNUMBER(J88), 0, 1 )</f>
        <v>0</v>
      </c>
      <c r="AH88" s="322"/>
      <c r="AI88" s="322"/>
      <c r="AJ88" s="322"/>
      <c r="AK88" s="322"/>
      <c r="AL88" s="322"/>
      <c r="AM88" s="322"/>
      <c r="AN88" s="322"/>
      <c r="AO88" s="322"/>
      <c r="AP88" s="322"/>
      <c r="AQ88" s="322"/>
      <c r="AR88" s="415"/>
      <c r="AT88" s="1138" t="s">
        <v>8315</v>
      </c>
      <c r="AU88" s="406" t="s">
        <v>8138</v>
      </c>
      <c r="AV88" s="755" t="s">
        <v>3309</v>
      </c>
      <c r="AW88" s="755" t="s">
        <v>3382</v>
      </c>
      <c r="AX88" s="755" t="s">
        <v>3455</v>
      </c>
      <c r="AY88" s="755" t="s">
        <v>3528</v>
      </c>
      <c r="AZ88" s="755" t="s">
        <v>3611</v>
      </c>
      <c r="BA88" s="735" t="s">
        <v>3694</v>
      </c>
      <c r="BB88" s="1145"/>
      <c r="BC88" s="1150"/>
      <c r="BD88" s="1150"/>
      <c r="BE88" s="1150"/>
      <c r="BF88" s="1150"/>
      <c r="BG88" s="1145"/>
      <c r="BH88" s="1150"/>
      <c r="BI88" s="1150"/>
      <c r="BJ88" s="1146"/>
    </row>
    <row r="89" spans="1:62" ht="15.75" customHeight="1">
      <c r="A89" s="207"/>
      <c r="B89" s="1138" t="s">
        <v>8315</v>
      </c>
      <c r="C89" s="406" t="s">
        <v>8140</v>
      </c>
      <c r="D89" s="338" t="s">
        <v>682</v>
      </c>
      <c r="E89" s="338">
        <v>3</v>
      </c>
      <c r="F89" s="755">
        <v>0</v>
      </c>
      <c r="G89" s="755">
        <v>0</v>
      </c>
      <c r="H89" s="755">
        <v>0</v>
      </c>
      <c r="I89" s="755">
        <v>0</v>
      </c>
      <c r="J89" s="755">
        <v>0</v>
      </c>
      <c r="K89" s="1723">
        <f t="shared" si="130"/>
        <v>0</v>
      </c>
      <c r="L89" s="1781"/>
      <c r="M89" s="1786"/>
      <c r="N89" s="1786"/>
      <c r="O89" s="1786"/>
      <c r="P89" s="1786"/>
      <c r="Q89" s="1781"/>
      <c r="R89" s="1783"/>
      <c r="S89" s="1783"/>
      <c r="T89" s="1798"/>
      <c r="U89" s="207"/>
      <c r="V89" s="1142" t="s">
        <v>8318</v>
      </c>
      <c r="W89" s="207"/>
      <c r="X89" s="343"/>
      <c r="Y89" s="207"/>
      <c r="Z89" s="397"/>
      <c r="AA89" s="336">
        <f t="shared" si="124"/>
        <v>0</v>
      </c>
      <c r="AB89" s="415"/>
      <c r="AC89" s="337">
        <f t="shared" si="180"/>
        <v>0</v>
      </c>
      <c r="AD89" s="337">
        <f t="shared" si="181"/>
        <v>0</v>
      </c>
      <c r="AE89" s="337">
        <f t="shared" si="182"/>
        <v>0</v>
      </c>
      <c r="AF89" s="337">
        <f t="shared" si="183"/>
        <v>0</v>
      </c>
      <c r="AG89" s="337">
        <f t="shared" si="184"/>
        <v>0</v>
      </c>
      <c r="AH89" s="322"/>
      <c r="AI89" s="322"/>
      <c r="AJ89" s="322"/>
      <c r="AK89" s="322"/>
      <c r="AL89" s="322"/>
      <c r="AM89" s="322"/>
      <c r="AN89" s="322"/>
      <c r="AO89" s="322"/>
      <c r="AP89" s="322"/>
      <c r="AQ89" s="322"/>
      <c r="AR89" s="415"/>
      <c r="AT89" s="1138" t="s">
        <v>8315</v>
      </c>
      <c r="AU89" s="406" t="s">
        <v>8140</v>
      </c>
      <c r="AV89" s="755" t="s">
        <v>3310</v>
      </c>
      <c r="AW89" s="755" t="s">
        <v>3383</v>
      </c>
      <c r="AX89" s="755" t="s">
        <v>3456</v>
      </c>
      <c r="AY89" s="755" t="s">
        <v>3529</v>
      </c>
      <c r="AZ89" s="755" t="s">
        <v>3612</v>
      </c>
      <c r="BA89" s="735" t="s">
        <v>3695</v>
      </c>
      <c r="BB89" s="1145"/>
      <c r="BC89" s="1150"/>
      <c r="BD89" s="1150"/>
      <c r="BE89" s="1150"/>
      <c r="BF89" s="1150"/>
      <c r="BG89" s="1145"/>
      <c r="BH89" s="1150"/>
      <c r="BI89" s="1150"/>
      <c r="BJ89" s="1146"/>
    </row>
    <row r="90" spans="1:62" ht="15.75" customHeight="1">
      <c r="A90" s="207"/>
      <c r="B90" s="1138" t="s">
        <v>8315</v>
      </c>
      <c r="C90" s="406" t="s">
        <v>8142</v>
      </c>
      <c r="D90" s="338" t="s">
        <v>682</v>
      </c>
      <c r="E90" s="338">
        <v>3</v>
      </c>
      <c r="F90" s="1723">
        <f>IFERROR(SUM(F88:F89), 0)</f>
        <v>0</v>
      </c>
      <c r="G90" s="1723">
        <f t="shared" ref="G90:J90" si="185">IFERROR(SUM(G88:G89), 0)</f>
        <v>0</v>
      </c>
      <c r="H90" s="1723">
        <f t="shared" si="185"/>
        <v>0</v>
      </c>
      <c r="I90" s="1723">
        <f>IFERROR(SUM(I88:I89), 0)</f>
        <v>0</v>
      </c>
      <c r="J90" s="1723">
        <f t="shared" si="185"/>
        <v>0</v>
      </c>
      <c r="K90" s="1723">
        <f t="shared" si="130"/>
        <v>0</v>
      </c>
      <c r="L90" s="1781"/>
      <c r="M90" s="1786"/>
      <c r="N90" s="1786"/>
      <c r="O90" s="1786"/>
      <c r="P90" s="1786"/>
      <c r="Q90" s="1781"/>
      <c r="R90" s="755">
        <v>3.3175590009928965E-2</v>
      </c>
      <c r="S90" s="2365">
        <v>0</v>
      </c>
      <c r="T90" s="2366">
        <v>0</v>
      </c>
      <c r="U90" s="207"/>
      <c r="V90" s="1142" t="s">
        <v>8323</v>
      </c>
      <c r="W90" s="207"/>
      <c r="X90" s="343"/>
      <c r="Y90" s="207"/>
      <c r="Z90" s="397"/>
      <c r="AA90" s="336">
        <f t="shared" si="124"/>
        <v>0</v>
      </c>
      <c r="AB90" s="892"/>
      <c r="AC90" s="322"/>
      <c r="AD90" s="322"/>
      <c r="AE90" s="322"/>
      <c r="AF90" s="322"/>
      <c r="AG90" s="322"/>
      <c r="AH90" s="322"/>
      <c r="AI90" s="322"/>
      <c r="AJ90" s="322"/>
      <c r="AK90" s="322"/>
      <c r="AL90" s="322"/>
      <c r="AM90" s="322"/>
      <c r="AN90" s="322"/>
      <c r="AO90" s="337">
        <f t="shared" ref="AO90:AO100" si="186" xml:space="preserve"> IF( ISNUMBER(R90), 0, 1 )</f>
        <v>0</v>
      </c>
      <c r="AP90" s="337">
        <f t="shared" ref="AP90:AP100" si="187" xml:space="preserve"> IF( ISNUMBER(S90), 0, 1 )</f>
        <v>0</v>
      </c>
      <c r="AQ90" s="337">
        <f t="shared" ref="AQ90:AQ100" si="188" xml:space="preserve"> IF( ISNUMBER(T90), 0, 1 )</f>
        <v>0</v>
      </c>
      <c r="AR90" s="415"/>
      <c r="AT90" s="1138" t="s">
        <v>8315</v>
      </c>
      <c r="AU90" s="406" t="s">
        <v>8142</v>
      </c>
      <c r="AV90" s="735" t="s">
        <v>3311</v>
      </c>
      <c r="AW90" s="735" t="s">
        <v>3384</v>
      </c>
      <c r="AX90" s="735" t="s">
        <v>3457</v>
      </c>
      <c r="AY90" s="735" t="s">
        <v>3530</v>
      </c>
      <c r="AZ90" s="735" t="s">
        <v>3613</v>
      </c>
      <c r="BA90" s="735" t="s">
        <v>3696</v>
      </c>
      <c r="BB90" s="1145"/>
      <c r="BC90" s="1150"/>
      <c r="BD90" s="1150"/>
      <c r="BE90" s="1150"/>
      <c r="BF90" s="1150"/>
      <c r="BG90" s="1145"/>
      <c r="BH90" s="1180" t="s">
        <v>8319</v>
      </c>
      <c r="BI90" s="1180" t="s">
        <v>8320</v>
      </c>
      <c r="BJ90" s="1181" t="s">
        <v>8321</v>
      </c>
    </row>
    <row r="91" spans="1:62" ht="15.75" customHeight="1">
      <c r="A91" s="207"/>
      <c r="B91" s="1182" t="s">
        <v>17616</v>
      </c>
      <c r="C91" s="406" t="s">
        <v>8138</v>
      </c>
      <c r="D91" s="338" t="s">
        <v>682</v>
      </c>
      <c r="E91" s="338">
        <v>3</v>
      </c>
      <c r="F91" s="755">
        <v>0</v>
      </c>
      <c r="G91" s="755">
        <v>0</v>
      </c>
      <c r="H91" s="755">
        <v>0</v>
      </c>
      <c r="I91" s="755">
        <v>0</v>
      </c>
      <c r="J91" s="755">
        <v>1.587</v>
      </c>
      <c r="K91" s="1723">
        <f>IFERROR(SUM(F91:J91), 0)</f>
        <v>1.587</v>
      </c>
      <c r="L91" s="1781"/>
      <c r="M91" s="1786"/>
      <c r="N91" s="1786"/>
      <c r="O91" s="1786"/>
      <c r="P91" s="1786"/>
      <c r="Q91" s="1781"/>
      <c r="R91" s="755">
        <v>1.587</v>
      </c>
      <c r="S91" s="2365">
        <v>0</v>
      </c>
      <c r="T91" s="2366">
        <v>0</v>
      </c>
      <c r="U91" s="207"/>
      <c r="V91" s="1142" t="s">
        <v>8327</v>
      </c>
      <c r="W91" s="207"/>
      <c r="X91" s="343"/>
      <c r="Y91" s="207"/>
      <c r="Z91" s="397"/>
      <c r="AA91" s="336">
        <f t="shared" si="124"/>
        <v>0</v>
      </c>
      <c r="AB91" s="415"/>
      <c r="AC91" s="337">
        <f t="shared" ref="AC91:AC100" si="189" xml:space="preserve"> IF( ISNUMBER(F91), 0, 1 )</f>
        <v>0</v>
      </c>
      <c r="AD91" s="337">
        <f t="shared" ref="AD91:AD100" si="190" xml:space="preserve"> IF( ISNUMBER(G91), 0, 1 )</f>
        <v>0</v>
      </c>
      <c r="AE91" s="337">
        <f t="shared" ref="AE91:AE100" si="191" xml:space="preserve"> IF( ISNUMBER(H91), 0, 1 )</f>
        <v>0</v>
      </c>
      <c r="AF91" s="337">
        <f t="shared" ref="AF91:AF100" si="192" xml:space="preserve"> IF( ISNUMBER(I91), 0, 1 )</f>
        <v>0</v>
      </c>
      <c r="AG91" s="337">
        <f t="shared" ref="AG91:AG100" si="193" xml:space="preserve"> IF( ISNUMBER(J91), 0, 1 )</f>
        <v>0</v>
      </c>
      <c r="AH91" s="322"/>
      <c r="AI91" s="322"/>
      <c r="AJ91" s="322"/>
      <c r="AK91" s="322"/>
      <c r="AL91" s="322"/>
      <c r="AM91" s="322"/>
      <c r="AN91" s="322"/>
      <c r="AO91" s="337">
        <f t="shared" si="186"/>
        <v>0</v>
      </c>
      <c r="AP91" s="337">
        <f t="shared" si="187"/>
        <v>0</v>
      </c>
      <c r="AQ91" s="337">
        <f t="shared" si="188"/>
        <v>0</v>
      </c>
      <c r="AR91" s="415"/>
      <c r="AT91" s="1182" t="s">
        <v>8322</v>
      </c>
      <c r="AU91" s="406" t="s">
        <v>8138</v>
      </c>
      <c r="AV91" s="755" t="s">
        <v>3312</v>
      </c>
      <c r="AW91" s="755" t="s">
        <v>3385</v>
      </c>
      <c r="AX91" s="755" t="s">
        <v>3458</v>
      </c>
      <c r="AY91" s="755" t="s">
        <v>3531</v>
      </c>
      <c r="AZ91" s="755" t="s">
        <v>3614</v>
      </c>
      <c r="BA91" s="735" t="s">
        <v>3697</v>
      </c>
      <c r="BB91" s="1145"/>
      <c r="BC91" s="1150"/>
      <c r="BD91" s="1150"/>
      <c r="BE91" s="1150"/>
      <c r="BF91" s="1150"/>
      <c r="BG91" s="1145"/>
      <c r="BH91" s="1180" t="s">
        <v>8324</v>
      </c>
      <c r="BI91" s="1180" t="s">
        <v>8325</v>
      </c>
      <c r="BJ91" s="1181" t="s">
        <v>8326</v>
      </c>
    </row>
    <row r="92" spans="1:62" ht="15.75" customHeight="1">
      <c r="A92" s="207"/>
      <c r="B92" s="1182" t="s">
        <v>8322</v>
      </c>
      <c r="C92" s="406" t="s">
        <v>8140</v>
      </c>
      <c r="D92" s="338" t="s">
        <v>682</v>
      </c>
      <c r="E92" s="338">
        <v>3</v>
      </c>
      <c r="F92" s="755">
        <v>0</v>
      </c>
      <c r="G92" s="755">
        <v>0</v>
      </c>
      <c r="H92" s="755">
        <v>0</v>
      </c>
      <c r="I92" s="755">
        <v>0</v>
      </c>
      <c r="J92" s="755">
        <v>0</v>
      </c>
      <c r="K92" s="1723">
        <f t="shared" si="130"/>
        <v>0</v>
      </c>
      <c r="L92" s="1781"/>
      <c r="M92" s="1786"/>
      <c r="N92" s="1786"/>
      <c r="O92" s="1786"/>
      <c r="P92" s="1786"/>
      <c r="Q92" s="1781"/>
      <c r="R92" s="2365">
        <v>0</v>
      </c>
      <c r="S92" s="2365">
        <v>0</v>
      </c>
      <c r="T92" s="2366">
        <v>0</v>
      </c>
      <c r="U92" s="207"/>
      <c r="V92" s="1142" t="s">
        <v>8332</v>
      </c>
      <c r="W92" s="207"/>
      <c r="X92" s="343"/>
      <c r="Y92" s="207"/>
      <c r="Z92" s="397"/>
      <c r="AA92" s="336">
        <f t="shared" si="124"/>
        <v>0</v>
      </c>
      <c r="AB92" s="415"/>
      <c r="AC92" s="337">
        <f t="shared" si="189"/>
        <v>0</v>
      </c>
      <c r="AD92" s="337">
        <f t="shared" si="190"/>
        <v>0</v>
      </c>
      <c r="AE92" s="337">
        <f t="shared" si="191"/>
        <v>0</v>
      </c>
      <c r="AF92" s="337">
        <f t="shared" si="192"/>
        <v>0</v>
      </c>
      <c r="AG92" s="337">
        <f t="shared" si="193"/>
        <v>0</v>
      </c>
      <c r="AH92" s="322"/>
      <c r="AI92" s="322"/>
      <c r="AJ92" s="322"/>
      <c r="AK92" s="322"/>
      <c r="AL92" s="322"/>
      <c r="AM92" s="322"/>
      <c r="AN92" s="322"/>
      <c r="AO92" s="337">
        <f t="shared" si="186"/>
        <v>0</v>
      </c>
      <c r="AP92" s="337">
        <f t="shared" si="187"/>
        <v>0</v>
      </c>
      <c r="AQ92" s="337">
        <f t="shared" si="188"/>
        <v>0</v>
      </c>
      <c r="AR92" s="415"/>
      <c r="AT92" s="1182" t="s">
        <v>8322</v>
      </c>
      <c r="AU92" s="406" t="s">
        <v>8140</v>
      </c>
      <c r="AV92" s="755" t="s">
        <v>3313</v>
      </c>
      <c r="AW92" s="755" t="s">
        <v>3386</v>
      </c>
      <c r="AX92" s="755" t="s">
        <v>3459</v>
      </c>
      <c r="AY92" s="755" t="s">
        <v>3532</v>
      </c>
      <c r="AZ92" s="755" t="s">
        <v>3615</v>
      </c>
      <c r="BA92" s="735" t="s">
        <v>3698</v>
      </c>
      <c r="BB92" s="1145"/>
      <c r="BC92" s="1150"/>
      <c r="BD92" s="1150"/>
      <c r="BE92" s="1150"/>
      <c r="BF92" s="1150"/>
      <c r="BG92" s="1145"/>
      <c r="BH92" s="1180" t="s">
        <v>8328</v>
      </c>
      <c r="BI92" s="1180" t="s">
        <v>8329</v>
      </c>
      <c r="BJ92" s="1181" t="s">
        <v>8330</v>
      </c>
    </row>
    <row r="93" spans="1:62" ht="15.75" customHeight="1">
      <c r="A93" s="207"/>
      <c r="B93" s="1182" t="s">
        <v>8331</v>
      </c>
      <c r="C93" s="406" t="s">
        <v>8138</v>
      </c>
      <c r="D93" s="338" t="s">
        <v>682</v>
      </c>
      <c r="E93" s="338">
        <v>3</v>
      </c>
      <c r="F93" s="755">
        <v>0</v>
      </c>
      <c r="G93" s="755">
        <v>0</v>
      </c>
      <c r="H93" s="755">
        <v>0</v>
      </c>
      <c r="I93" s="755">
        <v>0</v>
      </c>
      <c r="J93" s="755">
        <v>0</v>
      </c>
      <c r="K93" s="1723">
        <f t="shared" si="130"/>
        <v>0</v>
      </c>
      <c r="L93" s="1781"/>
      <c r="M93" s="1781"/>
      <c r="N93" s="1781"/>
      <c r="O93" s="1781"/>
      <c r="P93" s="1781"/>
      <c r="Q93" s="1781"/>
      <c r="R93" s="2365">
        <v>0</v>
      </c>
      <c r="S93" s="2365">
        <v>0</v>
      </c>
      <c r="T93" s="2366">
        <v>0</v>
      </c>
      <c r="U93" s="207"/>
      <c r="V93" s="1142" t="s">
        <v>8336</v>
      </c>
      <c r="W93" s="207"/>
      <c r="X93" s="343"/>
      <c r="Y93" s="207"/>
      <c r="Z93" s="397"/>
      <c r="AA93" s="336">
        <f t="shared" si="124"/>
        <v>0</v>
      </c>
      <c r="AB93" s="415"/>
      <c r="AC93" s="337">
        <f t="shared" si="189"/>
        <v>0</v>
      </c>
      <c r="AD93" s="337">
        <f t="shared" si="190"/>
        <v>0</v>
      </c>
      <c r="AE93" s="337">
        <f t="shared" si="191"/>
        <v>0</v>
      </c>
      <c r="AF93" s="337">
        <f t="shared" si="192"/>
        <v>0</v>
      </c>
      <c r="AG93" s="337">
        <f t="shared" si="193"/>
        <v>0</v>
      </c>
      <c r="AH93" s="322"/>
      <c r="AI93" s="322"/>
      <c r="AJ93" s="322"/>
      <c r="AK93" s="322"/>
      <c r="AL93" s="322"/>
      <c r="AM93" s="322"/>
      <c r="AN93" s="322"/>
      <c r="AO93" s="337">
        <f t="shared" si="186"/>
        <v>0</v>
      </c>
      <c r="AP93" s="337">
        <f t="shared" si="187"/>
        <v>0</v>
      </c>
      <c r="AQ93" s="337">
        <f t="shared" si="188"/>
        <v>0</v>
      </c>
      <c r="AR93" s="415"/>
      <c r="AT93" s="1182" t="s">
        <v>8331</v>
      </c>
      <c r="AU93" s="406" t="s">
        <v>8138</v>
      </c>
      <c r="AV93" s="755" t="s">
        <v>3314</v>
      </c>
      <c r="AW93" s="755" t="s">
        <v>3387</v>
      </c>
      <c r="AX93" s="755" t="s">
        <v>3460</v>
      </c>
      <c r="AY93" s="755" t="s">
        <v>3533</v>
      </c>
      <c r="AZ93" s="755" t="s">
        <v>3616</v>
      </c>
      <c r="BA93" s="735" t="s">
        <v>3699</v>
      </c>
      <c r="BB93" s="1145"/>
      <c r="BC93" s="1145"/>
      <c r="BD93" s="1145"/>
      <c r="BE93" s="1145"/>
      <c r="BF93" s="1145"/>
      <c r="BG93" s="1145"/>
      <c r="BH93" s="1180" t="s">
        <v>8333</v>
      </c>
      <c r="BI93" s="1180" t="s">
        <v>8334</v>
      </c>
      <c r="BJ93" s="1181" t="s">
        <v>8335</v>
      </c>
    </row>
    <row r="94" spans="1:62" ht="15.75" customHeight="1">
      <c r="A94" s="207"/>
      <c r="B94" s="1182" t="s">
        <v>8331</v>
      </c>
      <c r="C94" s="406" t="s">
        <v>8140</v>
      </c>
      <c r="D94" s="338" t="s">
        <v>682</v>
      </c>
      <c r="E94" s="338">
        <v>3</v>
      </c>
      <c r="F94" s="755">
        <v>0</v>
      </c>
      <c r="G94" s="755">
        <v>0</v>
      </c>
      <c r="H94" s="755">
        <v>0</v>
      </c>
      <c r="I94" s="755">
        <v>0</v>
      </c>
      <c r="J94" s="755">
        <v>0</v>
      </c>
      <c r="K94" s="1723">
        <f t="shared" si="130"/>
        <v>0</v>
      </c>
      <c r="L94" s="1781"/>
      <c r="M94" s="1781"/>
      <c r="N94" s="1781"/>
      <c r="O94" s="1781"/>
      <c r="P94" s="1781"/>
      <c r="Q94" s="1781"/>
      <c r="R94" s="2365">
        <v>0</v>
      </c>
      <c r="S94" s="2365">
        <v>0</v>
      </c>
      <c r="T94" s="2366">
        <v>0</v>
      </c>
      <c r="U94" s="207"/>
      <c r="V94" s="1142" t="s">
        <v>8341</v>
      </c>
      <c r="W94" s="207"/>
      <c r="X94" s="343"/>
      <c r="Y94" s="207"/>
      <c r="Z94" s="397"/>
      <c r="AA94" s="336">
        <f t="shared" si="124"/>
        <v>0</v>
      </c>
      <c r="AB94" s="415"/>
      <c r="AC94" s="337">
        <f t="shared" si="189"/>
        <v>0</v>
      </c>
      <c r="AD94" s="337">
        <f t="shared" si="190"/>
        <v>0</v>
      </c>
      <c r="AE94" s="337">
        <f t="shared" si="191"/>
        <v>0</v>
      </c>
      <c r="AF94" s="337">
        <f t="shared" si="192"/>
        <v>0</v>
      </c>
      <c r="AG94" s="337">
        <f t="shared" si="193"/>
        <v>0</v>
      </c>
      <c r="AH94" s="322"/>
      <c r="AI94" s="322"/>
      <c r="AJ94" s="322"/>
      <c r="AK94" s="322"/>
      <c r="AL94" s="322"/>
      <c r="AM94" s="322"/>
      <c r="AN94" s="322"/>
      <c r="AO94" s="337">
        <f t="shared" si="186"/>
        <v>0</v>
      </c>
      <c r="AP94" s="337">
        <f t="shared" si="187"/>
        <v>0</v>
      </c>
      <c r="AQ94" s="337">
        <f t="shared" si="188"/>
        <v>0</v>
      </c>
      <c r="AR94" s="415"/>
      <c r="AT94" s="1182" t="s">
        <v>8331</v>
      </c>
      <c r="AU94" s="406" t="s">
        <v>8140</v>
      </c>
      <c r="AV94" s="755" t="s">
        <v>3315</v>
      </c>
      <c r="AW94" s="755" t="s">
        <v>3388</v>
      </c>
      <c r="AX94" s="755" t="s">
        <v>3461</v>
      </c>
      <c r="AY94" s="755" t="s">
        <v>3534</v>
      </c>
      <c r="AZ94" s="755" t="s">
        <v>3617</v>
      </c>
      <c r="BA94" s="735" t="s">
        <v>3700</v>
      </c>
      <c r="BB94" s="1145"/>
      <c r="BC94" s="1145"/>
      <c r="BD94" s="1145"/>
      <c r="BE94" s="1145"/>
      <c r="BF94" s="1145"/>
      <c r="BG94" s="1145"/>
      <c r="BH94" s="1180" t="s">
        <v>8337</v>
      </c>
      <c r="BI94" s="1180" t="s">
        <v>8338</v>
      </c>
      <c r="BJ94" s="1181" t="s">
        <v>8339</v>
      </c>
    </row>
    <row r="95" spans="1:62" ht="15.75" customHeight="1">
      <c r="A95" s="207"/>
      <c r="B95" s="1182" t="s">
        <v>8340</v>
      </c>
      <c r="C95" s="406" t="s">
        <v>8138</v>
      </c>
      <c r="D95" s="338" t="s">
        <v>682</v>
      </c>
      <c r="E95" s="338">
        <v>3</v>
      </c>
      <c r="F95" s="755">
        <v>0</v>
      </c>
      <c r="G95" s="755">
        <v>0</v>
      </c>
      <c r="H95" s="755">
        <v>0</v>
      </c>
      <c r="I95" s="755">
        <v>0</v>
      </c>
      <c r="J95" s="755">
        <v>0</v>
      </c>
      <c r="K95" s="1723">
        <f t="shared" si="130"/>
        <v>0</v>
      </c>
      <c r="L95" s="1781"/>
      <c r="M95" s="1781"/>
      <c r="N95" s="1781"/>
      <c r="O95" s="1781"/>
      <c r="P95" s="1781"/>
      <c r="Q95" s="1781"/>
      <c r="R95" s="2365">
        <v>0</v>
      </c>
      <c r="S95" s="2365">
        <v>0</v>
      </c>
      <c r="T95" s="2366">
        <v>0</v>
      </c>
      <c r="U95" s="207"/>
      <c r="V95" s="1142" t="s">
        <v>8345</v>
      </c>
      <c r="W95" s="207"/>
      <c r="X95" s="343"/>
      <c r="Y95" s="207"/>
      <c r="Z95" s="397"/>
      <c r="AA95" s="336">
        <f t="shared" si="124"/>
        <v>0</v>
      </c>
      <c r="AB95" s="415"/>
      <c r="AC95" s="337">
        <f t="shared" si="189"/>
        <v>0</v>
      </c>
      <c r="AD95" s="337">
        <f t="shared" si="190"/>
        <v>0</v>
      </c>
      <c r="AE95" s="337">
        <f t="shared" si="191"/>
        <v>0</v>
      </c>
      <c r="AF95" s="337">
        <f t="shared" si="192"/>
        <v>0</v>
      </c>
      <c r="AG95" s="337">
        <f t="shared" si="193"/>
        <v>0</v>
      </c>
      <c r="AH95" s="322"/>
      <c r="AI95" s="322"/>
      <c r="AJ95" s="322"/>
      <c r="AK95" s="322"/>
      <c r="AL95" s="322"/>
      <c r="AM95" s="322"/>
      <c r="AN95" s="322"/>
      <c r="AO95" s="337">
        <f t="shared" si="186"/>
        <v>0</v>
      </c>
      <c r="AP95" s="337">
        <f t="shared" si="187"/>
        <v>0</v>
      </c>
      <c r="AQ95" s="337">
        <f t="shared" si="188"/>
        <v>0</v>
      </c>
      <c r="AR95" s="415"/>
      <c r="AT95" s="1182" t="s">
        <v>8340</v>
      </c>
      <c r="AU95" s="406" t="s">
        <v>8138</v>
      </c>
      <c r="AV95" s="755" t="s">
        <v>3316</v>
      </c>
      <c r="AW95" s="755" t="s">
        <v>3389</v>
      </c>
      <c r="AX95" s="755" t="s">
        <v>3462</v>
      </c>
      <c r="AY95" s="755" t="s">
        <v>3535</v>
      </c>
      <c r="AZ95" s="755" t="s">
        <v>3618</v>
      </c>
      <c r="BA95" s="735" t="s">
        <v>3701</v>
      </c>
      <c r="BB95" s="1145"/>
      <c r="BC95" s="1145"/>
      <c r="BD95" s="1145"/>
      <c r="BE95" s="1145"/>
      <c r="BF95" s="1145"/>
      <c r="BG95" s="1145"/>
      <c r="BH95" s="1180" t="s">
        <v>8342</v>
      </c>
      <c r="BI95" s="1180" t="s">
        <v>8343</v>
      </c>
      <c r="BJ95" s="1181" t="s">
        <v>8344</v>
      </c>
    </row>
    <row r="96" spans="1:62" ht="15.75" customHeight="1">
      <c r="A96" s="207"/>
      <c r="B96" s="1182" t="s">
        <v>8340</v>
      </c>
      <c r="C96" s="406" t="s">
        <v>8140</v>
      </c>
      <c r="D96" s="338" t="s">
        <v>682</v>
      </c>
      <c r="E96" s="338">
        <v>3</v>
      </c>
      <c r="F96" s="755">
        <v>0</v>
      </c>
      <c r="G96" s="755">
        <v>0</v>
      </c>
      <c r="H96" s="755">
        <v>0</v>
      </c>
      <c r="I96" s="755">
        <v>0</v>
      </c>
      <c r="J96" s="755">
        <v>0</v>
      </c>
      <c r="K96" s="1723">
        <f t="shared" si="130"/>
        <v>0</v>
      </c>
      <c r="L96" s="1781"/>
      <c r="M96" s="1781"/>
      <c r="N96" s="1781"/>
      <c r="O96" s="1781"/>
      <c r="P96" s="1781"/>
      <c r="Q96" s="1781"/>
      <c r="R96" s="2365">
        <v>0</v>
      </c>
      <c r="S96" s="2365">
        <v>0</v>
      </c>
      <c r="T96" s="2366">
        <v>0</v>
      </c>
      <c r="U96" s="207"/>
      <c r="V96" s="1142" t="s">
        <v>8350</v>
      </c>
      <c r="W96" s="207"/>
      <c r="X96" s="343"/>
      <c r="Y96" s="207"/>
      <c r="Z96" s="397"/>
      <c r="AA96" s="336">
        <f t="shared" si="124"/>
        <v>0</v>
      </c>
      <c r="AB96" s="415"/>
      <c r="AC96" s="337">
        <f t="shared" si="189"/>
        <v>0</v>
      </c>
      <c r="AD96" s="337">
        <f t="shared" si="190"/>
        <v>0</v>
      </c>
      <c r="AE96" s="337">
        <f t="shared" si="191"/>
        <v>0</v>
      </c>
      <c r="AF96" s="337">
        <f t="shared" si="192"/>
        <v>0</v>
      </c>
      <c r="AG96" s="337">
        <f t="shared" si="193"/>
        <v>0</v>
      </c>
      <c r="AH96" s="322"/>
      <c r="AI96" s="322"/>
      <c r="AJ96" s="322"/>
      <c r="AK96" s="322"/>
      <c r="AL96" s="322"/>
      <c r="AM96" s="322"/>
      <c r="AN96" s="322"/>
      <c r="AO96" s="337">
        <f t="shared" si="186"/>
        <v>0</v>
      </c>
      <c r="AP96" s="337">
        <f t="shared" si="187"/>
        <v>0</v>
      </c>
      <c r="AQ96" s="337">
        <f t="shared" si="188"/>
        <v>0</v>
      </c>
      <c r="AR96" s="415"/>
      <c r="AT96" s="1182" t="s">
        <v>8340</v>
      </c>
      <c r="AU96" s="406" t="s">
        <v>8140</v>
      </c>
      <c r="AV96" s="755" t="s">
        <v>3317</v>
      </c>
      <c r="AW96" s="755" t="s">
        <v>3390</v>
      </c>
      <c r="AX96" s="755" t="s">
        <v>3463</v>
      </c>
      <c r="AY96" s="755" t="s">
        <v>3536</v>
      </c>
      <c r="AZ96" s="755" t="s">
        <v>3619</v>
      </c>
      <c r="BA96" s="735" t="s">
        <v>3702</v>
      </c>
      <c r="BB96" s="1145"/>
      <c r="BC96" s="1145"/>
      <c r="BD96" s="1145"/>
      <c r="BE96" s="1145"/>
      <c r="BF96" s="1145"/>
      <c r="BG96" s="1145"/>
      <c r="BH96" s="1180" t="s">
        <v>8346</v>
      </c>
      <c r="BI96" s="1180" t="s">
        <v>8347</v>
      </c>
      <c r="BJ96" s="1181" t="s">
        <v>8348</v>
      </c>
    </row>
    <row r="97" spans="1:62" ht="15.75" customHeight="1">
      <c r="A97" s="207"/>
      <c r="B97" s="1182" t="s">
        <v>8349</v>
      </c>
      <c r="C97" s="406" t="s">
        <v>8138</v>
      </c>
      <c r="D97" s="338" t="s">
        <v>682</v>
      </c>
      <c r="E97" s="338">
        <v>3</v>
      </c>
      <c r="F97" s="755">
        <v>0</v>
      </c>
      <c r="G97" s="755">
        <v>0</v>
      </c>
      <c r="H97" s="755">
        <v>0</v>
      </c>
      <c r="I97" s="755">
        <v>0</v>
      </c>
      <c r="J97" s="755">
        <v>0</v>
      </c>
      <c r="K97" s="1723">
        <f t="shared" si="130"/>
        <v>0</v>
      </c>
      <c r="L97" s="1781"/>
      <c r="M97" s="1781"/>
      <c r="N97" s="1781"/>
      <c r="O97" s="1781"/>
      <c r="P97" s="1781"/>
      <c r="Q97" s="1781"/>
      <c r="R97" s="2365">
        <v>0</v>
      </c>
      <c r="S97" s="2365">
        <v>0</v>
      </c>
      <c r="T97" s="2366">
        <v>0</v>
      </c>
      <c r="U97" s="207"/>
      <c r="V97" s="1142" t="s">
        <v>8354</v>
      </c>
      <c r="W97" s="207"/>
      <c r="X97" s="343"/>
      <c r="Y97" s="207"/>
      <c r="Z97" s="397"/>
      <c r="AA97" s="336">
        <f t="shared" si="124"/>
        <v>0</v>
      </c>
      <c r="AB97" s="415"/>
      <c r="AC97" s="337">
        <f t="shared" si="189"/>
        <v>0</v>
      </c>
      <c r="AD97" s="337">
        <f t="shared" si="190"/>
        <v>0</v>
      </c>
      <c r="AE97" s="337">
        <f t="shared" si="191"/>
        <v>0</v>
      </c>
      <c r="AF97" s="337">
        <f t="shared" si="192"/>
        <v>0</v>
      </c>
      <c r="AG97" s="337">
        <f t="shared" si="193"/>
        <v>0</v>
      </c>
      <c r="AH97" s="322"/>
      <c r="AI97" s="322"/>
      <c r="AJ97" s="322"/>
      <c r="AK97" s="322"/>
      <c r="AL97" s="322"/>
      <c r="AM97" s="322"/>
      <c r="AN97" s="322"/>
      <c r="AO97" s="337">
        <f t="shared" si="186"/>
        <v>0</v>
      </c>
      <c r="AP97" s="337">
        <f t="shared" si="187"/>
        <v>0</v>
      </c>
      <c r="AQ97" s="337">
        <f t="shared" si="188"/>
        <v>0</v>
      </c>
      <c r="AR97" s="415"/>
      <c r="AT97" s="1182" t="s">
        <v>8349</v>
      </c>
      <c r="AU97" s="406" t="s">
        <v>8138</v>
      </c>
      <c r="AV97" s="755" t="s">
        <v>3318</v>
      </c>
      <c r="AW97" s="755" t="s">
        <v>3391</v>
      </c>
      <c r="AX97" s="755" t="s">
        <v>3464</v>
      </c>
      <c r="AY97" s="755" t="s">
        <v>3537</v>
      </c>
      <c r="AZ97" s="755" t="s">
        <v>3620</v>
      </c>
      <c r="BA97" s="735" t="s">
        <v>3703</v>
      </c>
      <c r="BB97" s="1145"/>
      <c r="BC97" s="1145"/>
      <c r="BD97" s="1145"/>
      <c r="BE97" s="1145"/>
      <c r="BF97" s="1145"/>
      <c r="BG97" s="1145"/>
      <c r="BH97" s="1180" t="s">
        <v>8351</v>
      </c>
      <c r="BI97" s="1180" t="s">
        <v>8352</v>
      </c>
      <c r="BJ97" s="1181" t="s">
        <v>8353</v>
      </c>
    </row>
    <row r="98" spans="1:62" ht="15.75" customHeight="1">
      <c r="A98" s="207"/>
      <c r="B98" s="1182" t="s">
        <v>8349</v>
      </c>
      <c r="C98" s="406" t="s">
        <v>8140</v>
      </c>
      <c r="D98" s="338" t="s">
        <v>682</v>
      </c>
      <c r="E98" s="338">
        <v>3</v>
      </c>
      <c r="F98" s="755">
        <v>0</v>
      </c>
      <c r="G98" s="755">
        <v>0</v>
      </c>
      <c r="H98" s="755">
        <v>0</v>
      </c>
      <c r="I98" s="755">
        <v>0</v>
      </c>
      <c r="J98" s="755">
        <v>0</v>
      </c>
      <c r="K98" s="1723">
        <f t="shared" si="130"/>
        <v>0</v>
      </c>
      <c r="L98" s="1781"/>
      <c r="M98" s="1781"/>
      <c r="N98" s="1781"/>
      <c r="O98" s="1781"/>
      <c r="P98" s="1781"/>
      <c r="Q98" s="1781"/>
      <c r="R98" s="2365">
        <v>0</v>
      </c>
      <c r="S98" s="2365">
        <v>0</v>
      </c>
      <c r="T98" s="2366">
        <v>0</v>
      </c>
      <c r="U98" s="207"/>
      <c r="V98" s="1142" t="s">
        <v>8359</v>
      </c>
      <c r="W98" s="207"/>
      <c r="X98" s="343"/>
      <c r="Y98" s="207"/>
      <c r="Z98" s="397"/>
      <c r="AA98" s="336">
        <f t="shared" si="124"/>
        <v>0</v>
      </c>
      <c r="AB98" s="415"/>
      <c r="AC98" s="337">
        <f t="shared" si="189"/>
        <v>0</v>
      </c>
      <c r="AD98" s="337">
        <f t="shared" si="190"/>
        <v>0</v>
      </c>
      <c r="AE98" s="337">
        <f t="shared" si="191"/>
        <v>0</v>
      </c>
      <c r="AF98" s="337">
        <f t="shared" si="192"/>
        <v>0</v>
      </c>
      <c r="AG98" s="337">
        <f t="shared" si="193"/>
        <v>0</v>
      </c>
      <c r="AH98" s="322"/>
      <c r="AI98" s="322"/>
      <c r="AJ98" s="322"/>
      <c r="AK98" s="322"/>
      <c r="AL98" s="322"/>
      <c r="AM98" s="322"/>
      <c r="AN98" s="322"/>
      <c r="AO98" s="337">
        <f t="shared" si="186"/>
        <v>0</v>
      </c>
      <c r="AP98" s="337">
        <f t="shared" si="187"/>
        <v>0</v>
      </c>
      <c r="AQ98" s="337">
        <f t="shared" si="188"/>
        <v>0</v>
      </c>
      <c r="AR98" s="415"/>
      <c r="AT98" s="1182" t="s">
        <v>8349</v>
      </c>
      <c r="AU98" s="406" t="s">
        <v>8140</v>
      </c>
      <c r="AV98" s="755" t="s">
        <v>3319</v>
      </c>
      <c r="AW98" s="755" t="s">
        <v>3392</v>
      </c>
      <c r="AX98" s="755" t="s">
        <v>3465</v>
      </c>
      <c r="AY98" s="755" t="s">
        <v>3538</v>
      </c>
      <c r="AZ98" s="755" t="s">
        <v>3621</v>
      </c>
      <c r="BA98" s="735" t="s">
        <v>3704</v>
      </c>
      <c r="BB98" s="1145"/>
      <c r="BC98" s="1145"/>
      <c r="BD98" s="1145"/>
      <c r="BE98" s="1145"/>
      <c r="BF98" s="1145"/>
      <c r="BG98" s="1145"/>
      <c r="BH98" s="1180" t="s">
        <v>8355</v>
      </c>
      <c r="BI98" s="1180" t="s">
        <v>8356</v>
      </c>
      <c r="BJ98" s="1181" t="s">
        <v>8357</v>
      </c>
    </row>
    <row r="99" spans="1:62" ht="15.75" customHeight="1">
      <c r="A99" s="207"/>
      <c r="B99" s="1182" t="s">
        <v>8358</v>
      </c>
      <c r="C99" s="406" t="s">
        <v>8138</v>
      </c>
      <c r="D99" s="338" t="s">
        <v>682</v>
      </c>
      <c r="E99" s="338">
        <v>3</v>
      </c>
      <c r="F99" s="755">
        <v>0</v>
      </c>
      <c r="G99" s="755">
        <v>0</v>
      </c>
      <c r="H99" s="755">
        <v>0</v>
      </c>
      <c r="I99" s="755">
        <v>0</v>
      </c>
      <c r="J99" s="755">
        <v>0</v>
      </c>
      <c r="K99" s="1723">
        <f t="shared" si="130"/>
        <v>0</v>
      </c>
      <c r="L99" s="1781"/>
      <c r="M99" s="1781"/>
      <c r="N99" s="1781"/>
      <c r="O99" s="1781"/>
      <c r="P99" s="1781"/>
      <c r="Q99" s="1781"/>
      <c r="R99" s="2365">
        <v>0</v>
      </c>
      <c r="S99" s="2365">
        <v>0</v>
      </c>
      <c r="T99" s="2366">
        <v>0</v>
      </c>
      <c r="U99" s="207"/>
      <c r="V99" s="1142" t="s">
        <v>8363</v>
      </c>
      <c r="W99" s="207"/>
      <c r="X99" s="343"/>
      <c r="Y99" s="207"/>
      <c r="Z99" s="397"/>
      <c r="AA99" s="336">
        <f t="shared" si="124"/>
        <v>0</v>
      </c>
      <c r="AB99" s="415"/>
      <c r="AC99" s="337">
        <f t="shared" si="189"/>
        <v>0</v>
      </c>
      <c r="AD99" s="337">
        <f t="shared" si="190"/>
        <v>0</v>
      </c>
      <c r="AE99" s="337">
        <f t="shared" si="191"/>
        <v>0</v>
      </c>
      <c r="AF99" s="337">
        <f t="shared" si="192"/>
        <v>0</v>
      </c>
      <c r="AG99" s="337">
        <f t="shared" si="193"/>
        <v>0</v>
      </c>
      <c r="AH99" s="322"/>
      <c r="AI99" s="322"/>
      <c r="AJ99" s="322"/>
      <c r="AK99" s="322"/>
      <c r="AL99" s="322"/>
      <c r="AM99" s="322"/>
      <c r="AN99" s="322"/>
      <c r="AO99" s="337">
        <f t="shared" si="186"/>
        <v>0</v>
      </c>
      <c r="AP99" s="337">
        <f t="shared" si="187"/>
        <v>0</v>
      </c>
      <c r="AQ99" s="337">
        <f t="shared" si="188"/>
        <v>0</v>
      </c>
      <c r="AR99" s="415"/>
      <c r="AT99" s="1182" t="s">
        <v>8358</v>
      </c>
      <c r="AU99" s="406" t="s">
        <v>8138</v>
      </c>
      <c r="AV99" s="755" t="s">
        <v>3320</v>
      </c>
      <c r="AW99" s="755" t="s">
        <v>3393</v>
      </c>
      <c r="AX99" s="755" t="s">
        <v>3466</v>
      </c>
      <c r="AY99" s="755" t="s">
        <v>3539</v>
      </c>
      <c r="AZ99" s="755" t="s">
        <v>3622</v>
      </c>
      <c r="BA99" s="735" t="s">
        <v>3705</v>
      </c>
      <c r="BB99" s="1145"/>
      <c r="BC99" s="1145"/>
      <c r="BD99" s="1145"/>
      <c r="BE99" s="1145"/>
      <c r="BF99" s="1145"/>
      <c r="BG99" s="1145"/>
      <c r="BH99" s="1180" t="s">
        <v>8360</v>
      </c>
      <c r="BI99" s="1180" t="s">
        <v>8361</v>
      </c>
      <c r="BJ99" s="1181" t="s">
        <v>8362</v>
      </c>
    </row>
    <row r="100" spans="1:62" ht="15.75" customHeight="1">
      <c r="A100" s="207"/>
      <c r="B100" s="1182" t="s">
        <v>8358</v>
      </c>
      <c r="C100" s="406" t="s">
        <v>8140</v>
      </c>
      <c r="D100" s="338" t="s">
        <v>682</v>
      </c>
      <c r="E100" s="338">
        <v>3</v>
      </c>
      <c r="F100" s="755">
        <v>0</v>
      </c>
      <c r="G100" s="755">
        <v>0</v>
      </c>
      <c r="H100" s="755">
        <v>0</v>
      </c>
      <c r="I100" s="755">
        <v>0</v>
      </c>
      <c r="J100" s="755">
        <v>0</v>
      </c>
      <c r="K100" s="1723">
        <f t="shared" si="130"/>
        <v>0</v>
      </c>
      <c r="L100" s="1781"/>
      <c r="M100" s="1781"/>
      <c r="N100" s="1781"/>
      <c r="O100" s="1781"/>
      <c r="P100" s="1781"/>
      <c r="Q100" s="1781"/>
      <c r="R100" s="2365">
        <v>0</v>
      </c>
      <c r="S100" s="2365">
        <v>0</v>
      </c>
      <c r="T100" s="2366">
        <v>0</v>
      </c>
      <c r="U100" s="207"/>
      <c r="V100" s="1142" t="s">
        <v>8368</v>
      </c>
      <c r="W100" s="207"/>
      <c r="X100" s="343"/>
      <c r="Y100" s="207"/>
      <c r="Z100" s="397"/>
      <c r="AA100" s="336">
        <f t="shared" si="124"/>
        <v>0</v>
      </c>
      <c r="AB100" s="415"/>
      <c r="AC100" s="337">
        <f t="shared" si="189"/>
        <v>0</v>
      </c>
      <c r="AD100" s="337">
        <f t="shared" si="190"/>
        <v>0</v>
      </c>
      <c r="AE100" s="337">
        <f t="shared" si="191"/>
        <v>0</v>
      </c>
      <c r="AF100" s="337">
        <f t="shared" si="192"/>
        <v>0</v>
      </c>
      <c r="AG100" s="337">
        <f t="shared" si="193"/>
        <v>0</v>
      </c>
      <c r="AH100" s="322"/>
      <c r="AI100" s="322"/>
      <c r="AJ100" s="322"/>
      <c r="AK100" s="322"/>
      <c r="AL100" s="322"/>
      <c r="AM100" s="322"/>
      <c r="AN100" s="322"/>
      <c r="AO100" s="337">
        <f t="shared" si="186"/>
        <v>0</v>
      </c>
      <c r="AP100" s="337">
        <f t="shared" si="187"/>
        <v>0</v>
      </c>
      <c r="AQ100" s="337">
        <f t="shared" si="188"/>
        <v>0</v>
      </c>
      <c r="AR100" s="415"/>
      <c r="AT100" s="1182" t="s">
        <v>8358</v>
      </c>
      <c r="AU100" s="406" t="s">
        <v>8140</v>
      </c>
      <c r="AV100" s="755" t="s">
        <v>3321</v>
      </c>
      <c r="AW100" s="755" t="s">
        <v>3394</v>
      </c>
      <c r="AX100" s="755" t="s">
        <v>3467</v>
      </c>
      <c r="AY100" s="755" t="s">
        <v>3540</v>
      </c>
      <c r="AZ100" s="755" t="s">
        <v>3623</v>
      </c>
      <c r="BA100" s="735" t="s">
        <v>3706</v>
      </c>
      <c r="BB100" s="1145"/>
      <c r="BC100" s="1145"/>
      <c r="BD100" s="1145"/>
      <c r="BE100" s="1145"/>
      <c r="BF100" s="1145"/>
      <c r="BG100" s="1145"/>
      <c r="BH100" s="1180" t="s">
        <v>8364</v>
      </c>
      <c r="BI100" s="1180" t="s">
        <v>8365</v>
      </c>
      <c r="BJ100" s="1181" t="s">
        <v>8366</v>
      </c>
    </row>
    <row r="101" spans="1:62" ht="15.75" customHeight="1" thickBot="1">
      <c r="A101" s="207"/>
      <c r="B101" s="1151" t="s">
        <v>8367</v>
      </c>
      <c r="C101" s="1152" t="s">
        <v>8142</v>
      </c>
      <c r="D101" s="407" t="s">
        <v>682</v>
      </c>
      <c r="E101" s="407">
        <v>3</v>
      </c>
      <c r="F101" s="1715">
        <f>IFERROR(SUM(F72,F75,F78,F81,F84,F87,F90,F91:F100), 0)</f>
        <v>0</v>
      </c>
      <c r="G101" s="1715">
        <f t="shared" ref="G101:I101" si="194">IFERROR(SUM(G72,G75,G78,G81,G84,G87,G90,G91:G100), 0)</f>
        <v>0</v>
      </c>
      <c r="H101" s="1715">
        <f t="shared" si="194"/>
        <v>0</v>
      </c>
      <c r="I101" s="1715">
        <f t="shared" si="194"/>
        <v>13.227</v>
      </c>
      <c r="J101" s="1715">
        <f>IFERROR(SUM(J72,J75,J78,J81,J84,J87,J90,J91:J100), 0)</f>
        <v>2.2080000000000002</v>
      </c>
      <c r="K101" s="1715">
        <f>IFERROR(SUM(K72,K75,K78,K81,K84,K87,K90,K91:K100), 0)</f>
        <v>15.434999999999999</v>
      </c>
      <c r="L101" s="1787"/>
      <c r="M101" s="1787"/>
      <c r="N101" s="1787"/>
      <c r="O101" s="1787"/>
      <c r="P101" s="1787"/>
      <c r="Q101" s="1787"/>
      <c r="R101" s="1715">
        <f>IFERROR(SUM(R72,R75,R78,R81,R84,R87,R90,R91:R100), 0)</f>
        <v>26.58096150614832</v>
      </c>
      <c r="S101" s="1715">
        <f>IFERROR(SUM(S72,S75,S78,S81,S84,S87,S90,S91:S100), 0)</f>
        <v>48.841268147914718</v>
      </c>
      <c r="T101" s="1725">
        <f>IFERROR(SUM(T72,T75,T78,T81,T84,T87,T90,T91:T100), 0)</f>
        <v>103.39248003391198</v>
      </c>
      <c r="U101" s="207"/>
      <c r="V101" s="1157" t="s">
        <v>8374</v>
      </c>
      <c r="W101" s="207"/>
      <c r="X101" s="354"/>
      <c r="Y101" s="207"/>
      <c r="Z101" s="397"/>
      <c r="AB101" s="415"/>
      <c r="AC101" s="322"/>
      <c r="AD101" s="322"/>
      <c r="AE101" s="322"/>
      <c r="AF101" s="322"/>
      <c r="AG101" s="322"/>
      <c r="AH101" s="322"/>
      <c r="AI101" s="322"/>
      <c r="AJ101" s="322"/>
      <c r="AK101" s="322"/>
      <c r="AL101" s="322"/>
      <c r="AM101" s="322"/>
      <c r="AN101" s="322"/>
      <c r="AO101" s="322"/>
      <c r="AP101" s="322"/>
      <c r="AQ101" s="322"/>
      <c r="AR101" s="415"/>
      <c r="AT101" s="1151" t="s">
        <v>8367</v>
      </c>
      <c r="AU101" s="1152" t="s">
        <v>8142</v>
      </c>
      <c r="AV101" s="737" t="s">
        <v>3322</v>
      </c>
      <c r="AW101" s="737" t="s">
        <v>3395</v>
      </c>
      <c r="AX101" s="737" t="s">
        <v>3468</v>
      </c>
      <c r="AY101" s="737" t="s">
        <v>3541</v>
      </c>
      <c r="AZ101" s="737" t="s">
        <v>3624</v>
      </c>
      <c r="BA101" s="737" t="s">
        <v>3707</v>
      </c>
      <c r="BB101" s="1153"/>
      <c r="BC101" s="1153"/>
      <c r="BD101" s="1153"/>
      <c r="BE101" s="1153"/>
      <c r="BF101" s="1153"/>
      <c r="BG101" s="1153"/>
      <c r="BH101" s="737" t="s">
        <v>8369</v>
      </c>
      <c r="BI101" s="737" t="s">
        <v>8370</v>
      </c>
      <c r="BJ101" s="469" t="s">
        <v>8371</v>
      </c>
    </row>
    <row r="102" spans="1:62" ht="15.75" customHeight="1" thickTop="1" thickBot="1">
      <c r="A102" s="207"/>
      <c r="B102" s="1158"/>
      <c r="C102" s="207"/>
      <c r="D102" s="207"/>
      <c r="E102" s="207"/>
      <c r="F102" s="532"/>
      <c r="G102" s="532"/>
      <c r="H102" s="532"/>
      <c r="I102" s="532"/>
      <c r="J102" s="532"/>
      <c r="K102" s="532"/>
      <c r="L102" s="532"/>
      <c r="M102" s="1792"/>
      <c r="N102" s="1792"/>
      <c r="O102" s="1792"/>
      <c r="P102" s="1792"/>
      <c r="Q102" s="1793"/>
      <c r="R102" s="1792"/>
      <c r="S102" s="1792"/>
      <c r="T102" s="1793"/>
      <c r="U102" s="268"/>
      <c r="V102" s="268"/>
      <c r="W102" s="207"/>
      <c r="X102" s="207"/>
      <c r="Y102" s="207"/>
      <c r="Z102" s="397"/>
      <c r="AB102" s="415"/>
      <c r="AC102" s="322"/>
      <c r="AD102" s="322"/>
      <c r="AE102" s="322"/>
      <c r="AF102" s="322"/>
      <c r="AG102" s="322"/>
      <c r="AH102" s="322"/>
      <c r="AI102" s="322"/>
      <c r="AJ102" s="322"/>
      <c r="AK102" s="322"/>
      <c r="AL102" s="322"/>
      <c r="AM102" s="322"/>
      <c r="AN102" s="322"/>
      <c r="AO102" s="322"/>
      <c r="AP102" s="322"/>
      <c r="AQ102" s="322"/>
      <c r="AR102" s="415"/>
      <c r="AT102" s="1158"/>
      <c r="AU102" s="207"/>
      <c r="AV102" s="207"/>
      <c r="AW102" s="207"/>
      <c r="AX102" s="207"/>
      <c r="AY102" s="207"/>
      <c r="AZ102" s="207"/>
      <c r="BA102" s="207"/>
      <c r="BB102" s="207"/>
      <c r="BC102" s="210"/>
      <c r="BD102" s="210"/>
      <c r="BE102" s="210"/>
      <c r="BF102" s="210"/>
      <c r="BG102" s="1159"/>
      <c r="BH102" s="210"/>
      <c r="BI102" s="210"/>
      <c r="BJ102" s="1159"/>
    </row>
    <row r="103" spans="1:62" ht="15.75" customHeight="1" thickTop="1" thickBot="1">
      <c r="A103" s="207"/>
      <c r="B103" s="1132" t="s">
        <v>8372</v>
      </c>
      <c r="C103" s="207"/>
      <c r="D103" s="207"/>
      <c r="E103" s="207"/>
      <c r="F103" s="532"/>
      <c r="G103" s="532"/>
      <c r="H103" s="532"/>
      <c r="I103" s="532"/>
      <c r="J103" s="532"/>
      <c r="K103" s="532"/>
      <c r="L103" s="532"/>
      <c r="M103" s="1792"/>
      <c r="N103" s="1792"/>
      <c r="O103" s="1792"/>
      <c r="P103" s="1792"/>
      <c r="Q103" s="1793"/>
      <c r="R103" s="1792"/>
      <c r="S103" s="1792"/>
      <c r="T103" s="1793"/>
      <c r="U103" s="268"/>
      <c r="V103" s="268"/>
      <c r="W103" s="207"/>
      <c r="X103" s="207"/>
      <c r="Y103" s="207"/>
      <c r="Z103" s="397"/>
      <c r="AB103" s="415"/>
      <c r="AC103" s="322"/>
      <c r="AD103" s="322"/>
      <c r="AE103" s="322"/>
      <c r="AF103" s="322"/>
      <c r="AG103" s="322"/>
      <c r="AH103" s="322"/>
      <c r="AI103" s="322"/>
      <c r="AJ103" s="322"/>
      <c r="AK103" s="322"/>
      <c r="AL103" s="322"/>
      <c r="AM103" s="322"/>
      <c r="AN103" s="322"/>
      <c r="AO103" s="322"/>
      <c r="AP103" s="322"/>
      <c r="AQ103" s="322"/>
      <c r="AR103" s="415"/>
      <c r="AT103" s="1132" t="s">
        <v>8372</v>
      </c>
      <c r="AU103" s="207"/>
      <c r="AV103" s="207"/>
      <c r="AW103" s="207"/>
      <c r="AX103" s="207"/>
      <c r="AY103" s="207"/>
      <c r="AZ103" s="207"/>
      <c r="BA103" s="207"/>
      <c r="BB103" s="207"/>
      <c r="BC103" s="210"/>
      <c r="BD103" s="210"/>
      <c r="BE103" s="210"/>
      <c r="BF103" s="210"/>
      <c r="BG103" s="1159"/>
      <c r="BH103" s="210"/>
      <c r="BI103" s="210"/>
      <c r="BJ103" s="1159"/>
    </row>
    <row r="104" spans="1:62" ht="15.75" customHeight="1" thickTop="1">
      <c r="A104" s="207"/>
      <c r="B104" s="1133" t="s">
        <v>8373</v>
      </c>
      <c r="C104" s="1134" t="s">
        <v>8138</v>
      </c>
      <c r="D104" s="329" t="s">
        <v>682</v>
      </c>
      <c r="E104" s="329">
        <v>3</v>
      </c>
      <c r="F104" s="1721">
        <f>IFERROR(SUM(F10,F13,F16,F19,F22,F25,F31,F34,F37,F40,F43,F46,F70,F73,F76,F79,F82,F85,F88,F91,F93,F95,F97,F99), 0)</f>
        <v>2.3140000000000001</v>
      </c>
      <c r="G104" s="1721">
        <f t="shared" ref="F104:I105" si="195">IFERROR(SUM(G10,G13,G16,G19,G22,G25,G31,G34,G37,G40,G43,G46,G70,G73,G76,G79,G82,G85,G88,G91,G93,G95,G97,G99), 0)</f>
        <v>0</v>
      </c>
      <c r="H104" s="1721">
        <f t="shared" si="195"/>
        <v>0</v>
      </c>
      <c r="I104" s="1721">
        <f t="shared" si="195"/>
        <v>13.227</v>
      </c>
      <c r="J104" s="1721">
        <f>IFERROR(SUM(J10,J13,J16,J19,J22,J25,J31,J34,J37,J40,J43,J46,J70,J73,J76,J79,J82,J85,J88,J91,J93,J95,J97,J99,J52,J55,J58,J64,J61), 0)</f>
        <v>4.2709999999999999</v>
      </c>
      <c r="K104" s="1721">
        <f>IFERROR(SUM(F104:J104), 0)</f>
        <v>19.812000000000001</v>
      </c>
      <c r="L104" s="1806"/>
      <c r="M104" s="1806"/>
      <c r="N104" s="1806"/>
      <c r="O104" s="1806"/>
      <c r="P104" s="1806"/>
      <c r="Q104" s="1806"/>
      <c r="R104" s="1806"/>
      <c r="S104" s="1806"/>
      <c r="T104" s="1807"/>
      <c r="U104" s="207"/>
      <c r="V104" s="1137" t="s">
        <v>8375</v>
      </c>
      <c r="W104" s="207"/>
      <c r="X104" s="335"/>
      <c r="Y104" s="207"/>
      <c r="Z104" s="397"/>
      <c r="AB104" s="415"/>
      <c r="AC104" s="322"/>
      <c r="AD104" s="322"/>
      <c r="AE104" s="322"/>
      <c r="AF104" s="322"/>
      <c r="AG104" s="322"/>
      <c r="AH104" s="322"/>
      <c r="AI104" s="322"/>
      <c r="AJ104" s="322"/>
      <c r="AK104" s="322"/>
      <c r="AL104" s="322"/>
      <c r="AM104" s="322"/>
      <c r="AN104" s="322"/>
      <c r="AO104" s="322"/>
      <c r="AP104" s="322"/>
      <c r="AQ104" s="322"/>
      <c r="AR104" s="415"/>
      <c r="AT104" s="1133" t="s">
        <v>8373</v>
      </c>
      <c r="AU104" s="1134" t="s">
        <v>8138</v>
      </c>
      <c r="AV104" s="733" t="s">
        <v>3323</v>
      </c>
      <c r="AW104" s="733" t="s">
        <v>3396</v>
      </c>
      <c r="AX104" s="733" t="s">
        <v>3469</v>
      </c>
      <c r="AY104" s="733" t="s">
        <v>3542</v>
      </c>
      <c r="AZ104" s="733" t="s">
        <v>3625</v>
      </c>
      <c r="BA104" s="733" t="s">
        <v>3708</v>
      </c>
      <c r="BB104" s="1179"/>
      <c r="BC104" s="1179"/>
      <c r="BD104" s="1179"/>
      <c r="BE104" s="1179"/>
      <c r="BF104" s="1179"/>
      <c r="BG104" s="1179"/>
      <c r="BH104" s="1179"/>
      <c r="BI104" s="1179"/>
      <c r="BJ104" s="1183"/>
    </row>
    <row r="105" spans="1:62" ht="15.75" customHeight="1">
      <c r="A105" s="207"/>
      <c r="B105" s="1138" t="s">
        <v>8373</v>
      </c>
      <c r="C105" s="406" t="s">
        <v>8140</v>
      </c>
      <c r="D105" s="338" t="s">
        <v>682</v>
      </c>
      <c r="E105" s="338">
        <v>3</v>
      </c>
      <c r="F105" s="1723">
        <f t="shared" si="195"/>
        <v>0</v>
      </c>
      <c r="G105" s="1723">
        <f>IFERROR(SUM(G11,G14,G17,G20,G23,G26,G32,G35,G38,G41,G44,G47,G71,G74,G77,G80,G83,G86,G89,G92,G94,G96,G98,G100), 0)</f>
        <v>0</v>
      </c>
      <c r="H105" s="1723">
        <f t="shared" si="195"/>
        <v>0</v>
      </c>
      <c r="I105" s="1723">
        <f t="shared" si="195"/>
        <v>0</v>
      </c>
      <c r="J105" s="1723">
        <f>IFERROR(SUM(J11,J14,J17,J20,J23,J26,J32,J35,J38,J41,J44,J47,J71,J74,J77,J80,J83,J86,J89,J92,J94,J96,J98,J100,J53,J56,J59,J65,J62), 0)</f>
        <v>0</v>
      </c>
      <c r="K105" s="1723">
        <f>IFERROR(SUM(F105:J105), 0)</f>
        <v>0</v>
      </c>
      <c r="L105" s="1781"/>
      <c r="M105" s="1781"/>
      <c r="N105" s="1781"/>
      <c r="O105" s="1781"/>
      <c r="P105" s="1781"/>
      <c r="Q105" s="1781"/>
      <c r="R105" s="1781"/>
      <c r="S105" s="1781"/>
      <c r="T105" s="1782"/>
      <c r="U105" s="207"/>
      <c r="V105" s="1142" t="s">
        <v>8376</v>
      </c>
      <c r="W105" s="207"/>
      <c r="X105" s="343"/>
      <c r="Y105" s="207"/>
      <c r="Z105" s="397"/>
      <c r="AB105" s="415"/>
      <c r="AC105" s="322"/>
      <c r="AD105" s="322"/>
      <c r="AE105" s="322"/>
      <c r="AF105" s="322"/>
      <c r="AG105" s="322"/>
      <c r="AH105" s="322"/>
      <c r="AI105" s="322"/>
      <c r="AJ105" s="322"/>
      <c r="AK105" s="322"/>
      <c r="AL105" s="322"/>
      <c r="AM105" s="322"/>
      <c r="AN105" s="322"/>
      <c r="AO105" s="322"/>
      <c r="AP105" s="322"/>
      <c r="AQ105" s="322"/>
      <c r="AR105" s="415"/>
      <c r="AT105" s="1138" t="s">
        <v>8373</v>
      </c>
      <c r="AU105" s="406" t="s">
        <v>8140</v>
      </c>
      <c r="AV105" s="735" t="s">
        <v>3324</v>
      </c>
      <c r="AW105" s="735" t="s">
        <v>3397</v>
      </c>
      <c r="AX105" s="735" t="s">
        <v>3470</v>
      </c>
      <c r="AY105" s="735" t="s">
        <v>3543</v>
      </c>
      <c r="AZ105" s="735" t="s">
        <v>3626</v>
      </c>
      <c r="BA105" s="735" t="s">
        <v>3709</v>
      </c>
      <c r="BB105" s="1145"/>
      <c r="BC105" s="1145"/>
      <c r="BD105" s="1145"/>
      <c r="BE105" s="1145"/>
      <c r="BF105" s="1145"/>
      <c r="BG105" s="1145"/>
      <c r="BH105" s="1145"/>
      <c r="BI105" s="1145"/>
      <c r="BJ105" s="1146"/>
    </row>
    <row r="106" spans="1:62" ht="15.75" customHeight="1" thickBot="1">
      <c r="A106" s="207"/>
      <c r="B106" s="1151" t="s">
        <v>8373</v>
      </c>
      <c r="C106" s="1152" t="s">
        <v>8142</v>
      </c>
      <c r="D106" s="407" t="s">
        <v>682</v>
      </c>
      <c r="E106" s="407">
        <v>3</v>
      </c>
      <c r="F106" s="1715">
        <f>IFERROR(F104 + F105, 0)</f>
        <v>2.3140000000000001</v>
      </c>
      <c r="G106" s="1715">
        <f t="shared" ref="G106:I106" si="196">IFERROR(G104 + G105, 0)</f>
        <v>0</v>
      </c>
      <c r="H106" s="1715">
        <f t="shared" si="196"/>
        <v>0</v>
      </c>
      <c r="I106" s="1715">
        <f t="shared" si="196"/>
        <v>13.227</v>
      </c>
      <c r="J106" s="1715">
        <f>IFERROR(J104 + J105, 0)</f>
        <v>4.2709999999999999</v>
      </c>
      <c r="K106" s="1715">
        <f>IFERROR(SUM(F106:J106), 0)</f>
        <v>19.812000000000001</v>
      </c>
      <c r="L106" s="1787"/>
      <c r="M106" s="1787"/>
      <c r="N106" s="1787"/>
      <c r="O106" s="1787"/>
      <c r="P106" s="1787"/>
      <c r="Q106" s="1787"/>
      <c r="R106" s="1715">
        <f>IFERROR(SUM(R101,R67,R49,R28), 0)</f>
        <v>34.918297563583593</v>
      </c>
      <c r="S106" s="1715">
        <f>IFERROR(SUM(S101,S67,S49,S28), 0)</f>
        <v>63.632030585237146</v>
      </c>
      <c r="T106" s="1725">
        <f>IFERROR(SUM(T101,T67,T49,T28), 0)</f>
        <v>131.65394368933619</v>
      </c>
      <c r="U106" s="207"/>
      <c r="V106" s="1157" t="s">
        <v>10709</v>
      </c>
      <c r="W106" s="207"/>
      <c r="X106" s="354"/>
      <c r="Y106" s="207"/>
      <c r="Z106" s="397"/>
      <c r="AB106" s="415"/>
      <c r="AC106" s="322"/>
      <c r="AD106" s="322"/>
      <c r="AE106" s="322"/>
      <c r="AF106" s="322"/>
      <c r="AG106" s="322"/>
      <c r="AH106" s="322"/>
      <c r="AI106" s="322"/>
      <c r="AJ106" s="322"/>
      <c r="AK106" s="322"/>
      <c r="AL106" s="322"/>
      <c r="AM106" s="322"/>
      <c r="AN106" s="322"/>
      <c r="AO106" s="322"/>
      <c r="AP106" s="322"/>
      <c r="AQ106" s="322"/>
      <c r="AR106" s="415"/>
      <c r="AT106" s="1151" t="s">
        <v>8373</v>
      </c>
      <c r="AU106" s="1152" t="s">
        <v>8142</v>
      </c>
      <c r="AV106" s="737" t="s">
        <v>3325</v>
      </c>
      <c r="AW106" s="737" t="s">
        <v>3398</v>
      </c>
      <c r="AX106" s="737" t="s">
        <v>3471</v>
      </c>
      <c r="AY106" s="737" t="s">
        <v>3544</v>
      </c>
      <c r="AZ106" s="737" t="s">
        <v>3627</v>
      </c>
      <c r="BA106" s="737" t="s">
        <v>3710</v>
      </c>
      <c r="BB106" s="1153"/>
      <c r="BC106" s="1153"/>
      <c r="BD106" s="1153"/>
      <c r="BE106" s="1153"/>
      <c r="BF106" s="1153"/>
      <c r="BG106" s="1153"/>
      <c r="BH106" s="737" t="s">
        <v>8377</v>
      </c>
      <c r="BI106" s="737" t="s">
        <v>8378</v>
      </c>
      <c r="BJ106" s="469" t="s">
        <v>8379</v>
      </c>
    </row>
    <row r="107" spans="1:62" ht="8.25" customHeight="1" thickTop="1">
      <c r="A107" s="207"/>
      <c r="B107" s="1158"/>
      <c r="C107" s="207"/>
      <c r="D107" s="207"/>
      <c r="E107" s="207"/>
      <c r="F107" s="207"/>
      <c r="G107" s="207"/>
      <c r="H107" s="207"/>
      <c r="I107" s="207"/>
      <c r="J107" s="207"/>
      <c r="K107" s="207"/>
      <c r="L107" s="207"/>
      <c r="M107" s="207"/>
      <c r="N107" s="207"/>
      <c r="O107" s="207"/>
      <c r="P107" s="207"/>
      <c r="Q107" s="207"/>
      <c r="R107" s="207"/>
      <c r="S107" s="207"/>
      <c r="T107" s="207"/>
      <c r="U107" s="207"/>
      <c r="V107" s="207"/>
      <c r="W107" s="207"/>
      <c r="X107" s="207"/>
      <c r="Y107" s="207"/>
      <c r="AC107" s="322"/>
      <c r="AD107" s="322"/>
      <c r="AE107" s="322"/>
      <c r="AF107" s="322"/>
      <c r="AG107" s="322"/>
      <c r="AH107" s="322"/>
      <c r="AI107" s="322"/>
      <c r="AJ107" s="322"/>
      <c r="AK107" s="322"/>
      <c r="AL107" s="322"/>
      <c r="AM107" s="322"/>
      <c r="AN107" s="322"/>
      <c r="AO107" s="322"/>
      <c r="AP107" s="322"/>
      <c r="AQ107" s="322"/>
    </row>
    <row r="108" spans="1:62" ht="16.5" customHeight="1">
      <c r="A108" s="207"/>
      <c r="B108" s="1158"/>
      <c r="C108" s="207"/>
      <c r="D108" s="207"/>
      <c r="E108" s="207"/>
      <c r="F108" s="207"/>
      <c r="G108" s="207"/>
      <c r="H108" s="207"/>
      <c r="I108" s="207"/>
      <c r="J108" s="207"/>
      <c r="K108" s="207"/>
      <c r="L108" s="207"/>
      <c r="M108" s="207"/>
      <c r="N108" s="207"/>
      <c r="O108" s="207"/>
      <c r="P108" s="207"/>
      <c r="Q108" s="207"/>
      <c r="R108" s="207"/>
      <c r="S108" s="207"/>
      <c r="T108" s="207"/>
      <c r="U108" s="207"/>
      <c r="V108" s="207"/>
      <c r="W108" s="207"/>
      <c r="X108" s="207"/>
      <c r="Y108" s="207"/>
      <c r="AC108" s="322"/>
      <c r="AD108" s="322"/>
      <c r="AE108" s="322"/>
      <c r="AF108" s="322"/>
      <c r="AG108" s="322"/>
      <c r="AH108" s="322"/>
      <c r="AI108" s="322"/>
      <c r="AJ108" s="322"/>
      <c r="AK108" s="322"/>
      <c r="AL108" s="322"/>
      <c r="AM108" s="322"/>
      <c r="AN108" s="322"/>
      <c r="AO108" s="322"/>
      <c r="AP108" s="322"/>
      <c r="AQ108" s="322"/>
    </row>
    <row r="109" spans="1:62" ht="15">
      <c r="A109" s="207"/>
      <c r="B109" s="1158"/>
      <c r="C109" s="207"/>
      <c r="D109" s="207"/>
      <c r="E109" s="207"/>
      <c r="F109" s="207"/>
      <c r="G109" s="207"/>
      <c r="H109" s="207"/>
      <c r="I109" s="207"/>
      <c r="J109" s="207"/>
      <c r="K109" s="207"/>
      <c r="L109" s="207"/>
      <c r="M109" s="207"/>
      <c r="N109" s="207"/>
      <c r="O109" s="207"/>
      <c r="P109" s="207"/>
      <c r="Q109" s="207"/>
      <c r="R109" s="207"/>
      <c r="S109" s="207"/>
      <c r="T109" s="207"/>
      <c r="U109" s="207"/>
      <c r="V109" s="207"/>
      <c r="W109" s="207"/>
      <c r="X109" s="207"/>
      <c r="Y109" s="207"/>
      <c r="AC109" s="322"/>
      <c r="AD109" s="322"/>
      <c r="AE109" s="322"/>
      <c r="AF109" s="322"/>
      <c r="AG109" s="322"/>
      <c r="AH109" s="322"/>
      <c r="AI109" s="322"/>
      <c r="AJ109" s="322"/>
      <c r="AK109" s="322"/>
      <c r="AL109" s="322"/>
      <c r="AM109" s="322"/>
      <c r="AN109" s="322"/>
      <c r="AO109" s="322"/>
      <c r="AP109" s="322"/>
      <c r="AQ109" s="322"/>
    </row>
    <row r="110" spans="1:62" ht="15">
      <c r="A110" s="207"/>
      <c r="B110" s="1158"/>
      <c r="C110" s="207"/>
      <c r="D110" s="207"/>
      <c r="E110" s="207"/>
      <c r="F110" s="207"/>
      <c r="G110" s="207"/>
      <c r="H110" s="207"/>
      <c r="I110" s="207"/>
      <c r="J110" s="207"/>
      <c r="K110" s="207"/>
      <c r="L110" s="207"/>
      <c r="M110" s="207"/>
      <c r="N110" s="207"/>
      <c r="O110" s="207"/>
      <c r="P110" s="207"/>
      <c r="Q110" s="207"/>
      <c r="R110" s="207"/>
      <c r="S110" s="207"/>
      <c r="T110" s="207"/>
      <c r="U110" s="207"/>
      <c r="V110" s="207"/>
      <c r="W110" s="207"/>
      <c r="X110" s="207"/>
      <c r="Y110" s="207"/>
      <c r="AC110" s="322"/>
      <c r="AD110" s="322"/>
      <c r="AE110" s="322"/>
      <c r="AF110" s="322"/>
      <c r="AG110" s="322"/>
      <c r="AH110" s="322"/>
      <c r="AI110" s="322"/>
      <c r="AJ110" s="322"/>
      <c r="AK110" s="322"/>
      <c r="AL110" s="322"/>
      <c r="AM110" s="322"/>
      <c r="AN110" s="322"/>
      <c r="AO110" s="322"/>
      <c r="AP110" s="322"/>
      <c r="AQ110" s="322"/>
    </row>
    <row r="111" spans="1:62" ht="15">
      <c r="A111" s="207"/>
      <c r="B111" s="1158"/>
      <c r="C111" s="207"/>
      <c r="D111" s="207"/>
      <c r="E111" s="207"/>
      <c r="F111" s="207"/>
      <c r="G111" s="207"/>
      <c r="H111" s="207"/>
      <c r="I111" s="207"/>
      <c r="J111" s="207"/>
      <c r="K111" s="207"/>
      <c r="L111" s="207"/>
      <c r="M111" s="207"/>
      <c r="N111" s="207"/>
      <c r="O111" s="207"/>
      <c r="P111" s="207"/>
      <c r="Q111" s="207"/>
      <c r="R111" s="207"/>
      <c r="S111" s="207"/>
      <c r="T111" s="207"/>
      <c r="U111" s="207"/>
      <c r="V111" s="207"/>
      <c r="W111" s="207"/>
      <c r="X111" s="207"/>
      <c r="Y111" s="207"/>
      <c r="AC111" s="322"/>
      <c r="AD111" s="322"/>
      <c r="AE111" s="322"/>
      <c r="AF111" s="322"/>
      <c r="AG111" s="322"/>
      <c r="AH111" s="322"/>
      <c r="AI111" s="322"/>
      <c r="AJ111" s="322"/>
      <c r="AK111" s="322"/>
      <c r="AL111" s="322"/>
      <c r="AM111" s="322"/>
      <c r="AN111" s="322"/>
      <c r="AO111" s="322"/>
      <c r="AP111" s="322"/>
      <c r="AQ111" s="322"/>
    </row>
    <row r="112" spans="1:62" ht="15">
      <c r="A112" s="207"/>
      <c r="B112" s="1158"/>
      <c r="C112" s="207"/>
      <c r="D112" s="207"/>
      <c r="E112" s="207"/>
      <c r="F112" s="207"/>
      <c r="G112" s="207"/>
      <c r="H112" s="207"/>
      <c r="I112" s="207"/>
      <c r="J112" s="207"/>
      <c r="K112" s="207"/>
      <c r="L112" s="207"/>
      <c r="M112" s="207"/>
      <c r="N112" s="207"/>
      <c r="O112" s="207"/>
      <c r="P112" s="207"/>
      <c r="Q112" s="207"/>
      <c r="R112" s="207"/>
      <c r="S112" s="207"/>
      <c r="T112" s="207"/>
      <c r="U112" s="207"/>
      <c r="V112" s="207"/>
      <c r="W112" s="207"/>
      <c r="X112" s="207"/>
      <c r="Y112" s="207"/>
      <c r="AC112" s="322"/>
      <c r="AD112" s="322"/>
      <c r="AE112" s="322"/>
      <c r="AF112" s="322"/>
      <c r="AG112" s="322"/>
      <c r="AH112" s="322"/>
      <c r="AI112" s="322"/>
      <c r="AJ112" s="322"/>
      <c r="AK112" s="322"/>
      <c r="AL112" s="322"/>
      <c r="AM112" s="322"/>
      <c r="AN112" s="322"/>
      <c r="AO112" s="322"/>
      <c r="AP112" s="322"/>
      <c r="AQ112" s="322"/>
    </row>
    <row r="113" spans="1:43" ht="15">
      <c r="A113" s="207"/>
      <c r="B113" s="1158"/>
      <c r="C113" s="207"/>
      <c r="D113" s="207"/>
      <c r="E113" s="207"/>
      <c r="F113" s="207"/>
      <c r="G113" s="207"/>
      <c r="H113" s="207"/>
      <c r="I113" s="207"/>
      <c r="J113" s="207"/>
      <c r="K113" s="207"/>
      <c r="L113" s="207"/>
      <c r="M113" s="207"/>
      <c r="N113" s="207"/>
      <c r="O113" s="207"/>
      <c r="P113" s="207"/>
      <c r="Q113" s="207"/>
      <c r="R113" s="207"/>
      <c r="S113" s="207"/>
      <c r="T113" s="207"/>
      <c r="U113" s="207"/>
      <c r="V113" s="207"/>
      <c r="W113" s="207"/>
      <c r="X113" s="207"/>
      <c r="Y113" s="207"/>
      <c r="AC113" s="322"/>
      <c r="AD113" s="322"/>
      <c r="AE113" s="322"/>
      <c r="AF113" s="322"/>
      <c r="AG113" s="322"/>
      <c r="AH113" s="322"/>
      <c r="AI113" s="322"/>
      <c r="AJ113" s="322"/>
      <c r="AK113" s="322"/>
      <c r="AL113" s="322"/>
      <c r="AM113" s="322"/>
      <c r="AN113" s="322"/>
      <c r="AO113" s="322"/>
      <c r="AP113" s="322"/>
      <c r="AQ113" s="322"/>
    </row>
    <row r="114" spans="1:43" ht="15">
      <c r="A114" s="207"/>
      <c r="B114" s="1158"/>
      <c r="C114" s="207"/>
      <c r="D114" s="207"/>
      <c r="E114" s="207"/>
      <c r="F114" s="207"/>
      <c r="G114" s="207"/>
      <c r="H114" s="207"/>
      <c r="I114" s="207"/>
      <c r="J114" s="207"/>
      <c r="K114" s="207"/>
      <c r="L114" s="207"/>
      <c r="M114" s="207"/>
      <c r="N114" s="207"/>
      <c r="O114" s="207"/>
      <c r="P114" s="207"/>
      <c r="Q114" s="207"/>
      <c r="R114" s="207"/>
      <c r="S114" s="207"/>
      <c r="T114" s="207"/>
      <c r="U114" s="207"/>
      <c r="V114" s="207"/>
      <c r="W114" s="207"/>
      <c r="X114" s="207"/>
      <c r="Y114" s="207"/>
      <c r="AC114" s="322"/>
      <c r="AD114" s="322"/>
      <c r="AE114" s="322"/>
      <c r="AF114" s="322"/>
      <c r="AG114" s="322"/>
      <c r="AH114" s="322"/>
      <c r="AI114" s="322"/>
      <c r="AJ114" s="322"/>
      <c r="AK114" s="322"/>
      <c r="AL114" s="322"/>
      <c r="AM114" s="322"/>
      <c r="AN114" s="322"/>
      <c r="AO114" s="322"/>
      <c r="AP114" s="322"/>
      <c r="AQ114" s="322"/>
    </row>
    <row r="115" spans="1:43" ht="15">
      <c r="A115" s="207"/>
      <c r="B115" s="1158"/>
      <c r="C115" s="207"/>
      <c r="D115" s="207"/>
      <c r="E115" s="207"/>
      <c r="F115" s="207"/>
      <c r="G115" s="207"/>
      <c r="H115" s="207"/>
      <c r="I115" s="207"/>
      <c r="J115" s="207"/>
      <c r="K115" s="207"/>
      <c r="L115" s="207"/>
      <c r="M115" s="207"/>
      <c r="N115" s="207"/>
      <c r="O115" s="207"/>
      <c r="P115" s="207"/>
      <c r="Q115" s="207"/>
      <c r="R115" s="207"/>
      <c r="S115" s="207"/>
      <c r="T115" s="207"/>
      <c r="U115" s="207"/>
      <c r="V115" s="207"/>
      <c r="W115" s="207"/>
      <c r="X115" s="207"/>
      <c r="Y115" s="207"/>
      <c r="AC115" s="322"/>
      <c r="AD115" s="322"/>
      <c r="AE115" s="322"/>
      <c r="AF115" s="322"/>
      <c r="AG115" s="322"/>
    </row>
    <row r="116" spans="1:43" ht="15">
      <c r="A116" s="207"/>
      <c r="B116" s="1158"/>
      <c r="C116" s="207"/>
      <c r="D116" s="207"/>
      <c r="E116" s="207"/>
      <c r="F116" s="207"/>
      <c r="G116" s="207"/>
      <c r="H116" s="207"/>
      <c r="I116" s="207"/>
      <c r="J116" s="207"/>
      <c r="K116" s="207"/>
      <c r="L116" s="207"/>
      <c r="M116" s="207"/>
      <c r="N116" s="207"/>
      <c r="O116" s="207"/>
      <c r="P116" s="207"/>
      <c r="Q116" s="207"/>
      <c r="R116" s="207"/>
      <c r="S116" s="207"/>
      <c r="T116" s="207"/>
      <c r="U116" s="207"/>
      <c r="V116" s="207"/>
      <c r="W116" s="207"/>
      <c r="X116" s="207"/>
      <c r="Y116" s="207"/>
      <c r="AC116" s="322"/>
      <c r="AD116" s="322"/>
      <c r="AE116" s="322"/>
      <c r="AF116" s="322"/>
      <c r="AG116" s="322"/>
    </row>
    <row r="117" spans="1:43" ht="15">
      <c r="A117" s="207"/>
      <c r="B117" s="1158"/>
      <c r="C117" s="207"/>
      <c r="D117" s="207"/>
      <c r="E117" s="207"/>
      <c r="F117" s="207"/>
      <c r="G117" s="207"/>
      <c r="H117" s="207"/>
      <c r="I117" s="207"/>
      <c r="J117" s="207"/>
      <c r="K117" s="207"/>
      <c r="L117" s="207"/>
      <c r="M117" s="207"/>
      <c r="N117" s="207"/>
      <c r="O117" s="207"/>
      <c r="P117" s="207"/>
      <c r="Q117" s="207"/>
      <c r="R117" s="207"/>
      <c r="S117" s="207"/>
      <c r="T117" s="207"/>
      <c r="U117" s="207"/>
      <c r="V117" s="207"/>
      <c r="W117" s="207"/>
      <c r="X117" s="207"/>
      <c r="Y117" s="207"/>
      <c r="AC117" s="322"/>
      <c r="AD117" s="322"/>
      <c r="AE117" s="322"/>
      <c r="AF117" s="322"/>
      <c r="AG117" s="322"/>
    </row>
  </sheetData>
  <sheetProtection formatColumns="0" formatRows="0"/>
  <mergeCells count="32">
    <mergeCell ref="U1:V1"/>
    <mergeCell ref="B3:X3"/>
    <mergeCell ref="B5:C7"/>
    <mergeCell ref="D5:D7"/>
    <mergeCell ref="E5:E7"/>
    <mergeCell ref="F5:K5"/>
    <mergeCell ref="L5:Q5"/>
    <mergeCell ref="V5:V7"/>
    <mergeCell ref="X5:X7"/>
    <mergeCell ref="R5:R6"/>
    <mergeCell ref="S5:S6"/>
    <mergeCell ref="T5:T6"/>
    <mergeCell ref="Q6:Q7"/>
    <mergeCell ref="F6:F7"/>
    <mergeCell ref="G6:J6"/>
    <mergeCell ref="K6:K7"/>
    <mergeCell ref="L6:L7"/>
    <mergeCell ref="M6:P6"/>
    <mergeCell ref="BH5:BH6"/>
    <mergeCell ref="BI5:BI6"/>
    <mergeCell ref="BJ5:BJ6"/>
    <mergeCell ref="AT3:BJ3"/>
    <mergeCell ref="AC8:AF8"/>
    <mergeCell ref="AT5:AU7"/>
    <mergeCell ref="AV5:BA5"/>
    <mergeCell ref="BB5:BG5"/>
    <mergeCell ref="BC6:BF6"/>
    <mergeCell ref="BG6:BG7"/>
    <mergeCell ref="AV6:AV7"/>
    <mergeCell ref="AW6:AZ6"/>
    <mergeCell ref="BA6:BA7"/>
    <mergeCell ref="BB6:BB7"/>
  </mergeCells>
  <conditionalFormatting sqref="AA63 AA10:AA60 AA66:AA106">
    <cfRule type="cellIs" dxfId="199" priority="43" operator="equal">
      <formula>0</formula>
    </cfRule>
  </conditionalFormatting>
  <conditionalFormatting sqref="AA15">
    <cfRule type="cellIs" dxfId="198" priority="42" operator="equal">
      <formula>0</formula>
    </cfRule>
  </conditionalFormatting>
  <conditionalFormatting sqref="AA18">
    <cfRule type="cellIs" dxfId="197" priority="41" operator="equal">
      <formula>0</formula>
    </cfRule>
  </conditionalFormatting>
  <conditionalFormatting sqref="AA21">
    <cfRule type="cellIs" dxfId="196" priority="40" operator="equal">
      <formula>0</formula>
    </cfRule>
  </conditionalFormatting>
  <conditionalFormatting sqref="AA24">
    <cfRule type="cellIs" dxfId="195" priority="39" operator="equal">
      <formula>0</formula>
    </cfRule>
  </conditionalFormatting>
  <conditionalFormatting sqref="AA27">
    <cfRule type="cellIs" dxfId="194" priority="38" operator="equal">
      <formula>0</formula>
    </cfRule>
  </conditionalFormatting>
  <conditionalFormatting sqref="AA33">
    <cfRule type="cellIs" dxfId="193" priority="37" operator="equal">
      <formula>0</formula>
    </cfRule>
  </conditionalFormatting>
  <conditionalFormatting sqref="AA36">
    <cfRule type="cellIs" dxfId="192" priority="36" operator="equal">
      <formula>0</formula>
    </cfRule>
  </conditionalFormatting>
  <conditionalFormatting sqref="AA39">
    <cfRule type="cellIs" dxfId="191" priority="35" operator="equal">
      <formula>0</formula>
    </cfRule>
  </conditionalFormatting>
  <conditionalFormatting sqref="AA42">
    <cfRule type="cellIs" dxfId="190" priority="34" operator="equal">
      <formula>0</formula>
    </cfRule>
  </conditionalFormatting>
  <conditionalFormatting sqref="AA45">
    <cfRule type="cellIs" dxfId="189" priority="33" operator="equal">
      <formula>0</formula>
    </cfRule>
  </conditionalFormatting>
  <conditionalFormatting sqref="AA48">
    <cfRule type="cellIs" dxfId="188" priority="32" operator="equal">
      <formula>0</formula>
    </cfRule>
  </conditionalFormatting>
  <conditionalFormatting sqref="AA67">
    <cfRule type="cellIs" dxfId="187" priority="31" operator="equal">
      <formula>0</formula>
    </cfRule>
  </conditionalFormatting>
  <conditionalFormatting sqref="AA72">
    <cfRule type="cellIs" dxfId="186" priority="30" operator="equal">
      <formula>0</formula>
    </cfRule>
  </conditionalFormatting>
  <conditionalFormatting sqref="AA75">
    <cfRule type="cellIs" dxfId="185" priority="29" operator="equal">
      <formula>0</formula>
    </cfRule>
  </conditionalFormatting>
  <conditionalFormatting sqref="AA78">
    <cfRule type="cellIs" dxfId="184" priority="28" operator="equal">
      <formula>0</formula>
    </cfRule>
  </conditionalFormatting>
  <conditionalFormatting sqref="AA81">
    <cfRule type="cellIs" dxfId="183" priority="27" operator="equal">
      <formula>0</formula>
    </cfRule>
  </conditionalFormatting>
  <conditionalFormatting sqref="AA84">
    <cfRule type="cellIs" dxfId="182" priority="26" operator="equal">
      <formula>0</formula>
    </cfRule>
  </conditionalFormatting>
  <conditionalFormatting sqref="AA87">
    <cfRule type="cellIs" dxfId="181" priority="25" operator="equal">
      <formula>0</formula>
    </cfRule>
  </conditionalFormatting>
  <conditionalFormatting sqref="AA90">
    <cfRule type="cellIs" dxfId="180" priority="24" operator="equal">
      <formula>0</formula>
    </cfRule>
  </conditionalFormatting>
  <conditionalFormatting sqref="AA64:AA65">
    <cfRule type="cellIs" dxfId="179" priority="9" operator="equal">
      <formula>0</formula>
    </cfRule>
  </conditionalFormatting>
  <conditionalFormatting sqref="AA64:AA65">
    <cfRule type="cellIs" dxfId="178" priority="11" operator="equal">
      <formula>0</formula>
    </cfRule>
  </conditionalFormatting>
  <conditionalFormatting sqref="AA31:AA48">
    <cfRule type="cellIs" dxfId="177" priority="21" operator="equal">
      <formula>0</formula>
    </cfRule>
  </conditionalFormatting>
  <conditionalFormatting sqref="AA52:AA53">
    <cfRule type="cellIs" dxfId="176" priority="20" operator="equal">
      <formula>0</formula>
    </cfRule>
  </conditionalFormatting>
  <conditionalFormatting sqref="AA52:AA53">
    <cfRule type="cellIs" dxfId="175" priority="19" operator="equal">
      <formula>0</formula>
    </cfRule>
  </conditionalFormatting>
  <conditionalFormatting sqref="AA55:AA56">
    <cfRule type="cellIs" dxfId="174" priority="18" operator="equal">
      <formula>0</formula>
    </cfRule>
  </conditionalFormatting>
  <conditionalFormatting sqref="AA55:AA56">
    <cfRule type="cellIs" dxfId="173" priority="17" operator="equal">
      <formula>0</formula>
    </cfRule>
  </conditionalFormatting>
  <conditionalFormatting sqref="AA58:AA59">
    <cfRule type="cellIs" dxfId="172" priority="16" operator="equal">
      <formula>0</formula>
    </cfRule>
  </conditionalFormatting>
  <conditionalFormatting sqref="AA58:AA59">
    <cfRule type="cellIs" dxfId="171" priority="15" operator="equal">
      <formula>0</formula>
    </cfRule>
  </conditionalFormatting>
  <conditionalFormatting sqref="AA61:AA62">
    <cfRule type="cellIs" dxfId="170" priority="14" operator="equal">
      <formula>0</formula>
    </cfRule>
  </conditionalFormatting>
  <conditionalFormatting sqref="AA61:AA62">
    <cfRule type="cellIs" dxfId="169" priority="13" operator="equal">
      <formula>0</formula>
    </cfRule>
  </conditionalFormatting>
  <conditionalFormatting sqref="AA61:AA62">
    <cfRule type="cellIs" dxfId="168" priority="12" operator="equal">
      <formula>0</formula>
    </cfRule>
  </conditionalFormatting>
  <conditionalFormatting sqref="AA64:AA65">
    <cfRule type="cellIs" dxfId="167" priority="10" operator="equal">
      <formula>0</formula>
    </cfRule>
  </conditionalFormatting>
  <conditionalFormatting sqref="AA67">
    <cfRule type="cellIs" dxfId="166" priority="8" operator="equal">
      <formula>0</formula>
    </cfRule>
  </conditionalFormatting>
  <conditionalFormatting sqref="AA67">
    <cfRule type="cellIs" dxfId="165" priority="7" operator="equal">
      <formula>0</formula>
    </cfRule>
  </conditionalFormatting>
  <conditionalFormatting sqref="AA70:AA71">
    <cfRule type="cellIs" dxfId="164" priority="6" operator="equal">
      <formula>0</formula>
    </cfRule>
  </conditionalFormatting>
  <conditionalFormatting sqref="AA70:AA71">
    <cfRule type="cellIs" dxfId="163" priority="5" operator="equal">
      <formula>0</formula>
    </cfRule>
  </conditionalFormatting>
  <conditionalFormatting sqref="AA70:AA71">
    <cfRule type="cellIs" dxfId="162" priority="4" operator="equal">
      <formula>0</formula>
    </cfRule>
  </conditionalFormatting>
  <conditionalFormatting sqref="AA70:AA100">
    <cfRule type="cellIs" dxfId="161" priority="3" operator="equal">
      <formula>0</formula>
    </cfRule>
  </conditionalFormatting>
  <conditionalFormatting sqref="AA70:AA100">
    <cfRule type="cellIs" dxfId="160" priority="2" operator="equal">
      <formula>0</formula>
    </cfRule>
  </conditionalFormatting>
  <conditionalFormatting sqref="AA70:AA100">
    <cfRule type="cellIs" dxfId="159" priority="1" operator="equal">
      <formula>0</formula>
    </cfRule>
  </conditionalFormatting>
  <dataValidations count="1">
    <dataValidation type="custom" allowBlank="1" showErrorMessage="1" errorTitle="Input Error" error="Please enter a numeric value." sqref="F10:J11 F13:J14 F19:J20 F16:J17 F22:J23 F25:J26 F31:J32 F34:J35 L37:P38 F40:J41 F43:J44 F64:H65 F70:J71 F73:J74 F76:J77 F79:J80 F82:J83 F85:J86 F88:J89 F37:J38 F55:J56 F46:J47 F52:J53 F91:J100 F61:H62 F58:J59 J61:J62 J64:J65">
      <formula1>ISNUMBER(F10)</formula1>
    </dataValidation>
  </dataValidations>
  <pageMargins left="0.7" right="0.7" top="0.75" bottom="0.75" header="0.3" footer="0.3"/>
  <pageSetup paperSize="8" scale="54" fitToHeight="2" orientation="portrait" r:id="rId1"/>
  <headerFooter>
    <oddHeader>&amp;L&amp;F&amp;CSheet: &amp;A&amp;ROFFICIAL</oddHeader>
    <oddFooter>&amp;LPrinted on: &amp;D at &amp;T&amp;CPage &amp;P of &amp;N&amp;ROfwat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tabColor rgb="FFFFFF00"/>
  </sheetPr>
  <dimension ref="A1:F1005"/>
  <sheetViews>
    <sheetView zoomScale="70" zoomScaleNormal="70" workbookViewId="0"/>
  </sheetViews>
  <sheetFormatPr defaultColWidth="9" defaultRowHeight="14.25"/>
  <cols>
    <col min="1" max="1" width="9" style="239"/>
    <col min="2" max="2" width="23.25" style="239" bestFit="1" customWidth="1"/>
    <col min="3" max="3" width="144.5" style="239" bestFit="1" customWidth="1"/>
    <col min="4" max="4" width="5.25" style="239" bestFit="1" customWidth="1"/>
    <col min="5" max="5" width="17.25" style="239" bestFit="1" customWidth="1"/>
    <col min="6" max="6" width="10.25" style="301" bestFit="1" customWidth="1"/>
    <col min="7" max="16384" width="9" style="239"/>
  </cols>
  <sheetData>
    <row r="1" spans="1:6">
      <c r="C1" s="239" t="str">
        <f>CONCATENATE(Lists!$B$59,"_APR2022_F2")</f>
        <v>SSC_APR2022_F2</v>
      </c>
      <c r="F1" s="239"/>
    </row>
    <row r="2" spans="1:6">
      <c r="A2" s="239" t="s">
        <v>3</v>
      </c>
      <c r="B2" s="301" t="s">
        <v>676</v>
      </c>
      <c r="C2" s="301" t="s">
        <v>677</v>
      </c>
      <c r="D2" s="301" t="s">
        <v>678</v>
      </c>
      <c r="E2" s="301" t="s">
        <v>679</v>
      </c>
      <c r="F2" s="303" t="s">
        <v>9845</v>
      </c>
    </row>
    <row r="3" spans="1:6" ht="15">
      <c r="B3" s="259"/>
      <c r="C3" s="302"/>
      <c r="D3" s="301"/>
      <c r="E3" s="301"/>
      <c r="F3" s="303"/>
    </row>
    <row r="4" spans="1:6">
      <c r="B4" s="239" t="str">
        <f>'2A'!AM7</f>
        <v>A19030TOTRPC</v>
      </c>
      <c r="C4" s="239" t="s">
        <v>11724</v>
      </c>
      <c r="E4" s="301" t="s">
        <v>683</v>
      </c>
      <c r="F4" s="307">
        <f>IF(ISBLANK('2A'!L7),"##BLANK",'2A'!L7)</f>
        <v>129.86000000000001</v>
      </c>
    </row>
    <row r="5" spans="1:6">
      <c r="B5" s="239" t="str">
        <f>'2A'!AF8</f>
        <v>A19016RHNPC</v>
      </c>
      <c r="C5" s="239" t="s">
        <v>11725</v>
      </c>
      <c r="E5" s="301" t="s">
        <v>683</v>
      </c>
      <c r="F5" s="307">
        <f>IF(ISBLANK('2A'!E8),"##BLANK",'2A'!E8)</f>
        <v>0</v>
      </c>
    </row>
    <row r="6" spans="1:6">
      <c r="B6" s="239" t="str">
        <f>'2A'!AG8</f>
        <v>A19016RNHNPC</v>
      </c>
      <c r="C6" s="239" t="s">
        <v>11726</v>
      </c>
      <c r="E6" s="301" t="s">
        <v>683</v>
      </c>
      <c r="F6" s="307">
        <f>IF(ISBLANK('2A'!F8),"##BLANK",'2A'!F8)</f>
        <v>0</v>
      </c>
    </row>
    <row r="7" spans="1:6">
      <c r="B7" s="239" t="str">
        <f>'2A'!AH8</f>
        <v>A19016RWRNPC</v>
      </c>
      <c r="C7" s="239" t="s">
        <v>11727</v>
      </c>
      <c r="E7" s="301" t="s">
        <v>683</v>
      </c>
      <c r="F7" s="307">
        <f>IF(ISBLANK('2A'!G8),"##BLANK",'2A'!G8)</f>
        <v>3.5999999999999997E-2</v>
      </c>
    </row>
    <row r="8" spans="1:6">
      <c r="B8" s="239" t="str">
        <f>'2A'!AI8</f>
        <v>A19030WNNPC</v>
      </c>
      <c r="C8" s="239" t="s">
        <v>11728</v>
      </c>
      <c r="E8" s="301" t="s">
        <v>683</v>
      </c>
      <c r="F8" s="307">
        <f>IF(ISBLANK('2A'!H8),"##BLANK",'2A'!H8)</f>
        <v>1.69</v>
      </c>
    </row>
    <row r="9" spans="1:6">
      <c r="B9" s="239" t="str">
        <f>'2A'!AJ8</f>
        <v>A19030WNKNPC</v>
      </c>
      <c r="C9" s="239" t="s">
        <v>11729</v>
      </c>
      <c r="E9" s="301" t="s">
        <v>683</v>
      </c>
      <c r="F9" s="307">
        <f>IF(ISBLANK('2A'!I8),"##BLANK",'2A'!I8)</f>
        <v>0</v>
      </c>
    </row>
    <row r="10" spans="1:6">
      <c r="B10" s="239" t="str">
        <f>'2A'!AK8</f>
        <v>A19030BIONPC</v>
      </c>
      <c r="C10" s="239" t="s">
        <v>11730</v>
      </c>
      <c r="E10" s="301" t="s">
        <v>683</v>
      </c>
      <c r="F10" s="307">
        <f>IF(ISBLANK('2A'!J8),"##BLANK",'2A'!J8)</f>
        <v>0</v>
      </c>
    </row>
    <row r="11" spans="1:6">
      <c r="B11" s="239" t="str">
        <f>'2A'!AL8</f>
        <v>A19030APCNPC</v>
      </c>
      <c r="C11" s="239" t="s">
        <v>11731</v>
      </c>
      <c r="E11" s="301" t="s">
        <v>683</v>
      </c>
      <c r="F11" s="307">
        <f>IF(ISBLANK('2A'!K8),"##BLANK",'2A'!K8)</f>
        <v>0</v>
      </c>
    </row>
    <row r="12" spans="1:6">
      <c r="B12" s="239" t="str">
        <f>'2A'!AM8</f>
        <v>A19030TOTRNPC</v>
      </c>
      <c r="C12" s="239" t="s">
        <v>11732</v>
      </c>
      <c r="E12" s="301" t="s">
        <v>683</v>
      </c>
      <c r="F12" s="307">
        <f>IF(ISBLANK('2A'!L8),"##BLANK",'2A'!L8)</f>
        <v>1.726</v>
      </c>
    </row>
    <row r="13" spans="1:6">
      <c r="B13" s="239" t="str">
        <f>'2A'!AF10</f>
        <v>BM9023XPUH</v>
      </c>
      <c r="C13" s="239" t="s">
        <v>11733</v>
      </c>
      <c r="E13" s="301" t="s">
        <v>683</v>
      </c>
      <c r="F13" s="307">
        <f>IF(ISBLANK('2A'!E10),"##BLANK",'2A'!E10)</f>
        <v>-14.695467098688702</v>
      </c>
    </row>
    <row r="14" spans="1:6">
      <c r="B14" s="239" t="str">
        <f>'2A'!AG10</f>
        <v>BM9223XPUNH</v>
      </c>
      <c r="C14" s="239" t="s">
        <v>11734</v>
      </c>
      <c r="E14" s="301" t="s">
        <v>683</v>
      </c>
      <c r="F14" s="307">
        <f>IF(ISBLANK('2A'!F10),"##BLANK",'2A'!F10)</f>
        <v>0</v>
      </c>
    </row>
    <row r="15" spans="1:6">
      <c r="B15" s="239" t="str">
        <f>'2A'!AH10</f>
        <v>BM9223XPU_WR</v>
      </c>
      <c r="C15" s="239" t="s">
        <v>11735</v>
      </c>
      <c r="E15" s="301" t="s">
        <v>683</v>
      </c>
      <c r="F15" s="307">
        <f>IF(ISBLANK('2A'!G10),"##BLANK",'2A'!G10)</f>
        <v>-8.3236515192656935</v>
      </c>
    </row>
    <row r="16" spans="1:6">
      <c r="B16" s="239" t="str">
        <f>'2A'!AI10</f>
        <v>BM9223XPU_WN</v>
      </c>
      <c r="C16" s="239" t="s">
        <v>11736</v>
      </c>
      <c r="E16" s="301" t="s">
        <v>683</v>
      </c>
      <c r="F16" s="307">
        <f>IF(ISBLANK('2A'!H10),"##BLANK",'2A'!H10)</f>
        <v>-59.048873358916339</v>
      </c>
    </row>
    <row r="17" spans="2:6">
      <c r="B17" s="239" t="str">
        <f>'2A'!AJ10</f>
        <v>BM9223XPU_WWN</v>
      </c>
      <c r="C17" s="239" t="s">
        <v>11737</v>
      </c>
      <c r="E17" s="301" t="s">
        <v>683</v>
      </c>
      <c r="F17" s="307">
        <f>IF(ISBLANK('2A'!I10),"##BLANK",'2A'!I10)</f>
        <v>0</v>
      </c>
    </row>
    <row r="18" spans="2:6">
      <c r="B18" s="239" t="str">
        <f>'2A'!AK10</f>
        <v>BM9223XPU_B</v>
      </c>
      <c r="C18" s="239" t="s">
        <v>11738</v>
      </c>
      <c r="E18" s="301" t="s">
        <v>683</v>
      </c>
      <c r="F18" s="307">
        <f>IF(ISBLANK('2A'!J10),"##BLANK",'2A'!J10)</f>
        <v>0</v>
      </c>
    </row>
    <row r="19" spans="2:6">
      <c r="B19" s="239" t="str">
        <f>'2A'!AL10</f>
        <v>BM9223XPU_AC</v>
      </c>
      <c r="C19" s="239" t="s">
        <v>11739</v>
      </c>
      <c r="E19" s="301" t="s">
        <v>683</v>
      </c>
      <c r="F19" s="307">
        <f>IF(ISBLANK('2A'!K10),"##BLANK",'2A'!K10)</f>
        <v>0</v>
      </c>
    </row>
    <row r="20" spans="2:6">
      <c r="B20" s="239" t="str">
        <f>'2A'!AM10</f>
        <v>BM9223TOTOXIPU</v>
      </c>
      <c r="C20" s="239" t="s">
        <v>11740</v>
      </c>
      <c r="E20" s="301" t="s">
        <v>683</v>
      </c>
      <c r="F20" s="307">
        <f>IF(ISBLANK('2A'!L10),"##BLANK",'2A'!L10)</f>
        <v>-82.067991976870729</v>
      </c>
    </row>
    <row r="21" spans="2:6">
      <c r="B21" s="239" t="str">
        <f>'2A'!AF11</f>
        <v>BM9023PUH</v>
      </c>
      <c r="C21" s="239" t="s">
        <v>11741</v>
      </c>
      <c r="E21" s="301" t="s">
        <v>683</v>
      </c>
      <c r="F21" s="307">
        <f>IF(ISBLANK('2A'!E11),"##BLANK",'2A'!E11)</f>
        <v>-4.1000000000000002E-2</v>
      </c>
    </row>
    <row r="22" spans="2:6">
      <c r="B22" s="239" t="str">
        <f>'2A'!AG11</f>
        <v>BM9223PUNH</v>
      </c>
      <c r="C22" s="239" t="s">
        <v>11742</v>
      </c>
      <c r="E22" s="301" t="s">
        <v>683</v>
      </c>
      <c r="F22" s="307">
        <f>IF(ISBLANK('2A'!F11),"##BLANK",'2A'!F11)</f>
        <v>0</v>
      </c>
    </row>
    <row r="23" spans="2:6">
      <c r="B23" s="239" t="str">
        <f>'2A'!AH11</f>
        <v>BM9223PU_WR</v>
      </c>
      <c r="C23" s="239" t="s">
        <v>11743</v>
      </c>
      <c r="E23" s="301" t="s">
        <v>683</v>
      </c>
      <c r="F23" s="307">
        <f>IF(ISBLANK('2A'!G11),"##BLANK",'2A'!G11)</f>
        <v>-2.8101198133967387E-4</v>
      </c>
    </row>
    <row r="24" spans="2:6">
      <c r="B24" s="239" t="str">
        <f>'2A'!AI11</f>
        <v>BM9223PU_WN</v>
      </c>
      <c r="C24" s="239" t="s">
        <v>11744</v>
      </c>
      <c r="E24" s="301" t="s">
        <v>683</v>
      </c>
      <c r="F24" s="307">
        <f>IF(ISBLANK('2A'!H11),"##BLANK",'2A'!H11)</f>
        <v>4.0999909110638555E-2</v>
      </c>
    </row>
    <row r="25" spans="2:6">
      <c r="B25" s="239" t="str">
        <f>'2A'!AJ11</f>
        <v>BM9223PU_WWN</v>
      </c>
      <c r="C25" s="239" t="s">
        <v>11745</v>
      </c>
      <c r="E25" s="301" t="s">
        <v>683</v>
      </c>
      <c r="F25" s="307">
        <f>IF(ISBLANK('2A'!I11),"##BLANK",'2A'!I11)</f>
        <v>0</v>
      </c>
    </row>
    <row r="26" spans="2:6">
      <c r="B26" s="239" t="str">
        <f>'2A'!AK11</f>
        <v>BM9223PU_B</v>
      </c>
      <c r="C26" s="239" t="s">
        <v>11746</v>
      </c>
      <c r="E26" s="301" t="s">
        <v>683</v>
      </c>
      <c r="F26" s="307">
        <f>IF(ISBLANK('2A'!J11),"##BLANK",'2A'!J11)</f>
        <v>0</v>
      </c>
    </row>
    <row r="27" spans="2:6">
      <c r="B27" s="239" t="str">
        <f>'2A'!AL11</f>
        <v>BM9223PU_AC</v>
      </c>
      <c r="C27" s="239" t="s">
        <v>11747</v>
      </c>
      <c r="E27" s="301" t="s">
        <v>683</v>
      </c>
      <c r="F27" s="307">
        <f>IF(ISBLANK('2A'!K11),"##BLANK",'2A'!K11)</f>
        <v>0</v>
      </c>
    </row>
    <row r="28" spans="2:6">
      <c r="B28" s="239" t="str">
        <f>'2A'!AM11</f>
        <v>BM9223TOTOXEPU</v>
      </c>
      <c r="C28" s="239" t="s">
        <v>11748</v>
      </c>
      <c r="E28" s="301" t="s">
        <v>683</v>
      </c>
      <c r="F28" s="307">
        <f>IF(ISBLANK('2A'!L11),"##BLANK",'2A'!L11)</f>
        <v>-2.8110287070112067E-4</v>
      </c>
    </row>
    <row r="29" spans="2:6">
      <c r="B29" s="239" t="str">
        <f>'2A'!AF12</f>
        <v>BM9023IPUH</v>
      </c>
      <c r="C29" s="239" t="s">
        <v>11749</v>
      </c>
      <c r="E29" s="301" t="s">
        <v>683</v>
      </c>
      <c r="F29" s="307">
        <f>IF(ISBLANK('2A'!E12),"##BLANK",'2A'!E12)</f>
        <v>-14.736467098688703</v>
      </c>
    </row>
    <row r="30" spans="2:6">
      <c r="B30" s="239" t="str">
        <f>'2A'!AG12</f>
        <v>BM9223IPUNH</v>
      </c>
      <c r="C30" s="239" t="s">
        <v>11750</v>
      </c>
      <c r="E30" s="301" t="s">
        <v>683</v>
      </c>
      <c r="F30" s="307">
        <f>IF(ISBLANK('2A'!F12),"##BLANK",'2A'!F12)</f>
        <v>0</v>
      </c>
    </row>
    <row r="31" spans="2:6">
      <c r="B31" s="239" t="str">
        <f>'2A'!AH12</f>
        <v>BM9223IPU_WR</v>
      </c>
      <c r="C31" s="239" t="s">
        <v>11751</v>
      </c>
      <c r="E31" s="301" t="s">
        <v>683</v>
      </c>
      <c r="F31" s="307">
        <f>IF(ISBLANK('2A'!G12),"##BLANK",'2A'!G12)</f>
        <v>-8.3239325312470331</v>
      </c>
    </row>
    <row r="32" spans="2:6">
      <c r="B32" s="239" t="str">
        <f>'2A'!AI12</f>
        <v>BM9223IPU_WN</v>
      </c>
      <c r="C32" s="239" t="s">
        <v>11752</v>
      </c>
      <c r="E32" s="301" t="s">
        <v>683</v>
      </c>
      <c r="F32" s="307">
        <f>IF(ISBLANK('2A'!H12),"##BLANK",'2A'!H12)</f>
        <v>-59.0078734498057</v>
      </c>
    </row>
    <row r="33" spans="2:6">
      <c r="B33" s="239" t="str">
        <f>'2A'!AJ12</f>
        <v>BM9223IPU_WWN</v>
      </c>
      <c r="C33" s="239" t="s">
        <v>11753</v>
      </c>
      <c r="E33" s="301" t="s">
        <v>683</v>
      </c>
      <c r="F33" s="307">
        <f>IF(ISBLANK('2A'!I12),"##BLANK",'2A'!I12)</f>
        <v>0</v>
      </c>
    </row>
    <row r="34" spans="2:6">
      <c r="B34" s="239" t="str">
        <f>'2A'!AK12</f>
        <v>BM9223IPU_B</v>
      </c>
      <c r="C34" s="239" t="s">
        <v>11754</v>
      </c>
      <c r="E34" s="301" t="s">
        <v>683</v>
      </c>
      <c r="F34" s="307">
        <f>IF(ISBLANK('2A'!J12),"##BLANK",'2A'!J12)</f>
        <v>0</v>
      </c>
    </row>
    <row r="35" spans="2:6">
      <c r="B35" s="239" t="str">
        <f>'2A'!AL12</f>
        <v>BM9223IPU_AC</v>
      </c>
      <c r="C35" s="239" t="s">
        <v>11755</v>
      </c>
      <c r="E35" s="301" t="s">
        <v>683</v>
      </c>
      <c r="F35" s="307">
        <f>IF(ISBLANK('2A'!K12),"##BLANK",'2A'!K12)</f>
        <v>0</v>
      </c>
    </row>
    <row r="36" spans="2:6">
      <c r="B36" s="239" t="str">
        <f>'2A'!AM12</f>
        <v>BM9223IPUNHT</v>
      </c>
      <c r="C36" s="239" t="s">
        <v>11756</v>
      </c>
      <c r="E36" s="301" t="s">
        <v>683</v>
      </c>
      <c r="F36" s="307">
        <f>IF(ISBLANK('2A'!L12),"##BLANK",'2A'!L12)</f>
        <v>-82.068273079741431</v>
      </c>
    </row>
    <row r="37" spans="2:6">
      <c r="B37" s="239" t="str">
        <f>'2A'!AM14</f>
        <v>A19030BIONDEPT_T</v>
      </c>
      <c r="C37" s="239" t="s">
        <v>11757</v>
      </c>
      <c r="E37" s="301" t="s">
        <v>683</v>
      </c>
      <c r="F37" s="307">
        <f>IF(ISBLANK('2A'!L14),"##BLANK",'2A'!L14)</f>
        <v>-25.27</v>
      </c>
    </row>
    <row r="38" spans="2:6">
      <c r="B38" s="239" t="str">
        <f>'2A'!AM15</f>
        <v>A19030BIONAMOIT_T</v>
      </c>
      <c r="C38" s="239" t="s">
        <v>11758</v>
      </c>
      <c r="E38" s="301" t="s">
        <v>683</v>
      </c>
      <c r="F38" s="307">
        <f>IF(ISBLANK('2A'!L15),"##BLANK",'2A'!L15)</f>
        <v>0</v>
      </c>
    </row>
    <row r="39" spans="2:6">
      <c r="B39" s="239" t="str">
        <f>'2A'!AF17</f>
        <v>BM9027H</v>
      </c>
      <c r="C39" s="239" t="s">
        <v>11759</v>
      </c>
      <c r="E39" s="301" t="s">
        <v>683</v>
      </c>
      <c r="F39" s="307">
        <f>IF(ISBLANK('2A'!E17),"##BLANK",'2A'!E17)</f>
        <v>0</v>
      </c>
    </row>
    <row r="40" spans="2:6">
      <c r="B40" s="239" t="str">
        <f>'2A'!AG17</f>
        <v>BM9027NH</v>
      </c>
      <c r="C40" s="239" t="s">
        <v>11759</v>
      </c>
      <c r="E40" s="301" t="s">
        <v>683</v>
      </c>
      <c r="F40" s="307">
        <f>IF(ISBLANK('2A'!F17),"##BLANK",'2A'!F17)</f>
        <v>0</v>
      </c>
    </row>
    <row r="41" spans="2:6">
      <c r="B41" s="239" t="str">
        <f>'2A'!AH17</f>
        <v>BM320WR</v>
      </c>
      <c r="C41" s="239" t="s">
        <v>11759</v>
      </c>
      <c r="E41" s="301" t="s">
        <v>683</v>
      </c>
      <c r="F41" s="307">
        <f>IF(ISBLANK('2A'!G17),"##BLANK",'2A'!G17)</f>
        <v>0</v>
      </c>
    </row>
    <row r="42" spans="2:6">
      <c r="B42" s="239" t="str">
        <f>'2A'!AI17</f>
        <v>BM320WN</v>
      </c>
      <c r="C42" s="239" t="s">
        <v>11759</v>
      </c>
      <c r="E42" s="301" t="s">
        <v>683</v>
      </c>
      <c r="F42" s="307">
        <f>IF(ISBLANK('2A'!H17),"##BLANK",'2A'!H17)</f>
        <v>0.14899999999999999</v>
      </c>
    </row>
    <row r="43" spans="2:6">
      <c r="B43" s="239" t="str">
        <f>'2A'!AJ17</f>
        <v>BM820WNK</v>
      </c>
      <c r="C43" s="239" t="s">
        <v>11759</v>
      </c>
      <c r="E43" s="301" t="s">
        <v>683</v>
      </c>
      <c r="F43" s="307">
        <f>IF(ISBLANK('2A'!I17),"##BLANK",'2A'!I17)</f>
        <v>0</v>
      </c>
    </row>
    <row r="44" spans="2:6">
      <c r="B44" s="239" t="str">
        <f>'2A'!AK17</f>
        <v>BM820BIO</v>
      </c>
      <c r="C44" s="239" t="s">
        <v>11759</v>
      </c>
      <c r="E44" s="301" t="s">
        <v>683</v>
      </c>
      <c r="F44" s="307">
        <f>IF(ISBLANK('2A'!J17),"##BLANK",'2A'!J17)</f>
        <v>0</v>
      </c>
    </row>
    <row r="45" spans="2:6">
      <c r="B45" s="239" t="str">
        <f>'2A'!AL17</f>
        <v>BM820APC</v>
      </c>
      <c r="C45" s="239" t="s">
        <v>11759</v>
      </c>
      <c r="E45" s="301" t="s">
        <v>683</v>
      </c>
      <c r="F45" s="307">
        <f>IF(ISBLANK('2A'!K17),"##BLANK",'2A'!K17)</f>
        <v>0</v>
      </c>
    </row>
    <row r="46" spans="2:6">
      <c r="B46" s="239" t="str">
        <f>'2A'!AM17</f>
        <v>BM820TOT</v>
      </c>
      <c r="C46" s="239" t="s">
        <v>11759</v>
      </c>
      <c r="E46" s="301" t="s">
        <v>683</v>
      </c>
      <c r="F46" s="307">
        <f>IF(ISBLANK('2A'!L17),"##BLANK",'2A'!L17)</f>
        <v>0.14899999999999999</v>
      </c>
    </row>
    <row r="47" spans="2:6">
      <c r="B47" s="239" t="str">
        <f>'2A'!AF19</f>
        <v>HP00030RH</v>
      </c>
      <c r="C47" s="239" t="s">
        <v>11760</v>
      </c>
      <c r="E47" s="301" t="s">
        <v>683</v>
      </c>
      <c r="F47" s="307">
        <f>IF(ISBLANK('2A'!E19),"##BLANK",'2A'!E19)</f>
        <v>-3.1184670986887033</v>
      </c>
    </row>
    <row r="48" spans="2:6">
      <c r="B48" s="239" t="str">
        <f>'2A'!AG19</f>
        <v>HP00030RNH</v>
      </c>
      <c r="C48" s="239" t="s">
        <v>11761</v>
      </c>
      <c r="E48" s="301" t="s">
        <v>683</v>
      </c>
      <c r="F48" s="307">
        <f>IF(ISBLANK('2A'!F19),"##BLANK",'2A'!F19)</f>
        <v>0</v>
      </c>
    </row>
    <row r="49" spans="2:6">
      <c r="B49" s="239" t="str">
        <f>'2A'!AH19</f>
        <v>HP00030WR</v>
      </c>
      <c r="C49" s="239" t="s">
        <v>11762</v>
      </c>
      <c r="E49" s="301" t="s">
        <v>683</v>
      </c>
      <c r="F49" s="307">
        <f>IF(ISBLANK('2A'!G19),"##BLANK",'2A'!G19)</f>
        <v>1.1500674687529671</v>
      </c>
    </row>
    <row r="50" spans="2:6">
      <c r="B50" s="239" t="str">
        <f>'2A'!AI19</f>
        <v>HP00030WNP</v>
      </c>
      <c r="C50" s="239" t="s">
        <v>11763</v>
      </c>
      <c r="E50" s="301" t="s">
        <v>683</v>
      </c>
      <c r="F50" s="307">
        <f>IF(ISBLANK('2A'!H19),"##BLANK",'2A'!H19)</f>
        <v>26.365126550194301</v>
      </c>
    </row>
    <row r="51" spans="2:6">
      <c r="B51" s="239" t="str">
        <f>'2A'!AJ19</f>
        <v>HP00030WWNP</v>
      </c>
      <c r="C51" s="239" t="s">
        <v>11764</v>
      </c>
      <c r="E51" s="301" t="s">
        <v>683</v>
      </c>
      <c r="F51" s="307">
        <f>IF(ISBLANK('2A'!I19),"##BLANK",'2A'!I19)</f>
        <v>0</v>
      </c>
    </row>
    <row r="52" spans="2:6">
      <c r="B52" s="239" t="str">
        <f>'2A'!AK19</f>
        <v>HP00030BIO</v>
      </c>
      <c r="C52" s="239" t="s">
        <v>11765</v>
      </c>
      <c r="E52" s="301" t="s">
        <v>683</v>
      </c>
      <c r="F52" s="307">
        <f>IF(ISBLANK('2A'!J19),"##BLANK",'2A'!J19)</f>
        <v>0</v>
      </c>
    </row>
    <row r="53" spans="2:6">
      <c r="B53" s="239" t="str">
        <f>'2A'!AL19</f>
        <v>HP00030APC</v>
      </c>
      <c r="C53" s="239" t="s">
        <v>11766</v>
      </c>
      <c r="E53" s="301" t="s">
        <v>683</v>
      </c>
      <c r="F53" s="307">
        <f>IF(ISBLANK('2A'!K19),"##BLANK",'2A'!K19)</f>
        <v>0</v>
      </c>
    </row>
    <row r="54" spans="2:6">
      <c r="B54" s="239" t="str">
        <f>'2A'!AM19</f>
        <v>HP00030CTOT</v>
      </c>
      <c r="C54" s="239" t="s">
        <v>11767</v>
      </c>
      <c r="E54" s="301" t="s">
        <v>683</v>
      </c>
      <c r="F54" s="307">
        <f>IF(ISBLANK('2A'!L19),"##BLANK",'2A'!L19)</f>
        <v>24.396726920258565</v>
      </c>
    </row>
    <row r="55" spans="2:6">
      <c r="B55" s="239" t="str">
        <f>'2A'!AM22</f>
        <v>BR75033</v>
      </c>
      <c r="C55" s="239" t="s">
        <v>11768</v>
      </c>
      <c r="E55" s="301" t="s">
        <v>683</v>
      </c>
      <c r="F55" s="307">
        <f>IF(ISBLANK('2A'!L22),"##BLANK",'2A'!L22)</f>
        <v>0</v>
      </c>
    </row>
    <row r="56" spans="2:6">
      <c r="B56" s="239" t="str">
        <f>'2B'!AF8</f>
        <v>B0010WN</v>
      </c>
      <c r="C56" s="239" t="s">
        <v>11769</v>
      </c>
      <c r="E56" s="301" t="s">
        <v>683</v>
      </c>
      <c r="F56" s="307">
        <f>IF(ISBLANK('2B'!F8),"##BLANK",'2B'!F8)</f>
        <v>10.743</v>
      </c>
    </row>
    <row r="57" spans="2:6">
      <c r="B57" s="239" t="str">
        <f>'2B'!AG8</f>
        <v>B0010WNK</v>
      </c>
      <c r="C57" s="239" t="s">
        <v>11770</v>
      </c>
      <c r="E57" s="301" t="s">
        <v>683</v>
      </c>
      <c r="F57" s="307">
        <f>IF(ISBLANK('2B'!G8),"##BLANK",'2B'!G8)</f>
        <v>0</v>
      </c>
    </row>
    <row r="58" spans="2:6">
      <c r="B58" s="239" t="str">
        <f>'2B'!AH8</f>
        <v>B0010BIO</v>
      </c>
      <c r="C58" s="239" t="s">
        <v>11771</v>
      </c>
      <c r="E58" s="301" t="s">
        <v>683</v>
      </c>
      <c r="F58" s="261">
        <f>IF(ISBLANK('2B'!H8),"##BLANK",'2B'!H8)</f>
        <v>0</v>
      </c>
    </row>
    <row r="59" spans="2:6">
      <c r="B59" s="239" t="str">
        <f>'2B'!AI8</f>
        <v>B0010APC</v>
      </c>
      <c r="C59" s="239" t="s">
        <v>11772</v>
      </c>
      <c r="E59" s="301" t="s">
        <v>683</v>
      </c>
      <c r="F59" s="307">
        <f>IF(ISBLANK('2B'!I8),"##BLANK",'2B'!I8)</f>
        <v>0</v>
      </c>
    </row>
    <row r="60" spans="2:6">
      <c r="B60" s="239" t="str">
        <f>'2B'!AJ8</f>
        <v>B0010TOT</v>
      </c>
      <c r="C60" s="239" t="s">
        <v>11773</v>
      </c>
      <c r="E60" s="301" t="s">
        <v>683</v>
      </c>
      <c r="F60" s="307">
        <f>IF(ISBLANK('2B'!J8),"##BLANK",'2B'!J8)</f>
        <v>13.327</v>
      </c>
    </row>
    <row r="61" spans="2:6">
      <c r="B61" s="239" t="str">
        <f>'2B'!AF9</f>
        <v>B0011WN</v>
      </c>
      <c r="C61" s="239" t="s">
        <v>11774</v>
      </c>
      <c r="E61" s="301" t="s">
        <v>683</v>
      </c>
      <c r="F61" s="307">
        <f>IF(ISBLANK('2B'!F9),"##BLANK",'2B'!F9)</f>
        <v>0</v>
      </c>
    </row>
    <row r="62" spans="2:6">
      <c r="B62" s="239" t="str">
        <f>'2B'!AG9</f>
        <v>B0011WNK</v>
      </c>
      <c r="C62" s="239" t="s">
        <v>11775</v>
      </c>
      <c r="E62" s="301" t="s">
        <v>683</v>
      </c>
      <c r="F62" s="307">
        <f>IF(ISBLANK('2B'!G9),"##BLANK",'2B'!G9)</f>
        <v>0</v>
      </c>
    </row>
    <row r="63" spans="2:6">
      <c r="B63" s="239" t="str">
        <f>'2B'!AH9</f>
        <v>B0011BIO</v>
      </c>
      <c r="C63" s="239" t="s">
        <v>11776</v>
      </c>
      <c r="E63" s="301" t="s">
        <v>683</v>
      </c>
      <c r="F63" s="307">
        <f>IF(ISBLANK('2B'!H9),"##BLANK",'2B'!H9)</f>
        <v>0</v>
      </c>
    </row>
    <row r="64" spans="2:6">
      <c r="B64" s="239" t="str">
        <f>'2B'!AI9</f>
        <v>B0011APC</v>
      </c>
      <c r="C64" s="239" t="s">
        <v>11777</v>
      </c>
      <c r="E64" s="301" t="s">
        <v>683</v>
      </c>
      <c r="F64" s="307">
        <f>IF(ISBLANK('2B'!I9),"##BLANK",'2B'!I9)</f>
        <v>0</v>
      </c>
    </row>
    <row r="65" spans="2:6">
      <c r="B65" s="239" t="str">
        <f>'2B'!AJ9</f>
        <v>B0011TOT</v>
      </c>
      <c r="C65" s="239" t="s">
        <v>11778</v>
      </c>
      <c r="E65" s="301" t="s">
        <v>683</v>
      </c>
      <c r="F65" s="307">
        <f>IF(ISBLANK('2B'!J9),"##BLANK",'2B'!J9)</f>
        <v>0</v>
      </c>
    </row>
    <row r="66" spans="2:6">
      <c r="B66" s="239" t="str">
        <f>'2B'!AE10</f>
        <v>B0012WR</v>
      </c>
      <c r="C66" s="239" t="s">
        <v>11779</v>
      </c>
      <c r="E66" s="301" t="s">
        <v>683</v>
      </c>
      <c r="F66" s="307">
        <f>IF(ISBLANK('2B'!E10),"##BLANK",'2B'!E10)</f>
        <v>3.1019999999999999</v>
      </c>
    </row>
    <row r="67" spans="2:6">
      <c r="B67" s="239" t="str">
        <f>'2B'!AF10</f>
        <v>B0012WN</v>
      </c>
      <c r="C67" s="239" t="s">
        <v>11780</v>
      </c>
      <c r="E67" s="301" t="s">
        <v>683</v>
      </c>
      <c r="F67" s="307">
        <f>IF(ISBLANK('2B'!F10),"##BLANK",'2B'!F10)</f>
        <v>0.11700000000000001</v>
      </c>
    </row>
    <row r="68" spans="2:6">
      <c r="B68" s="239" t="str">
        <f>'2B'!AG10</f>
        <v>B0012WNK</v>
      </c>
      <c r="C68" s="239" t="s">
        <v>11781</v>
      </c>
      <c r="E68" s="301" t="s">
        <v>683</v>
      </c>
      <c r="F68" s="307">
        <f>IF(ISBLANK('2B'!G10),"##BLANK",'2B'!G10)</f>
        <v>0</v>
      </c>
    </row>
    <row r="69" spans="2:6">
      <c r="B69" s="239" t="str">
        <f>'2B'!AH10</f>
        <v>B0012BIO</v>
      </c>
      <c r="C69" s="239" t="s">
        <v>11782</v>
      </c>
      <c r="E69" s="301" t="s">
        <v>683</v>
      </c>
      <c r="F69" s="307">
        <f>IF(ISBLANK('2B'!H10),"##BLANK",'2B'!H10)</f>
        <v>0</v>
      </c>
    </row>
    <row r="70" spans="2:6">
      <c r="B70" s="239" t="str">
        <f>'2B'!AI10</f>
        <v>B0012APC</v>
      </c>
      <c r="C70" s="239" t="s">
        <v>11783</v>
      </c>
      <c r="E70" s="301" t="s">
        <v>683</v>
      </c>
      <c r="F70" s="307">
        <f>IF(ISBLANK('2B'!I10),"##BLANK",'2B'!I10)</f>
        <v>0</v>
      </c>
    </row>
    <row r="71" spans="2:6">
      <c r="B71" s="239" t="str">
        <f>'2B'!AJ10</f>
        <v>B0012TOT</v>
      </c>
      <c r="C71" s="239" t="s">
        <v>11784</v>
      </c>
      <c r="E71" s="301" t="s">
        <v>683</v>
      </c>
      <c r="F71" s="307">
        <f>IF(ISBLANK('2B'!J10),"##BLANK",'2B'!J10)</f>
        <v>3.2189999999999999</v>
      </c>
    </row>
    <row r="72" spans="2:6">
      <c r="B72" s="239" t="str">
        <f>'2B'!AF11</f>
        <v>B0013WN</v>
      </c>
      <c r="C72" s="239" t="s">
        <v>11785</v>
      </c>
      <c r="E72" s="301" t="s">
        <v>683</v>
      </c>
      <c r="F72" s="307">
        <f>IF(ISBLANK('2B'!F11),"##BLANK",'2B'!F11)</f>
        <v>4.4999999999999998E-2</v>
      </c>
    </row>
    <row r="73" spans="2:6">
      <c r="B73" s="239" t="str">
        <f>'2B'!AG11</f>
        <v>B0013WNK</v>
      </c>
      <c r="C73" s="239" t="s">
        <v>11786</v>
      </c>
      <c r="E73" s="301" t="s">
        <v>683</v>
      </c>
      <c r="F73" s="307">
        <f>IF(ISBLANK('2B'!G11),"##BLANK",'2B'!G11)</f>
        <v>0</v>
      </c>
    </row>
    <row r="74" spans="2:6">
      <c r="B74" s="239" t="str">
        <f>'2B'!AH11</f>
        <v>B0013BIO</v>
      </c>
      <c r="C74" s="239" t="s">
        <v>11787</v>
      </c>
      <c r="E74" s="301" t="s">
        <v>683</v>
      </c>
      <c r="F74" s="307">
        <f>IF(ISBLANK('2B'!H11),"##BLANK",'2B'!H11)</f>
        <v>0</v>
      </c>
    </row>
    <row r="75" spans="2:6">
      <c r="B75" s="239" t="str">
        <f>'2B'!AI11</f>
        <v>B0013APC</v>
      </c>
      <c r="C75" s="239" t="s">
        <v>11788</v>
      </c>
      <c r="E75" s="301" t="s">
        <v>683</v>
      </c>
      <c r="F75" s="307">
        <f>IF(ISBLANK('2B'!I11),"##BLANK",'2B'!I11)</f>
        <v>0</v>
      </c>
    </row>
    <row r="76" spans="2:6">
      <c r="B76" s="239" t="str">
        <f>'2B'!AJ11</f>
        <v>B0013TOT</v>
      </c>
      <c r="C76" s="239" t="s">
        <v>11789</v>
      </c>
      <c r="E76" s="301" t="s">
        <v>683</v>
      </c>
      <c r="F76" s="307">
        <f>IF(ISBLANK('2B'!J11),"##BLANK",'2B'!J11)</f>
        <v>5.0999999999999997E-2</v>
      </c>
    </row>
    <row r="77" spans="2:6">
      <c r="B77" s="239" t="str">
        <f>'2B'!AF12</f>
        <v>B0014WN</v>
      </c>
      <c r="C77" s="239" t="s">
        <v>11790</v>
      </c>
      <c r="E77" s="301" t="s">
        <v>683</v>
      </c>
      <c r="F77" s="307">
        <f>IF(ISBLANK('2B'!F12),"##BLANK",'2B'!F12)</f>
        <v>12.622</v>
      </c>
    </row>
    <row r="78" spans="2:6">
      <c r="B78" s="239" t="str">
        <f>'2B'!AG12</f>
        <v>B0014WNK</v>
      </c>
      <c r="C78" s="239" t="s">
        <v>11791</v>
      </c>
      <c r="E78" s="301" t="s">
        <v>683</v>
      </c>
      <c r="F78" s="308">
        <f>IF(ISBLANK('2B'!G12),"##BLANK",'2B'!G12)</f>
        <v>0</v>
      </c>
    </row>
    <row r="79" spans="2:6">
      <c r="B79" s="239" t="str">
        <f>'2B'!AH12</f>
        <v>B0014BIO</v>
      </c>
      <c r="C79" s="239" t="s">
        <v>11792</v>
      </c>
      <c r="E79" s="301" t="s">
        <v>683</v>
      </c>
      <c r="F79" s="308">
        <f>IF(ISBLANK('2B'!H12),"##BLANK",'2B'!H12)</f>
        <v>0</v>
      </c>
    </row>
    <row r="80" spans="2:6">
      <c r="B80" s="239" t="str">
        <f>'2B'!AI12</f>
        <v>B0014APC</v>
      </c>
      <c r="C80" s="239" t="s">
        <v>11793</v>
      </c>
      <c r="E80" s="301" t="s">
        <v>683</v>
      </c>
      <c r="F80" s="308">
        <f>IF(ISBLANK('2B'!I12),"##BLANK",'2B'!I12)</f>
        <v>0</v>
      </c>
    </row>
    <row r="81" spans="2:6">
      <c r="B81" s="239" t="str">
        <f>'2B'!AJ12</f>
        <v>B0014TOT</v>
      </c>
      <c r="C81" s="239" t="s">
        <v>11794</v>
      </c>
      <c r="E81" s="301" t="s">
        <v>683</v>
      </c>
      <c r="F81" s="308">
        <f>IF(ISBLANK('2B'!J12),"##BLANK",'2B'!J12)</f>
        <v>12.622</v>
      </c>
    </row>
    <row r="82" spans="2:6">
      <c r="B82" s="239" t="str">
        <f>'2B'!AF13</f>
        <v>B0015WN</v>
      </c>
      <c r="C82" s="239" t="s">
        <v>11795</v>
      </c>
      <c r="E82" s="301" t="s">
        <v>683</v>
      </c>
      <c r="F82" s="308">
        <f>IF(ISBLANK('2B'!F13),"##BLANK",'2B'!F13)</f>
        <v>0</v>
      </c>
    </row>
    <row r="83" spans="2:6">
      <c r="B83" s="239" t="str">
        <f>'2B'!AG13</f>
        <v>B0015WNK</v>
      </c>
      <c r="C83" s="239" t="s">
        <v>11796</v>
      </c>
      <c r="E83" s="301" t="s">
        <v>683</v>
      </c>
      <c r="F83" s="308">
        <f>IF(ISBLANK('2B'!G13),"##BLANK",'2B'!G13)</f>
        <v>0</v>
      </c>
    </row>
    <row r="84" spans="2:6">
      <c r="B84" s="239" t="str">
        <f>'2B'!AH13</f>
        <v>B0015BIO</v>
      </c>
      <c r="C84" s="239" t="s">
        <v>11797</v>
      </c>
      <c r="E84" s="301" t="s">
        <v>683</v>
      </c>
      <c r="F84" s="308">
        <f>IF(ISBLANK('2B'!H13),"##BLANK",'2B'!H13)</f>
        <v>0</v>
      </c>
    </row>
    <row r="85" spans="2:6">
      <c r="B85" s="239" t="str">
        <f>'2B'!AI13</f>
        <v>B0015APC</v>
      </c>
      <c r="C85" s="239" t="s">
        <v>11798</v>
      </c>
      <c r="E85" s="301" t="s">
        <v>683</v>
      </c>
      <c r="F85" s="308">
        <f>IF(ISBLANK('2B'!I13),"##BLANK",'2B'!I13)</f>
        <v>0</v>
      </c>
    </row>
    <row r="86" spans="2:6">
      <c r="B86" s="239" t="str">
        <f>'2B'!AJ13</f>
        <v>B0015TOT</v>
      </c>
      <c r="C86" s="239" t="s">
        <v>11799</v>
      </c>
      <c r="E86" s="301" t="s">
        <v>683</v>
      </c>
      <c r="F86" s="308">
        <f>IF(ISBLANK('2B'!J13),"##BLANK",'2B'!J13)</f>
        <v>0</v>
      </c>
    </row>
    <row r="87" spans="2:6">
      <c r="B87" s="239" t="str">
        <f>'2B'!AE14</f>
        <v>B0016WR</v>
      </c>
      <c r="C87" s="239" t="s">
        <v>11800</v>
      </c>
      <c r="E87" s="301" t="s">
        <v>683</v>
      </c>
      <c r="F87" s="308">
        <f>IF(ISBLANK('2B'!E14),"##BLANK",'2B'!E14)</f>
        <v>2.387</v>
      </c>
    </row>
    <row r="88" spans="2:6">
      <c r="B88" s="239" t="str">
        <f>'2B'!AF14</f>
        <v>B0016WN</v>
      </c>
      <c r="C88" s="239" t="s">
        <v>11801</v>
      </c>
      <c r="E88" s="301" t="s">
        <v>683</v>
      </c>
      <c r="F88" s="308">
        <f>IF(ISBLANK('2B'!F14),"##BLANK",'2B'!F14)</f>
        <v>28.62</v>
      </c>
    </row>
    <row r="89" spans="2:6">
      <c r="B89" s="239" t="str">
        <f>'2B'!AG14</f>
        <v>B0016WNK</v>
      </c>
      <c r="C89" s="239" t="s">
        <v>11802</v>
      </c>
      <c r="E89" s="301" t="s">
        <v>683</v>
      </c>
      <c r="F89" s="308">
        <f>IF(ISBLANK('2B'!G14),"##BLANK",'2B'!G14)</f>
        <v>0</v>
      </c>
    </row>
    <row r="90" spans="2:6">
      <c r="B90" s="239" t="str">
        <f>'2B'!AH14</f>
        <v>B0016BIO</v>
      </c>
      <c r="C90" s="239" t="s">
        <v>11803</v>
      </c>
      <c r="E90" s="301" t="s">
        <v>683</v>
      </c>
      <c r="F90" s="308">
        <f>IF(ISBLANK('2B'!H14),"##BLANK",'2B'!H14)</f>
        <v>0</v>
      </c>
    </row>
    <row r="91" spans="2:6">
      <c r="B91" s="239" t="str">
        <f>'2B'!AI14</f>
        <v>B0016APC</v>
      </c>
      <c r="C91" s="239" t="s">
        <v>11804</v>
      </c>
      <c r="E91" s="301" t="s">
        <v>683</v>
      </c>
      <c r="F91" s="308">
        <f>IF(ISBLANK('2B'!I14),"##BLANK",'2B'!I14)</f>
        <v>0</v>
      </c>
    </row>
    <row r="92" spans="2:6">
      <c r="B92" s="239" t="str">
        <f>'2B'!AJ14</f>
        <v>B0016TOT</v>
      </c>
      <c r="C92" s="239" t="s">
        <v>11805</v>
      </c>
      <c r="E92" s="301" t="s">
        <v>683</v>
      </c>
      <c r="F92" s="308">
        <f>IF(ISBLANK('2B'!J14),"##BLANK",'2B'!J14)</f>
        <v>31.007000000000001</v>
      </c>
    </row>
    <row r="93" spans="2:6">
      <c r="B93" s="239" t="str">
        <f>'2B'!AF15</f>
        <v>BM317WN</v>
      </c>
      <c r="C93" s="239" t="s">
        <v>11806</v>
      </c>
      <c r="E93" s="301" t="s">
        <v>683</v>
      </c>
      <c r="F93" s="308">
        <f>IF(ISBLANK('2B'!F15),"##BLANK",'2B'!F15)</f>
        <v>4.8930000000000007</v>
      </c>
    </row>
    <row r="94" spans="2:6">
      <c r="B94" s="239" t="str">
        <f>'2B'!AG15</f>
        <v>BM817WNK</v>
      </c>
      <c r="C94" s="239" t="s">
        <v>11807</v>
      </c>
      <c r="E94" s="301" t="s">
        <v>683</v>
      </c>
      <c r="F94" s="308">
        <f>IF(ISBLANK('2B'!G15),"##BLANK",'2B'!G15)</f>
        <v>0</v>
      </c>
    </row>
    <row r="95" spans="2:6">
      <c r="B95" s="239" t="str">
        <f>'2B'!AH15</f>
        <v>BM817SG</v>
      </c>
      <c r="C95" s="239" t="s">
        <v>11808</v>
      </c>
      <c r="E95" s="301" t="s">
        <v>683</v>
      </c>
      <c r="F95" s="308">
        <f>IF(ISBLANK('2B'!H15),"##BLANK",'2B'!H15)</f>
        <v>0</v>
      </c>
    </row>
    <row r="96" spans="2:6">
      <c r="B96" s="239" t="str">
        <f>'2B'!AI15</f>
        <v>BM817TTT</v>
      </c>
      <c r="C96" s="239" t="s">
        <v>11809</v>
      </c>
      <c r="E96" s="301" t="s">
        <v>683</v>
      </c>
      <c r="F96" s="308">
        <f>IF(ISBLANK('2B'!I15),"##BLANK",'2B'!I15)</f>
        <v>0</v>
      </c>
    </row>
    <row r="97" spans="2:6">
      <c r="B97" s="239" t="str">
        <f>'2B'!AJ15</f>
        <v>BM917TAS</v>
      </c>
      <c r="C97" s="239" t="s">
        <v>11810</v>
      </c>
      <c r="E97" s="301" t="s">
        <v>683</v>
      </c>
      <c r="F97" s="308">
        <f>IF(ISBLANK('2B'!J15),"##BLANK",'2B'!J15)</f>
        <v>5.1080000000000005</v>
      </c>
    </row>
    <row r="98" spans="2:6">
      <c r="B98" s="239" t="str">
        <f>'2B'!AE16</f>
        <v>B0017WR</v>
      </c>
      <c r="C98" s="239" t="s">
        <v>11811</v>
      </c>
      <c r="E98" s="301" t="s">
        <v>683</v>
      </c>
      <c r="F98" s="308">
        <f>IF(ISBLANK('2B'!E16),"##BLANK",'2B'!E16)</f>
        <v>8.2940000000000005</v>
      </c>
    </row>
    <row r="99" spans="2:6">
      <c r="B99" s="239" t="str">
        <f>'2B'!AF16</f>
        <v>B0017WN</v>
      </c>
      <c r="C99" s="239" t="s">
        <v>11812</v>
      </c>
      <c r="E99" s="301" t="s">
        <v>683</v>
      </c>
      <c r="F99" s="308">
        <f>IF(ISBLANK('2B'!F16),"##BLANK",'2B'!F16)</f>
        <v>57.040000000000006</v>
      </c>
    </row>
    <row r="100" spans="2:6">
      <c r="B100" s="239" t="str">
        <f>'2B'!AG16</f>
        <v>B0017WNK</v>
      </c>
      <c r="C100" s="239" t="s">
        <v>11813</v>
      </c>
      <c r="E100" s="301" t="s">
        <v>683</v>
      </c>
      <c r="F100" s="308">
        <f>IF(ISBLANK('2B'!G16),"##BLANK",'2B'!G16)</f>
        <v>0</v>
      </c>
    </row>
    <row r="101" spans="2:6">
      <c r="B101" s="239" t="str">
        <f>'2B'!AH16</f>
        <v>B0017BIO</v>
      </c>
      <c r="C101" s="239" t="s">
        <v>11814</v>
      </c>
      <c r="E101" s="301" t="s">
        <v>683</v>
      </c>
      <c r="F101" s="308">
        <f>IF(ISBLANK('2B'!H16),"##BLANK",'2B'!H16)</f>
        <v>0</v>
      </c>
    </row>
    <row r="102" spans="2:6">
      <c r="B102" s="239" t="str">
        <f>'2B'!AI16</f>
        <v>B0017APC</v>
      </c>
      <c r="C102" s="239" t="s">
        <v>11815</v>
      </c>
      <c r="E102" s="301" t="s">
        <v>683</v>
      </c>
      <c r="F102" s="308">
        <f>IF(ISBLANK('2B'!I16),"##BLANK",'2B'!I16)</f>
        <v>0</v>
      </c>
    </row>
    <row r="103" spans="2:6">
      <c r="B103" s="239" t="str">
        <f>'2B'!AJ16</f>
        <v>B0017TOT</v>
      </c>
      <c r="C103" s="239" t="s">
        <v>11816</v>
      </c>
      <c r="E103" s="301" t="s">
        <v>683</v>
      </c>
      <c r="F103" s="308">
        <f>IF(ISBLANK('2B'!J16),"##BLANK",'2B'!J16)</f>
        <v>65.334000000000003</v>
      </c>
    </row>
    <row r="104" spans="2:6">
      <c r="B104" s="239" t="str">
        <f>'2B'!AF19</f>
        <v>B0018WN</v>
      </c>
      <c r="C104" s="239" t="s">
        <v>11817</v>
      </c>
      <c r="E104" s="301" t="s">
        <v>683</v>
      </c>
      <c r="F104" s="308">
        <f>IF(ISBLANK('2B'!F19),"##BLANK",'2B'!F19)</f>
        <v>0</v>
      </c>
    </row>
    <row r="105" spans="2:6">
      <c r="B105" s="239" t="str">
        <f>'2B'!AG19</f>
        <v>B0018WNK</v>
      </c>
      <c r="C105" s="239" t="s">
        <v>11818</v>
      </c>
      <c r="E105" s="301" t="s">
        <v>683</v>
      </c>
      <c r="F105" s="308">
        <f>IF(ISBLANK('2B'!G19),"##BLANK",'2B'!G19)</f>
        <v>0</v>
      </c>
    </row>
    <row r="106" spans="2:6">
      <c r="B106" s="239" t="str">
        <f>'2B'!AH19</f>
        <v>B0018BIO</v>
      </c>
      <c r="C106" s="239" t="s">
        <v>11819</v>
      </c>
      <c r="E106" s="301" t="s">
        <v>683</v>
      </c>
      <c r="F106" s="308">
        <f>IF(ISBLANK('2B'!H19),"##BLANK",'2B'!H19)</f>
        <v>0</v>
      </c>
    </row>
    <row r="107" spans="2:6">
      <c r="B107" s="239" t="str">
        <f>'2B'!AI19</f>
        <v>B0018APC</v>
      </c>
      <c r="C107" s="239" t="s">
        <v>11820</v>
      </c>
      <c r="E107" s="301" t="s">
        <v>683</v>
      </c>
      <c r="F107" s="308">
        <f>IF(ISBLANK('2B'!I19),"##BLANK",'2B'!I19)</f>
        <v>0</v>
      </c>
    </row>
    <row r="108" spans="2:6">
      <c r="B108" s="239" t="str">
        <f>'2B'!AJ19</f>
        <v>B0018TOT</v>
      </c>
      <c r="C108" s="239" t="s">
        <v>11821</v>
      </c>
      <c r="E108" s="301" t="s">
        <v>683</v>
      </c>
      <c r="F108" s="308">
        <f>IF(ISBLANK('2B'!J19),"##BLANK",'2B'!J19)</f>
        <v>0</v>
      </c>
    </row>
    <row r="109" spans="2:6">
      <c r="B109" s="239" t="str">
        <f>'2B'!AF20</f>
        <v>B0019WN</v>
      </c>
      <c r="C109" s="239" t="s">
        <v>11822</v>
      </c>
      <c r="E109" s="301" t="s">
        <v>683</v>
      </c>
      <c r="F109" s="308">
        <f>IF(ISBLANK('2B'!F20),"##BLANK",'2B'!F20)</f>
        <v>0.224</v>
      </c>
    </row>
    <row r="110" spans="2:6">
      <c r="B110" s="239" t="str">
        <f>'2B'!AG20</f>
        <v>B0019WNK</v>
      </c>
      <c r="C110" s="239" t="s">
        <v>11823</v>
      </c>
      <c r="E110" s="301" t="s">
        <v>683</v>
      </c>
      <c r="F110" s="308">
        <f>IF(ISBLANK('2B'!G20),"##BLANK",'2B'!G20)</f>
        <v>0</v>
      </c>
    </row>
    <row r="111" spans="2:6">
      <c r="B111" s="239" t="str">
        <f>'2B'!AH20</f>
        <v>B0019BIO</v>
      </c>
      <c r="C111" s="239" t="s">
        <v>11824</v>
      </c>
      <c r="E111" s="301" t="s">
        <v>683</v>
      </c>
      <c r="F111" s="308">
        <f>IF(ISBLANK('2B'!H20),"##BLANK",'2B'!H20)</f>
        <v>0</v>
      </c>
    </row>
    <row r="112" spans="2:6">
      <c r="B112" s="239" t="str">
        <f>'2B'!AI20</f>
        <v>B0019APC</v>
      </c>
      <c r="C112" s="239" t="s">
        <v>11825</v>
      </c>
      <c r="E112" s="301" t="s">
        <v>683</v>
      </c>
      <c r="F112" s="308">
        <f>IF(ISBLANK('2B'!I20),"##BLANK",'2B'!I20)</f>
        <v>0</v>
      </c>
    </row>
    <row r="113" spans="2:6">
      <c r="B113" s="239" t="str">
        <f>'2B'!AJ20</f>
        <v>B0019TOT</v>
      </c>
      <c r="C113" s="239" t="s">
        <v>11826</v>
      </c>
      <c r="E113" s="301" t="s">
        <v>683</v>
      </c>
      <c r="F113" s="308">
        <f>IF(ISBLANK('2B'!J20),"##BLANK",'2B'!J20)</f>
        <v>0.224</v>
      </c>
    </row>
    <row r="114" spans="2:6">
      <c r="B114" s="239" t="str">
        <f>'2B'!AE21</f>
        <v>BM319WR</v>
      </c>
      <c r="C114" s="239" t="s">
        <v>11827</v>
      </c>
      <c r="E114" s="301" t="s">
        <v>683</v>
      </c>
      <c r="F114" s="308">
        <f>IF(ISBLANK('2B'!E21),"##BLANK",'2B'!E21)</f>
        <v>8.2940000000000005</v>
      </c>
    </row>
    <row r="115" spans="2:6">
      <c r="B115" s="239" t="str">
        <f>'2B'!AF21</f>
        <v>BM319WN</v>
      </c>
      <c r="C115" s="239" t="s">
        <v>11828</v>
      </c>
      <c r="E115" s="301" t="s">
        <v>683</v>
      </c>
      <c r="F115" s="308">
        <f>IF(ISBLANK('2B'!F21),"##BLANK",'2B'!F21)</f>
        <v>57.264000000000003</v>
      </c>
    </row>
    <row r="116" spans="2:6">
      <c r="B116" s="239" t="str">
        <f>'2B'!AG21</f>
        <v>BM844WNK</v>
      </c>
      <c r="C116" s="239" t="s">
        <v>11829</v>
      </c>
      <c r="E116" s="301" t="s">
        <v>683</v>
      </c>
      <c r="F116" s="308">
        <f>IF(ISBLANK('2B'!G21),"##BLANK",'2B'!G21)</f>
        <v>0</v>
      </c>
    </row>
    <row r="117" spans="2:6">
      <c r="B117" s="239" t="str">
        <f>'2B'!AH21</f>
        <v>BM844SG</v>
      </c>
      <c r="C117" s="239" t="s">
        <v>11830</v>
      </c>
      <c r="E117" s="301" t="s">
        <v>683</v>
      </c>
      <c r="F117" s="308">
        <f>IF(ISBLANK('2B'!H21),"##BLANK",'2B'!H21)</f>
        <v>0</v>
      </c>
    </row>
    <row r="118" spans="2:6">
      <c r="B118" s="239" t="str">
        <f>'2B'!AI21</f>
        <v>BM844TTT</v>
      </c>
      <c r="C118" s="239" t="s">
        <v>11831</v>
      </c>
      <c r="E118" s="301" t="s">
        <v>683</v>
      </c>
      <c r="F118" s="308">
        <f>IF(ISBLANK('2B'!I21),"##BLANK",'2B'!I21)</f>
        <v>0</v>
      </c>
    </row>
    <row r="119" spans="2:6">
      <c r="B119" s="239" t="str">
        <f>'2B'!AJ21</f>
        <v>BM950TAS</v>
      </c>
      <c r="C119" s="239" t="s">
        <v>11832</v>
      </c>
      <c r="E119" s="301" t="s">
        <v>683</v>
      </c>
      <c r="F119" s="308">
        <f>IF(ISBLANK('2B'!J21),"##BLANK",'2B'!J21)</f>
        <v>65.558000000000007</v>
      </c>
    </row>
    <row r="120" spans="2:6">
      <c r="B120" s="239" t="str">
        <f>'2B'!AF22</f>
        <v>BM323WN</v>
      </c>
      <c r="C120" s="239" t="s">
        <v>11833</v>
      </c>
      <c r="E120" s="301" t="s">
        <v>683</v>
      </c>
      <c r="F120" s="308">
        <f>IF(ISBLANK('2B'!F22),"##BLANK",'2B'!F22)</f>
        <v>1.7438734498056983</v>
      </c>
    </row>
    <row r="121" spans="2:6">
      <c r="B121" s="239" t="str">
        <f>'2B'!AG22</f>
        <v>BM823WNK</v>
      </c>
      <c r="C121" s="239" t="s">
        <v>11834</v>
      </c>
      <c r="E121" s="301" t="s">
        <v>683</v>
      </c>
      <c r="F121" s="308">
        <f>IF(ISBLANK('2B'!G22),"##BLANK",'2B'!G22)</f>
        <v>0</v>
      </c>
    </row>
    <row r="122" spans="2:6">
      <c r="B122" s="239" t="str">
        <f>'2B'!AH22</f>
        <v>BM823SG</v>
      </c>
      <c r="C122" s="239" t="s">
        <v>11835</v>
      </c>
      <c r="E122" s="301" t="s">
        <v>683</v>
      </c>
      <c r="F122" s="308">
        <f>IF(ISBLANK('2B'!H22),"##BLANK",'2B'!H22)</f>
        <v>0</v>
      </c>
    </row>
    <row r="123" spans="2:6">
      <c r="B123" s="239" t="str">
        <f>'2B'!AI22</f>
        <v>BM823TTT</v>
      </c>
      <c r="C123" s="239" t="s">
        <v>11836</v>
      </c>
      <c r="E123" s="301" t="s">
        <v>683</v>
      </c>
      <c r="F123" s="308">
        <f>IF(ISBLANK('2B'!I22),"##BLANK",'2B'!I22)</f>
        <v>0</v>
      </c>
    </row>
    <row r="124" spans="2:6">
      <c r="B124" s="239" t="str">
        <f>'2B'!AJ22</f>
        <v>BM923TAS</v>
      </c>
      <c r="C124" s="239" t="s">
        <v>11837</v>
      </c>
      <c r="E124" s="301" t="s">
        <v>683</v>
      </c>
      <c r="F124" s="308">
        <f>IF(ISBLANK('2B'!J22),"##BLANK",'2B'!J22)</f>
        <v>1.7738059810527314</v>
      </c>
    </row>
    <row r="125" spans="2:6">
      <c r="B125" s="239" t="str">
        <f>'2B'!AE23</f>
        <v>BM351WR</v>
      </c>
      <c r="C125" s="239" t="s">
        <v>11838</v>
      </c>
      <c r="E125" s="301" t="s">
        <v>683</v>
      </c>
      <c r="F125" s="308">
        <f>IF(ISBLANK('2B'!E23),"##BLANK",'2B'!E23)</f>
        <v>8.3239325312470331</v>
      </c>
    </row>
    <row r="126" spans="2:6">
      <c r="B126" s="239" t="str">
        <f>'2B'!AF23</f>
        <v>BM351WN</v>
      </c>
      <c r="C126" s="239" t="s">
        <v>11839</v>
      </c>
      <c r="E126" s="301" t="s">
        <v>683</v>
      </c>
      <c r="F126" s="308">
        <f>IF(ISBLANK('2B'!F23),"##BLANK",'2B'!F23)</f>
        <v>59.0078734498057</v>
      </c>
    </row>
    <row r="127" spans="2:6">
      <c r="B127" s="239" t="str">
        <f>'2B'!AG23</f>
        <v>BM850WNK</v>
      </c>
      <c r="C127" s="239" t="s">
        <v>11840</v>
      </c>
      <c r="E127" s="301" t="s">
        <v>683</v>
      </c>
      <c r="F127" s="308">
        <f>IF(ISBLANK('2B'!G23),"##BLANK",'2B'!G23)</f>
        <v>0</v>
      </c>
    </row>
    <row r="128" spans="2:6">
      <c r="B128" s="239" t="str">
        <f>'2B'!AH23</f>
        <v>BM850SG</v>
      </c>
      <c r="C128" s="239" t="s">
        <v>11841</v>
      </c>
      <c r="E128" s="301" t="s">
        <v>683</v>
      </c>
      <c r="F128" s="308">
        <f>IF(ISBLANK('2B'!H23),"##BLANK",'2B'!H23)</f>
        <v>0</v>
      </c>
    </row>
    <row r="129" spans="2:6">
      <c r="B129" s="239" t="str">
        <f>'2B'!AI23</f>
        <v>BM850TTT</v>
      </c>
      <c r="C129" s="239" t="s">
        <v>11842</v>
      </c>
      <c r="E129" s="301" t="s">
        <v>683</v>
      </c>
      <c r="F129" s="308">
        <f>IF(ISBLANK('2B'!I23),"##BLANK",'2B'!I23)</f>
        <v>0</v>
      </c>
    </row>
    <row r="130" spans="2:6">
      <c r="B130" s="239" t="str">
        <f>'2B'!AJ23</f>
        <v>BM951TAS</v>
      </c>
      <c r="C130" s="239" t="s">
        <v>11843</v>
      </c>
      <c r="E130" s="301" t="s">
        <v>683</v>
      </c>
      <c r="F130" s="308">
        <f>IF(ISBLANK('2B'!J23),"##BLANK",'2B'!J23)</f>
        <v>67.331805981052739</v>
      </c>
    </row>
    <row r="131" spans="2:6">
      <c r="B131" s="239" t="str">
        <f>'2B'!AF26</f>
        <v>B0020WN</v>
      </c>
      <c r="C131" s="239" t="s">
        <v>11844</v>
      </c>
      <c r="E131" s="301" t="s">
        <v>683</v>
      </c>
      <c r="F131" s="308">
        <f>IF(ISBLANK('2B'!F26),"##BLANK",'2B'!F26)</f>
        <v>3.5179999999999998</v>
      </c>
    </row>
    <row r="132" spans="2:6">
      <c r="B132" s="239" t="str">
        <f>'2B'!AG26</f>
        <v>B0020WNK</v>
      </c>
      <c r="C132" s="239" t="s">
        <v>11845</v>
      </c>
      <c r="E132" s="301" t="s">
        <v>683</v>
      </c>
      <c r="F132" s="308">
        <f>IF(ISBLANK('2B'!G26),"##BLANK",'2B'!G26)</f>
        <v>0</v>
      </c>
    </row>
    <row r="133" spans="2:6">
      <c r="B133" s="239" t="str">
        <f>'2B'!AH26</f>
        <v>B0020BIO</v>
      </c>
      <c r="C133" s="239" t="s">
        <v>11846</v>
      </c>
      <c r="E133" s="301" t="s">
        <v>683</v>
      </c>
      <c r="F133" s="308">
        <f>IF(ISBLANK('2B'!H26),"##BLANK",'2B'!H26)</f>
        <v>0</v>
      </c>
    </row>
    <row r="134" spans="2:6">
      <c r="B134" s="239" t="str">
        <f>'2B'!AI26</f>
        <v>B0020APC</v>
      </c>
      <c r="C134" s="239" t="s">
        <v>11847</v>
      </c>
      <c r="E134" s="301" t="s">
        <v>683</v>
      </c>
      <c r="F134" s="308">
        <f>IF(ISBLANK('2B'!I26),"##BLANK",'2B'!I26)</f>
        <v>0</v>
      </c>
    </row>
    <row r="135" spans="2:6">
      <c r="B135" s="239" t="str">
        <f>'2B'!AJ26</f>
        <v>B0020TOT</v>
      </c>
      <c r="C135" s="239" t="s">
        <v>11848</v>
      </c>
      <c r="E135" s="301" t="s">
        <v>683</v>
      </c>
      <c r="F135" s="308">
        <f>IF(ISBLANK('2B'!J26),"##BLANK",'2B'!J26)</f>
        <v>3.5179999999999998</v>
      </c>
    </row>
    <row r="136" spans="2:6">
      <c r="B136" s="239" t="str">
        <f>'2B'!AF29</f>
        <v>B0021WN</v>
      </c>
      <c r="C136" s="239" t="s">
        <v>11849</v>
      </c>
      <c r="E136" s="301" t="s">
        <v>683</v>
      </c>
      <c r="F136" s="308">
        <f>IF(ISBLANK('2B'!F29),"##BLANK",'2B'!F29)</f>
        <v>20.760999999999999</v>
      </c>
    </row>
    <row r="137" spans="2:6">
      <c r="B137" s="239" t="str">
        <f>'2B'!AG29</f>
        <v>B0021WNK</v>
      </c>
      <c r="C137" s="239" t="s">
        <v>11850</v>
      </c>
      <c r="E137" s="301" t="s">
        <v>683</v>
      </c>
      <c r="F137" s="308">
        <f>IF(ISBLANK('2B'!G29),"##BLANK",'2B'!G29)</f>
        <v>0</v>
      </c>
    </row>
    <row r="138" spans="2:6">
      <c r="B138" s="239" t="str">
        <f>'2B'!AH29</f>
        <v>B0021BIO</v>
      </c>
      <c r="C138" s="239" t="s">
        <v>11851</v>
      </c>
      <c r="E138" s="301" t="s">
        <v>683</v>
      </c>
      <c r="F138" s="308">
        <f>IF(ISBLANK('2B'!H29),"##BLANK",'2B'!H29)</f>
        <v>0</v>
      </c>
    </row>
    <row r="139" spans="2:6">
      <c r="B139" s="239" t="str">
        <f>'2B'!AI29</f>
        <v>B0021APC</v>
      </c>
      <c r="C139" s="239" t="s">
        <v>11852</v>
      </c>
      <c r="E139" s="301" t="s">
        <v>683</v>
      </c>
      <c r="F139" s="308">
        <f>IF(ISBLANK('2B'!I29),"##BLANK",'2B'!I29)</f>
        <v>0</v>
      </c>
    </row>
    <row r="140" spans="2:6">
      <c r="B140" s="239" t="str">
        <f>'2B'!AJ29</f>
        <v>B0021TOT</v>
      </c>
      <c r="C140" s="239" t="s">
        <v>11853</v>
      </c>
      <c r="E140" s="301" t="s">
        <v>683</v>
      </c>
      <c r="F140" s="308">
        <f>IF(ISBLANK('2B'!J29),"##BLANK",'2B'!J29)</f>
        <v>21.710999999999999</v>
      </c>
    </row>
    <row r="141" spans="2:6">
      <c r="B141" s="239" t="str">
        <f>'2B'!AF30</f>
        <v>B0022WN</v>
      </c>
      <c r="C141" s="239" t="s">
        <v>11854</v>
      </c>
      <c r="E141" s="301" t="s">
        <v>683</v>
      </c>
      <c r="F141" s="308">
        <f>IF(ISBLANK('2B'!F30),"##BLANK",'2B'!F30)</f>
        <v>17.498000000000001</v>
      </c>
    </row>
    <row r="142" spans="2:6">
      <c r="B142" s="239" t="str">
        <f>'2B'!AG30</f>
        <v>B0022WNK</v>
      </c>
      <c r="C142" s="239" t="s">
        <v>11855</v>
      </c>
      <c r="E142" s="301" t="s">
        <v>683</v>
      </c>
      <c r="F142" s="308">
        <f>IF(ISBLANK('2B'!G30),"##BLANK",'2B'!G30)</f>
        <v>0</v>
      </c>
    </row>
    <row r="143" spans="2:6">
      <c r="B143" s="239" t="str">
        <f>'2B'!AH30</f>
        <v>B0022BIO</v>
      </c>
      <c r="C143" s="239" t="s">
        <v>11856</v>
      </c>
      <c r="E143" s="301" t="s">
        <v>683</v>
      </c>
      <c r="F143" s="308">
        <f>IF(ISBLANK('2B'!H30),"##BLANK",'2B'!H30)</f>
        <v>0</v>
      </c>
    </row>
    <row r="144" spans="2:6">
      <c r="B144" s="239" t="str">
        <f>'2B'!AI30</f>
        <v>B0022APC</v>
      </c>
      <c r="C144" s="239" t="s">
        <v>11857</v>
      </c>
      <c r="E144" s="301" t="s">
        <v>683</v>
      </c>
      <c r="F144" s="308">
        <f>IF(ISBLANK('2B'!I30),"##BLANK",'2B'!I30)</f>
        <v>0</v>
      </c>
    </row>
    <row r="145" spans="2:6">
      <c r="B145" s="239" t="str">
        <f>'2B'!AJ30</f>
        <v>B0022TOT</v>
      </c>
      <c r="C145" s="239" t="s">
        <v>11858</v>
      </c>
      <c r="E145" s="301" t="s">
        <v>683</v>
      </c>
      <c r="F145" s="308">
        <f>IF(ISBLANK('2B'!J30),"##BLANK",'2B'!J30)</f>
        <v>19.812000000000001</v>
      </c>
    </row>
    <row r="146" spans="2:6">
      <c r="B146" s="239" t="str">
        <f>'2B'!AF31</f>
        <v>B0023WN</v>
      </c>
      <c r="C146" s="239" t="s">
        <v>11859</v>
      </c>
      <c r="E146" s="301" t="s">
        <v>683</v>
      </c>
      <c r="F146" s="308">
        <f>IF(ISBLANK('2B'!F31),"##BLANK",'2B'!F31)</f>
        <v>12.125999999999999</v>
      </c>
    </row>
    <row r="147" spans="2:6">
      <c r="B147" s="239" t="str">
        <f>'2B'!AG31</f>
        <v>B0023WNK</v>
      </c>
      <c r="C147" s="239" t="s">
        <v>11860</v>
      </c>
      <c r="E147" s="301" t="s">
        <v>683</v>
      </c>
      <c r="F147" s="308">
        <f>IF(ISBLANK('2B'!G31),"##BLANK",'2B'!G31)</f>
        <v>0</v>
      </c>
    </row>
    <row r="148" spans="2:6">
      <c r="B148" s="239" t="str">
        <f>'2B'!AH31</f>
        <v>B0023BIO</v>
      </c>
      <c r="C148" s="239" t="s">
        <v>11861</v>
      </c>
      <c r="E148" s="301" t="s">
        <v>683</v>
      </c>
      <c r="F148" s="308">
        <f>IF(ISBLANK('2B'!H31),"##BLANK",'2B'!H31)</f>
        <v>0</v>
      </c>
    </row>
    <row r="149" spans="2:6">
      <c r="B149" s="239" t="str">
        <f>'2B'!AI31</f>
        <v>B0023APC</v>
      </c>
      <c r="C149" s="239" t="s">
        <v>11862</v>
      </c>
      <c r="E149" s="301" t="s">
        <v>683</v>
      </c>
      <c r="F149" s="308">
        <f>IF(ISBLANK('2B'!I31),"##BLANK",'2B'!I31)</f>
        <v>0</v>
      </c>
    </row>
    <row r="150" spans="2:6">
      <c r="B150" s="239" t="str">
        <f>'2B'!AJ31</f>
        <v>B0023TOT</v>
      </c>
      <c r="C150" s="239" t="s">
        <v>11863</v>
      </c>
      <c r="E150" s="301" t="s">
        <v>683</v>
      </c>
      <c r="F150" s="308">
        <f>IF(ISBLANK('2B'!J31),"##BLANK",'2B'!J31)</f>
        <v>12.125999999999999</v>
      </c>
    </row>
    <row r="151" spans="2:6">
      <c r="B151" s="239" t="str">
        <f>'2B'!AE32</f>
        <v>BC30498WR</v>
      </c>
      <c r="C151" s="239" t="s">
        <v>11864</v>
      </c>
      <c r="E151" s="301" t="s">
        <v>683</v>
      </c>
      <c r="F151" s="308">
        <f>IF(ISBLANK('2B'!E32),"##BLANK",'2B'!E32)</f>
        <v>3.2640000000000002</v>
      </c>
    </row>
    <row r="152" spans="2:6">
      <c r="B152" s="239" t="str">
        <f>'2B'!AF32</f>
        <v>BC30498WN</v>
      </c>
      <c r="C152" s="239" t="s">
        <v>11865</v>
      </c>
      <c r="E152" s="301" t="s">
        <v>683</v>
      </c>
      <c r="F152" s="308">
        <f>IF(ISBLANK('2B'!F32),"##BLANK",'2B'!F32)</f>
        <v>50.384999999999998</v>
      </c>
    </row>
    <row r="153" spans="2:6">
      <c r="B153" s="239" t="str">
        <f>'2B'!AG32</f>
        <v>BC30998WNK</v>
      </c>
      <c r="C153" s="239" t="s">
        <v>11866</v>
      </c>
      <c r="E153" s="301" t="s">
        <v>683</v>
      </c>
      <c r="F153" s="308">
        <f>IF(ISBLANK('2B'!G32),"##BLANK",'2B'!G32)</f>
        <v>0</v>
      </c>
    </row>
    <row r="154" spans="2:6">
      <c r="B154" s="239" t="str">
        <f>'2B'!AH32</f>
        <v>BC30998SG</v>
      </c>
      <c r="C154" s="239" t="s">
        <v>11867</v>
      </c>
      <c r="E154" s="301" t="s">
        <v>683</v>
      </c>
      <c r="F154" s="308">
        <f>IF(ISBLANK('2B'!H32),"##BLANK",'2B'!H32)</f>
        <v>0</v>
      </c>
    </row>
    <row r="155" spans="2:6">
      <c r="B155" s="239" t="str">
        <f>'2B'!AI32</f>
        <v>BM815TTT</v>
      </c>
      <c r="C155" s="239" t="s">
        <v>11868</v>
      </c>
      <c r="E155" s="301" t="s">
        <v>683</v>
      </c>
      <c r="F155" s="308">
        <f>IF(ISBLANK('2B'!I32),"##BLANK",'2B'!I32)</f>
        <v>0</v>
      </c>
    </row>
    <row r="156" spans="2:6">
      <c r="B156" s="239" t="str">
        <f>'2B'!AJ32</f>
        <v>BM916</v>
      </c>
      <c r="C156" s="239" t="s">
        <v>11869</v>
      </c>
      <c r="E156" s="301" t="s">
        <v>683</v>
      </c>
      <c r="F156" s="308">
        <f>IF(ISBLANK('2B'!J32),"##BLANK",'2B'!J32)</f>
        <v>53.649000000000001</v>
      </c>
    </row>
    <row r="157" spans="2:6">
      <c r="B157" s="239" t="str">
        <f>'2B'!AF33</f>
        <v>BM333WN</v>
      </c>
      <c r="C157" s="239" t="s">
        <v>11833</v>
      </c>
      <c r="E157" s="301" t="s">
        <v>683</v>
      </c>
      <c r="F157" s="308">
        <f>IF(ISBLANK('2B'!F33),"##BLANK",'2B'!F33)</f>
        <v>0</v>
      </c>
    </row>
    <row r="158" spans="2:6">
      <c r="B158" s="239" t="str">
        <f>'2B'!AG33</f>
        <v>BM833WNK</v>
      </c>
      <c r="C158" s="239" t="s">
        <v>11834</v>
      </c>
      <c r="E158" s="301" t="s">
        <v>683</v>
      </c>
      <c r="F158" s="308">
        <f>IF(ISBLANK('2B'!G33),"##BLANK",'2B'!G33)</f>
        <v>0</v>
      </c>
    </row>
    <row r="159" spans="2:6">
      <c r="B159" s="239" t="str">
        <f>'2B'!AH33</f>
        <v>BM833SG</v>
      </c>
      <c r="C159" s="239" t="s">
        <v>11835</v>
      </c>
      <c r="E159" s="301" t="s">
        <v>683</v>
      </c>
      <c r="F159" s="308">
        <f>IF(ISBLANK('2B'!H33),"##BLANK",'2B'!H33)</f>
        <v>0</v>
      </c>
    </row>
    <row r="160" spans="2:6">
      <c r="B160" s="239" t="str">
        <f>'2B'!AI33</f>
        <v>BM833TTT</v>
      </c>
      <c r="C160" s="239" t="s">
        <v>11836</v>
      </c>
      <c r="E160" s="301" t="s">
        <v>683</v>
      </c>
      <c r="F160" s="308">
        <f>IF(ISBLANK('2B'!I33),"##BLANK",'2B'!I33)</f>
        <v>0</v>
      </c>
    </row>
    <row r="161" spans="2:6">
      <c r="B161" s="239" t="str">
        <f>'2B'!AJ33</f>
        <v>BM923CET</v>
      </c>
      <c r="C161" s="239" t="s">
        <v>11870</v>
      </c>
      <c r="E161" s="301" t="s">
        <v>683</v>
      </c>
      <c r="F161" s="308">
        <f>IF(ISBLANK('2B'!J33),"##BLANK",'2B'!J33)</f>
        <v>0</v>
      </c>
    </row>
    <row r="162" spans="2:6">
      <c r="B162" s="239" t="str">
        <f>'2B'!AE34</f>
        <v>BA1070WR</v>
      </c>
      <c r="C162" s="239" t="s">
        <v>11871</v>
      </c>
      <c r="E162" s="301" t="s">
        <v>683</v>
      </c>
      <c r="F162" s="308">
        <f>IF(ISBLANK('2B'!E34),"##BLANK",'2B'!E34)</f>
        <v>3.2640000000000002</v>
      </c>
    </row>
    <row r="163" spans="2:6">
      <c r="B163" s="239" t="str">
        <f>'2B'!AF34</f>
        <v>BA1070WN</v>
      </c>
      <c r="C163" s="239" t="s">
        <v>11872</v>
      </c>
      <c r="E163" s="301" t="s">
        <v>683</v>
      </c>
      <c r="F163" s="308">
        <f>IF(ISBLANK('2B'!F34),"##BLANK",'2B'!F34)</f>
        <v>50.384999999999998</v>
      </c>
    </row>
    <row r="164" spans="2:6">
      <c r="B164" s="239" t="str">
        <f>'2B'!AG34</f>
        <v>BA2120WNK</v>
      </c>
      <c r="C164" s="239" t="s">
        <v>11873</v>
      </c>
      <c r="E164" s="301" t="s">
        <v>683</v>
      </c>
      <c r="F164" s="308">
        <f>IF(ISBLANK('2B'!G34),"##BLANK",'2B'!G34)</f>
        <v>0</v>
      </c>
    </row>
    <row r="165" spans="2:6">
      <c r="B165" s="239" t="str">
        <f>'2B'!AH34</f>
        <v>BA2120SG</v>
      </c>
      <c r="C165" s="239" t="s">
        <v>11874</v>
      </c>
      <c r="E165" s="301" t="s">
        <v>683</v>
      </c>
      <c r="F165" s="308">
        <f>IF(ISBLANK('2B'!H34),"##BLANK",'2B'!H34)</f>
        <v>0</v>
      </c>
    </row>
    <row r="166" spans="2:6">
      <c r="B166" s="239" t="str">
        <f>'2B'!AI34</f>
        <v>BA2120TTT</v>
      </c>
      <c r="C166" s="239" t="s">
        <v>11875</v>
      </c>
      <c r="E166" s="301" t="s">
        <v>683</v>
      </c>
      <c r="F166" s="308">
        <f>IF(ISBLANK('2B'!I34),"##BLANK",'2B'!I34)</f>
        <v>0</v>
      </c>
    </row>
    <row r="167" spans="2:6">
      <c r="B167" s="239" t="str">
        <f>'2B'!AJ34</f>
        <v>BA3000</v>
      </c>
      <c r="C167" s="239" t="s">
        <v>11876</v>
      </c>
      <c r="E167" s="301" t="s">
        <v>683</v>
      </c>
      <c r="F167" s="308">
        <f>IF(ISBLANK('2B'!J34),"##BLANK",'2B'!J34)</f>
        <v>53.649000000000001</v>
      </c>
    </row>
    <row r="168" spans="2:6">
      <c r="B168" s="239" t="str">
        <f>'2B'!AF37</f>
        <v>B0024WN</v>
      </c>
      <c r="C168" s="239" t="s">
        <v>11877</v>
      </c>
      <c r="E168" s="301" t="s">
        <v>683</v>
      </c>
      <c r="F168" s="308">
        <f>IF(ISBLANK('2B'!F37),"##BLANK",'2B'!F37)</f>
        <v>8.7279999999999998</v>
      </c>
    </row>
    <row r="169" spans="2:6">
      <c r="B169" s="239" t="str">
        <f>'2B'!AG37</f>
        <v>B0024WNK</v>
      </c>
      <c r="C169" s="239" t="s">
        <v>11878</v>
      </c>
      <c r="E169" s="301" t="s">
        <v>683</v>
      </c>
      <c r="F169" s="308">
        <f>IF(ISBLANK('2B'!G37),"##BLANK",'2B'!G37)</f>
        <v>0</v>
      </c>
    </row>
    <row r="170" spans="2:6">
      <c r="B170" s="239" t="str">
        <f>'2B'!AH37</f>
        <v>B0024BIO</v>
      </c>
      <c r="C170" s="239" t="s">
        <v>11879</v>
      </c>
      <c r="E170" s="301" t="s">
        <v>683</v>
      </c>
      <c r="F170" s="308">
        <f>IF(ISBLANK('2B'!H37),"##BLANK",'2B'!H37)</f>
        <v>0</v>
      </c>
    </row>
    <row r="171" spans="2:6">
      <c r="B171" s="239" t="str">
        <f>'2B'!AI37</f>
        <v>B0024APC</v>
      </c>
      <c r="C171" s="239" t="s">
        <v>11880</v>
      </c>
      <c r="E171" s="301" t="s">
        <v>683</v>
      </c>
      <c r="F171" s="308">
        <f>IF(ISBLANK('2B'!I37),"##BLANK",'2B'!I37)</f>
        <v>0</v>
      </c>
    </row>
    <row r="172" spans="2:6">
      <c r="B172" s="239" t="str">
        <f>'2B'!AJ37</f>
        <v>B0024TOT</v>
      </c>
      <c r="C172" s="239" t="s">
        <v>11881</v>
      </c>
      <c r="E172" s="301" t="s">
        <v>683</v>
      </c>
      <c r="F172" s="308">
        <f>IF(ISBLANK('2B'!J37),"##BLANK",'2B'!J37)</f>
        <v>8.7279999999999998</v>
      </c>
    </row>
    <row r="173" spans="2:6">
      <c r="B173" s="239" t="str">
        <f>'2B'!AE39</f>
        <v>BM325WR</v>
      </c>
      <c r="C173" s="239" t="s">
        <v>11882</v>
      </c>
      <c r="E173" s="301" t="s">
        <v>683</v>
      </c>
      <c r="F173" s="308">
        <f>IF(ISBLANK('2B'!E39),"##BLANK",'2B'!E39)</f>
        <v>11.587932531247034</v>
      </c>
    </row>
    <row r="174" spans="2:6">
      <c r="B174" s="239" t="str">
        <f>'2B'!AF39</f>
        <v>BM325WN</v>
      </c>
      <c r="C174" s="239" t="s">
        <v>11883</v>
      </c>
      <c r="E174" s="301" t="s">
        <v>683</v>
      </c>
      <c r="F174" s="308">
        <f>IF(ISBLANK('2B'!F39),"##BLANK",'2B'!F39)</f>
        <v>97.14687344980571</v>
      </c>
    </row>
    <row r="175" spans="2:6">
      <c r="B175" s="239" t="str">
        <f>'2B'!AG39</f>
        <v>BM825WNK</v>
      </c>
      <c r="C175" s="239" t="s">
        <v>11884</v>
      </c>
      <c r="E175" s="301" t="s">
        <v>683</v>
      </c>
      <c r="F175" s="308">
        <f>IF(ISBLANK('2B'!G39),"##BLANK",'2B'!G39)</f>
        <v>0</v>
      </c>
    </row>
    <row r="176" spans="2:6">
      <c r="B176" s="239" t="str">
        <f>'2B'!AH39</f>
        <v>BM825SG</v>
      </c>
      <c r="C176" s="239" t="s">
        <v>11885</v>
      </c>
      <c r="E176" s="301" t="s">
        <v>683</v>
      </c>
      <c r="F176" s="308">
        <f>IF(ISBLANK('2B'!H39),"##BLANK",'2B'!H39)</f>
        <v>0</v>
      </c>
    </row>
    <row r="177" spans="2:6">
      <c r="B177" s="239" t="str">
        <f>'2B'!AI39</f>
        <v>S3039TTT</v>
      </c>
      <c r="C177" s="239" t="s">
        <v>11886</v>
      </c>
      <c r="E177" s="301" t="s">
        <v>683</v>
      </c>
      <c r="F177" s="308">
        <f>IF(ISBLANK('2B'!I39),"##BLANK",'2B'!I39)</f>
        <v>0</v>
      </c>
    </row>
    <row r="178" spans="2:6">
      <c r="B178" s="239" t="str">
        <f>'2B'!AJ39</f>
        <v>T3039</v>
      </c>
      <c r="C178" s="239" t="s">
        <v>11887</v>
      </c>
      <c r="E178" s="301" t="s">
        <v>683</v>
      </c>
      <c r="F178" s="308">
        <f>IF(ISBLANK('2B'!J39),"##BLANK",'2B'!J39)</f>
        <v>108.73480598105274</v>
      </c>
    </row>
    <row r="179" spans="2:6">
      <c r="B179" s="239" t="str">
        <f>'2B'!AF42</f>
        <v>CR00558WN</v>
      </c>
      <c r="C179" s="239" t="s">
        <v>11888</v>
      </c>
      <c r="E179" s="301" t="s">
        <v>683</v>
      </c>
      <c r="F179" s="308">
        <f>IF(ISBLANK('2B'!F42),"##BLANK",'2B'!F42)</f>
        <v>0</v>
      </c>
    </row>
    <row r="180" spans="2:6">
      <c r="B180" s="239" t="str">
        <f>'2B'!AG42</f>
        <v>CR00559WNK</v>
      </c>
      <c r="C180" s="239" t="s">
        <v>11889</v>
      </c>
      <c r="E180" s="301" t="s">
        <v>683</v>
      </c>
      <c r="F180" s="308">
        <f>IF(ISBLANK('2B'!G42),"##BLANK",'2B'!G42)</f>
        <v>0</v>
      </c>
    </row>
    <row r="181" spans="2:6">
      <c r="B181" s="239" t="str">
        <f>'2B'!AH42</f>
        <v>CR00559SG</v>
      </c>
      <c r="C181" s="239" t="s">
        <v>11890</v>
      </c>
      <c r="E181" s="301" t="s">
        <v>683</v>
      </c>
      <c r="F181" s="308">
        <f>IF(ISBLANK('2B'!H42),"##BLANK",'2B'!H42)</f>
        <v>0</v>
      </c>
    </row>
    <row r="182" spans="2:6">
      <c r="B182" s="239" t="str">
        <f>'2B'!AI42</f>
        <v>CR0559TTT</v>
      </c>
      <c r="C182" s="239" t="s">
        <v>11891</v>
      </c>
      <c r="E182" s="301" t="s">
        <v>683</v>
      </c>
      <c r="F182" s="308">
        <f>IF(ISBLANK('2B'!I42),"##BLANK",'2B'!I42)</f>
        <v>0</v>
      </c>
    </row>
    <row r="183" spans="2:6">
      <c r="B183" s="239" t="str">
        <f>'2B'!AJ42</f>
        <v>CR00560</v>
      </c>
      <c r="C183" s="239" t="s">
        <v>11892</v>
      </c>
      <c r="E183" s="301" t="s">
        <v>683</v>
      </c>
      <c r="F183" s="308">
        <f>IF(ISBLANK('2B'!J42),"##BLANK",'2B'!J42)</f>
        <v>0</v>
      </c>
    </row>
    <row r="184" spans="2:6">
      <c r="B184" s="239" t="str">
        <f>'2B'!AF43</f>
        <v>CR00561WN</v>
      </c>
      <c r="C184" s="239" t="s">
        <v>11893</v>
      </c>
      <c r="E184" s="301" t="s">
        <v>683</v>
      </c>
      <c r="F184" s="308">
        <f>IF(ISBLANK('2B'!F43),"##BLANK",'2B'!F43)</f>
        <v>0</v>
      </c>
    </row>
    <row r="185" spans="2:6">
      <c r="B185" s="239" t="str">
        <f>'2B'!AG43</f>
        <v>CR00562WNK</v>
      </c>
      <c r="C185" s="239" t="s">
        <v>11894</v>
      </c>
      <c r="E185" s="301" t="s">
        <v>683</v>
      </c>
      <c r="F185" s="308">
        <f>IF(ISBLANK('2B'!G43),"##BLANK",'2B'!G43)</f>
        <v>0</v>
      </c>
    </row>
    <row r="186" spans="2:6">
      <c r="B186" s="239" t="str">
        <f>'2B'!AH43</f>
        <v>CR00562SG</v>
      </c>
      <c r="C186" s="239" t="s">
        <v>11895</v>
      </c>
      <c r="E186" s="301" t="s">
        <v>683</v>
      </c>
      <c r="F186" s="308">
        <f>IF(ISBLANK('2B'!H43),"##BLANK",'2B'!H43)</f>
        <v>0</v>
      </c>
    </row>
    <row r="187" spans="2:6">
      <c r="B187" s="239" t="str">
        <f>'2B'!AI43</f>
        <v>CR00562TTT</v>
      </c>
      <c r="C187" s="239" t="s">
        <v>11896</v>
      </c>
      <c r="E187" s="301" t="s">
        <v>683</v>
      </c>
      <c r="F187" s="308">
        <f>IF(ISBLANK('2B'!I43),"##BLANK",'2B'!I43)</f>
        <v>0</v>
      </c>
    </row>
    <row r="188" spans="2:6">
      <c r="B188" s="239" t="str">
        <f>'2B'!AJ43</f>
        <v>CR00563</v>
      </c>
      <c r="C188" s="239" t="s">
        <v>11897</v>
      </c>
      <c r="E188" s="301" t="s">
        <v>683</v>
      </c>
      <c r="F188" s="308">
        <f>IF(ISBLANK('2B'!J43),"##BLANK",'2B'!J43)</f>
        <v>0</v>
      </c>
    </row>
    <row r="189" spans="2:6">
      <c r="B189" s="239" t="str">
        <f>'2B'!AE44</f>
        <v>W3026WR</v>
      </c>
      <c r="C189" s="239" t="s">
        <v>11898</v>
      </c>
      <c r="E189" s="301" t="s">
        <v>683</v>
      </c>
      <c r="F189" s="308">
        <f>IF(ISBLANK('2B'!E44),"##BLANK",'2B'!E44)</f>
        <v>11.587932531247034</v>
      </c>
    </row>
    <row r="190" spans="2:6">
      <c r="B190" s="239" t="str">
        <f>'2B'!AF44</f>
        <v>W3026WN</v>
      </c>
      <c r="C190" s="239" t="s">
        <v>11899</v>
      </c>
      <c r="E190" s="301" t="s">
        <v>683</v>
      </c>
      <c r="F190" s="308">
        <f>IF(ISBLANK('2B'!F44),"##BLANK",'2B'!F44)</f>
        <v>97.14687344980571</v>
      </c>
    </row>
    <row r="191" spans="2:6">
      <c r="B191" s="239" t="str">
        <f>'2B'!AG44</f>
        <v>S3040WNK</v>
      </c>
      <c r="C191" s="239" t="s">
        <v>11900</v>
      </c>
      <c r="E191" s="301" t="s">
        <v>683</v>
      </c>
      <c r="F191" s="308">
        <f>IF(ISBLANK('2B'!G44),"##BLANK",'2B'!G44)</f>
        <v>0</v>
      </c>
    </row>
    <row r="192" spans="2:6">
      <c r="B192" s="239" t="str">
        <f>'2B'!AH44</f>
        <v>S3040SG</v>
      </c>
      <c r="C192" s="239" t="s">
        <v>11901</v>
      </c>
      <c r="E192" s="301" t="s">
        <v>683</v>
      </c>
      <c r="F192" s="308">
        <f>IF(ISBLANK('2B'!H44),"##BLANK",'2B'!H44)</f>
        <v>0</v>
      </c>
    </row>
    <row r="193" spans="2:6">
      <c r="B193" s="239" t="str">
        <f>'2B'!AI44</f>
        <v>S3040TOTTTT</v>
      </c>
      <c r="C193" s="239" t="s">
        <v>11902</v>
      </c>
      <c r="E193" s="301" t="s">
        <v>683</v>
      </c>
      <c r="F193" s="308">
        <f>IF(ISBLANK('2B'!I44),"##BLANK",'2B'!I44)</f>
        <v>0</v>
      </c>
    </row>
    <row r="194" spans="2:6">
      <c r="B194" s="239" t="str">
        <f>'2B'!AJ44</f>
        <v>CR00564</v>
      </c>
      <c r="C194" s="239" t="s">
        <v>11903</v>
      </c>
      <c r="E194" s="301" t="s">
        <v>683</v>
      </c>
      <c r="F194" s="308">
        <f>IF(ISBLANK('2B'!J44),"##BLANK",'2B'!J44)</f>
        <v>108.73480598105274</v>
      </c>
    </row>
    <row r="195" spans="2:6">
      <c r="B195" s="239" t="str">
        <f>'2C'!U8</f>
        <v>BM9030</v>
      </c>
      <c r="C195" s="239" t="s">
        <v>11904</v>
      </c>
      <c r="E195" s="301" t="s">
        <v>683</v>
      </c>
      <c r="F195" s="308">
        <f>IF(ISBLANK('2C'!E8),"##BLANK",'2C'!E8)</f>
        <v>5.2758693533867431</v>
      </c>
    </row>
    <row r="196" spans="2:6">
      <c r="B196" s="239" t="str">
        <f>'2C'!V8</f>
        <v>BM9031</v>
      </c>
      <c r="C196" s="239" t="s">
        <v>11905</v>
      </c>
      <c r="E196" s="301" t="s">
        <v>683</v>
      </c>
      <c r="F196" s="308">
        <f>IF(ISBLANK('2C'!F8),"##BLANK",'2C'!F8)</f>
        <v>0</v>
      </c>
    </row>
    <row r="197" spans="2:6">
      <c r="B197" s="239" t="str">
        <f>'2C'!W8</f>
        <v>BM9032</v>
      </c>
      <c r="C197" s="239" t="s">
        <v>11906</v>
      </c>
      <c r="E197" s="301" t="s">
        <v>683</v>
      </c>
      <c r="F197" s="308">
        <f>IF(ISBLANK('2C'!G8),"##BLANK",'2C'!G8)</f>
        <v>5.2758693533867431</v>
      </c>
    </row>
    <row r="198" spans="2:6">
      <c r="B198" s="239" t="str">
        <f>'2C'!U9</f>
        <v>BM9002</v>
      </c>
      <c r="C198" s="239" t="s">
        <v>11907</v>
      </c>
      <c r="E198" s="301" t="s">
        <v>683</v>
      </c>
      <c r="F198" s="308">
        <f>IF(ISBLANK('2C'!E9),"##BLANK",'2C'!E9)</f>
        <v>0.87081073492287953</v>
      </c>
    </row>
    <row r="199" spans="2:6">
      <c r="B199" s="239" t="str">
        <f>'2C'!V9</f>
        <v>BM9202</v>
      </c>
      <c r="C199" s="239" t="s">
        <v>11908</v>
      </c>
      <c r="E199" s="301" t="s">
        <v>683</v>
      </c>
      <c r="F199" s="308">
        <f>IF(ISBLANK('2C'!F9),"##BLANK",'2C'!F9)</f>
        <v>0</v>
      </c>
    </row>
    <row r="200" spans="2:6">
      <c r="B200" s="239" t="str">
        <f>'2C'!W9</f>
        <v>BM9502</v>
      </c>
      <c r="C200" s="239" t="s">
        <v>11909</v>
      </c>
      <c r="E200" s="301" t="s">
        <v>683</v>
      </c>
      <c r="F200" s="308">
        <f>IF(ISBLANK('2C'!G9),"##BLANK",'2C'!G9)</f>
        <v>0.87081073492287953</v>
      </c>
    </row>
    <row r="201" spans="2:6">
      <c r="B201" s="239" t="str">
        <f>'2C'!U10</f>
        <v>BM9003</v>
      </c>
      <c r="C201" s="239" t="s">
        <v>11910</v>
      </c>
      <c r="E201" s="301" t="s">
        <v>683</v>
      </c>
      <c r="F201" s="308">
        <f>IF(ISBLANK('2C'!E10),"##BLANK",'2C'!E10)</f>
        <v>3.5882248806072141</v>
      </c>
    </row>
    <row r="202" spans="2:6">
      <c r="B202" s="239" t="str">
        <f>'2C'!V10</f>
        <v>BM9203</v>
      </c>
      <c r="C202" s="239" t="s">
        <v>11911</v>
      </c>
      <c r="E202" s="301" t="s">
        <v>683</v>
      </c>
      <c r="F202" s="308">
        <f>IF(ISBLANK('2C'!F10),"##BLANK",'2C'!F10)</f>
        <v>0</v>
      </c>
    </row>
    <row r="203" spans="2:6">
      <c r="B203" s="239" t="str">
        <f>'2C'!W10</f>
        <v>BM9503</v>
      </c>
      <c r="C203" s="239" t="s">
        <v>11912</v>
      </c>
      <c r="E203" s="301" t="s">
        <v>683</v>
      </c>
      <c r="F203" s="308">
        <f>IF(ISBLANK('2C'!G10),"##BLANK",'2C'!G10)</f>
        <v>3.5882248806072141</v>
      </c>
    </row>
    <row r="204" spans="2:6">
      <c r="B204" s="239" t="str">
        <f>'2C'!U11</f>
        <v>BM9007</v>
      </c>
      <c r="C204" s="239" t="s">
        <v>11913</v>
      </c>
      <c r="E204" s="301" t="s">
        <v>683</v>
      </c>
      <c r="F204" s="308">
        <f>IF(ISBLANK('2C'!E11),"##BLANK",'2C'!E11)</f>
        <v>0.79820429756363942</v>
      </c>
    </row>
    <row r="205" spans="2:6">
      <c r="B205" s="239" t="str">
        <f>'2C'!V11</f>
        <v>BM9207</v>
      </c>
      <c r="C205" s="239" t="s">
        <v>11914</v>
      </c>
      <c r="E205" s="301" t="s">
        <v>683</v>
      </c>
      <c r="F205" s="308">
        <f>IF(ISBLANK('2C'!F11),"##BLANK",'2C'!F11)</f>
        <v>0</v>
      </c>
    </row>
    <row r="206" spans="2:6">
      <c r="B206" s="239" t="str">
        <f>'2C'!W11</f>
        <v>BM9507</v>
      </c>
      <c r="C206" s="239" t="s">
        <v>11915</v>
      </c>
      <c r="E206" s="301" t="s">
        <v>683</v>
      </c>
      <c r="F206" s="308">
        <f>IF(ISBLANK('2C'!G11),"##BLANK",'2C'!G11)</f>
        <v>0.79820429756363942</v>
      </c>
    </row>
    <row r="207" spans="2:6">
      <c r="B207" s="239" t="str">
        <f>'2C'!V12</f>
        <v>BM9230</v>
      </c>
      <c r="C207" s="239" t="s">
        <v>11916</v>
      </c>
      <c r="E207" s="301" t="s">
        <v>683</v>
      </c>
      <c r="F207" s="308">
        <f>IF(ISBLANK('2C'!F12),"##BLANK",'2C'!F12)</f>
        <v>0</v>
      </c>
    </row>
    <row r="208" spans="2:6">
      <c r="B208" s="239" t="str">
        <f>'2C'!U13</f>
        <v>B0025OXH</v>
      </c>
      <c r="C208" s="239" t="s">
        <v>11917</v>
      </c>
      <c r="E208" s="301" t="s">
        <v>683</v>
      </c>
      <c r="F208" s="308">
        <f>IF(ISBLANK('2C'!E13),"##BLANK",'2C'!E13)</f>
        <v>4.0376876638364312</v>
      </c>
    </row>
    <row r="209" spans="2:6">
      <c r="B209" s="239" t="str">
        <f>'2C'!V13</f>
        <v>B0025OXNH</v>
      </c>
      <c r="C209" s="239" t="s">
        <v>11918</v>
      </c>
      <c r="E209" s="301" t="s">
        <v>683</v>
      </c>
      <c r="F209" s="308">
        <f>IF(ISBLANK('2C'!F13),"##BLANK",'2C'!F13)</f>
        <v>0</v>
      </c>
    </row>
    <row r="210" spans="2:6">
      <c r="B210" s="239" t="str">
        <f>'2C'!W13</f>
        <v>B0025OXT</v>
      </c>
      <c r="C210" s="239" t="s">
        <v>11805</v>
      </c>
      <c r="E210" s="301" t="s">
        <v>683</v>
      </c>
      <c r="F210" s="308">
        <f>IF(ISBLANK('2C'!G13),"##BLANK",'2C'!G13)</f>
        <v>4.0376876638364312</v>
      </c>
    </row>
    <row r="211" spans="2:6">
      <c r="B211" s="239" t="str">
        <f>'2C'!U14</f>
        <v>B0026LAH</v>
      </c>
      <c r="C211" s="239" t="s">
        <v>11919</v>
      </c>
      <c r="E211" s="301" t="s">
        <v>683</v>
      </c>
      <c r="F211" s="308">
        <f>IF(ISBLANK('2C'!E14),"##BLANK",'2C'!E14)</f>
        <v>0.12467016837179569</v>
      </c>
    </row>
    <row r="212" spans="2:6">
      <c r="B212" s="239" t="str">
        <f>'2C'!V14</f>
        <v>B0026LANH</v>
      </c>
      <c r="C212" s="239" t="s">
        <v>11920</v>
      </c>
      <c r="E212" s="301" t="s">
        <v>683</v>
      </c>
      <c r="F212" s="308">
        <f>IF(ISBLANK('2C'!F14),"##BLANK",'2C'!F14)</f>
        <v>0</v>
      </c>
    </row>
    <row r="213" spans="2:6">
      <c r="B213" s="239" t="str">
        <f>'2C'!W14</f>
        <v>B0026LAT</v>
      </c>
      <c r="C213" s="239" t="s">
        <v>11921</v>
      </c>
      <c r="E213" s="301" t="s">
        <v>683</v>
      </c>
      <c r="F213" s="308">
        <f>IF(ISBLANK('2C'!G14),"##BLANK",'2C'!G14)</f>
        <v>0.12467016837179569</v>
      </c>
    </row>
    <row r="214" spans="2:6">
      <c r="B214" s="239" t="str">
        <f>'2C'!U15</f>
        <v>B0027TXH</v>
      </c>
      <c r="C214" s="239" t="s">
        <v>11922</v>
      </c>
      <c r="E214" s="301" t="s">
        <v>683</v>
      </c>
      <c r="F214" s="308">
        <f>IF(ISBLANK('2C'!E15),"##BLANK",'2C'!E15)</f>
        <v>14.695467098688702</v>
      </c>
    </row>
    <row r="215" spans="2:6">
      <c r="B215" s="239" t="str">
        <f>'2C'!V15</f>
        <v>B0027TXNH</v>
      </c>
      <c r="C215" s="239" t="s">
        <v>11923</v>
      </c>
      <c r="E215" s="301" t="s">
        <v>683</v>
      </c>
      <c r="F215" s="308">
        <f>IF(ISBLANK('2C'!F15),"##BLANK",'2C'!F15)</f>
        <v>0</v>
      </c>
    </row>
    <row r="216" spans="2:6">
      <c r="B216" s="239" t="str">
        <f>'2C'!W15</f>
        <v>B0027TXT</v>
      </c>
      <c r="C216" s="239" t="s">
        <v>11924</v>
      </c>
      <c r="E216" s="301" t="s">
        <v>683</v>
      </c>
      <c r="F216" s="307">
        <f>IF(ISBLANK('2C'!G15),"##BLANK",'2C'!G15)</f>
        <v>14.695467098688702</v>
      </c>
    </row>
    <row r="217" spans="2:6">
      <c r="B217" s="239" t="str">
        <f>'2C'!U18</f>
        <v>B0028DEXH</v>
      </c>
      <c r="C217" s="239" t="s">
        <v>11925</v>
      </c>
      <c r="E217" s="301" t="s">
        <v>683</v>
      </c>
      <c r="F217" s="307">
        <f>IF(ISBLANK('2C'!E18),"##BLANK",'2C'!E18)</f>
        <v>5.6000000000000001E-2</v>
      </c>
    </row>
    <row r="218" spans="2:6">
      <c r="B218" s="239" t="str">
        <f>'2C'!V18</f>
        <v>B0028DEXNH</v>
      </c>
      <c r="C218" s="239" t="s">
        <v>11926</v>
      </c>
      <c r="E218" s="301" t="s">
        <v>683</v>
      </c>
      <c r="F218" s="307">
        <f>IF(ISBLANK('2C'!F18),"##BLANK",'2C'!F18)</f>
        <v>0</v>
      </c>
    </row>
    <row r="219" spans="2:6">
      <c r="B219" s="239" t="str">
        <f>'2C'!W18</f>
        <v>B0028DEXT</v>
      </c>
      <c r="C219" s="239" t="s">
        <v>11927</v>
      </c>
      <c r="E219" s="301" t="s">
        <v>683</v>
      </c>
      <c r="F219" s="307">
        <f>IF(ISBLANK('2C'!G18),"##BLANK",'2C'!G18)</f>
        <v>5.6000000000000001E-2</v>
      </c>
    </row>
    <row r="220" spans="2:6">
      <c r="B220" s="239" t="str">
        <f>'2C'!U19</f>
        <v>B0029DAXH</v>
      </c>
      <c r="C220" s="239" t="s">
        <v>11928</v>
      </c>
      <c r="E220" s="301" t="s">
        <v>683</v>
      </c>
      <c r="F220" s="307">
        <f>IF(ISBLANK('2C'!E19),"##BLANK",'2C'!E19)</f>
        <v>0.77900000000000003</v>
      </c>
    </row>
    <row r="221" spans="2:6">
      <c r="B221" s="239" t="str">
        <f>'2C'!V19</f>
        <v>B0029DAXNH</v>
      </c>
      <c r="C221" s="239" t="s">
        <v>11929</v>
      </c>
      <c r="E221" s="301" t="s">
        <v>683</v>
      </c>
      <c r="F221" s="307">
        <f>IF(ISBLANK('2C'!F19),"##BLANK",'2C'!F19)</f>
        <v>0</v>
      </c>
    </row>
    <row r="222" spans="2:6">
      <c r="B222" s="239" t="str">
        <f>'2C'!W19</f>
        <v>B0029DAXT</v>
      </c>
      <c r="C222" s="239" t="s">
        <v>11930</v>
      </c>
      <c r="E222" s="301" t="s">
        <v>683</v>
      </c>
      <c r="F222" s="307">
        <f>IF(ISBLANK('2C'!G19),"##BLANK",'2C'!G19)</f>
        <v>0.77900000000000003</v>
      </c>
    </row>
    <row r="223" spans="2:6">
      <c r="B223" s="239" t="str">
        <f>'2C'!U20</f>
        <v>B0030AEXH</v>
      </c>
      <c r="C223" s="239" t="s">
        <v>11931</v>
      </c>
      <c r="E223" s="301" t="s">
        <v>683</v>
      </c>
      <c r="F223" s="307">
        <f>IF(ISBLANK('2C'!E20),"##BLANK",'2C'!E20)</f>
        <v>0</v>
      </c>
    </row>
    <row r="224" spans="2:6">
      <c r="B224" s="239" t="str">
        <f>'2C'!V20</f>
        <v>B0030AEXNH</v>
      </c>
      <c r="C224" s="239" t="s">
        <v>11932</v>
      </c>
      <c r="E224" s="301" t="s">
        <v>683</v>
      </c>
      <c r="F224" s="307">
        <f>IF(ISBLANK('2C'!F20),"##BLANK",'2C'!F20)</f>
        <v>0</v>
      </c>
    </row>
    <row r="225" spans="2:6">
      <c r="B225" s="239" t="str">
        <f>'2C'!W20</f>
        <v>B0030AEXT</v>
      </c>
      <c r="C225" s="239" t="s">
        <v>11933</v>
      </c>
      <c r="E225" s="301" t="s">
        <v>683</v>
      </c>
      <c r="F225" s="307">
        <f>IF(ISBLANK('2C'!G20),"##BLANK",'2C'!G20)</f>
        <v>0</v>
      </c>
    </row>
    <row r="226" spans="2:6">
      <c r="B226" s="239" t="str">
        <f>'2C'!U21</f>
        <v>B0031AAXH</v>
      </c>
      <c r="C226" s="239" t="s">
        <v>11934</v>
      </c>
      <c r="E226" s="301" t="s">
        <v>683</v>
      </c>
      <c r="F226" s="307">
        <f>IF(ISBLANK('2C'!E21),"##BLANK",'2C'!E21)</f>
        <v>0</v>
      </c>
    </row>
    <row r="227" spans="2:6">
      <c r="B227" s="239" t="str">
        <f>'2C'!V21</f>
        <v>B0031AAXNH</v>
      </c>
      <c r="C227" s="239" t="s">
        <v>11935</v>
      </c>
      <c r="E227" s="301" t="s">
        <v>683</v>
      </c>
      <c r="F227" s="307">
        <f>IF(ISBLANK('2C'!F21),"##BLANK",'2C'!F21)</f>
        <v>0</v>
      </c>
    </row>
    <row r="228" spans="2:6">
      <c r="B228" s="239" t="str">
        <f>'2C'!W21</f>
        <v>B0031AAXT</v>
      </c>
      <c r="C228" s="239" t="s">
        <v>11936</v>
      </c>
      <c r="E228" s="301" t="s">
        <v>683</v>
      </c>
      <c r="F228" s="307">
        <f>IF(ISBLANK('2C'!G21),"##BLANK",'2C'!G21)</f>
        <v>0</v>
      </c>
    </row>
    <row r="229" spans="2:6">
      <c r="B229" s="239" t="str">
        <f>'2C'!U24</f>
        <v>B0032RCL</v>
      </c>
      <c r="C229" s="239" t="s">
        <v>11937</v>
      </c>
      <c r="E229" s="301" t="s">
        <v>683</v>
      </c>
      <c r="F229" s="307">
        <f>IF(ISBLANK('2C'!E24),"##BLANK",'2C'!E24)</f>
        <v>8.9999999999999993E-3</v>
      </c>
    </row>
    <row r="230" spans="2:6">
      <c r="B230" s="239" t="str">
        <f>'2C'!V24</f>
        <v>B0032RCLB</v>
      </c>
      <c r="C230" s="239" t="s">
        <v>11938</v>
      </c>
      <c r="E230" s="301" t="s">
        <v>683</v>
      </c>
      <c r="F230" s="307">
        <f>IF(ISBLANK('2C'!F24),"##BLANK",'2C'!F24)</f>
        <v>0</v>
      </c>
    </row>
    <row r="231" spans="2:6">
      <c r="B231" s="239" t="str">
        <f>'2C'!W24</f>
        <v>B0032RCLT</v>
      </c>
      <c r="C231" s="239" t="s">
        <v>11939</v>
      </c>
      <c r="E231" s="301" t="s">
        <v>683</v>
      </c>
      <c r="F231" s="307">
        <f>IF(ISBLANK('2C'!G24),"##BLANK",'2C'!G24)</f>
        <v>8.9999999999999993E-3</v>
      </c>
    </row>
    <row r="232" spans="2:6">
      <c r="B232" s="239" t="str">
        <f>'2C'!U25</f>
        <v>B0033INCM</v>
      </c>
      <c r="C232" s="239" t="s">
        <v>11940</v>
      </c>
      <c r="E232" s="301" t="s">
        <v>683</v>
      </c>
      <c r="F232" s="307">
        <f>IF(ISBLANK('2C'!E25),"##BLANK",'2C'!E25)</f>
        <v>0</v>
      </c>
    </row>
    <row r="233" spans="2:6">
      <c r="B233" s="239" t="str">
        <f>'2C'!V25</f>
        <v>B0033INCMB</v>
      </c>
      <c r="C233" s="239" t="s">
        <v>11941</v>
      </c>
      <c r="E233" s="301" t="s">
        <v>683</v>
      </c>
      <c r="F233" s="307">
        <f>IF(ISBLANK('2C'!F25),"##BLANK",'2C'!F25)</f>
        <v>0</v>
      </c>
    </row>
    <row r="234" spans="2:6">
      <c r="B234" s="239" t="str">
        <f>'2C'!W25</f>
        <v>B0033INCMT</v>
      </c>
      <c r="C234" s="239" t="s">
        <v>11942</v>
      </c>
      <c r="E234" s="301" t="s">
        <v>683</v>
      </c>
      <c r="F234" s="307">
        <f>IF(ISBLANK('2C'!G25),"##BLANK",'2C'!G25)</f>
        <v>0</v>
      </c>
    </row>
    <row r="235" spans="2:6">
      <c r="B235" s="239" t="str">
        <f>'2C'!U26</f>
        <v>B0034RCW</v>
      </c>
      <c r="C235" s="239" t="s">
        <v>11943</v>
      </c>
      <c r="E235" s="301" t="s">
        <v>683</v>
      </c>
      <c r="F235" s="307">
        <f>IF(ISBLANK('2C'!E26),"##BLANK",'2C'!E26)</f>
        <v>3.2000000000000001E-2</v>
      </c>
    </row>
    <row r="236" spans="2:6">
      <c r="B236" s="239" t="str">
        <f>'2C'!V26</f>
        <v>B0034RCWB</v>
      </c>
      <c r="C236" s="239" t="s">
        <v>11944</v>
      </c>
      <c r="E236" s="301" t="s">
        <v>683</v>
      </c>
      <c r="F236" s="307">
        <f>IF(ISBLANK('2C'!F26),"##BLANK",'2C'!F26)</f>
        <v>0</v>
      </c>
    </row>
    <row r="237" spans="2:6">
      <c r="B237" s="239" t="str">
        <f>'2C'!W26</f>
        <v>B0034RCWT</v>
      </c>
      <c r="C237" s="239" t="s">
        <v>11945</v>
      </c>
      <c r="E237" s="301" t="s">
        <v>683</v>
      </c>
      <c r="F237" s="307">
        <f>IF(ISBLANK('2C'!G26),"##BLANK",'2C'!G26)</f>
        <v>3.2000000000000001E-2</v>
      </c>
    </row>
    <row r="238" spans="2:6">
      <c r="B238" s="239" t="str">
        <f>'2C'!U27</f>
        <v>B0035INCA</v>
      </c>
      <c r="C238" s="239" t="s">
        <v>11946</v>
      </c>
      <c r="E238" s="301" t="s">
        <v>683</v>
      </c>
      <c r="F238" s="307">
        <f>IF(ISBLANK('2C'!E27),"##BLANK",'2C'!E27)</f>
        <v>0</v>
      </c>
    </row>
    <row r="239" spans="2:6">
      <c r="B239" s="239" t="str">
        <f>'2C'!V27</f>
        <v>B0035INCAB</v>
      </c>
      <c r="C239" s="239" t="s">
        <v>11947</v>
      </c>
      <c r="E239" s="301" t="s">
        <v>683</v>
      </c>
      <c r="F239" s="307">
        <f>IF(ISBLANK('2C'!F27),"##BLANK",'2C'!F27)</f>
        <v>0</v>
      </c>
    </row>
    <row r="240" spans="2:6">
      <c r="B240" s="239" t="str">
        <f>'2C'!W27</f>
        <v>B0035INCAT</v>
      </c>
      <c r="C240" s="239" t="s">
        <v>11948</v>
      </c>
      <c r="E240" s="301" t="s">
        <v>683</v>
      </c>
      <c r="F240" s="307">
        <f>IF(ISBLANK('2C'!G27),"##BLANK",'2C'!G27)</f>
        <v>0</v>
      </c>
    </row>
    <row r="241" spans="2:6">
      <c r="B241" s="239" t="str">
        <f>'2C'!U28</f>
        <v>B0036NRC</v>
      </c>
      <c r="C241" s="239" t="s">
        <v>11949</v>
      </c>
      <c r="E241" s="301" t="s">
        <v>683</v>
      </c>
      <c r="F241" s="307">
        <f>IF(ISBLANK('2C'!E28),"##BLANK",'2C'!E28)</f>
        <v>4.1000000000000002E-2</v>
      </c>
    </row>
    <row r="242" spans="2:6">
      <c r="B242" s="239" t="str">
        <f>'2C'!V28</f>
        <v>B0036NRCB</v>
      </c>
      <c r="C242" s="239" t="s">
        <v>11950</v>
      </c>
      <c r="E242" s="301" t="s">
        <v>683</v>
      </c>
      <c r="F242" s="307">
        <f>IF(ISBLANK('2C'!F28),"##BLANK",'2C'!F28)</f>
        <v>0</v>
      </c>
    </row>
    <row r="243" spans="2:6">
      <c r="B243" s="239" t="str">
        <f>'2C'!W28</f>
        <v>B0036NRCT</v>
      </c>
      <c r="C243" s="239" t="s">
        <v>11951</v>
      </c>
      <c r="E243" s="301" t="s">
        <v>683</v>
      </c>
      <c r="F243" s="307">
        <f>IF(ISBLANK('2C'!G28),"##BLANK",'2C'!G28)</f>
        <v>4.1000000000000002E-2</v>
      </c>
    </row>
    <row r="244" spans="2:6">
      <c r="B244" s="239" t="str">
        <f>'2C'!U30</f>
        <v>B0037TRCH</v>
      </c>
      <c r="C244" s="239" t="s">
        <v>11952</v>
      </c>
      <c r="E244" s="301" t="s">
        <v>683</v>
      </c>
      <c r="F244" s="307">
        <f>IF(ISBLANK('2C'!E30),"##BLANK",'2C'!E30)</f>
        <v>15.571467098688704</v>
      </c>
    </row>
    <row r="245" spans="2:6">
      <c r="B245" s="239" t="str">
        <f>'2C'!V30</f>
        <v>B0037TRCNH</v>
      </c>
      <c r="C245" s="239" t="s">
        <v>11953</v>
      </c>
      <c r="E245" s="301" t="s">
        <v>683</v>
      </c>
      <c r="F245" s="307">
        <f>IF(ISBLANK('2C'!F30),"##BLANK",'2C'!F30)</f>
        <v>0</v>
      </c>
    </row>
    <row r="246" spans="2:6">
      <c r="B246" s="239" t="str">
        <f>'2C'!W30</f>
        <v>B0037TRCT</v>
      </c>
      <c r="C246" s="239" t="s">
        <v>11954</v>
      </c>
      <c r="E246" s="301" t="s">
        <v>683</v>
      </c>
      <c r="F246" s="307">
        <f>IF(ISBLANK('2C'!G30),"##BLANK",'2C'!G30)</f>
        <v>15.571467098688704</v>
      </c>
    </row>
    <row r="247" spans="2:6">
      <c r="B247" s="239" t="str">
        <f>'2C'!U32</f>
        <v>BM9022</v>
      </c>
      <c r="C247" s="239" t="s">
        <v>11955</v>
      </c>
      <c r="E247" s="301" t="s">
        <v>683</v>
      </c>
      <c r="F247" s="307">
        <f>IF(ISBLANK('2C'!E32),"##BLANK",'2C'!E32)</f>
        <v>0</v>
      </c>
    </row>
    <row r="248" spans="2:6">
      <c r="B248" s="239" t="str">
        <f>'2C'!V32</f>
        <v>BM9222</v>
      </c>
      <c r="C248" s="239" t="s">
        <v>11956</v>
      </c>
      <c r="E248" s="301" t="s">
        <v>683</v>
      </c>
      <c r="F248" s="307">
        <f>IF(ISBLANK('2C'!F32),"##BLANK",'2C'!F32)</f>
        <v>0</v>
      </c>
    </row>
    <row r="249" spans="2:6">
      <c r="B249" s="239" t="str">
        <f>'2C'!W32</f>
        <v>BM9522</v>
      </c>
      <c r="C249" s="239" t="s">
        <v>11957</v>
      </c>
      <c r="E249" s="301" t="s">
        <v>683</v>
      </c>
      <c r="F249" s="307">
        <f>IF(ISBLANK('2C'!G32),"##BLANK",'2C'!G32)</f>
        <v>0</v>
      </c>
    </row>
    <row r="250" spans="2:6">
      <c r="B250" s="239" t="str">
        <f>'2C'!U33</f>
        <v>B0038PDRCH</v>
      </c>
      <c r="C250" s="239" t="s">
        <v>11958</v>
      </c>
      <c r="E250" s="301" t="s">
        <v>683</v>
      </c>
      <c r="F250" s="307">
        <f>IF(ISBLANK('2C'!E33),"##BLANK",'2C'!E33)</f>
        <v>0</v>
      </c>
    </row>
    <row r="251" spans="2:6">
      <c r="B251" s="239" t="str">
        <f>'2C'!V33</f>
        <v>B0038PDRCNH</v>
      </c>
      <c r="C251" s="239" t="s">
        <v>11959</v>
      </c>
      <c r="E251" s="301" t="s">
        <v>683</v>
      </c>
      <c r="F251" s="307">
        <f>IF(ISBLANK('2C'!F33),"##BLANK",'2C'!F33)</f>
        <v>0</v>
      </c>
    </row>
    <row r="252" spans="2:6">
      <c r="B252" s="239" t="str">
        <f>'2C'!W33</f>
        <v>B0038PDRCT</v>
      </c>
      <c r="C252" s="239" t="s">
        <v>11960</v>
      </c>
      <c r="E252" s="301" t="s">
        <v>683</v>
      </c>
      <c r="F252" s="307">
        <f>IF(ISBLANK('2C'!G33),"##BLANK",'2C'!G33)</f>
        <v>0</v>
      </c>
    </row>
    <row r="253" spans="2:6">
      <c r="B253" s="239" t="str">
        <f>'2C'!U35</f>
        <v>B0039TRCH_PDRC</v>
      </c>
      <c r="C253" s="239" t="s">
        <v>11961</v>
      </c>
      <c r="E253" s="301" t="s">
        <v>683</v>
      </c>
      <c r="F253" s="307">
        <f>IF(ISBLANK('2C'!E35),"##BLANK",'2C'!E35)</f>
        <v>15.571467098688704</v>
      </c>
    </row>
    <row r="254" spans="2:6">
      <c r="B254" s="239" t="str">
        <f>'2C'!V35</f>
        <v>B0039TRCNH_PDRC</v>
      </c>
      <c r="C254" s="239" t="s">
        <v>11962</v>
      </c>
      <c r="E254" s="301" t="s">
        <v>683</v>
      </c>
      <c r="F254" s="307">
        <f>IF(ISBLANK('2C'!F35),"##BLANK",'2C'!F35)</f>
        <v>0</v>
      </c>
    </row>
    <row r="255" spans="2:6">
      <c r="B255" s="239" t="str">
        <f>'2C'!W35</f>
        <v>B0039TRCT_PDRC</v>
      </c>
      <c r="C255" s="239" t="s">
        <v>11963</v>
      </c>
      <c r="E255" s="301" t="s">
        <v>683</v>
      </c>
      <c r="F255" s="307">
        <f>IF(ISBLANK('2C'!G35),"##BLANK",'2C'!G35)</f>
        <v>15.571467098688704</v>
      </c>
    </row>
    <row r="256" spans="2:6">
      <c r="B256" s="239" t="str">
        <f>'2C'!U38</f>
        <v>BM9038</v>
      </c>
      <c r="C256" s="239" t="s">
        <v>11964</v>
      </c>
      <c r="E256" s="301" t="s">
        <v>683</v>
      </c>
      <c r="F256" s="307">
        <f>IF(ISBLANK('2C'!E38),"##BLANK",'2C'!E38)</f>
        <v>0.10578252999999976</v>
      </c>
    </row>
    <row r="257" spans="2:6">
      <c r="B257" s="239" t="str">
        <f>'2C'!V38</f>
        <v>BM9338</v>
      </c>
      <c r="C257" s="239" t="s">
        <v>11965</v>
      </c>
      <c r="E257" s="301" t="s">
        <v>683</v>
      </c>
      <c r="F257" s="307">
        <f>IF(ISBLANK('2C'!F38),"##BLANK",'2C'!F38)</f>
        <v>0</v>
      </c>
    </row>
    <row r="258" spans="2:6">
      <c r="B258" s="239" t="str">
        <f>'2C'!W38</f>
        <v>BM9538</v>
      </c>
      <c r="C258" s="239" t="s">
        <v>11966</v>
      </c>
      <c r="E258" s="301" t="s">
        <v>683</v>
      </c>
      <c r="F258" s="307">
        <f>IF(ISBLANK('2C'!G38),"##BLANK",'2C'!G38)</f>
        <v>0.10578252999999976</v>
      </c>
    </row>
    <row r="259" spans="2:6">
      <c r="B259" s="239" t="str">
        <f>'2C'!U41</f>
        <v>B0040CAPXH</v>
      </c>
      <c r="C259" s="239" t="s">
        <v>11967</v>
      </c>
      <c r="E259" s="301" t="s">
        <v>683</v>
      </c>
      <c r="F259" s="307">
        <f>IF(ISBLANK('2C'!E41),"##BLANK",'2C'!E41)</f>
        <v>0.497</v>
      </c>
    </row>
    <row r="260" spans="2:6">
      <c r="B260" s="239" t="str">
        <f>'2C'!V41</f>
        <v>B0040CAPXNH</v>
      </c>
      <c r="C260" s="239" t="s">
        <v>11968</v>
      </c>
      <c r="E260" s="301" t="s">
        <v>683</v>
      </c>
      <c r="F260" s="307">
        <f>IF(ISBLANK('2C'!F41),"##BLANK",'2C'!F41)</f>
        <v>0</v>
      </c>
    </row>
    <row r="261" spans="2:6">
      <c r="B261" s="239" t="str">
        <f>'2C'!W41</f>
        <v>B0040CAPXT</v>
      </c>
      <c r="C261" s="239" t="s">
        <v>11969</v>
      </c>
      <c r="E261" s="301" t="s">
        <v>683</v>
      </c>
      <c r="F261" s="307">
        <f>IF(ISBLANK('2C'!G41),"##BLANK",'2C'!G41)</f>
        <v>0.497</v>
      </c>
    </row>
    <row r="262" spans="2:6">
      <c r="B262" s="239" t="str">
        <f>'2C'!U44</f>
        <v>R3006</v>
      </c>
      <c r="C262" s="239" t="s">
        <v>11970</v>
      </c>
      <c r="E262" s="301" t="s">
        <v>683</v>
      </c>
      <c r="F262" s="307">
        <f>IF(ISBLANK('2C'!E44),"##BLANK",'2C'!E44)</f>
        <v>5.0999999999999997E-2</v>
      </c>
    </row>
    <row r="263" spans="2:6">
      <c r="B263" s="239" t="str">
        <f>'2C'!U45</f>
        <v>R3007</v>
      </c>
      <c r="C263" s="239" t="s">
        <v>11971</v>
      </c>
      <c r="E263" s="301" t="s">
        <v>683</v>
      </c>
      <c r="F263" s="307">
        <f>IF(ISBLANK('2C'!E45),"##BLANK",'2C'!E45)</f>
        <v>3.9E-2</v>
      </c>
    </row>
    <row r="264" spans="2:6">
      <c r="B264" s="239" t="str">
        <f>'2C'!U46</f>
        <v>R3008</v>
      </c>
      <c r="C264" s="239" t="s">
        <v>11972</v>
      </c>
      <c r="E264" s="301" t="s">
        <v>683</v>
      </c>
      <c r="F264" s="307">
        <f>IF(ISBLANK('2C'!E46),"##BLANK",'2C'!E46)</f>
        <v>1.1999999999999997E-2</v>
      </c>
    </row>
    <row r="265" spans="2:6">
      <c r="B265" s="239" t="str">
        <f>'2C'!U48</f>
        <v>R3009</v>
      </c>
      <c r="C265" s="239" t="s">
        <v>11973</v>
      </c>
      <c r="E265" s="301" t="s">
        <v>683</v>
      </c>
      <c r="F265" s="307">
        <f>IF(ISBLANK('2C'!E48),"##BLANK",'2C'!E48)</f>
        <v>0.49427748586370146</v>
      </c>
    </row>
    <row r="266" spans="2:6">
      <c r="B266" s="239" t="str">
        <f>'2C'!U49</f>
        <v>R3010</v>
      </c>
      <c r="C266" s="239" t="s">
        <v>11974</v>
      </c>
      <c r="E266" s="301" t="s">
        <v>683</v>
      </c>
      <c r="F266" s="307">
        <f>IF(ISBLANK('2C'!E49),"##BLANK",'2C'!E49)</f>
        <v>0.49427748586370146</v>
      </c>
    </row>
    <row r="267" spans="2:6">
      <c r="B267" s="239" t="str">
        <f>'2C'!U50</f>
        <v>R3011</v>
      </c>
      <c r="C267" s="239" t="s">
        <v>1497</v>
      </c>
      <c r="E267" s="301" t="s">
        <v>683</v>
      </c>
      <c r="F267" s="307">
        <f>IF(ISBLANK('2C'!E50),"##BLANK",'2C'!E50)</f>
        <v>0</v>
      </c>
    </row>
    <row r="268" spans="2:6">
      <c r="B268" s="239" t="str">
        <f>'2C'!U53</f>
        <v>B0041CARE</v>
      </c>
      <c r="C268" s="239" t="s">
        <v>6442</v>
      </c>
      <c r="E268" s="301" t="s">
        <v>683</v>
      </c>
      <c r="F268" s="307">
        <f>IF(ISBLANK('2C'!E53),"##BLANK",'2C'!E53)</f>
        <v>28.386467098688705</v>
      </c>
    </row>
    <row r="269" spans="2:6">
      <c r="B269" s="239" t="str">
        <f>'2C'!U54</f>
        <v>B0042CAE</v>
      </c>
      <c r="C269" s="239" t="s">
        <v>6446</v>
      </c>
      <c r="E269" s="301" t="s">
        <v>683</v>
      </c>
      <c r="F269" s="307">
        <f>IF(ISBLANK('2C'!E54),"##BLANK",'2C'!E54)</f>
        <v>23.433832559117199</v>
      </c>
    </row>
    <row r="270" spans="2:6">
      <c r="B270" s="239" t="str">
        <f>'2C'!U55</f>
        <v>B0043TAE</v>
      </c>
      <c r="C270" s="239" t="s">
        <v>6449</v>
      </c>
      <c r="E270" s="301" t="s">
        <v>683</v>
      </c>
      <c r="F270" s="307">
        <f>IF(ISBLANK('2C'!E55),"##BLANK",'2C'!E55)</f>
        <v>61.49621596975544</v>
      </c>
    </row>
    <row r="271" spans="2:6">
      <c r="B271" s="239" t="str">
        <f>'2D'!AE8</f>
        <v>BM4012H</v>
      </c>
      <c r="C271" s="239" t="s">
        <v>11975</v>
      </c>
      <c r="E271" s="301" t="s">
        <v>683</v>
      </c>
      <c r="F271" s="307">
        <f>IF(ISBLANK('2D'!E8),"##BLANK",'2D'!E8)</f>
        <v>13.922000000000001</v>
      </c>
    </row>
    <row r="272" spans="2:6">
      <c r="B272" s="239" t="str">
        <f>'2D'!AF8</f>
        <v>BM4012NH</v>
      </c>
      <c r="C272" s="239" t="s">
        <v>11976</v>
      </c>
      <c r="E272" s="301" t="s">
        <v>683</v>
      </c>
      <c r="F272" s="307">
        <f>IF(ISBLANK('2D'!F8),"##BLANK",'2D'!F8)</f>
        <v>0</v>
      </c>
    </row>
    <row r="273" spans="2:6">
      <c r="B273" s="239" t="str">
        <f>'2D'!AG8</f>
        <v>BM4012WR</v>
      </c>
      <c r="C273" s="239" t="s">
        <v>11977</v>
      </c>
      <c r="E273" s="301" t="s">
        <v>683</v>
      </c>
      <c r="F273" s="307">
        <f>IF(ISBLANK('2D'!G8),"##BLANK",'2D'!G8)</f>
        <v>24.108000000000001</v>
      </c>
    </row>
    <row r="274" spans="2:6">
      <c r="B274" s="239" t="str">
        <f>'2D'!AH8</f>
        <v>BM4012WN</v>
      </c>
      <c r="C274" s="239" t="s">
        <v>11978</v>
      </c>
      <c r="E274" s="301" t="s">
        <v>683</v>
      </c>
      <c r="F274" s="307">
        <f>IF(ISBLANK('2D'!H8),"##BLANK",'2D'!H8)</f>
        <v>1005.678</v>
      </c>
    </row>
    <row r="275" spans="2:6">
      <c r="B275" s="239" t="str">
        <f>'2D'!AI8</f>
        <v>BM4012WNK</v>
      </c>
      <c r="C275" s="239" t="s">
        <v>11979</v>
      </c>
      <c r="E275" s="301" t="s">
        <v>683</v>
      </c>
      <c r="F275" s="307">
        <f>IF(ISBLANK('2D'!I8),"##BLANK",'2D'!I8)</f>
        <v>0</v>
      </c>
    </row>
    <row r="276" spans="2:6">
      <c r="B276" s="239" t="str">
        <f>'2D'!AJ8</f>
        <v>BM4012SG</v>
      </c>
      <c r="C276" s="239" t="s">
        <v>11980</v>
      </c>
      <c r="E276" s="301" t="s">
        <v>683</v>
      </c>
      <c r="F276" s="307">
        <f>IF(ISBLANK('2D'!J8),"##BLANK",'2D'!J8)</f>
        <v>0</v>
      </c>
    </row>
    <row r="277" spans="2:6">
      <c r="B277" s="239" t="str">
        <f>'2D'!AK8</f>
        <v>BM4012STTT</v>
      </c>
      <c r="C277" s="239" t="s">
        <v>11981</v>
      </c>
      <c r="E277" s="301" t="s">
        <v>683</v>
      </c>
      <c r="F277" s="307">
        <f>IF(ISBLANK('2D'!K8),"##BLANK",'2D'!K8)</f>
        <v>0</v>
      </c>
    </row>
    <row r="278" spans="2:6">
      <c r="B278" s="239" t="str">
        <f>'2D'!AL8</f>
        <v>BM4012CTOT</v>
      </c>
      <c r="C278" s="239" t="s">
        <v>11982</v>
      </c>
      <c r="E278" s="301" t="s">
        <v>683</v>
      </c>
      <c r="F278" s="307">
        <f>IF(ISBLANK('2D'!L8),"##BLANK",'2D'!L8)</f>
        <v>1043.7080000000001</v>
      </c>
    </row>
    <row r="279" spans="2:6">
      <c r="B279" s="239" t="str">
        <f>'2D'!AE9</f>
        <v>BM4016H</v>
      </c>
      <c r="C279" s="239" t="s">
        <v>11983</v>
      </c>
      <c r="E279" s="301" t="s">
        <v>683</v>
      </c>
      <c r="F279" s="307">
        <f>IF(ISBLANK('2D'!E9),"##BLANK",'2D'!E9)</f>
        <v>-5.7759999999999998</v>
      </c>
    </row>
    <row r="280" spans="2:6">
      <c r="B280" s="239" t="str">
        <f>'2D'!AF9</f>
        <v>BM4016NH</v>
      </c>
      <c r="C280" s="239" t="s">
        <v>11984</v>
      </c>
      <c r="E280" s="301" t="s">
        <v>683</v>
      </c>
      <c r="F280" s="307">
        <f>IF(ISBLANK('2D'!F9),"##BLANK",'2D'!F9)</f>
        <v>0</v>
      </c>
    </row>
    <row r="281" spans="2:6">
      <c r="B281" s="239" t="str">
        <f>'2D'!AG9</f>
        <v>BM4016WR</v>
      </c>
      <c r="C281" s="239" t="s">
        <v>11985</v>
      </c>
      <c r="E281" s="301" t="s">
        <v>683</v>
      </c>
      <c r="F281" s="307">
        <f>IF(ISBLANK('2D'!G9),"##BLANK",'2D'!G9)</f>
        <v>0</v>
      </c>
    </row>
    <row r="282" spans="2:6">
      <c r="B282" s="239" t="str">
        <f>'2D'!AH9</f>
        <v>BM4016WN</v>
      </c>
      <c r="C282" s="239" t="s">
        <v>11986</v>
      </c>
      <c r="E282" s="301" t="s">
        <v>683</v>
      </c>
      <c r="F282" s="307">
        <f>IF(ISBLANK('2D'!H9),"##BLANK",'2D'!H9)</f>
        <v>-2.3069999999999999</v>
      </c>
    </row>
    <row r="283" spans="2:6">
      <c r="B283" s="239" t="str">
        <f>'2D'!AI9</f>
        <v>BM4016WNK</v>
      </c>
      <c r="C283" s="239" t="s">
        <v>11987</v>
      </c>
      <c r="E283" s="301" t="s">
        <v>683</v>
      </c>
      <c r="F283" s="307">
        <f>IF(ISBLANK('2D'!I9),"##BLANK",'2D'!I9)</f>
        <v>0</v>
      </c>
    </row>
    <row r="284" spans="2:6">
      <c r="B284" s="239" t="str">
        <f>'2D'!AJ9</f>
        <v>BM4016SG</v>
      </c>
      <c r="C284" s="239" t="s">
        <v>11988</v>
      </c>
      <c r="E284" s="301" t="s">
        <v>683</v>
      </c>
      <c r="F284" s="307">
        <f>IF(ISBLANK('2D'!J9),"##BLANK",'2D'!J9)</f>
        <v>0</v>
      </c>
    </row>
    <row r="285" spans="2:6">
      <c r="B285" s="239" t="str">
        <f>'2D'!AK9</f>
        <v>BM4016STTT</v>
      </c>
      <c r="C285" s="239" t="s">
        <v>11989</v>
      </c>
      <c r="E285" s="301" t="s">
        <v>683</v>
      </c>
      <c r="F285" s="307">
        <f>IF(ISBLANK('2D'!K9),"##BLANK",'2D'!K9)</f>
        <v>0</v>
      </c>
    </row>
    <row r="286" spans="2:6">
      <c r="B286" s="239" t="str">
        <f>'2D'!AL9</f>
        <v>BM4016CTOT</v>
      </c>
      <c r="C286" s="239" t="s">
        <v>11990</v>
      </c>
      <c r="E286" s="301" t="s">
        <v>683</v>
      </c>
      <c r="F286" s="307">
        <f>IF(ISBLANK('2D'!L9),"##BLANK",'2D'!L9)</f>
        <v>-8.0830000000000002</v>
      </c>
    </row>
    <row r="287" spans="2:6">
      <c r="B287" s="239" t="str">
        <f>'2D'!AE10</f>
        <v>BM4017H</v>
      </c>
      <c r="C287" s="239" t="s">
        <v>11991</v>
      </c>
      <c r="E287" s="301" t="s">
        <v>683</v>
      </c>
      <c r="F287" s="307">
        <f>IF(ISBLANK('2D'!E10),"##BLANK",'2D'!E10)</f>
        <v>0.497</v>
      </c>
    </row>
    <row r="288" spans="2:6">
      <c r="B288" s="239" t="str">
        <f>'2D'!AF10</f>
        <v>BM4017NH</v>
      </c>
      <c r="C288" s="239" t="s">
        <v>11992</v>
      </c>
      <c r="E288" s="301" t="s">
        <v>683</v>
      </c>
      <c r="F288" s="307">
        <f>IF(ISBLANK('2D'!F10),"##BLANK",'2D'!F10)</f>
        <v>0</v>
      </c>
    </row>
    <row r="289" spans="2:6">
      <c r="B289" s="239" t="str">
        <f>'2D'!AG10</f>
        <v>BM4017WR</v>
      </c>
      <c r="C289" s="239" t="s">
        <v>11993</v>
      </c>
      <c r="E289" s="301" t="s">
        <v>683</v>
      </c>
      <c r="F289" s="307">
        <f>IF(ISBLANK('2D'!G10),"##BLANK",'2D'!G10)</f>
        <v>3.2640000000000002</v>
      </c>
    </row>
    <row r="290" spans="2:6">
      <c r="B290" s="239" t="str">
        <f>'2D'!AH10</f>
        <v>BM4017WN</v>
      </c>
      <c r="C290" s="239" t="s">
        <v>11994</v>
      </c>
      <c r="E290" s="301" t="s">
        <v>683</v>
      </c>
      <c r="F290" s="307">
        <f>IF(ISBLANK('2D'!H10),"##BLANK",'2D'!H10)</f>
        <v>50.384999999999998</v>
      </c>
    </row>
    <row r="291" spans="2:6">
      <c r="B291" s="239" t="str">
        <f>'2D'!AI10</f>
        <v>BM4017WNK</v>
      </c>
      <c r="C291" s="239" t="s">
        <v>11995</v>
      </c>
      <c r="E291" s="301" t="s">
        <v>683</v>
      </c>
      <c r="F291" s="307">
        <f>IF(ISBLANK('2D'!I10),"##BLANK",'2D'!I10)</f>
        <v>0</v>
      </c>
    </row>
    <row r="292" spans="2:6">
      <c r="B292" s="239" t="str">
        <f>'2D'!AJ10</f>
        <v>BM4017SG</v>
      </c>
      <c r="C292" s="239" t="s">
        <v>11996</v>
      </c>
      <c r="E292" s="301" t="s">
        <v>683</v>
      </c>
      <c r="F292" s="307">
        <f>IF(ISBLANK('2D'!J10),"##BLANK",'2D'!J10)</f>
        <v>0</v>
      </c>
    </row>
    <row r="293" spans="2:6">
      <c r="B293" s="239" t="str">
        <f>'2D'!AK10</f>
        <v>BM4017STTT</v>
      </c>
      <c r="C293" s="239" t="s">
        <v>11997</v>
      </c>
      <c r="E293" s="301" t="s">
        <v>683</v>
      </c>
      <c r="F293" s="307">
        <f>IF(ISBLANK('2D'!K10),"##BLANK",'2D'!K10)</f>
        <v>0</v>
      </c>
    </row>
    <row r="294" spans="2:6">
      <c r="B294" s="239" t="str">
        <f>'2D'!AL10</f>
        <v>BM4017CTOT</v>
      </c>
      <c r="C294" s="239" t="s">
        <v>11998</v>
      </c>
      <c r="E294" s="301" t="s">
        <v>683</v>
      </c>
      <c r="F294" s="307">
        <f>IF(ISBLANK('2D'!L10),"##BLANK",'2D'!L10)</f>
        <v>54.146000000000001</v>
      </c>
    </row>
    <row r="295" spans="2:6">
      <c r="B295" s="239" t="str">
        <f>'2D'!AE11</f>
        <v>BM4021H</v>
      </c>
      <c r="C295" s="239" t="s">
        <v>11999</v>
      </c>
      <c r="E295" s="301" t="s">
        <v>683</v>
      </c>
      <c r="F295" s="307">
        <f>IF(ISBLANK('2D'!E11),"##BLANK",'2D'!E11)</f>
        <v>0</v>
      </c>
    </row>
    <row r="296" spans="2:6">
      <c r="B296" s="239" t="str">
        <f>'2D'!AF11</f>
        <v>BM4021NH</v>
      </c>
      <c r="C296" s="239" t="s">
        <v>12000</v>
      </c>
      <c r="E296" s="301" t="s">
        <v>683</v>
      </c>
      <c r="F296" s="307">
        <f>IF(ISBLANK('2D'!F11),"##BLANK",'2D'!F11)</f>
        <v>0</v>
      </c>
    </row>
    <row r="297" spans="2:6">
      <c r="B297" s="239" t="str">
        <f>'2D'!AG11</f>
        <v>BM4021WR</v>
      </c>
      <c r="C297" s="239" t="s">
        <v>12001</v>
      </c>
      <c r="E297" s="301" t="s">
        <v>683</v>
      </c>
      <c r="F297" s="307">
        <f>IF(ISBLANK('2D'!G11),"##BLANK",'2D'!G11)</f>
        <v>0</v>
      </c>
    </row>
    <row r="298" spans="2:6">
      <c r="B298" s="239" t="str">
        <f>'2D'!AH11</f>
        <v>BM4021WN</v>
      </c>
      <c r="C298" s="239" t="s">
        <v>12002</v>
      </c>
      <c r="E298" s="301" t="s">
        <v>683</v>
      </c>
      <c r="F298" s="307">
        <f>IF(ISBLANK('2D'!H11),"##BLANK",'2D'!H11)</f>
        <v>0</v>
      </c>
    </row>
    <row r="299" spans="2:6">
      <c r="B299" s="239" t="str">
        <f>'2D'!AI11</f>
        <v>BM4021WNK</v>
      </c>
      <c r="C299" s="239" t="s">
        <v>12003</v>
      </c>
      <c r="E299" s="301" t="s">
        <v>683</v>
      </c>
      <c r="F299" s="307">
        <f>IF(ISBLANK('2D'!I11),"##BLANK",'2D'!I11)</f>
        <v>0</v>
      </c>
    </row>
    <row r="300" spans="2:6">
      <c r="B300" s="239" t="str">
        <f>'2D'!AJ11</f>
        <v>BM4021SG</v>
      </c>
      <c r="C300" s="239" t="s">
        <v>12004</v>
      </c>
      <c r="E300" s="301" t="s">
        <v>683</v>
      </c>
      <c r="F300" s="307">
        <f>IF(ISBLANK('2D'!J11),"##BLANK",'2D'!J11)</f>
        <v>0</v>
      </c>
    </row>
    <row r="301" spans="2:6">
      <c r="B301" s="239" t="str">
        <f>'2D'!AK11</f>
        <v>BM4021STTT</v>
      </c>
      <c r="C301" s="239" t="s">
        <v>12005</v>
      </c>
      <c r="E301" s="301" t="s">
        <v>683</v>
      </c>
      <c r="F301" s="307">
        <f>IF(ISBLANK('2D'!K11),"##BLANK",'2D'!K11)</f>
        <v>0</v>
      </c>
    </row>
    <row r="302" spans="2:6">
      <c r="B302" s="239" t="str">
        <f>'2D'!AL11</f>
        <v>BM4021CTOT</v>
      </c>
      <c r="C302" s="239" t="s">
        <v>12006</v>
      </c>
      <c r="E302" s="301" t="s">
        <v>683</v>
      </c>
      <c r="F302" s="307">
        <f>IF(ISBLANK('2D'!L11),"##BLANK",'2D'!L11)</f>
        <v>0</v>
      </c>
    </row>
    <row r="303" spans="2:6">
      <c r="B303" s="239" t="str">
        <f>'2D'!AE12</f>
        <v>BM4019H</v>
      </c>
      <c r="C303" s="239" t="s">
        <v>12007</v>
      </c>
      <c r="E303" s="301" t="s">
        <v>683</v>
      </c>
      <c r="F303" s="307">
        <f>IF(ISBLANK('2D'!E12),"##BLANK",'2D'!E12)</f>
        <v>0</v>
      </c>
    </row>
    <row r="304" spans="2:6">
      <c r="B304" s="239" t="str">
        <f>'2D'!AF12</f>
        <v>BM4019NH</v>
      </c>
      <c r="C304" s="239" t="s">
        <v>12008</v>
      </c>
      <c r="E304" s="301" t="s">
        <v>683</v>
      </c>
      <c r="F304" s="307">
        <f>IF(ISBLANK('2D'!F12),"##BLANK",'2D'!F12)</f>
        <v>0</v>
      </c>
    </row>
    <row r="305" spans="2:6">
      <c r="B305" s="239" t="str">
        <f>'2D'!AG12</f>
        <v>BM4019WR</v>
      </c>
      <c r="C305" s="239" t="s">
        <v>12009</v>
      </c>
      <c r="E305" s="301" t="s">
        <v>683</v>
      </c>
      <c r="F305" s="307">
        <f>IF(ISBLANK('2D'!G12),"##BLANK",'2D'!G12)</f>
        <v>0</v>
      </c>
    </row>
    <row r="306" spans="2:6">
      <c r="B306" s="239" t="str">
        <f>'2D'!AH12</f>
        <v>BM4019WN</v>
      </c>
      <c r="C306" s="239" t="s">
        <v>12010</v>
      </c>
      <c r="E306" s="301" t="s">
        <v>683</v>
      </c>
      <c r="F306" s="307">
        <f>IF(ISBLANK('2D'!H12),"##BLANK",'2D'!H12)</f>
        <v>0</v>
      </c>
    </row>
    <row r="307" spans="2:6">
      <c r="B307" s="239" t="str">
        <f>'2D'!AI12</f>
        <v>BM4019WNK</v>
      </c>
      <c r="C307" s="239" t="s">
        <v>12011</v>
      </c>
      <c r="E307" s="301" t="s">
        <v>683</v>
      </c>
      <c r="F307" s="307">
        <f>IF(ISBLANK('2D'!I12),"##BLANK",'2D'!I12)</f>
        <v>0</v>
      </c>
    </row>
    <row r="308" spans="2:6">
      <c r="B308" s="239" t="str">
        <f>'2D'!AJ12</f>
        <v>BM4019SG</v>
      </c>
      <c r="C308" s="239" t="s">
        <v>12012</v>
      </c>
      <c r="E308" s="301" t="s">
        <v>683</v>
      </c>
      <c r="F308" s="307">
        <f>IF(ISBLANK('2D'!J12),"##BLANK",'2D'!J12)</f>
        <v>0</v>
      </c>
    </row>
    <row r="309" spans="2:6">
      <c r="B309" s="239" t="str">
        <f>'2D'!AK12</f>
        <v>BM4019STTT</v>
      </c>
      <c r="C309" s="239" t="s">
        <v>12013</v>
      </c>
      <c r="E309" s="301" t="s">
        <v>683</v>
      </c>
      <c r="F309" s="307">
        <f>IF(ISBLANK('2D'!K12),"##BLANK",'2D'!K12)</f>
        <v>0</v>
      </c>
    </row>
    <row r="310" spans="2:6">
      <c r="B310" s="239" t="str">
        <f>'2D'!AL12</f>
        <v>BM4019CTOT</v>
      </c>
      <c r="C310" s="239" t="s">
        <v>12014</v>
      </c>
      <c r="E310" s="301" t="s">
        <v>683</v>
      </c>
      <c r="F310" s="307">
        <f>IF(ISBLANK('2D'!L12),"##BLANK",'2D'!L12)</f>
        <v>0</v>
      </c>
    </row>
    <row r="311" spans="2:6">
      <c r="B311" s="239" t="str">
        <f>'2D'!AE13</f>
        <v>BM4018H</v>
      </c>
      <c r="C311" s="239" t="s">
        <v>12015</v>
      </c>
      <c r="E311" s="301" t="s">
        <v>683</v>
      </c>
      <c r="F311" s="307">
        <f>IF(ISBLANK('2D'!E13),"##BLANK",'2D'!E13)</f>
        <v>8.6430000000000007</v>
      </c>
    </row>
    <row r="312" spans="2:6">
      <c r="B312" s="239" t="str">
        <f>'2D'!AF13</f>
        <v>BM4018NH</v>
      </c>
      <c r="C312" s="239" t="s">
        <v>12016</v>
      </c>
      <c r="E312" s="301" t="s">
        <v>683</v>
      </c>
      <c r="F312" s="307">
        <f>IF(ISBLANK('2D'!F13),"##BLANK",'2D'!F13)</f>
        <v>0</v>
      </c>
    </row>
    <row r="313" spans="2:6">
      <c r="B313" s="239" t="str">
        <f>'2D'!AG13</f>
        <v>BM4018WR</v>
      </c>
      <c r="C313" s="239" t="s">
        <v>12017</v>
      </c>
      <c r="E313" s="301" t="s">
        <v>683</v>
      </c>
      <c r="F313" s="307">
        <f>IF(ISBLANK('2D'!G13),"##BLANK",'2D'!G13)</f>
        <v>27.372</v>
      </c>
    </row>
    <row r="314" spans="2:6">
      <c r="B314" s="239" t="str">
        <f>'2D'!AH13</f>
        <v>BM4018WN</v>
      </c>
      <c r="C314" s="239" t="s">
        <v>12018</v>
      </c>
      <c r="E314" s="301" t="s">
        <v>683</v>
      </c>
      <c r="F314" s="307">
        <f>IF(ISBLANK('2D'!H13),"##BLANK",'2D'!H13)</f>
        <v>1053.7560000000001</v>
      </c>
    </row>
    <row r="315" spans="2:6">
      <c r="B315" s="239" t="str">
        <f>'2D'!AI13</f>
        <v>BM4018WNK</v>
      </c>
      <c r="C315" s="239" t="s">
        <v>12019</v>
      </c>
      <c r="E315" s="301" t="s">
        <v>683</v>
      </c>
      <c r="F315" s="307">
        <f>IF(ISBLANK('2D'!I13),"##BLANK",'2D'!I13)</f>
        <v>0</v>
      </c>
    </row>
    <row r="316" spans="2:6">
      <c r="B316" s="239" t="str">
        <f>'2D'!AJ13</f>
        <v>BM4018SG</v>
      </c>
      <c r="C316" s="239" t="s">
        <v>12020</v>
      </c>
      <c r="E316" s="301" t="s">
        <v>683</v>
      </c>
      <c r="F316" s="307">
        <f>IF(ISBLANK('2D'!J13),"##BLANK",'2D'!J13)</f>
        <v>0</v>
      </c>
    </row>
    <row r="317" spans="2:6">
      <c r="B317" s="239" t="str">
        <f>'2D'!AK13</f>
        <v>BM4018STTT</v>
      </c>
      <c r="C317" s="239" t="s">
        <v>12021</v>
      </c>
      <c r="E317" s="301" t="s">
        <v>683</v>
      </c>
      <c r="F317" s="307">
        <f>IF(ISBLANK('2D'!K13),"##BLANK",'2D'!K13)</f>
        <v>0</v>
      </c>
    </row>
    <row r="318" spans="2:6">
      <c r="B318" s="239" t="str">
        <f>'2D'!AL13</f>
        <v>BM4018CTOT</v>
      </c>
      <c r="C318" s="239" t="s">
        <v>12022</v>
      </c>
      <c r="E318" s="301" t="s">
        <v>683</v>
      </c>
      <c r="F318" s="307">
        <f>IF(ISBLANK('2D'!L13),"##BLANK",'2D'!L13)</f>
        <v>1089.7710000000002</v>
      </c>
    </row>
    <row r="319" spans="2:6">
      <c r="B319" s="239" t="str">
        <f>'2D'!AE16</f>
        <v>BM4041H</v>
      </c>
      <c r="C319" s="239" t="s">
        <v>12023</v>
      </c>
      <c r="E319" s="301" t="s">
        <v>683</v>
      </c>
      <c r="F319" s="307">
        <f>IF(ISBLANK('2D'!E16),"##BLANK",'2D'!E16)</f>
        <v>-11.336</v>
      </c>
    </row>
    <row r="320" spans="2:6">
      <c r="B320" s="239" t="str">
        <f>'2D'!AF16</f>
        <v>BM4041NH</v>
      </c>
      <c r="C320" s="239" t="s">
        <v>12024</v>
      </c>
      <c r="E320" s="301" t="s">
        <v>683</v>
      </c>
      <c r="F320" s="307">
        <f>IF(ISBLANK('2D'!F16),"##BLANK",'2D'!F16)</f>
        <v>0</v>
      </c>
    </row>
    <row r="321" spans="2:6">
      <c r="B321" s="239" t="str">
        <f>'2D'!AG16</f>
        <v>BM4041WR</v>
      </c>
      <c r="C321" s="239" t="s">
        <v>11977</v>
      </c>
      <c r="E321" s="301" t="s">
        <v>683</v>
      </c>
      <c r="F321" s="307">
        <f>IF(ISBLANK('2D'!G16),"##BLANK",'2D'!G16)</f>
        <v>-4.048</v>
      </c>
    </row>
    <row r="322" spans="2:6">
      <c r="B322" s="239" t="str">
        <f>'2D'!AH16</f>
        <v>BM4041WN</v>
      </c>
      <c r="C322" s="239" t="s">
        <v>11978</v>
      </c>
      <c r="E322" s="301" t="s">
        <v>683</v>
      </c>
      <c r="F322" s="307">
        <f>IF(ISBLANK('2D'!H16),"##BLANK",'2D'!H16)</f>
        <v>-460.84199999999998</v>
      </c>
    </row>
    <row r="323" spans="2:6">
      <c r="B323" s="239" t="str">
        <f>'2D'!AI16</f>
        <v>BM4041WNK</v>
      </c>
      <c r="C323" s="239" t="s">
        <v>11979</v>
      </c>
      <c r="E323" s="301" t="s">
        <v>683</v>
      </c>
      <c r="F323" s="307">
        <f>IF(ISBLANK('2D'!I16),"##BLANK",'2D'!I16)</f>
        <v>0</v>
      </c>
    </row>
    <row r="324" spans="2:6">
      <c r="B324" s="239" t="str">
        <f>'2D'!AJ16</f>
        <v>BM4041SG</v>
      </c>
      <c r="C324" s="239" t="s">
        <v>11980</v>
      </c>
      <c r="E324" s="301" t="s">
        <v>683</v>
      </c>
      <c r="F324" s="307">
        <f>IF(ISBLANK('2D'!J16),"##BLANK",'2D'!J16)</f>
        <v>0</v>
      </c>
    </row>
    <row r="325" spans="2:6">
      <c r="B325" s="239" t="str">
        <f>'2D'!AK16</f>
        <v>BM4041STTT</v>
      </c>
      <c r="C325" s="239" t="s">
        <v>11981</v>
      </c>
      <c r="E325" s="301" t="s">
        <v>683</v>
      </c>
      <c r="F325" s="307">
        <f>IF(ISBLANK('2D'!K16),"##BLANK",'2D'!K16)</f>
        <v>0</v>
      </c>
    </row>
    <row r="326" spans="2:6">
      <c r="B326" s="239" t="str">
        <f>'2D'!AL16</f>
        <v>BM041CTOT</v>
      </c>
      <c r="C326" s="239" t="s">
        <v>12025</v>
      </c>
      <c r="E326" s="301" t="s">
        <v>683</v>
      </c>
      <c r="F326" s="307">
        <f>IF(ISBLANK('2D'!L16),"##BLANK",'2D'!L16)</f>
        <v>-476.226</v>
      </c>
    </row>
    <row r="327" spans="2:6">
      <c r="B327" s="239" t="str">
        <f>'2D'!AE17</f>
        <v>BM4045H</v>
      </c>
      <c r="C327" s="239" t="s">
        <v>11983</v>
      </c>
      <c r="E327" s="301" t="s">
        <v>683</v>
      </c>
      <c r="F327" s="307">
        <f>IF(ISBLANK('2D'!E17),"##BLANK",'2D'!E17)</f>
        <v>5.7759999999999998</v>
      </c>
    </row>
    <row r="328" spans="2:6">
      <c r="B328" s="239" t="str">
        <f>'2D'!AF17</f>
        <v>BM4045NH</v>
      </c>
      <c r="C328" s="239" t="s">
        <v>12026</v>
      </c>
      <c r="E328" s="301" t="s">
        <v>683</v>
      </c>
      <c r="F328" s="307">
        <f>IF(ISBLANK('2D'!F17),"##BLANK",'2D'!F17)</f>
        <v>0</v>
      </c>
    </row>
    <row r="329" spans="2:6">
      <c r="B329" s="239" t="str">
        <f>'2D'!AG17</f>
        <v>BM4045WR</v>
      </c>
      <c r="C329" s="239" t="s">
        <v>11985</v>
      </c>
      <c r="E329" s="301" t="s">
        <v>683</v>
      </c>
      <c r="F329" s="307">
        <f>IF(ISBLANK('2D'!G17),"##BLANK",'2D'!G17)</f>
        <v>0</v>
      </c>
    </row>
    <row r="330" spans="2:6">
      <c r="B330" s="239" t="str">
        <f>'2D'!AH17</f>
        <v>BM4045WN</v>
      </c>
      <c r="C330" s="239" t="s">
        <v>11986</v>
      </c>
      <c r="E330" s="301" t="s">
        <v>683</v>
      </c>
      <c r="F330" s="307">
        <f>IF(ISBLANK('2D'!H17),"##BLANK",'2D'!H17)</f>
        <v>2.2309999999999999</v>
      </c>
    </row>
    <row r="331" spans="2:6">
      <c r="B331" s="239" t="str">
        <f>'2D'!AI17</f>
        <v>BM4045WNK</v>
      </c>
      <c r="C331" s="239" t="s">
        <v>11987</v>
      </c>
      <c r="E331" s="301" t="s">
        <v>683</v>
      </c>
      <c r="F331" s="307">
        <f>IF(ISBLANK('2D'!I17),"##BLANK",'2D'!I17)</f>
        <v>0</v>
      </c>
    </row>
    <row r="332" spans="2:6">
      <c r="B332" s="239" t="str">
        <f>'2D'!AJ17</f>
        <v>BM4045SG</v>
      </c>
      <c r="C332" s="239" t="s">
        <v>11988</v>
      </c>
      <c r="E332" s="301" t="s">
        <v>683</v>
      </c>
      <c r="F332" s="307">
        <f>IF(ISBLANK('2D'!J17),"##BLANK",'2D'!J17)</f>
        <v>0</v>
      </c>
    </row>
    <row r="333" spans="2:6">
      <c r="B333" s="239" t="str">
        <f>'2D'!AK17</f>
        <v>BM4045STTT</v>
      </c>
      <c r="C333" s="239" t="s">
        <v>11989</v>
      </c>
      <c r="E333" s="301" t="s">
        <v>683</v>
      </c>
      <c r="F333" s="307">
        <f>IF(ISBLANK('2D'!K17),"##BLANK",'2D'!K17)</f>
        <v>0</v>
      </c>
    </row>
    <row r="334" spans="2:6">
      <c r="B334" s="239" t="str">
        <f>'2D'!AL17</f>
        <v>BM4045CTOT</v>
      </c>
      <c r="C334" s="239" t="s">
        <v>12027</v>
      </c>
      <c r="E334" s="301" t="s">
        <v>683</v>
      </c>
      <c r="F334" s="307">
        <f>IF(ISBLANK('2D'!L17),"##BLANK",'2D'!L17)</f>
        <v>8.0069999999999997</v>
      </c>
    </row>
    <row r="335" spans="2:6">
      <c r="B335" s="239" t="str">
        <f>'2D'!AE18</f>
        <v>BM4053H</v>
      </c>
      <c r="C335" s="239" t="s">
        <v>12028</v>
      </c>
      <c r="E335" s="301" t="s">
        <v>683</v>
      </c>
      <c r="F335" s="307">
        <f>IF(ISBLANK('2D'!E18),"##BLANK",'2D'!E18)</f>
        <v>0</v>
      </c>
    </row>
    <row r="336" spans="2:6">
      <c r="B336" s="239" t="str">
        <f>'2D'!AF18</f>
        <v>BM4053NH</v>
      </c>
      <c r="C336" s="239" t="s">
        <v>12029</v>
      </c>
      <c r="E336" s="301" t="s">
        <v>683</v>
      </c>
      <c r="F336" s="307">
        <f>IF(ISBLANK('2D'!F18),"##BLANK",'2D'!F18)</f>
        <v>0</v>
      </c>
    </row>
    <row r="337" spans="2:6">
      <c r="B337" s="239" t="str">
        <f>'2D'!AG18</f>
        <v>BM4053WR</v>
      </c>
      <c r="C337" s="239" t="s">
        <v>12030</v>
      </c>
      <c r="E337" s="301" t="s">
        <v>683</v>
      </c>
      <c r="F337" s="307">
        <f>IF(ISBLANK('2D'!G18),"##BLANK",'2D'!G18)</f>
        <v>0</v>
      </c>
    </row>
    <row r="338" spans="2:6">
      <c r="B338" s="239" t="str">
        <f>'2D'!AH18</f>
        <v>BM4053WN</v>
      </c>
      <c r="C338" s="239" t="s">
        <v>12031</v>
      </c>
      <c r="E338" s="301" t="s">
        <v>683</v>
      </c>
      <c r="F338" s="307">
        <f>IF(ISBLANK('2D'!H18),"##BLANK",'2D'!H18)</f>
        <v>0</v>
      </c>
    </row>
    <row r="339" spans="2:6">
      <c r="B339" s="239" t="str">
        <f>'2D'!AI18</f>
        <v>BM4053WWNK</v>
      </c>
      <c r="C339" s="239" t="s">
        <v>12032</v>
      </c>
      <c r="E339" s="301" t="s">
        <v>683</v>
      </c>
      <c r="F339" s="307">
        <f>IF(ISBLANK('2D'!I18),"##BLANK",'2D'!I18)</f>
        <v>0</v>
      </c>
    </row>
    <row r="340" spans="2:6">
      <c r="B340" s="239" t="str">
        <f>'2D'!AJ18</f>
        <v>BM4053SG</v>
      </c>
      <c r="C340" s="239" t="s">
        <v>12033</v>
      </c>
      <c r="E340" s="301" t="s">
        <v>683</v>
      </c>
      <c r="F340" s="307">
        <f>IF(ISBLANK('2D'!J18),"##BLANK",'2D'!J18)</f>
        <v>0</v>
      </c>
    </row>
    <row r="341" spans="2:6">
      <c r="B341" s="239" t="str">
        <f>'2D'!AK18</f>
        <v>BM4053STTT</v>
      </c>
      <c r="C341" s="239" t="s">
        <v>12034</v>
      </c>
      <c r="E341" s="301" t="s">
        <v>683</v>
      </c>
      <c r="F341" s="307">
        <f>IF(ISBLANK('2D'!K18),"##BLANK",'2D'!K18)</f>
        <v>0</v>
      </c>
    </row>
    <row r="342" spans="2:6">
      <c r="B342" s="239" t="str">
        <f>'2D'!AL18</f>
        <v>BM4053TOT</v>
      </c>
      <c r="C342" s="239" t="s">
        <v>12035</v>
      </c>
      <c r="E342" s="301" t="s">
        <v>683</v>
      </c>
      <c r="F342" s="307">
        <f>IF(ISBLANK('2D'!L18),"##BLANK",'2D'!L18)</f>
        <v>0</v>
      </c>
    </row>
    <row r="343" spans="2:6">
      <c r="B343" s="239" t="str">
        <f>'2D'!AE19</f>
        <v>BM4046H</v>
      </c>
      <c r="C343" s="239" t="s">
        <v>12036</v>
      </c>
      <c r="E343" s="301" t="s">
        <v>683</v>
      </c>
      <c r="F343" s="307">
        <f>IF(ISBLANK('2D'!E19),"##BLANK",'2D'!E19)</f>
        <v>-0.83499999999999996</v>
      </c>
    </row>
    <row r="344" spans="2:6">
      <c r="B344" s="239" t="str">
        <f>'2D'!AF19</f>
        <v>BM4046NH</v>
      </c>
      <c r="C344" s="239" t="s">
        <v>12037</v>
      </c>
      <c r="E344" s="301" t="s">
        <v>683</v>
      </c>
      <c r="F344" s="307">
        <f>IF(ISBLANK('2D'!F19),"##BLANK",'2D'!F19)</f>
        <v>0</v>
      </c>
    </row>
    <row r="345" spans="2:6">
      <c r="B345" s="239" t="str">
        <f>'2D'!AG19</f>
        <v>BM4046WR</v>
      </c>
      <c r="C345" s="239" t="s">
        <v>12038</v>
      </c>
      <c r="E345" s="301" t="s">
        <v>683</v>
      </c>
      <c r="F345" s="307">
        <f>IF(ISBLANK('2D'!G19),"##BLANK",'2D'!G19)</f>
        <v>-0.76300000000000001</v>
      </c>
    </row>
    <row r="346" spans="2:6">
      <c r="B346" s="239" t="str">
        <f>'2D'!AH19</f>
        <v>BM4046WN</v>
      </c>
      <c r="C346" s="239" t="s">
        <v>12039</v>
      </c>
      <c r="E346" s="301" t="s">
        <v>683</v>
      </c>
      <c r="F346" s="307">
        <f>IF(ISBLANK('2D'!H19),"##BLANK",'2D'!H19)</f>
        <v>-23.672000000000001</v>
      </c>
    </row>
    <row r="347" spans="2:6">
      <c r="B347" s="239" t="str">
        <f>'2D'!AI19</f>
        <v>BM4046WNK</v>
      </c>
      <c r="C347" s="239" t="s">
        <v>12040</v>
      </c>
      <c r="E347" s="301" t="s">
        <v>683</v>
      </c>
      <c r="F347" s="307">
        <f>IF(ISBLANK('2D'!I19),"##BLANK",'2D'!I19)</f>
        <v>0</v>
      </c>
    </row>
    <row r="348" spans="2:6">
      <c r="B348" s="239" t="str">
        <f>'2D'!AJ19</f>
        <v>BM4046SG</v>
      </c>
      <c r="C348" s="239" t="s">
        <v>12041</v>
      </c>
      <c r="E348" s="301" t="s">
        <v>683</v>
      </c>
      <c r="F348" s="307">
        <f>IF(ISBLANK('2D'!J19),"##BLANK",'2D'!J19)</f>
        <v>0</v>
      </c>
    </row>
    <row r="349" spans="2:6">
      <c r="B349" s="239" t="str">
        <f>'2D'!AK19</f>
        <v>BM4046STTT</v>
      </c>
      <c r="C349" s="239" t="s">
        <v>12042</v>
      </c>
      <c r="E349" s="301" t="s">
        <v>683</v>
      </c>
      <c r="F349" s="307">
        <f>IF(ISBLANK('2D'!K19),"##BLANK",'2D'!K19)</f>
        <v>0</v>
      </c>
    </row>
    <row r="350" spans="2:6">
      <c r="B350" s="239" t="str">
        <f>'2D'!AL19</f>
        <v>BM4046CTOT</v>
      </c>
      <c r="C350" s="239" t="s">
        <v>12043</v>
      </c>
      <c r="E350" s="301" t="s">
        <v>683</v>
      </c>
      <c r="F350" s="307">
        <f>IF(ISBLANK('2D'!L19),"##BLANK",'2D'!L19)</f>
        <v>-25.27</v>
      </c>
    </row>
    <row r="351" spans="2:6">
      <c r="B351" s="239" t="str">
        <f>'2D'!AE20</f>
        <v>BM4047H</v>
      </c>
      <c r="C351" s="239" t="s">
        <v>12044</v>
      </c>
      <c r="E351" s="301" t="s">
        <v>683</v>
      </c>
      <c r="F351" s="307">
        <f>IF(ISBLANK('2D'!E20),"##BLANK",'2D'!E20)</f>
        <v>-6.3950000000000005</v>
      </c>
    </row>
    <row r="352" spans="2:6">
      <c r="B352" s="239" t="str">
        <f>'2D'!AF20</f>
        <v>BM4047NH</v>
      </c>
      <c r="C352" s="239" t="s">
        <v>12045</v>
      </c>
      <c r="E352" s="301" t="s">
        <v>683</v>
      </c>
      <c r="F352" s="307">
        <f>IF(ISBLANK('2D'!F20),"##BLANK",'2D'!F20)</f>
        <v>0</v>
      </c>
    </row>
    <row r="353" spans="2:6">
      <c r="B353" s="239" t="str">
        <f>'2D'!AG20</f>
        <v>BM4047WR</v>
      </c>
      <c r="C353" s="239" t="s">
        <v>12017</v>
      </c>
      <c r="E353" s="301" t="s">
        <v>683</v>
      </c>
      <c r="F353" s="307">
        <f>IF(ISBLANK('2D'!G20),"##BLANK",'2D'!G20)</f>
        <v>-4.8109999999999999</v>
      </c>
    </row>
    <row r="354" spans="2:6">
      <c r="B354" s="239" t="str">
        <f>'2D'!AH20</f>
        <v>BM4047WN</v>
      </c>
      <c r="C354" s="239" t="s">
        <v>12018</v>
      </c>
      <c r="E354" s="301" t="s">
        <v>683</v>
      </c>
      <c r="F354" s="307">
        <f>IF(ISBLANK('2D'!H20),"##BLANK",'2D'!H20)</f>
        <v>-482.28300000000002</v>
      </c>
    </row>
    <row r="355" spans="2:6">
      <c r="B355" s="239" t="str">
        <f>'2D'!AI20</f>
        <v>BM4047WNK</v>
      </c>
      <c r="C355" s="239" t="s">
        <v>12019</v>
      </c>
      <c r="E355" s="301" t="s">
        <v>683</v>
      </c>
      <c r="F355" s="307">
        <f>IF(ISBLANK('2D'!I20),"##BLANK",'2D'!I20)</f>
        <v>0</v>
      </c>
    </row>
    <row r="356" spans="2:6">
      <c r="B356" s="239" t="str">
        <f>'2D'!AJ20</f>
        <v>BM4047SG</v>
      </c>
      <c r="C356" s="239" t="s">
        <v>12020</v>
      </c>
      <c r="E356" s="301" t="s">
        <v>683</v>
      </c>
      <c r="F356" s="307">
        <f>IF(ISBLANK('2D'!J20),"##BLANK",'2D'!J20)</f>
        <v>0</v>
      </c>
    </row>
    <row r="357" spans="2:6">
      <c r="B357" s="239" t="str">
        <f>'2D'!AK20</f>
        <v>BM4047STTT</v>
      </c>
      <c r="C357" s="239" t="s">
        <v>12021</v>
      </c>
      <c r="E357" s="301" t="s">
        <v>683</v>
      </c>
      <c r="F357" s="307">
        <f>IF(ISBLANK('2D'!K20),"##BLANK",'2D'!K20)</f>
        <v>0</v>
      </c>
    </row>
    <row r="358" spans="2:6">
      <c r="B358" s="239" t="str">
        <f>'2D'!AL20</f>
        <v>BM4047CTOT</v>
      </c>
      <c r="C358" s="239" t="s">
        <v>12046</v>
      </c>
      <c r="E358" s="301" t="s">
        <v>683</v>
      </c>
      <c r="F358" s="307">
        <f>IF(ISBLANK('2D'!L20),"##BLANK",'2D'!L20)</f>
        <v>-493.48900000000003</v>
      </c>
    </row>
    <row r="359" spans="2:6">
      <c r="B359" s="239" t="str">
        <f>'2D'!AE22</f>
        <v>BM4048H</v>
      </c>
      <c r="C359" s="239" t="s">
        <v>12047</v>
      </c>
      <c r="E359" s="301" t="s">
        <v>683</v>
      </c>
      <c r="F359" s="307">
        <f>IF(ISBLANK('2D'!E22),"##BLANK",'2D'!E22)</f>
        <v>2.2480000000000002</v>
      </c>
    </row>
    <row r="360" spans="2:6">
      <c r="B360" s="239" t="str">
        <f>'2D'!AF22</f>
        <v>BM4048NH</v>
      </c>
      <c r="C360" s="239" t="s">
        <v>12048</v>
      </c>
      <c r="E360" s="301" t="s">
        <v>683</v>
      </c>
      <c r="F360" s="307">
        <f>IF(ISBLANK('2D'!F22),"##BLANK",'2D'!F22)</f>
        <v>0</v>
      </c>
    </row>
    <row r="361" spans="2:6">
      <c r="B361" s="239" t="str">
        <f>'2D'!AG22</f>
        <v>BM4048WR</v>
      </c>
      <c r="C361" s="239" t="s">
        <v>12049</v>
      </c>
      <c r="E361" s="301" t="s">
        <v>683</v>
      </c>
      <c r="F361" s="307">
        <f>IF(ISBLANK('2D'!G22),"##BLANK",'2D'!G22)</f>
        <v>22.561</v>
      </c>
    </row>
    <row r="362" spans="2:6">
      <c r="B362" s="239" t="str">
        <f>'2D'!AH22</f>
        <v>BM4048WN</v>
      </c>
      <c r="C362" s="239" t="s">
        <v>12050</v>
      </c>
      <c r="E362" s="301" t="s">
        <v>683</v>
      </c>
      <c r="F362" s="307">
        <f>IF(ISBLANK('2D'!H22),"##BLANK",'2D'!H22)</f>
        <v>571.47300000000007</v>
      </c>
    </row>
    <row r="363" spans="2:6">
      <c r="B363" s="239" t="str">
        <f>'2D'!AI22</f>
        <v>BM4048WNK</v>
      </c>
      <c r="C363" s="239" t="s">
        <v>12051</v>
      </c>
      <c r="E363" s="301" t="s">
        <v>683</v>
      </c>
      <c r="F363" s="307">
        <f>IF(ISBLANK('2D'!I22),"##BLANK",'2D'!I22)</f>
        <v>0</v>
      </c>
    </row>
    <row r="364" spans="2:6">
      <c r="B364" s="239" t="str">
        <f>'2D'!AJ22</f>
        <v>BM4048SG</v>
      </c>
      <c r="C364" s="239" t="s">
        <v>12052</v>
      </c>
      <c r="E364" s="301" t="s">
        <v>683</v>
      </c>
      <c r="F364" s="307">
        <f>IF(ISBLANK('2D'!J22),"##BLANK",'2D'!J22)</f>
        <v>0</v>
      </c>
    </row>
    <row r="365" spans="2:6">
      <c r="B365" s="239" t="str">
        <f>'2D'!AK22</f>
        <v>BM4048STTT</v>
      </c>
      <c r="C365" s="239" t="s">
        <v>12053</v>
      </c>
      <c r="E365" s="301" t="s">
        <v>683</v>
      </c>
      <c r="F365" s="307">
        <f>IF(ISBLANK('2D'!K22),"##BLANK",'2D'!K22)</f>
        <v>0</v>
      </c>
    </row>
    <row r="366" spans="2:6">
      <c r="B366" s="239" t="str">
        <f>'2D'!AL22</f>
        <v>BM4048CTOT</v>
      </c>
      <c r="C366" s="239" t="s">
        <v>12054</v>
      </c>
      <c r="E366" s="301" t="s">
        <v>683</v>
      </c>
      <c r="F366" s="307">
        <f>IF(ISBLANK('2D'!L22),"##BLANK",'2D'!L22)</f>
        <v>596.28200000000004</v>
      </c>
    </row>
    <row r="367" spans="2:6">
      <c r="B367" s="239" t="str">
        <f>'2D'!AE24</f>
        <v>BM4049H</v>
      </c>
      <c r="C367" s="239" t="s">
        <v>12055</v>
      </c>
      <c r="E367" s="301" t="s">
        <v>683</v>
      </c>
      <c r="F367" s="307">
        <f>IF(ISBLANK('2D'!E24),"##BLANK",'2D'!E24)</f>
        <v>2.5860000000000003</v>
      </c>
    </row>
    <row r="368" spans="2:6">
      <c r="B368" s="239" t="str">
        <f>'2D'!AF24</f>
        <v>BM4049NH</v>
      </c>
      <c r="C368" s="239" t="s">
        <v>12056</v>
      </c>
      <c r="E368" s="301" t="s">
        <v>683</v>
      </c>
      <c r="F368" s="307">
        <f>IF(ISBLANK('2D'!F24),"##BLANK",'2D'!F24)</f>
        <v>0</v>
      </c>
    </row>
    <row r="369" spans="2:6">
      <c r="B369" s="239" t="str">
        <f>'2D'!AG24</f>
        <v>BM4049WR</v>
      </c>
      <c r="C369" s="239" t="s">
        <v>12057</v>
      </c>
      <c r="E369" s="301" t="s">
        <v>683</v>
      </c>
      <c r="F369" s="307">
        <f>IF(ISBLANK('2D'!G24),"##BLANK",'2D'!G24)</f>
        <v>20.060000000000002</v>
      </c>
    </row>
    <row r="370" spans="2:6">
      <c r="B370" s="239" t="str">
        <f>'2D'!AH24</f>
        <v>BM4049WN</v>
      </c>
      <c r="C370" s="239" t="s">
        <v>12058</v>
      </c>
      <c r="E370" s="301" t="s">
        <v>683</v>
      </c>
      <c r="F370" s="307">
        <f>IF(ISBLANK('2D'!H24),"##BLANK",'2D'!H24)</f>
        <v>544.83600000000001</v>
      </c>
    </row>
    <row r="371" spans="2:6">
      <c r="B371" s="239" t="str">
        <f>'2D'!AI24</f>
        <v>BM4049WNK</v>
      </c>
      <c r="C371" s="239" t="s">
        <v>12059</v>
      </c>
      <c r="E371" s="301" t="s">
        <v>683</v>
      </c>
      <c r="F371" s="307">
        <f>IF(ISBLANK('2D'!I24),"##BLANK",'2D'!I24)</f>
        <v>0</v>
      </c>
    </row>
    <row r="372" spans="2:6">
      <c r="B372" s="239" t="str">
        <f>'2D'!AJ24</f>
        <v>BM4049SG</v>
      </c>
      <c r="C372" s="239" t="s">
        <v>12060</v>
      </c>
      <c r="E372" s="301" t="s">
        <v>683</v>
      </c>
      <c r="F372" s="307">
        <f>IF(ISBLANK('2D'!J24),"##BLANK",'2D'!J24)</f>
        <v>0</v>
      </c>
    </row>
    <row r="373" spans="2:6">
      <c r="B373" s="239" t="str">
        <f>'2D'!AK24</f>
        <v>BM4049STTT</v>
      </c>
      <c r="C373" s="239" t="s">
        <v>12061</v>
      </c>
      <c r="E373" s="301" t="s">
        <v>683</v>
      </c>
      <c r="F373" s="307">
        <f>IF(ISBLANK('2D'!K24),"##BLANK",'2D'!K24)</f>
        <v>0</v>
      </c>
    </row>
    <row r="374" spans="2:6">
      <c r="B374" s="239" t="str">
        <f>'2D'!AL24</f>
        <v>BM4049CTOT</v>
      </c>
      <c r="C374" s="239" t="s">
        <v>12062</v>
      </c>
      <c r="E374" s="301" t="s">
        <v>683</v>
      </c>
      <c r="F374" s="307">
        <f>IF(ISBLANK('2D'!L24),"##BLANK",'2D'!L24)</f>
        <v>567.48199999999997</v>
      </c>
    </row>
    <row r="375" spans="2:6">
      <c r="B375" s="239" t="str">
        <f>'2D'!AE27</f>
        <v>BM4051H</v>
      </c>
      <c r="C375" s="239" t="s">
        <v>12063</v>
      </c>
      <c r="E375" s="301" t="s">
        <v>683</v>
      </c>
      <c r="F375" s="307">
        <f>IF(ISBLANK('2D'!E27),"##BLANK",'2D'!E27)</f>
        <v>-0.83499999999999996</v>
      </c>
    </row>
    <row r="376" spans="2:6">
      <c r="B376" s="239" t="str">
        <f>'2D'!AF27</f>
        <v>BM4051NH</v>
      </c>
      <c r="C376" s="239" t="s">
        <v>12064</v>
      </c>
      <c r="E376" s="301" t="s">
        <v>683</v>
      </c>
      <c r="F376" s="307">
        <f>IF(ISBLANK('2D'!F27),"##BLANK",'2D'!F27)</f>
        <v>0</v>
      </c>
    </row>
    <row r="377" spans="2:6">
      <c r="B377" s="239" t="str">
        <f>'2D'!AG27</f>
        <v>BM4051WR</v>
      </c>
      <c r="C377" s="239" t="s">
        <v>12065</v>
      </c>
      <c r="E377" s="301" t="s">
        <v>683</v>
      </c>
      <c r="F377" s="307">
        <f>IF(ISBLANK('2D'!G27),"##BLANK",'2D'!G27)</f>
        <v>-0.76300000000000001</v>
      </c>
    </row>
    <row r="378" spans="2:6">
      <c r="B378" s="239" t="str">
        <f>'2D'!AH27</f>
        <v>BM4051WN</v>
      </c>
      <c r="C378" s="239" t="s">
        <v>12066</v>
      </c>
      <c r="E378" s="301" t="s">
        <v>683</v>
      </c>
      <c r="F378" s="307">
        <f>IF(ISBLANK('2D'!H27),"##BLANK",'2D'!H27)</f>
        <v>-23.672000000000001</v>
      </c>
    </row>
    <row r="379" spans="2:6">
      <c r="B379" s="239" t="str">
        <f>'2D'!AI27</f>
        <v>BM4051WNK</v>
      </c>
      <c r="C379" s="239" t="s">
        <v>12067</v>
      </c>
      <c r="E379" s="301" t="s">
        <v>683</v>
      </c>
      <c r="F379" s="307">
        <f>IF(ISBLANK('2D'!I27),"##BLANK",'2D'!I27)</f>
        <v>0</v>
      </c>
    </row>
    <row r="380" spans="2:6">
      <c r="B380" s="239" t="str">
        <f>'2D'!AJ27</f>
        <v>BM4051SG</v>
      </c>
      <c r="C380" s="239" t="s">
        <v>12068</v>
      </c>
      <c r="E380" s="301" t="s">
        <v>683</v>
      </c>
      <c r="F380" s="307">
        <f>IF(ISBLANK('2D'!J27),"##BLANK",'2D'!J27)</f>
        <v>0</v>
      </c>
    </row>
    <row r="381" spans="2:6">
      <c r="B381" s="239" t="str">
        <f>'2D'!AK27</f>
        <v>BM4051STTT</v>
      </c>
      <c r="C381" s="239" t="s">
        <v>12069</v>
      </c>
      <c r="E381" s="301" t="s">
        <v>683</v>
      </c>
      <c r="F381" s="307">
        <f>IF(ISBLANK('2D'!K27),"##BLANK",'2D'!K27)</f>
        <v>0</v>
      </c>
    </row>
    <row r="382" spans="2:6">
      <c r="B382" s="239" t="str">
        <f>'2D'!AL27</f>
        <v>BM4051CTOT</v>
      </c>
      <c r="C382" s="239" t="s">
        <v>12070</v>
      </c>
      <c r="E382" s="301" t="s">
        <v>683</v>
      </c>
      <c r="F382" s="307">
        <f>IF(ISBLANK('2D'!L27),"##BLANK",'2D'!L27)</f>
        <v>-25.27</v>
      </c>
    </row>
    <row r="383" spans="2:6">
      <c r="B383" s="239" t="str">
        <f>'2D'!AE28</f>
        <v>BM334H</v>
      </c>
      <c r="C383" s="239" t="s">
        <v>12071</v>
      </c>
      <c r="E383" s="301" t="s">
        <v>683</v>
      </c>
      <c r="F383" s="307">
        <f>IF(ISBLANK('2D'!E28),"##BLANK",'2D'!E28)</f>
        <v>4.2000000000000003E-2</v>
      </c>
    </row>
    <row r="384" spans="2:6">
      <c r="B384" s="239" t="str">
        <f>'2D'!AF28</f>
        <v>BM334NH</v>
      </c>
      <c r="C384" s="239" t="s">
        <v>12072</v>
      </c>
      <c r="E384" s="301" t="s">
        <v>683</v>
      </c>
      <c r="F384" s="307">
        <f>IF(ISBLANK('2D'!F28),"##BLANK",'2D'!F28)</f>
        <v>0</v>
      </c>
    </row>
    <row r="385" spans="2:6">
      <c r="B385" s="239" t="str">
        <f>'2D'!AG28</f>
        <v>BM334WR</v>
      </c>
      <c r="C385" s="239" t="s">
        <v>12073</v>
      </c>
      <c r="E385" s="301" t="s">
        <v>683</v>
      </c>
      <c r="F385" s="307">
        <f>IF(ISBLANK('2D'!G28),"##BLANK",'2D'!G28)</f>
        <v>0</v>
      </c>
    </row>
    <row r="386" spans="2:6">
      <c r="B386" s="239" t="str">
        <f>'2D'!AH28</f>
        <v>BM334WN</v>
      </c>
      <c r="C386" s="239" t="s">
        <v>12074</v>
      </c>
      <c r="E386" s="301" t="s">
        <v>683</v>
      </c>
      <c r="F386" s="307">
        <f>IF(ISBLANK('2D'!H28),"##BLANK",'2D'!H28)</f>
        <v>-4.2000000000000003E-2</v>
      </c>
    </row>
    <row r="387" spans="2:6">
      <c r="B387" s="239" t="str">
        <f>'2D'!AI28</f>
        <v>BM334WNK</v>
      </c>
      <c r="C387" s="239" t="s">
        <v>12075</v>
      </c>
      <c r="E387" s="301" t="s">
        <v>683</v>
      </c>
      <c r="F387" s="307">
        <f>IF(ISBLANK('2D'!I28),"##BLANK",'2D'!I28)</f>
        <v>0</v>
      </c>
    </row>
    <row r="388" spans="2:6">
      <c r="B388" s="239" t="str">
        <f>'2D'!AJ28</f>
        <v>BM334SG</v>
      </c>
      <c r="C388" s="239" t="s">
        <v>12076</v>
      </c>
      <c r="E388" s="301" t="s">
        <v>683</v>
      </c>
      <c r="F388" s="307">
        <f>IF(ISBLANK('2D'!J28),"##BLANK",'2D'!J28)</f>
        <v>0</v>
      </c>
    </row>
    <row r="389" spans="2:6">
      <c r="B389" s="239" t="str">
        <f>'2D'!AK28</f>
        <v>BM334STTT</v>
      </c>
      <c r="C389" s="239" t="s">
        <v>12077</v>
      </c>
      <c r="E389" s="301" t="s">
        <v>683</v>
      </c>
      <c r="F389" s="307">
        <f>IF(ISBLANK('2D'!K28),"##BLANK",'2D'!K28)</f>
        <v>0</v>
      </c>
    </row>
    <row r="390" spans="2:6">
      <c r="B390" s="239" t="str">
        <f>'2D'!AL28</f>
        <v>BM334CTOT</v>
      </c>
      <c r="C390" s="239" t="s">
        <v>12078</v>
      </c>
      <c r="E390" s="301" t="s">
        <v>683</v>
      </c>
      <c r="F390" s="307">
        <f>IF(ISBLANK('2D'!L28),"##BLANK",'2D'!L28)</f>
        <v>0</v>
      </c>
    </row>
    <row r="391" spans="2:6">
      <c r="B391" s="239" t="str">
        <f>'2D'!AE29</f>
        <v>BM4052H</v>
      </c>
      <c r="C391" s="239" t="s">
        <v>12079</v>
      </c>
      <c r="E391" s="301" t="s">
        <v>683</v>
      </c>
      <c r="F391" s="307">
        <f>IF(ISBLANK('2D'!E29),"##BLANK",'2D'!E29)</f>
        <v>-0.79299999999999993</v>
      </c>
    </row>
    <row r="392" spans="2:6">
      <c r="B392" s="239" t="str">
        <f>'2D'!AF29</f>
        <v>BM4052NH</v>
      </c>
      <c r="C392" s="239" t="s">
        <v>12080</v>
      </c>
      <c r="E392" s="301" t="s">
        <v>683</v>
      </c>
      <c r="F392" s="307">
        <f>IF(ISBLANK('2D'!F29),"##BLANK",'2D'!F29)</f>
        <v>0</v>
      </c>
    </row>
    <row r="393" spans="2:6">
      <c r="B393" s="239" t="str">
        <f>'2D'!AG29</f>
        <v>BM4052WR</v>
      </c>
      <c r="C393" s="239" t="s">
        <v>12081</v>
      </c>
      <c r="E393" s="301" t="s">
        <v>683</v>
      </c>
      <c r="F393" s="307">
        <f>IF(ISBLANK('2D'!G29),"##BLANK",'2D'!G29)</f>
        <v>-0.76300000000000001</v>
      </c>
    </row>
    <row r="394" spans="2:6">
      <c r="B394" s="239" t="str">
        <f>'2D'!AH29</f>
        <v>BM4052WN</v>
      </c>
      <c r="C394" s="239" t="s">
        <v>12082</v>
      </c>
      <c r="E394" s="301" t="s">
        <v>683</v>
      </c>
      <c r="F394" s="307">
        <f>IF(ISBLANK('2D'!H29),"##BLANK",'2D'!H29)</f>
        <v>-23.714000000000002</v>
      </c>
    </row>
    <row r="395" spans="2:6">
      <c r="B395" s="239" t="str">
        <f>'2D'!AI29</f>
        <v>BM4052WNK</v>
      </c>
      <c r="C395" s="239" t="s">
        <v>12083</v>
      </c>
      <c r="E395" s="301" t="s">
        <v>683</v>
      </c>
      <c r="F395" s="307">
        <f>IF(ISBLANK('2D'!I29),"##BLANK",'2D'!I29)</f>
        <v>0</v>
      </c>
    </row>
    <row r="396" spans="2:6">
      <c r="B396" s="239" t="str">
        <f>'2D'!AJ29</f>
        <v>BM4052SG</v>
      </c>
      <c r="C396" s="239" t="s">
        <v>12084</v>
      </c>
      <c r="E396" s="301" t="s">
        <v>683</v>
      </c>
      <c r="F396" s="307">
        <f>IF(ISBLANK('2D'!J29),"##BLANK",'2D'!J29)</f>
        <v>0</v>
      </c>
    </row>
    <row r="397" spans="2:6">
      <c r="B397" s="239" t="str">
        <f>'2D'!AK29</f>
        <v>BM4052STTT</v>
      </c>
      <c r="C397" s="239" t="s">
        <v>12085</v>
      </c>
      <c r="E397" s="301" t="s">
        <v>683</v>
      </c>
      <c r="F397" s="307">
        <f>IF(ISBLANK('2D'!K29),"##BLANK",'2D'!K29)</f>
        <v>0</v>
      </c>
    </row>
    <row r="398" spans="2:6">
      <c r="B398" s="239" t="str">
        <f>'2D'!AL29</f>
        <v>BM4052CTOT</v>
      </c>
      <c r="C398" s="239" t="s">
        <v>12086</v>
      </c>
      <c r="E398" s="301" t="s">
        <v>683</v>
      </c>
      <c r="F398" s="307">
        <f>IF(ISBLANK('2D'!L29),"##BLANK",'2D'!L29)</f>
        <v>-25.270000000000003</v>
      </c>
    </row>
    <row r="399" spans="2:6">
      <c r="B399" s="239" t="str">
        <f>'2E'!W8</f>
        <v>B0041DFRIS</v>
      </c>
      <c r="C399" s="239" t="s">
        <v>12087</v>
      </c>
      <c r="E399" s="301" t="s">
        <v>683</v>
      </c>
      <c r="F399" s="307">
        <f>IF(ISBLANK('2E'!E8),"##BLANK",'2E'!E8)</f>
        <v>0</v>
      </c>
    </row>
    <row r="400" spans="2:6">
      <c r="B400" s="239" t="str">
        <f>'2E'!X8</f>
        <v>B0041DCAIS</v>
      </c>
      <c r="C400" s="239" t="s">
        <v>12088</v>
      </c>
      <c r="E400" s="301" t="s">
        <v>683</v>
      </c>
      <c r="F400" s="307">
        <f>IF(ISBLANK('2E'!F8),"##BLANK",'2E'!F8)</f>
        <v>0</v>
      </c>
    </row>
    <row r="401" spans="2:6">
      <c r="B401" s="239" t="str">
        <f>'2E'!Y8</f>
        <v>B0041DFNC</v>
      </c>
      <c r="C401" s="239" t="s">
        <v>12089</v>
      </c>
      <c r="E401" s="301" t="s">
        <v>683</v>
      </c>
      <c r="F401" s="307">
        <f>IF(ISBLANK('2E'!G8),"##BLANK",'2E'!G8)</f>
        <v>0</v>
      </c>
    </row>
    <row r="402" spans="2:6">
      <c r="B402" s="239" t="str">
        <f>'2E'!Z8</f>
        <v>B0041DTOT</v>
      </c>
      <c r="C402" s="239" t="s">
        <v>12090</v>
      </c>
      <c r="E402" s="301" t="s">
        <v>683</v>
      </c>
      <c r="F402" s="307">
        <f>IF(ISBLANK('2E'!H8),"##BLANK",'2E'!H8)</f>
        <v>0</v>
      </c>
    </row>
    <row r="403" spans="2:6">
      <c r="B403" s="239" t="str">
        <f>'2E'!W9</f>
        <v>B0042OCFRIS</v>
      </c>
      <c r="C403" s="239" t="s">
        <v>12091</v>
      </c>
      <c r="E403" s="301" t="s">
        <v>683</v>
      </c>
      <c r="F403" s="307">
        <f>IF(ISBLANK('2E'!E9),"##BLANK",'2E'!E9)</f>
        <v>0</v>
      </c>
    </row>
    <row r="404" spans="2:6">
      <c r="B404" s="239" t="str">
        <f>'2E'!X9</f>
        <v>B0042OCCAIS</v>
      </c>
      <c r="C404" s="239" t="s">
        <v>12092</v>
      </c>
      <c r="E404" s="301" t="s">
        <v>683</v>
      </c>
      <c r="F404" s="307">
        <f>IF(ISBLANK('2E'!F9),"##BLANK",'2E'!F9)</f>
        <v>0</v>
      </c>
    </row>
    <row r="405" spans="2:6">
      <c r="B405" s="239" t="str">
        <f>'2E'!Y9</f>
        <v>B0042OCFNC</v>
      </c>
      <c r="C405" s="239" t="s">
        <v>12093</v>
      </c>
      <c r="E405" s="301" t="s">
        <v>683</v>
      </c>
      <c r="F405" s="307">
        <f>IF(ISBLANK('2E'!G9),"##BLANK",'2E'!G9)</f>
        <v>0</v>
      </c>
    </row>
    <row r="406" spans="2:6">
      <c r="B406" s="239" t="str">
        <f>'2E'!Z9</f>
        <v>B0042OCTOT</v>
      </c>
      <c r="C406" s="239" t="s">
        <v>12094</v>
      </c>
      <c r="E406" s="301" t="s">
        <v>683</v>
      </c>
      <c r="F406" s="307">
        <f>IF(ISBLANK('2E'!H9),"##BLANK",'2E'!H9)</f>
        <v>0</v>
      </c>
    </row>
    <row r="407" spans="2:6">
      <c r="B407" s="239" t="str">
        <f>'2E'!W10</f>
        <v>B0043PCFRIS</v>
      </c>
      <c r="C407" s="239" t="s">
        <v>12095</v>
      </c>
      <c r="E407" s="301" t="s">
        <v>683</v>
      </c>
      <c r="F407" s="307">
        <f>IF(ISBLANK('2E'!E10),"##BLANK",'2E'!E10)</f>
        <v>0</v>
      </c>
    </row>
    <row r="408" spans="2:6">
      <c r="B408" s="239" t="str">
        <f>'2E'!X10</f>
        <v>B0043PCCAIS</v>
      </c>
      <c r="C408" s="239" t="s">
        <v>12096</v>
      </c>
      <c r="E408" s="301" t="s">
        <v>683</v>
      </c>
      <c r="F408" s="307">
        <f>IF(ISBLANK('2E'!F10),"##BLANK",'2E'!F10)</f>
        <v>0</v>
      </c>
    </row>
    <row r="409" spans="2:6">
      <c r="B409" s="239" t="str">
        <f>'2E'!Y10</f>
        <v>B0043PCFNC</v>
      </c>
      <c r="C409" s="239" t="s">
        <v>12097</v>
      </c>
      <c r="E409" s="301" t="s">
        <v>683</v>
      </c>
      <c r="F409" s="307">
        <f>IF(ISBLANK('2E'!G10),"##BLANK",'2E'!G10)</f>
        <v>0</v>
      </c>
    </row>
    <row r="410" spans="2:6">
      <c r="B410" s="239" t="str">
        <f>'2E'!Z10</f>
        <v>B0043PCTOT</v>
      </c>
      <c r="C410" s="239" t="s">
        <v>12098</v>
      </c>
      <c r="E410" s="301" t="s">
        <v>683</v>
      </c>
      <c r="F410" s="307">
        <f>IF(ISBLANK('2E'!H10),"##BLANK",'2E'!H10)</f>
        <v>0</v>
      </c>
    </row>
    <row r="411" spans="2:6">
      <c r="B411" s="239" t="str">
        <f>'2E'!W11</f>
        <v>B0044DNFRIS</v>
      </c>
      <c r="C411" s="239" t="s">
        <v>12099</v>
      </c>
      <c r="E411" s="301" t="s">
        <v>683</v>
      </c>
      <c r="F411" s="307">
        <f>IF(ISBLANK('2E'!E11),"##BLANK",'2E'!E11)</f>
        <v>0</v>
      </c>
    </row>
    <row r="412" spans="2:6">
      <c r="B412" s="239" t="str">
        <f>'2E'!X11</f>
        <v>B0044DNCAIS</v>
      </c>
      <c r="C412" s="239" t="s">
        <v>12100</v>
      </c>
      <c r="E412" s="301" t="s">
        <v>683</v>
      </c>
      <c r="F412" s="307">
        <f>IF(ISBLANK('2E'!F11),"##BLANK",'2E'!F11)</f>
        <v>0</v>
      </c>
    </row>
    <row r="413" spans="2:6">
      <c r="B413" s="239" t="str">
        <f>'2E'!Y11</f>
        <v>B0044DNFNC</v>
      </c>
      <c r="C413" s="239" t="s">
        <v>12101</v>
      </c>
      <c r="E413" s="301" t="s">
        <v>683</v>
      </c>
      <c r="F413" s="307">
        <f>IF(ISBLANK('2E'!G11),"##BLANK",'2E'!G11)</f>
        <v>0</v>
      </c>
    </row>
    <row r="414" spans="2:6">
      <c r="B414" s="239" t="str">
        <f>'2E'!Z11</f>
        <v>B0044DNTOT</v>
      </c>
      <c r="C414" s="239" t="s">
        <v>12102</v>
      </c>
      <c r="E414" s="301" t="s">
        <v>683</v>
      </c>
      <c r="F414" s="307">
        <f>IF(ISBLANK('2E'!H11),"##BLANK",'2E'!H11)</f>
        <v>0</v>
      </c>
    </row>
    <row r="415" spans="2:6">
      <c r="B415" s="239" t="str">
        <f>'2E'!W12</f>
        <v>B0045DOFRIS</v>
      </c>
      <c r="C415" s="239" t="s">
        <v>12103</v>
      </c>
      <c r="E415" s="301" t="s">
        <v>683</v>
      </c>
      <c r="F415" s="307">
        <f>IF(ISBLANK('2E'!E12),"##BLANK",'2E'!E12)</f>
        <v>0</v>
      </c>
    </row>
    <row r="416" spans="2:6">
      <c r="B416" s="239" t="str">
        <f>'2E'!X12</f>
        <v>B0045DOCAIS</v>
      </c>
      <c r="C416" s="239" t="s">
        <v>12104</v>
      </c>
      <c r="E416" s="301" t="s">
        <v>683</v>
      </c>
      <c r="F416" s="307">
        <f>IF(ISBLANK('2E'!F12),"##BLANK",'2E'!F12)</f>
        <v>0</v>
      </c>
    </row>
    <row r="417" spans="2:6">
      <c r="B417" s="239" t="str">
        <f>'2E'!Y12</f>
        <v>B0045DOFNC</v>
      </c>
      <c r="C417" s="239" t="s">
        <v>12105</v>
      </c>
      <c r="E417" s="301" t="s">
        <v>683</v>
      </c>
      <c r="F417" s="307">
        <f>IF(ISBLANK('2E'!G12),"##BLANK",'2E'!G12)</f>
        <v>0</v>
      </c>
    </row>
    <row r="418" spans="2:6">
      <c r="B418" s="239" t="str">
        <f>'2E'!Z12</f>
        <v>B0045DOTOT</v>
      </c>
      <c r="C418" s="239" t="s">
        <v>12106</v>
      </c>
      <c r="E418" s="301" t="s">
        <v>683</v>
      </c>
      <c r="F418" s="307">
        <f>IF(ISBLANK('2E'!H12),"##BLANK",'2E'!H12)</f>
        <v>0</v>
      </c>
    </row>
    <row r="419" spans="2:6">
      <c r="B419" s="239" t="str">
        <f>'2E'!W13</f>
        <v>B0046OCFRIS</v>
      </c>
      <c r="C419" s="239" t="s">
        <v>12107</v>
      </c>
      <c r="E419" s="301" t="s">
        <v>683</v>
      </c>
      <c r="F419" s="307">
        <f>IF(ISBLANK('2E'!E13),"##BLANK",'2E'!E13)</f>
        <v>0</v>
      </c>
    </row>
    <row r="420" spans="2:6">
      <c r="B420" s="239" t="str">
        <f>'2E'!X13</f>
        <v>B0046OCCAIS</v>
      </c>
      <c r="C420" s="239" t="s">
        <v>12108</v>
      </c>
      <c r="E420" s="301" t="s">
        <v>683</v>
      </c>
      <c r="F420" s="307">
        <f>IF(ISBLANK('2E'!F13),"##BLANK",'2E'!F13)</f>
        <v>0</v>
      </c>
    </row>
    <row r="421" spans="2:6">
      <c r="B421" s="239" t="str">
        <f>'2E'!Y13</f>
        <v>B0046OCFNC</v>
      </c>
      <c r="C421" s="239" t="s">
        <v>12109</v>
      </c>
      <c r="E421" s="301" t="s">
        <v>683</v>
      </c>
      <c r="F421" s="307">
        <f>IF(ISBLANK('2E'!G13),"##BLANK",'2E'!G13)</f>
        <v>0</v>
      </c>
    </row>
    <row r="422" spans="2:6">
      <c r="B422" s="239" t="str">
        <f>'2E'!Z13</f>
        <v>B0046OCTOT</v>
      </c>
      <c r="C422" s="239" t="s">
        <v>12110</v>
      </c>
      <c r="E422" s="301" t="s">
        <v>683</v>
      </c>
      <c r="F422" s="307">
        <f>IF(ISBLANK('2E'!H13),"##BLANK",'2E'!H13)</f>
        <v>0</v>
      </c>
    </row>
    <row r="423" spans="2:6">
      <c r="B423" s="239" t="str">
        <f>'2E'!W14</f>
        <v>B0047TTFRIS</v>
      </c>
      <c r="C423" s="239" t="s">
        <v>12111</v>
      </c>
      <c r="E423" s="301" t="s">
        <v>683</v>
      </c>
      <c r="F423" s="307">
        <f>IF(ISBLANK('2E'!E14),"##BLANK",'2E'!E14)</f>
        <v>0</v>
      </c>
    </row>
    <row r="424" spans="2:6">
      <c r="B424" s="239" t="str">
        <f>'2E'!X14</f>
        <v>B0047TTCAIS</v>
      </c>
      <c r="C424" s="239" t="s">
        <v>12112</v>
      </c>
      <c r="E424" s="301" t="s">
        <v>683</v>
      </c>
      <c r="F424" s="307">
        <f>IF(ISBLANK('2E'!F14),"##BLANK",'2E'!F14)</f>
        <v>0</v>
      </c>
    </row>
    <row r="425" spans="2:6">
      <c r="B425" s="239" t="str">
        <f>'2E'!Y14</f>
        <v>B0047TTFNC</v>
      </c>
      <c r="C425" s="239" t="s">
        <v>12113</v>
      </c>
      <c r="E425" s="301" t="s">
        <v>683</v>
      </c>
      <c r="F425" s="307">
        <f>IF(ISBLANK('2E'!G14),"##BLANK",'2E'!G14)</f>
        <v>0</v>
      </c>
    </row>
    <row r="426" spans="2:6">
      <c r="B426" s="239" t="str">
        <f>'2E'!Z14</f>
        <v>B0047TTTOT</v>
      </c>
      <c r="C426" s="239" t="s">
        <v>12114</v>
      </c>
      <c r="E426" s="301" t="s">
        <v>683</v>
      </c>
      <c r="F426" s="307">
        <f>IF(ISBLANK('2E'!H14),"##BLANK",'2E'!H14)</f>
        <v>0</v>
      </c>
    </row>
    <row r="427" spans="2:6">
      <c r="B427" s="239" t="str">
        <f>'2E'!W16</f>
        <v>B0048VAFRIS</v>
      </c>
      <c r="C427" s="239" t="s">
        <v>12115</v>
      </c>
      <c r="E427" s="301" t="s">
        <v>683</v>
      </c>
      <c r="F427" s="307">
        <f>IF(ISBLANK('2E'!E16),"##BLANK",'2E'!E16)</f>
        <v>0</v>
      </c>
    </row>
    <row r="428" spans="2:6">
      <c r="B428" s="239" t="str">
        <f>'2E'!X16</f>
        <v>B0048VACAIS</v>
      </c>
      <c r="C428" s="239" t="s">
        <v>12116</v>
      </c>
      <c r="E428" s="301" t="s">
        <v>683</v>
      </c>
      <c r="F428" s="307">
        <f>IF(ISBLANK('2E'!F16),"##BLANK",'2E'!F16)</f>
        <v>0</v>
      </c>
    </row>
    <row r="429" spans="2:6">
      <c r="B429" s="239" t="str">
        <f>'2E'!Z16</f>
        <v>B0048VATOT</v>
      </c>
      <c r="C429" s="239" t="s">
        <v>12117</v>
      </c>
      <c r="E429" s="301" t="s">
        <v>683</v>
      </c>
      <c r="F429" s="307">
        <f>IF(ISBLANK('2E'!H16),"##BLANK",'2E'!H16)</f>
        <v>0</v>
      </c>
    </row>
    <row r="430" spans="2:6">
      <c r="B430" s="239" t="str">
        <f>'2E'!W19</f>
        <v>B0049CCFRIS</v>
      </c>
      <c r="C430" s="239" t="s">
        <v>12118</v>
      </c>
      <c r="E430" s="301" t="s">
        <v>683</v>
      </c>
      <c r="F430" s="307">
        <f>IF(ISBLANK('2E'!E19),"##BLANK",'2E'!E19)</f>
        <v>0</v>
      </c>
    </row>
    <row r="431" spans="2:6">
      <c r="B431" s="239" t="str">
        <f>'2E'!X19</f>
        <v>B0049CCCAIS</v>
      </c>
      <c r="C431" s="239" t="s">
        <v>12119</v>
      </c>
      <c r="E431" s="301" t="s">
        <v>683</v>
      </c>
      <c r="F431" s="307">
        <f>IF(ISBLANK('2E'!F19),"##BLANK",'2E'!F19)</f>
        <v>3.3450000000000002</v>
      </c>
    </row>
    <row r="432" spans="2:6">
      <c r="B432" s="239" t="str">
        <f>'2E'!Y19</f>
        <v>B0049CCFNC</v>
      </c>
      <c r="C432" s="239" t="s">
        <v>12120</v>
      </c>
      <c r="E432" s="301" t="s">
        <v>683</v>
      </c>
      <c r="F432" s="307">
        <f>IF(ISBLANK('2E'!G19),"##BLANK",'2E'!G19)</f>
        <v>0</v>
      </c>
    </row>
    <row r="433" spans="2:6">
      <c r="B433" s="239" t="str">
        <f>'2E'!Z19</f>
        <v>B0049CCTOT</v>
      </c>
      <c r="C433" s="239" t="s">
        <v>12121</v>
      </c>
      <c r="E433" s="301" t="s">
        <v>683</v>
      </c>
      <c r="F433" s="307">
        <f>IF(ISBLANK('2E'!H19),"##BLANK",'2E'!H19)</f>
        <v>3.3450000000000002</v>
      </c>
    </row>
    <row r="434" spans="2:6">
      <c r="B434" s="239" t="str">
        <f>'2E'!W20</f>
        <v>B0050ICFRIS</v>
      </c>
      <c r="C434" s="239" t="s">
        <v>12122</v>
      </c>
      <c r="E434" s="301" t="s">
        <v>683</v>
      </c>
      <c r="F434" s="307">
        <f>IF(ISBLANK('2E'!E20),"##BLANK",'2E'!E20)</f>
        <v>0</v>
      </c>
    </row>
    <row r="435" spans="2:6">
      <c r="B435" s="239" t="str">
        <f>'2E'!X20</f>
        <v>B0050ICCAIS</v>
      </c>
      <c r="C435" s="239" t="s">
        <v>12123</v>
      </c>
      <c r="E435" s="301" t="s">
        <v>683</v>
      </c>
      <c r="F435" s="307">
        <f>IF(ISBLANK('2E'!F20),"##BLANK",'2E'!F20)</f>
        <v>1.506</v>
      </c>
    </row>
    <row r="436" spans="2:6">
      <c r="B436" s="239" t="str">
        <f>'2E'!Y20</f>
        <v>B0050ICFNC</v>
      </c>
      <c r="C436" s="239" t="s">
        <v>12124</v>
      </c>
      <c r="E436" s="301" t="s">
        <v>683</v>
      </c>
      <c r="F436" s="307">
        <f>IF(ISBLANK('2E'!G20),"##BLANK",'2E'!G20)</f>
        <v>0</v>
      </c>
    </row>
    <row r="437" spans="2:6">
      <c r="B437" s="239" t="str">
        <f>'2E'!Z20</f>
        <v>B0050ICTOT</v>
      </c>
      <c r="C437" s="239" t="s">
        <v>12125</v>
      </c>
      <c r="E437" s="301" t="s">
        <v>683</v>
      </c>
      <c r="F437" s="307">
        <f>IF(ISBLANK('2E'!H20),"##BLANK",'2E'!H20)</f>
        <v>1.506</v>
      </c>
    </row>
    <row r="438" spans="2:6">
      <c r="B438" s="239" t="str">
        <f>'2E'!W21</f>
        <v>B0051RMFRIS</v>
      </c>
      <c r="C438" s="239" t="s">
        <v>12126</v>
      </c>
      <c r="E438" s="301" t="s">
        <v>683</v>
      </c>
      <c r="F438" s="307">
        <f>IF(ISBLANK('2E'!E21),"##BLANK",'2E'!E21)</f>
        <v>0</v>
      </c>
    </row>
    <row r="439" spans="2:6">
      <c r="B439" s="239" t="str">
        <f>'2E'!X21</f>
        <v>B0051RMCAIS</v>
      </c>
      <c r="C439" s="239" t="s">
        <v>12127</v>
      </c>
      <c r="E439" s="301" t="s">
        <v>683</v>
      </c>
      <c r="F439" s="307">
        <f>IF(ISBLANK('2E'!F21),"##BLANK",'2E'!F21)</f>
        <v>2.5590000000000002</v>
      </c>
    </row>
    <row r="440" spans="2:6">
      <c r="B440" s="239" t="str">
        <f>'2E'!Y21</f>
        <v>B0051RMFNC</v>
      </c>
      <c r="C440" s="239" t="s">
        <v>12128</v>
      </c>
      <c r="E440" s="301" t="s">
        <v>683</v>
      </c>
      <c r="F440" s="307">
        <f>IF(ISBLANK('2E'!G21),"##BLANK",'2E'!G21)</f>
        <v>0</v>
      </c>
    </row>
    <row r="441" spans="2:6">
      <c r="B441" s="239" t="str">
        <f>'2E'!Z21</f>
        <v>B0051RMTOT</v>
      </c>
      <c r="C441" s="239" t="s">
        <v>12129</v>
      </c>
      <c r="E441" s="301" t="s">
        <v>683</v>
      </c>
      <c r="F441" s="307">
        <f>IF(ISBLANK('2E'!H21),"##BLANK",'2E'!H21)</f>
        <v>2.5590000000000002</v>
      </c>
    </row>
    <row r="442" spans="2:6">
      <c r="B442" s="239" t="str">
        <f>'2E'!W22</f>
        <v>B0052DSFRIS</v>
      </c>
      <c r="C442" s="239" t="s">
        <v>12130</v>
      </c>
      <c r="E442" s="301" t="s">
        <v>683</v>
      </c>
      <c r="F442" s="307">
        <f>IF(ISBLANK('2E'!E22),"##BLANK",'2E'!E22)</f>
        <v>0.33600000000000002</v>
      </c>
    </row>
    <row r="443" spans="2:6">
      <c r="B443" s="239" t="str">
        <f>'2E'!X22</f>
        <v>B0052DSCAIS</v>
      </c>
      <c r="C443" s="239" t="s">
        <v>12131</v>
      </c>
      <c r="E443" s="301" t="s">
        <v>683</v>
      </c>
      <c r="F443" s="307">
        <f>IF(ISBLANK('2E'!F22),"##BLANK",'2E'!F22)</f>
        <v>0</v>
      </c>
    </row>
    <row r="444" spans="2:6">
      <c r="B444" s="239" t="str">
        <f>'2E'!Y22</f>
        <v>B0052DSFNC</v>
      </c>
      <c r="C444" s="239" t="s">
        <v>12132</v>
      </c>
      <c r="E444" s="301" t="s">
        <v>683</v>
      </c>
      <c r="F444" s="307">
        <f>IF(ISBLANK('2E'!G22),"##BLANK",'2E'!G22)</f>
        <v>0</v>
      </c>
    </row>
    <row r="445" spans="2:6">
      <c r="B445" s="239" t="str">
        <f>'2E'!Z22</f>
        <v>B0052DSTOT</v>
      </c>
      <c r="C445" s="239" t="s">
        <v>12133</v>
      </c>
      <c r="E445" s="301" t="s">
        <v>683</v>
      </c>
      <c r="F445" s="307">
        <f>IF(ISBLANK('2E'!H22),"##BLANK",'2E'!H22)</f>
        <v>0.33600000000000002</v>
      </c>
    </row>
    <row r="446" spans="2:6">
      <c r="B446" s="239" t="str">
        <f>'2E'!W23</f>
        <v>B0053OCFRIS</v>
      </c>
      <c r="C446" s="239" t="s">
        <v>12134</v>
      </c>
      <c r="E446" s="301" t="s">
        <v>683</v>
      </c>
      <c r="F446" s="307">
        <f>IF(ISBLANK('2E'!E23),"##BLANK",'2E'!E23)</f>
        <v>0</v>
      </c>
    </row>
    <row r="447" spans="2:6">
      <c r="B447" s="239" t="str">
        <f>'2E'!X23</f>
        <v>B0053OCCAIS</v>
      </c>
      <c r="C447" s="239" t="s">
        <v>12135</v>
      </c>
      <c r="E447" s="301" t="s">
        <v>683</v>
      </c>
      <c r="F447" s="307">
        <f>IF(ISBLANK('2E'!F23),"##BLANK",'2E'!F23)</f>
        <v>1.236</v>
      </c>
    </row>
    <row r="448" spans="2:6">
      <c r="B448" s="239" t="str">
        <f>'2E'!Y23</f>
        <v>B0053OCFNC</v>
      </c>
      <c r="C448" s="239" t="s">
        <v>12136</v>
      </c>
      <c r="E448" s="301" t="s">
        <v>683</v>
      </c>
      <c r="F448" s="307">
        <f>IF(ISBLANK('2E'!G23),"##BLANK",'2E'!G23)</f>
        <v>0</v>
      </c>
    </row>
    <row r="449" spans="2:6">
      <c r="B449" s="239" t="str">
        <f>'2E'!Z23</f>
        <v>B0053OCTOT</v>
      </c>
      <c r="C449" s="239" t="s">
        <v>12137</v>
      </c>
      <c r="E449" s="301" t="s">
        <v>683</v>
      </c>
      <c r="F449" s="307">
        <f>IF(ISBLANK('2E'!H23),"##BLANK",'2E'!H23)</f>
        <v>1.236</v>
      </c>
    </row>
    <row r="450" spans="2:6">
      <c r="B450" s="239" t="str">
        <f>'2E'!W24</f>
        <v>B0054PCFRIS</v>
      </c>
      <c r="C450" s="239" t="s">
        <v>12138</v>
      </c>
      <c r="E450" s="301" t="s">
        <v>683</v>
      </c>
      <c r="F450" s="307">
        <f>IF(ISBLANK('2E'!E24),"##BLANK",'2E'!E24)</f>
        <v>0.33600000000000002</v>
      </c>
    </row>
    <row r="451" spans="2:6">
      <c r="B451" s="239" t="str">
        <f>'2E'!X24</f>
        <v>B0054PCCAIS</v>
      </c>
      <c r="C451" s="239" t="s">
        <v>12139</v>
      </c>
      <c r="E451" s="301" t="s">
        <v>683</v>
      </c>
      <c r="F451" s="307">
        <f>IF(ISBLANK('2E'!F24),"##BLANK",'2E'!F24)</f>
        <v>8.6460000000000008</v>
      </c>
    </row>
    <row r="452" spans="2:6">
      <c r="B452" s="239" t="str">
        <f>'2E'!Y24</f>
        <v>B0054PCFNC</v>
      </c>
      <c r="C452" s="239" t="s">
        <v>12140</v>
      </c>
      <c r="E452" s="301" t="s">
        <v>683</v>
      </c>
      <c r="F452" s="307">
        <f>IF(ISBLANK('2E'!G24),"##BLANK",'2E'!G24)</f>
        <v>0</v>
      </c>
    </row>
    <row r="453" spans="2:6">
      <c r="B453" s="239" t="str">
        <f>'2E'!Z24</f>
        <v>B0054PCTOT</v>
      </c>
      <c r="C453" s="239" t="s">
        <v>12141</v>
      </c>
      <c r="E453" s="301" t="s">
        <v>683</v>
      </c>
      <c r="F453" s="307">
        <f>IF(ISBLANK('2E'!H24),"##BLANK",'2E'!H24)</f>
        <v>8.9820000000000011</v>
      </c>
    </row>
    <row r="454" spans="2:6">
      <c r="B454" s="239" t="str">
        <f>'2E'!W25</f>
        <v>B0055IOFRIS</v>
      </c>
      <c r="C454" s="239" t="s">
        <v>12142</v>
      </c>
      <c r="E454" s="301" t="s">
        <v>683</v>
      </c>
      <c r="F454" s="307">
        <f>IF(ISBLANK('2E'!E25),"##BLANK",'2E'!E25)</f>
        <v>0</v>
      </c>
    </row>
    <row r="455" spans="2:6">
      <c r="B455" s="239" t="str">
        <f>'2E'!X25</f>
        <v>B0055IOCAIS</v>
      </c>
      <c r="C455" s="239" t="s">
        <v>12143</v>
      </c>
      <c r="E455" s="301" t="s">
        <v>683</v>
      </c>
      <c r="F455" s="307">
        <f>IF(ISBLANK('2E'!F25),"##BLANK",'2E'!F25)</f>
        <v>1.1160000000000001</v>
      </c>
    </row>
    <row r="456" spans="2:6">
      <c r="B456" s="239" t="str">
        <f>'2E'!Y25</f>
        <v>B0055IOFNC</v>
      </c>
      <c r="C456" s="239" t="s">
        <v>12144</v>
      </c>
      <c r="E456" s="301" t="s">
        <v>683</v>
      </c>
      <c r="F456" s="307">
        <f>IF(ISBLANK('2E'!G25),"##BLANK",'2E'!G25)</f>
        <v>0</v>
      </c>
    </row>
    <row r="457" spans="2:6">
      <c r="B457" s="239" t="str">
        <f>'2E'!Z25</f>
        <v>B0055IOTOT</v>
      </c>
      <c r="C457" s="239" t="s">
        <v>12145</v>
      </c>
      <c r="E457" s="301" t="s">
        <v>683</v>
      </c>
      <c r="F457" s="307">
        <f>IF(ISBLANK('2E'!H25),"##BLANK",'2E'!H25)</f>
        <v>1.1160000000000001</v>
      </c>
    </row>
    <row r="458" spans="2:6">
      <c r="B458" s="239" t="str">
        <f>'2E'!W26</f>
        <v>B0056PCFRIS</v>
      </c>
      <c r="C458" s="239" t="s">
        <v>12146</v>
      </c>
      <c r="E458" s="301" t="s">
        <v>683</v>
      </c>
      <c r="F458" s="307">
        <f>IF(ISBLANK('2E'!E26),"##BLANK",'2E'!E26)</f>
        <v>0.33600000000000002</v>
      </c>
    </row>
    <row r="459" spans="2:6">
      <c r="B459" s="239" t="str">
        <f>'2E'!X26</f>
        <v>B0056PCCAIS</v>
      </c>
      <c r="C459" s="239" t="s">
        <v>12147</v>
      </c>
      <c r="E459" s="301" t="s">
        <v>683</v>
      </c>
      <c r="F459" s="307">
        <f>IF(ISBLANK('2E'!F26),"##BLANK",'2E'!F26)</f>
        <v>7.5300000000000011</v>
      </c>
    </row>
    <row r="460" spans="2:6">
      <c r="B460" s="239" t="str">
        <f>'2E'!Y26</f>
        <v>B0056PCFNC</v>
      </c>
      <c r="C460" s="239" t="s">
        <v>12148</v>
      </c>
      <c r="E460" s="301" t="s">
        <v>683</v>
      </c>
      <c r="F460" s="307">
        <f>IF(ISBLANK('2E'!G26),"##BLANK",'2E'!G26)</f>
        <v>0</v>
      </c>
    </row>
    <row r="461" spans="2:6">
      <c r="B461" s="239" t="str">
        <f>'2E'!Z26</f>
        <v>B0056PCTOT</v>
      </c>
      <c r="C461" s="239" t="s">
        <v>12149</v>
      </c>
      <c r="E461" s="301" t="s">
        <v>683</v>
      </c>
      <c r="F461" s="307">
        <f>IF(ISBLANK('2E'!H26),"##BLANK",'2E'!H26)</f>
        <v>7.8660000000000014</v>
      </c>
    </row>
    <row r="462" spans="2:6">
      <c r="B462" s="239" t="str">
        <f>'2E'!W27</f>
        <v>B0057DNFRIS</v>
      </c>
      <c r="C462" s="239" t="s">
        <v>12150</v>
      </c>
      <c r="E462" s="301" t="s">
        <v>683</v>
      </c>
      <c r="F462" s="307">
        <f>IF(ISBLANK('2E'!E27),"##BLANK",'2E'!E27)</f>
        <v>0.60499999999999998</v>
      </c>
    </row>
    <row r="463" spans="2:6">
      <c r="B463" s="239" t="str">
        <f>'2E'!X27</f>
        <v>B0057DNCAIS</v>
      </c>
      <c r="C463" s="239" t="s">
        <v>12151</v>
      </c>
      <c r="E463" s="301" t="s">
        <v>683</v>
      </c>
      <c r="F463" s="307">
        <f>IF(ISBLANK('2E'!F27),"##BLANK",'2E'!F27)</f>
        <v>0</v>
      </c>
    </row>
    <row r="464" spans="2:6">
      <c r="B464" s="239" t="str">
        <f>'2E'!Y27</f>
        <v>B0057DNFNC</v>
      </c>
      <c r="C464" s="239" t="s">
        <v>12152</v>
      </c>
      <c r="E464" s="301" t="s">
        <v>683</v>
      </c>
      <c r="F464" s="307">
        <f>IF(ISBLANK('2E'!G27),"##BLANK",'2E'!G27)</f>
        <v>0</v>
      </c>
    </row>
    <row r="465" spans="2:6">
      <c r="B465" s="239" t="str">
        <f>'2E'!Z27</f>
        <v>B0057DNTOT</v>
      </c>
      <c r="C465" s="239" t="s">
        <v>12153</v>
      </c>
      <c r="E465" s="301" t="s">
        <v>683</v>
      </c>
      <c r="F465" s="307">
        <f>IF(ISBLANK('2E'!H27),"##BLANK",'2E'!H27)</f>
        <v>0.60499999999999998</v>
      </c>
    </row>
    <row r="466" spans="2:6">
      <c r="B466" s="239" t="str">
        <f>'2E'!W28</f>
        <v>B0058DOFRIS</v>
      </c>
      <c r="C466" s="239" t="s">
        <v>12154</v>
      </c>
      <c r="E466" s="301" t="s">
        <v>683</v>
      </c>
      <c r="F466" s="307">
        <f>IF(ISBLANK('2E'!E28),"##BLANK",'2E'!E28)</f>
        <v>2.577</v>
      </c>
    </row>
    <row r="467" spans="2:6">
      <c r="B467" s="239" t="str">
        <f>'2E'!X28</f>
        <v>B0058DOCAIS</v>
      </c>
      <c r="C467" s="239" t="s">
        <v>12155</v>
      </c>
      <c r="E467" s="301" t="s">
        <v>683</v>
      </c>
      <c r="F467" s="307">
        <f>IF(ISBLANK('2E'!F28),"##BLANK",'2E'!F28)</f>
        <v>0</v>
      </c>
    </row>
    <row r="468" spans="2:6">
      <c r="B468" s="239" t="str">
        <f>'2E'!Y28</f>
        <v>B0058DOFNC</v>
      </c>
      <c r="C468" s="239" t="s">
        <v>12156</v>
      </c>
      <c r="E468" s="301" t="s">
        <v>683</v>
      </c>
      <c r="F468" s="307">
        <f>IF(ISBLANK('2E'!G28),"##BLANK",'2E'!G28)</f>
        <v>0</v>
      </c>
    </row>
    <row r="469" spans="2:6">
      <c r="B469" s="239" t="str">
        <f>'2E'!Z28</f>
        <v>B0058DOTOT</v>
      </c>
      <c r="C469" s="239" t="s">
        <v>12157</v>
      </c>
      <c r="E469" s="301" t="s">
        <v>683</v>
      </c>
      <c r="F469" s="307">
        <f>IF(ISBLANK('2E'!H28),"##BLANK",'2E'!H28)</f>
        <v>2.577</v>
      </c>
    </row>
    <row r="470" spans="2:6">
      <c r="B470" s="239" t="str">
        <f>'2E'!W29</f>
        <v>B0059OCFRIS</v>
      </c>
      <c r="C470" s="239" t="s">
        <v>12158</v>
      </c>
      <c r="E470" s="301" t="s">
        <v>683</v>
      </c>
      <c r="F470" s="307">
        <f>IF(ISBLANK('2E'!E29),"##BLANK",'2E'!E29)</f>
        <v>0</v>
      </c>
    </row>
    <row r="471" spans="2:6">
      <c r="B471" s="239" t="str">
        <f>'2E'!X29</f>
        <v>B0059OCCAIS</v>
      </c>
      <c r="C471" s="239" t="s">
        <v>12159</v>
      </c>
      <c r="E471" s="301" t="s">
        <v>683</v>
      </c>
      <c r="F471" s="307">
        <f>IF(ISBLANK('2E'!F29),"##BLANK",'2E'!F29)</f>
        <v>1.1984999999999999</v>
      </c>
    </row>
    <row r="472" spans="2:6">
      <c r="B472" s="239" t="str">
        <f>'2E'!Y29</f>
        <v>B0059OCFNC</v>
      </c>
      <c r="C472" s="239" t="s">
        <v>12160</v>
      </c>
      <c r="E472" s="301" t="s">
        <v>683</v>
      </c>
      <c r="F472" s="307">
        <f>IF(ISBLANK('2E'!G29),"##BLANK",'2E'!G29)</f>
        <v>0</v>
      </c>
    </row>
    <row r="473" spans="2:6">
      <c r="B473" s="239" t="str">
        <f>'2E'!Z29</f>
        <v>B0059OCTOT</v>
      </c>
      <c r="C473" s="239" t="s">
        <v>12161</v>
      </c>
      <c r="E473" s="301" t="s">
        <v>683</v>
      </c>
      <c r="F473" s="307">
        <f>IF(ISBLANK('2E'!H29),"##BLANK",'2E'!H29)</f>
        <v>1.1984999999999999</v>
      </c>
    </row>
    <row r="474" spans="2:6">
      <c r="B474" s="239" t="str">
        <f>'2E'!W30</f>
        <v>B0060TTFRIS</v>
      </c>
      <c r="C474" s="239" t="s">
        <v>12162</v>
      </c>
      <c r="E474" s="301" t="s">
        <v>683</v>
      </c>
      <c r="F474" s="307">
        <f>IF(ISBLANK('2E'!E30),"##BLANK",'2E'!E30)</f>
        <v>3.5179999999999998</v>
      </c>
    </row>
    <row r="475" spans="2:6">
      <c r="B475" s="239" t="str">
        <f>'2E'!X30</f>
        <v>B0060TTCAIS</v>
      </c>
      <c r="C475" s="239" t="s">
        <v>12163</v>
      </c>
      <c r="E475" s="301" t="s">
        <v>683</v>
      </c>
      <c r="F475" s="307">
        <f>IF(ISBLANK('2E'!F30),"##BLANK",'2E'!F30)</f>
        <v>8.7285000000000004</v>
      </c>
    </row>
    <row r="476" spans="2:6">
      <c r="B476" s="239" t="str">
        <f>'2E'!Y30</f>
        <v>B0060TTFNC</v>
      </c>
      <c r="C476" s="239" t="s">
        <v>12164</v>
      </c>
      <c r="E476" s="301" t="s">
        <v>683</v>
      </c>
      <c r="F476" s="307">
        <f>IF(ISBLANK('2E'!G30),"##BLANK",'2E'!G30)</f>
        <v>0</v>
      </c>
    </row>
    <row r="477" spans="2:6">
      <c r="B477" s="239" t="str">
        <f>'2E'!Z30</f>
        <v>B0060TTTOT</v>
      </c>
      <c r="C477" s="239" t="s">
        <v>12165</v>
      </c>
      <c r="E477" s="301" t="s">
        <v>683</v>
      </c>
      <c r="F477" s="307">
        <f>IF(ISBLANK('2E'!H30),"##BLANK",'2E'!H30)</f>
        <v>12.246500000000001</v>
      </c>
    </row>
    <row r="478" spans="2:6">
      <c r="B478" s="239" t="str">
        <f>'2E'!W32</f>
        <v>B0060VAFRIS</v>
      </c>
      <c r="C478" s="239" t="s">
        <v>12166</v>
      </c>
      <c r="E478" s="301" t="s">
        <v>683</v>
      </c>
      <c r="F478" s="307">
        <f>IF(ISBLANK('2E'!E32),"##BLANK",'2E'!E32)</f>
        <v>0</v>
      </c>
    </row>
    <row r="479" spans="2:6">
      <c r="B479" s="239" t="str">
        <f>'2E'!X32</f>
        <v>B0060VACAIS</v>
      </c>
      <c r="C479" s="239" t="s">
        <v>12167</v>
      </c>
      <c r="E479" s="301" t="s">
        <v>683</v>
      </c>
      <c r="F479" s="307">
        <f>IF(ISBLANK('2E'!F32),"##BLANK",'2E'!F32)</f>
        <v>0</v>
      </c>
    </row>
    <row r="480" spans="2:6">
      <c r="B480" s="239" t="str">
        <f>'2E'!Z32</f>
        <v>B0060VATOT</v>
      </c>
      <c r="C480" s="239" t="s">
        <v>12168</v>
      </c>
      <c r="E480" s="301" t="s">
        <v>683</v>
      </c>
      <c r="F480" s="307">
        <f>IF(ISBLANK('2E'!H32),"##BLANK",'2E'!H32)</f>
        <v>0</v>
      </c>
    </row>
    <row r="481" spans="2:6">
      <c r="B481" s="239" t="str">
        <f>'2E'!W35</f>
        <v>B0061RSFRIS</v>
      </c>
      <c r="C481" s="239" t="s">
        <v>12169</v>
      </c>
      <c r="E481" s="301" t="s">
        <v>683</v>
      </c>
      <c r="F481" s="307">
        <f>IF(ISBLANK('2E'!E35),"##BLANK",'2E'!E35)</f>
        <v>0</v>
      </c>
    </row>
    <row r="482" spans="2:6">
      <c r="B482" s="239" t="str">
        <f>'2E'!X35</f>
        <v>B0061RSCAIS</v>
      </c>
      <c r="C482" s="239" t="s">
        <v>12170</v>
      </c>
      <c r="E482" s="301" t="s">
        <v>683</v>
      </c>
      <c r="F482" s="307">
        <f>IF(ISBLANK('2E'!F35),"##BLANK",'2E'!F35)</f>
        <v>0</v>
      </c>
    </row>
    <row r="483" spans="2:6">
      <c r="B483" s="239" t="str">
        <f>'2E'!Y35</f>
        <v>B0061RSFNC</v>
      </c>
      <c r="C483" s="239" t="s">
        <v>12171</v>
      </c>
      <c r="E483" s="301" t="s">
        <v>683</v>
      </c>
      <c r="F483" s="307">
        <f>IF(ISBLANK('2E'!G35),"##BLANK",'2E'!G35)</f>
        <v>0</v>
      </c>
    </row>
    <row r="484" spans="2:6">
      <c r="B484" s="239" t="str">
        <f>'2E'!Z35</f>
        <v>B0061RSTOT</v>
      </c>
      <c r="C484" s="239" t="s">
        <v>12172</v>
      </c>
      <c r="E484" s="301" t="s">
        <v>683</v>
      </c>
      <c r="F484" s="307">
        <f>IF(ISBLANK('2E'!H35),"##BLANK",'2E'!H35)</f>
        <v>0</v>
      </c>
    </row>
    <row r="485" spans="2:6">
      <c r="B485" s="239" t="str">
        <f>'2E'!W36</f>
        <v>BC11370REV</v>
      </c>
      <c r="C485" s="239" t="s">
        <v>12173</v>
      </c>
      <c r="E485" s="301" t="s">
        <v>683</v>
      </c>
      <c r="F485" s="307">
        <f>IF(ISBLANK('2E'!E36),"##BLANK",'2E'!E36)</f>
        <v>0</v>
      </c>
    </row>
    <row r="486" spans="2:6">
      <c r="B486" s="239" t="str">
        <f>'2E'!X36</f>
        <v>BC11370CAP</v>
      </c>
      <c r="C486" s="239" t="s">
        <v>12174</v>
      </c>
      <c r="E486" s="301" t="s">
        <v>683</v>
      </c>
      <c r="F486" s="307">
        <f>IF(ISBLANK('2E'!F36),"##BLANK",'2E'!F36)</f>
        <v>0</v>
      </c>
    </row>
    <row r="487" spans="2:6">
      <c r="B487" s="239" t="str">
        <f>'2E'!Y36</f>
        <v>BC11370NET</v>
      </c>
      <c r="C487" s="239" t="s">
        <v>12175</v>
      </c>
      <c r="E487" s="301" t="s">
        <v>683</v>
      </c>
      <c r="F487" s="307">
        <f>IF(ISBLANK('2E'!G36),"##BLANK",'2E'!G36)</f>
        <v>0</v>
      </c>
    </row>
    <row r="488" spans="2:6">
      <c r="B488" s="239" t="str">
        <f>'2E'!Z36</f>
        <v>BC11370</v>
      </c>
      <c r="C488" s="239" t="s">
        <v>12176</v>
      </c>
      <c r="E488" s="301" t="s">
        <v>683</v>
      </c>
      <c r="F488" s="307">
        <f>IF(ISBLANK('2E'!H36),"##BLANK",'2E'!H36)</f>
        <v>0</v>
      </c>
    </row>
    <row r="489" spans="2:6">
      <c r="B489" s="239" t="str">
        <f>'2E'!W37</f>
        <v>B0062DSFRIS</v>
      </c>
      <c r="C489" s="239" t="s">
        <v>12177</v>
      </c>
      <c r="E489" s="301" t="s">
        <v>683</v>
      </c>
      <c r="F489" s="307">
        <f>IF(ISBLANK('2E'!E37),"##BLANK",'2E'!E37)</f>
        <v>0</v>
      </c>
    </row>
    <row r="490" spans="2:6">
      <c r="B490" s="239" t="str">
        <f>'2E'!X37</f>
        <v>B0062DSCAIS</v>
      </c>
      <c r="C490" s="239" t="s">
        <v>12178</v>
      </c>
      <c r="E490" s="301" t="s">
        <v>683</v>
      </c>
      <c r="F490" s="307">
        <f>IF(ISBLANK('2E'!F37),"##BLANK",'2E'!F37)</f>
        <v>0</v>
      </c>
    </row>
    <row r="491" spans="2:6">
      <c r="B491" s="239" t="str">
        <f>'2E'!Y37</f>
        <v>B0062DSFNC</v>
      </c>
      <c r="C491" s="239" t="s">
        <v>12179</v>
      </c>
      <c r="E491" s="301" t="s">
        <v>683</v>
      </c>
      <c r="F491" s="307">
        <f>IF(ISBLANK('2E'!G37),"##BLANK",'2E'!G37)</f>
        <v>0</v>
      </c>
    </row>
    <row r="492" spans="2:6">
      <c r="B492" s="239" t="str">
        <f>'2E'!Z37</f>
        <v>B0062DSTOT</v>
      </c>
      <c r="C492" s="239" t="s">
        <v>12180</v>
      </c>
      <c r="E492" s="301" t="s">
        <v>683</v>
      </c>
      <c r="F492" s="307">
        <f>IF(ISBLANK('2E'!H37),"##BLANK",'2E'!H37)</f>
        <v>0</v>
      </c>
    </row>
    <row r="493" spans="2:6">
      <c r="B493" s="239" t="str">
        <f>'2E'!W38</f>
        <v>B0063OCFRIS</v>
      </c>
      <c r="C493" s="239" t="s">
        <v>12181</v>
      </c>
      <c r="E493" s="301" t="s">
        <v>683</v>
      </c>
      <c r="F493" s="307">
        <f>IF(ISBLANK('2E'!E38),"##BLANK",'2E'!E38)</f>
        <v>0</v>
      </c>
    </row>
    <row r="494" spans="2:6">
      <c r="B494" s="239" t="str">
        <f>'2E'!X38</f>
        <v>B0063OCCAIS</v>
      </c>
      <c r="C494" s="239" t="s">
        <v>12182</v>
      </c>
      <c r="E494" s="301" t="s">
        <v>683</v>
      </c>
      <c r="F494" s="307">
        <f>IF(ISBLANK('2E'!F38),"##BLANK",'2E'!F38)</f>
        <v>0</v>
      </c>
    </row>
    <row r="495" spans="2:6">
      <c r="B495" s="239" t="str">
        <f>'2E'!Y38</f>
        <v>B0063OCFNC</v>
      </c>
      <c r="C495" s="239" t="s">
        <v>12183</v>
      </c>
      <c r="E495" s="301" t="s">
        <v>683</v>
      </c>
      <c r="F495" s="307">
        <f>IF(ISBLANK('2E'!G38),"##BLANK",'2E'!G38)</f>
        <v>0</v>
      </c>
    </row>
    <row r="496" spans="2:6">
      <c r="B496" s="239" t="str">
        <f>'2E'!Z38</f>
        <v>B0063OCTOT</v>
      </c>
      <c r="C496" s="239" t="s">
        <v>12184</v>
      </c>
      <c r="E496" s="301" t="s">
        <v>683</v>
      </c>
      <c r="F496" s="307">
        <f>IF(ISBLANK('2E'!H38),"##BLANK",'2E'!H38)</f>
        <v>0</v>
      </c>
    </row>
    <row r="497" spans="2:6">
      <c r="B497" s="239" t="str">
        <f>'2E'!W39</f>
        <v>B0064PCFRIS</v>
      </c>
      <c r="C497" s="239" t="s">
        <v>12185</v>
      </c>
      <c r="E497" s="301" t="s">
        <v>683</v>
      </c>
      <c r="F497" s="307">
        <f>IF(ISBLANK('2E'!E39),"##BLANK",'2E'!E39)</f>
        <v>0</v>
      </c>
    </row>
    <row r="498" spans="2:6">
      <c r="B498" s="239" t="str">
        <f>'2E'!X39</f>
        <v>B0064PCCAIS</v>
      </c>
      <c r="C498" s="239" t="s">
        <v>12186</v>
      </c>
      <c r="E498" s="301" t="s">
        <v>683</v>
      </c>
      <c r="F498" s="307">
        <f>IF(ISBLANK('2E'!F39),"##BLANK",'2E'!F39)</f>
        <v>0</v>
      </c>
    </row>
    <row r="499" spans="2:6">
      <c r="B499" s="239" t="str">
        <f>'2E'!Y39</f>
        <v>B0064PCFNC</v>
      </c>
      <c r="C499" s="239" t="s">
        <v>12187</v>
      </c>
      <c r="E499" s="301" t="s">
        <v>683</v>
      </c>
      <c r="F499" s="307">
        <f>IF(ISBLANK('2E'!G39),"##BLANK",'2E'!G39)</f>
        <v>0</v>
      </c>
    </row>
    <row r="500" spans="2:6">
      <c r="B500" s="239" t="str">
        <f>'2E'!Z39</f>
        <v>B0064PCTOT</v>
      </c>
      <c r="C500" s="239" t="s">
        <v>12188</v>
      </c>
      <c r="E500" s="301" t="s">
        <v>683</v>
      </c>
      <c r="F500" s="307">
        <f>IF(ISBLANK('2E'!H39),"##BLANK",'2E'!H39)</f>
        <v>0</v>
      </c>
    </row>
    <row r="501" spans="2:6">
      <c r="B501" s="239" t="str">
        <f>'2E'!W40</f>
        <v>B0065IOFRIS</v>
      </c>
      <c r="C501" s="239" t="s">
        <v>12189</v>
      </c>
      <c r="E501" s="301" t="s">
        <v>683</v>
      </c>
      <c r="F501" s="307">
        <f>IF(ISBLANK('2E'!E40),"##BLANK",'2E'!E40)</f>
        <v>0</v>
      </c>
    </row>
    <row r="502" spans="2:6">
      <c r="B502" s="239" t="str">
        <f>'2E'!X40</f>
        <v>B0065IOCAIS</v>
      </c>
      <c r="C502" s="239" t="s">
        <v>12190</v>
      </c>
      <c r="E502" s="301" t="s">
        <v>683</v>
      </c>
      <c r="F502" s="307">
        <f>IF(ISBLANK('2E'!F40),"##BLANK",'2E'!F40)</f>
        <v>0</v>
      </c>
    </row>
    <row r="503" spans="2:6">
      <c r="B503" s="239" t="str">
        <f>'2E'!Y40</f>
        <v>B0065IOFNC</v>
      </c>
      <c r="C503" s="239" t="s">
        <v>12191</v>
      </c>
      <c r="E503" s="301" t="s">
        <v>683</v>
      </c>
      <c r="F503" s="307">
        <f>IF(ISBLANK('2E'!G40),"##BLANK",'2E'!G40)</f>
        <v>0</v>
      </c>
    </row>
    <row r="504" spans="2:6">
      <c r="B504" s="239" t="str">
        <f>'2E'!Z40</f>
        <v>B0065IOTOT</v>
      </c>
      <c r="C504" s="239" t="s">
        <v>12192</v>
      </c>
      <c r="E504" s="301" t="s">
        <v>683</v>
      </c>
      <c r="F504" s="307">
        <f>IF(ISBLANK('2E'!H40),"##BLANK",'2E'!H40)</f>
        <v>0</v>
      </c>
    </row>
    <row r="505" spans="2:6">
      <c r="B505" s="239" t="str">
        <f>'2E'!W41</f>
        <v>B0066PCFRIS</v>
      </c>
      <c r="C505" s="239" t="s">
        <v>12193</v>
      </c>
      <c r="E505" s="301" t="s">
        <v>683</v>
      </c>
      <c r="F505" s="307">
        <f>IF(ISBLANK('2E'!E41),"##BLANK",'2E'!E41)</f>
        <v>0</v>
      </c>
    </row>
    <row r="506" spans="2:6">
      <c r="B506" s="239" t="str">
        <f>'2E'!X41</f>
        <v>B0066PCCAIS</v>
      </c>
      <c r="C506" s="239" t="s">
        <v>12194</v>
      </c>
      <c r="E506" s="301" t="s">
        <v>683</v>
      </c>
      <c r="F506" s="307">
        <f>IF(ISBLANK('2E'!F41),"##BLANK",'2E'!F41)</f>
        <v>0</v>
      </c>
    </row>
    <row r="507" spans="2:6">
      <c r="B507" s="239" t="str">
        <f>'2E'!Y41</f>
        <v>B0066PCFNC</v>
      </c>
      <c r="C507" s="239" t="s">
        <v>12195</v>
      </c>
      <c r="E507" s="301" t="s">
        <v>683</v>
      </c>
      <c r="F507" s="307">
        <f>IF(ISBLANK('2E'!G41),"##BLANK",'2E'!G41)</f>
        <v>0</v>
      </c>
    </row>
    <row r="508" spans="2:6">
      <c r="B508" s="239" t="str">
        <f>'2E'!Z41</f>
        <v>B0066PCTOT</v>
      </c>
      <c r="C508" s="239" t="s">
        <v>12196</v>
      </c>
      <c r="E508" s="301" t="s">
        <v>683</v>
      </c>
      <c r="F508" s="307">
        <f>IF(ISBLANK('2E'!H41),"##BLANK",'2E'!H41)</f>
        <v>0</v>
      </c>
    </row>
    <row r="509" spans="2:6">
      <c r="B509" s="239" t="str">
        <f>'2E'!W42</f>
        <v>B0067DNFRIS</v>
      </c>
      <c r="C509" s="239" t="s">
        <v>12197</v>
      </c>
      <c r="E509" s="301" t="s">
        <v>683</v>
      </c>
      <c r="F509" s="307">
        <f>IF(ISBLANK('2E'!E42),"##BLANK",'2E'!E42)</f>
        <v>0</v>
      </c>
    </row>
    <row r="510" spans="2:6">
      <c r="B510" s="239" t="str">
        <f>'2E'!X42</f>
        <v>B0067DNCAIS</v>
      </c>
      <c r="C510" s="239" t="s">
        <v>12198</v>
      </c>
      <c r="E510" s="301" t="s">
        <v>683</v>
      </c>
      <c r="F510" s="307">
        <f>IF(ISBLANK('2E'!F42),"##BLANK",'2E'!F42)</f>
        <v>0</v>
      </c>
    </row>
    <row r="511" spans="2:6">
      <c r="B511" s="239" t="str">
        <f>'2E'!Y42</f>
        <v>B0067DNFNC</v>
      </c>
      <c r="C511" s="239" t="s">
        <v>12199</v>
      </c>
      <c r="E511" s="301" t="s">
        <v>683</v>
      </c>
      <c r="F511" s="307">
        <f>IF(ISBLANK('2E'!G42),"##BLANK",'2E'!G42)</f>
        <v>0</v>
      </c>
    </row>
    <row r="512" spans="2:6">
      <c r="B512" s="239" t="str">
        <f>'2E'!Z42</f>
        <v>B0067DNTOT</v>
      </c>
      <c r="C512" s="239" t="s">
        <v>12200</v>
      </c>
      <c r="E512" s="301" t="s">
        <v>683</v>
      </c>
      <c r="F512" s="307">
        <f>IF(ISBLANK('2E'!H42),"##BLANK",'2E'!H42)</f>
        <v>0</v>
      </c>
    </row>
    <row r="513" spans="2:6">
      <c r="B513" s="239" t="str">
        <f>'2E'!W43</f>
        <v>B0068DOFRIS</v>
      </c>
      <c r="C513" s="239" t="s">
        <v>12201</v>
      </c>
      <c r="E513" s="301" t="s">
        <v>683</v>
      </c>
      <c r="F513" s="307">
        <f>IF(ISBLANK('2E'!E43),"##BLANK",'2E'!E43)</f>
        <v>0</v>
      </c>
    </row>
    <row r="514" spans="2:6">
      <c r="B514" s="239" t="str">
        <f>'2E'!X43</f>
        <v>B0068DOCAIS</v>
      </c>
      <c r="C514" s="239" t="s">
        <v>12202</v>
      </c>
      <c r="E514" s="301" t="s">
        <v>683</v>
      </c>
      <c r="F514" s="307">
        <f>IF(ISBLANK('2E'!F43),"##BLANK",'2E'!F43)</f>
        <v>0</v>
      </c>
    </row>
    <row r="515" spans="2:6">
      <c r="B515" s="239" t="str">
        <f>'2E'!Y43</f>
        <v>B0068DOFNC</v>
      </c>
      <c r="C515" s="239" t="s">
        <v>12203</v>
      </c>
      <c r="E515" s="301" t="s">
        <v>683</v>
      </c>
      <c r="F515" s="307">
        <f>IF(ISBLANK('2E'!G43),"##BLANK",'2E'!G43)</f>
        <v>0</v>
      </c>
    </row>
    <row r="516" spans="2:6">
      <c r="B516" s="239" t="str">
        <f>'2E'!Z43</f>
        <v>B0068DOTOT</v>
      </c>
      <c r="C516" s="239" t="s">
        <v>12204</v>
      </c>
      <c r="E516" s="301" t="s">
        <v>683</v>
      </c>
      <c r="F516" s="307">
        <f>IF(ISBLANK('2E'!H43),"##BLANK",'2E'!H43)</f>
        <v>0</v>
      </c>
    </row>
    <row r="517" spans="2:6">
      <c r="B517" s="239" t="str">
        <f>'2E'!W44</f>
        <v>B0069OCFRIS</v>
      </c>
      <c r="C517" s="239" t="s">
        <v>12205</v>
      </c>
      <c r="E517" s="301" t="s">
        <v>683</v>
      </c>
      <c r="F517" s="307">
        <f>IF(ISBLANK('2E'!E44),"##BLANK",'2E'!E44)</f>
        <v>0</v>
      </c>
    </row>
    <row r="518" spans="2:6">
      <c r="B518" s="239" t="str">
        <f>'2E'!X44</f>
        <v>B0069OCCAIS</v>
      </c>
      <c r="C518" s="239" t="s">
        <v>12206</v>
      </c>
      <c r="E518" s="301" t="s">
        <v>683</v>
      </c>
      <c r="F518" s="307">
        <f>IF(ISBLANK('2E'!F44),"##BLANK",'2E'!F44)</f>
        <v>0</v>
      </c>
    </row>
    <row r="519" spans="2:6">
      <c r="B519" s="239" t="str">
        <f>'2E'!Y44</f>
        <v>B0069OCFNC</v>
      </c>
      <c r="C519" s="239" t="s">
        <v>12207</v>
      </c>
      <c r="E519" s="301" t="s">
        <v>683</v>
      </c>
      <c r="F519" s="307">
        <f>IF(ISBLANK('2E'!G44),"##BLANK",'2E'!G44)</f>
        <v>0</v>
      </c>
    </row>
    <row r="520" spans="2:6">
      <c r="B520" s="239" t="str">
        <f>'2E'!Z44</f>
        <v>B0069OCTOT</v>
      </c>
      <c r="C520" s="239" t="s">
        <v>12208</v>
      </c>
      <c r="E520" s="301" t="s">
        <v>683</v>
      </c>
      <c r="F520" s="307">
        <f>IF(ISBLANK('2E'!H44),"##BLANK",'2E'!H44)</f>
        <v>0</v>
      </c>
    </row>
    <row r="521" spans="2:6">
      <c r="B521" s="239" t="str">
        <f>'2E'!W45</f>
        <v>BA2090REV</v>
      </c>
      <c r="C521" s="239" t="s">
        <v>12209</v>
      </c>
      <c r="E521" s="301" t="s">
        <v>683</v>
      </c>
      <c r="F521" s="307">
        <f>IF(ISBLANK('2E'!E45),"##BLANK",'2E'!E45)</f>
        <v>0</v>
      </c>
    </row>
    <row r="522" spans="2:6">
      <c r="B522" s="239" t="str">
        <f>'2E'!X45</f>
        <v>BA2091CAP</v>
      </c>
      <c r="C522" s="239" t="s">
        <v>12210</v>
      </c>
      <c r="E522" s="301" t="s">
        <v>683</v>
      </c>
      <c r="F522" s="307">
        <f>IF(ISBLANK('2E'!F45),"##BLANK",'2E'!F45)</f>
        <v>0</v>
      </c>
    </row>
    <row r="523" spans="2:6">
      <c r="B523" s="239" t="str">
        <f>'2E'!Y45</f>
        <v>BA2090NET</v>
      </c>
      <c r="C523" s="239" t="s">
        <v>12211</v>
      </c>
      <c r="E523" s="301" t="s">
        <v>683</v>
      </c>
      <c r="F523" s="307">
        <f>IF(ISBLANK('2E'!G45),"##BLANK",'2E'!G45)</f>
        <v>0</v>
      </c>
    </row>
    <row r="524" spans="2:6">
      <c r="B524" s="239" t="str">
        <f>'2E'!Z45</f>
        <v>BA2091</v>
      </c>
      <c r="C524" s="239" t="s">
        <v>12212</v>
      </c>
      <c r="E524" s="301" t="s">
        <v>683</v>
      </c>
      <c r="F524" s="307">
        <f>IF(ISBLANK('2E'!H45),"##BLANK",'2E'!H45)</f>
        <v>0</v>
      </c>
    </row>
    <row r="525" spans="2:6">
      <c r="B525" s="239" t="str">
        <f>'2E'!W47</f>
        <v>BC30460TTTREV</v>
      </c>
      <c r="C525" s="239" t="s">
        <v>12213</v>
      </c>
      <c r="E525" s="301" t="s">
        <v>683</v>
      </c>
      <c r="F525" s="307">
        <f>IF(ISBLANK('2E'!E47),"##BLANK",'2E'!E47)</f>
        <v>0</v>
      </c>
    </row>
    <row r="526" spans="2:6">
      <c r="B526" s="239" t="str">
        <f>'2E'!X47</f>
        <v>BC30460TTTCAP</v>
      </c>
      <c r="C526" s="239" t="s">
        <v>12116</v>
      </c>
      <c r="E526" s="301" t="s">
        <v>683</v>
      </c>
      <c r="F526" s="307">
        <f>IF(ISBLANK('2E'!F47),"##BLANK",'2E'!F47)</f>
        <v>0</v>
      </c>
    </row>
    <row r="527" spans="2:6">
      <c r="B527" s="239" t="str">
        <f>'2E'!Z47</f>
        <v>BC30460TTTTOT</v>
      </c>
      <c r="C527" s="239" t="s">
        <v>12214</v>
      </c>
      <c r="E527" s="301" t="s">
        <v>683</v>
      </c>
      <c r="F527" s="307">
        <f>IF(ISBLANK('2E'!H47),"##BLANK",'2E'!H47)</f>
        <v>0</v>
      </c>
    </row>
    <row r="528" spans="2:6">
      <c r="B528" s="239" t="str">
        <f>'2E'!W52</f>
        <v>BA1090BFWD</v>
      </c>
      <c r="C528" s="239" t="s">
        <v>12215</v>
      </c>
      <c r="E528" s="301" t="s">
        <v>683</v>
      </c>
      <c r="F528" s="307">
        <f>IF(ISBLANK('2E'!E52),"##BLANK",'2E'!E52)</f>
        <v>0</v>
      </c>
    </row>
    <row r="529" spans="2:6">
      <c r="B529" s="239" t="str">
        <f>'2E'!X52</f>
        <v>BA2090BFWD</v>
      </c>
      <c r="C529" s="239" t="s">
        <v>12216</v>
      </c>
      <c r="E529" s="301" t="s">
        <v>683</v>
      </c>
      <c r="F529" s="307">
        <f>IF(ISBLANK('2E'!F52),"##BLANK",'2E'!F52)</f>
        <v>163.32499999999999</v>
      </c>
    </row>
    <row r="530" spans="2:6">
      <c r="B530" s="239" t="str">
        <f>'2E'!Y52</f>
        <v>BA2090TTTBFWD</v>
      </c>
      <c r="C530" s="239" t="s">
        <v>12217</v>
      </c>
      <c r="E530" s="301" t="s">
        <v>683</v>
      </c>
      <c r="F530" s="307">
        <f>IF(ISBLANK('2E'!G52),"##BLANK",'2E'!G52)</f>
        <v>0</v>
      </c>
    </row>
    <row r="531" spans="2:6">
      <c r="B531" s="239" t="str">
        <f>'2E'!Z52</f>
        <v>BA3001BFWD</v>
      </c>
      <c r="C531" s="239" t="s">
        <v>12218</v>
      </c>
      <c r="E531" s="301" t="s">
        <v>683</v>
      </c>
      <c r="F531" s="307">
        <f>IF(ISBLANK('2E'!H52),"##BLANK",'2E'!H52)</f>
        <v>163.32499999999999</v>
      </c>
    </row>
    <row r="532" spans="2:6">
      <c r="B532" s="239" t="str">
        <f>'2E'!Z53</f>
        <v>BA3091CAP</v>
      </c>
      <c r="C532" s="239" t="s">
        <v>12219</v>
      </c>
      <c r="E532" s="301" t="s">
        <v>683</v>
      </c>
      <c r="F532" s="307">
        <f>IF(ISBLANK('2E'!H53),"##BLANK",'2E'!H53)</f>
        <v>8.7285000000000004</v>
      </c>
    </row>
    <row r="533" spans="2:6">
      <c r="B533" s="239" t="str">
        <f>'2E'!W54</f>
        <v>BA1090AMORT</v>
      </c>
      <c r="C533" s="239" t="s">
        <v>12220</v>
      </c>
      <c r="E533" s="301" t="s">
        <v>683</v>
      </c>
      <c r="F533" s="307">
        <f>IF(ISBLANK('2E'!E54),"##BLANK",'2E'!E54)</f>
        <v>0</v>
      </c>
    </row>
    <row r="534" spans="2:6">
      <c r="B534" s="239" t="str">
        <f>'2E'!X54</f>
        <v>BA2090AMORT</v>
      </c>
      <c r="C534" s="239" t="s">
        <v>12221</v>
      </c>
      <c r="E534" s="301" t="s">
        <v>683</v>
      </c>
      <c r="F534" s="307">
        <f>IF(ISBLANK('2E'!F54),"##BLANK",'2E'!F54)</f>
        <v>-3.3559999999999999</v>
      </c>
    </row>
    <row r="535" spans="2:6">
      <c r="B535" s="239" t="str">
        <f>'2E'!Y54</f>
        <v>BA2090TTTAMORT</v>
      </c>
      <c r="C535" s="239" t="s">
        <v>12222</v>
      </c>
      <c r="E535" s="301" t="s">
        <v>683</v>
      </c>
      <c r="F535" s="307">
        <f>IF(ISBLANK('2E'!G54),"##BLANK",'2E'!G54)</f>
        <v>0</v>
      </c>
    </row>
    <row r="536" spans="2:6">
      <c r="B536" s="239" t="str">
        <f>'2E'!Z54</f>
        <v>BA3001AMORT</v>
      </c>
      <c r="C536" s="239" t="s">
        <v>12223</v>
      </c>
      <c r="E536" s="301" t="s">
        <v>683</v>
      </c>
      <c r="F536" s="307">
        <f>IF(ISBLANK('2E'!H54),"##BLANK",'2E'!H54)</f>
        <v>-3.3559999999999999</v>
      </c>
    </row>
    <row r="537" spans="2:6">
      <c r="B537" s="239" t="str">
        <f>'2E'!W55</f>
        <v>BA1091CFWD</v>
      </c>
      <c r="C537" s="239" t="s">
        <v>12224</v>
      </c>
      <c r="E537" s="301" t="s">
        <v>683</v>
      </c>
      <c r="F537" s="307">
        <f>IF(ISBLANK('2E'!E55),"##BLANK",'2E'!E55)</f>
        <v>0</v>
      </c>
    </row>
    <row r="538" spans="2:6">
      <c r="B538" s="239" t="str">
        <f>'2E'!X55</f>
        <v>BA2091CFWD</v>
      </c>
      <c r="C538" s="239" t="s">
        <v>12225</v>
      </c>
      <c r="E538" s="301" t="s">
        <v>683</v>
      </c>
      <c r="F538" s="307">
        <f>IF(ISBLANK('2E'!F55),"##BLANK",'2E'!F55)</f>
        <v>168.69749999999999</v>
      </c>
    </row>
    <row r="539" spans="2:6">
      <c r="B539" s="239" t="str">
        <f>'2E'!Y55</f>
        <v>BA2091TTTCFWD</v>
      </c>
      <c r="C539" s="239" t="s">
        <v>12226</v>
      </c>
      <c r="E539" s="301" t="s">
        <v>683</v>
      </c>
      <c r="F539" s="307">
        <f>IF(ISBLANK('2E'!G55),"##BLANK",'2E'!G55)</f>
        <v>0</v>
      </c>
    </row>
    <row r="540" spans="2:6">
      <c r="B540" s="239" t="str">
        <f>'2E'!Z55</f>
        <v>BA3091CFWD</v>
      </c>
      <c r="C540" s="239" t="s">
        <v>12227</v>
      </c>
      <c r="E540" s="301" t="s">
        <v>683</v>
      </c>
      <c r="F540" s="307">
        <f>IF(ISBLANK('2E'!H55),"##BLANK",'2E'!H55)</f>
        <v>168.69749999999999</v>
      </c>
    </row>
    <row r="541" spans="2:6">
      <c r="B541" s="239" t="str">
        <f>'2F'!S12</f>
        <v>B0072TRR</v>
      </c>
      <c r="C541" s="239" t="s">
        <v>12228</v>
      </c>
      <c r="E541" s="301" t="s">
        <v>683</v>
      </c>
      <c r="F541" s="307">
        <f>IF(ISBLANK('2F'!C12),"##BLANK",'2F'!C12)</f>
        <v>104.295</v>
      </c>
    </row>
    <row r="542" spans="2:6">
      <c r="B542" s="239" t="str">
        <f>'2F'!S15</f>
        <v>B0073RR</v>
      </c>
      <c r="C542" s="239" t="s">
        <v>12229</v>
      </c>
      <c r="E542" s="301" t="s">
        <v>683</v>
      </c>
      <c r="F542" s="307">
        <f>IF(ISBLANK('2F'!C15),"##BLANK",'2F'!C15)</f>
        <v>12.452999999999999</v>
      </c>
    </row>
    <row r="543" spans="2:6">
      <c r="B543" s="239" t="str">
        <f>'2F'!S16</f>
        <v>B0074RS</v>
      </c>
      <c r="C543" s="239" t="s">
        <v>12230</v>
      </c>
      <c r="E543" s="301" t="s">
        <v>683</v>
      </c>
      <c r="F543" s="307">
        <f>IF(ISBLANK('2F'!C16),"##BLANK",'2F'!C16)</f>
        <v>0</v>
      </c>
    </row>
    <row r="544" spans="2:6">
      <c r="B544" s="239" t="str">
        <f>'2F'!S17</f>
        <v>B0075AR</v>
      </c>
      <c r="C544" s="239" t="s">
        <v>12231</v>
      </c>
      <c r="E544" s="301" t="s">
        <v>683</v>
      </c>
      <c r="F544" s="307">
        <f>IF(ISBLANK('2F'!C17),"##BLANK",'2F'!C17)</f>
        <v>12.452999999999999</v>
      </c>
    </row>
    <row r="545" spans="2:6">
      <c r="B545" s="239" t="str">
        <f>'2F'!T20</f>
        <v>B0076AC</v>
      </c>
      <c r="C545" s="239" t="s">
        <v>12232</v>
      </c>
      <c r="E545" s="301" t="s">
        <v>683</v>
      </c>
      <c r="F545" s="307">
        <f>IF(ISBLANK('2F'!D20),"##BLANK",'2F'!D20)</f>
        <v>672.9354166666667</v>
      </c>
    </row>
    <row r="546" spans="2:6">
      <c r="B546" s="239" t="str">
        <f>'2F'!T21</f>
        <v>B0077RC</v>
      </c>
      <c r="C546" s="239" t="s">
        <v>12233</v>
      </c>
      <c r="E546" s="301" t="s">
        <v>683</v>
      </c>
      <c r="F546" s="307">
        <f>IF(ISBLANK('2F'!D21),"##BLANK",'2F'!D21)</f>
        <v>676.64499999999998</v>
      </c>
    </row>
    <row r="547" spans="2:6">
      <c r="B547" s="239" t="str">
        <f>'2F'!S24</f>
        <v>B0078AR</v>
      </c>
      <c r="C547" s="239" t="s">
        <v>12234</v>
      </c>
      <c r="E547" s="301" t="s">
        <v>683</v>
      </c>
      <c r="F547" s="307">
        <f>IF(ISBLANK('2F'!C24),"##BLANK",'2F'!C24)</f>
        <v>13.334071088811772</v>
      </c>
    </row>
    <row r="548" spans="2:6">
      <c r="B548" s="239" t="str">
        <f>'2F'!S25</f>
        <v>B0079NA</v>
      </c>
      <c r="C548" s="239" t="s">
        <v>12235</v>
      </c>
      <c r="E548" s="301" t="s">
        <v>683</v>
      </c>
      <c r="F548" s="307">
        <f>IF(ISBLANK('2F'!C25),"##BLANK",'2F'!C25)</f>
        <v>0.88107108881177254</v>
      </c>
    </row>
    <row r="549" spans="2:6">
      <c r="B549" s="239" t="str">
        <f>'2F'!U28</f>
        <v>B0080ARR</v>
      </c>
      <c r="C549" s="239" t="s">
        <v>12236</v>
      </c>
      <c r="E549" s="301" t="s">
        <v>683</v>
      </c>
      <c r="F549" s="307">
        <f>IF(ISBLANK('2F'!E28),"##BLANK",'2F'!E28)</f>
        <v>18.505490559086589</v>
      </c>
    </row>
    <row r="550" spans="2:6">
      <c r="B550" s="239" t="str">
        <f>'2G'!AH10</f>
        <v>CR1003WWCR</v>
      </c>
      <c r="C550" s="239" t="s">
        <v>12237</v>
      </c>
      <c r="E550" s="301" t="s">
        <v>683</v>
      </c>
      <c r="F550" s="307" t="str">
        <f>IF(ISBLANK('2G'!C10),"##BLANK",'2G'!C10)</f>
        <v>##BLANK</v>
      </c>
    </row>
    <row r="551" spans="2:6">
      <c r="B551" s="239" t="str">
        <f>'2G'!AI10</f>
        <v>CR1003WRR</v>
      </c>
      <c r="C551" s="239" t="s">
        <v>12238</v>
      </c>
      <c r="E551" s="301" t="s">
        <v>683</v>
      </c>
      <c r="F551" s="307" t="str">
        <f>IF(ISBLANK('2G'!D10),"##BLANK",'2G'!D10)</f>
        <v>##BLANK</v>
      </c>
    </row>
    <row r="552" spans="2:6">
      <c r="B552" s="239" t="str">
        <f>'2G'!AJ10</f>
        <v>CR1003WTR</v>
      </c>
      <c r="C552" s="239" t="s">
        <v>12239</v>
      </c>
      <c r="E552" s="301" t="s">
        <v>683</v>
      </c>
      <c r="F552" s="307">
        <f>IF(ISBLANK('2G'!E10),"##BLANK",'2G'!E10)</f>
        <v>0</v>
      </c>
    </row>
    <row r="553" spans="2:6">
      <c r="B553" s="239" t="str">
        <f>'2G'!AK10</f>
        <v>CR1043WCO</v>
      </c>
      <c r="C553" s="239" t="s">
        <v>12240</v>
      </c>
      <c r="E553" s="301" t="s">
        <v>683</v>
      </c>
      <c r="F553" s="307" t="str">
        <f>IF(ISBLANK('2G'!F10),"##BLANK",'2G'!F10)</f>
        <v>##BLANK</v>
      </c>
    </row>
    <row r="554" spans="2:6">
      <c r="B554" s="239" t="str">
        <f>'2G'!AL10</f>
        <v>CR1043WRPC</v>
      </c>
      <c r="C554" s="239" t="s">
        <v>12241</v>
      </c>
      <c r="E554" s="301" t="s">
        <v>683</v>
      </c>
      <c r="F554" s="307">
        <f>IF(ISBLANK('2G'!G10),"##BLANK",'2G'!G10)</f>
        <v>0</v>
      </c>
    </row>
    <row r="555" spans="2:6">
      <c r="B555" s="239" t="str">
        <f>'2G'!AM10</f>
        <v>B0081TAANH</v>
      </c>
      <c r="C555" s="239" t="s">
        <v>12242</v>
      </c>
      <c r="E555" s="301" t="s">
        <v>683</v>
      </c>
      <c r="F555" s="307" t="str">
        <f>IF(ISBLANK('2G'!H10),"##BLANK",'2G'!H10)</f>
        <v>##BLANK</v>
      </c>
    </row>
    <row r="556" spans="2:6">
      <c r="B556" s="239" t="str">
        <f>'2G'!AN10</f>
        <v>B0081TAODI</v>
      </c>
      <c r="C556" s="239" t="s">
        <v>12243</v>
      </c>
      <c r="E556" s="301" t="s">
        <v>683</v>
      </c>
      <c r="F556" s="307" t="str">
        <f>IF(ISBLANK('2G'!I10),"##BLANK",'2G'!I10)</f>
        <v>##BLANK</v>
      </c>
    </row>
    <row r="557" spans="2:6">
      <c r="B557" s="239" t="str">
        <f>'2G'!AO10</f>
        <v>B0081TAAANH</v>
      </c>
      <c r="C557" s="239" t="s">
        <v>12244</v>
      </c>
      <c r="E557" s="301" t="s">
        <v>683</v>
      </c>
      <c r="F557" s="307">
        <f>IF(ISBLANK('2G'!J10),"##BLANK",'2G'!J10)</f>
        <v>0</v>
      </c>
    </row>
    <row r="558" spans="2:6">
      <c r="B558" s="239" t="str">
        <f>'2G'!AP10</f>
        <v>B0081TAAM</v>
      </c>
      <c r="C558" s="239" t="s">
        <v>12245</v>
      </c>
      <c r="E558" s="301" t="s">
        <v>683</v>
      </c>
      <c r="F558" s="307" t="str">
        <f>IF(ISBLANK('2G'!K10),"##BLANK",'2G'!K10)</f>
        <v>##BLANK</v>
      </c>
    </row>
    <row r="559" spans="2:6">
      <c r="B559" s="239" t="str">
        <f>'2G'!AQ10</f>
        <v>B0081TAAHRC</v>
      </c>
      <c r="C559" s="239" t="s">
        <v>12246</v>
      </c>
      <c r="E559" s="301" t="s">
        <v>683</v>
      </c>
      <c r="F559" s="307" t="str">
        <f>IF(ISBLANK('2G'!L10),"##BLANK",'2G'!L10)</f>
        <v>##BLANK</v>
      </c>
    </row>
    <row r="560" spans="2:6">
      <c r="B560" s="239" t="str">
        <f>'2G'!AH11</f>
        <v>CR1004WWCR</v>
      </c>
      <c r="C560" s="239" t="s">
        <v>12237</v>
      </c>
      <c r="E560" s="301" t="s">
        <v>683</v>
      </c>
      <c r="F560" s="307" t="str">
        <f>IF(ISBLANK('2G'!C11),"##BLANK",'2G'!C11)</f>
        <v>##BLANK</v>
      </c>
    </row>
    <row r="561" spans="2:6">
      <c r="B561" s="239" t="str">
        <f>'2G'!AI11</f>
        <v>CR1004WRR</v>
      </c>
      <c r="C561" s="239" t="s">
        <v>12238</v>
      </c>
      <c r="E561" s="301" t="s">
        <v>683</v>
      </c>
      <c r="F561" s="307" t="str">
        <f>IF(ISBLANK('2G'!D11),"##BLANK",'2G'!D11)</f>
        <v>##BLANK</v>
      </c>
    </row>
    <row r="562" spans="2:6">
      <c r="B562" s="239" t="str">
        <f>'2G'!AJ11</f>
        <v>CR1004WTR</v>
      </c>
      <c r="C562" s="239" t="s">
        <v>12239</v>
      </c>
      <c r="E562" s="301" t="s">
        <v>683</v>
      </c>
      <c r="F562" s="307">
        <f>IF(ISBLANK('2G'!E11),"##BLANK",'2G'!E11)</f>
        <v>0</v>
      </c>
    </row>
    <row r="563" spans="2:6">
      <c r="B563" s="239" t="str">
        <f>'2G'!AK11</f>
        <v>CR1044WCO</v>
      </c>
      <c r="C563" s="239" t="s">
        <v>12240</v>
      </c>
      <c r="E563" s="301" t="s">
        <v>683</v>
      </c>
      <c r="F563" s="307" t="str">
        <f>IF(ISBLANK('2G'!F11),"##BLANK",'2G'!F11)</f>
        <v>##BLANK</v>
      </c>
    </row>
    <row r="564" spans="2:6">
      <c r="B564" s="239" t="str">
        <f>'2G'!AL11</f>
        <v>CR1044WRPC</v>
      </c>
      <c r="C564" s="239" t="s">
        <v>12241</v>
      </c>
      <c r="E564" s="301" t="s">
        <v>683</v>
      </c>
      <c r="F564" s="307">
        <f>IF(ISBLANK('2G'!G11),"##BLANK",'2G'!G11)</f>
        <v>0</v>
      </c>
    </row>
    <row r="565" spans="2:6">
      <c r="B565" s="239" t="str">
        <f>'2G'!AM11</f>
        <v>B0082TAANH</v>
      </c>
      <c r="C565" s="239" t="s">
        <v>12247</v>
      </c>
      <c r="E565" s="301" t="s">
        <v>683</v>
      </c>
      <c r="F565" s="307" t="str">
        <f>IF(ISBLANK('2G'!H11),"##BLANK",'2G'!H11)</f>
        <v>##BLANK</v>
      </c>
    </row>
    <row r="566" spans="2:6">
      <c r="B566" s="239" t="str">
        <f>'2G'!AN11</f>
        <v>B0082TAODI</v>
      </c>
      <c r="C566" s="239" t="s">
        <v>12248</v>
      </c>
      <c r="E566" s="301" t="s">
        <v>683</v>
      </c>
      <c r="F566" s="307" t="str">
        <f>IF(ISBLANK('2G'!I11),"##BLANK",'2G'!I11)</f>
        <v>##BLANK</v>
      </c>
    </row>
    <row r="567" spans="2:6">
      <c r="B567" s="239" t="str">
        <f>'2G'!AO11</f>
        <v>B0082TAAANH</v>
      </c>
      <c r="C567" s="239" t="s">
        <v>12249</v>
      </c>
      <c r="E567" s="301" t="s">
        <v>683</v>
      </c>
      <c r="F567" s="307">
        <f>IF(ISBLANK('2G'!J11),"##BLANK",'2G'!J11)</f>
        <v>0</v>
      </c>
    </row>
    <row r="568" spans="2:6">
      <c r="B568" s="239" t="str">
        <f>'2G'!AP11</f>
        <v>B0082TAAM</v>
      </c>
      <c r="C568" s="239" t="s">
        <v>12250</v>
      </c>
      <c r="E568" s="301" t="s">
        <v>683</v>
      </c>
      <c r="F568" s="307" t="str">
        <f>IF(ISBLANK('2G'!K11),"##BLANK",'2G'!K11)</f>
        <v>##BLANK</v>
      </c>
    </row>
    <row r="569" spans="2:6">
      <c r="B569" s="239" t="str">
        <f>'2G'!AQ11</f>
        <v>B0082TAAHRC</v>
      </c>
      <c r="C569" s="239" t="s">
        <v>12251</v>
      </c>
      <c r="E569" s="301" t="s">
        <v>683</v>
      </c>
      <c r="F569" s="307" t="str">
        <f>IF(ISBLANK('2G'!L11),"##BLANK",'2G'!L11)</f>
        <v>##BLANK</v>
      </c>
    </row>
    <row r="570" spans="2:6">
      <c r="B570" s="239" t="str">
        <f>'2G'!AH12</f>
        <v>B0083TWCR</v>
      </c>
      <c r="C570" s="239" t="s">
        <v>12252</v>
      </c>
      <c r="E570" s="301" t="s">
        <v>683</v>
      </c>
      <c r="F570" s="307">
        <f>IF(ISBLANK('2G'!C12),"##BLANK",'2G'!C12)</f>
        <v>0</v>
      </c>
    </row>
    <row r="571" spans="2:6">
      <c r="B571" s="239" t="str">
        <f>'2G'!AI12</f>
        <v>B0083TWRR</v>
      </c>
      <c r="C571" s="239" t="s">
        <v>12253</v>
      </c>
      <c r="E571" s="301" t="s">
        <v>683</v>
      </c>
      <c r="F571" s="307">
        <f>IF(ISBLANK('2G'!D12),"##BLANK",'2G'!D12)</f>
        <v>0</v>
      </c>
    </row>
    <row r="572" spans="2:6">
      <c r="B572" s="239" t="str">
        <f>'2G'!AJ12</f>
        <v>B0083TWTR</v>
      </c>
      <c r="C572" s="239" t="s">
        <v>12254</v>
      </c>
      <c r="E572" s="301" t="s">
        <v>683</v>
      </c>
      <c r="F572" s="307">
        <f>IF(ISBLANK('2G'!E12),"##BLANK",'2G'!E12)</f>
        <v>0</v>
      </c>
    </row>
    <row r="573" spans="2:6">
      <c r="B573" s="239" t="str">
        <f>'2G'!AK12</f>
        <v>B0083TWNC</v>
      </c>
      <c r="C573" s="239" t="s">
        <v>12255</v>
      </c>
      <c r="E573" s="301" t="s">
        <v>683</v>
      </c>
      <c r="F573" s="307">
        <f>IF(ISBLANK('2G'!F12),"##BLANK",'2G'!F12)</f>
        <v>0</v>
      </c>
    </row>
    <row r="574" spans="2:6">
      <c r="B574" s="239" t="str">
        <f>'2G'!AL12</f>
        <v>B0083TWAHRR</v>
      </c>
      <c r="C574" s="239" t="s">
        <v>12256</v>
      </c>
      <c r="E574" s="301" t="s">
        <v>683</v>
      </c>
      <c r="F574" s="307">
        <f>IF(ISBLANK('2G'!G12),"##BLANK",'2G'!G12)</f>
        <v>0</v>
      </c>
    </row>
    <row r="575" spans="2:6">
      <c r="B575" s="239" t="str">
        <f>'2G'!AM12</f>
        <v>B0083TWAANH</v>
      </c>
      <c r="C575" s="239" t="s">
        <v>12257</v>
      </c>
      <c r="E575" s="301" t="s">
        <v>683</v>
      </c>
      <c r="F575" s="307">
        <f>IF(ISBLANK('2G'!H12),"##BLANK",'2G'!H12)</f>
        <v>0</v>
      </c>
    </row>
    <row r="576" spans="2:6">
      <c r="B576" s="239" t="str">
        <f>'2G'!AN12</f>
        <v>B0083TWODI</v>
      </c>
      <c r="C576" s="239" t="s">
        <v>12258</v>
      </c>
      <c r="E576" s="301" t="s">
        <v>683</v>
      </c>
      <c r="F576" s="307">
        <f>IF(ISBLANK('2G'!I12),"##BLANK",'2G'!I12)</f>
        <v>0</v>
      </c>
    </row>
    <row r="577" spans="2:6">
      <c r="B577" s="239" t="str">
        <f>'2G'!AO12</f>
        <v>B0083TWAAANH</v>
      </c>
      <c r="C577" s="239" t="s">
        <v>12259</v>
      </c>
      <c r="E577" s="301" t="s">
        <v>683</v>
      </c>
      <c r="F577" s="307">
        <f>IF(ISBLANK('2G'!J12),"##BLANK",'2G'!J12)</f>
        <v>0</v>
      </c>
    </row>
    <row r="578" spans="2:6">
      <c r="B578" s="239" t="str">
        <f>'2G'!AP12</f>
        <v>B0083TWAM</v>
      </c>
      <c r="C578" s="239" t="s">
        <v>12260</v>
      </c>
      <c r="E578" s="301" t="s">
        <v>683</v>
      </c>
      <c r="F578" s="307">
        <f>IF(ISBLANK('2G'!K12),"##BLANK",'2G'!K12)</f>
        <v>0</v>
      </c>
    </row>
    <row r="579" spans="2:6">
      <c r="B579" s="239" t="str">
        <f>'2G'!AQ12</f>
        <v>B0083TWAHRC</v>
      </c>
      <c r="C579" s="239" t="s">
        <v>12261</v>
      </c>
      <c r="E579" s="301" t="s">
        <v>683</v>
      </c>
      <c r="F579" s="307">
        <f>IF(ISBLANK('2G'!L12),"##BLANK",'2G'!L12)</f>
        <v>0</v>
      </c>
    </row>
    <row r="580" spans="2:6">
      <c r="B580" s="239" t="str">
        <f>'2G'!AH15</f>
        <v>CR1005WWCR</v>
      </c>
      <c r="C580" s="239" t="s">
        <v>12237</v>
      </c>
      <c r="E580" s="301" t="s">
        <v>683</v>
      </c>
      <c r="F580" s="307" t="str">
        <f>IF(ISBLANK('2G'!C15),"##BLANK",'2G'!C15)</f>
        <v>##BLANK</v>
      </c>
    </row>
    <row r="581" spans="2:6">
      <c r="B581" s="239" t="str">
        <f>'2G'!AI15</f>
        <v>CR1005WRR</v>
      </c>
      <c r="C581" s="239" t="s">
        <v>12238</v>
      </c>
      <c r="E581" s="301" t="s">
        <v>683</v>
      </c>
      <c r="F581" s="307" t="str">
        <f>IF(ISBLANK('2G'!D15),"##BLANK",'2G'!D15)</f>
        <v>##BLANK</v>
      </c>
    </row>
    <row r="582" spans="2:6">
      <c r="B582" s="239" t="str">
        <f>'2G'!AJ15</f>
        <v>CR1005WTR</v>
      </c>
      <c r="C582" s="239" t="s">
        <v>12239</v>
      </c>
      <c r="E582" s="301" t="s">
        <v>683</v>
      </c>
      <c r="F582" s="307">
        <f>IF(ISBLANK('2G'!E15),"##BLANK",'2G'!E15)</f>
        <v>0</v>
      </c>
    </row>
    <row r="583" spans="2:6">
      <c r="B583" s="239" t="str">
        <f>'2G'!AK15</f>
        <v>CR1045WCO</v>
      </c>
      <c r="C583" s="239" t="s">
        <v>12240</v>
      </c>
      <c r="E583" s="301" t="s">
        <v>683</v>
      </c>
      <c r="F583" s="307" t="str">
        <f>IF(ISBLANK('2G'!F15),"##BLANK",'2G'!F15)</f>
        <v>##BLANK</v>
      </c>
    </row>
    <row r="584" spans="2:6">
      <c r="B584" s="239" t="str">
        <f>'2G'!AL15</f>
        <v>CR1045WRPC</v>
      </c>
      <c r="C584" s="239" t="s">
        <v>12241</v>
      </c>
      <c r="E584" s="301" t="s">
        <v>683</v>
      </c>
      <c r="F584" s="307">
        <f>IF(ISBLANK('2G'!G15),"##BLANK",'2G'!G15)</f>
        <v>0</v>
      </c>
    </row>
    <row r="585" spans="2:6">
      <c r="B585" s="239" t="str">
        <f>'2G'!AM15</f>
        <v>B0084TAANH</v>
      </c>
      <c r="C585" s="239" t="s">
        <v>12262</v>
      </c>
      <c r="E585" s="301" t="s">
        <v>683</v>
      </c>
      <c r="F585" s="307" t="str">
        <f>IF(ISBLANK('2G'!H15),"##BLANK",'2G'!H15)</f>
        <v>##BLANK</v>
      </c>
    </row>
    <row r="586" spans="2:6">
      <c r="B586" s="239" t="str">
        <f>'2G'!AN15</f>
        <v>B0084TAODI</v>
      </c>
      <c r="C586" s="239" t="s">
        <v>12263</v>
      </c>
      <c r="E586" s="301" t="s">
        <v>683</v>
      </c>
      <c r="F586" s="307" t="str">
        <f>IF(ISBLANK('2G'!I15),"##BLANK",'2G'!I15)</f>
        <v>##BLANK</v>
      </c>
    </row>
    <row r="587" spans="2:6">
      <c r="B587" s="239" t="str">
        <f>'2G'!AO15</f>
        <v>B0084TAAANH</v>
      </c>
      <c r="C587" s="239" t="s">
        <v>12264</v>
      </c>
      <c r="E587" s="301" t="s">
        <v>683</v>
      </c>
      <c r="F587" s="307" t="str">
        <f>IF(ISBLANK('2G'!J15),"##BLANK",'2G'!J15)</f>
        <v>##BLANK</v>
      </c>
    </row>
    <row r="588" spans="2:6">
      <c r="B588" s="239" t="str">
        <f>'2G'!AP15</f>
        <v>B0084TAM</v>
      </c>
      <c r="C588" s="239" t="s">
        <v>12265</v>
      </c>
      <c r="E588" s="301" t="s">
        <v>683</v>
      </c>
      <c r="F588" s="307" t="str">
        <f>IF(ISBLANK('2G'!K15),"##BLANK",'2G'!K15)</f>
        <v>##BLANK</v>
      </c>
    </row>
    <row r="589" spans="2:6">
      <c r="B589" s="239" t="str">
        <f>'2G'!AQ15</f>
        <v>B0084TAHRC</v>
      </c>
      <c r="C589" s="239" t="s">
        <v>12266</v>
      </c>
      <c r="E589" s="301" t="s">
        <v>683</v>
      </c>
      <c r="F589" s="307">
        <f>IF(ISBLANK('2G'!L15),"##BLANK",'2G'!L15)</f>
        <v>0</v>
      </c>
    </row>
    <row r="590" spans="2:6">
      <c r="B590" s="239" t="str">
        <f>'2G'!AH17</f>
        <v>B0085TWCR</v>
      </c>
      <c r="C590" s="239" t="s">
        <v>12267</v>
      </c>
      <c r="E590" s="301" t="s">
        <v>683</v>
      </c>
      <c r="F590" s="307">
        <f>IF(ISBLANK('2G'!C17),"##BLANK",'2G'!C17)</f>
        <v>0</v>
      </c>
    </row>
    <row r="591" spans="2:6">
      <c r="B591" s="239" t="str">
        <f>'2G'!AI17</f>
        <v>B0085TWRR</v>
      </c>
      <c r="C591" s="239" t="s">
        <v>12268</v>
      </c>
      <c r="E591" s="301" t="s">
        <v>683</v>
      </c>
      <c r="F591" s="307">
        <f>IF(ISBLANK('2G'!D17),"##BLANK",'2G'!D17)</f>
        <v>0</v>
      </c>
    </row>
    <row r="592" spans="2:6">
      <c r="B592" s="239" t="str">
        <f>'2G'!AJ17</f>
        <v>B0085TWTR</v>
      </c>
      <c r="C592" s="239" t="s">
        <v>12269</v>
      </c>
      <c r="E592" s="301" t="s">
        <v>683</v>
      </c>
      <c r="F592" s="307">
        <f>IF(ISBLANK('2G'!E17),"##BLANK",'2G'!E17)</f>
        <v>0</v>
      </c>
    </row>
    <row r="593" spans="2:6">
      <c r="B593" s="239" t="str">
        <f>'2G'!AK17</f>
        <v>B0085TWNC</v>
      </c>
      <c r="C593" s="239" t="s">
        <v>12270</v>
      </c>
      <c r="E593" s="301" t="s">
        <v>683</v>
      </c>
      <c r="F593" s="307">
        <f>IF(ISBLANK('2G'!F17),"##BLANK",'2G'!F17)</f>
        <v>0</v>
      </c>
    </row>
    <row r="594" spans="2:6">
      <c r="B594" s="239" t="str">
        <f>'2G'!AL17</f>
        <v>B0085TWAHRR</v>
      </c>
      <c r="C594" s="239" t="s">
        <v>12271</v>
      </c>
      <c r="E594" s="301" t="s">
        <v>683</v>
      </c>
      <c r="F594" s="307">
        <f>IF(ISBLANK('2G'!G17),"##BLANK",'2G'!G17)</f>
        <v>0</v>
      </c>
    </row>
    <row r="595" spans="2:6">
      <c r="B595" s="239" t="str">
        <f>'2G'!AM17</f>
        <v>B0085TAANH</v>
      </c>
      <c r="C595" s="239" t="s">
        <v>12272</v>
      </c>
      <c r="E595" s="301" t="s">
        <v>683</v>
      </c>
      <c r="F595" s="307">
        <f>IF(ISBLANK('2G'!H17),"##BLANK",'2G'!H17)</f>
        <v>0</v>
      </c>
    </row>
    <row r="596" spans="2:6">
      <c r="B596" s="239" t="str">
        <f>'2G'!AN17</f>
        <v>B0085TAODI</v>
      </c>
      <c r="C596" s="239" t="s">
        <v>12273</v>
      </c>
      <c r="E596" s="301" t="s">
        <v>683</v>
      </c>
      <c r="F596" s="307">
        <f>IF(ISBLANK('2G'!I17),"##BLANK",'2G'!I17)</f>
        <v>0</v>
      </c>
    </row>
    <row r="597" spans="2:6">
      <c r="B597" s="239" t="str">
        <f>'2G'!AO17</f>
        <v>B0085TAAANH</v>
      </c>
      <c r="C597" s="239" t="s">
        <v>12274</v>
      </c>
      <c r="E597" s="301" t="s">
        <v>683</v>
      </c>
      <c r="F597" s="307">
        <f>IF(ISBLANK('2G'!J17),"##BLANK",'2G'!J17)</f>
        <v>0</v>
      </c>
    </row>
    <row r="598" spans="2:6">
      <c r="B598" s="239" t="str">
        <f>'2G'!AP17</f>
        <v>B0085TAAM</v>
      </c>
      <c r="C598" s="239" t="s">
        <v>12275</v>
      </c>
      <c r="E598" s="301" t="s">
        <v>683</v>
      </c>
      <c r="F598" s="307">
        <f>IF(ISBLANK('2G'!K17),"##BLANK",'2G'!K17)</f>
        <v>0</v>
      </c>
    </row>
    <row r="599" spans="2:6">
      <c r="B599" s="239" t="str">
        <f>'2G'!AQ17</f>
        <v>B0085TAAHRC</v>
      </c>
      <c r="C599" s="239" t="s">
        <v>12276</v>
      </c>
      <c r="E599" s="301" t="s">
        <v>683</v>
      </c>
      <c r="F599" s="307">
        <f>IF(ISBLANK('2G'!L17),"##BLANK",'2G'!L17)</f>
        <v>0</v>
      </c>
    </row>
    <row r="600" spans="2:6">
      <c r="B600" s="239" t="str">
        <f>'2G'!AH20</f>
        <v>B0376TN_WCR</v>
      </c>
      <c r="C600" s="239" t="s">
        <v>12277</v>
      </c>
      <c r="E600" s="301" t="s">
        <v>683</v>
      </c>
      <c r="F600" s="307" t="str">
        <f>IF(ISBLANK('2G'!C20),"##BLANK",'2G'!C20)</f>
        <v>##BLANK</v>
      </c>
    </row>
    <row r="601" spans="2:6">
      <c r="B601" s="239" t="str">
        <f>'2G'!AI20</f>
        <v>B0376TN_RR</v>
      </c>
      <c r="C601" s="239" t="s">
        <v>12278</v>
      </c>
      <c r="E601" s="301" t="s">
        <v>683</v>
      </c>
      <c r="F601" s="307" t="str">
        <f>IF(ISBLANK('2G'!D20),"##BLANK",'2G'!D20)</f>
        <v>##BLANK</v>
      </c>
    </row>
    <row r="602" spans="2:6">
      <c r="B602" s="239" t="str">
        <f>'2G'!AJ20</f>
        <v>B0376TN_TR</v>
      </c>
      <c r="C602" s="239" t="s">
        <v>12279</v>
      </c>
      <c r="E602" s="301" t="s">
        <v>683</v>
      </c>
      <c r="F602" s="307">
        <f>IF(ISBLANK('2G'!E20),"##BLANK",'2G'!E20)</f>
        <v>0</v>
      </c>
    </row>
    <row r="603" spans="2:6">
      <c r="B603" s="239" t="str">
        <f>'2G'!AK20</f>
        <v>B0376TN_NC</v>
      </c>
      <c r="C603" s="239" t="s">
        <v>12280</v>
      </c>
      <c r="E603" s="301" t="s">
        <v>683</v>
      </c>
      <c r="F603" s="307" t="str">
        <f>IF(ISBLANK('2G'!F20),"##BLANK",'2G'!F20)</f>
        <v>##BLANK</v>
      </c>
    </row>
    <row r="604" spans="2:6">
      <c r="B604" s="239" t="str">
        <f>'2G'!AL20</f>
        <v>B0376TN_AHRR</v>
      </c>
      <c r="C604" s="239" t="s">
        <v>12281</v>
      </c>
      <c r="E604" s="301" t="s">
        <v>683</v>
      </c>
      <c r="F604" s="307">
        <f>IF(ISBLANK('2G'!G20),"##BLANK",'2G'!G20)</f>
        <v>0</v>
      </c>
    </row>
    <row r="605" spans="2:6">
      <c r="B605" s="239" t="str">
        <f>'2G'!AH22</f>
        <v>B0377TT_WCR</v>
      </c>
      <c r="C605" s="239" t="s">
        <v>12282</v>
      </c>
      <c r="E605" s="301" t="s">
        <v>683</v>
      </c>
      <c r="F605" s="307">
        <f>IF(ISBLANK('2G'!C22),"##BLANK",'2G'!C22)</f>
        <v>0</v>
      </c>
    </row>
    <row r="606" spans="2:6">
      <c r="B606" s="239" t="str">
        <f>'2G'!AI22</f>
        <v>B0377TT_RR</v>
      </c>
      <c r="C606" s="239" t="s">
        <v>12283</v>
      </c>
      <c r="E606" s="301" t="s">
        <v>683</v>
      </c>
      <c r="F606" s="307">
        <f>IF(ISBLANK('2G'!D22),"##BLANK",'2G'!D22)</f>
        <v>0</v>
      </c>
    </row>
    <row r="607" spans="2:6">
      <c r="B607" s="239" t="str">
        <f>'2G'!AJ22</f>
        <v>B0377TT_TR</v>
      </c>
      <c r="C607" s="239" t="s">
        <v>12284</v>
      </c>
      <c r="E607" s="301" t="s">
        <v>683</v>
      </c>
      <c r="F607" s="307">
        <f>IF(ISBLANK('2G'!E22),"##BLANK",'2G'!E22)</f>
        <v>0</v>
      </c>
    </row>
    <row r="608" spans="2:6">
      <c r="B608" s="239" t="str">
        <f>'2G'!AK22</f>
        <v>B0377TT_NC</v>
      </c>
      <c r="C608" s="239" t="s">
        <v>12285</v>
      </c>
      <c r="E608" s="301" t="s">
        <v>683</v>
      </c>
      <c r="F608" s="307">
        <f>IF(ISBLANK('2G'!F22),"##BLANK",'2G'!F22)</f>
        <v>0</v>
      </c>
    </row>
    <row r="609" spans="2:6">
      <c r="B609" s="239" t="str">
        <f>'2G'!AL22</f>
        <v>B0377TT_AHRR</v>
      </c>
      <c r="C609" s="239" t="s">
        <v>12286</v>
      </c>
      <c r="E609" s="301" t="s">
        <v>683</v>
      </c>
      <c r="F609" s="307">
        <f>IF(ISBLANK('2G'!G22),"##BLANK",'2G'!G22)</f>
        <v>0</v>
      </c>
    </row>
    <row r="610" spans="2:6">
      <c r="B610" s="239" t="str">
        <f>'2G'!AH29</f>
        <v>B0378T_NC</v>
      </c>
      <c r="C610" s="239" t="s">
        <v>12287</v>
      </c>
      <c r="E610" s="301" t="s">
        <v>683</v>
      </c>
      <c r="F610" s="307" t="str">
        <f>IF(ISBLANK('2G'!C29),"##BLANK",'2G'!C29)</f>
        <v>##BLANK</v>
      </c>
    </row>
    <row r="611" spans="2:6">
      <c r="B611" s="239" t="str">
        <f>'2G'!AI29</f>
        <v>B0378T_AHRR</v>
      </c>
      <c r="C611" s="239" t="s">
        <v>12288</v>
      </c>
      <c r="E611" s="301" t="s">
        <v>683</v>
      </c>
      <c r="F611" s="307">
        <f>IF(ISBLANK('2G'!D29),"##BLANK",'2G'!D29)</f>
        <v>0</v>
      </c>
    </row>
    <row r="612" spans="2:6">
      <c r="B612" s="239" t="str">
        <f>'2H'!AH10</f>
        <v>CR1002SWCR</v>
      </c>
      <c r="C612" s="239" t="s">
        <v>12237</v>
      </c>
      <c r="E612" s="301" t="s">
        <v>683</v>
      </c>
      <c r="F612" s="307" t="str">
        <f>IF(ISBLANK('2H'!C10),"##BLANK",'2H'!C10)</f>
        <v>##BLANK</v>
      </c>
    </row>
    <row r="613" spans="2:6">
      <c r="B613" s="239" t="str">
        <f>'2H'!AI10</f>
        <v>CR1002SRR</v>
      </c>
      <c r="C613" s="239" t="s">
        <v>12238</v>
      </c>
      <c r="E613" s="301" t="s">
        <v>683</v>
      </c>
      <c r="F613" s="307" t="str">
        <f>IF(ISBLANK('2H'!D10),"##BLANK",'2H'!D10)</f>
        <v>##BLANK</v>
      </c>
    </row>
    <row r="614" spans="2:6">
      <c r="B614" s="239" t="str">
        <f>'2H'!AJ10</f>
        <v>CR1002STR</v>
      </c>
      <c r="C614" s="239" t="s">
        <v>12239</v>
      </c>
      <c r="E614" s="301" t="s">
        <v>683</v>
      </c>
      <c r="F614" s="308">
        <f>IF(ISBLANK('2H'!E10),"##BLANK",'2H'!E10)</f>
        <v>0</v>
      </c>
    </row>
    <row r="615" spans="2:6">
      <c r="B615" s="239" t="str">
        <f>'2H'!AK10</f>
        <v>CR1042SCO</v>
      </c>
      <c r="C615" s="239" t="s">
        <v>12240</v>
      </c>
      <c r="E615" s="301" t="s">
        <v>683</v>
      </c>
      <c r="F615" s="308" t="str">
        <f>IF(ISBLANK('2H'!F10),"##BLANK",'2H'!F10)</f>
        <v>##BLANK</v>
      </c>
    </row>
    <row r="616" spans="2:6">
      <c r="B616" s="239" t="str">
        <f>'2H'!AL10</f>
        <v>CR1042SRPC</v>
      </c>
      <c r="C616" s="239" t="s">
        <v>12241</v>
      </c>
      <c r="E616" s="301" t="s">
        <v>683</v>
      </c>
      <c r="F616" s="308">
        <f>IF(ISBLANK('2H'!G10),"##BLANK",'2H'!G10)</f>
        <v>0</v>
      </c>
    </row>
    <row r="617" spans="2:6">
      <c r="B617" s="239" t="str">
        <f>'2H'!AM10</f>
        <v>B0086TAANH</v>
      </c>
      <c r="C617" s="239" t="s">
        <v>12242</v>
      </c>
      <c r="E617" s="301" t="s">
        <v>683</v>
      </c>
      <c r="F617" s="308" t="str">
        <f>IF(ISBLANK('2H'!H10),"##BLANK",'2H'!H10)</f>
        <v>##BLANK</v>
      </c>
    </row>
    <row r="618" spans="2:6">
      <c r="B618" s="239" t="str">
        <f>'2H'!AN10</f>
        <v>B0086TAODI</v>
      </c>
      <c r="C618" s="239" t="s">
        <v>12243</v>
      </c>
      <c r="E618" s="301" t="s">
        <v>683</v>
      </c>
      <c r="F618" s="308" t="str">
        <f>IF(ISBLANK('2H'!I10),"##BLANK",'2H'!I10)</f>
        <v>##BLANK</v>
      </c>
    </row>
    <row r="619" spans="2:6">
      <c r="B619" s="239" t="str">
        <f>'2H'!AO10</f>
        <v>B0086TAAANH</v>
      </c>
      <c r="C619" s="239" t="s">
        <v>12244</v>
      </c>
      <c r="E619" s="301" t="s">
        <v>683</v>
      </c>
      <c r="F619" s="308">
        <f>IF(ISBLANK('2H'!J10),"##BLANK",'2H'!J10)</f>
        <v>0</v>
      </c>
    </row>
    <row r="620" spans="2:6">
      <c r="B620" s="239" t="str">
        <f>'2H'!AP10</f>
        <v>B0086TAAM</v>
      </c>
      <c r="C620" s="239" t="s">
        <v>12245</v>
      </c>
      <c r="E620" s="301" t="s">
        <v>683</v>
      </c>
      <c r="F620" s="308" t="str">
        <f>IF(ISBLANK('2H'!K10),"##BLANK",'2H'!K10)</f>
        <v>##BLANK</v>
      </c>
    </row>
    <row r="621" spans="2:6">
      <c r="B621" s="239" t="str">
        <f>'2H'!AQ10</f>
        <v>B0086TAAHRC</v>
      </c>
      <c r="C621" s="239" t="s">
        <v>12246</v>
      </c>
      <c r="E621" s="301" t="s">
        <v>683</v>
      </c>
      <c r="F621" s="308" t="str">
        <f>IF(ISBLANK('2H'!L10),"##BLANK",'2H'!L10)</f>
        <v>##BLANK</v>
      </c>
    </row>
    <row r="622" spans="2:6">
      <c r="B622" s="239" t="str">
        <f>'2H'!AH11</f>
        <v>CR1003SWCR</v>
      </c>
      <c r="C622" s="239" t="s">
        <v>12237</v>
      </c>
      <c r="E622" s="301" t="s">
        <v>683</v>
      </c>
      <c r="F622" s="308" t="str">
        <f>IF(ISBLANK('2H'!C11),"##BLANK",'2H'!C11)</f>
        <v>##BLANK</v>
      </c>
    </row>
    <row r="623" spans="2:6">
      <c r="B623" s="239" t="str">
        <f>'2H'!AI11</f>
        <v>CR1003SRR</v>
      </c>
      <c r="C623" s="239" t="s">
        <v>12238</v>
      </c>
      <c r="E623" s="301" t="s">
        <v>683</v>
      </c>
      <c r="F623" s="308" t="str">
        <f>IF(ISBLANK('2H'!D11),"##BLANK",'2H'!D11)</f>
        <v>##BLANK</v>
      </c>
    </row>
    <row r="624" spans="2:6">
      <c r="B624" s="239" t="str">
        <f>'2H'!AJ11</f>
        <v>CR1003STR</v>
      </c>
      <c r="C624" s="239" t="s">
        <v>12239</v>
      </c>
      <c r="E624" s="301" t="s">
        <v>683</v>
      </c>
      <c r="F624" s="308">
        <f>IF(ISBLANK('2H'!E11),"##BLANK",'2H'!E11)</f>
        <v>0</v>
      </c>
    </row>
    <row r="625" spans="2:6">
      <c r="B625" s="239" t="str">
        <f>'2H'!AK11</f>
        <v>CR1043SCO</v>
      </c>
      <c r="C625" s="239" t="s">
        <v>12240</v>
      </c>
      <c r="E625" s="301" t="s">
        <v>683</v>
      </c>
      <c r="F625" s="308" t="str">
        <f>IF(ISBLANK('2H'!F11),"##BLANK",'2H'!F11)</f>
        <v>##BLANK</v>
      </c>
    </row>
    <row r="626" spans="2:6">
      <c r="B626" s="239" t="str">
        <f>'2H'!AL11</f>
        <v>CR1043SRPC</v>
      </c>
      <c r="C626" s="239" t="s">
        <v>12241</v>
      </c>
      <c r="E626" s="301" t="s">
        <v>683</v>
      </c>
      <c r="F626" s="308">
        <f>IF(ISBLANK('2H'!G11),"##BLANK",'2H'!G11)</f>
        <v>0</v>
      </c>
    </row>
    <row r="627" spans="2:6">
      <c r="B627" s="239" t="str">
        <f>'2H'!AM11</f>
        <v>B0087TAANH</v>
      </c>
      <c r="C627" s="239" t="s">
        <v>12247</v>
      </c>
      <c r="E627" s="301" t="s">
        <v>683</v>
      </c>
      <c r="F627" s="308" t="str">
        <f>IF(ISBLANK('2H'!H11),"##BLANK",'2H'!H11)</f>
        <v>##BLANK</v>
      </c>
    </row>
    <row r="628" spans="2:6">
      <c r="B628" s="239" t="str">
        <f>'2H'!AN11</f>
        <v>B0087TAODI</v>
      </c>
      <c r="C628" s="239" t="s">
        <v>12248</v>
      </c>
      <c r="E628" s="301" t="s">
        <v>683</v>
      </c>
      <c r="F628" s="308" t="str">
        <f>IF(ISBLANK('2H'!I11),"##BLANK",'2H'!I11)</f>
        <v>##BLANK</v>
      </c>
    </row>
    <row r="629" spans="2:6">
      <c r="B629" s="239" t="str">
        <f>'2H'!AO11</f>
        <v>B0087TAAANH</v>
      </c>
      <c r="C629" s="239" t="s">
        <v>12249</v>
      </c>
      <c r="E629" s="301" t="s">
        <v>683</v>
      </c>
      <c r="F629" s="308">
        <f>IF(ISBLANK('2H'!J11),"##BLANK",'2H'!J11)</f>
        <v>0</v>
      </c>
    </row>
    <row r="630" spans="2:6">
      <c r="B630" s="239" t="str">
        <f>'2H'!AP11</f>
        <v>B0087TAAM</v>
      </c>
      <c r="C630" s="239" t="s">
        <v>12250</v>
      </c>
      <c r="E630" s="301" t="s">
        <v>683</v>
      </c>
      <c r="F630" s="308" t="str">
        <f>IF(ISBLANK('2H'!K11),"##BLANK",'2H'!K11)</f>
        <v>##BLANK</v>
      </c>
    </row>
    <row r="631" spans="2:6">
      <c r="B631" s="239" t="str">
        <f>'2H'!AQ11</f>
        <v>B0087TAAHRC</v>
      </c>
      <c r="C631" s="239" t="s">
        <v>12251</v>
      </c>
      <c r="E631" s="301" t="s">
        <v>683</v>
      </c>
      <c r="F631" s="308" t="str">
        <f>IF(ISBLANK('2H'!L11),"##BLANK",'2H'!L11)</f>
        <v>##BLANK</v>
      </c>
    </row>
    <row r="632" spans="2:6">
      <c r="B632" s="239" t="str">
        <f>'2H'!AH12</f>
        <v>CR1004SWCR</v>
      </c>
      <c r="C632" s="239" t="s">
        <v>12237</v>
      </c>
      <c r="E632" s="301" t="s">
        <v>683</v>
      </c>
      <c r="F632" s="308" t="str">
        <f>IF(ISBLANK('2H'!C12),"##BLANK",'2H'!C12)</f>
        <v>##BLANK</v>
      </c>
    </row>
    <row r="633" spans="2:6">
      <c r="B633" s="239" t="str">
        <f>'2H'!AI12</f>
        <v>CR1004SRR</v>
      </c>
      <c r="C633" s="239" t="s">
        <v>12238</v>
      </c>
      <c r="E633" s="301" t="s">
        <v>683</v>
      </c>
      <c r="F633" s="308" t="str">
        <f>IF(ISBLANK('2H'!D12),"##BLANK",'2H'!D12)</f>
        <v>##BLANK</v>
      </c>
    </row>
    <row r="634" spans="2:6">
      <c r="B634" s="239" t="str">
        <f>'2H'!AJ12</f>
        <v>CR1004STR</v>
      </c>
      <c r="C634" s="239" t="s">
        <v>12239</v>
      </c>
      <c r="E634" s="301" t="s">
        <v>683</v>
      </c>
      <c r="F634" s="308">
        <f>IF(ISBLANK('2H'!E12),"##BLANK",'2H'!E12)</f>
        <v>0</v>
      </c>
    </row>
    <row r="635" spans="2:6">
      <c r="B635" s="239" t="str">
        <f>'2H'!AK12</f>
        <v>CR1044SCO</v>
      </c>
      <c r="C635" s="239" t="s">
        <v>12240</v>
      </c>
      <c r="E635" s="301" t="s">
        <v>683</v>
      </c>
      <c r="F635" s="308" t="str">
        <f>IF(ISBLANK('2H'!F12),"##BLANK",'2H'!F12)</f>
        <v>##BLANK</v>
      </c>
    </row>
    <row r="636" spans="2:6">
      <c r="B636" s="239" t="str">
        <f>'2H'!AL12</f>
        <v>CR1044SRPC</v>
      </c>
      <c r="C636" s="239" t="s">
        <v>12241</v>
      </c>
      <c r="E636" s="301" t="s">
        <v>683</v>
      </c>
      <c r="F636" s="308">
        <f>IF(ISBLANK('2H'!G12),"##BLANK",'2H'!G12)</f>
        <v>0</v>
      </c>
    </row>
    <row r="637" spans="2:6">
      <c r="B637" s="239" t="str">
        <f>'2H'!AM12</f>
        <v>B0088TWAANH</v>
      </c>
      <c r="C637" s="239" t="s">
        <v>12289</v>
      </c>
      <c r="E637" s="301" t="s">
        <v>683</v>
      </c>
      <c r="F637" s="308" t="str">
        <f>IF(ISBLANK('2H'!H12),"##BLANK",'2H'!H12)</f>
        <v>##BLANK</v>
      </c>
    </row>
    <row r="638" spans="2:6">
      <c r="B638" s="239" t="str">
        <f>'2H'!AN12</f>
        <v>B0088TWODI</v>
      </c>
      <c r="C638" s="239" t="s">
        <v>12290</v>
      </c>
      <c r="E638" s="301" t="s">
        <v>683</v>
      </c>
      <c r="F638" s="308" t="str">
        <f>IF(ISBLANK('2H'!I12),"##BLANK",'2H'!I12)</f>
        <v>##BLANK</v>
      </c>
    </row>
    <row r="639" spans="2:6">
      <c r="B639" s="239" t="str">
        <f>'2H'!AO12</f>
        <v>B0088TWAANHO</v>
      </c>
      <c r="C639" s="239" t="s">
        <v>12291</v>
      </c>
      <c r="E639" s="301" t="s">
        <v>683</v>
      </c>
      <c r="F639" s="308">
        <f>IF(ISBLANK('2H'!J12),"##BLANK",'2H'!J12)</f>
        <v>0</v>
      </c>
    </row>
    <row r="640" spans="2:6">
      <c r="B640" s="239" t="str">
        <f>'2H'!AP12</f>
        <v>B0088TWAM</v>
      </c>
      <c r="C640" s="239" t="s">
        <v>12292</v>
      </c>
      <c r="E640" s="301" t="s">
        <v>683</v>
      </c>
      <c r="F640" s="308" t="str">
        <f>IF(ISBLANK('2H'!K12),"##BLANK",'2H'!K12)</f>
        <v>##BLANK</v>
      </c>
    </row>
    <row r="641" spans="2:6">
      <c r="B641" s="239" t="str">
        <f>'2H'!AQ12</f>
        <v>B0088TWAHRC</v>
      </c>
      <c r="C641" s="239" t="s">
        <v>12293</v>
      </c>
      <c r="E641" s="301" t="s">
        <v>683</v>
      </c>
      <c r="F641" s="308" t="str">
        <f>IF(ISBLANK('2H'!L12),"##BLANK",'2H'!L12)</f>
        <v>##BLANK</v>
      </c>
    </row>
    <row r="642" spans="2:6">
      <c r="B642" s="239" t="str">
        <f>'2H'!AH13</f>
        <v>B0089TWCR</v>
      </c>
      <c r="C642" s="239" t="s">
        <v>12294</v>
      </c>
      <c r="E642" s="301" t="s">
        <v>683</v>
      </c>
      <c r="F642" s="308">
        <f>IF(ISBLANK('2H'!C13),"##BLANK",'2H'!C13)</f>
        <v>0</v>
      </c>
    </row>
    <row r="643" spans="2:6">
      <c r="B643" s="239" t="str">
        <f>'2H'!AI13</f>
        <v>B0089TWRR</v>
      </c>
      <c r="C643" s="239" t="s">
        <v>12295</v>
      </c>
      <c r="E643" s="301" t="s">
        <v>683</v>
      </c>
      <c r="F643" s="308">
        <f>IF(ISBLANK('2H'!D13),"##BLANK",'2H'!D13)</f>
        <v>0</v>
      </c>
    </row>
    <row r="644" spans="2:6">
      <c r="B644" s="239" t="str">
        <f>'2H'!AJ13</f>
        <v>B0089TWTR</v>
      </c>
      <c r="C644" s="239" t="s">
        <v>12296</v>
      </c>
      <c r="E644" s="301" t="s">
        <v>683</v>
      </c>
      <c r="F644" s="308">
        <f>IF(ISBLANK('2H'!E13),"##BLANK",'2H'!E13)</f>
        <v>0</v>
      </c>
    </row>
    <row r="645" spans="2:6">
      <c r="B645" s="239" t="str">
        <f>'2H'!AK13</f>
        <v>B0089TWNC</v>
      </c>
      <c r="C645" s="239" t="s">
        <v>12297</v>
      </c>
      <c r="E645" s="301" t="s">
        <v>683</v>
      </c>
      <c r="F645" s="308">
        <f>IF(ISBLANK('2H'!F13),"##BLANK",'2H'!F13)</f>
        <v>0</v>
      </c>
    </row>
    <row r="646" spans="2:6">
      <c r="B646" s="239" t="str">
        <f>'2H'!AL13</f>
        <v>B0089TWAHRR</v>
      </c>
      <c r="C646" s="239" t="s">
        <v>12298</v>
      </c>
      <c r="E646" s="301" t="s">
        <v>683</v>
      </c>
      <c r="F646" s="308">
        <f>IF(ISBLANK('2H'!G13),"##BLANK",'2H'!G13)</f>
        <v>0</v>
      </c>
    </row>
    <row r="647" spans="2:6">
      <c r="B647" s="239" t="str">
        <f>'2H'!AM13</f>
        <v>B0089TWAANH</v>
      </c>
      <c r="C647" s="239" t="s">
        <v>12299</v>
      </c>
      <c r="E647" s="301" t="s">
        <v>683</v>
      </c>
      <c r="F647" s="308">
        <f>IF(ISBLANK('2H'!H13),"##BLANK",'2H'!H13)</f>
        <v>0</v>
      </c>
    </row>
    <row r="648" spans="2:6">
      <c r="B648" s="239" t="str">
        <f>'2H'!AN13</f>
        <v>B0089TWODI</v>
      </c>
      <c r="C648" s="239" t="s">
        <v>12300</v>
      </c>
      <c r="E648" s="301" t="s">
        <v>683</v>
      </c>
      <c r="F648" s="308">
        <f>IF(ISBLANK('2H'!I13),"##BLANK",'2H'!I13)</f>
        <v>0</v>
      </c>
    </row>
    <row r="649" spans="2:6">
      <c r="B649" s="239" t="str">
        <f>'2H'!AO13</f>
        <v>B0089TWAANHO</v>
      </c>
      <c r="C649" s="239" t="s">
        <v>12301</v>
      </c>
      <c r="E649" s="301" t="s">
        <v>683</v>
      </c>
      <c r="F649" s="308">
        <f>IF(ISBLANK('2H'!J13),"##BLANK",'2H'!J13)</f>
        <v>0</v>
      </c>
    </row>
    <row r="650" spans="2:6">
      <c r="B650" s="239" t="str">
        <f>'2H'!AP13</f>
        <v>B0089TWAM</v>
      </c>
      <c r="C650" s="239" t="s">
        <v>12302</v>
      </c>
      <c r="E650" s="301" t="s">
        <v>683</v>
      </c>
      <c r="F650" s="308">
        <f>IF(ISBLANK('2H'!K13),"##BLANK",'2H'!K13)</f>
        <v>0</v>
      </c>
    </row>
    <row r="651" spans="2:6">
      <c r="B651" s="239" t="str">
        <f>'2H'!AQ13</f>
        <v>B0089TWAHRC</v>
      </c>
      <c r="C651" s="239" t="s">
        <v>12303</v>
      </c>
      <c r="E651" s="301" t="s">
        <v>683</v>
      </c>
      <c r="F651" s="308">
        <f>IF(ISBLANK('2H'!L13),"##BLANK",'2H'!L13)</f>
        <v>0</v>
      </c>
    </row>
    <row r="652" spans="2:6">
      <c r="B652" s="239" t="str">
        <f>'2H'!AH16</f>
        <v>CR1001SWCR</v>
      </c>
      <c r="C652" s="239" t="s">
        <v>12304</v>
      </c>
      <c r="E652" s="301" t="s">
        <v>683</v>
      </c>
      <c r="F652" s="308" t="str">
        <f>IF(ISBLANK('2H'!C16),"##BLANK",'2H'!C16)</f>
        <v>##BLANK</v>
      </c>
    </row>
    <row r="653" spans="2:6">
      <c r="B653" s="239" t="str">
        <f>'2H'!AI16</f>
        <v>CR1001SRR</v>
      </c>
      <c r="C653" s="239" t="s">
        <v>12305</v>
      </c>
      <c r="E653" s="301" t="s">
        <v>683</v>
      </c>
      <c r="F653" s="308" t="str">
        <f>IF(ISBLANK('2H'!D16),"##BLANK",'2H'!D16)</f>
        <v>##BLANK</v>
      </c>
    </row>
    <row r="654" spans="2:6">
      <c r="B654" s="239" t="str">
        <f>'2H'!AJ16</f>
        <v>CR1001STR</v>
      </c>
      <c r="C654" s="239" t="s">
        <v>12306</v>
      </c>
      <c r="E654" s="301" t="s">
        <v>683</v>
      </c>
      <c r="F654" s="308">
        <f>IF(ISBLANK('2H'!E16),"##BLANK",'2H'!E16)</f>
        <v>0</v>
      </c>
    </row>
    <row r="655" spans="2:6">
      <c r="B655" s="239" t="str">
        <f>'2H'!AK16</f>
        <v>CR1041SCO</v>
      </c>
      <c r="C655" s="239" t="s">
        <v>12307</v>
      </c>
      <c r="E655" s="301" t="s">
        <v>683</v>
      </c>
      <c r="F655" s="308" t="str">
        <f>IF(ISBLANK('2H'!F16),"##BLANK",'2H'!F16)</f>
        <v>##BLANK</v>
      </c>
    </row>
    <row r="656" spans="2:6">
      <c r="B656" s="239" t="str">
        <f>'2H'!AL16</f>
        <v>CR1041SRPC</v>
      </c>
      <c r="C656" s="239" t="s">
        <v>12308</v>
      </c>
      <c r="E656" s="301" t="s">
        <v>683</v>
      </c>
      <c r="F656" s="308">
        <f>IF(ISBLANK('2H'!G16),"##BLANK",'2H'!G16)</f>
        <v>0</v>
      </c>
    </row>
    <row r="657" spans="2:6">
      <c r="B657" s="239" t="str">
        <f>'2H'!AH18</f>
        <v>CR1030SWCR</v>
      </c>
      <c r="C657" s="239" t="s">
        <v>12309</v>
      </c>
      <c r="E657" s="301" t="s">
        <v>683</v>
      </c>
      <c r="F657" s="308">
        <f>IF(ISBLANK('2H'!C18),"##BLANK",'2H'!C18)</f>
        <v>0</v>
      </c>
    </row>
    <row r="658" spans="2:6">
      <c r="B658" s="239" t="str">
        <f>'2H'!AI18</f>
        <v>CR1030SRR</v>
      </c>
      <c r="C658" s="239" t="s">
        <v>12310</v>
      </c>
      <c r="E658" s="301" t="s">
        <v>683</v>
      </c>
      <c r="F658" s="308">
        <f>IF(ISBLANK('2H'!D18),"##BLANK",'2H'!D18)</f>
        <v>0</v>
      </c>
    </row>
    <row r="659" spans="2:6">
      <c r="B659" s="239" t="str">
        <f>'2H'!AJ18</f>
        <v>CR1030STR</v>
      </c>
      <c r="C659" s="239" t="s">
        <v>12311</v>
      </c>
      <c r="E659" s="301" t="s">
        <v>683</v>
      </c>
      <c r="F659" s="308">
        <f>IF(ISBLANK('2H'!E18),"##BLANK",'2H'!E18)</f>
        <v>0</v>
      </c>
    </row>
    <row r="660" spans="2:6">
      <c r="B660" s="239" t="str">
        <f>'2H'!AK18</f>
        <v>CR1066SCO</v>
      </c>
      <c r="C660" s="239" t="s">
        <v>12312</v>
      </c>
      <c r="E660" s="301" t="s">
        <v>683</v>
      </c>
      <c r="F660" s="308">
        <f>IF(ISBLANK('2H'!F18),"##BLANK",'2H'!F18)</f>
        <v>0</v>
      </c>
    </row>
    <row r="661" spans="2:6">
      <c r="B661" s="239" t="str">
        <f>'2H'!AL18</f>
        <v>CR1066SRPC</v>
      </c>
      <c r="C661" s="239" t="s">
        <v>12313</v>
      </c>
      <c r="E661" s="301" t="s">
        <v>683</v>
      </c>
      <c r="F661" s="308">
        <f>IF(ISBLANK('2H'!G18),"##BLANK",'2H'!G18)</f>
        <v>0</v>
      </c>
    </row>
    <row r="662" spans="2:6">
      <c r="B662" s="239" t="str">
        <f>'2H'!AM18</f>
        <v>B0090TAANH</v>
      </c>
      <c r="C662" s="239" t="s">
        <v>12314</v>
      </c>
      <c r="E662" s="301" t="s">
        <v>683</v>
      </c>
      <c r="F662" s="308" t="str">
        <f>IF(ISBLANK('2H'!H18),"##BLANK",'2H'!H18)</f>
        <v>##BLANK</v>
      </c>
    </row>
    <row r="663" spans="2:6">
      <c r="B663" s="239" t="str">
        <f>'2H'!AN18</f>
        <v>B0090TAODI</v>
      </c>
      <c r="C663" s="239" t="s">
        <v>12315</v>
      </c>
      <c r="E663" s="301" t="s">
        <v>683</v>
      </c>
      <c r="F663" s="308" t="str">
        <f>IF(ISBLANK('2H'!I18),"##BLANK",'2H'!I18)</f>
        <v>##BLANK</v>
      </c>
    </row>
    <row r="664" spans="2:6">
      <c r="B664" s="239" t="str">
        <f>'2H'!AO18</f>
        <v>B0090TAAANH</v>
      </c>
      <c r="C664" s="239" t="s">
        <v>12316</v>
      </c>
      <c r="E664" s="301" t="s">
        <v>683</v>
      </c>
      <c r="F664" s="308" t="str">
        <f>IF(ISBLANK('2H'!J18),"##BLANK",'2H'!J18)</f>
        <v>##BLANK</v>
      </c>
    </row>
    <row r="665" spans="2:6">
      <c r="B665" s="239" t="str">
        <f>'2H'!AP18</f>
        <v>B0090TAAM</v>
      </c>
      <c r="C665" s="239" t="s">
        <v>12317</v>
      </c>
      <c r="E665" s="301" t="s">
        <v>683</v>
      </c>
      <c r="F665" s="308" t="str">
        <f>IF(ISBLANK('2H'!K18),"##BLANK",'2H'!K18)</f>
        <v>##BLANK</v>
      </c>
    </row>
    <row r="666" spans="2:6">
      <c r="B666" s="239" t="str">
        <f>'2H'!AQ18</f>
        <v>B0090TAAHRC</v>
      </c>
      <c r="C666" s="239" t="s">
        <v>12318</v>
      </c>
      <c r="E666" s="301" t="s">
        <v>683</v>
      </c>
      <c r="F666" s="308" t="str">
        <f>IF(ISBLANK('2H'!L18),"##BLANK",'2H'!L18)</f>
        <v>##BLANK</v>
      </c>
    </row>
    <row r="667" spans="2:6">
      <c r="B667" s="239" t="str">
        <f>'2H'!AK25</f>
        <v>CR1030SCU</v>
      </c>
      <c r="C667" s="239" t="s">
        <v>12312</v>
      </c>
      <c r="E667" s="301" t="s">
        <v>683</v>
      </c>
      <c r="F667" s="308" t="str">
        <f>IF(ISBLANK('2H'!F25),"##BLANK",'2H'!F25)</f>
        <v>##BLANK</v>
      </c>
    </row>
    <row r="668" spans="2:6">
      <c r="B668" s="239" t="str">
        <f>'2H'!AL25</f>
        <v>CR1030SRPC</v>
      </c>
      <c r="C668" s="239" t="s">
        <v>12319</v>
      </c>
      <c r="E668" s="301" t="s">
        <v>683</v>
      </c>
      <c r="F668" s="308">
        <f>IF(ISBLANK('2H'!G25),"##BLANK",'2H'!G25)</f>
        <v>0</v>
      </c>
    </row>
    <row r="669" spans="2:6">
      <c r="B669" s="239" t="str">
        <f>'2I'!AA8</f>
        <v>CR581</v>
      </c>
      <c r="C669" s="239" t="s">
        <v>12320</v>
      </c>
      <c r="E669" s="301" t="s">
        <v>683</v>
      </c>
      <c r="F669" s="308">
        <f>IF(ISBLANK('2I'!E8),"##BLANK",'2I'!E8)</f>
        <v>46.726999999999997</v>
      </c>
    </row>
    <row r="670" spans="2:6">
      <c r="B670" s="239" t="str">
        <f>'2I'!AB8</f>
        <v>CR583</v>
      </c>
      <c r="C670" s="239" t="s">
        <v>12321</v>
      </c>
      <c r="E670" s="301" t="s">
        <v>683</v>
      </c>
      <c r="F670" s="308">
        <f>IF(ISBLANK('2I'!F8),"##BLANK",'2I'!F8)</f>
        <v>0.998</v>
      </c>
    </row>
    <row r="671" spans="2:6">
      <c r="B671" s="239" t="str">
        <f>'2I'!AC8</f>
        <v>CR585</v>
      </c>
      <c r="C671" s="239" t="s">
        <v>12322</v>
      </c>
      <c r="E671" s="301" t="s">
        <v>683</v>
      </c>
      <c r="F671" s="308">
        <f>IF(ISBLANK('2I'!G8),"##BLANK",'2I'!G8)</f>
        <v>47.724999999999994</v>
      </c>
    </row>
    <row r="672" spans="2:6">
      <c r="B672" s="239" t="str">
        <f>'2I'!AD8</f>
        <v>B0091UWR</v>
      </c>
      <c r="C672" s="239" t="s">
        <v>12323</v>
      </c>
      <c r="E672" s="301" t="s">
        <v>683</v>
      </c>
      <c r="F672" s="308">
        <f>IF(ISBLANK('2I'!H8),"##BLANK",'2I'!H8)</f>
        <v>4.2460000000000004</v>
      </c>
    </row>
    <row r="673" spans="2:6">
      <c r="B673" s="239" t="str">
        <f>'2I'!AE8</f>
        <v>B0091UWNP</v>
      </c>
      <c r="C673" s="239" t="s">
        <v>12324</v>
      </c>
      <c r="E673" s="301" t="s">
        <v>683</v>
      </c>
      <c r="F673" s="308">
        <f>IF(ISBLANK('2I'!I8),"##BLANK",'2I'!I8)</f>
        <v>43.478999999999999</v>
      </c>
    </row>
    <row r="674" spans="2:6">
      <c r="B674" s="239" t="str">
        <f>'2I'!AF8</f>
        <v>B0091UTOT</v>
      </c>
      <c r="C674" s="239" t="s">
        <v>12325</v>
      </c>
      <c r="E674" s="301" t="s">
        <v>683</v>
      </c>
      <c r="F674" s="308">
        <f>IF(ISBLANK('2I'!J8),"##BLANK",'2I'!J8)</f>
        <v>47.725000000000001</v>
      </c>
    </row>
    <row r="675" spans="2:6">
      <c r="B675" s="239" t="str">
        <f>'2I'!AA9</f>
        <v>CR582</v>
      </c>
      <c r="C675" s="239" t="s">
        <v>12326</v>
      </c>
      <c r="E675" s="301" t="s">
        <v>683</v>
      </c>
      <c r="F675" s="308">
        <f>IF(ISBLANK('2I'!E9),"##BLANK",'2I'!E9)</f>
        <v>45.115000000000002</v>
      </c>
    </row>
    <row r="676" spans="2:6">
      <c r="B676" s="239" t="str">
        <f>'2I'!AB9</f>
        <v>CR584</v>
      </c>
      <c r="C676" s="239" t="s">
        <v>12327</v>
      </c>
      <c r="E676" s="301" t="s">
        <v>683</v>
      </c>
      <c r="F676" s="308">
        <f>IF(ISBLANK('2I'!F9),"##BLANK",'2I'!F9)</f>
        <v>23.564</v>
      </c>
    </row>
    <row r="677" spans="2:6">
      <c r="B677" s="239" t="str">
        <f>'2I'!AC9</f>
        <v>CR586</v>
      </c>
      <c r="C677" s="239" t="s">
        <v>12328</v>
      </c>
      <c r="E677" s="301" t="s">
        <v>683</v>
      </c>
      <c r="F677" s="308">
        <f>IF(ISBLANK('2I'!G9),"##BLANK",'2I'!G9)</f>
        <v>68.679000000000002</v>
      </c>
    </row>
    <row r="678" spans="2:6">
      <c r="B678" s="239" t="str">
        <f>'2I'!AD9</f>
        <v>B0092MWR</v>
      </c>
      <c r="C678" s="239" t="s">
        <v>12329</v>
      </c>
      <c r="E678" s="301" t="s">
        <v>683</v>
      </c>
      <c r="F678" s="308">
        <f>IF(ISBLANK('2I'!H9),"##BLANK",'2I'!H9)</f>
        <v>5.9550000000000001</v>
      </c>
    </row>
    <row r="679" spans="2:6">
      <c r="B679" s="239" t="str">
        <f>'2I'!AE9</f>
        <v>B0092MWNP</v>
      </c>
      <c r="C679" s="239" t="s">
        <v>12330</v>
      </c>
      <c r="E679" s="301" t="s">
        <v>683</v>
      </c>
      <c r="F679" s="308">
        <f>IF(ISBLANK('2I'!I9),"##BLANK",'2I'!I9)</f>
        <v>62.723999999999997</v>
      </c>
    </row>
    <row r="680" spans="2:6">
      <c r="B680" s="239" t="str">
        <f>'2I'!AF9</f>
        <v>B0092MTOT</v>
      </c>
      <c r="C680" s="239" t="s">
        <v>12331</v>
      </c>
      <c r="E680" s="301" t="s">
        <v>683</v>
      </c>
      <c r="F680" s="308">
        <f>IF(ISBLANK('2I'!J9),"##BLANK",'2I'!J9)</f>
        <v>68.679000000000002</v>
      </c>
    </row>
    <row r="681" spans="2:6">
      <c r="B681" s="239" t="str">
        <f>'2I'!AA10</f>
        <v>W9008HH</v>
      </c>
      <c r="C681" s="239" t="s">
        <v>12332</v>
      </c>
      <c r="E681" s="301" t="s">
        <v>683</v>
      </c>
      <c r="F681" s="308">
        <f>IF(ISBLANK('2I'!E10),"##BLANK",'2I'!E10)</f>
        <v>0</v>
      </c>
    </row>
    <row r="682" spans="2:6">
      <c r="B682" s="239" t="str">
        <f>'2I'!AB10</f>
        <v>W9008NHH</v>
      </c>
      <c r="C682" s="239" t="s">
        <v>12333</v>
      </c>
      <c r="E682" s="301" t="s">
        <v>683</v>
      </c>
      <c r="F682" s="308">
        <f>IF(ISBLANK('2I'!F10),"##BLANK",'2I'!F10)</f>
        <v>1.0029999999999999</v>
      </c>
    </row>
    <row r="683" spans="2:6">
      <c r="B683" s="239" t="str">
        <f>'2I'!AC10</f>
        <v>W9008WW</v>
      </c>
      <c r="C683" s="239" t="s">
        <v>12334</v>
      </c>
      <c r="E683" s="301" t="s">
        <v>683</v>
      </c>
      <c r="F683" s="308">
        <f>IF(ISBLANK('2I'!G10),"##BLANK",'2I'!G10)</f>
        <v>1.0029999999999999</v>
      </c>
    </row>
    <row r="684" spans="2:6">
      <c r="B684" s="239" t="str">
        <f>'2I'!AD10</f>
        <v>B0093TWR</v>
      </c>
      <c r="C684" s="239" t="s">
        <v>12335</v>
      </c>
      <c r="E684" s="301" t="s">
        <v>683</v>
      </c>
      <c r="F684" s="308">
        <f>IF(ISBLANK('2I'!H10),"##BLANK",'2I'!H10)</f>
        <v>0</v>
      </c>
    </row>
    <row r="685" spans="2:6">
      <c r="B685" s="239" t="str">
        <f>'2I'!AE10</f>
        <v>B0093TWNP</v>
      </c>
      <c r="C685" s="239" t="s">
        <v>12336</v>
      </c>
      <c r="E685" s="301" t="s">
        <v>683</v>
      </c>
      <c r="F685" s="308">
        <f>IF(ISBLANK('2I'!I10),"##BLANK",'2I'!I10)</f>
        <v>1.0029999999999999</v>
      </c>
    </row>
    <row r="686" spans="2:6">
      <c r="B686" s="239" t="str">
        <f>'2I'!AF10</f>
        <v>B0093TTOT</v>
      </c>
      <c r="C686" s="239" t="s">
        <v>12337</v>
      </c>
      <c r="E686" s="301" t="s">
        <v>683</v>
      </c>
      <c r="F686" s="308">
        <f>IF(ISBLANK('2I'!J10),"##BLANK",'2I'!J10)</f>
        <v>1.0029999999999999</v>
      </c>
    </row>
    <row r="687" spans="2:6">
      <c r="B687" s="239" t="str">
        <f>'2I'!AA11</f>
        <v>BR586</v>
      </c>
      <c r="C687" s="239" t="s">
        <v>12338</v>
      </c>
      <c r="E687" s="301" t="s">
        <v>683</v>
      </c>
      <c r="F687" s="308">
        <f>IF(ISBLANK('2I'!E11),"##BLANK",'2I'!E11)</f>
        <v>91.841999999999999</v>
      </c>
    </row>
    <row r="688" spans="2:6">
      <c r="B688" s="239" t="str">
        <f>'2I'!AB11</f>
        <v>BR588</v>
      </c>
      <c r="C688" s="239" t="s">
        <v>12339</v>
      </c>
      <c r="E688" s="301" t="s">
        <v>683</v>
      </c>
      <c r="F688" s="308">
        <f>IF(ISBLANK('2I'!F11),"##BLANK",'2I'!F11)</f>
        <v>25.565000000000001</v>
      </c>
    </row>
    <row r="689" spans="2:6">
      <c r="B689" s="239" t="str">
        <f>'2I'!AC11</f>
        <v>BR589</v>
      </c>
      <c r="C689" s="239" t="s">
        <v>12340</v>
      </c>
      <c r="E689" s="301" t="s">
        <v>683</v>
      </c>
      <c r="F689" s="308">
        <f>IF(ISBLANK('2I'!G11),"##BLANK",'2I'!G11)</f>
        <v>117.407</v>
      </c>
    </row>
    <row r="690" spans="2:6">
      <c r="B690" s="239" t="str">
        <f>'2I'!AD11</f>
        <v>B0094TOTWR</v>
      </c>
      <c r="C690" s="239" t="s">
        <v>12341</v>
      </c>
      <c r="E690" s="301" t="s">
        <v>683</v>
      </c>
      <c r="F690" s="308">
        <f>IF(ISBLANK('2I'!H11),"##BLANK",'2I'!H11)</f>
        <v>10.201000000000001</v>
      </c>
    </row>
    <row r="691" spans="2:6">
      <c r="B691" s="239" t="str">
        <f>'2I'!AE11</f>
        <v>B0094TOTWNP</v>
      </c>
      <c r="C691" s="239" t="s">
        <v>12342</v>
      </c>
      <c r="E691" s="301" t="s">
        <v>683</v>
      </c>
      <c r="F691" s="308">
        <f>IF(ISBLANK('2I'!I11),"##BLANK",'2I'!I11)</f>
        <v>107.206</v>
      </c>
    </row>
    <row r="692" spans="2:6">
      <c r="B692" s="239" t="str">
        <f>'2I'!AF11</f>
        <v>B0094TOTTOT</v>
      </c>
      <c r="C692" s="239" t="s">
        <v>12343</v>
      </c>
      <c r="E692" s="301" t="s">
        <v>683</v>
      </c>
      <c r="F692" s="308">
        <f>IF(ISBLANK('2I'!J11),"##BLANK",'2I'!J11)</f>
        <v>117.407</v>
      </c>
    </row>
    <row r="693" spans="2:6">
      <c r="B693" s="239" t="str">
        <f>'2I'!AA16</f>
        <v>B0095UFH</v>
      </c>
      <c r="C693" s="239" t="s">
        <v>12344</v>
      </c>
      <c r="E693" s="301" t="s">
        <v>683</v>
      </c>
      <c r="F693" s="308">
        <f>IF(ISBLANK('2I'!E16),"##BLANK",'2I'!E16)</f>
        <v>0</v>
      </c>
    </row>
    <row r="694" spans="2:6">
      <c r="B694" s="239" t="str">
        <f>'2I'!AB16</f>
        <v>B0095UFNH</v>
      </c>
      <c r="C694" s="239" t="s">
        <v>12345</v>
      </c>
      <c r="E694" s="301" t="s">
        <v>683</v>
      </c>
      <c r="F694" s="308">
        <f>IF(ISBLANK('2I'!F16),"##BLANK",'2I'!F16)</f>
        <v>0</v>
      </c>
    </row>
    <row r="695" spans="2:6">
      <c r="B695" s="239" t="str">
        <f>'2I'!AC16</f>
        <v>B0095UFTOT</v>
      </c>
      <c r="C695" s="239" t="s">
        <v>12346</v>
      </c>
      <c r="E695" s="301" t="s">
        <v>683</v>
      </c>
      <c r="F695" s="308">
        <f>IF(ISBLANK('2I'!G16),"##BLANK",'2I'!G16)</f>
        <v>0</v>
      </c>
    </row>
    <row r="696" spans="2:6">
      <c r="B696" s="239" t="str">
        <f>'2I'!AD16</f>
        <v>B0095UFWR</v>
      </c>
      <c r="C696" s="239" t="s">
        <v>12347</v>
      </c>
      <c r="E696" s="301" t="s">
        <v>683</v>
      </c>
      <c r="F696" s="308">
        <f>IF(ISBLANK('2I'!H16),"##BLANK",'2I'!H16)</f>
        <v>0</v>
      </c>
    </row>
    <row r="697" spans="2:6">
      <c r="B697" s="239" t="str">
        <f>'2I'!AE16</f>
        <v>B0095UFWNP</v>
      </c>
      <c r="C697" s="239" t="s">
        <v>12348</v>
      </c>
      <c r="E697" s="301" t="s">
        <v>683</v>
      </c>
      <c r="F697" s="308">
        <f>IF(ISBLANK('2I'!I16),"##BLANK",'2I'!I16)</f>
        <v>0</v>
      </c>
    </row>
    <row r="698" spans="2:6">
      <c r="B698" s="239" t="str">
        <f>'2I'!AF16</f>
        <v>B0095UFTOTT</v>
      </c>
      <c r="C698" s="239" t="s">
        <v>12346</v>
      </c>
      <c r="E698" s="301" t="s">
        <v>683</v>
      </c>
      <c r="F698" s="308">
        <f>IF(ISBLANK('2I'!J16),"##BLANK",'2I'!J16)</f>
        <v>0</v>
      </c>
    </row>
    <row r="699" spans="2:6">
      <c r="B699" s="239" t="str">
        <f>'2I'!AA17</f>
        <v>B0096USH</v>
      </c>
      <c r="C699" s="239" t="s">
        <v>12349</v>
      </c>
      <c r="E699" s="301" t="s">
        <v>683</v>
      </c>
      <c r="F699" s="308">
        <f>IF(ISBLANK('2I'!E17),"##BLANK",'2I'!E17)</f>
        <v>0</v>
      </c>
    </row>
    <row r="700" spans="2:6">
      <c r="B700" s="239" t="str">
        <f>'2I'!AB17</f>
        <v>B0096USNH</v>
      </c>
      <c r="C700" s="239" t="s">
        <v>12350</v>
      </c>
      <c r="E700" s="301" t="s">
        <v>683</v>
      </c>
      <c r="F700" s="308">
        <f>IF(ISBLANK('2I'!F17),"##BLANK",'2I'!F17)</f>
        <v>0</v>
      </c>
    </row>
    <row r="701" spans="2:6">
      <c r="B701" s="239" t="str">
        <f>'2I'!AC17</f>
        <v>B0096USTOT</v>
      </c>
      <c r="C701" s="239" t="s">
        <v>12351</v>
      </c>
      <c r="E701" s="301" t="s">
        <v>683</v>
      </c>
      <c r="F701" s="308">
        <f>IF(ISBLANK('2I'!G17),"##BLANK",'2I'!G17)</f>
        <v>0</v>
      </c>
    </row>
    <row r="702" spans="2:6">
      <c r="B702" s="239" t="str">
        <f>'2I'!AD17</f>
        <v>B0096USWR</v>
      </c>
      <c r="C702" s="239" t="s">
        <v>12352</v>
      </c>
      <c r="E702" s="301" t="s">
        <v>683</v>
      </c>
      <c r="F702" s="308">
        <f>IF(ISBLANK('2I'!H17),"##BLANK",'2I'!H17)</f>
        <v>0</v>
      </c>
    </row>
    <row r="703" spans="2:6">
      <c r="B703" s="239" t="str">
        <f>'2I'!AE17</f>
        <v>B0096USWNP</v>
      </c>
      <c r="C703" s="239" t="s">
        <v>12353</v>
      </c>
      <c r="E703" s="301" t="s">
        <v>683</v>
      </c>
      <c r="F703" s="308">
        <f>IF(ISBLANK('2I'!I17),"##BLANK",'2I'!I17)</f>
        <v>0</v>
      </c>
    </row>
    <row r="704" spans="2:6">
      <c r="B704" s="239" t="str">
        <f>'2I'!AF17</f>
        <v>B0096USTOTT</v>
      </c>
      <c r="C704" s="239" t="s">
        <v>12351</v>
      </c>
      <c r="E704" s="301" t="s">
        <v>683</v>
      </c>
      <c r="F704" s="308">
        <f>IF(ISBLANK('2I'!J17),"##BLANK",'2I'!J17)</f>
        <v>0</v>
      </c>
    </row>
    <row r="705" spans="2:6">
      <c r="B705" s="239" t="str">
        <f>'2I'!AA18</f>
        <v>B0097UHH</v>
      </c>
      <c r="C705" s="239" t="s">
        <v>12354</v>
      </c>
      <c r="E705" s="301" t="s">
        <v>683</v>
      </c>
      <c r="F705" s="308">
        <f>IF(ISBLANK('2I'!E18),"##BLANK",'2I'!E18)</f>
        <v>0</v>
      </c>
    </row>
    <row r="706" spans="2:6">
      <c r="B706" s="239" t="str">
        <f>'2I'!AB18</f>
        <v>B0097UHNH</v>
      </c>
      <c r="C706" s="239" t="s">
        <v>12355</v>
      </c>
      <c r="E706" s="301" t="s">
        <v>683</v>
      </c>
      <c r="F706" s="308">
        <f>IF(ISBLANK('2I'!F18),"##BLANK",'2I'!F18)</f>
        <v>0</v>
      </c>
    </row>
    <row r="707" spans="2:6">
      <c r="B707" s="239" t="str">
        <f>'2I'!AC18</f>
        <v>B0097UHTOT</v>
      </c>
      <c r="C707" s="239" t="s">
        <v>12356</v>
      </c>
      <c r="E707" s="301" t="s">
        <v>683</v>
      </c>
      <c r="F707" s="308">
        <f>IF(ISBLANK('2I'!G18),"##BLANK",'2I'!G18)</f>
        <v>0</v>
      </c>
    </row>
    <row r="708" spans="2:6">
      <c r="B708" s="239" t="str">
        <f>'2I'!AD18</f>
        <v>B0097UHWR</v>
      </c>
      <c r="C708" s="239" t="s">
        <v>12357</v>
      </c>
      <c r="E708" s="301" t="s">
        <v>683</v>
      </c>
      <c r="F708" s="308">
        <f>IF(ISBLANK('2I'!H18),"##BLANK",'2I'!H18)</f>
        <v>0</v>
      </c>
    </row>
    <row r="709" spans="2:6">
      <c r="B709" s="239" t="str">
        <f>'2I'!AE18</f>
        <v>B0097UHWNP</v>
      </c>
      <c r="C709" s="239" t="s">
        <v>12358</v>
      </c>
      <c r="E709" s="301" t="s">
        <v>683</v>
      </c>
      <c r="F709" s="308">
        <f>IF(ISBLANK('2I'!I18),"##BLANK",'2I'!I18)</f>
        <v>0</v>
      </c>
    </row>
    <row r="710" spans="2:6">
      <c r="B710" s="239" t="str">
        <f>'2I'!AF18</f>
        <v>B0097UHTOTT</v>
      </c>
      <c r="C710" s="239" t="s">
        <v>12356</v>
      </c>
      <c r="E710" s="301" t="s">
        <v>683</v>
      </c>
      <c r="F710" s="308">
        <f>IF(ISBLANK('2I'!J18),"##BLANK",'2I'!J18)</f>
        <v>0</v>
      </c>
    </row>
    <row r="711" spans="2:6">
      <c r="B711" s="239" t="str">
        <f>'2I'!AA19</f>
        <v>B0098MFH</v>
      </c>
      <c r="C711" s="239" t="s">
        <v>12359</v>
      </c>
      <c r="E711" s="301" t="s">
        <v>683</v>
      </c>
      <c r="F711" s="308">
        <f>IF(ISBLANK('2I'!E19),"##BLANK",'2I'!E19)</f>
        <v>0</v>
      </c>
    </row>
    <row r="712" spans="2:6">
      <c r="B712" s="239" t="str">
        <f>'2I'!AB19</f>
        <v>B0098MFNH</v>
      </c>
      <c r="C712" s="239" t="s">
        <v>12360</v>
      </c>
      <c r="E712" s="301" t="s">
        <v>683</v>
      </c>
      <c r="F712" s="308">
        <f>IF(ISBLANK('2I'!F19),"##BLANK",'2I'!F19)</f>
        <v>0</v>
      </c>
    </row>
    <row r="713" spans="2:6">
      <c r="B713" s="239" t="str">
        <f>'2I'!AC19</f>
        <v>B0098MFTOT</v>
      </c>
      <c r="C713" s="239" t="s">
        <v>12361</v>
      </c>
      <c r="E713" s="301" t="s">
        <v>683</v>
      </c>
      <c r="F713" s="308">
        <f>IF(ISBLANK('2I'!G19),"##BLANK",'2I'!G19)</f>
        <v>0</v>
      </c>
    </row>
    <row r="714" spans="2:6">
      <c r="B714" s="239" t="str">
        <f>'2I'!AD19</f>
        <v>B0098MFWR</v>
      </c>
      <c r="C714" s="239" t="s">
        <v>12362</v>
      </c>
      <c r="E714" s="301" t="s">
        <v>683</v>
      </c>
      <c r="F714" s="308">
        <f>IF(ISBLANK('2I'!H19),"##BLANK",'2I'!H19)</f>
        <v>0</v>
      </c>
    </row>
    <row r="715" spans="2:6">
      <c r="B715" s="239" t="str">
        <f>'2I'!AE19</f>
        <v>B0098MFWNP</v>
      </c>
      <c r="C715" s="239" t="s">
        <v>12363</v>
      </c>
      <c r="E715" s="301" t="s">
        <v>683</v>
      </c>
      <c r="F715" s="307">
        <f>IF(ISBLANK('2I'!I19),"##BLANK",'2I'!I19)</f>
        <v>0</v>
      </c>
    </row>
    <row r="716" spans="2:6">
      <c r="B716" s="239" t="str">
        <f>'2I'!AF19</f>
        <v>B0098MFTOTT</v>
      </c>
      <c r="C716" s="239" t="s">
        <v>12361</v>
      </c>
      <c r="E716" s="301" t="s">
        <v>683</v>
      </c>
      <c r="F716" s="307">
        <f>IF(ISBLANK('2I'!J19),"##BLANK",'2I'!J19)</f>
        <v>0</v>
      </c>
    </row>
    <row r="717" spans="2:6">
      <c r="B717" s="239" t="str">
        <f>'2I'!AA20</f>
        <v>B0098MSH</v>
      </c>
      <c r="C717" s="239" t="s">
        <v>12364</v>
      </c>
      <c r="E717" s="301" t="s">
        <v>683</v>
      </c>
      <c r="F717" s="307">
        <f>IF(ISBLANK('2I'!E20),"##BLANK",'2I'!E20)</f>
        <v>0</v>
      </c>
    </row>
    <row r="718" spans="2:6">
      <c r="B718" s="239" t="str">
        <f>'2I'!AB20</f>
        <v>B0098MSNH</v>
      </c>
      <c r="C718" s="239" t="s">
        <v>12365</v>
      </c>
      <c r="E718" s="301" t="s">
        <v>683</v>
      </c>
      <c r="F718" s="307">
        <f>IF(ISBLANK('2I'!F20),"##BLANK",'2I'!F20)</f>
        <v>0</v>
      </c>
    </row>
    <row r="719" spans="2:6">
      <c r="B719" s="239" t="str">
        <f>'2I'!AC20</f>
        <v>B0098MSTOT</v>
      </c>
      <c r="C719" s="239" t="s">
        <v>12366</v>
      </c>
      <c r="E719" s="301" t="s">
        <v>683</v>
      </c>
      <c r="F719" s="307">
        <f>IF(ISBLANK('2I'!G20),"##BLANK",'2I'!G20)</f>
        <v>0</v>
      </c>
    </row>
    <row r="720" spans="2:6">
      <c r="B720" s="239" t="str">
        <f>'2I'!AD20</f>
        <v>B0098MSWR</v>
      </c>
      <c r="C720" s="239" t="s">
        <v>12367</v>
      </c>
      <c r="E720" s="301" t="s">
        <v>683</v>
      </c>
      <c r="F720" s="307">
        <f>IF(ISBLANK('2I'!H20),"##BLANK",'2I'!H20)</f>
        <v>0</v>
      </c>
    </row>
    <row r="721" spans="2:6">
      <c r="B721" s="239" t="str">
        <f>'2I'!AE20</f>
        <v>B0098MSWNP</v>
      </c>
      <c r="C721" s="239" t="s">
        <v>12368</v>
      </c>
      <c r="E721" s="301" t="s">
        <v>683</v>
      </c>
      <c r="F721" s="307">
        <f>IF(ISBLANK('2I'!I20),"##BLANK",'2I'!I20)</f>
        <v>0</v>
      </c>
    </row>
    <row r="722" spans="2:6">
      <c r="B722" s="239" t="str">
        <f>'2I'!AF20</f>
        <v>B0098MSTOTT</v>
      </c>
      <c r="C722" s="239" t="s">
        <v>12366</v>
      </c>
      <c r="E722" s="301" t="s">
        <v>683</v>
      </c>
      <c r="F722" s="307">
        <f>IF(ISBLANK('2I'!J20),"##BLANK",'2I'!J20)</f>
        <v>0</v>
      </c>
    </row>
    <row r="723" spans="2:6">
      <c r="B723" s="239" t="str">
        <f>'2I'!AA21</f>
        <v>B0099MHH</v>
      </c>
      <c r="C723" s="239" t="s">
        <v>12369</v>
      </c>
      <c r="E723" s="301" t="s">
        <v>683</v>
      </c>
      <c r="F723" s="307">
        <f>IF(ISBLANK('2I'!E21),"##BLANK",'2I'!E21)</f>
        <v>0</v>
      </c>
    </row>
    <row r="724" spans="2:6">
      <c r="B724" s="239" t="str">
        <f>'2I'!AB21</f>
        <v>B0099MHNH</v>
      </c>
      <c r="C724" s="239" t="s">
        <v>12370</v>
      </c>
      <c r="E724" s="301" t="s">
        <v>683</v>
      </c>
      <c r="F724" s="307">
        <f>IF(ISBLANK('2I'!F21),"##BLANK",'2I'!F21)</f>
        <v>0</v>
      </c>
    </row>
    <row r="725" spans="2:6">
      <c r="B725" s="239" t="str">
        <f>'2I'!AC21</f>
        <v>B0099MHTOT</v>
      </c>
      <c r="C725" s="239" t="s">
        <v>12371</v>
      </c>
      <c r="E725" s="301" t="s">
        <v>683</v>
      </c>
      <c r="F725" s="307">
        <f>IF(ISBLANK('2I'!G21),"##BLANK",'2I'!G21)</f>
        <v>0</v>
      </c>
    </row>
    <row r="726" spans="2:6">
      <c r="B726" s="239" t="str">
        <f>'2I'!AD21</f>
        <v>B0099MHWR</v>
      </c>
      <c r="C726" s="239" t="s">
        <v>12372</v>
      </c>
      <c r="E726" s="301" t="s">
        <v>683</v>
      </c>
      <c r="F726" s="307">
        <f>IF(ISBLANK('2I'!H21),"##BLANK",'2I'!H21)</f>
        <v>0</v>
      </c>
    </row>
    <row r="727" spans="2:6">
      <c r="B727" s="239" t="str">
        <f>'2I'!AE21</f>
        <v>B0099MHWNP</v>
      </c>
      <c r="C727" s="239" t="s">
        <v>12373</v>
      </c>
      <c r="E727" s="301" t="s">
        <v>683</v>
      </c>
      <c r="F727" s="307">
        <f>IF(ISBLANK('2I'!I21),"##BLANK",'2I'!I21)</f>
        <v>0</v>
      </c>
    </row>
    <row r="728" spans="2:6">
      <c r="B728" s="239" t="str">
        <f>'2I'!AF21</f>
        <v>B0099MHTOTT</v>
      </c>
      <c r="C728" s="239" t="s">
        <v>12371</v>
      </c>
      <c r="E728" s="301" t="s">
        <v>683</v>
      </c>
      <c r="F728" s="307">
        <f>IF(ISBLANK('2I'!J21),"##BLANK",'2I'!J21)</f>
        <v>0</v>
      </c>
    </row>
    <row r="729" spans="2:6">
      <c r="B729" s="239" t="str">
        <f>'2I'!AA22</f>
        <v>B0100TPH</v>
      </c>
      <c r="C729" s="239" t="s">
        <v>12374</v>
      </c>
      <c r="E729" s="301" t="s">
        <v>683</v>
      </c>
      <c r="F729" s="307">
        <f>IF(ISBLANK('2I'!E22),"##BLANK",'2I'!E22)</f>
        <v>0</v>
      </c>
    </row>
    <row r="730" spans="2:6">
      <c r="B730" s="239" t="str">
        <f>'2I'!AB22</f>
        <v>B0100TPNH</v>
      </c>
      <c r="C730" s="239" t="s">
        <v>12375</v>
      </c>
      <c r="E730" s="301" t="s">
        <v>683</v>
      </c>
      <c r="F730" s="307">
        <f>IF(ISBLANK('2I'!F22),"##BLANK",'2I'!F22)</f>
        <v>0</v>
      </c>
    </row>
    <row r="731" spans="2:6">
      <c r="B731" s="239" t="str">
        <f>'2I'!AC22</f>
        <v>B0100TPTOT</v>
      </c>
      <c r="C731" s="239" t="s">
        <v>12376</v>
      </c>
      <c r="E731" s="301" t="s">
        <v>683</v>
      </c>
      <c r="F731" s="307">
        <f>IF(ISBLANK('2I'!G22),"##BLANK",'2I'!G22)</f>
        <v>0</v>
      </c>
    </row>
    <row r="732" spans="2:6">
      <c r="B732" s="239" t="str">
        <f>'2I'!AD22</f>
        <v>B0100TPWR</v>
      </c>
      <c r="C732" s="239" t="s">
        <v>12377</v>
      </c>
      <c r="E732" s="301" t="s">
        <v>683</v>
      </c>
      <c r="F732" s="307">
        <f>IF(ISBLANK('2I'!H22),"##BLANK",'2I'!H22)</f>
        <v>0</v>
      </c>
    </row>
    <row r="733" spans="2:6">
      <c r="B733" s="239" t="str">
        <f>'2I'!AE22</f>
        <v>B0100TPWNP</v>
      </c>
      <c r="C733" s="239" t="s">
        <v>12378</v>
      </c>
      <c r="E733" s="301" t="s">
        <v>683</v>
      </c>
      <c r="F733" s="307">
        <f>IF(ISBLANK('2I'!I22),"##BLANK",'2I'!I22)</f>
        <v>0</v>
      </c>
    </row>
    <row r="734" spans="2:6">
      <c r="B734" s="239" t="str">
        <f>'2I'!AF22</f>
        <v>B0100TPTOTT</v>
      </c>
      <c r="C734" s="239" t="s">
        <v>12376</v>
      </c>
      <c r="E734" s="301" t="s">
        <v>683</v>
      </c>
      <c r="F734" s="307">
        <f>IF(ISBLANK('2I'!J22),"##BLANK",'2I'!J22)</f>
        <v>0</v>
      </c>
    </row>
    <row r="735" spans="2:6">
      <c r="B735" s="239" t="str">
        <f>'2I'!AA23</f>
        <v>B0101TWH</v>
      </c>
      <c r="C735" s="239" t="s">
        <v>12379</v>
      </c>
      <c r="E735" s="301" t="s">
        <v>683</v>
      </c>
      <c r="F735" s="307">
        <f>IF(ISBLANK('2I'!E23),"##BLANK",'2I'!E23)</f>
        <v>0</v>
      </c>
    </row>
    <row r="736" spans="2:6">
      <c r="B736" s="239" t="str">
        <f>'2I'!AB23</f>
        <v>B0101TWNH</v>
      </c>
      <c r="C736" s="239" t="s">
        <v>12380</v>
      </c>
      <c r="E736" s="301" t="s">
        <v>683</v>
      </c>
      <c r="F736" s="307">
        <f>IF(ISBLANK('2I'!F23),"##BLANK",'2I'!F23)</f>
        <v>0</v>
      </c>
    </row>
    <row r="737" spans="2:6">
      <c r="B737" s="239" t="str">
        <f>'2I'!AC23</f>
        <v>B0101TWTOT</v>
      </c>
      <c r="C737" s="239" t="s">
        <v>12381</v>
      </c>
      <c r="E737" s="301" t="s">
        <v>683</v>
      </c>
      <c r="F737" s="307">
        <f>IF(ISBLANK('2I'!G23),"##BLANK",'2I'!G23)</f>
        <v>0</v>
      </c>
    </row>
    <row r="738" spans="2:6">
      <c r="B738" s="239" t="str">
        <f>'2I'!AD23</f>
        <v>B0101TWWR</v>
      </c>
      <c r="C738" s="239" t="s">
        <v>12382</v>
      </c>
      <c r="E738" s="301" t="s">
        <v>683</v>
      </c>
      <c r="F738" s="307">
        <f>IF(ISBLANK('2I'!H23),"##BLANK",'2I'!H23)</f>
        <v>0</v>
      </c>
    </row>
    <row r="739" spans="2:6">
      <c r="B739" s="239" t="str">
        <f>'2I'!AE23</f>
        <v>B0101TWWNP</v>
      </c>
      <c r="C739" s="239" t="s">
        <v>12383</v>
      </c>
      <c r="E739" s="301" t="s">
        <v>683</v>
      </c>
      <c r="F739" s="307">
        <f>IF(ISBLANK('2I'!I23),"##BLANK",'2I'!I23)</f>
        <v>0</v>
      </c>
    </row>
    <row r="740" spans="2:6">
      <c r="B740" s="239" t="str">
        <f>'2I'!AF23</f>
        <v>B0101TWTOTT</v>
      </c>
      <c r="C740" s="239" t="s">
        <v>12381</v>
      </c>
      <c r="E740" s="301" t="s">
        <v>683</v>
      </c>
      <c r="F740" s="307">
        <f>IF(ISBLANK('2I'!J23),"##BLANK",'2I'!J23)</f>
        <v>0</v>
      </c>
    </row>
    <row r="741" spans="2:6">
      <c r="B741" s="239" t="str">
        <f>'2I'!AA26</f>
        <v>B0102AUH</v>
      </c>
      <c r="C741" s="239" t="s">
        <v>12384</v>
      </c>
      <c r="E741" s="301" t="s">
        <v>683</v>
      </c>
      <c r="F741" s="307">
        <f>IF(ISBLANK('2I'!E26),"##BLANK",'2I'!E26)</f>
        <v>0</v>
      </c>
    </row>
    <row r="742" spans="2:6">
      <c r="B742" s="239" t="str">
        <f>'2I'!AB26</f>
        <v>B0102AUNH</v>
      </c>
      <c r="C742" s="239" t="s">
        <v>12385</v>
      </c>
      <c r="E742" s="301" t="s">
        <v>683</v>
      </c>
      <c r="F742" s="307">
        <f>IF(ISBLANK('2I'!F26),"##BLANK",'2I'!F26)</f>
        <v>0</v>
      </c>
    </row>
    <row r="743" spans="2:6">
      <c r="B743" s="239" t="str">
        <f>'2I'!AC26</f>
        <v>B0102AUTOT</v>
      </c>
      <c r="C743" s="239" t="s">
        <v>12386</v>
      </c>
      <c r="E743" s="301" t="s">
        <v>683</v>
      </c>
      <c r="F743" s="307">
        <f>IF(ISBLANK('2I'!G26),"##BLANK",'2I'!G26)</f>
        <v>0</v>
      </c>
    </row>
    <row r="744" spans="2:6">
      <c r="B744" s="239" t="str">
        <f>'2I'!AA27</f>
        <v>B0103AOH</v>
      </c>
      <c r="C744" s="239" t="s">
        <v>12387</v>
      </c>
      <c r="E744" s="301" t="s">
        <v>683</v>
      </c>
      <c r="F744" s="307">
        <f>IF(ISBLANK('2I'!E27),"##BLANK",'2I'!E27)</f>
        <v>0</v>
      </c>
    </row>
    <row r="745" spans="2:6">
      <c r="B745" s="239" t="str">
        <f>'2I'!AB27</f>
        <v>B0103AONH</v>
      </c>
      <c r="C745" s="239" t="s">
        <v>12388</v>
      </c>
      <c r="E745" s="301" t="s">
        <v>683</v>
      </c>
      <c r="F745" s="307">
        <f>IF(ISBLANK('2I'!F27),"##BLANK",'2I'!F27)</f>
        <v>0</v>
      </c>
    </row>
    <row r="746" spans="2:6">
      <c r="B746" s="239" t="str">
        <f>'2I'!AC27</f>
        <v>B0103AOTOT</v>
      </c>
      <c r="C746" s="239" t="s">
        <v>12389</v>
      </c>
      <c r="E746" s="301" t="s">
        <v>683</v>
      </c>
      <c r="F746" s="307">
        <f>IF(ISBLANK('2I'!G27),"##BLANK",'2I'!G27)</f>
        <v>0</v>
      </c>
    </row>
    <row r="747" spans="2:6">
      <c r="B747" s="239" t="str">
        <f>'2I'!AA28</f>
        <v>B0104ATH</v>
      </c>
      <c r="C747" s="239" t="s">
        <v>12390</v>
      </c>
      <c r="E747" s="301" t="s">
        <v>683</v>
      </c>
      <c r="F747" s="307">
        <f>IF(ISBLANK('2I'!E28),"##BLANK",'2I'!E28)</f>
        <v>0</v>
      </c>
    </row>
    <row r="748" spans="2:6">
      <c r="B748" s="239" t="str">
        <f>'2I'!AB28</f>
        <v>B0104ATNH</v>
      </c>
      <c r="C748" s="239" t="s">
        <v>12391</v>
      </c>
      <c r="E748" s="301" t="s">
        <v>683</v>
      </c>
      <c r="F748" s="308">
        <f>IF(ISBLANK('2I'!F28),"##BLANK",'2I'!F28)</f>
        <v>0</v>
      </c>
    </row>
    <row r="749" spans="2:6">
      <c r="B749" s="239" t="str">
        <f>'2I'!AC28</f>
        <v>B0104ATTOT</v>
      </c>
      <c r="C749" s="239" t="s">
        <v>12392</v>
      </c>
      <c r="E749" s="301" t="s">
        <v>683</v>
      </c>
      <c r="F749" s="308">
        <f>IF(ISBLANK('2I'!G28),"##BLANK",'2I'!G28)</f>
        <v>0</v>
      </c>
    </row>
    <row r="750" spans="2:6">
      <c r="B750" s="239" t="str">
        <f>'2I'!AA30</f>
        <v>B0105WTUH</v>
      </c>
      <c r="C750" s="239" t="s">
        <v>12393</v>
      </c>
      <c r="E750" s="301" t="s">
        <v>683</v>
      </c>
      <c r="F750" s="308">
        <f>IF(ISBLANK('2I'!E30),"##BLANK",'2I'!E30)</f>
        <v>91.841999999999999</v>
      </c>
    </row>
    <row r="751" spans="2:6">
      <c r="B751" s="239" t="str">
        <f>'2I'!AB30</f>
        <v>B0105WTNH</v>
      </c>
      <c r="C751" s="239" t="s">
        <v>12394</v>
      </c>
      <c r="E751" s="301" t="s">
        <v>683</v>
      </c>
      <c r="F751" s="308">
        <f>IF(ISBLANK('2I'!F30),"##BLANK",'2I'!F30)</f>
        <v>25.565000000000001</v>
      </c>
    </row>
    <row r="752" spans="2:6">
      <c r="B752" s="239" t="str">
        <f>'2I'!AC30</f>
        <v>B0105WTTOT</v>
      </c>
      <c r="C752" s="239" t="s">
        <v>12395</v>
      </c>
      <c r="E752" s="301" t="s">
        <v>683</v>
      </c>
      <c r="F752" s="308">
        <f>IF(ISBLANK('2I'!G30),"##BLANK",'2I'!G30)</f>
        <v>117.407</v>
      </c>
    </row>
    <row r="753" spans="2:6">
      <c r="B753" s="239" t="str">
        <f>'2I'!AA33</f>
        <v>A19002RRH</v>
      </c>
      <c r="C753" s="239" t="s">
        <v>12396</v>
      </c>
      <c r="E753" s="301" t="s">
        <v>683</v>
      </c>
      <c r="F753" s="308">
        <f>IF(ISBLANK('2I'!E33),"##BLANK",'2I'!E33)</f>
        <v>7.5060000000000002</v>
      </c>
    </row>
    <row r="754" spans="2:6">
      <c r="B754" s="239" t="str">
        <f>'2I'!AB33</f>
        <v>A19002RRNH</v>
      </c>
      <c r="C754" s="239" t="s">
        <v>12397</v>
      </c>
      <c r="E754" s="301" t="s">
        <v>683</v>
      </c>
      <c r="F754" s="308">
        <f>IF(ISBLANK('2I'!F33),"##BLANK",'2I'!F33)</f>
        <v>0</v>
      </c>
    </row>
    <row r="755" spans="2:6">
      <c r="B755" s="239" t="str">
        <f>'2I'!AC33</f>
        <v>A19002RRA</v>
      </c>
      <c r="C755" s="239" t="s">
        <v>12398</v>
      </c>
      <c r="E755" s="301" t="s">
        <v>683</v>
      </c>
      <c r="F755" s="308">
        <f>IF(ISBLANK('2I'!G33),"##BLANK",'2I'!G33)</f>
        <v>7.5060000000000002</v>
      </c>
    </row>
    <row r="756" spans="2:6">
      <c r="B756" s="239" t="str">
        <f>'2I'!AA34</f>
        <v>A19003RRH</v>
      </c>
      <c r="C756" s="239" t="s">
        <v>12399</v>
      </c>
      <c r="E756" s="301" t="s">
        <v>683</v>
      </c>
      <c r="F756" s="308">
        <f>IF(ISBLANK('2I'!E34),"##BLANK",'2I'!E34)</f>
        <v>4.9470000000000001</v>
      </c>
    </row>
    <row r="757" spans="2:6">
      <c r="B757" s="239" t="str">
        <f>'2I'!AB34</f>
        <v>A19003RRNH</v>
      </c>
      <c r="C757" s="239" t="s">
        <v>12400</v>
      </c>
      <c r="E757" s="301" t="s">
        <v>683</v>
      </c>
      <c r="F757" s="308">
        <f>IF(ISBLANK('2I'!F34),"##BLANK",'2I'!F34)</f>
        <v>0</v>
      </c>
    </row>
    <row r="758" spans="2:6">
      <c r="B758" s="239" t="str">
        <f>'2I'!AC34</f>
        <v>A19003RRA</v>
      </c>
      <c r="C758" s="239" t="s">
        <v>12401</v>
      </c>
      <c r="E758" s="301" t="s">
        <v>683</v>
      </c>
      <c r="F758" s="308">
        <f>IF(ISBLANK('2I'!G34),"##BLANK",'2I'!G34)</f>
        <v>4.9470000000000001</v>
      </c>
    </row>
    <row r="759" spans="2:6">
      <c r="B759" s="239" t="str">
        <f>'2I'!AA35</f>
        <v>A19039RRH</v>
      </c>
      <c r="C759" s="239" t="s">
        <v>12402</v>
      </c>
      <c r="E759" s="301" t="s">
        <v>683</v>
      </c>
      <c r="F759" s="308">
        <f>IF(ISBLANK('2I'!E35),"##BLANK",'2I'!E35)</f>
        <v>0</v>
      </c>
    </row>
    <row r="760" spans="2:6">
      <c r="B760" s="239" t="str">
        <f>'2I'!AB35</f>
        <v>A19039RRNH</v>
      </c>
      <c r="C760" s="239" t="s">
        <v>12403</v>
      </c>
      <c r="E760" s="301" t="s">
        <v>683</v>
      </c>
      <c r="F760" s="308">
        <f>IF(ISBLANK('2I'!F35),"##BLANK",'2I'!F35)</f>
        <v>0</v>
      </c>
    </row>
    <row r="761" spans="2:6">
      <c r="B761" s="239" t="str">
        <f>'2I'!AC35</f>
        <v>A19039RRA</v>
      </c>
      <c r="C761" s="239" t="s">
        <v>12404</v>
      </c>
      <c r="E761" s="301" t="s">
        <v>683</v>
      </c>
      <c r="F761" s="308">
        <f>IF(ISBLANK('2I'!G35),"##BLANK",'2I'!G35)</f>
        <v>0</v>
      </c>
    </row>
    <row r="762" spans="2:6">
      <c r="B762" s="239" t="str">
        <f>'2I'!AA36</f>
        <v>A19004RRH</v>
      </c>
      <c r="C762" s="239" t="s">
        <v>12405</v>
      </c>
      <c r="E762" s="301" t="s">
        <v>683</v>
      </c>
      <c r="F762" s="308">
        <f>IF(ISBLANK('2I'!E36),"##BLANK",'2I'!E36)</f>
        <v>12.452999999999999</v>
      </c>
    </row>
    <row r="763" spans="2:6">
      <c r="B763" s="239" t="str">
        <f>'2I'!AB36</f>
        <v>A19004RRNH</v>
      </c>
      <c r="C763" s="239" t="s">
        <v>12406</v>
      </c>
      <c r="E763" s="301" t="s">
        <v>683</v>
      </c>
      <c r="F763" s="308">
        <f>IF(ISBLANK('2I'!F36),"##BLANK",'2I'!F36)</f>
        <v>0</v>
      </c>
    </row>
    <row r="764" spans="2:6">
      <c r="B764" s="239" t="str">
        <f>'2I'!AC36</f>
        <v>A19004RRA</v>
      </c>
      <c r="C764" s="239" t="s">
        <v>12407</v>
      </c>
      <c r="E764" s="301" t="s">
        <v>683</v>
      </c>
      <c r="F764" s="308">
        <f>IF(ISBLANK('2I'!G36),"##BLANK",'2I'!G36)</f>
        <v>12.452999999999999</v>
      </c>
    </row>
    <row r="765" spans="2:6">
      <c r="B765" s="239" t="str">
        <f>'2I'!AC39</f>
        <v>BM340NPCW</v>
      </c>
      <c r="C765" s="239" t="s">
        <v>12408</v>
      </c>
      <c r="E765" s="301" t="s">
        <v>683</v>
      </c>
      <c r="F765" s="308">
        <f>IF(ISBLANK('2I'!G39),"##BLANK",'2I'!G39)</f>
        <v>0.42899999999999999</v>
      </c>
    </row>
    <row r="766" spans="2:6">
      <c r="B766" s="239" t="str">
        <f>'2I'!AC40</f>
        <v>BM340NPCWW</v>
      </c>
      <c r="C766" s="239" t="s">
        <v>12409</v>
      </c>
      <c r="E766" s="301" t="s">
        <v>683</v>
      </c>
      <c r="F766" s="308">
        <f>IF(ISBLANK('2I'!G40),"##BLANK",'2I'!G40)</f>
        <v>0</v>
      </c>
    </row>
    <row r="767" spans="2:6">
      <c r="B767" s="239" t="str">
        <f>'2I'!AC41</f>
        <v>A19039NPC</v>
      </c>
      <c r="C767" s="239" t="s">
        <v>12410</v>
      </c>
      <c r="E767" s="301" t="s">
        <v>683</v>
      </c>
      <c r="F767" s="308">
        <f>IF(ISBLANK('2I'!G41),"##BLANK",'2I'!G41)</f>
        <v>1.08</v>
      </c>
    </row>
    <row r="768" spans="2:6">
      <c r="B768" s="239" t="str">
        <f>'2I'!AC44</f>
        <v>BR973NPC</v>
      </c>
      <c r="C768" s="239" t="s">
        <v>12411</v>
      </c>
      <c r="E768" s="301" t="s">
        <v>683</v>
      </c>
      <c r="F768" s="308">
        <f>IF(ISBLANK('2I'!G44),"##BLANK",'2I'!G44)</f>
        <v>0.217</v>
      </c>
    </row>
    <row r="769" spans="2:6">
      <c r="B769" s="239" t="str">
        <f>'2I'!AC46</f>
        <v>BO1183</v>
      </c>
      <c r="C769" s="239" t="s">
        <v>12412</v>
      </c>
      <c r="E769" s="301" t="s">
        <v>683</v>
      </c>
      <c r="F769" s="308">
        <f>IF(ISBLANK('2I'!G46),"##BLANK",'2I'!G46)</f>
        <v>131.58600000000001</v>
      </c>
    </row>
    <row r="770" spans="2:6">
      <c r="B770" s="239" t="str">
        <f>'2J'!T8</f>
        <v>BC30449DT</v>
      </c>
      <c r="C770" s="239" t="s">
        <v>12413</v>
      </c>
      <c r="E770" s="301" t="s">
        <v>683</v>
      </c>
      <c r="F770" s="308">
        <f>IF(ISBLANK('2J'!E8),"##BLANK",'2J'!E8)</f>
        <v>1.4979999999999998</v>
      </c>
    </row>
    <row r="771" spans="2:6">
      <c r="B771" s="239" t="str">
        <f>'2J'!U8</f>
        <v>BC30449DTM</v>
      </c>
      <c r="C771" s="239" t="s">
        <v>12414</v>
      </c>
      <c r="E771" s="301" t="s">
        <v>683</v>
      </c>
      <c r="F771" s="308">
        <f>IF(ISBLANK('2J'!F8),"##BLANK",'2J'!F8)</f>
        <v>0</v>
      </c>
    </row>
    <row r="772" spans="2:6">
      <c r="B772" s="239" t="str">
        <f>'2J'!T9</f>
        <v>BC30449PS</v>
      </c>
      <c r="C772" s="239" t="s">
        <v>12415</v>
      </c>
      <c r="E772" s="301" t="s">
        <v>683</v>
      </c>
      <c r="F772" s="308">
        <f>IF(ISBLANK('2J'!E9),"##BLANK",'2J'!E9)</f>
        <v>1.58</v>
      </c>
    </row>
    <row r="773" spans="2:6">
      <c r="B773" s="239" t="str">
        <f>'2J'!U9</f>
        <v>BC30449PSM</v>
      </c>
      <c r="C773" s="239" t="s">
        <v>12416</v>
      </c>
      <c r="E773" s="301" t="s">
        <v>683</v>
      </c>
      <c r="F773" s="308">
        <f>IF(ISBLANK('2J'!F9),"##BLANK",'2J'!F9)</f>
        <v>0</v>
      </c>
    </row>
    <row r="774" spans="2:6">
      <c r="B774" s="239" t="str">
        <f>'2J'!T10</f>
        <v>BC30449O</v>
      </c>
      <c r="C774" s="239" t="s">
        <v>12417</v>
      </c>
      <c r="E774" s="301" t="s">
        <v>683</v>
      </c>
      <c r="F774" s="308">
        <f>IF(ISBLANK('2J'!E10),"##BLANK",'2J'!E10)</f>
        <v>0</v>
      </c>
    </row>
    <row r="775" spans="2:6">
      <c r="B775" s="239" t="str">
        <f>'2J'!U10</f>
        <v>BC30449OM</v>
      </c>
      <c r="C775" s="239" t="s">
        <v>12418</v>
      </c>
      <c r="E775" s="301" t="s">
        <v>683</v>
      </c>
      <c r="F775" s="308">
        <f>IF(ISBLANK('2J'!F10),"##BLANK",'2J'!F10)</f>
        <v>0</v>
      </c>
    </row>
    <row r="776" spans="2:6">
      <c r="B776" s="239" t="str">
        <f>'2J'!T11</f>
        <v>BC30449TWDT</v>
      </c>
      <c r="C776" s="239" t="s">
        <v>12419</v>
      </c>
      <c r="E776" s="301" t="s">
        <v>683</v>
      </c>
      <c r="F776" s="308">
        <f>IF(ISBLANK('2J'!E11),"##BLANK",'2J'!E11)</f>
        <v>3.0779999999999998</v>
      </c>
    </row>
    <row r="777" spans="2:6">
      <c r="B777" s="239" t="str">
        <f>'2J'!U11</f>
        <v>BC30449TM</v>
      </c>
      <c r="C777" s="239" t="s">
        <v>12420</v>
      </c>
      <c r="E777" s="301" t="s">
        <v>683</v>
      </c>
      <c r="F777" s="308">
        <f>IF(ISBLANK('2J'!F11),"##BLANK",'2J'!F11)</f>
        <v>0</v>
      </c>
    </row>
    <row r="778" spans="2:6">
      <c r="B778" s="239" t="str">
        <f>'2J'!T14</f>
        <v>BC30849FC</v>
      </c>
      <c r="C778" s="239" t="s">
        <v>12421</v>
      </c>
      <c r="E778" s="301" t="s">
        <v>683</v>
      </c>
      <c r="F778" s="308">
        <f>IF(ISBLANK('2J'!E14),"##BLANK",'2J'!E14)</f>
        <v>0</v>
      </c>
    </row>
    <row r="779" spans="2:6">
      <c r="B779" s="239" t="str">
        <f>'2J'!U14</f>
        <v>BC30849FCM</v>
      </c>
      <c r="C779" s="239" t="s">
        <v>12422</v>
      </c>
      <c r="E779" s="301" t="s">
        <v>683</v>
      </c>
      <c r="F779" s="308">
        <f>IF(ISBLANK('2J'!F14),"##BLANK",'2J'!F14)</f>
        <v>0</v>
      </c>
    </row>
    <row r="780" spans="2:6">
      <c r="B780" s="239" t="str">
        <f>'2J'!T15</f>
        <v>BC30849SW</v>
      </c>
      <c r="C780" s="239" t="s">
        <v>12423</v>
      </c>
      <c r="E780" s="301" t="s">
        <v>683</v>
      </c>
      <c r="F780" s="308">
        <f>IF(ISBLANK('2J'!E15),"##BLANK",'2J'!E15)</f>
        <v>0</v>
      </c>
    </row>
    <row r="781" spans="2:6">
      <c r="B781" s="239" t="str">
        <f>'2J'!U15</f>
        <v>BC30849SWM</v>
      </c>
      <c r="C781" s="239" t="s">
        <v>12424</v>
      </c>
      <c r="E781" s="301" t="s">
        <v>683</v>
      </c>
      <c r="F781" s="308">
        <f>IF(ISBLANK('2J'!F15),"##BLANK",'2J'!F15)</f>
        <v>0</v>
      </c>
    </row>
    <row r="782" spans="2:6">
      <c r="B782" s="239" t="str">
        <f>'2J'!T16</f>
        <v>BC30849PS</v>
      </c>
      <c r="C782" s="239" t="s">
        <v>12425</v>
      </c>
      <c r="E782" s="301" t="s">
        <v>683</v>
      </c>
      <c r="F782" s="308">
        <f>IF(ISBLANK('2J'!E16),"##BLANK",'2J'!E16)</f>
        <v>0</v>
      </c>
    </row>
    <row r="783" spans="2:6">
      <c r="B783" s="239" t="str">
        <f>'2J'!U16</f>
        <v>BC30849PSM</v>
      </c>
      <c r="C783" s="239" t="s">
        <v>12426</v>
      </c>
      <c r="E783" s="301" t="s">
        <v>683</v>
      </c>
      <c r="F783" s="308">
        <f>IF(ISBLANK('2J'!F16),"##BLANK",'2J'!F16)</f>
        <v>0</v>
      </c>
    </row>
    <row r="784" spans="2:6">
      <c r="B784" s="239" t="str">
        <f>'2J'!T17</f>
        <v>BC30849O</v>
      </c>
      <c r="C784" s="239" t="s">
        <v>12427</v>
      </c>
      <c r="E784" s="301" t="s">
        <v>683</v>
      </c>
      <c r="F784" s="308">
        <f>IF(ISBLANK('2J'!E17),"##BLANK",'2J'!E17)</f>
        <v>0</v>
      </c>
    </row>
    <row r="785" spans="2:6">
      <c r="B785" s="239" t="str">
        <f>'2J'!U17</f>
        <v>BC30849OM</v>
      </c>
      <c r="C785" s="239" t="s">
        <v>12428</v>
      </c>
      <c r="E785" s="301" t="s">
        <v>683</v>
      </c>
      <c r="F785" s="308">
        <f>IF(ISBLANK('2J'!F17),"##BLANK",'2J'!F17)</f>
        <v>0</v>
      </c>
    </row>
    <row r="786" spans="2:6">
      <c r="B786" s="239" t="str">
        <f>'2J'!T18</f>
        <v>BC30849SCT</v>
      </c>
      <c r="C786" s="239" t="s">
        <v>12429</v>
      </c>
      <c r="E786" s="301" t="s">
        <v>683</v>
      </c>
      <c r="F786" s="308">
        <f>IF(ISBLANK('2J'!E18),"##BLANK",'2J'!E18)</f>
        <v>0</v>
      </c>
    </row>
    <row r="787" spans="2:6">
      <c r="B787" s="239" t="str">
        <f>'2J'!U18</f>
        <v>BC30849SCTM</v>
      </c>
      <c r="C787" s="239" t="s">
        <v>12430</v>
      </c>
      <c r="E787" s="301" t="s">
        <v>683</v>
      </c>
      <c r="F787" s="308">
        <f>IF(ISBLANK('2J'!F18),"##BLANK",'2J'!F18)</f>
        <v>0</v>
      </c>
    </row>
    <row r="788" spans="2:6">
      <c r="B788" s="239" t="str">
        <f>'2K'!W8</f>
        <v>BC11470</v>
      </c>
      <c r="C788" s="239" t="s">
        <v>12431</v>
      </c>
      <c r="E788" s="301" t="s">
        <v>683</v>
      </c>
      <c r="F788" s="308">
        <f>IF(ISBLANK('2K'!G8),"##BLANK",'2K'!G8)</f>
        <v>1.506</v>
      </c>
    </row>
    <row r="789" spans="2:6">
      <c r="B789" s="239" t="str">
        <f>'2K'!U9</f>
        <v>BC11270DIS</v>
      </c>
      <c r="C789" s="239" t="s">
        <v>12432</v>
      </c>
      <c r="E789" s="301" t="s">
        <v>683</v>
      </c>
      <c r="F789" s="308">
        <f>IF(ISBLANK('2K'!E9),"##BLANK",'2K'!E9)</f>
        <v>-7.6999999999999999E-2</v>
      </c>
    </row>
    <row r="790" spans="2:6">
      <c r="B790" s="239" t="str">
        <f>'2K'!V9</f>
        <v>BC11370DIS</v>
      </c>
      <c r="C790" s="239" t="s">
        <v>12433</v>
      </c>
      <c r="E790" s="301" t="s">
        <v>683</v>
      </c>
      <c r="F790" s="308">
        <f>IF(ISBLANK('2K'!F9),"##BLANK",'2K'!F9)</f>
        <v>0</v>
      </c>
    </row>
    <row r="791" spans="2:6">
      <c r="B791" s="239" t="str">
        <f>'2K'!W9</f>
        <v>BC11470DIS</v>
      </c>
      <c r="C791" s="239" t="s">
        <v>12434</v>
      </c>
      <c r="E791" s="301" t="s">
        <v>683</v>
      </c>
      <c r="F791" s="308">
        <f>IF(ISBLANK('2K'!G9),"##BLANK",'2K'!G9)</f>
        <v>-7.6999999999999999E-2</v>
      </c>
    </row>
    <row r="792" spans="2:6">
      <c r="B792" s="239" t="str">
        <f>'2K'!U10</f>
        <v>BC11270GROSS</v>
      </c>
      <c r="C792" s="239" t="s">
        <v>12435</v>
      </c>
      <c r="E792" s="301" t="s">
        <v>683</v>
      </c>
      <c r="F792" s="308">
        <f>IF(ISBLANK('2K'!E10),"##BLANK",'2K'!E10)</f>
        <v>1.429</v>
      </c>
    </row>
    <row r="793" spans="2:6">
      <c r="B793" s="239" t="str">
        <f>'2K'!V10</f>
        <v>BC11370GROSS</v>
      </c>
      <c r="C793" s="239" t="s">
        <v>12436</v>
      </c>
      <c r="E793" s="301" t="s">
        <v>683</v>
      </c>
      <c r="F793" s="308">
        <f>IF(ISBLANK('2K'!F10),"##BLANK",'2K'!F10)</f>
        <v>0</v>
      </c>
    </row>
    <row r="794" spans="2:6">
      <c r="B794" s="239" t="str">
        <f>'2K'!W10</f>
        <v>BC11470GROSS</v>
      </c>
      <c r="C794" s="239" t="s">
        <v>12437</v>
      </c>
      <c r="E794" s="301" t="s">
        <v>683</v>
      </c>
      <c r="F794" s="308">
        <f>IF(ISBLANK('2K'!G10),"##BLANK",'2K'!G10)</f>
        <v>1.429</v>
      </c>
    </row>
    <row r="795" spans="2:6">
      <c r="B795" s="239" t="str">
        <f>'2K'!U13</f>
        <v>B0375VB_W</v>
      </c>
      <c r="C795" s="239" t="s">
        <v>12438</v>
      </c>
      <c r="E795" s="301" t="s">
        <v>683</v>
      </c>
      <c r="F795" s="308">
        <f>IF(ISBLANK('2K'!E13),"##BLANK",'2K'!E13)</f>
        <v>2.10971961</v>
      </c>
    </row>
    <row r="796" spans="2:6">
      <c r="B796" s="239" t="str">
        <f>'2K'!V13</f>
        <v>B0375VB_WS</v>
      </c>
      <c r="C796" s="239" t="s">
        <v>12439</v>
      </c>
      <c r="E796" s="301" t="s">
        <v>683</v>
      </c>
      <c r="F796" s="308">
        <f>IF(ISBLANK('2K'!F13),"##BLANK",'2K'!F13)</f>
        <v>0</v>
      </c>
    </row>
    <row r="797" spans="2:6">
      <c r="B797" s="239" t="str">
        <f>'2K'!W13</f>
        <v>BC11470VARBFWD</v>
      </c>
      <c r="C797" s="239" t="s">
        <v>12440</v>
      </c>
      <c r="E797" s="301" t="s">
        <v>683</v>
      </c>
      <c r="F797" s="308">
        <f>IF(ISBLANK('2K'!G13),"##BLANK",'2K'!G13)</f>
        <v>2.10971961</v>
      </c>
    </row>
    <row r="798" spans="2:6">
      <c r="B798" s="239" t="str">
        <f>'2K'!U15</f>
        <v>BC11270NRC</v>
      </c>
      <c r="C798" s="239" t="s">
        <v>12441</v>
      </c>
      <c r="E798" s="301" t="s">
        <v>683</v>
      </c>
      <c r="F798" s="308">
        <f>IF(ISBLANK('2K'!E15),"##BLANK",'2K'!E15)</f>
        <v>-3.0779999999999998</v>
      </c>
    </row>
    <row r="799" spans="2:6">
      <c r="B799" s="239" t="str">
        <f>'2K'!V15</f>
        <v>BC11370NRC</v>
      </c>
      <c r="C799" s="239" t="s">
        <v>12442</v>
      </c>
      <c r="E799" s="301" t="s">
        <v>683</v>
      </c>
      <c r="F799" s="308">
        <f>IF(ISBLANK('2K'!F15),"##BLANK",'2K'!F15)</f>
        <v>0</v>
      </c>
    </row>
    <row r="800" spans="2:6">
      <c r="B800" s="239" t="str">
        <f>'2K'!W15</f>
        <v>BC11470NRC</v>
      </c>
      <c r="C800" s="239" t="s">
        <v>12443</v>
      </c>
      <c r="E800" s="301" t="s">
        <v>683</v>
      </c>
      <c r="F800" s="308">
        <f>IF(ISBLANK('2K'!G15),"##BLANK",'2K'!G15)</f>
        <v>-3.0779999999999998</v>
      </c>
    </row>
    <row r="801" spans="2:6">
      <c r="B801" s="239" t="str">
        <f>'2K'!U16</f>
        <v>BC11270VARCFWD</v>
      </c>
      <c r="C801" s="239" t="s">
        <v>12444</v>
      </c>
      <c r="E801" s="301" t="s">
        <v>683</v>
      </c>
      <c r="F801" s="308">
        <f>IF(ISBLANK('2K'!E16),"##BLANK",'2K'!E16)</f>
        <v>0.53771961000000035</v>
      </c>
    </row>
    <row r="802" spans="2:6">
      <c r="B802" s="239" t="str">
        <f>'2K'!V16</f>
        <v>BC11370VARCFWD</v>
      </c>
      <c r="C802" s="239" t="s">
        <v>12445</v>
      </c>
      <c r="E802" s="301" t="s">
        <v>683</v>
      </c>
      <c r="F802" s="308">
        <f>IF(ISBLANK('2K'!F16),"##BLANK",'2K'!F16)</f>
        <v>0</v>
      </c>
    </row>
    <row r="803" spans="2:6">
      <c r="B803" s="239" t="str">
        <f>'2K'!W16</f>
        <v>BC11470VARCFWD</v>
      </c>
      <c r="C803" s="239" t="s">
        <v>12446</v>
      </c>
      <c r="E803" s="301" t="s">
        <v>683</v>
      </c>
      <c r="F803" s="308">
        <f>IF(ISBLANK('2K'!G16),"##BLANK",'2K'!G16)</f>
        <v>0.53771961000000035</v>
      </c>
    </row>
    <row r="804" spans="2:6">
      <c r="B804" s="239" t="str">
        <f>'2L'!Y7</f>
        <v>B0374LD_WR</v>
      </c>
      <c r="C804" s="239" t="s">
        <v>12447</v>
      </c>
      <c r="E804" s="301" t="s">
        <v>683</v>
      </c>
      <c r="F804" s="308">
        <f>IF(ISBLANK('2L'!E7),"##BLANK",'2L'!E7)</f>
        <v>0</v>
      </c>
    </row>
    <row r="805" spans="2:6">
      <c r="B805" s="239" t="str">
        <f>'2L'!Z7</f>
        <v>B0374LD_WN</v>
      </c>
      <c r="C805" s="239" t="s">
        <v>12448</v>
      </c>
      <c r="E805" s="301" t="s">
        <v>683</v>
      </c>
      <c r="F805" s="308">
        <f>IF(ISBLANK('2L'!F7),"##BLANK",'2L'!F7)</f>
        <v>0</v>
      </c>
    </row>
    <row r="806" spans="2:6">
      <c r="B806" s="239" t="str">
        <f>'2L'!AA7</f>
        <v>BT39301PS</v>
      </c>
      <c r="C806" s="239" t="s">
        <v>12449</v>
      </c>
      <c r="E806" s="301" t="s">
        <v>683</v>
      </c>
      <c r="F806" s="308">
        <f>IF(ISBLANK('2L'!G7),"##BLANK",'2L'!G7)</f>
        <v>0</v>
      </c>
    </row>
    <row r="807" spans="2:6">
      <c r="B807" s="239" t="str">
        <f>'2L'!AB7</f>
        <v>B0374LD_AC</v>
      </c>
      <c r="C807" s="239" t="s">
        <v>12450</v>
      </c>
      <c r="E807" s="301" t="s">
        <v>683</v>
      </c>
      <c r="F807" s="308">
        <f>IF(ISBLANK('2L'!H7),"##BLANK",'2L'!H7)</f>
        <v>0</v>
      </c>
    </row>
    <row r="808" spans="2:6">
      <c r="B808" s="239" t="str">
        <f>'2L'!AC7</f>
        <v>BT39301P</v>
      </c>
      <c r="C808" s="239" t="s">
        <v>12451</v>
      </c>
      <c r="E808" s="301" t="s">
        <v>683</v>
      </c>
      <c r="F808" s="308">
        <f>IF(ISBLANK('2L'!I7),"##BLANK",'2L'!I7)</f>
        <v>0</v>
      </c>
    </row>
    <row r="809" spans="2:6">
      <c r="B809" s="239" t="str">
        <f>'2M'!AF8</f>
        <v>B0106WRTOT</v>
      </c>
      <c r="C809" s="239" t="s">
        <v>12452</v>
      </c>
      <c r="E809" s="301" t="s">
        <v>683</v>
      </c>
      <c r="F809" s="308">
        <f>IF(ISBLANK('2M'!J8),"##BLANK",'2M'!J8)</f>
        <v>117.40700000000001</v>
      </c>
    </row>
    <row r="810" spans="2:6">
      <c r="B810" s="239" t="str">
        <f>'2M'!AD9</f>
        <v>B0107GCBIO</v>
      </c>
      <c r="C810" s="239" t="s">
        <v>12453</v>
      </c>
      <c r="E810" s="301" t="s">
        <v>683</v>
      </c>
      <c r="F810" s="308">
        <f>IF(ISBLANK('2M'!H9),"##BLANK",'2M'!H9)</f>
        <v>0</v>
      </c>
    </row>
    <row r="811" spans="2:6">
      <c r="B811" s="239" t="str">
        <f>'2M'!AE9</f>
        <v>B0107GCAPC</v>
      </c>
      <c r="C811" s="239" t="s">
        <v>12454</v>
      </c>
      <c r="E811" s="301" t="s">
        <v>683</v>
      </c>
      <c r="F811" s="308">
        <f>IF(ISBLANK('2M'!I9),"##BLANK",'2M'!I9)</f>
        <v>0</v>
      </c>
    </row>
    <row r="812" spans="2:6">
      <c r="B812" s="239" t="str">
        <f>'2M'!AF9</f>
        <v>B0107GCTOT</v>
      </c>
      <c r="C812" s="239" t="s">
        <v>12455</v>
      </c>
      <c r="E812" s="301" t="s">
        <v>683</v>
      </c>
      <c r="F812" s="308">
        <f>IF(ISBLANK('2M'!J9),"##BLANK",'2M'!J9)</f>
        <v>7.8660000000000014</v>
      </c>
    </row>
    <row r="813" spans="2:6">
      <c r="B813" s="239" t="str">
        <f>'2M'!AA10</f>
        <v>B0108TRWR</v>
      </c>
      <c r="C813" s="239" t="s">
        <v>12456</v>
      </c>
      <c r="E813" s="301" t="s">
        <v>683</v>
      </c>
      <c r="F813" s="307">
        <f>IF(ISBLANK('2M'!E10),"##BLANK",'2M'!E10)</f>
        <v>10.201000000000001</v>
      </c>
    </row>
    <row r="814" spans="2:6">
      <c r="B814" s="239" t="str">
        <f>'2M'!AB10</f>
        <v>B0108TRWNP</v>
      </c>
      <c r="C814" s="239" t="s">
        <v>12457</v>
      </c>
      <c r="E814" s="301" t="s">
        <v>683</v>
      </c>
      <c r="F814" s="307">
        <f>IF(ISBLANK('2M'!F10),"##BLANK",'2M'!F10)</f>
        <v>115.072</v>
      </c>
    </row>
    <row r="815" spans="2:6">
      <c r="B815" s="239" t="str">
        <f>'2M'!AC10</f>
        <v>B0108TRWWP</v>
      </c>
      <c r="C815" s="239" t="s">
        <v>12458</v>
      </c>
      <c r="E815" s="301" t="s">
        <v>683</v>
      </c>
      <c r="F815" s="307">
        <f>IF(ISBLANK('2M'!G10),"##BLANK",'2M'!G10)</f>
        <v>0</v>
      </c>
    </row>
    <row r="816" spans="2:6">
      <c r="B816" s="239" t="str">
        <f>'2M'!AF10</f>
        <v>B0108TRTOT</v>
      </c>
      <c r="C816" s="239" t="s">
        <v>12459</v>
      </c>
      <c r="E816" s="301" t="s">
        <v>683</v>
      </c>
      <c r="F816" s="307">
        <f>IF(ISBLANK('2M'!J10),"##BLANK",'2M'!J10)</f>
        <v>125.273</v>
      </c>
    </row>
    <row r="817" spans="2:6">
      <c r="B817" s="239" t="str">
        <f>'2M'!AA13</f>
        <v>B0109AWWR</v>
      </c>
      <c r="C817" s="239" t="s">
        <v>12460</v>
      </c>
      <c r="E817" s="301" t="s">
        <v>683</v>
      </c>
      <c r="F817" s="307">
        <f>IF(ISBLANK('2M'!E13),"##BLANK",'2M'!E13)</f>
        <v>9.9339999999999993</v>
      </c>
    </row>
    <row r="818" spans="2:6">
      <c r="B818" s="239" t="str">
        <f>'2M'!AB13</f>
        <v>B0109AWWNP</v>
      </c>
      <c r="C818" s="239" t="s">
        <v>12461</v>
      </c>
      <c r="E818" s="301" t="s">
        <v>683</v>
      </c>
      <c r="F818" s="307">
        <f>IF(ISBLANK('2M'!F13),"##BLANK",'2M'!F13)</f>
        <v>102.462</v>
      </c>
    </row>
    <row r="819" spans="2:6">
      <c r="B819" s="239" t="str">
        <f>'2M'!AC13</f>
        <v>B0109AWWWP</v>
      </c>
      <c r="C819" s="239" t="s">
        <v>12462</v>
      </c>
      <c r="E819" s="301" t="s">
        <v>683</v>
      </c>
      <c r="F819" s="307">
        <f>IF(ISBLANK('2M'!G13),"##BLANK",'2M'!G13)</f>
        <v>0</v>
      </c>
    </row>
    <row r="820" spans="2:6">
      <c r="B820" s="239" t="str">
        <f>'2M'!AD13</f>
        <v>B0109AWBIO</v>
      </c>
      <c r="C820" s="239" t="s">
        <v>12463</v>
      </c>
      <c r="E820" s="301" t="s">
        <v>683</v>
      </c>
      <c r="F820" s="307">
        <f>IF(ISBLANK('2M'!H13),"##BLANK",'2M'!H13)</f>
        <v>0</v>
      </c>
    </row>
    <row r="821" spans="2:6">
      <c r="B821" s="239" t="str">
        <f>'2M'!AE13</f>
        <v>B0109AWAPC</v>
      </c>
      <c r="C821" s="239" t="s">
        <v>12464</v>
      </c>
      <c r="E821" s="301" t="s">
        <v>683</v>
      </c>
      <c r="F821" s="307">
        <f>IF(ISBLANK('2M'!I13),"##BLANK",'2M'!I13)</f>
        <v>0</v>
      </c>
    </row>
    <row r="822" spans="2:6">
      <c r="B822" s="239" t="str">
        <f>'2M'!AF13</f>
        <v>B0109AWTOT</v>
      </c>
      <c r="C822" s="239" t="s">
        <v>12465</v>
      </c>
      <c r="E822" s="301" t="s">
        <v>683</v>
      </c>
      <c r="F822" s="307">
        <f>IF(ISBLANK('2M'!J13),"##BLANK",'2M'!J13)</f>
        <v>112.396</v>
      </c>
    </row>
    <row r="823" spans="2:6">
      <c r="B823" s="239" t="str">
        <f>'2M'!AA14</f>
        <v>B0110AGWR</v>
      </c>
      <c r="C823" s="239" t="s">
        <v>12466</v>
      </c>
      <c r="E823" s="301" t="s">
        <v>683</v>
      </c>
      <c r="F823" s="307">
        <f>IF(ISBLANK('2M'!E14),"##BLANK",'2M'!E14)</f>
        <v>0</v>
      </c>
    </row>
    <row r="824" spans="2:6">
      <c r="B824" s="239" t="str">
        <f>'2M'!AB14</f>
        <v>B0110AGWNP</v>
      </c>
      <c r="C824" s="239" t="s">
        <v>12467</v>
      </c>
      <c r="E824" s="301" t="s">
        <v>683</v>
      </c>
      <c r="F824" s="307">
        <f>IF(ISBLANK('2M'!F14),"##BLANK",'2M'!F14)</f>
        <v>9.7710000000000008</v>
      </c>
    </row>
    <row r="825" spans="2:6">
      <c r="B825" s="239" t="str">
        <f>'2M'!AC14</f>
        <v>B0110AGWWP</v>
      </c>
      <c r="C825" s="239" t="s">
        <v>12468</v>
      </c>
      <c r="E825" s="301" t="s">
        <v>683</v>
      </c>
      <c r="F825" s="307">
        <f>IF(ISBLANK('2M'!G14),"##BLANK",'2M'!G14)</f>
        <v>0</v>
      </c>
    </row>
    <row r="826" spans="2:6">
      <c r="B826" s="239" t="str">
        <f>'2M'!AD14</f>
        <v>B0110AGBIO</v>
      </c>
      <c r="C826" s="239" t="s">
        <v>12469</v>
      </c>
      <c r="E826" s="301" t="s">
        <v>683</v>
      </c>
      <c r="F826" s="307">
        <f>IF(ISBLANK('2M'!H14),"##BLANK",'2M'!H14)</f>
        <v>0</v>
      </c>
    </row>
    <row r="827" spans="2:6">
      <c r="B827" s="239" t="str">
        <f>'2M'!AE14</f>
        <v>B0110AGAPC</v>
      </c>
      <c r="C827" s="239" t="s">
        <v>12470</v>
      </c>
      <c r="E827" s="301" t="s">
        <v>683</v>
      </c>
      <c r="F827" s="307">
        <f>IF(ISBLANK('2M'!I14),"##BLANK",'2M'!I14)</f>
        <v>0</v>
      </c>
    </row>
    <row r="828" spans="2:6">
      <c r="B828" s="239" t="str">
        <f>'2M'!AF14</f>
        <v>B0110AGTOT</v>
      </c>
      <c r="C828" s="239" t="s">
        <v>12471</v>
      </c>
      <c r="E828" s="301" t="s">
        <v>683</v>
      </c>
      <c r="F828" s="307">
        <f>IF(ISBLANK('2M'!J14),"##BLANK",'2M'!J14)</f>
        <v>9.7710000000000008</v>
      </c>
    </row>
    <row r="829" spans="2:6">
      <c r="B829" s="239" t="str">
        <f>'2M'!AA15</f>
        <v>B0111RAWR</v>
      </c>
      <c r="C829" s="239" t="s">
        <v>12472</v>
      </c>
      <c r="E829" s="301" t="s">
        <v>683</v>
      </c>
      <c r="F829" s="307">
        <f>IF(ISBLANK('2M'!E15),"##BLANK",'2M'!E15)</f>
        <v>0</v>
      </c>
    </row>
    <row r="830" spans="2:6">
      <c r="B830" s="239" t="str">
        <f>'2M'!AB15</f>
        <v>B0111RAWNP</v>
      </c>
      <c r="C830" s="239" t="s">
        <v>12473</v>
      </c>
      <c r="E830" s="301" t="s">
        <v>683</v>
      </c>
      <c r="F830" s="307">
        <f>IF(ISBLANK('2M'!F15),"##BLANK",'2M'!F15)</f>
        <v>0</v>
      </c>
    </row>
    <row r="831" spans="2:6">
      <c r="B831" s="239" t="str">
        <f>'2M'!AC15</f>
        <v>B0111RAWWP</v>
      </c>
      <c r="C831" s="239" t="s">
        <v>12474</v>
      </c>
      <c r="E831" s="301" t="s">
        <v>683</v>
      </c>
      <c r="F831" s="307">
        <f>IF(ISBLANK('2M'!G15),"##BLANK",'2M'!G15)</f>
        <v>0</v>
      </c>
    </row>
    <row r="832" spans="2:6">
      <c r="B832" s="239" t="str">
        <f>'2M'!AD15</f>
        <v>B0111RABIO</v>
      </c>
      <c r="C832" s="239" t="s">
        <v>12475</v>
      </c>
      <c r="E832" s="301" t="s">
        <v>683</v>
      </c>
      <c r="F832" s="307">
        <f>IF(ISBLANK('2M'!H15),"##BLANK",'2M'!H15)</f>
        <v>0</v>
      </c>
    </row>
    <row r="833" spans="2:6">
      <c r="B833" s="239" t="str">
        <f>'2M'!AE15</f>
        <v>B0111RAAPC</v>
      </c>
      <c r="C833" s="239" t="s">
        <v>12476</v>
      </c>
      <c r="E833" s="301" t="s">
        <v>683</v>
      </c>
      <c r="F833" s="307">
        <f>IF(ISBLANK('2M'!I15),"##BLANK",'2M'!I15)</f>
        <v>0</v>
      </c>
    </row>
    <row r="834" spans="2:6">
      <c r="B834" s="239" t="str">
        <f>'2M'!AF15</f>
        <v>B0111RATOT</v>
      </c>
      <c r="C834" s="239" t="s">
        <v>12477</v>
      </c>
      <c r="E834" s="301" t="s">
        <v>683</v>
      </c>
      <c r="F834" s="307">
        <f>IF(ISBLANK('2M'!J15),"##BLANK",'2M'!J15)</f>
        <v>0</v>
      </c>
    </row>
    <row r="835" spans="2:6">
      <c r="B835" s="239" t="str">
        <f>'2M'!AA16</f>
        <v>B0112OAWR</v>
      </c>
      <c r="C835" s="239" t="s">
        <v>12478</v>
      </c>
      <c r="E835" s="301" t="s">
        <v>683</v>
      </c>
      <c r="F835" s="307">
        <f>IF(ISBLANK('2M'!E16),"##BLANK",'2M'!E16)</f>
        <v>0</v>
      </c>
    </row>
    <row r="836" spans="2:6">
      <c r="B836" s="239" t="str">
        <f>'2M'!AB16</f>
        <v>B0112OAWNP</v>
      </c>
      <c r="C836" s="239" t="s">
        <v>12479</v>
      </c>
      <c r="E836" s="301" t="s">
        <v>683</v>
      </c>
      <c r="F836" s="307">
        <f>IF(ISBLANK('2M'!F16),"##BLANK",'2M'!F16)</f>
        <v>0.98299999999999998</v>
      </c>
    </row>
    <row r="837" spans="2:6">
      <c r="B837" s="239" t="str">
        <f>'2M'!AC16</f>
        <v>B0112OAWWP</v>
      </c>
      <c r="C837" s="239" t="s">
        <v>12480</v>
      </c>
      <c r="E837" s="301" t="s">
        <v>683</v>
      </c>
      <c r="F837" s="307">
        <f>IF(ISBLANK('2M'!G16),"##BLANK",'2M'!G16)</f>
        <v>0</v>
      </c>
    </row>
    <row r="838" spans="2:6">
      <c r="B838" s="239" t="str">
        <f>'2M'!AD16</f>
        <v>B0112OABIO</v>
      </c>
      <c r="C838" s="239" t="s">
        <v>12481</v>
      </c>
      <c r="E838" s="301" t="s">
        <v>683</v>
      </c>
      <c r="F838" s="307">
        <f>IF(ISBLANK('2M'!H16),"##BLANK",'2M'!H16)</f>
        <v>0</v>
      </c>
    </row>
    <row r="839" spans="2:6">
      <c r="B839" s="239" t="str">
        <f>'2M'!AE16</f>
        <v>B0112OAAPC</v>
      </c>
      <c r="C839" s="239" t="s">
        <v>12482</v>
      </c>
      <c r="E839" s="301" t="s">
        <v>683</v>
      </c>
      <c r="F839" s="307">
        <f>IF(ISBLANK('2M'!I16),"##BLANK",'2M'!I16)</f>
        <v>0</v>
      </c>
    </row>
    <row r="840" spans="2:6">
      <c r="B840" s="239" t="str">
        <f>'2M'!AF16</f>
        <v>B0112OATOT</v>
      </c>
      <c r="C840" s="239" t="s">
        <v>12483</v>
      </c>
      <c r="E840" s="301" t="s">
        <v>683</v>
      </c>
      <c r="F840" s="307">
        <f>IF(ISBLANK('2M'!J16),"##BLANK",'2M'!J16)</f>
        <v>0.98299999999999998</v>
      </c>
    </row>
    <row r="841" spans="2:6">
      <c r="B841" s="239" t="str">
        <f>'2M'!AA17</f>
        <v>B0113RCWR</v>
      </c>
      <c r="C841" s="239" t="s">
        <v>12484</v>
      </c>
      <c r="E841" s="301" t="s">
        <v>683</v>
      </c>
      <c r="F841" s="307">
        <f>IF(ISBLANK('2M'!E17),"##BLANK",'2M'!E17)</f>
        <v>9.9339999999999993</v>
      </c>
    </row>
    <row r="842" spans="2:6">
      <c r="B842" s="239" t="str">
        <f>'2M'!AB17</f>
        <v>B0113RCWNP</v>
      </c>
      <c r="C842" s="239" t="s">
        <v>12485</v>
      </c>
      <c r="E842" s="301" t="s">
        <v>683</v>
      </c>
      <c r="F842" s="307">
        <f>IF(ISBLANK('2M'!F17),"##BLANK",'2M'!F17)</f>
        <v>113.21600000000001</v>
      </c>
    </row>
    <row r="843" spans="2:6">
      <c r="B843" s="239" t="str">
        <f>'2M'!AC17</f>
        <v>B0113RCWWP</v>
      </c>
      <c r="C843" s="239" t="s">
        <v>12486</v>
      </c>
      <c r="E843" s="301" t="s">
        <v>683</v>
      </c>
      <c r="F843" s="307">
        <f>IF(ISBLANK('2M'!G17),"##BLANK",'2M'!G17)</f>
        <v>0</v>
      </c>
    </row>
    <row r="844" spans="2:6">
      <c r="B844" s="239" t="str">
        <f>'2M'!AD17</f>
        <v>B0113RCBIO</v>
      </c>
      <c r="C844" s="239" t="s">
        <v>12487</v>
      </c>
      <c r="E844" s="301" t="s">
        <v>683</v>
      </c>
      <c r="F844" s="307">
        <f>IF(ISBLANK('2M'!H17),"##BLANK",'2M'!H17)</f>
        <v>0</v>
      </c>
    </row>
    <row r="845" spans="2:6">
      <c r="B845" s="239" t="str">
        <f>'2M'!AE17</f>
        <v>B0113RCAPC</v>
      </c>
      <c r="C845" s="239" t="s">
        <v>12488</v>
      </c>
      <c r="E845" s="301" t="s">
        <v>683</v>
      </c>
      <c r="F845" s="307">
        <f>IF(ISBLANK('2M'!I17),"##BLANK",'2M'!I17)</f>
        <v>0</v>
      </c>
    </row>
    <row r="846" spans="2:6">
      <c r="B846" s="239" t="str">
        <f>'2M'!AF17</f>
        <v>B0113RCTOT</v>
      </c>
      <c r="C846" s="239" t="s">
        <v>12489</v>
      </c>
      <c r="E846" s="301" t="s">
        <v>683</v>
      </c>
      <c r="F846" s="307">
        <f>IF(ISBLANK('2M'!J17),"##BLANK",'2M'!J17)</f>
        <v>123.15</v>
      </c>
    </row>
    <row r="847" spans="2:6">
      <c r="B847" s="239" t="str">
        <f>'2M'!AF20</f>
        <v>B0114RCTOT</v>
      </c>
      <c r="C847" s="239" t="s">
        <v>12490</v>
      </c>
      <c r="E847" s="301" t="s">
        <v>683</v>
      </c>
      <c r="F847" s="307">
        <f>IF(ISBLANK('2M'!J20),"##BLANK",'2M'!J20)</f>
        <v>123.15</v>
      </c>
    </row>
    <row r="848" spans="2:6">
      <c r="B848" s="239" t="str">
        <f>'2M'!AF21</f>
        <v>B0115RRTOT</v>
      </c>
      <c r="C848" s="239" t="s">
        <v>12491</v>
      </c>
      <c r="E848" s="301" t="s">
        <v>683</v>
      </c>
      <c r="F848" s="307">
        <f>IF(ISBLANK('2M'!J21),"##BLANK",'2M'!J21)</f>
        <v>125.273</v>
      </c>
    </row>
    <row r="849" spans="2:6">
      <c r="B849" s="239" t="str">
        <f>'2M'!AA22</f>
        <v>B0116RIWR</v>
      </c>
      <c r="C849" s="239" t="s">
        <v>12492</v>
      </c>
      <c r="E849" s="301" t="s">
        <v>683</v>
      </c>
      <c r="F849" s="307">
        <f>IF(ISBLANK('2M'!E22),"##BLANK",'2M'!E22)</f>
        <v>-0.26700000000000124</v>
      </c>
    </row>
    <row r="850" spans="2:6">
      <c r="B850" s="239" t="str">
        <f>'2M'!AB22</f>
        <v>B0116RIWNP</v>
      </c>
      <c r="C850" s="239" t="s">
        <v>12493</v>
      </c>
      <c r="E850" s="301" t="s">
        <v>683</v>
      </c>
      <c r="F850" s="307">
        <f>IF(ISBLANK('2M'!F22),"##BLANK",'2M'!F22)</f>
        <v>-1.8559999999999945</v>
      </c>
    </row>
    <row r="851" spans="2:6">
      <c r="B851" s="239" t="str">
        <f>'2M'!AC22</f>
        <v>B0116RIWWP</v>
      </c>
      <c r="C851" s="239" t="s">
        <v>12494</v>
      </c>
      <c r="E851" s="301" t="s">
        <v>683</v>
      </c>
      <c r="F851" s="307">
        <f>IF(ISBLANK('2M'!G22),"##BLANK",'2M'!G22)</f>
        <v>0</v>
      </c>
    </row>
    <row r="852" spans="2:6">
      <c r="B852" s="239" t="str">
        <f>'2M'!AD22</f>
        <v>B0116RIBIO</v>
      </c>
      <c r="C852" s="239" t="s">
        <v>12495</v>
      </c>
      <c r="E852" s="301" t="s">
        <v>683</v>
      </c>
      <c r="F852" s="307">
        <f>IF(ISBLANK('2M'!H22),"##BLANK",'2M'!H22)</f>
        <v>0</v>
      </c>
    </row>
    <row r="853" spans="2:6">
      <c r="B853" s="239" t="str">
        <f>'2M'!AE22</f>
        <v>B0116RIAPC</v>
      </c>
      <c r="C853" s="239" t="s">
        <v>12496</v>
      </c>
      <c r="E853" s="301" t="s">
        <v>683</v>
      </c>
      <c r="F853" s="307">
        <f>IF(ISBLANK('2M'!I22),"##BLANK",'2M'!I22)</f>
        <v>0</v>
      </c>
    </row>
    <row r="854" spans="2:6">
      <c r="B854" s="239" t="str">
        <f>'2M'!AF22</f>
        <v>B0116RITOT</v>
      </c>
      <c r="C854" s="239" t="s">
        <v>12497</v>
      </c>
      <c r="E854" s="301" t="s">
        <v>683</v>
      </c>
      <c r="F854" s="307">
        <f>IF(ISBLANK('2M'!J22),"##BLANK",'2M'!J22)</f>
        <v>-2.1229999999999958</v>
      </c>
    </row>
    <row r="855" spans="2:6">
      <c r="B855" s="239" t="str">
        <f>'2N'!W10</f>
        <v>B0117STC</v>
      </c>
      <c r="C855" s="239" t="s">
        <v>12498</v>
      </c>
      <c r="E855" s="301" t="s">
        <v>683</v>
      </c>
      <c r="F855" s="307">
        <f>IF(ISBLANK('2N'!E10),"##BLANK",'2N'!E10)</f>
        <v>48.371000000000002</v>
      </c>
    </row>
    <row r="856" spans="2:6">
      <c r="B856" s="239" t="str">
        <f>'2N'!W11</f>
        <v>B0118STC</v>
      </c>
      <c r="C856" s="239" t="s">
        <v>12499</v>
      </c>
      <c r="E856" s="301" t="s">
        <v>683</v>
      </c>
      <c r="F856" s="307">
        <f>IF(ISBLANK('2N'!E11),"##BLANK",'2N'!E11)</f>
        <v>0</v>
      </c>
    </row>
    <row r="857" spans="2:6">
      <c r="B857" s="239" t="str">
        <f>'2N'!W12</f>
        <v>B0119STC</v>
      </c>
      <c r="C857" s="239" t="s">
        <v>12500</v>
      </c>
      <c r="E857" s="301" t="s">
        <v>683</v>
      </c>
      <c r="F857" s="307">
        <f>IF(ISBLANK('2N'!E12),"##BLANK",'2N'!E12)</f>
        <v>0</v>
      </c>
    </row>
    <row r="858" spans="2:6">
      <c r="B858" s="239" t="str">
        <f>'2N'!W15</f>
        <v>B0117NSTC</v>
      </c>
      <c r="C858" s="239" t="s">
        <v>12501</v>
      </c>
      <c r="E858" s="301" t="s">
        <v>683</v>
      </c>
      <c r="F858" s="307">
        <f>IF(ISBLANK('2N'!E15),"##BLANK",'2N'!E15)</f>
        <v>624.56441666666672</v>
      </c>
    </row>
    <row r="859" spans="2:6">
      <c r="B859" s="239" t="str">
        <f>'2N'!W16</f>
        <v>B0118NSTC</v>
      </c>
      <c r="C859" s="239" t="s">
        <v>12502</v>
      </c>
      <c r="E859" s="301" t="s">
        <v>683</v>
      </c>
      <c r="F859" s="307">
        <f>IF(ISBLANK('2N'!E16),"##BLANK",'2N'!E16)</f>
        <v>0</v>
      </c>
    </row>
    <row r="860" spans="2:6">
      <c r="B860" s="239" t="str">
        <f>'2N'!W17</f>
        <v>B0119NSTC</v>
      </c>
      <c r="C860" s="239" t="s">
        <v>12503</v>
      </c>
      <c r="E860" s="301" t="s">
        <v>683</v>
      </c>
      <c r="F860" s="307">
        <f>IF(ISBLANK('2N'!E17),"##BLANK",'2N'!E17)</f>
        <v>0</v>
      </c>
    </row>
    <row r="861" spans="2:6">
      <c r="B861" s="239" t="str">
        <f>'2N'!X20</f>
        <v>B0123STDC</v>
      </c>
      <c r="C861" s="239" t="s">
        <v>12504</v>
      </c>
      <c r="E861" s="301" t="s">
        <v>683</v>
      </c>
      <c r="F861" s="307">
        <f>IF(ISBLANK('2N'!F20),"##BLANK",'2N'!F20)</f>
        <v>64.005292427280807</v>
      </c>
    </row>
    <row r="862" spans="2:6">
      <c r="B862" s="239" t="str">
        <f>'2N'!X21</f>
        <v>B0124STDC</v>
      </c>
      <c r="C862" s="239" t="s">
        <v>12505</v>
      </c>
      <c r="E862" s="301" t="s">
        <v>683</v>
      </c>
      <c r="F862" s="307">
        <f>IF(ISBLANK('2N'!F21),"##BLANK",'2N'!F21)</f>
        <v>0</v>
      </c>
    </row>
    <row r="863" spans="2:6">
      <c r="B863" s="239" t="str">
        <f>'2N'!X22</f>
        <v>B0125STDC</v>
      </c>
      <c r="C863" s="239" t="s">
        <v>12506</v>
      </c>
      <c r="E863" s="301" t="s">
        <v>683</v>
      </c>
      <c r="F863" s="307">
        <f>IF(ISBLANK('2N'!F22),"##BLANK",'2N'!F22)</f>
        <v>0</v>
      </c>
    </row>
    <row r="864" spans="2:6">
      <c r="B864" s="239" t="str">
        <f>'2N'!V25</f>
        <v>B0125STCC</v>
      </c>
      <c r="C864" s="239" t="s">
        <v>12507</v>
      </c>
      <c r="E864" s="301" t="s">
        <v>683</v>
      </c>
      <c r="F864" s="307">
        <f>IF(ISBLANK('2N'!D25),"##BLANK",'2N'!D25)</f>
        <v>3.0960000000000001</v>
      </c>
    </row>
    <row r="865" spans="2:6">
      <c r="B865" s="239" t="str">
        <f>'2N'!V26</f>
        <v>B0126STCC</v>
      </c>
      <c r="C865" s="239" t="s">
        <v>12508</v>
      </c>
      <c r="E865" s="301" t="s">
        <v>683</v>
      </c>
      <c r="F865" s="307">
        <f>IF(ISBLANK('2N'!D26),"##BLANK",'2N'!D26)</f>
        <v>0</v>
      </c>
    </row>
    <row r="866" spans="2:6">
      <c r="B866" s="239" t="str">
        <f>'2N'!V27</f>
        <v>B0127STCC</v>
      </c>
      <c r="C866" s="239" t="s">
        <v>12509</v>
      </c>
      <c r="E866" s="301" t="s">
        <v>683</v>
      </c>
      <c r="F866" s="307">
        <f>IF(ISBLANK('2N'!D27),"##BLANK",'2N'!D27)</f>
        <v>0</v>
      </c>
    </row>
    <row r="867" spans="2:6">
      <c r="B867" s="239" t="str">
        <f>'2N'!X28</f>
        <v>B0128STCC</v>
      </c>
      <c r="C867" s="239" t="s">
        <v>12510</v>
      </c>
      <c r="E867" s="301" t="s">
        <v>683</v>
      </c>
      <c r="F867" s="307">
        <f>IF(ISBLANK('2N'!F28),"##BLANK",'2N'!F28)</f>
        <v>4.6007386791080123</v>
      </c>
    </row>
    <row r="868" spans="2:6">
      <c r="B868" s="239" t="str">
        <f>'2N'!X29</f>
        <v>B0129STCC</v>
      </c>
      <c r="C868" s="239" t="s">
        <v>12511</v>
      </c>
      <c r="E868" s="301" t="s">
        <v>683</v>
      </c>
      <c r="F868" s="307">
        <f>IF(ISBLANK('2N'!F29),"##BLANK",'2N'!F29)</f>
        <v>0</v>
      </c>
    </row>
    <row r="869" spans="2:6">
      <c r="B869" s="239" t="str">
        <f>'2N'!X30</f>
        <v>B0130STCC</v>
      </c>
      <c r="C869" s="239" t="s">
        <v>12512</v>
      </c>
      <c r="E869" s="301" t="s">
        <v>683</v>
      </c>
      <c r="F869" s="307">
        <f>IF(ISBLANK('2N'!F30),"##BLANK",'2N'!F30)</f>
        <v>0</v>
      </c>
    </row>
    <row r="870" spans="2:6">
      <c r="B870" s="239" t="str">
        <f>'2N'!V33</f>
        <v>B0131STCC</v>
      </c>
      <c r="C870" s="239" t="s">
        <v>12513</v>
      </c>
      <c r="E870" s="301" t="s">
        <v>683</v>
      </c>
      <c r="F870" s="307">
        <f>IF(ISBLANK('2N'!D33),"##BLANK",'2N'!D33)</f>
        <v>0</v>
      </c>
    </row>
    <row r="871" spans="2:6">
      <c r="B871" s="239" t="str">
        <f>'2N'!V34</f>
        <v>B0132STCC</v>
      </c>
      <c r="C871" s="239" t="s">
        <v>12514</v>
      </c>
      <c r="E871" s="301" t="s">
        <v>683</v>
      </c>
      <c r="F871" s="307">
        <f>IF(ISBLANK('2N'!D34),"##BLANK",'2N'!D34)</f>
        <v>0</v>
      </c>
    </row>
    <row r="872" spans="2:6">
      <c r="B872" s="239" t="str">
        <f>'2N'!V35</f>
        <v>B0133STCC</v>
      </c>
      <c r="C872" s="239" t="s">
        <v>12515</v>
      </c>
      <c r="E872" s="301" t="s">
        <v>683</v>
      </c>
      <c r="F872" s="307">
        <f>IF(ISBLANK('2N'!D35),"##BLANK",'2N'!D35)</f>
        <v>0</v>
      </c>
    </row>
    <row r="873" spans="2:6">
      <c r="B873" s="239" t="str">
        <f>'2N'!X36</f>
        <v>B0134STCC</v>
      </c>
      <c r="C873" s="239" t="s">
        <v>12516</v>
      </c>
      <c r="E873" s="301" t="s">
        <v>683</v>
      </c>
      <c r="F873" s="307">
        <f>IF(ISBLANK('2N'!F36),"##BLANK",'2N'!F36)</f>
        <v>0</v>
      </c>
    </row>
    <row r="874" spans="2:6">
      <c r="B874" s="239" t="str">
        <f>'2N'!X37</f>
        <v>B0135STCC</v>
      </c>
      <c r="C874" s="239" t="s">
        <v>12517</v>
      </c>
      <c r="E874" s="301" t="s">
        <v>683</v>
      </c>
      <c r="F874" s="307">
        <f>IF(ISBLANK('2N'!F37),"##BLANK",'2N'!F37)</f>
        <v>0</v>
      </c>
    </row>
    <row r="875" spans="2:6">
      <c r="B875" s="239" t="str">
        <f>'2N'!X38</f>
        <v>B0136STCC</v>
      </c>
      <c r="C875" s="239" t="s">
        <v>12518</v>
      </c>
      <c r="E875" s="301" t="s">
        <v>683</v>
      </c>
      <c r="F875" s="307">
        <f>IF(ISBLANK('2N'!F38),"##BLANK",'2N'!F38)</f>
        <v>0</v>
      </c>
    </row>
    <row r="876" spans="2:6">
      <c r="B876" s="239" t="str">
        <f>'2N'!X41</f>
        <v>B0137STSC</v>
      </c>
      <c r="C876" s="239" t="s">
        <v>12519</v>
      </c>
      <c r="E876" s="301" t="s">
        <v>683</v>
      </c>
      <c r="F876" s="307">
        <f>IF(ISBLANK('2N'!F41),"##BLANK",'2N'!F41)</f>
        <v>3</v>
      </c>
    </row>
    <row r="877" spans="2:6">
      <c r="B877" s="239" t="str">
        <f>'2N'!X42</f>
        <v>B0138STSC</v>
      </c>
      <c r="C877" s="239" t="s">
        <v>12520</v>
      </c>
      <c r="E877" s="301" t="s">
        <v>683</v>
      </c>
      <c r="F877" s="307">
        <f>IF(ISBLANK('2N'!F42),"##BLANK",'2N'!F42)</f>
        <v>3</v>
      </c>
    </row>
    <row r="878" spans="2:6">
      <c r="B878" s="239" t="str">
        <f>'2O'!AE8</f>
        <v>BMA4012WR</v>
      </c>
      <c r="C878" s="239" t="s">
        <v>12521</v>
      </c>
      <c r="E878" s="301" t="s">
        <v>683</v>
      </c>
      <c r="F878" s="307">
        <f>IF(ISBLANK('2O'!E8),"##BLANK",'2O'!E8)</f>
        <v>0</v>
      </c>
    </row>
    <row r="879" spans="2:6">
      <c r="B879" s="239" t="str">
        <f>'2O'!AF8</f>
        <v>BMA4012WN</v>
      </c>
      <c r="C879" s="239" t="s">
        <v>12522</v>
      </c>
      <c r="E879" s="301" t="s">
        <v>683</v>
      </c>
      <c r="F879" s="307">
        <f>IF(ISBLANK('2O'!F8),"##BLANK",'2O'!F8)</f>
        <v>0</v>
      </c>
    </row>
    <row r="880" spans="2:6">
      <c r="B880" s="239" t="str">
        <f>'2O'!AG8</f>
        <v>BMA4012WNK</v>
      </c>
      <c r="C880" s="239" t="s">
        <v>12523</v>
      </c>
      <c r="E880" s="301" t="s">
        <v>683</v>
      </c>
      <c r="F880" s="307">
        <f>IF(ISBLANK('2O'!G8),"##BLANK",'2O'!G8)</f>
        <v>0</v>
      </c>
    </row>
    <row r="881" spans="2:6">
      <c r="B881" s="239" t="str">
        <f>'2O'!AH8</f>
        <v>BMA4012SG</v>
      </c>
      <c r="C881" s="239" t="s">
        <v>12524</v>
      </c>
      <c r="E881" s="301" t="s">
        <v>683</v>
      </c>
      <c r="F881" s="307">
        <f>IF(ISBLANK('2O'!H8),"##BLANK",'2O'!H8)</f>
        <v>0</v>
      </c>
    </row>
    <row r="882" spans="2:6">
      <c r="B882" s="239" t="str">
        <f>'2O'!AI8</f>
        <v>BMA4012STTT</v>
      </c>
      <c r="C882" s="239" t="s">
        <v>12525</v>
      </c>
      <c r="E882" s="301" t="s">
        <v>683</v>
      </c>
      <c r="F882" s="307">
        <f>IF(ISBLANK('2O'!I8),"##BLANK",'2O'!I8)</f>
        <v>0</v>
      </c>
    </row>
    <row r="883" spans="2:6">
      <c r="B883" s="239" t="str">
        <f>'2O'!AJ8</f>
        <v>BMA4012H</v>
      </c>
      <c r="C883" s="239" t="s">
        <v>12526</v>
      </c>
      <c r="E883" s="301" t="s">
        <v>683</v>
      </c>
      <c r="F883" s="307">
        <f>IF(ISBLANK('2O'!J8),"##BLANK",'2O'!J8)</f>
        <v>0</v>
      </c>
    </row>
    <row r="884" spans="2:6">
      <c r="B884" s="239" t="str">
        <f>'2O'!AK8</f>
        <v>BMA4012NH</v>
      </c>
      <c r="C884" s="239" t="s">
        <v>12527</v>
      </c>
      <c r="E884" s="301" t="s">
        <v>683</v>
      </c>
      <c r="F884" s="307">
        <f>IF(ISBLANK('2O'!K8),"##BLANK",'2O'!K8)</f>
        <v>0</v>
      </c>
    </row>
    <row r="885" spans="2:6">
      <c r="B885" s="239" t="str">
        <f>'2O'!AL8</f>
        <v>BMA4012CTOT</v>
      </c>
      <c r="C885" s="239" t="s">
        <v>12528</v>
      </c>
      <c r="E885" s="301" t="s">
        <v>683</v>
      </c>
      <c r="F885" s="307">
        <f>IF(ISBLANK('2O'!L8),"##BLANK",'2O'!L8)</f>
        <v>0</v>
      </c>
    </row>
    <row r="886" spans="2:6">
      <c r="B886" s="239" t="str">
        <f>'2O'!AE9</f>
        <v>BMA4016WR</v>
      </c>
      <c r="C886" s="239" t="s">
        <v>12529</v>
      </c>
      <c r="E886" s="301" t="s">
        <v>683</v>
      </c>
      <c r="F886" s="307">
        <f>IF(ISBLANK('2O'!E9),"##BLANK",'2O'!E9)</f>
        <v>0</v>
      </c>
    </row>
    <row r="887" spans="2:6">
      <c r="B887" s="239" t="str">
        <f>'2O'!AF9</f>
        <v>BMA4016WN</v>
      </c>
      <c r="C887" s="239" t="s">
        <v>12530</v>
      </c>
      <c r="E887" s="301" t="s">
        <v>683</v>
      </c>
      <c r="F887" s="307">
        <f>IF(ISBLANK('2O'!F9),"##BLANK",'2O'!F9)</f>
        <v>0</v>
      </c>
    </row>
    <row r="888" spans="2:6">
      <c r="B888" s="239" t="str">
        <f>'2O'!AG9</f>
        <v>BMA4016WNK</v>
      </c>
      <c r="C888" s="239" t="s">
        <v>12531</v>
      </c>
      <c r="E888" s="301" t="s">
        <v>683</v>
      </c>
      <c r="F888" s="307">
        <f>IF(ISBLANK('2O'!G9),"##BLANK",'2O'!G9)</f>
        <v>0</v>
      </c>
    </row>
    <row r="889" spans="2:6">
      <c r="B889" s="239" t="str">
        <f>'2O'!AH9</f>
        <v>BMA4016SG</v>
      </c>
      <c r="C889" s="239" t="s">
        <v>12532</v>
      </c>
      <c r="E889" s="301" t="s">
        <v>683</v>
      </c>
      <c r="F889" s="307">
        <f>IF(ISBLANK('2O'!H9),"##BLANK",'2O'!H9)</f>
        <v>0</v>
      </c>
    </row>
    <row r="890" spans="2:6">
      <c r="B890" s="239" t="str">
        <f>'2O'!AI9</f>
        <v>BMA4016STTT</v>
      </c>
      <c r="C890" s="239" t="s">
        <v>12533</v>
      </c>
      <c r="E890" s="301" t="s">
        <v>683</v>
      </c>
      <c r="F890" s="307">
        <f>IF(ISBLANK('2O'!I9),"##BLANK",'2O'!I9)</f>
        <v>0</v>
      </c>
    </row>
    <row r="891" spans="2:6">
      <c r="B891" s="239" t="str">
        <f>'2O'!AJ9</f>
        <v>BMA4016H</v>
      </c>
      <c r="C891" s="239" t="s">
        <v>12534</v>
      </c>
      <c r="E891" s="301" t="s">
        <v>683</v>
      </c>
      <c r="F891" s="307">
        <f>IF(ISBLANK('2O'!J9),"##BLANK",'2O'!J9)</f>
        <v>0</v>
      </c>
    </row>
    <row r="892" spans="2:6">
      <c r="B892" s="239" t="str">
        <f>'2O'!AK9</f>
        <v>BMA4016NH</v>
      </c>
      <c r="C892" s="239" t="s">
        <v>12535</v>
      </c>
      <c r="E892" s="301" t="s">
        <v>683</v>
      </c>
      <c r="F892" s="307">
        <f>IF(ISBLANK('2O'!K9),"##BLANK",'2O'!K9)</f>
        <v>0</v>
      </c>
    </row>
    <row r="893" spans="2:6">
      <c r="B893" s="239" t="str">
        <f>'2O'!AL9</f>
        <v>BMA4016CTOT</v>
      </c>
      <c r="C893" s="239" t="s">
        <v>12536</v>
      </c>
      <c r="E893" s="301" t="s">
        <v>683</v>
      </c>
      <c r="F893" s="307">
        <f>IF(ISBLANK('2O'!L9),"##BLANK",'2O'!L9)</f>
        <v>0</v>
      </c>
    </row>
    <row r="894" spans="2:6">
      <c r="B894" s="239" t="str">
        <f>'2O'!AE10</f>
        <v>BMA4017WR</v>
      </c>
      <c r="C894" s="239" t="s">
        <v>12537</v>
      </c>
      <c r="E894" s="301" t="s">
        <v>683</v>
      </c>
      <c r="F894" s="307">
        <f>IF(ISBLANK('2O'!E10),"##BLANK",'2O'!E10)</f>
        <v>0</v>
      </c>
    </row>
    <row r="895" spans="2:6">
      <c r="B895" s="239" t="str">
        <f>'2O'!AF10</f>
        <v>BMA4017WN</v>
      </c>
      <c r="C895" s="239" t="s">
        <v>12538</v>
      </c>
      <c r="E895" s="301" t="s">
        <v>683</v>
      </c>
      <c r="F895" s="307">
        <f>IF(ISBLANK('2O'!F10),"##BLANK",'2O'!F10)</f>
        <v>0</v>
      </c>
    </row>
    <row r="896" spans="2:6">
      <c r="B896" s="239" t="str">
        <f>'2O'!AG10</f>
        <v>BMA4017WNK</v>
      </c>
      <c r="C896" s="239" t="s">
        <v>12539</v>
      </c>
      <c r="E896" s="301" t="s">
        <v>683</v>
      </c>
      <c r="F896" s="307">
        <f>IF(ISBLANK('2O'!G10),"##BLANK",'2O'!G10)</f>
        <v>0</v>
      </c>
    </row>
    <row r="897" spans="2:6">
      <c r="B897" s="239" t="str">
        <f>'2O'!AH10</f>
        <v>BMA4017SG</v>
      </c>
      <c r="C897" s="239" t="s">
        <v>12540</v>
      </c>
      <c r="E897" s="301" t="s">
        <v>683</v>
      </c>
      <c r="F897" s="307">
        <f>IF(ISBLANK('2O'!H10),"##BLANK",'2O'!H10)</f>
        <v>0</v>
      </c>
    </row>
    <row r="898" spans="2:6">
      <c r="B898" s="239" t="str">
        <f>'2O'!AI10</f>
        <v>BMA4017STTT</v>
      </c>
      <c r="C898" s="239" t="s">
        <v>12541</v>
      </c>
      <c r="E898" s="301" t="s">
        <v>683</v>
      </c>
      <c r="F898" s="307">
        <f>IF(ISBLANK('2O'!I10),"##BLANK",'2O'!I10)</f>
        <v>0</v>
      </c>
    </row>
    <row r="899" spans="2:6">
      <c r="B899" s="239" t="str">
        <f>'2O'!AJ10</f>
        <v>BMA4017H</v>
      </c>
      <c r="C899" s="239" t="s">
        <v>12542</v>
      </c>
      <c r="E899" s="301" t="s">
        <v>683</v>
      </c>
      <c r="F899" s="307">
        <f>IF(ISBLANK('2O'!J10),"##BLANK",'2O'!J10)</f>
        <v>0</v>
      </c>
    </row>
    <row r="900" spans="2:6">
      <c r="B900" s="239" t="str">
        <f>'2O'!AK10</f>
        <v>BMA4017NH</v>
      </c>
      <c r="C900" s="239" t="s">
        <v>12543</v>
      </c>
      <c r="E900" s="301" t="s">
        <v>683</v>
      </c>
      <c r="F900" s="307">
        <f>IF(ISBLANK('2O'!K10),"##BLANK",'2O'!K10)</f>
        <v>0</v>
      </c>
    </row>
    <row r="901" spans="2:6">
      <c r="B901" s="239" t="str">
        <f>'2O'!AL10</f>
        <v>BMA4017CTOT</v>
      </c>
      <c r="C901" s="239" t="s">
        <v>12544</v>
      </c>
      <c r="E901" s="301" t="s">
        <v>683</v>
      </c>
      <c r="F901" s="307">
        <f>IF(ISBLANK('2O'!L10),"##BLANK",'2O'!L10)</f>
        <v>0</v>
      </c>
    </row>
    <row r="902" spans="2:6">
      <c r="B902" s="239" t="str">
        <f>'2O'!AE11</f>
        <v>BMA4021WR</v>
      </c>
      <c r="C902" s="239" t="s">
        <v>12545</v>
      </c>
      <c r="E902" s="301" t="s">
        <v>683</v>
      </c>
      <c r="F902" s="307">
        <f>IF(ISBLANK('2O'!E11),"##BLANK",'2O'!E11)</f>
        <v>0</v>
      </c>
    </row>
    <row r="903" spans="2:6">
      <c r="B903" s="239" t="str">
        <f>'2O'!AF11</f>
        <v>BMA4021WN</v>
      </c>
      <c r="C903" s="239" t="s">
        <v>12546</v>
      </c>
      <c r="E903" s="301" t="s">
        <v>683</v>
      </c>
      <c r="F903" s="307">
        <f>IF(ISBLANK('2O'!F11),"##BLANK",'2O'!F11)</f>
        <v>0</v>
      </c>
    </row>
    <row r="904" spans="2:6">
      <c r="B904" s="239" t="str">
        <f>'2O'!AG11</f>
        <v>BMA4021WNK</v>
      </c>
      <c r="C904" s="239" t="s">
        <v>12547</v>
      </c>
      <c r="E904" s="301" t="s">
        <v>683</v>
      </c>
      <c r="F904" s="307">
        <f>IF(ISBLANK('2O'!G11),"##BLANK",'2O'!G11)</f>
        <v>0</v>
      </c>
    </row>
    <row r="905" spans="2:6">
      <c r="B905" s="239" t="str">
        <f>'2O'!AH11</f>
        <v>BMA4021SG</v>
      </c>
      <c r="C905" s="239" t="s">
        <v>12548</v>
      </c>
      <c r="E905" s="301" t="s">
        <v>683</v>
      </c>
      <c r="F905" s="307">
        <f>IF(ISBLANK('2O'!H11),"##BLANK",'2O'!H11)</f>
        <v>0</v>
      </c>
    </row>
    <row r="906" spans="2:6">
      <c r="B906" s="239" t="str">
        <f>'2O'!AI11</f>
        <v>BMA4021STTT</v>
      </c>
      <c r="C906" s="239" t="s">
        <v>12549</v>
      </c>
      <c r="E906" s="301" t="s">
        <v>683</v>
      </c>
      <c r="F906" s="307">
        <f>IF(ISBLANK('2O'!I11),"##BLANK",'2O'!I11)</f>
        <v>0</v>
      </c>
    </row>
    <row r="907" spans="2:6">
      <c r="B907" s="239" t="str">
        <f>'2O'!AJ11</f>
        <v>BMA4021H</v>
      </c>
      <c r="C907" s="239" t="s">
        <v>12550</v>
      </c>
      <c r="E907" s="301" t="s">
        <v>683</v>
      </c>
      <c r="F907" s="307">
        <f>IF(ISBLANK('2O'!J11),"##BLANK",'2O'!J11)</f>
        <v>0</v>
      </c>
    </row>
    <row r="908" spans="2:6">
      <c r="B908" s="239" t="str">
        <f>'2O'!AK11</f>
        <v>BMA4021NH</v>
      </c>
      <c r="C908" s="239" t="s">
        <v>12551</v>
      </c>
      <c r="E908" s="301" t="s">
        <v>683</v>
      </c>
      <c r="F908" s="307">
        <f>IF(ISBLANK('2O'!K11),"##BLANK",'2O'!K11)</f>
        <v>0</v>
      </c>
    </row>
    <row r="909" spans="2:6">
      <c r="B909" s="239" t="str">
        <f>'2O'!AL11</f>
        <v>BMA4021CTOT</v>
      </c>
      <c r="C909" s="239" t="s">
        <v>12552</v>
      </c>
      <c r="E909" s="301" t="s">
        <v>683</v>
      </c>
      <c r="F909" s="307">
        <f>IF(ISBLANK('2O'!L11),"##BLANK",'2O'!L11)</f>
        <v>0</v>
      </c>
    </row>
    <row r="910" spans="2:6">
      <c r="B910" s="239" t="str">
        <f>'2O'!AE12</f>
        <v>BMA4019WR</v>
      </c>
      <c r="C910" s="239" t="s">
        <v>12553</v>
      </c>
      <c r="E910" s="301" t="s">
        <v>683</v>
      </c>
      <c r="F910" s="307">
        <f>IF(ISBLANK('2O'!E12),"##BLANK",'2O'!E12)</f>
        <v>0</v>
      </c>
    </row>
    <row r="911" spans="2:6">
      <c r="B911" s="239" t="str">
        <f>'2O'!AF12</f>
        <v>BMA4019WN</v>
      </c>
      <c r="C911" s="239" t="s">
        <v>12554</v>
      </c>
      <c r="E911" s="301" t="s">
        <v>683</v>
      </c>
      <c r="F911" s="307">
        <f>IF(ISBLANK('2O'!F12),"##BLANK",'2O'!F12)</f>
        <v>0</v>
      </c>
    </row>
    <row r="912" spans="2:6">
      <c r="B912" s="239" t="str">
        <f>'2O'!AG12</f>
        <v>BMA4019WNK</v>
      </c>
      <c r="C912" s="239" t="s">
        <v>12555</v>
      </c>
      <c r="E912" s="301" t="s">
        <v>683</v>
      </c>
      <c r="F912" s="307">
        <f>IF(ISBLANK('2O'!G12),"##BLANK",'2O'!G12)</f>
        <v>0</v>
      </c>
    </row>
    <row r="913" spans="2:6">
      <c r="B913" s="239" t="str">
        <f>'2O'!AH12</f>
        <v>BMA4019SG</v>
      </c>
      <c r="C913" s="239" t="s">
        <v>12556</v>
      </c>
      <c r="E913" s="301" t="s">
        <v>683</v>
      </c>
      <c r="F913" s="307">
        <f>IF(ISBLANK('2O'!H12),"##BLANK",'2O'!H12)</f>
        <v>0</v>
      </c>
    </row>
    <row r="914" spans="2:6">
      <c r="B914" s="239" t="str">
        <f>'2O'!AI12</f>
        <v>BMA4019STTT</v>
      </c>
      <c r="C914" s="239" t="s">
        <v>12557</v>
      </c>
      <c r="E914" s="301" t="s">
        <v>683</v>
      </c>
      <c r="F914" s="307">
        <f>IF(ISBLANK('2O'!I12),"##BLANK",'2O'!I12)</f>
        <v>0</v>
      </c>
    </row>
    <row r="915" spans="2:6">
      <c r="B915" s="239" t="str">
        <f>'2O'!AJ12</f>
        <v>BMA4019H</v>
      </c>
      <c r="C915" s="239" t="s">
        <v>12558</v>
      </c>
      <c r="E915" s="301" t="s">
        <v>683</v>
      </c>
      <c r="F915" s="307">
        <f>IF(ISBLANK('2O'!J12),"##BLANK",'2O'!J12)</f>
        <v>0</v>
      </c>
    </row>
    <row r="916" spans="2:6">
      <c r="B916" s="239" t="str">
        <f>'2O'!AK12</f>
        <v>BMA4019NH</v>
      </c>
      <c r="C916" s="239" t="s">
        <v>12559</v>
      </c>
      <c r="E916" s="301" t="s">
        <v>683</v>
      </c>
      <c r="F916" s="307">
        <f>IF(ISBLANK('2O'!K12),"##BLANK",'2O'!K12)</f>
        <v>0</v>
      </c>
    </row>
    <row r="917" spans="2:6">
      <c r="B917" s="239" t="str">
        <f>'2O'!AL12</f>
        <v>BMA4019CTOT</v>
      </c>
      <c r="C917" s="239" t="s">
        <v>12560</v>
      </c>
      <c r="E917" s="301" t="s">
        <v>683</v>
      </c>
      <c r="F917" s="307">
        <f>IF(ISBLANK('2O'!L12),"##BLANK",'2O'!L12)</f>
        <v>0</v>
      </c>
    </row>
    <row r="918" spans="2:6">
      <c r="B918" s="239" t="str">
        <f>'2O'!AE13</f>
        <v>BMA4018WR</v>
      </c>
      <c r="C918" s="239" t="s">
        <v>12561</v>
      </c>
      <c r="E918" s="301" t="s">
        <v>683</v>
      </c>
      <c r="F918" s="307">
        <f>IF(ISBLANK('2O'!E13),"##BLANK",'2O'!E13)</f>
        <v>0</v>
      </c>
    </row>
    <row r="919" spans="2:6">
      <c r="B919" s="239" t="str">
        <f>'2O'!AF13</f>
        <v>BMA4018WN</v>
      </c>
      <c r="C919" s="239" t="s">
        <v>12562</v>
      </c>
      <c r="E919" s="301" t="s">
        <v>683</v>
      </c>
      <c r="F919" s="307">
        <f>IF(ISBLANK('2O'!F13),"##BLANK",'2O'!F13)</f>
        <v>0</v>
      </c>
    </row>
    <row r="920" spans="2:6">
      <c r="B920" s="239" t="str">
        <f>'2O'!AG13</f>
        <v>BMA4018WNK</v>
      </c>
      <c r="C920" s="239" t="s">
        <v>12563</v>
      </c>
      <c r="E920" s="301" t="s">
        <v>683</v>
      </c>
      <c r="F920" s="307">
        <f>IF(ISBLANK('2O'!G13),"##BLANK",'2O'!G13)</f>
        <v>0</v>
      </c>
    </row>
    <row r="921" spans="2:6">
      <c r="B921" s="239" t="str">
        <f>'2O'!AH13</f>
        <v>BMA4018SG</v>
      </c>
      <c r="C921" s="239" t="s">
        <v>12564</v>
      </c>
      <c r="E921" s="301" t="s">
        <v>683</v>
      </c>
      <c r="F921" s="307">
        <f>IF(ISBLANK('2O'!H13),"##BLANK",'2O'!H13)</f>
        <v>0</v>
      </c>
    </row>
    <row r="922" spans="2:6">
      <c r="B922" s="239" t="str">
        <f>'2O'!AI13</f>
        <v>BMA4018STTT</v>
      </c>
      <c r="C922" s="239" t="s">
        <v>12565</v>
      </c>
      <c r="E922" s="301" t="s">
        <v>683</v>
      </c>
      <c r="F922" s="307">
        <f>IF(ISBLANK('2O'!I13),"##BLANK",'2O'!I13)</f>
        <v>0</v>
      </c>
    </row>
    <row r="923" spans="2:6">
      <c r="B923" s="239" t="str">
        <f>'2O'!AJ13</f>
        <v>BMA4018H</v>
      </c>
      <c r="C923" s="239" t="s">
        <v>12566</v>
      </c>
      <c r="E923" s="301" t="s">
        <v>683</v>
      </c>
      <c r="F923" s="307">
        <f>IF(ISBLANK('2O'!J13),"##BLANK",'2O'!J13)</f>
        <v>0</v>
      </c>
    </row>
    <row r="924" spans="2:6">
      <c r="B924" s="239" t="str">
        <f>'2O'!AK13</f>
        <v>BMA4018NH</v>
      </c>
      <c r="C924" s="239" t="s">
        <v>12567</v>
      </c>
      <c r="E924" s="301" t="s">
        <v>683</v>
      </c>
      <c r="F924" s="307">
        <f>IF(ISBLANK('2O'!K13),"##BLANK",'2O'!K13)</f>
        <v>0</v>
      </c>
    </row>
    <row r="925" spans="2:6">
      <c r="B925" s="239" t="str">
        <f>'2O'!AL13</f>
        <v>BMA4018CTOT</v>
      </c>
      <c r="C925" s="239" t="s">
        <v>12568</v>
      </c>
      <c r="E925" s="301" t="s">
        <v>683</v>
      </c>
      <c r="F925" s="307">
        <f>IF(ISBLANK('2O'!L13),"##BLANK",'2O'!L13)</f>
        <v>0</v>
      </c>
    </row>
    <row r="926" spans="2:6">
      <c r="B926" s="239" t="str">
        <f>'2O'!AE16</f>
        <v>BMA4041WR</v>
      </c>
      <c r="C926" s="239" t="s">
        <v>12569</v>
      </c>
      <c r="E926" s="301" t="s">
        <v>683</v>
      </c>
      <c r="F926" s="307">
        <f>IF(ISBLANK('2O'!E16),"##BLANK",'2O'!E16)</f>
        <v>0</v>
      </c>
    </row>
    <row r="927" spans="2:6">
      <c r="B927" s="239" t="str">
        <f>'2O'!AF16</f>
        <v>BMA4041WN</v>
      </c>
      <c r="C927" s="239" t="s">
        <v>12570</v>
      </c>
      <c r="E927" s="301" t="s">
        <v>683</v>
      </c>
      <c r="F927" s="307">
        <f>IF(ISBLANK('2O'!F16),"##BLANK",'2O'!F16)</f>
        <v>0</v>
      </c>
    </row>
    <row r="928" spans="2:6">
      <c r="B928" s="239" t="str">
        <f>'2O'!AG16</f>
        <v>BMA4041WNK</v>
      </c>
      <c r="C928" s="239" t="s">
        <v>12571</v>
      </c>
      <c r="E928" s="301" t="s">
        <v>683</v>
      </c>
      <c r="F928" s="307">
        <f>IF(ISBLANK('2O'!G16),"##BLANK",'2O'!G16)</f>
        <v>0</v>
      </c>
    </row>
    <row r="929" spans="2:6">
      <c r="B929" s="239" t="str">
        <f>'2O'!AH16</f>
        <v>BMA4041SG</v>
      </c>
      <c r="C929" s="239" t="s">
        <v>12572</v>
      </c>
      <c r="E929" s="301" t="s">
        <v>683</v>
      </c>
      <c r="F929" s="307">
        <f>IF(ISBLANK('2O'!H16),"##BLANK",'2O'!H16)</f>
        <v>0</v>
      </c>
    </row>
    <row r="930" spans="2:6">
      <c r="B930" s="239" t="str">
        <f>'2O'!AI16</f>
        <v>BMA4041STTT</v>
      </c>
      <c r="C930" s="239" t="s">
        <v>12573</v>
      </c>
      <c r="E930" s="301" t="s">
        <v>683</v>
      </c>
      <c r="F930" s="307">
        <f>IF(ISBLANK('2O'!I16),"##BLANK",'2O'!I16)</f>
        <v>0</v>
      </c>
    </row>
    <row r="931" spans="2:6">
      <c r="B931" s="239" t="str">
        <f>'2O'!AJ16</f>
        <v>BMA4041H</v>
      </c>
      <c r="C931" s="239" t="s">
        <v>12574</v>
      </c>
      <c r="E931" s="301" t="s">
        <v>683</v>
      </c>
      <c r="F931" s="307">
        <f>IF(ISBLANK('2O'!J16),"##BLANK",'2O'!J16)</f>
        <v>0</v>
      </c>
    </row>
    <row r="932" spans="2:6">
      <c r="B932" s="239" t="str">
        <f>'2O'!AK16</f>
        <v>BMA4041NH</v>
      </c>
      <c r="C932" s="239" t="s">
        <v>12575</v>
      </c>
      <c r="E932" s="301" t="s">
        <v>683</v>
      </c>
      <c r="F932" s="307">
        <f>IF(ISBLANK('2O'!K16),"##BLANK",'2O'!K16)</f>
        <v>0</v>
      </c>
    </row>
    <row r="933" spans="2:6">
      <c r="B933" s="239" t="str">
        <f>'2O'!AL16</f>
        <v>BMA041CTOT</v>
      </c>
      <c r="C933" s="239" t="s">
        <v>12576</v>
      </c>
      <c r="E933" s="301" t="s">
        <v>683</v>
      </c>
      <c r="F933" s="307">
        <f>IF(ISBLANK('2O'!L16),"##BLANK",'2O'!L16)</f>
        <v>0</v>
      </c>
    </row>
    <row r="934" spans="2:6">
      <c r="B934" s="239" t="str">
        <f>'2O'!AE17</f>
        <v>BMA4045WR</v>
      </c>
      <c r="C934" s="239" t="s">
        <v>12577</v>
      </c>
      <c r="E934" s="301" t="s">
        <v>683</v>
      </c>
      <c r="F934" s="307">
        <f>IF(ISBLANK('2O'!E17),"##BLANK",'2O'!E17)</f>
        <v>0</v>
      </c>
    </row>
    <row r="935" spans="2:6">
      <c r="B935" s="239" t="str">
        <f>'2O'!AF17</f>
        <v>BMA4045WN</v>
      </c>
      <c r="C935" s="239" t="s">
        <v>12578</v>
      </c>
      <c r="E935" s="301" t="s">
        <v>683</v>
      </c>
      <c r="F935" s="307">
        <f>IF(ISBLANK('2O'!F17),"##BLANK",'2O'!F17)</f>
        <v>0</v>
      </c>
    </row>
    <row r="936" spans="2:6">
      <c r="B936" s="239" t="str">
        <f>'2O'!AG17</f>
        <v>BMA4045WNK</v>
      </c>
      <c r="C936" s="239" t="s">
        <v>12579</v>
      </c>
      <c r="E936" s="301" t="s">
        <v>683</v>
      </c>
      <c r="F936" s="307">
        <f>IF(ISBLANK('2O'!G17),"##BLANK",'2O'!G17)</f>
        <v>0</v>
      </c>
    </row>
    <row r="937" spans="2:6">
      <c r="B937" s="239" t="str">
        <f>'2O'!AH17</f>
        <v>BMA4045SG</v>
      </c>
      <c r="C937" s="239" t="s">
        <v>12580</v>
      </c>
      <c r="E937" s="301" t="s">
        <v>683</v>
      </c>
      <c r="F937" s="307">
        <f>IF(ISBLANK('2O'!H17),"##BLANK",'2O'!H17)</f>
        <v>0</v>
      </c>
    </row>
    <row r="938" spans="2:6">
      <c r="B938" s="239" t="str">
        <f>'2O'!AI17</f>
        <v>BMA4045STTT</v>
      </c>
      <c r="C938" s="239" t="s">
        <v>12581</v>
      </c>
      <c r="E938" s="301" t="s">
        <v>683</v>
      </c>
      <c r="F938" s="307">
        <f>IF(ISBLANK('2O'!I17),"##BLANK",'2O'!I17)</f>
        <v>0</v>
      </c>
    </row>
    <row r="939" spans="2:6">
      <c r="B939" s="239" t="str">
        <f>'2O'!AJ17</f>
        <v>BMA4045H</v>
      </c>
      <c r="C939" s="239" t="s">
        <v>12582</v>
      </c>
      <c r="E939" s="301" t="s">
        <v>683</v>
      </c>
      <c r="F939" s="307">
        <f>IF(ISBLANK('2O'!J17),"##BLANK",'2O'!J17)</f>
        <v>0</v>
      </c>
    </row>
    <row r="940" spans="2:6">
      <c r="B940" s="239" t="str">
        <f>'2O'!AK17</f>
        <v>BMA4045NH</v>
      </c>
      <c r="C940" s="239" t="s">
        <v>12583</v>
      </c>
      <c r="E940" s="301" t="s">
        <v>683</v>
      </c>
      <c r="F940" s="307">
        <f>IF(ISBLANK('2O'!K17),"##BLANK",'2O'!K17)</f>
        <v>0</v>
      </c>
    </row>
    <row r="941" spans="2:6">
      <c r="B941" s="239" t="str">
        <f>'2O'!AL17</f>
        <v>BMA4045CTOT</v>
      </c>
      <c r="C941" s="239" t="s">
        <v>12584</v>
      </c>
      <c r="E941" s="301" t="s">
        <v>683</v>
      </c>
      <c r="F941" s="307">
        <f>IF(ISBLANK('2O'!L17),"##BLANK",'2O'!L17)</f>
        <v>0</v>
      </c>
    </row>
    <row r="942" spans="2:6">
      <c r="B942" s="239" t="str">
        <f>'2O'!AE18</f>
        <v>BMA4053WR</v>
      </c>
      <c r="C942" s="239" t="s">
        <v>12585</v>
      </c>
      <c r="E942" s="301" t="s">
        <v>683</v>
      </c>
      <c r="F942" s="307">
        <f>IF(ISBLANK('2O'!E18),"##BLANK",'2O'!E18)</f>
        <v>0</v>
      </c>
    </row>
    <row r="943" spans="2:6">
      <c r="B943" s="239" t="str">
        <f>'2O'!AF18</f>
        <v>BMA4053WN</v>
      </c>
      <c r="C943" s="239" t="s">
        <v>12586</v>
      </c>
      <c r="E943" s="301" t="s">
        <v>683</v>
      </c>
      <c r="F943" s="307">
        <f>IF(ISBLANK('2O'!F18),"##BLANK",'2O'!F18)</f>
        <v>0</v>
      </c>
    </row>
    <row r="944" spans="2:6">
      <c r="B944" s="239" t="str">
        <f>'2O'!AG18</f>
        <v>BMA4053WWNK</v>
      </c>
      <c r="C944" s="239" t="s">
        <v>12587</v>
      </c>
      <c r="E944" s="301" t="s">
        <v>683</v>
      </c>
      <c r="F944" s="307">
        <f>IF(ISBLANK('2O'!G18),"##BLANK",'2O'!G18)</f>
        <v>0</v>
      </c>
    </row>
    <row r="945" spans="2:6">
      <c r="B945" s="239" t="str">
        <f>'2O'!AH18</f>
        <v>BMA4053SG</v>
      </c>
      <c r="C945" s="239" t="s">
        <v>12588</v>
      </c>
      <c r="E945" s="301" t="s">
        <v>683</v>
      </c>
      <c r="F945" s="307">
        <f>IF(ISBLANK('2O'!H18),"##BLANK",'2O'!H18)</f>
        <v>0</v>
      </c>
    </row>
    <row r="946" spans="2:6">
      <c r="B946" s="239" t="str">
        <f>'2O'!AI18</f>
        <v>BMA4053STTT</v>
      </c>
      <c r="C946" s="239" t="s">
        <v>12589</v>
      </c>
      <c r="E946" s="301" t="s">
        <v>683</v>
      </c>
      <c r="F946" s="307">
        <f>IF(ISBLANK('2O'!I18),"##BLANK",'2O'!I18)</f>
        <v>0</v>
      </c>
    </row>
    <row r="947" spans="2:6">
      <c r="B947" s="239" t="str">
        <f>'2O'!AJ18</f>
        <v>BMA4053H</v>
      </c>
      <c r="C947" s="239" t="s">
        <v>12590</v>
      </c>
      <c r="E947" s="301" t="s">
        <v>683</v>
      </c>
      <c r="F947" s="307">
        <f>IF(ISBLANK('2O'!J18),"##BLANK",'2O'!J18)</f>
        <v>0</v>
      </c>
    </row>
    <row r="948" spans="2:6" ht="15" customHeight="1">
      <c r="B948" s="239" t="str">
        <f>'2O'!AK18</f>
        <v>BMA4053NH</v>
      </c>
      <c r="C948" s="239" t="s">
        <v>12591</v>
      </c>
      <c r="E948" s="301" t="s">
        <v>683</v>
      </c>
      <c r="F948" s="307">
        <f>IF(ISBLANK('2O'!K18),"##BLANK",'2O'!K18)</f>
        <v>0</v>
      </c>
    </row>
    <row r="949" spans="2:6">
      <c r="B949" s="239" t="str">
        <f>'2O'!AL18</f>
        <v>BMA4053TOT</v>
      </c>
      <c r="C949" s="239" t="s">
        <v>12592</v>
      </c>
      <c r="E949" s="301" t="s">
        <v>683</v>
      </c>
      <c r="F949" s="307">
        <f>IF(ISBLANK('2O'!L18),"##BLANK",'2O'!L18)</f>
        <v>0</v>
      </c>
    </row>
    <row r="950" spans="2:6">
      <c r="B950" s="239" t="str">
        <f>'2O'!AE19</f>
        <v>BMA4046WR</v>
      </c>
      <c r="C950" s="239" t="s">
        <v>12593</v>
      </c>
      <c r="E950" s="301" t="s">
        <v>683</v>
      </c>
      <c r="F950" s="307">
        <f>IF(ISBLANK('2O'!E19),"##BLANK",'2O'!E19)</f>
        <v>0</v>
      </c>
    </row>
    <row r="951" spans="2:6">
      <c r="B951" s="239" t="str">
        <f>'2O'!AF19</f>
        <v>BMA4046WN</v>
      </c>
      <c r="C951" s="239" t="s">
        <v>12594</v>
      </c>
      <c r="E951" s="301" t="s">
        <v>683</v>
      </c>
      <c r="F951" s="307">
        <f>IF(ISBLANK('2O'!F19),"##BLANK",'2O'!F19)</f>
        <v>0</v>
      </c>
    </row>
    <row r="952" spans="2:6">
      <c r="B952" s="239" t="str">
        <f>'2O'!AG19</f>
        <v>BMA4046WNK</v>
      </c>
      <c r="C952" s="239" t="s">
        <v>12595</v>
      </c>
      <c r="E952" s="301" t="s">
        <v>683</v>
      </c>
      <c r="F952" s="307">
        <f>IF(ISBLANK('2O'!G19),"##BLANK",'2O'!G19)</f>
        <v>0</v>
      </c>
    </row>
    <row r="953" spans="2:6">
      <c r="B953" s="239" t="str">
        <f>'2O'!AH19</f>
        <v>BMA4046SG</v>
      </c>
      <c r="C953" s="239" t="s">
        <v>12596</v>
      </c>
      <c r="E953" s="301" t="s">
        <v>683</v>
      </c>
      <c r="F953" s="307">
        <f>IF(ISBLANK('2O'!H19),"##BLANK",'2O'!H19)</f>
        <v>0</v>
      </c>
    </row>
    <row r="954" spans="2:6">
      <c r="B954" s="239" t="str">
        <f>'2O'!AI19</f>
        <v>BMA4046STTT</v>
      </c>
      <c r="C954" s="239" t="s">
        <v>12597</v>
      </c>
      <c r="E954" s="301" t="s">
        <v>683</v>
      </c>
      <c r="F954" s="307">
        <f>IF(ISBLANK('2O'!I19),"##BLANK",'2O'!I19)</f>
        <v>0</v>
      </c>
    </row>
    <row r="955" spans="2:6">
      <c r="B955" s="239" t="str">
        <f>'2O'!AJ19</f>
        <v>BMA4046H</v>
      </c>
      <c r="C955" s="239" t="s">
        <v>12598</v>
      </c>
      <c r="E955" s="301" t="s">
        <v>683</v>
      </c>
      <c r="F955" s="307">
        <f>IF(ISBLANK('2O'!J19),"##BLANK",'2O'!J19)</f>
        <v>0</v>
      </c>
    </row>
    <row r="956" spans="2:6">
      <c r="B956" s="239" t="str">
        <f>'2O'!AK19</f>
        <v>BMA4046NH</v>
      </c>
      <c r="C956" s="239" t="s">
        <v>12599</v>
      </c>
      <c r="E956" s="301" t="s">
        <v>683</v>
      </c>
      <c r="F956" s="307">
        <f>IF(ISBLANK('2O'!K19),"##BLANK",'2O'!K19)</f>
        <v>0</v>
      </c>
    </row>
    <row r="957" spans="2:6">
      <c r="B957" s="239" t="str">
        <f>'2O'!AL19</f>
        <v>BMA4046CTOT</v>
      </c>
      <c r="C957" s="239" t="s">
        <v>12600</v>
      </c>
      <c r="E957" s="301" t="s">
        <v>683</v>
      </c>
      <c r="F957" s="307">
        <f>IF(ISBLANK('2O'!L19),"##BLANK",'2O'!L19)</f>
        <v>0</v>
      </c>
    </row>
    <row r="958" spans="2:6">
      <c r="B958" s="239" t="str">
        <f>'2O'!AE20</f>
        <v>BMA4047WR</v>
      </c>
      <c r="C958" s="239" t="s">
        <v>12601</v>
      </c>
      <c r="E958" s="301" t="s">
        <v>683</v>
      </c>
      <c r="F958" s="307">
        <f>IF(ISBLANK('2O'!E20),"##BLANK",'2O'!E20)</f>
        <v>0</v>
      </c>
    </row>
    <row r="959" spans="2:6">
      <c r="B959" s="239" t="str">
        <f>'2O'!AF20</f>
        <v>BMA4047WN</v>
      </c>
      <c r="C959" s="239" t="s">
        <v>12602</v>
      </c>
      <c r="E959" s="301" t="s">
        <v>683</v>
      </c>
      <c r="F959" s="307">
        <f>IF(ISBLANK('2O'!F20),"##BLANK",'2O'!F20)</f>
        <v>0</v>
      </c>
    </row>
    <row r="960" spans="2:6">
      <c r="B960" s="239" t="str">
        <f>'2O'!AG20</f>
        <v>BMA4047WNK</v>
      </c>
      <c r="C960" s="239" t="s">
        <v>12603</v>
      </c>
      <c r="E960" s="301" t="s">
        <v>683</v>
      </c>
      <c r="F960" s="307">
        <f>IF(ISBLANK('2O'!G20),"##BLANK",'2O'!G20)</f>
        <v>0</v>
      </c>
    </row>
    <row r="961" spans="2:6">
      <c r="B961" s="239" t="str">
        <f>'2O'!AH20</f>
        <v>BMA4047SG</v>
      </c>
      <c r="C961" s="239" t="s">
        <v>12604</v>
      </c>
      <c r="E961" s="301" t="s">
        <v>683</v>
      </c>
      <c r="F961" s="307">
        <f>IF(ISBLANK('2O'!H20),"##BLANK",'2O'!H20)</f>
        <v>0</v>
      </c>
    </row>
    <row r="962" spans="2:6">
      <c r="B962" s="239" t="str">
        <f>'2O'!AI20</f>
        <v>BMA4047STTT</v>
      </c>
      <c r="C962" s="239" t="s">
        <v>12605</v>
      </c>
      <c r="E962" s="301" t="s">
        <v>683</v>
      </c>
      <c r="F962" s="307">
        <f>IF(ISBLANK('2O'!I20),"##BLANK",'2O'!I20)</f>
        <v>0</v>
      </c>
    </row>
    <row r="963" spans="2:6">
      <c r="B963" s="239" t="str">
        <f>'2O'!AJ20</f>
        <v>BMA4047H</v>
      </c>
      <c r="C963" s="239" t="s">
        <v>12606</v>
      </c>
      <c r="E963" s="301" t="s">
        <v>683</v>
      </c>
      <c r="F963" s="307">
        <f>IF(ISBLANK('2O'!J20),"##BLANK",'2O'!J20)</f>
        <v>0</v>
      </c>
    </row>
    <row r="964" spans="2:6">
      <c r="B964" s="239" t="str">
        <f>'2O'!AK20</f>
        <v>BMA4047NH</v>
      </c>
      <c r="C964" s="239" t="s">
        <v>12607</v>
      </c>
      <c r="E964" s="301" t="s">
        <v>683</v>
      </c>
      <c r="F964" s="307">
        <f>IF(ISBLANK('2O'!K20),"##BLANK",'2O'!K20)</f>
        <v>0</v>
      </c>
    </row>
    <row r="965" spans="2:6">
      <c r="B965" s="239" t="str">
        <f>'2O'!AL20</f>
        <v>BMA4047CTOT</v>
      </c>
      <c r="C965" s="239" t="s">
        <v>12608</v>
      </c>
      <c r="E965" s="301" t="s">
        <v>683</v>
      </c>
      <c r="F965" s="307">
        <f>IF(ISBLANK('2O'!L20),"##BLANK",'2O'!L20)</f>
        <v>0</v>
      </c>
    </row>
    <row r="966" spans="2:6">
      <c r="B966" s="239" t="str">
        <f>'2O'!AE22</f>
        <v>BMA4048WR</v>
      </c>
      <c r="C966" s="239" t="s">
        <v>12609</v>
      </c>
      <c r="E966" s="301" t="s">
        <v>683</v>
      </c>
      <c r="F966" s="307">
        <f>IF(ISBLANK('2O'!E22),"##BLANK",'2O'!E22)</f>
        <v>0</v>
      </c>
    </row>
    <row r="967" spans="2:6">
      <c r="B967" s="239" t="str">
        <f>'2O'!AF22</f>
        <v>BMA4048WN</v>
      </c>
      <c r="C967" s="239" t="s">
        <v>12610</v>
      </c>
      <c r="E967" s="301" t="s">
        <v>683</v>
      </c>
      <c r="F967" s="307">
        <f>IF(ISBLANK('2O'!F22),"##BLANK",'2O'!F22)</f>
        <v>0</v>
      </c>
    </row>
    <row r="968" spans="2:6">
      <c r="B968" s="239" t="str">
        <f>'2O'!AG22</f>
        <v>BMA4048WNK</v>
      </c>
      <c r="C968" s="239" t="s">
        <v>12611</v>
      </c>
      <c r="E968" s="301" t="s">
        <v>683</v>
      </c>
      <c r="F968" s="307">
        <f>IF(ISBLANK('2O'!G22),"##BLANK",'2O'!G22)</f>
        <v>0</v>
      </c>
    </row>
    <row r="969" spans="2:6">
      <c r="B969" s="239" t="str">
        <f>'2O'!AH22</f>
        <v>BMA4048SG</v>
      </c>
      <c r="C969" s="239" t="s">
        <v>12612</v>
      </c>
      <c r="E969" s="301" t="s">
        <v>683</v>
      </c>
      <c r="F969" s="307">
        <f>IF(ISBLANK('2O'!H22),"##BLANK",'2O'!H22)</f>
        <v>0</v>
      </c>
    </row>
    <row r="970" spans="2:6">
      <c r="B970" s="239" t="str">
        <f>'2O'!AI22</f>
        <v>BMA4048STTT</v>
      </c>
      <c r="C970" s="239" t="s">
        <v>12613</v>
      </c>
      <c r="E970" s="301" t="s">
        <v>683</v>
      </c>
      <c r="F970" s="307">
        <f>IF(ISBLANK('2O'!I22),"##BLANK",'2O'!I22)</f>
        <v>0</v>
      </c>
    </row>
    <row r="971" spans="2:6">
      <c r="B971" s="239" t="str">
        <f>'2O'!AJ22</f>
        <v>BMA4048H</v>
      </c>
      <c r="C971" s="239" t="s">
        <v>12614</v>
      </c>
      <c r="E971" s="301" t="s">
        <v>683</v>
      </c>
      <c r="F971" s="307">
        <f>IF(ISBLANK('2O'!J22),"##BLANK",'2O'!J22)</f>
        <v>0</v>
      </c>
    </row>
    <row r="972" spans="2:6">
      <c r="B972" s="239" t="str">
        <f>'2O'!AK22</f>
        <v>BMA4048NH</v>
      </c>
      <c r="C972" s="239" t="s">
        <v>12615</v>
      </c>
      <c r="E972" s="301" t="s">
        <v>683</v>
      </c>
      <c r="F972" s="307">
        <f>IF(ISBLANK('2O'!K22),"##BLANK",'2O'!K22)</f>
        <v>0</v>
      </c>
    </row>
    <row r="973" spans="2:6">
      <c r="B973" s="239" t="str">
        <f>'2O'!AL22</f>
        <v>BMA4048CTOT</v>
      </c>
      <c r="C973" s="239" t="s">
        <v>12616</v>
      </c>
      <c r="E973" s="301" t="s">
        <v>683</v>
      </c>
      <c r="F973" s="307">
        <f>IF(ISBLANK('2O'!L22),"##BLANK",'2O'!L22)</f>
        <v>0</v>
      </c>
    </row>
    <row r="974" spans="2:6">
      <c r="B974" s="239" t="str">
        <f>'2O'!AE24</f>
        <v>BMA4049WR</v>
      </c>
      <c r="C974" s="239" t="s">
        <v>12617</v>
      </c>
      <c r="E974" s="301" t="s">
        <v>683</v>
      </c>
      <c r="F974" s="307">
        <f>IF(ISBLANK('2O'!E24),"##BLANK",'2O'!E24)</f>
        <v>0</v>
      </c>
    </row>
    <row r="975" spans="2:6">
      <c r="B975" s="239" t="str">
        <f>'2O'!AF24</f>
        <v>BMA4049WN</v>
      </c>
      <c r="C975" s="239" t="s">
        <v>12618</v>
      </c>
      <c r="E975" s="301" t="s">
        <v>683</v>
      </c>
      <c r="F975" s="307">
        <f>IF(ISBLANK('2O'!F24),"##BLANK",'2O'!F24)</f>
        <v>0</v>
      </c>
    </row>
    <row r="976" spans="2:6">
      <c r="B976" s="239" t="str">
        <f>'2O'!AG24</f>
        <v>BMA4049WNK</v>
      </c>
      <c r="C976" s="239" t="s">
        <v>12619</v>
      </c>
      <c r="E976" s="301" t="s">
        <v>683</v>
      </c>
      <c r="F976" s="307">
        <f>IF(ISBLANK('2O'!G24),"##BLANK",'2O'!G24)</f>
        <v>0</v>
      </c>
    </row>
    <row r="977" spans="2:6">
      <c r="B977" s="239" t="str">
        <f>'2O'!AH24</f>
        <v>BMA4049SG</v>
      </c>
      <c r="C977" s="239" t="s">
        <v>12620</v>
      </c>
      <c r="E977" s="301" t="s">
        <v>683</v>
      </c>
      <c r="F977" s="307">
        <f>IF(ISBLANK('2O'!H24),"##BLANK",'2O'!H24)</f>
        <v>0</v>
      </c>
    </row>
    <row r="978" spans="2:6">
      <c r="B978" s="239" t="str">
        <f>'2O'!AI24</f>
        <v>BMA4049STTT</v>
      </c>
      <c r="C978" s="239" t="s">
        <v>12621</v>
      </c>
      <c r="E978" s="301" t="s">
        <v>683</v>
      </c>
      <c r="F978" s="307">
        <f>IF(ISBLANK('2O'!I24),"##BLANK",'2O'!I24)</f>
        <v>0</v>
      </c>
    </row>
    <row r="979" spans="2:6">
      <c r="B979" s="309" t="str">
        <f>'2O'!AJ24</f>
        <v>BMA4049H</v>
      </c>
      <c r="C979" s="239" t="s">
        <v>12622</v>
      </c>
      <c r="E979" s="301" t="s">
        <v>683</v>
      </c>
      <c r="F979" s="307">
        <f>IF(ISBLANK('2O'!J24),"##BLANK",'2O'!J24)</f>
        <v>0</v>
      </c>
    </row>
    <row r="980" spans="2:6">
      <c r="B980" s="239" t="str">
        <f>'2O'!AK24</f>
        <v>BMA4049NH</v>
      </c>
      <c r="C980" s="239" t="s">
        <v>12623</v>
      </c>
      <c r="E980" s="301" t="s">
        <v>683</v>
      </c>
      <c r="F980" s="307">
        <f>IF(ISBLANK('2O'!K24),"##BLANK",'2O'!K24)</f>
        <v>0</v>
      </c>
    </row>
    <row r="981" spans="2:6">
      <c r="B981" s="239" t="str">
        <f>'2O'!AL24</f>
        <v>BMA4049CTOT</v>
      </c>
      <c r="C981" s="239" t="s">
        <v>12624</v>
      </c>
      <c r="E981" s="301" t="s">
        <v>683</v>
      </c>
      <c r="F981" s="307">
        <f>IF(ISBLANK('2O'!L24),"##BLANK",'2O'!L24)</f>
        <v>0</v>
      </c>
    </row>
    <row r="982" spans="2:6">
      <c r="B982" s="239" t="str">
        <f>'2O'!AE27</f>
        <v>BMA4051WR</v>
      </c>
      <c r="C982" s="239" t="s">
        <v>12625</v>
      </c>
      <c r="E982" s="301" t="s">
        <v>683</v>
      </c>
      <c r="F982" s="307">
        <f>IF(ISBLANK('2O'!E27),"##BLANK",'2O'!E27)</f>
        <v>0</v>
      </c>
    </row>
    <row r="983" spans="2:6">
      <c r="B983" s="239" t="str">
        <f>'2O'!AF27</f>
        <v>BMA4051WN</v>
      </c>
      <c r="C983" s="239" t="s">
        <v>12626</v>
      </c>
      <c r="E983" s="301" t="s">
        <v>683</v>
      </c>
      <c r="F983" s="307">
        <f>IF(ISBLANK('2O'!F27),"##BLANK",'2O'!F27)</f>
        <v>0</v>
      </c>
    </row>
    <row r="984" spans="2:6">
      <c r="B984" s="239" t="str">
        <f>'2O'!AG27</f>
        <v>BMA4051WNK</v>
      </c>
      <c r="C984" s="239" t="s">
        <v>12627</v>
      </c>
      <c r="E984" s="301" t="s">
        <v>683</v>
      </c>
      <c r="F984" s="307">
        <f>IF(ISBLANK('2O'!G27),"##BLANK",'2O'!G27)</f>
        <v>0</v>
      </c>
    </row>
    <row r="985" spans="2:6">
      <c r="B985" s="239" t="str">
        <f>'2O'!AH27</f>
        <v>BMA4051SG</v>
      </c>
      <c r="C985" s="239" t="s">
        <v>12628</v>
      </c>
      <c r="E985" s="301" t="s">
        <v>683</v>
      </c>
      <c r="F985" s="307">
        <f>IF(ISBLANK('2O'!H27),"##BLANK",'2O'!H27)</f>
        <v>0</v>
      </c>
    </row>
    <row r="986" spans="2:6">
      <c r="B986" s="239" t="str">
        <f>'2O'!AI27</f>
        <v>BMA4051STTT</v>
      </c>
      <c r="C986" s="239" t="s">
        <v>12629</v>
      </c>
      <c r="E986" s="301" t="s">
        <v>683</v>
      </c>
      <c r="F986" s="307">
        <f>IF(ISBLANK('2O'!I27),"##BLANK",'2O'!I27)</f>
        <v>0</v>
      </c>
    </row>
    <row r="987" spans="2:6">
      <c r="B987" s="239" t="str">
        <f>'2O'!AJ27</f>
        <v>BMA4051H</v>
      </c>
      <c r="C987" s="239" t="s">
        <v>12630</v>
      </c>
      <c r="E987" s="301" t="s">
        <v>683</v>
      </c>
      <c r="F987" s="307">
        <f>IF(ISBLANK('2O'!J27),"##BLANK",'2O'!J27)</f>
        <v>0</v>
      </c>
    </row>
    <row r="988" spans="2:6">
      <c r="B988" s="239" t="str">
        <f>'2O'!AK27</f>
        <v>BMA4051NH</v>
      </c>
      <c r="C988" s="239" t="s">
        <v>12631</v>
      </c>
      <c r="E988" s="301" t="s">
        <v>683</v>
      </c>
      <c r="F988" s="307">
        <f>IF(ISBLANK('2O'!K27),"##BLANK",'2O'!K27)</f>
        <v>0</v>
      </c>
    </row>
    <row r="989" spans="2:6">
      <c r="B989" s="239" t="str">
        <f>'2O'!AL27</f>
        <v>BMA4051CTOT</v>
      </c>
      <c r="C989" s="239" t="s">
        <v>12632</v>
      </c>
      <c r="E989" s="301" t="s">
        <v>683</v>
      </c>
      <c r="F989" s="307">
        <f>IF(ISBLANK('2O'!L27),"##BLANK",'2O'!L27)</f>
        <v>0</v>
      </c>
    </row>
    <row r="990" spans="2:6">
      <c r="B990" s="239" t="str">
        <f>'2O'!AE28</f>
        <v>BMA334WR</v>
      </c>
      <c r="C990" s="239" t="s">
        <v>12633</v>
      </c>
      <c r="E990" s="301" t="s">
        <v>683</v>
      </c>
      <c r="F990" s="307">
        <f>IF(ISBLANK('2O'!E28),"##BLANK",'2O'!E28)</f>
        <v>0</v>
      </c>
    </row>
    <row r="991" spans="2:6">
      <c r="B991" s="239" t="str">
        <f>'2O'!AF28</f>
        <v>BMA334WN</v>
      </c>
      <c r="C991" s="239" t="s">
        <v>12634</v>
      </c>
      <c r="E991" s="301" t="s">
        <v>683</v>
      </c>
      <c r="F991" s="307">
        <f>IF(ISBLANK('2O'!F28),"##BLANK",'2O'!F28)</f>
        <v>0</v>
      </c>
    </row>
    <row r="992" spans="2:6">
      <c r="B992" s="239" t="str">
        <f>'2O'!AG28</f>
        <v>BMA334WNK</v>
      </c>
      <c r="C992" s="239" t="s">
        <v>12635</v>
      </c>
      <c r="E992" s="301" t="s">
        <v>683</v>
      </c>
      <c r="F992" s="307">
        <f>IF(ISBLANK('2O'!G28),"##BLANK",'2O'!G28)</f>
        <v>0</v>
      </c>
    </row>
    <row r="993" spans="2:6">
      <c r="B993" s="239" t="str">
        <f>'2O'!AH28</f>
        <v>BMA334SG</v>
      </c>
      <c r="C993" s="239" t="s">
        <v>12636</v>
      </c>
      <c r="E993" s="301" t="s">
        <v>683</v>
      </c>
      <c r="F993" s="307">
        <f>IF(ISBLANK('2O'!H28),"##BLANK",'2O'!H28)</f>
        <v>0</v>
      </c>
    </row>
    <row r="994" spans="2:6">
      <c r="B994" s="239" t="str">
        <f>'2O'!AI28</f>
        <v>BMA334STTT</v>
      </c>
      <c r="C994" s="239" t="s">
        <v>12637</v>
      </c>
      <c r="E994" s="301" t="s">
        <v>683</v>
      </c>
      <c r="F994" s="307">
        <f>IF(ISBLANK('2O'!I28),"##BLANK",'2O'!I28)</f>
        <v>0</v>
      </c>
    </row>
    <row r="995" spans="2:6">
      <c r="B995" s="239" t="str">
        <f>'2O'!AJ28</f>
        <v>BMA334H</v>
      </c>
      <c r="C995" s="239" t="s">
        <v>12638</v>
      </c>
      <c r="E995" s="301" t="s">
        <v>683</v>
      </c>
      <c r="F995" s="307">
        <f>IF(ISBLANK('2O'!J28),"##BLANK",'2O'!J28)</f>
        <v>0</v>
      </c>
    </row>
    <row r="996" spans="2:6">
      <c r="B996" s="239" t="str">
        <f>'2O'!AK28</f>
        <v>BMA334NH</v>
      </c>
      <c r="C996" s="239" t="s">
        <v>12639</v>
      </c>
      <c r="E996" s="301" t="s">
        <v>683</v>
      </c>
      <c r="F996" s="307">
        <f>IF(ISBLANK('2O'!K28),"##BLANK",'2O'!K28)</f>
        <v>0</v>
      </c>
    </row>
    <row r="997" spans="2:6">
      <c r="B997" s="239" t="str">
        <f>'2O'!AL28</f>
        <v>BMA334CTOT</v>
      </c>
      <c r="C997" s="239" t="s">
        <v>12640</v>
      </c>
      <c r="E997" s="301" t="s">
        <v>683</v>
      </c>
      <c r="F997" s="307">
        <f>IF(ISBLANK('2O'!L28),"##BLANK",'2O'!L28)</f>
        <v>0</v>
      </c>
    </row>
    <row r="998" spans="2:6">
      <c r="B998" s="239" t="str">
        <f>'2O'!AE29</f>
        <v>BMA4052WR</v>
      </c>
      <c r="C998" s="239" t="s">
        <v>12641</v>
      </c>
      <c r="E998" s="301" t="s">
        <v>683</v>
      </c>
      <c r="F998" s="307">
        <f>IF(ISBLANK('2O'!E29),"##BLANK",'2O'!E29)</f>
        <v>0</v>
      </c>
    </row>
    <row r="999" spans="2:6">
      <c r="B999" s="239" t="str">
        <f>'2O'!AF29</f>
        <v>BMA4052WN</v>
      </c>
      <c r="C999" s="239" t="s">
        <v>12642</v>
      </c>
      <c r="E999" s="301" t="s">
        <v>683</v>
      </c>
      <c r="F999" s="307">
        <f>IF(ISBLANK('2O'!F29),"##BLANK",'2O'!F29)</f>
        <v>0</v>
      </c>
    </row>
    <row r="1000" spans="2:6">
      <c r="B1000" s="239" t="str">
        <f>'2O'!AG29</f>
        <v>BMA4052WNK</v>
      </c>
      <c r="C1000" s="239" t="s">
        <v>12643</v>
      </c>
      <c r="E1000" s="301" t="s">
        <v>683</v>
      </c>
      <c r="F1000" s="307">
        <f>IF(ISBLANK('2O'!G29),"##BLANK",'2O'!G29)</f>
        <v>0</v>
      </c>
    </row>
    <row r="1001" spans="2:6">
      <c r="B1001" s="239" t="str">
        <f>'2O'!AH29</f>
        <v>BMA4052SG</v>
      </c>
      <c r="C1001" s="239" t="s">
        <v>12644</v>
      </c>
      <c r="E1001" s="301" t="s">
        <v>683</v>
      </c>
      <c r="F1001" s="307">
        <f>IF(ISBLANK('2O'!H29),"##BLANK",'2O'!H29)</f>
        <v>0</v>
      </c>
    </row>
    <row r="1002" spans="2:6">
      <c r="B1002" s="239" t="str">
        <f>'2O'!AI29</f>
        <v>BMA4052STTT</v>
      </c>
      <c r="C1002" s="239" t="s">
        <v>12645</v>
      </c>
      <c r="E1002" s="301" t="s">
        <v>683</v>
      </c>
      <c r="F1002" s="307">
        <f>IF(ISBLANK('2O'!I29),"##BLANK",'2O'!I29)</f>
        <v>0</v>
      </c>
    </row>
    <row r="1003" spans="2:6">
      <c r="B1003" s="239" t="str">
        <f>'2O'!AJ29</f>
        <v>BMA4052H</v>
      </c>
      <c r="C1003" s="239" t="s">
        <v>12646</v>
      </c>
      <c r="E1003" s="301" t="s">
        <v>683</v>
      </c>
      <c r="F1003" s="307">
        <f>IF(ISBLANK('2O'!J29),"##BLANK",'2O'!J29)</f>
        <v>0</v>
      </c>
    </row>
    <row r="1004" spans="2:6">
      <c r="B1004" s="239" t="str">
        <f>'2O'!AK29</f>
        <v>BMA4052NH</v>
      </c>
      <c r="C1004" s="239" t="s">
        <v>12647</v>
      </c>
      <c r="E1004" s="301" t="s">
        <v>683</v>
      </c>
      <c r="F1004" s="307">
        <f>IF(ISBLANK('2O'!K29),"##BLANK",'2O'!K29)</f>
        <v>0</v>
      </c>
    </row>
    <row r="1005" spans="2:6">
      <c r="B1005" s="239" t="str">
        <f>'2O'!AL29</f>
        <v>BMA4052CTOT</v>
      </c>
      <c r="C1005" s="239" t="s">
        <v>12648</v>
      </c>
      <c r="E1005" s="301" t="s">
        <v>683</v>
      </c>
      <c r="F1005" s="307">
        <f>IF(ISBLANK('2O'!L29),"##BLANK",'2O'!L29)</f>
        <v>0</v>
      </c>
    </row>
  </sheetData>
  <sheetProtection sort="0"/>
  <conditionalFormatting sqref="F748:F758">
    <cfRule type="expression" dxfId="563" priority="3">
      <formula>#REF!="New Bon"</formula>
    </cfRule>
  </conditionalFormatting>
  <conditionalFormatting sqref="F86:F111 F634:F653 F759:F769">
    <cfRule type="expression" dxfId="562" priority="4">
      <formula>#REF!="New Bon"</formula>
    </cfRule>
  </conditionalFormatting>
  <conditionalFormatting sqref="F770:F780">
    <cfRule type="expression" dxfId="561" priority="5">
      <formula>#REF!="New Bon"</formula>
    </cfRule>
  </conditionalFormatting>
  <conditionalFormatting sqref="F112:F137 F792:F801">
    <cfRule type="expression" dxfId="560" priority="36">
      <formula>#REF!="New Bon"</formula>
    </cfRule>
  </conditionalFormatting>
  <conditionalFormatting sqref="F138:F163">
    <cfRule type="expression" dxfId="559" priority="37">
      <formula>#REF!="New Bon"</formula>
    </cfRule>
  </conditionalFormatting>
  <conditionalFormatting sqref="F164:F189">
    <cfRule type="expression" dxfId="558" priority="38">
      <formula>#REF!="New Bon"</formula>
    </cfRule>
  </conditionalFormatting>
  <conditionalFormatting sqref="F190:F215">
    <cfRule type="expression" dxfId="557" priority="39">
      <formula>#REF!="New Bon"</formula>
    </cfRule>
  </conditionalFormatting>
  <conditionalFormatting sqref="F85">
    <cfRule type="expression" dxfId="556" priority="64">
      <formula>#REF!="New Bon"</formula>
    </cfRule>
  </conditionalFormatting>
  <conditionalFormatting sqref="F614:F633">
    <cfRule type="expression" dxfId="555" priority="66">
      <formula>#REF!="New Bon"</formula>
    </cfRule>
  </conditionalFormatting>
  <conditionalFormatting sqref="F654:F673">
    <cfRule type="expression" dxfId="554" priority="68">
      <formula>#REF!="New Bon"</formula>
    </cfRule>
  </conditionalFormatting>
  <conditionalFormatting sqref="F691:F702">
    <cfRule type="expression" dxfId="553" priority="69">
      <formula>#REF!="New Bon"</formula>
    </cfRule>
  </conditionalFormatting>
  <conditionalFormatting sqref="F703:F714">
    <cfRule type="expression" dxfId="552" priority="70">
      <formula>#REF!="New Bon"</formula>
    </cfRule>
  </conditionalFormatting>
  <conditionalFormatting sqref="F679:F690">
    <cfRule type="expression" dxfId="551" priority="73">
      <formula>#REF!="New Bon"</formula>
    </cfRule>
  </conditionalFormatting>
  <conditionalFormatting sqref="F678">
    <cfRule type="expression" dxfId="550" priority="75">
      <formula>#REF!="New Bon"</formula>
    </cfRule>
  </conditionalFormatting>
  <conditionalFormatting sqref="F677">
    <cfRule type="expression" dxfId="549" priority="76">
      <formula>#REF!="New Bon"</formula>
    </cfRule>
  </conditionalFormatting>
  <conditionalFormatting sqref="F674:F676">
    <cfRule type="expression" dxfId="548" priority="77">
      <formula>#REF!="New Bon"</formula>
    </cfRule>
  </conditionalFormatting>
  <conditionalFormatting sqref="F781:F791">
    <cfRule type="expression" dxfId="547" priority="88">
      <formula>#REF!="New Bon"</formula>
    </cfRule>
  </conditionalFormatting>
  <conditionalFormatting sqref="F802:F812">
    <cfRule type="expression" dxfId="546" priority="89">
      <formula>#REF!="New Bon"</formula>
    </cfRule>
  </conditionalFormatting>
  <conditionalFormatting sqref="F79">
    <cfRule type="expression" dxfId="545" priority="188">
      <formula>#REF!="New Bon"</formula>
    </cfRule>
  </conditionalFormatting>
  <conditionalFormatting sqref="F78">
    <cfRule type="expression" dxfId="544" priority="189">
      <formula>#REF!="New Bon"</formula>
    </cfRule>
  </conditionalFormatting>
  <conditionalFormatting sqref="F80">
    <cfRule type="expression" dxfId="543" priority="190">
      <formula>#REF!="New Bon"</formula>
    </cfRule>
  </conditionalFormatting>
  <conditionalFormatting sqref="F81">
    <cfRule type="expression" dxfId="542" priority="191">
      <formula>#REF!="New Bon"</formula>
    </cfRule>
  </conditionalFormatting>
  <conditionalFormatting sqref="F82">
    <cfRule type="expression" dxfId="541" priority="192">
      <formula>#REF!="New Bon"</formula>
    </cfRule>
  </conditionalFormatting>
  <conditionalFormatting sqref="F83">
    <cfRule type="expression" dxfId="540" priority="193">
      <formula>#REF!="New Bon"</formula>
    </cfRule>
  </conditionalFormatting>
  <conditionalFormatting sqref="F84">
    <cfRule type="expression" dxfId="539" priority="194">
      <formula>#REF!="New Bon"</formula>
    </cfRule>
  </conditionalFormatting>
  <conditionalFormatting sqref="E4:E1005">
    <cfRule type="expression" dxfId="538" priority="1">
      <formula>$C4="New Bon"</formula>
    </cfRule>
  </conditionalFormatting>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A1:CB101"/>
  <sheetViews>
    <sheetView showGridLines="0" zoomScale="70" zoomScaleNormal="70" zoomScaleSheetLayoutView="100" workbookViewId="0"/>
  </sheetViews>
  <sheetFormatPr defaultColWidth="9" defaultRowHeight="24" customHeight="1"/>
  <cols>
    <col min="1" max="1" width="1.625" style="244" customWidth="1"/>
    <col min="2" max="2" width="42.125" style="285" customWidth="1"/>
    <col min="3" max="3" width="7.25" style="244" customWidth="1"/>
    <col min="4" max="4" width="7" style="244" customWidth="1"/>
    <col min="5" max="5" width="5.5" style="244" customWidth="1"/>
    <col min="6" max="6" width="5.75" style="526" bestFit="1" customWidth="1"/>
    <col min="7" max="8" width="8.75" style="526" bestFit="1" customWidth="1"/>
    <col min="9" max="10" width="12.25" style="526" bestFit="1" customWidth="1"/>
    <col min="11" max="11" width="8.75" style="526" bestFit="1" customWidth="1"/>
    <col min="12" max="12" width="9.25" style="526" bestFit="1" customWidth="1"/>
    <col min="13" max="13" width="12.375" style="526" bestFit="1" customWidth="1"/>
    <col min="14" max="14" width="10.375" style="526" customWidth="1"/>
    <col min="15" max="15" width="5.75" style="526" bestFit="1" customWidth="1"/>
    <col min="16" max="17" width="8.75" style="526" bestFit="1" customWidth="1"/>
    <col min="18" max="19" width="12.25" style="526" bestFit="1" customWidth="1"/>
    <col min="20" max="20" width="8.75" style="526" bestFit="1" customWidth="1"/>
    <col min="21" max="21" width="9.25" style="526" bestFit="1" customWidth="1"/>
    <col min="22" max="22" width="8.25" style="526" bestFit="1" customWidth="1"/>
    <col min="23" max="23" width="10.375" style="526" customWidth="1"/>
    <col min="24" max="26" width="19.25" style="526" customWidth="1"/>
    <col min="27" max="27" width="4.5" style="244" customWidth="1"/>
    <col min="28" max="28" width="9.25" style="244" bestFit="1" customWidth="1"/>
    <col min="29" max="29" width="1.625" style="244" customWidth="1"/>
    <col min="30" max="30" width="22.5" style="244" customWidth="1"/>
    <col min="31" max="32" width="1.625" style="244" customWidth="1"/>
    <col min="33" max="33" width="19.625" style="244" bestFit="1" customWidth="1"/>
    <col min="34" max="34" width="1.625" style="244" customWidth="1"/>
    <col min="35" max="55" width="6.125" style="244" hidden="1" customWidth="1"/>
    <col min="56" max="56" width="1.625" style="244" hidden="1" customWidth="1"/>
    <col min="57" max="57" width="1.625" style="244" customWidth="1"/>
    <col min="58" max="58" width="36.125" style="244" customWidth="1"/>
    <col min="59" max="59" width="6.875" style="244" bestFit="1" customWidth="1"/>
    <col min="60" max="77" width="17.625" style="244" customWidth="1"/>
    <col min="78" max="80" width="12.625" style="526" customWidth="1"/>
    <col min="81" max="16384" width="9" style="244"/>
  </cols>
  <sheetData>
    <row r="1" spans="2:80" s="441" customFormat="1" ht="29.25" customHeight="1">
      <c r="B1" s="619" t="s">
        <v>8380</v>
      </c>
      <c r="C1" s="619"/>
      <c r="D1" s="619"/>
      <c r="E1" s="619"/>
      <c r="F1" s="645"/>
      <c r="G1" s="645"/>
      <c r="H1" s="645"/>
      <c r="I1" s="645"/>
      <c r="J1" s="645"/>
      <c r="K1" s="645"/>
      <c r="L1" s="645"/>
      <c r="M1" s="645"/>
      <c r="N1" s="645"/>
      <c r="O1" s="645"/>
      <c r="P1" s="645"/>
      <c r="Q1" s="645"/>
      <c r="R1" s="645"/>
      <c r="S1" s="645"/>
      <c r="T1" s="645"/>
      <c r="U1" s="645"/>
      <c r="V1" s="645"/>
      <c r="W1" s="645"/>
      <c r="X1" s="645"/>
      <c r="Y1" s="645"/>
      <c r="Z1" s="645"/>
      <c r="AA1" s="2718"/>
      <c r="AB1" s="2718"/>
      <c r="AC1" s="244"/>
      <c r="AD1" s="244"/>
      <c r="AE1" s="244"/>
      <c r="AF1" s="397"/>
      <c r="AG1" s="1184"/>
      <c r="AH1" s="1125"/>
      <c r="BD1" s="889"/>
      <c r="BF1" s="619" t="s">
        <v>11001</v>
      </c>
      <c r="BG1" s="619"/>
      <c r="BH1" s="619"/>
      <c r="BI1" s="619"/>
      <c r="BJ1" s="619"/>
      <c r="BK1" s="619"/>
      <c r="BL1" s="619"/>
      <c r="BM1" s="619"/>
      <c r="BN1" s="619"/>
      <c r="BO1" s="619"/>
      <c r="BP1" s="619"/>
      <c r="BQ1" s="619"/>
      <c r="BR1" s="619"/>
      <c r="BS1" s="619"/>
      <c r="BT1" s="619"/>
      <c r="BU1" s="619"/>
      <c r="BV1" s="619"/>
      <c r="BW1" s="619"/>
      <c r="BX1" s="619"/>
      <c r="BY1" s="619"/>
      <c r="BZ1" s="645"/>
      <c r="CA1" s="645"/>
      <c r="CB1" s="645"/>
    </row>
    <row r="2" spans="2:80" s="441" customFormat="1" ht="29.25" customHeight="1">
      <c r="B2" s="619" t="str">
        <f>Validation!B4</f>
        <v>South Staffordshire Water</v>
      </c>
      <c r="C2" s="442"/>
      <c r="D2" s="442"/>
      <c r="E2" s="442"/>
      <c r="F2" s="1185"/>
      <c r="G2" s="1185"/>
      <c r="H2" s="1185"/>
      <c r="I2" s="1185"/>
      <c r="J2" s="1185"/>
      <c r="K2" s="1185"/>
      <c r="L2" s="1185"/>
      <c r="M2" s="1185"/>
      <c r="N2" s="1185"/>
      <c r="O2" s="1185"/>
      <c r="P2" s="1185"/>
      <c r="Q2" s="1185"/>
      <c r="R2" s="1185"/>
      <c r="S2" s="1185"/>
      <c r="T2" s="1185"/>
      <c r="U2" s="1185"/>
      <c r="V2" s="1185"/>
      <c r="W2" s="1185"/>
      <c r="X2" s="1185"/>
      <c r="Y2" s="1185"/>
      <c r="Z2" s="1185"/>
      <c r="AA2" s="442"/>
      <c r="AB2" s="442"/>
      <c r="AC2" s="244"/>
      <c r="AD2" s="244"/>
      <c r="AE2" s="244"/>
      <c r="AF2" s="397"/>
      <c r="AG2" s="1184"/>
      <c r="AH2" s="1125"/>
      <c r="BD2" s="889"/>
      <c r="BF2" s="619"/>
      <c r="BG2" s="442"/>
      <c r="BH2" s="584"/>
      <c r="BI2" s="584"/>
      <c r="BJ2" s="584"/>
      <c r="BK2" s="584"/>
      <c r="BL2" s="584"/>
      <c r="BM2" s="584"/>
      <c r="BN2" s="584"/>
      <c r="BO2" s="584"/>
      <c r="BP2" s="584"/>
      <c r="BQ2" s="584"/>
      <c r="BR2" s="584"/>
      <c r="BS2" s="584"/>
      <c r="BT2" s="584"/>
      <c r="BU2" s="584"/>
      <c r="BV2" s="584"/>
      <c r="BW2" s="584"/>
      <c r="BX2" s="584"/>
      <c r="BY2" s="584"/>
      <c r="BZ2" s="1185"/>
      <c r="CA2" s="1185"/>
      <c r="CB2" s="1185"/>
    </row>
    <row r="3" spans="2:80" ht="45.75" customHeight="1">
      <c r="B3" s="2827" t="s">
        <v>17473</v>
      </c>
      <c r="C3" s="2827"/>
      <c r="D3" s="2827"/>
      <c r="E3" s="2827"/>
      <c r="F3" s="2827"/>
      <c r="G3" s="2827"/>
      <c r="H3" s="2827"/>
      <c r="I3" s="2827"/>
      <c r="J3" s="2827"/>
      <c r="K3" s="2827"/>
      <c r="L3" s="2827"/>
      <c r="M3" s="2827"/>
      <c r="N3" s="2827"/>
      <c r="O3" s="2827"/>
      <c r="P3" s="2827"/>
      <c r="Q3" s="2827"/>
      <c r="R3" s="2827"/>
      <c r="S3" s="2827"/>
      <c r="T3" s="2827"/>
      <c r="U3" s="2827"/>
      <c r="V3" s="2827"/>
      <c r="W3" s="2827"/>
      <c r="X3" s="2827"/>
      <c r="Y3" s="2827"/>
      <c r="Z3" s="2827"/>
      <c r="AA3" s="2827"/>
      <c r="AB3" s="2827"/>
      <c r="AC3" s="2827"/>
      <c r="AD3" s="2827"/>
      <c r="AE3" s="312"/>
      <c r="AF3" s="1186"/>
      <c r="AG3" s="319"/>
      <c r="AH3" s="397"/>
      <c r="BD3" s="415"/>
      <c r="BF3" s="2827" t="s">
        <v>17473</v>
      </c>
      <c r="BG3" s="2827"/>
      <c r="BH3" s="2827"/>
      <c r="BI3" s="2827"/>
      <c r="BJ3" s="2827"/>
      <c r="BK3" s="2827"/>
      <c r="BL3" s="2827"/>
      <c r="BM3" s="2827"/>
      <c r="BN3" s="2827"/>
      <c r="BO3" s="2827"/>
      <c r="BP3" s="2827"/>
      <c r="BQ3" s="2827"/>
      <c r="BR3" s="2827"/>
      <c r="BS3" s="2827"/>
      <c r="BT3" s="2827"/>
      <c r="BU3" s="2827"/>
      <c r="BV3" s="2827"/>
      <c r="BW3" s="2827"/>
      <c r="BX3" s="2827"/>
      <c r="BY3" s="2827"/>
      <c r="BZ3" s="2827"/>
      <c r="CA3" s="2827"/>
      <c r="CB3" s="2827"/>
    </row>
    <row r="4" spans="2:80" ht="15" customHeight="1" thickBot="1">
      <c r="B4" s="1127"/>
      <c r="C4" s="1127"/>
      <c r="D4" s="1127"/>
      <c r="E4" s="1127"/>
      <c r="F4" s="1187"/>
      <c r="G4" s="1187"/>
      <c r="H4" s="1187"/>
      <c r="I4" s="1187"/>
      <c r="J4" s="1187"/>
      <c r="K4" s="1187"/>
      <c r="L4" s="1187"/>
      <c r="M4" s="1187"/>
      <c r="N4" s="1187"/>
      <c r="O4" s="1187"/>
      <c r="P4" s="1187"/>
      <c r="Q4" s="1187"/>
      <c r="R4" s="1187"/>
      <c r="S4" s="1187"/>
      <c r="T4" s="1187"/>
      <c r="U4" s="1187"/>
      <c r="V4" s="1187"/>
      <c r="W4" s="1187"/>
      <c r="X4" s="1187"/>
      <c r="Y4" s="1187"/>
      <c r="Z4" s="1187"/>
      <c r="AA4" s="891"/>
      <c r="AB4" s="312"/>
      <c r="AC4" s="312"/>
      <c r="AD4" s="312"/>
      <c r="AE4" s="312"/>
      <c r="AF4" s="1186"/>
      <c r="AG4" s="319"/>
      <c r="AH4" s="397"/>
      <c r="BD4" s="415"/>
      <c r="BF4" s="1127"/>
      <c r="BG4" s="1127"/>
      <c r="BH4" s="1127"/>
      <c r="BI4" s="1127"/>
      <c r="BJ4" s="1127"/>
      <c r="BK4" s="1127"/>
      <c r="BL4" s="1127"/>
      <c r="BM4" s="1127"/>
      <c r="BN4" s="1127"/>
      <c r="BO4" s="1127"/>
      <c r="BP4" s="1127"/>
      <c r="BQ4" s="1127"/>
      <c r="BR4" s="1127"/>
      <c r="BS4" s="1127"/>
      <c r="BT4" s="1127"/>
      <c r="BU4" s="1127"/>
      <c r="BV4" s="1127"/>
      <c r="BW4" s="1127"/>
      <c r="BX4" s="1127"/>
      <c r="BY4" s="1127"/>
      <c r="BZ4" s="1187"/>
      <c r="CA4" s="1187"/>
      <c r="CB4" s="1187"/>
    </row>
    <row r="5" spans="2:80" s="207" customFormat="1" ht="38.65" customHeight="1" thickTop="1">
      <c r="B5" s="2870" t="s">
        <v>8131</v>
      </c>
      <c r="C5" s="2839"/>
      <c r="D5" s="2839" t="s">
        <v>6030</v>
      </c>
      <c r="E5" s="2839" t="s">
        <v>5926</v>
      </c>
      <c r="F5" s="2884" t="s">
        <v>8098</v>
      </c>
      <c r="G5" s="2884"/>
      <c r="H5" s="2884"/>
      <c r="I5" s="2884"/>
      <c r="J5" s="2884"/>
      <c r="K5" s="2884"/>
      <c r="L5" s="2884"/>
      <c r="M5" s="2884"/>
      <c r="N5" s="2884"/>
      <c r="O5" s="2884" t="s">
        <v>8132</v>
      </c>
      <c r="P5" s="2884"/>
      <c r="Q5" s="2884"/>
      <c r="R5" s="2884"/>
      <c r="S5" s="2884"/>
      <c r="T5" s="2884"/>
      <c r="U5" s="2884"/>
      <c r="V5" s="2884"/>
      <c r="W5" s="2884"/>
      <c r="X5" s="2884" t="s">
        <v>8133</v>
      </c>
      <c r="Y5" s="2884" t="s">
        <v>8134</v>
      </c>
      <c r="Z5" s="2888" t="s">
        <v>8135</v>
      </c>
      <c r="AA5" s="795"/>
      <c r="AB5" s="2808" t="s">
        <v>6034</v>
      </c>
      <c r="AC5" s="312"/>
      <c r="AD5" s="2808" t="s">
        <v>6035</v>
      </c>
      <c r="AE5" s="312"/>
      <c r="AF5" s="1186"/>
      <c r="AG5" s="324"/>
      <c r="AH5" s="1128"/>
      <c r="BD5" s="892"/>
      <c r="BF5" s="2870" t="s">
        <v>8131</v>
      </c>
      <c r="BG5" s="2839"/>
      <c r="BH5" s="2884" t="s">
        <v>8098</v>
      </c>
      <c r="BI5" s="2884"/>
      <c r="BJ5" s="2884"/>
      <c r="BK5" s="2884"/>
      <c r="BL5" s="2884"/>
      <c r="BM5" s="2884"/>
      <c r="BN5" s="2884"/>
      <c r="BO5" s="2884"/>
      <c r="BP5" s="2884"/>
      <c r="BQ5" s="2884" t="s">
        <v>8132</v>
      </c>
      <c r="BR5" s="2884"/>
      <c r="BS5" s="2884"/>
      <c r="BT5" s="2884"/>
      <c r="BU5" s="2884"/>
      <c r="BV5" s="2884"/>
      <c r="BW5" s="2884"/>
      <c r="BX5" s="2884"/>
      <c r="BY5" s="2884"/>
      <c r="BZ5" s="2884" t="s">
        <v>8133</v>
      </c>
      <c r="CA5" s="2884" t="s">
        <v>8134</v>
      </c>
      <c r="CB5" s="2888" t="s">
        <v>8135</v>
      </c>
    </row>
    <row r="6" spans="2:80" s="207" customFormat="1" ht="42" customHeight="1">
      <c r="B6" s="2871"/>
      <c r="C6" s="2872"/>
      <c r="D6" s="2854"/>
      <c r="E6" s="2872"/>
      <c r="F6" s="2887" t="s">
        <v>8099</v>
      </c>
      <c r="G6" s="2887"/>
      <c r="H6" s="2887"/>
      <c r="I6" s="2887"/>
      <c r="J6" s="2887"/>
      <c r="K6" s="2885" t="s">
        <v>601</v>
      </c>
      <c r="L6" s="2885"/>
      <c r="M6" s="2885"/>
      <c r="N6" s="2885" t="s">
        <v>6106</v>
      </c>
      <c r="O6" s="2887" t="s">
        <v>8099</v>
      </c>
      <c r="P6" s="2887"/>
      <c r="Q6" s="2887"/>
      <c r="R6" s="2887"/>
      <c r="S6" s="2887"/>
      <c r="T6" s="2885" t="s">
        <v>601</v>
      </c>
      <c r="U6" s="2885"/>
      <c r="V6" s="2885"/>
      <c r="W6" s="2885" t="s">
        <v>6106</v>
      </c>
      <c r="X6" s="2885"/>
      <c r="Y6" s="2885"/>
      <c r="Z6" s="2889"/>
      <c r="AA6" s="110"/>
      <c r="AB6" s="2809"/>
      <c r="AC6" s="640"/>
      <c r="AD6" s="2809"/>
      <c r="AE6" s="640"/>
      <c r="AF6" s="1188"/>
      <c r="AG6" s="324"/>
      <c r="AH6" s="1128"/>
      <c r="BD6" s="892"/>
      <c r="BF6" s="2871"/>
      <c r="BG6" s="2872"/>
      <c r="BH6" s="2887" t="s">
        <v>8099</v>
      </c>
      <c r="BI6" s="2887"/>
      <c r="BJ6" s="2887"/>
      <c r="BK6" s="2887"/>
      <c r="BL6" s="2887"/>
      <c r="BM6" s="2885" t="s">
        <v>601</v>
      </c>
      <c r="BN6" s="2885"/>
      <c r="BO6" s="2885"/>
      <c r="BP6" s="2885" t="s">
        <v>6106</v>
      </c>
      <c r="BQ6" s="2887" t="s">
        <v>8099</v>
      </c>
      <c r="BR6" s="2887"/>
      <c r="BS6" s="2887"/>
      <c r="BT6" s="2887"/>
      <c r="BU6" s="2887"/>
      <c r="BV6" s="2885" t="s">
        <v>601</v>
      </c>
      <c r="BW6" s="2885"/>
      <c r="BX6" s="2885"/>
      <c r="BY6" s="2885" t="s">
        <v>6106</v>
      </c>
      <c r="BZ6" s="2885"/>
      <c r="CA6" s="2885"/>
      <c r="CB6" s="2889"/>
    </row>
    <row r="7" spans="2:80" s="207" customFormat="1" ht="51.75" customHeight="1" thickBot="1">
      <c r="B7" s="2873"/>
      <c r="C7" s="2840"/>
      <c r="D7" s="2836"/>
      <c r="E7" s="2840"/>
      <c r="F7" s="1189" t="s">
        <v>7766</v>
      </c>
      <c r="G7" s="1189" t="s">
        <v>7767</v>
      </c>
      <c r="H7" s="1189" t="s">
        <v>7768</v>
      </c>
      <c r="I7" s="1189" t="s">
        <v>7769</v>
      </c>
      <c r="J7" s="1189" t="s">
        <v>7851</v>
      </c>
      <c r="K7" s="1189" t="s">
        <v>7771</v>
      </c>
      <c r="L7" s="1189" t="s">
        <v>7772</v>
      </c>
      <c r="M7" s="1189" t="s">
        <v>7773</v>
      </c>
      <c r="N7" s="2886"/>
      <c r="O7" s="1189" t="s">
        <v>7766</v>
      </c>
      <c r="P7" s="1189" t="s">
        <v>7767</v>
      </c>
      <c r="Q7" s="1189" t="s">
        <v>7768</v>
      </c>
      <c r="R7" s="1189" t="s">
        <v>7769</v>
      </c>
      <c r="S7" s="1189" t="s">
        <v>7851</v>
      </c>
      <c r="T7" s="1189" t="s">
        <v>7771</v>
      </c>
      <c r="U7" s="1189" t="s">
        <v>7772</v>
      </c>
      <c r="V7" s="1189" t="s">
        <v>7773</v>
      </c>
      <c r="W7" s="2886"/>
      <c r="X7" s="1189" t="s">
        <v>6106</v>
      </c>
      <c r="Y7" s="1189" t="s">
        <v>6106</v>
      </c>
      <c r="Z7" s="1191" t="s">
        <v>6106</v>
      </c>
      <c r="AA7" s="110"/>
      <c r="AB7" s="2810"/>
      <c r="AC7" s="1192"/>
      <c r="AD7" s="2810"/>
      <c r="AE7" s="1192"/>
      <c r="AF7" s="1193"/>
      <c r="AG7" s="2534" t="s">
        <v>6027</v>
      </c>
      <c r="AH7" s="1128"/>
      <c r="BD7" s="892"/>
      <c r="BF7" s="2873"/>
      <c r="BG7" s="2840"/>
      <c r="BH7" s="1190" t="s">
        <v>7766</v>
      </c>
      <c r="BI7" s="1190" t="s">
        <v>7767</v>
      </c>
      <c r="BJ7" s="1190" t="s">
        <v>7768</v>
      </c>
      <c r="BK7" s="1190" t="s">
        <v>7769</v>
      </c>
      <c r="BL7" s="1190" t="s">
        <v>7851</v>
      </c>
      <c r="BM7" s="1190" t="s">
        <v>7771</v>
      </c>
      <c r="BN7" s="1190" t="s">
        <v>7772</v>
      </c>
      <c r="BO7" s="1190" t="s">
        <v>7773</v>
      </c>
      <c r="BP7" s="2886"/>
      <c r="BQ7" s="1190" t="s">
        <v>7766</v>
      </c>
      <c r="BR7" s="1190" t="s">
        <v>7767</v>
      </c>
      <c r="BS7" s="1190" t="s">
        <v>7768</v>
      </c>
      <c r="BT7" s="1190" t="s">
        <v>7769</v>
      </c>
      <c r="BU7" s="1190" t="s">
        <v>7851</v>
      </c>
      <c r="BV7" s="1190" t="s">
        <v>7771</v>
      </c>
      <c r="BW7" s="1190" t="s">
        <v>7772</v>
      </c>
      <c r="BX7" s="1190" t="s">
        <v>7773</v>
      </c>
      <c r="BY7" s="2886"/>
      <c r="BZ7" s="1190" t="s">
        <v>6106</v>
      </c>
      <c r="CA7" s="1190" t="s">
        <v>6106</v>
      </c>
      <c r="CB7" s="1191" t="s">
        <v>6106</v>
      </c>
    </row>
    <row r="8" spans="2:80" s="207" customFormat="1" ht="15" customHeight="1" thickTop="1" thickBot="1">
      <c r="B8" s="1068"/>
      <c r="C8" s="1068"/>
      <c r="D8" s="1068"/>
      <c r="E8" s="1068"/>
      <c r="F8" s="1194"/>
      <c r="G8" s="1194"/>
      <c r="H8" s="1194"/>
      <c r="I8" s="1194"/>
      <c r="J8" s="1194"/>
      <c r="K8" s="1194"/>
      <c r="L8" s="1194"/>
      <c r="M8" s="1194"/>
      <c r="N8" s="1194"/>
      <c r="O8" s="1194"/>
      <c r="P8" s="1194"/>
      <c r="Q8" s="1194"/>
      <c r="R8" s="1194"/>
      <c r="S8" s="1194"/>
      <c r="T8" s="1194"/>
      <c r="U8" s="1194"/>
      <c r="V8" s="1194"/>
      <c r="W8" s="1194"/>
      <c r="X8" s="1194"/>
      <c r="Y8" s="1194"/>
      <c r="Z8" s="1194"/>
      <c r="AA8" s="1068"/>
      <c r="AB8" s="1068"/>
      <c r="AC8" s="1130"/>
      <c r="AD8" s="1130"/>
      <c r="AE8" s="1130"/>
      <c r="AF8" s="1195"/>
      <c r="AG8" s="324"/>
      <c r="AH8" s="1128"/>
      <c r="AI8" s="2707" t="s">
        <v>6028</v>
      </c>
      <c r="AJ8" s="2707"/>
      <c r="AK8" s="2707"/>
      <c r="AL8" s="2707"/>
      <c r="AM8" s="2707"/>
      <c r="AN8" s="2707"/>
      <c r="AO8" s="2707"/>
      <c r="AP8" s="2707"/>
      <c r="AQ8" s="2707"/>
      <c r="AR8" s="2707"/>
      <c r="AS8" s="2707"/>
      <c r="AT8" s="2707"/>
      <c r="AU8" s="2707"/>
      <c r="AV8" s="2707"/>
      <c r="AW8" s="2707"/>
      <c r="AX8" s="2707"/>
      <c r="AY8" s="2707"/>
      <c r="AZ8" s="2707"/>
      <c r="BA8" s="2707"/>
      <c r="BB8" s="2707"/>
      <c r="BC8" s="2707"/>
      <c r="BD8" s="892"/>
      <c r="BF8" s="1068"/>
      <c r="BG8" s="1068"/>
      <c r="BH8" s="1194"/>
      <c r="BI8" s="1194"/>
      <c r="BJ8" s="1194"/>
      <c r="BK8" s="1194"/>
      <c r="BL8" s="1194"/>
      <c r="BM8" s="1194"/>
      <c r="BN8" s="1194"/>
      <c r="BO8" s="1194"/>
      <c r="BP8" s="1194"/>
      <c r="BQ8" s="1194"/>
      <c r="BR8" s="1194"/>
      <c r="BS8" s="1194"/>
      <c r="BT8" s="1194"/>
      <c r="BU8" s="1194"/>
      <c r="BV8" s="1194"/>
      <c r="BW8" s="1194"/>
      <c r="BX8" s="1194"/>
      <c r="BY8" s="1194"/>
      <c r="BZ8" s="1194"/>
      <c r="CA8" s="1194"/>
      <c r="CB8" s="1194"/>
    </row>
    <row r="9" spans="2:80" s="207" customFormat="1" ht="30.75" customHeight="1" thickTop="1" thickBot="1">
      <c r="B9" s="445" t="s">
        <v>8136</v>
      </c>
      <c r="C9" s="1068"/>
      <c r="D9" s="1068"/>
      <c r="E9" s="1068"/>
      <c r="F9" s="1194"/>
      <c r="G9" s="1194"/>
      <c r="H9" s="1194"/>
      <c r="I9" s="1194"/>
      <c r="J9" s="1194"/>
      <c r="K9" s="1194"/>
      <c r="L9" s="1194"/>
      <c r="M9" s="1194"/>
      <c r="N9" s="1194"/>
      <c r="O9" s="1194"/>
      <c r="P9" s="1194"/>
      <c r="Q9" s="1194"/>
      <c r="R9" s="1194"/>
      <c r="S9" s="1194"/>
      <c r="T9" s="1194"/>
      <c r="U9" s="1194"/>
      <c r="V9" s="1194"/>
      <c r="W9" s="1194"/>
      <c r="X9" s="1194"/>
      <c r="Y9" s="1194"/>
      <c r="Z9" s="1194"/>
      <c r="AA9" s="1068"/>
      <c r="AB9" s="1068"/>
      <c r="AC9" s="1130"/>
      <c r="AD9" s="1130"/>
      <c r="AE9" s="1130"/>
      <c r="AF9" s="1195"/>
      <c r="AG9" s="324"/>
      <c r="AH9" s="1128"/>
      <c r="AI9" s="321" t="s">
        <v>6036</v>
      </c>
      <c r="AR9" s="321"/>
      <c r="BD9" s="892"/>
      <c r="BF9" s="445" t="s">
        <v>8136</v>
      </c>
      <c r="BG9" s="1068"/>
      <c r="BH9" s="1194"/>
      <c r="BI9" s="1194"/>
      <c r="BJ9" s="1194"/>
      <c r="BK9" s="1194"/>
      <c r="BL9" s="1194"/>
      <c r="BM9" s="1194"/>
      <c r="BN9" s="1194"/>
      <c r="BO9" s="1194"/>
      <c r="BP9" s="1194"/>
      <c r="BQ9" s="1194"/>
      <c r="BR9" s="1194"/>
      <c r="BS9" s="1194"/>
      <c r="BT9" s="1194"/>
      <c r="BU9" s="1194"/>
      <c r="BV9" s="1194"/>
      <c r="BW9" s="1194"/>
      <c r="BX9" s="1194"/>
      <c r="BY9" s="1194"/>
      <c r="BZ9" s="1194"/>
      <c r="CA9" s="1194"/>
      <c r="CB9" s="1194"/>
    </row>
    <row r="10" spans="2:80" s="210" customFormat="1" ht="15.75" customHeight="1" thickTop="1">
      <c r="B10" s="505" t="s">
        <v>8381</v>
      </c>
      <c r="C10" s="1134" t="s">
        <v>8138</v>
      </c>
      <c r="D10" s="329" t="s">
        <v>682</v>
      </c>
      <c r="E10" s="329">
        <v>3</v>
      </c>
      <c r="F10" s="330"/>
      <c r="G10" s="330"/>
      <c r="H10" s="330"/>
      <c r="I10" s="330"/>
      <c r="J10" s="330"/>
      <c r="K10" s="330"/>
      <c r="L10" s="330"/>
      <c r="M10" s="330"/>
      <c r="N10" s="331">
        <f>IFERROR(SUM(F10:M10), 0)</f>
        <v>0</v>
      </c>
      <c r="O10" s="720"/>
      <c r="P10" s="720"/>
      <c r="Q10" s="720"/>
      <c r="R10" s="720"/>
      <c r="S10" s="720"/>
      <c r="T10" s="720"/>
      <c r="U10" s="720"/>
      <c r="V10" s="720"/>
      <c r="W10" s="720"/>
      <c r="X10" s="725"/>
      <c r="Y10" s="725"/>
      <c r="Z10" s="809"/>
      <c r="AA10" s="1068"/>
      <c r="AB10" s="333" t="s">
        <v>8382</v>
      </c>
      <c r="AC10" s="1196"/>
      <c r="AD10" s="335"/>
      <c r="AE10" s="1196"/>
      <c r="AF10" s="1197"/>
      <c r="AG10" s="336" t="str">
        <f>IF( SUM( AI10:BC10 ) = 0, 0, $AI$9 )</f>
        <v>Please complete all cells in row</v>
      </c>
      <c r="AH10" s="1198"/>
      <c r="AI10" s="337">
        <f xml:space="preserve"> IF( ISNUMBER(F10), 0, 1 )</f>
        <v>1</v>
      </c>
      <c r="AJ10" s="337">
        <f t="shared" ref="AJ10:AJ11" si="0" xml:space="preserve"> IF( ISNUMBER(G10), 0, 1 )</f>
        <v>1</v>
      </c>
      <c r="AK10" s="337">
        <f t="shared" ref="AK10:AK11" si="1" xml:space="preserve"> IF( ISNUMBER(H10), 0, 1 )</f>
        <v>1</v>
      </c>
      <c r="AL10" s="337">
        <f t="shared" ref="AL10:AL11" si="2" xml:space="preserve"> IF( ISNUMBER(I10), 0, 1 )</f>
        <v>1</v>
      </c>
      <c r="AM10" s="337">
        <f t="shared" ref="AM10:AM11" si="3" xml:space="preserve"> IF( ISNUMBER(J10), 0, 1 )</f>
        <v>1</v>
      </c>
      <c r="AN10" s="337">
        <f t="shared" ref="AN10:AN11" si="4" xml:space="preserve"> IF( ISNUMBER(K10), 0, 1 )</f>
        <v>1</v>
      </c>
      <c r="AO10" s="337">
        <f t="shared" ref="AO10:AO11" si="5" xml:space="preserve"> IF( ISNUMBER(L10), 0, 1 )</f>
        <v>1</v>
      </c>
      <c r="AP10" s="337">
        <f t="shared" ref="AP10:AP11" si="6" xml:space="preserve"> IF( ISNUMBER(M10), 0, 1 )</f>
        <v>1</v>
      </c>
      <c r="BD10" s="1006"/>
      <c r="BF10" s="505" t="s">
        <v>8381</v>
      </c>
      <c r="BG10" s="1134" t="s">
        <v>8138</v>
      </c>
      <c r="BH10" s="330" t="s">
        <v>3729</v>
      </c>
      <c r="BI10" s="330" t="s">
        <v>3810</v>
      </c>
      <c r="BJ10" s="330" t="s">
        <v>3891</v>
      </c>
      <c r="BK10" s="330" t="s">
        <v>3972</v>
      </c>
      <c r="BL10" s="330" t="s">
        <v>4053</v>
      </c>
      <c r="BM10" s="330" t="s">
        <v>4134</v>
      </c>
      <c r="BN10" s="330" t="s">
        <v>4215</v>
      </c>
      <c r="BO10" s="330" t="s">
        <v>4296</v>
      </c>
      <c r="BP10" s="331" t="s">
        <v>4377</v>
      </c>
      <c r="BQ10" s="720"/>
      <c r="BR10" s="720"/>
      <c r="BS10" s="720"/>
      <c r="BT10" s="720"/>
      <c r="BU10" s="720"/>
      <c r="BV10" s="720"/>
      <c r="BW10" s="720"/>
      <c r="BX10" s="720"/>
      <c r="BY10" s="720"/>
      <c r="BZ10" s="725"/>
      <c r="CA10" s="725"/>
      <c r="CB10" s="809"/>
    </row>
    <row r="11" spans="2:80" s="210" customFormat="1" ht="15.75" customHeight="1">
      <c r="B11" s="514" t="s">
        <v>8381</v>
      </c>
      <c r="C11" s="406" t="s">
        <v>8140</v>
      </c>
      <c r="D11" s="338" t="s">
        <v>682</v>
      </c>
      <c r="E11" s="338">
        <v>3</v>
      </c>
      <c r="F11" s="339"/>
      <c r="G11" s="339"/>
      <c r="H11" s="339"/>
      <c r="I11" s="339"/>
      <c r="J11" s="339"/>
      <c r="K11" s="339"/>
      <c r="L11" s="339"/>
      <c r="M11" s="339"/>
      <c r="N11" s="340">
        <f t="shared" ref="N11:N48" si="7">IFERROR(SUM(F11:M11), 0)</f>
        <v>0</v>
      </c>
      <c r="O11" s="451"/>
      <c r="P11" s="451"/>
      <c r="Q11" s="451"/>
      <c r="R11" s="451"/>
      <c r="S11" s="451"/>
      <c r="T11" s="451"/>
      <c r="U11" s="451"/>
      <c r="V11" s="451"/>
      <c r="W11" s="451"/>
      <c r="X11" s="810"/>
      <c r="Y11" s="810"/>
      <c r="Z11" s="811"/>
      <c r="AA11" s="1068"/>
      <c r="AB11" s="342" t="s">
        <v>8383</v>
      </c>
      <c r="AC11" s="1196"/>
      <c r="AD11" s="343"/>
      <c r="AE11" s="1196"/>
      <c r="AF11" s="1197"/>
      <c r="AG11" s="336" t="str">
        <f t="shared" ref="AG11:AG48" si="8">IF( SUM( AI11:BC11 ) = 0, 0, $AI$9 )</f>
        <v>Please complete all cells in row</v>
      </c>
      <c r="AH11" s="1198"/>
      <c r="AI11" s="337">
        <f t="shared" ref="AI11" si="9" xml:space="preserve"> IF( ISNUMBER(F11), 0, 1 )</f>
        <v>1</v>
      </c>
      <c r="AJ11" s="337">
        <f t="shared" si="0"/>
        <v>1</v>
      </c>
      <c r="AK11" s="337">
        <f t="shared" si="1"/>
        <v>1</v>
      </c>
      <c r="AL11" s="337">
        <f t="shared" si="2"/>
        <v>1</v>
      </c>
      <c r="AM11" s="337">
        <f t="shared" si="3"/>
        <v>1</v>
      </c>
      <c r="AN11" s="337">
        <f t="shared" si="4"/>
        <v>1</v>
      </c>
      <c r="AO11" s="337">
        <f t="shared" si="5"/>
        <v>1</v>
      </c>
      <c r="AP11" s="337">
        <f t="shared" si="6"/>
        <v>1</v>
      </c>
      <c r="BD11" s="1006"/>
      <c r="BF11" s="514" t="s">
        <v>8381</v>
      </c>
      <c r="BG11" s="406" t="s">
        <v>8140</v>
      </c>
      <c r="BH11" s="339" t="s">
        <v>3730</v>
      </c>
      <c r="BI11" s="339" t="s">
        <v>3811</v>
      </c>
      <c r="BJ11" s="339" t="s">
        <v>3892</v>
      </c>
      <c r="BK11" s="339" t="s">
        <v>3973</v>
      </c>
      <c r="BL11" s="339" t="s">
        <v>4054</v>
      </c>
      <c r="BM11" s="339" t="s">
        <v>4135</v>
      </c>
      <c r="BN11" s="339" t="s">
        <v>4216</v>
      </c>
      <c r="BO11" s="339" t="s">
        <v>4297</v>
      </c>
      <c r="BP11" s="340" t="s">
        <v>4378</v>
      </c>
      <c r="BQ11" s="451"/>
      <c r="BR11" s="451"/>
      <c r="BS11" s="451"/>
      <c r="BT11" s="451"/>
      <c r="BU11" s="451"/>
      <c r="BV11" s="451"/>
      <c r="BW11" s="451"/>
      <c r="BX11" s="451"/>
      <c r="BY11" s="451"/>
      <c r="BZ11" s="810"/>
      <c r="CA11" s="810"/>
      <c r="CB11" s="811"/>
    </row>
    <row r="12" spans="2:80" s="210" customFormat="1" ht="15.75" customHeight="1">
      <c r="B12" s="514" t="s">
        <v>8381</v>
      </c>
      <c r="C12" s="406" t="s">
        <v>8142</v>
      </c>
      <c r="D12" s="338" t="s">
        <v>682</v>
      </c>
      <c r="E12" s="338">
        <v>3</v>
      </c>
      <c r="F12" s="340">
        <f>IFERROR(SUM(F10:F11), 0)</f>
        <v>0</v>
      </c>
      <c r="G12" s="340">
        <f t="shared" ref="G12:M12" si="10">IFERROR(SUM(G10:G11), 0)</f>
        <v>0</v>
      </c>
      <c r="H12" s="340">
        <f t="shared" si="10"/>
        <v>0</v>
      </c>
      <c r="I12" s="340">
        <f t="shared" si="10"/>
        <v>0</v>
      </c>
      <c r="J12" s="340">
        <f t="shared" si="10"/>
        <v>0</v>
      </c>
      <c r="K12" s="340">
        <f t="shared" si="10"/>
        <v>0</v>
      </c>
      <c r="L12" s="340">
        <f t="shared" si="10"/>
        <v>0</v>
      </c>
      <c r="M12" s="340">
        <f t="shared" si="10"/>
        <v>0</v>
      </c>
      <c r="N12" s="340">
        <f t="shared" si="7"/>
        <v>0</v>
      </c>
      <c r="O12" s="451"/>
      <c r="P12" s="451"/>
      <c r="Q12" s="451"/>
      <c r="R12" s="451"/>
      <c r="S12" s="451"/>
      <c r="T12" s="451"/>
      <c r="U12" s="451"/>
      <c r="V12" s="451"/>
      <c r="W12" s="451"/>
      <c r="X12" s="339"/>
      <c r="Y12" s="339"/>
      <c r="Z12" s="457"/>
      <c r="AA12" s="1068"/>
      <c r="AB12" s="342" t="s">
        <v>8384</v>
      </c>
      <c r="AC12" s="1196"/>
      <c r="AD12" s="343"/>
      <c r="AE12" s="1196"/>
      <c r="AF12" s="1197"/>
      <c r="AG12" s="336" t="str">
        <f t="shared" si="8"/>
        <v>Please complete all cells in row</v>
      </c>
      <c r="AH12" s="1198"/>
      <c r="BA12" s="337">
        <f t="shared" ref="BA12" si="11" xml:space="preserve"> IF( ISNUMBER(X12), 0, 1 )</f>
        <v>1</v>
      </c>
      <c r="BB12" s="337">
        <f t="shared" ref="BB12" si="12" xml:space="preserve"> IF( ISNUMBER(Y12), 0, 1 )</f>
        <v>1</v>
      </c>
      <c r="BC12" s="337">
        <f t="shared" ref="BC12" si="13" xml:space="preserve"> IF( ISNUMBER(Z12), 0, 1 )</f>
        <v>1</v>
      </c>
      <c r="BD12" s="1006"/>
      <c r="BF12" s="514" t="s">
        <v>8381</v>
      </c>
      <c r="BG12" s="406" t="s">
        <v>8142</v>
      </c>
      <c r="BH12" s="340" t="s">
        <v>3731</v>
      </c>
      <c r="BI12" s="340" t="s">
        <v>3812</v>
      </c>
      <c r="BJ12" s="340" t="s">
        <v>3893</v>
      </c>
      <c r="BK12" s="340" t="s">
        <v>3974</v>
      </c>
      <c r="BL12" s="340" t="s">
        <v>4055</v>
      </c>
      <c r="BM12" s="340" t="s">
        <v>4136</v>
      </c>
      <c r="BN12" s="340" t="s">
        <v>4217</v>
      </c>
      <c r="BO12" s="340" t="s">
        <v>4298</v>
      </c>
      <c r="BP12" s="340" t="s">
        <v>4379</v>
      </c>
      <c r="BQ12" s="451"/>
      <c r="BR12" s="451"/>
      <c r="BS12" s="451"/>
      <c r="BT12" s="451"/>
      <c r="BU12" s="451"/>
      <c r="BV12" s="451"/>
      <c r="BW12" s="451"/>
      <c r="BX12" s="451"/>
      <c r="BY12" s="451"/>
      <c r="BZ12" s="806" t="s">
        <v>8385</v>
      </c>
      <c r="CA12" s="806" t="s">
        <v>8386</v>
      </c>
      <c r="CB12" s="1199" t="s">
        <v>8387</v>
      </c>
    </row>
    <row r="13" spans="2:80" s="210" customFormat="1" ht="33" customHeight="1">
      <c r="B13" s="514" t="s">
        <v>8388</v>
      </c>
      <c r="C13" s="406" t="s">
        <v>8138</v>
      </c>
      <c r="D13" s="338" t="s">
        <v>682</v>
      </c>
      <c r="E13" s="338">
        <v>3</v>
      </c>
      <c r="F13" s="339"/>
      <c r="G13" s="339"/>
      <c r="H13" s="339"/>
      <c r="I13" s="339"/>
      <c r="J13" s="339"/>
      <c r="K13" s="339"/>
      <c r="L13" s="339"/>
      <c r="M13" s="339"/>
      <c r="N13" s="340">
        <f t="shared" si="7"/>
        <v>0</v>
      </c>
      <c r="O13" s="451"/>
      <c r="P13" s="451"/>
      <c r="Q13" s="451"/>
      <c r="R13" s="451"/>
      <c r="S13" s="451"/>
      <c r="T13" s="451"/>
      <c r="U13" s="451"/>
      <c r="V13" s="451"/>
      <c r="W13" s="451"/>
      <c r="X13" s="810"/>
      <c r="Y13" s="810"/>
      <c r="Z13" s="811"/>
      <c r="AA13" s="1068"/>
      <c r="AB13" s="342" t="s">
        <v>8389</v>
      </c>
      <c r="AC13" s="1196"/>
      <c r="AD13" s="343"/>
      <c r="AE13" s="1196"/>
      <c r="AF13" s="1197"/>
      <c r="AG13" s="336" t="str">
        <f t="shared" si="8"/>
        <v>Please complete all cells in row</v>
      </c>
      <c r="AH13" s="1198"/>
      <c r="AI13" s="337">
        <f xml:space="preserve"> IF( ISNUMBER(F13), 0, 1 )</f>
        <v>1</v>
      </c>
      <c r="AJ13" s="337">
        <f t="shared" ref="AJ13:AJ14" si="14" xml:space="preserve"> IF( ISNUMBER(G13), 0, 1 )</f>
        <v>1</v>
      </c>
      <c r="AK13" s="337">
        <f t="shared" ref="AK13:AK14" si="15" xml:space="preserve"> IF( ISNUMBER(H13), 0, 1 )</f>
        <v>1</v>
      </c>
      <c r="AL13" s="337">
        <f t="shared" ref="AL13:AL14" si="16" xml:space="preserve"> IF( ISNUMBER(I13), 0, 1 )</f>
        <v>1</v>
      </c>
      <c r="AM13" s="337">
        <f t="shared" ref="AM13:AM14" si="17" xml:space="preserve"> IF( ISNUMBER(J13), 0, 1 )</f>
        <v>1</v>
      </c>
      <c r="AN13" s="337">
        <f t="shared" ref="AN13:AN14" si="18" xml:space="preserve"> IF( ISNUMBER(K13), 0, 1 )</f>
        <v>1</v>
      </c>
      <c r="AO13" s="337">
        <f t="shared" ref="AO13:AO14" si="19" xml:space="preserve"> IF( ISNUMBER(L13), 0, 1 )</f>
        <v>1</v>
      </c>
      <c r="AP13" s="337">
        <f t="shared" ref="AP13:AP14" si="20" xml:space="preserve"> IF( ISNUMBER(M13), 0, 1 )</f>
        <v>1</v>
      </c>
      <c r="BD13" s="1006"/>
      <c r="BF13" s="514" t="s">
        <v>8388</v>
      </c>
      <c r="BG13" s="406" t="s">
        <v>8138</v>
      </c>
      <c r="BH13" s="339" t="s">
        <v>3732</v>
      </c>
      <c r="BI13" s="339" t="s">
        <v>3813</v>
      </c>
      <c r="BJ13" s="339" t="s">
        <v>3894</v>
      </c>
      <c r="BK13" s="339" t="s">
        <v>3975</v>
      </c>
      <c r="BL13" s="339" t="s">
        <v>4056</v>
      </c>
      <c r="BM13" s="339" t="s">
        <v>4137</v>
      </c>
      <c r="BN13" s="339" t="s">
        <v>4218</v>
      </c>
      <c r="BO13" s="339" t="s">
        <v>4299</v>
      </c>
      <c r="BP13" s="340" t="s">
        <v>4380</v>
      </c>
      <c r="BQ13" s="451"/>
      <c r="BR13" s="451"/>
      <c r="BS13" s="451"/>
      <c r="BT13" s="451"/>
      <c r="BU13" s="451"/>
      <c r="BV13" s="451"/>
      <c r="BW13" s="451"/>
      <c r="BX13" s="451"/>
      <c r="BY13" s="451"/>
      <c r="BZ13" s="810"/>
      <c r="CA13" s="810"/>
      <c r="CB13" s="811"/>
    </row>
    <row r="14" spans="2:80" s="210" customFormat="1" ht="33" customHeight="1">
      <c r="B14" s="514" t="s">
        <v>8388</v>
      </c>
      <c r="C14" s="406" t="s">
        <v>8140</v>
      </c>
      <c r="D14" s="338" t="s">
        <v>682</v>
      </c>
      <c r="E14" s="338">
        <v>3</v>
      </c>
      <c r="F14" s="339"/>
      <c r="G14" s="339"/>
      <c r="H14" s="339"/>
      <c r="I14" s="339"/>
      <c r="J14" s="339"/>
      <c r="K14" s="339"/>
      <c r="L14" s="339"/>
      <c r="M14" s="339"/>
      <c r="N14" s="340">
        <f t="shared" si="7"/>
        <v>0</v>
      </c>
      <c r="O14" s="451"/>
      <c r="P14" s="451"/>
      <c r="Q14" s="451"/>
      <c r="R14" s="451"/>
      <c r="S14" s="451"/>
      <c r="T14" s="451"/>
      <c r="U14" s="451"/>
      <c r="V14" s="451"/>
      <c r="W14" s="451"/>
      <c r="X14" s="810"/>
      <c r="Y14" s="810"/>
      <c r="Z14" s="811"/>
      <c r="AA14" s="1068"/>
      <c r="AB14" s="342" t="s">
        <v>8390</v>
      </c>
      <c r="AC14" s="1196"/>
      <c r="AD14" s="343"/>
      <c r="AE14" s="1196"/>
      <c r="AF14" s="1197"/>
      <c r="AG14" s="336" t="str">
        <f t="shared" si="8"/>
        <v>Please complete all cells in row</v>
      </c>
      <c r="AH14" s="1198"/>
      <c r="AI14" s="337">
        <f t="shared" ref="AI14" si="21" xml:space="preserve"> IF( ISNUMBER(F14), 0, 1 )</f>
        <v>1</v>
      </c>
      <c r="AJ14" s="337">
        <f t="shared" si="14"/>
        <v>1</v>
      </c>
      <c r="AK14" s="337">
        <f t="shared" si="15"/>
        <v>1</v>
      </c>
      <c r="AL14" s="337">
        <f t="shared" si="16"/>
        <v>1</v>
      </c>
      <c r="AM14" s="337">
        <f t="shared" si="17"/>
        <v>1</v>
      </c>
      <c r="AN14" s="337">
        <f t="shared" si="18"/>
        <v>1</v>
      </c>
      <c r="AO14" s="337">
        <f t="shared" si="19"/>
        <v>1</v>
      </c>
      <c r="AP14" s="337">
        <f t="shared" si="20"/>
        <v>1</v>
      </c>
      <c r="BD14" s="1006"/>
      <c r="BF14" s="514" t="s">
        <v>8388</v>
      </c>
      <c r="BG14" s="406" t="s">
        <v>8140</v>
      </c>
      <c r="BH14" s="339" t="s">
        <v>3733</v>
      </c>
      <c r="BI14" s="339" t="s">
        <v>3814</v>
      </c>
      <c r="BJ14" s="339" t="s">
        <v>3895</v>
      </c>
      <c r="BK14" s="339" t="s">
        <v>3976</v>
      </c>
      <c r="BL14" s="339" t="s">
        <v>4057</v>
      </c>
      <c r="BM14" s="339" t="s">
        <v>4138</v>
      </c>
      <c r="BN14" s="339" t="s">
        <v>4219</v>
      </c>
      <c r="BO14" s="339" t="s">
        <v>4300</v>
      </c>
      <c r="BP14" s="340" t="s">
        <v>4381</v>
      </c>
      <c r="BQ14" s="451"/>
      <c r="BR14" s="451"/>
      <c r="BS14" s="451"/>
      <c r="BT14" s="451"/>
      <c r="BU14" s="451"/>
      <c r="BV14" s="451"/>
      <c r="BW14" s="451"/>
      <c r="BX14" s="451"/>
      <c r="BY14" s="451"/>
      <c r="BZ14" s="810"/>
      <c r="CA14" s="810"/>
      <c r="CB14" s="811"/>
    </row>
    <row r="15" spans="2:80" s="210" customFormat="1" ht="33" customHeight="1">
      <c r="B15" s="514" t="s">
        <v>8388</v>
      </c>
      <c r="C15" s="406" t="s">
        <v>8142</v>
      </c>
      <c r="D15" s="338" t="s">
        <v>682</v>
      </c>
      <c r="E15" s="338">
        <v>3</v>
      </c>
      <c r="F15" s="340">
        <f>IFERROR(SUM(F13:F14), 0)</f>
        <v>0</v>
      </c>
      <c r="G15" s="340">
        <f t="shared" ref="G15:M15" si="22">IFERROR(SUM(G13:G14), 0)</f>
        <v>0</v>
      </c>
      <c r="H15" s="340">
        <f t="shared" si="22"/>
        <v>0</v>
      </c>
      <c r="I15" s="340">
        <f t="shared" si="22"/>
        <v>0</v>
      </c>
      <c r="J15" s="340">
        <f t="shared" si="22"/>
        <v>0</v>
      </c>
      <c r="K15" s="340">
        <f t="shared" si="22"/>
        <v>0</v>
      </c>
      <c r="L15" s="340">
        <f t="shared" si="22"/>
        <v>0</v>
      </c>
      <c r="M15" s="340">
        <f t="shared" si="22"/>
        <v>0</v>
      </c>
      <c r="N15" s="340">
        <f t="shared" si="7"/>
        <v>0</v>
      </c>
      <c r="O15" s="451"/>
      <c r="P15" s="451"/>
      <c r="Q15" s="451"/>
      <c r="R15" s="451"/>
      <c r="S15" s="451"/>
      <c r="T15" s="451"/>
      <c r="U15" s="451"/>
      <c r="V15" s="451"/>
      <c r="W15" s="451"/>
      <c r="X15" s="339"/>
      <c r="Y15" s="339"/>
      <c r="Z15" s="457"/>
      <c r="AA15" s="1068"/>
      <c r="AB15" s="342" t="s">
        <v>8391</v>
      </c>
      <c r="AC15" s="1196"/>
      <c r="AD15" s="343"/>
      <c r="AE15" s="1196"/>
      <c r="AF15" s="1197"/>
      <c r="AG15" s="336" t="str">
        <f t="shared" si="8"/>
        <v>Please complete all cells in row</v>
      </c>
      <c r="AH15" s="1198"/>
      <c r="BA15" s="337">
        <f t="shared" ref="BA15" si="23" xml:space="preserve"> IF( ISNUMBER(X15), 0, 1 )</f>
        <v>1</v>
      </c>
      <c r="BB15" s="337">
        <f t="shared" ref="BB15" si="24" xml:space="preserve"> IF( ISNUMBER(Y15), 0, 1 )</f>
        <v>1</v>
      </c>
      <c r="BC15" s="337">
        <f t="shared" ref="BC15" si="25" xml:space="preserve"> IF( ISNUMBER(Z15), 0, 1 )</f>
        <v>1</v>
      </c>
      <c r="BD15" s="1006"/>
      <c r="BF15" s="514" t="s">
        <v>8388</v>
      </c>
      <c r="BG15" s="406" t="s">
        <v>8142</v>
      </c>
      <c r="BH15" s="340" t="s">
        <v>3734</v>
      </c>
      <c r="BI15" s="340" t="s">
        <v>3815</v>
      </c>
      <c r="BJ15" s="340" t="s">
        <v>3896</v>
      </c>
      <c r="BK15" s="340" t="s">
        <v>3977</v>
      </c>
      <c r="BL15" s="340" t="s">
        <v>4058</v>
      </c>
      <c r="BM15" s="340" t="s">
        <v>4139</v>
      </c>
      <c r="BN15" s="340" t="s">
        <v>4220</v>
      </c>
      <c r="BO15" s="340" t="s">
        <v>4301</v>
      </c>
      <c r="BP15" s="340" t="s">
        <v>4382</v>
      </c>
      <c r="BQ15" s="451"/>
      <c r="BR15" s="451"/>
      <c r="BS15" s="451"/>
      <c r="BT15" s="451"/>
      <c r="BU15" s="451"/>
      <c r="BV15" s="451"/>
      <c r="BW15" s="451"/>
      <c r="BX15" s="451"/>
      <c r="BY15" s="451"/>
      <c r="BZ15" s="806" t="s">
        <v>8392</v>
      </c>
      <c r="CA15" s="806" t="s">
        <v>8393</v>
      </c>
      <c r="CB15" s="1199" t="s">
        <v>8394</v>
      </c>
    </row>
    <row r="16" spans="2:80" s="210" customFormat="1" ht="15.75" customHeight="1">
      <c r="B16" s="514" t="s">
        <v>8395</v>
      </c>
      <c r="C16" s="406" t="s">
        <v>8138</v>
      </c>
      <c r="D16" s="338" t="s">
        <v>682</v>
      </c>
      <c r="E16" s="338">
        <v>3</v>
      </c>
      <c r="F16" s="339"/>
      <c r="G16" s="339"/>
      <c r="H16" s="339"/>
      <c r="I16" s="339"/>
      <c r="J16" s="339"/>
      <c r="K16" s="339"/>
      <c r="L16" s="339"/>
      <c r="M16" s="339"/>
      <c r="N16" s="340">
        <f t="shared" si="7"/>
        <v>0</v>
      </c>
      <c r="O16" s="451"/>
      <c r="P16" s="451"/>
      <c r="Q16" s="451"/>
      <c r="R16" s="451"/>
      <c r="S16" s="451"/>
      <c r="T16" s="451"/>
      <c r="U16" s="451"/>
      <c r="V16" s="451"/>
      <c r="W16" s="451"/>
      <c r="X16" s="810"/>
      <c r="Y16" s="810"/>
      <c r="Z16" s="811"/>
      <c r="AA16" s="1068"/>
      <c r="AB16" s="342" t="s">
        <v>8396</v>
      </c>
      <c r="AC16" s="1196"/>
      <c r="AD16" s="343"/>
      <c r="AE16" s="1196"/>
      <c r="AF16" s="1197"/>
      <c r="AG16" s="336" t="str">
        <f t="shared" si="8"/>
        <v>Please complete all cells in row</v>
      </c>
      <c r="AH16" s="1198"/>
      <c r="AI16" s="337">
        <f xml:space="preserve"> IF( ISNUMBER(F16), 0, 1 )</f>
        <v>1</v>
      </c>
      <c r="AJ16" s="337">
        <f t="shared" ref="AJ16:AJ17" si="26" xml:space="preserve"> IF( ISNUMBER(G16), 0, 1 )</f>
        <v>1</v>
      </c>
      <c r="AK16" s="337">
        <f t="shared" ref="AK16:AK17" si="27" xml:space="preserve"> IF( ISNUMBER(H16), 0, 1 )</f>
        <v>1</v>
      </c>
      <c r="AL16" s="337">
        <f t="shared" ref="AL16:AL17" si="28" xml:space="preserve"> IF( ISNUMBER(I16), 0, 1 )</f>
        <v>1</v>
      </c>
      <c r="AM16" s="337">
        <f t="shared" ref="AM16:AM17" si="29" xml:space="preserve"> IF( ISNUMBER(J16), 0, 1 )</f>
        <v>1</v>
      </c>
      <c r="AN16" s="337">
        <f t="shared" ref="AN16:AN17" si="30" xml:space="preserve"> IF( ISNUMBER(K16), 0, 1 )</f>
        <v>1</v>
      </c>
      <c r="AO16" s="337">
        <f t="shared" ref="AO16:AO17" si="31" xml:space="preserve"> IF( ISNUMBER(L16), 0, 1 )</f>
        <v>1</v>
      </c>
      <c r="AP16" s="337">
        <f t="shared" ref="AP16:AP17" si="32" xml:space="preserve"> IF( ISNUMBER(M16), 0, 1 )</f>
        <v>1</v>
      </c>
      <c r="BD16" s="1006"/>
      <c r="BF16" s="514" t="s">
        <v>8395</v>
      </c>
      <c r="BG16" s="406" t="s">
        <v>8138</v>
      </c>
      <c r="BH16" s="339" t="s">
        <v>3735</v>
      </c>
      <c r="BI16" s="339" t="s">
        <v>3816</v>
      </c>
      <c r="BJ16" s="339" t="s">
        <v>3897</v>
      </c>
      <c r="BK16" s="339" t="s">
        <v>3978</v>
      </c>
      <c r="BL16" s="339" t="s">
        <v>4059</v>
      </c>
      <c r="BM16" s="339" t="s">
        <v>4140</v>
      </c>
      <c r="BN16" s="339" t="s">
        <v>4221</v>
      </c>
      <c r="BO16" s="339" t="s">
        <v>4302</v>
      </c>
      <c r="BP16" s="340" t="s">
        <v>4383</v>
      </c>
      <c r="BQ16" s="451"/>
      <c r="BR16" s="451"/>
      <c r="BS16" s="451"/>
      <c r="BT16" s="451"/>
      <c r="BU16" s="451"/>
      <c r="BV16" s="451"/>
      <c r="BW16" s="451"/>
      <c r="BX16" s="451"/>
      <c r="BY16" s="451"/>
      <c r="BZ16" s="810"/>
      <c r="CA16" s="810"/>
      <c r="CB16" s="811"/>
    </row>
    <row r="17" spans="2:80" s="210" customFormat="1" ht="15.75" customHeight="1">
      <c r="B17" s="514" t="s">
        <v>8395</v>
      </c>
      <c r="C17" s="406" t="s">
        <v>8140</v>
      </c>
      <c r="D17" s="338" t="s">
        <v>682</v>
      </c>
      <c r="E17" s="338">
        <v>3</v>
      </c>
      <c r="F17" s="339"/>
      <c r="G17" s="339"/>
      <c r="H17" s="339"/>
      <c r="I17" s="339"/>
      <c r="J17" s="339"/>
      <c r="K17" s="339"/>
      <c r="L17" s="339"/>
      <c r="M17" s="339"/>
      <c r="N17" s="340">
        <f t="shared" si="7"/>
        <v>0</v>
      </c>
      <c r="O17" s="451"/>
      <c r="P17" s="451"/>
      <c r="Q17" s="451"/>
      <c r="R17" s="451"/>
      <c r="S17" s="451"/>
      <c r="T17" s="451"/>
      <c r="U17" s="451"/>
      <c r="V17" s="451"/>
      <c r="W17" s="451"/>
      <c r="X17" s="810"/>
      <c r="Y17" s="810"/>
      <c r="Z17" s="811"/>
      <c r="AA17" s="1068"/>
      <c r="AB17" s="342" t="s">
        <v>8397</v>
      </c>
      <c r="AC17" s="1196"/>
      <c r="AD17" s="343"/>
      <c r="AE17" s="1196"/>
      <c r="AF17" s="1197"/>
      <c r="AG17" s="336" t="str">
        <f t="shared" si="8"/>
        <v>Please complete all cells in row</v>
      </c>
      <c r="AH17" s="1198"/>
      <c r="AI17" s="337">
        <f t="shared" ref="AI17" si="33" xml:space="preserve"> IF( ISNUMBER(F17), 0, 1 )</f>
        <v>1</v>
      </c>
      <c r="AJ17" s="337">
        <f t="shared" si="26"/>
        <v>1</v>
      </c>
      <c r="AK17" s="337">
        <f t="shared" si="27"/>
        <v>1</v>
      </c>
      <c r="AL17" s="337">
        <f t="shared" si="28"/>
        <v>1</v>
      </c>
      <c r="AM17" s="337">
        <f t="shared" si="29"/>
        <v>1</v>
      </c>
      <c r="AN17" s="337">
        <f t="shared" si="30"/>
        <v>1</v>
      </c>
      <c r="AO17" s="337">
        <f t="shared" si="31"/>
        <v>1</v>
      </c>
      <c r="AP17" s="337">
        <f t="shared" si="32"/>
        <v>1</v>
      </c>
      <c r="BD17" s="1006"/>
      <c r="BF17" s="514" t="s">
        <v>8395</v>
      </c>
      <c r="BG17" s="406" t="s">
        <v>8140</v>
      </c>
      <c r="BH17" s="339" t="s">
        <v>3736</v>
      </c>
      <c r="BI17" s="339" t="s">
        <v>3817</v>
      </c>
      <c r="BJ17" s="339" t="s">
        <v>3898</v>
      </c>
      <c r="BK17" s="339" t="s">
        <v>3979</v>
      </c>
      <c r="BL17" s="339" t="s">
        <v>4060</v>
      </c>
      <c r="BM17" s="339" t="s">
        <v>4141</v>
      </c>
      <c r="BN17" s="339" t="s">
        <v>4222</v>
      </c>
      <c r="BO17" s="339" t="s">
        <v>4303</v>
      </c>
      <c r="BP17" s="340" t="s">
        <v>4384</v>
      </c>
      <c r="BQ17" s="451"/>
      <c r="BR17" s="451"/>
      <c r="BS17" s="451"/>
      <c r="BT17" s="451"/>
      <c r="BU17" s="451"/>
      <c r="BV17" s="451"/>
      <c r="BW17" s="451"/>
      <c r="BX17" s="451"/>
      <c r="BY17" s="451"/>
      <c r="BZ17" s="810"/>
      <c r="CA17" s="810"/>
      <c r="CB17" s="811"/>
    </row>
    <row r="18" spans="2:80" s="210" customFormat="1" ht="15.75" customHeight="1">
      <c r="B18" s="514" t="s">
        <v>8395</v>
      </c>
      <c r="C18" s="406" t="s">
        <v>8142</v>
      </c>
      <c r="D18" s="338" t="s">
        <v>682</v>
      </c>
      <c r="E18" s="338">
        <v>3</v>
      </c>
      <c r="F18" s="340">
        <f>IFERROR(SUM(F16:F17), 0)</f>
        <v>0</v>
      </c>
      <c r="G18" s="340">
        <f t="shared" ref="G18:M18" si="34">IFERROR(SUM(G16:G17), 0)</f>
        <v>0</v>
      </c>
      <c r="H18" s="340">
        <f t="shared" si="34"/>
        <v>0</v>
      </c>
      <c r="I18" s="340">
        <f t="shared" si="34"/>
        <v>0</v>
      </c>
      <c r="J18" s="340">
        <f t="shared" si="34"/>
        <v>0</v>
      </c>
      <c r="K18" s="340">
        <f t="shared" si="34"/>
        <v>0</v>
      </c>
      <c r="L18" s="340">
        <f t="shared" si="34"/>
        <v>0</v>
      </c>
      <c r="M18" s="340">
        <f t="shared" si="34"/>
        <v>0</v>
      </c>
      <c r="N18" s="340">
        <f t="shared" si="7"/>
        <v>0</v>
      </c>
      <c r="O18" s="451"/>
      <c r="P18" s="451"/>
      <c r="Q18" s="451"/>
      <c r="R18" s="451"/>
      <c r="S18" s="451"/>
      <c r="T18" s="451"/>
      <c r="U18" s="451"/>
      <c r="V18" s="451"/>
      <c r="W18" s="451"/>
      <c r="X18" s="339"/>
      <c r="Y18" s="339"/>
      <c r="Z18" s="457"/>
      <c r="AA18" s="1068"/>
      <c r="AB18" s="342" t="s">
        <v>8398</v>
      </c>
      <c r="AC18" s="1196"/>
      <c r="AD18" s="343"/>
      <c r="AE18" s="1196"/>
      <c r="AF18" s="1197"/>
      <c r="AG18" s="336" t="str">
        <f t="shared" si="8"/>
        <v>Please complete all cells in row</v>
      </c>
      <c r="AH18" s="1198"/>
      <c r="BA18" s="337">
        <f t="shared" ref="BA18" si="35" xml:space="preserve"> IF( ISNUMBER(X18), 0, 1 )</f>
        <v>1</v>
      </c>
      <c r="BB18" s="337">
        <f t="shared" ref="BB18" si="36" xml:space="preserve"> IF( ISNUMBER(Y18), 0, 1 )</f>
        <v>1</v>
      </c>
      <c r="BC18" s="337">
        <f t="shared" ref="BC18" si="37" xml:space="preserve"> IF( ISNUMBER(Z18), 0, 1 )</f>
        <v>1</v>
      </c>
      <c r="BD18" s="1006"/>
      <c r="BF18" s="514" t="s">
        <v>8395</v>
      </c>
      <c r="BG18" s="406" t="s">
        <v>8142</v>
      </c>
      <c r="BH18" s="340" t="s">
        <v>3737</v>
      </c>
      <c r="BI18" s="340" t="s">
        <v>3818</v>
      </c>
      <c r="BJ18" s="340" t="s">
        <v>3899</v>
      </c>
      <c r="BK18" s="340" t="s">
        <v>3980</v>
      </c>
      <c r="BL18" s="340" t="s">
        <v>4061</v>
      </c>
      <c r="BM18" s="340" t="s">
        <v>4142</v>
      </c>
      <c r="BN18" s="340" t="s">
        <v>4223</v>
      </c>
      <c r="BO18" s="340" t="s">
        <v>4304</v>
      </c>
      <c r="BP18" s="340" t="s">
        <v>4385</v>
      </c>
      <c r="BQ18" s="451"/>
      <c r="BR18" s="451"/>
      <c r="BS18" s="451"/>
      <c r="BT18" s="451"/>
      <c r="BU18" s="451"/>
      <c r="BV18" s="451"/>
      <c r="BW18" s="451"/>
      <c r="BX18" s="451"/>
      <c r="BY18" s="451"/>
      <c r="BZ18" s="806" t="s">
        <v>8399</v>
      </c>
      <c r="CA18" s="806" t="s">
        <v>8400</v>
      </c>
      <c r="CB18" s="1199" t="s">
        <v>8401</v>
      </c>
    </row>
    <row r="19" spans="2:80" s="210" customFormat="1" ht="15.75" customHeight="1">
      <c r="B19" s="514" t="s">
        <v>8402</v>
      </c>
      <c r="C19" s="406" t="s">
        <v>8138</v>
      </c>
      <c r="D19" s="338" t="s">
        <v>682</v>
      </c>
      <c r="E19" s="338">
        <v>3</v>
      </c>
      <c r="F19" s="339"/>
      <c r="G19" s="339"/>
      <c r="H19" s="339"/>
      <c r="I19" s="339"/>
      <c r="J19" s="339"/>
      <c r="K19" s="339"/>
      <c r="L19" s="339"/>
      <c r="M19" s="339"/>
      <c r="N19" s="340">
        <f t="shared" si="7"/>
        <v>0</v>
      </c>
      <c r="O19" s="339"/>
      <c r="P19" s="339"/>
      <c r="Q19" s="339"/>
      <c r="R19" s="339"/>
      <c r="S19" s="339"/>
      <c r="T19" s="339"/>
      <c r="U19" s="339"/>
      <c r="V19" s="339"/>
      <c r="W19" s="340">
        <f>IFERROR(SUM(O19:V19), 0)</f>
        <v>0</v>
      </c>
      <c r="X19" s="810"/>
      <c r="Y19" s="810"/>
      <c r="Z19" s="811"/>
      <c r="AA19" s="1068"/>
      <c r="AB19" s="342" t="s">
        <v>8403</v>
      </c>
      <c r="AC19" s="1196"/>
      <c r="AD19" s="343"/>
      <c r="AE19" s="1196"/>
      <c r="AF19" s="1197"/>
      <c r="AG19" s="336" t="str">
        <f t="shared" si="8"/>
        <v>Please complete all cells in row</v>
      </c>
      <c r="AH19" s="1198"/>
      <c r="AI19" s="337">
        <f xml:space="preserve"> IF( ISNUMBER(F19), 0, 1 )</f>
        <v>1</v>
      </c>
      <c r="AJ19" s="337">
        <f t="shared" ref="AJ19:AJ20" si="38" xml:space="preserve"> IF( ISNUMBER(G19), 0, 1 )</f>
        <v>1</v>
      </c>
      <c r="AK19" s="337">
        <f t="shared" ref="AK19:AK20" si="39" xml:space="preserve"> IF( ISNUMBER(H19), 0, 1 )</f>
        <v>1</v>
      </c>
      <c r="AL19" s="337">
        <f t="shared" ref="AL19:AL20" si="40" xml:space="preserve"> IF( ISNUMBER(I19), 0, 1 )</f>
        <v>1</v>
      </c>
      <c r="AM19" s="337">
        <f t="shared" ref="AM19:AM20" si="41" xml:space="preserve"> IF( ISNUMBER(J19), 0, 1 )</f>
        <v>1</v>
      </c>
      <c r="AN19" s="337">
        <f t="shared" ref="AN19:AN20" si="42" xml:space="preserve"> IF( ISNUMBER(K19), 0, 1 )</f>
        <v>1</v>
      </c>
      <c r="AO19" s="337">
        <f t="shared" ref="AO19:AO20" si="43" xml:space="preserve"> IF( ISNUMBER(L19), 0, 1 )</f>
        <v>1</v>
      </c>
      <c r="AP19" s="337">
        <f t="shared" ref="AP19:AP20" si="44" xml:space="preserve"> IF( ISNUMBER(M19), 0, 1 )</f>
        <v>1</v>
      </c>
      <c r="AR19" s="337">
        <f xml:space="preserve"> IF( ISNUMBER(O19), 0, 1 )</f>
        <v>1</v>
      </c>
      <c r="AS19" s="337">
        <f t="shared" ref="AS19:AS20" si="45" xml:space="preserve"> IF( ISNUMBER(P19), 0, 1 )</f>
        <v>1</v>
      </c>
      <c r="AT19" s="337">
        <f t="shared" ref="AT19:AT20" si="46" xml:space="preserve"> IF( ISNUMBER(Q19), 0, 1 )</f>
        <v>1</v>
      </c>
      <c r="AU19" s="337">
        <f t="shared" ref="AU19:AU20" si="47" xml:space="preserve"> IF( ISNUMBER(R19), 0, 1 )</f>
        <v>1</v>
      </c>
      <c r="AV19" s="337">
        <f t="shared" ref="AV19:AV20" si="48" xml:space="preserve"> IF( ISNUMBER(S19), 0, 1 )</f>
        <v>1</v>
      </c>
      <c r="AW19" s="337">
        <f t="shared" ref="AW19:AW20" si="49" xml:space="preserve"> IF( ISNUMBER(T19), 0, 1 )</f>
        <v>1</v>
      </c>
      <c r="AX19" s="337">
        <f t="shared" ref="AX19:AX20" si="50" xml:space="preserve"> IF( ISNUMBER(U19), 0, 1 )</f>
        <v>1</v>
      </c>
      <c r="AY19" s="337">
        <f t="shared" ref="AY19:AY20" si="51" xml:space="preserve"> IF( ISNUMBER(V19), 0, 1 )</f>
        <v>1</v>
      </c>
      <c r="BD19" s="1006"/>
      <c r="BF19" s="514" t="s">
        <v>8402</v>
      </c>
      <c r="BG19" s="406" t="s">
        <v>8138</v>
      </c>
      <c r="BH19" s="339" t="s">
        <v>3738</v>
      </c>
      <c r="BI19" s="339" t="s">
        <v>3819</v>
      </c>
      <c r="BJ19" s="339" t="s">
        <v>3900</v>
      </c>
      <c r="BK19" s="339" t="s">
        <v>3981</v>
      </c>
      <c r="BL19" s="339" t="s">
        <v>4062</v>
      </c>
      <c r="BM19" s="339" t="s">
        <v>4143</v>
      </c>
      <c r="BN19" s="339" t="s">
        <v>4224</v>
      </c>
      <c r="BO19" s="339" t="s">
        <v>4305</v>
      </c>
      <c r="BP19" s="340" t="s">
        <v>4386</v>
      </c>
      <c r="BQ19" s="339" t="s">
        <v>4458</v>
      </c>
      <c r="BR19" s="339" t="s">
        <v>4497</v>
      </c>
      <c r="BS19" s="339" t="s">
        <v>4536</v>
      </c>
      <c r="BT19" s="339" t="s">
        <v>4575</v>
      </c>
      <c r="BU19" s="339" t="s">
        <v>4614</v>
      </c>
      <c r="BV19" s="339" t="s">
        <v>4653</v>
      </c>
      <c r="BW19" s="339" t="s">
        <v>4692</v>
      </c>
      <c r="BX19" s="339" t="s">
        <v>4731</v>
      </c>
      <c r="BY19" s="340" t="s">
        <v>4770</v>
      </c>
      <c r="BZ19" s="810"/>
      <c r="CA19" s="810"/>
      <c r="CB19" s="811"/>
    </row>
    <row r="20" spans="2:80" s="207" customFormat="1" ht="15.75" customHeight="1">
      <c r="B20" s="514" t="s">
        <v>8402</v>
      </c>
      <c r="C20" s="406" t="s">
        <v>8140</v>
      </c>
      <c r="D20" s="338" t="s">
        <v>682</v>
      </c>
      <c r="E20" s="338">
        <v>3</v>
      </c>
      <c r="F20" s="339"/>
      <c r="G20" s="339"/>
      <c r="H20" s="339"/>
      <c r="I20" s="339"/>
      <c r="J20" s="339"/>
      <c r="K20" s="339"/>
      <c r="L20" s="339"/>
      <c r="M20" s="339"/>
      <c r="N20" s="340">
        <f t="shared" si="7"/>
        <v>0</v>
      </c>
      <c r="O20" s="339"/>
      <c r="P20" s="339"/>
      <c r="Q20" s="339"/>
      <c r="R20" s="339"/>
      <c r="S20" s="339"/>
      <c r="T20" s="339"/>
      <c r="U20" s="339"/>
      <c r="V20" s="339"/>
      <c r="W20" s="340">
        <f t="shared" ref="W20:W30" si="52">IFERROR(SUM(O20:V20), 0)</f>
        <v>0</v>
      </c>
      <c r="X20" s="810"/>
      <c r="Y20" s="810"/>
      <c r="Z20" s="811"/>
      <c r="AA20" s="1068"/>
      <c r="AB20" s="342" t="s">
        <v>8404</v>
      </c>
      <c r="AC20" s="1200"/>
      <c r="AD20" s="343"/>
      <c r="AE20" s="1200"/>
      <c r="AF20" s="1197"/>
      <c r="AG20" s="336" t="str">
        <f t="shared" si="8"/>
        <v>Please complete all cells in row</v>
      </c>
      <c r="AH20" s="1128"/>
      <c r="AI20" s="337">
        <f t="shared" ref="AI20" si="53" xml:space="preserve"> IF( ISNUMBER(F20), 0, 1 )</f>
        <v>1</v>
      </c>
      <c r="AJ20" s="337">
        <f t="shared" si="38"/>
        <v>1</v>
      </c>
      <c r="AK20" s="337">
        <f t="shared" si="39"/>
        <v>1</v>
      </c>
      <c r="AL20" s="337">
        <f t="shared" si="40"/>
        <v>1</v>
      </c>
      <c r="AM20" s="337">
        <f t="shared" si="41"/>
        <v>1</v>
      </c>
      <c r="AN20" s="337">
        <f t="shared" si="42"/>
        <v>1</v>
      </c>
      <c r="AO20" s="337">
        <f t="shared" si="43"/>
        <v>1</v>
      </c>
      <c r="AP20" s="337">
        <f t="shared" si="44"/>
        <v>1</v>
      </c>
      <c r="AQ20" s="210"/>
      <c r="AR20" s="337">
        <f t="shared" ref="AR20" si="54" xml:space="preserve"> IF( ISNUMBER(O20), 0, 1 )</f>
        <v>1</v>
      </c>
      <c r="AS20" s="337">
        <f t="shared" si="45"/>
        <v>1</v>
      </c>
      <c r="AT20" s="337">
        <f t="shared" si="46"/>
        <v>1</v>
      </c>
      <c r="AU20" s="337">
        <f t="shared" si="47"/>
        <v>1</v>
      </c>
      <c r="AV20" s="337">
        <f t="shared" si="48"/>
        <v>1</v>
      </c>
      <c r="AW20" s="337">
        <f t="shared" si="49"/>
        <v>1</v>
      </c>
      <c r="AX20" s="337">
        <f t="shared" si="50"/>
        <v>1</v>
      </c>
      <c r="AY20" s="337">
        <f t="shared" si="51"/>
        <v>1</v>
      </c>
      <c r="AZ20" s="210"/>
      <c r="BA20" s="210"/>
      <c r="BB20" s="210"/>
      <c r="BC20" s="210"/>
      <c r="BD20" s="892"/>
      <c r="BF20" s="514" t="s">
        <v>8402</v>
      </c>
      <c r="BG20" s="406" t="s">
        <v>8140</v>
      </c>
      <c r="BH20" s="339" t="s">
        <v>3739</v>
      </c>
      <c r="BI20" s="339" t="s">
        <v>3820</v>
      </c>
      <c r="BJ20" s="339" t="s">
        <v>3901</v>
      </c>
      <c r="BK20" s="339" t="s">
        <v>3982</v>
      </c>
      <c r="BL20" s="339" t="s">
        <v>4063</v>
      </c>
      <c r="BM20" s="339" t="s">
        <v>4144</v>
      </c>
      <c r="BN20" s="339" t="s">
        <v>4225</v>
      </c>
      <c r="BO20" s="339" t="s">
        <v>4306</v>
      </c>
      <c r="BP20" s="340" t="s">
        <v>4387</v>
      </c>
      <c r="BQ20" s="339" t="s">
        <v>4459</v>
      </c>
      <c r="BR20" s="339" t="s">
        <v>4498</v>
      </c>
      <c r="BS20" s="339" t="s">
        <v>4537</v>
      </c>
      <c r="BT20" s="339" t="s">
        <v>4576</v>
      </c>
      <c r="BU20" s="339" t="s">
        <v>4615</v>
      </c>
      <c r="BV20" s="339" t="s">
        <v>4654</v>
      </c>
      <c r="BW20" s="339" t="s">
        <v>4693</v>
      </c>
      <c r="BX20" s="339" t="s">
        <v>4732</v>
      </c>
      <c r="BY20" s="340" t="s">
        <v>4771</v>
      </c>
      <c r="BZ20" s="810"/>
      <c r="CA20" s="810"/>
      <c r="CB20" s="811"/>
    </row>
    <row r="21" spans="2:80" s="207" customFormat="1" ht="15.75" customHeight="1">
      <c r="B21" s="514" t="s">
        <v>8402</v>
      </c>
      <c r="C21" s="406" t="s">
        <v>8142</v>
      </c>
      <c r="D21" s="338" t="s">
        <v>682</v>
      </c>
      <c r="E21" s="338">
        <v>3</v>
      </c>
      <c r="F21" s="340">
        <f>IFERROR(SUM(F19:F20), 0)</f>
        <v>0</v>
      </c>
      <c r="G21" s="340">
        <f t="shared" ref="G21:M21" si="55">IFERROR(SUM(G19:G20), 0)</f>
        <v>0</v>
      </c>
      <c r="H21" s="340">
        <f t="shared" si="55"/>
        <v>0</v>
      </c>
      <c r="I21" s="340">
        <f t="shared" si="55"/>
        <v>0</v>
      </c>
      <c r="J21" s="340">
        <f t="shared" si="55"/>
        <v>0</v>
      </c>
      <c r="K21" s="340">
        <f t="shared" si="55"/>
        <v>0</v>
      </c>
      <c r="L21" s="340">
        <f t="shared" si="55"/>
        <v>0</v>
      </c>
      <c r="M21" s="340">
        <f t="shared" si="55"/>
        <v>0</v>
      </c>
      <c r="N21" s="340">
        <f t="shared" si="7"/>
        <v>0</v>
      </c>
      <c r="O21" s="340">
        <f>IFERROR(SUM(O19:O20), 0)</f>
        <v>0</v>
      </c>
      <c r="P21" s="340">
        <f t="shared" ref="P21:V21" si="56">IFERROR(SUM(P19:P20), 0)</f>
        <v>0</v>
      </c>
      <c r="Q21" s="340">
        <f t="shared" si="56"/>
        <v>0</v>
      </c>
      <c r="R21" s="340">
        <f t="shared" si="56"/>
        <v>0</v>
      </c>
      <c r="S21" s="340">
        <f t="shared" si="56"/>
        <v>0</v>
      </c>
      <c r="T21" s="340">
        <f t="shared" si="56"/>
        <v>0</v>
      </c>
      <c r="U21" s="340">
        <f t="shared" si="56"/>
        <v>0</v>
      </c>
      <c r="V21" s="340">
        <f t="shared" si="56"/>
        <v>0</v>
      </c>
      <c r="W21" s="340">
        <f t="shared" si="52"/>
        <v>0</v>
      </c>
      <c r="X21" s="339"/>
      <c r="Y21" s="339"/>
      <c r="Z21" s="457"/>
      <c r="AA21" s="1068"/>
      <c r="AB21" s="342" t="s">
        <v>8405</v>
      </c>
      <c r="AC21" s="1200"/>
      <c r="AD21" s="343"/>
      <c r="AE21" s="1200"/>
      <c r="AF21" s="1197"/>
      <c r="AG21" s="336" t="str">
        <f t="shared" si="8"/>
        <v>Please complete all cells in row</v>
      </c>
      <c r="AH21" s="1198"/>
      <c r="AI21" s="210"/>
      <c r="AJ21" s="210"/>
      <c r="AK21" s="210"/>
      <c r="AL21" s="210"/>
      <c r="AM21" s="210"/>
      <c r="AN21" s="210"/>
      <c r="AO21" s="210"/>
      <c r="AP21" s="210"/>
      <c r="AQ21" s="210"/>
      <c r="AR21" s="210"/>
      <c r="AS21" s="210"/>
      <c r="AT21" s="210"/>
      <c r="AU21" s="210"/>
      <c r="AV21" s="210"/>
      <c r="AW21" s="210"/>
      <c r="AX21" s="210"/>
      <c r="AY21" s="210"/>
      <c r="AZ21" s="210"/>
      <c r="BA21" s="337">
        <f t="shared" ref="BA21" si="57" xml:space="preserve"> IF( ISNUMBER(X21), 0, 1 )</f>
        <v>1</v>
      </c>
      <c r="BB21" s="337">
        <f t="shared" ref="BB21" si="58" xml:space="preserve"> IF( ISNUMBER(Y21), 0, 1 )</f>
        <v>1</v>
      </c>
      <c r="BC21" s="337">
        <f t="shared" ref="BC21" si="59" xml:space="preserve"> IF( ISNUMBER(Z21), 0, 1 )</f>
        <v>1</v>
      </c>
      <c r="BD21" s="892"/>
      <c r="BF21" s="514" t="s">
        <v>8402</v>
      </c>
      <c r="BG21" s="406" t="s">
        <v>8142</v>
      </c>
      <c r="BH21" s="340" t="s">
        <v>3740</v>
      </c>
      <c r="BI21" s="340" t="s">
        <v>3821</v>
      </c>
      <c r="BJ21" s="340" t="s">
        <v>3902</v>
      </c>
      <c r="BK21" s="340" t="s">
        <v>3983</v>
      </c>
      <c r="BL21" s="340" t="s">
        <v>4064</v>
      </c>
      <c r="BM21" s="340" t="s">
        <v>4145</v>
      </c>
      <c r="BN21" s="340" t="s">
        <v>4226</v>
      </c>
      <c r="BO21" s="340" t="s">
        <v>4307</v>
      </c>
      <c r="BP21" s="340" t="s">
        <v>4388</v>
      </c>
      <c r="BQ21" s="340" t="s">
        <v>4460</v>
      </c>
      <c r="BR21" s="340" t="s">
        <v>4499</v>
      </c>
      <c r="BS21" s="340" t="s">
        <v>4538</v>
      </c>
      <c r="BT21" s="340" t="s">
        <v>4577</v>
      </c>
      <c r="BU21" s="340" t="s">
        <v>4616</v>
      </c>
      <c r="BV21" s="340" t="s">
        <v>4655</v>
      </c>
      <c r="BW21" s="340" t="s">
        <v>4694</v>
      </c>
      <c r="BX21" s="340" t="s">
        <v>4733</v>
      </c>
      <c r="BY21" s="340" t="s">
        <v>4772</v>
      </c>
      <c r="BZ21" s="806" t="s">
        <v>8406</v>
      </c>
      <c r="CA21" s="806" t="s">
        <v>8407</v>
      </c>
      <c r="CB21" s="1199" t="s">
        <v>8408</v>
      </c>
    </row>
    <row r="22" spans="2:80" s="207" customFormat="1" ht="15.75" customHeight="1">
      <c r="B22" s="514" t="s">
        <v>8409</v>
      </c>
      <c r="C22" s="406" t="s">
        <v>8138</v>
      </c>
      <c r="D22" s="338" t="s">
        <v>682</v>
      </c>
      <c r="E22" s="338">
        <v>3</v>
      </c>
      <c r="F22" s="339"/>
      <c r="G22" s="339"/>
      <c r="H22" s="339"/>
      <c r="I22" s="339"/>
      <c r="J22" s="339"/>
      <c r="K22" s="339"/>
      <c r="L22" s="339"/>
      <c r="M22" s="339"/>
      <c r="N22" s="340">
        <f t="shared" si="7"/>
        <v>0</v>
      </c>
      <c r="O22" s="339"/>
      <c r="P22" s="339"/>
      <c r="Q22" s="339"/>
      <c r="R22" s="339"/>
      <c r="S22" s="339"/>
      <c r="T22" s="339"/>
      <c r="U22" s="339"/>
      <c r="V22" s="339"/>
      <c r="W22" s="340">
        <f t="shared" si="52"/>
        <v>0</v>
      </c>
      <c r="X22" s="810"/>
      <c r="Y22" s="810"/>
      <c r="Z22" s="811"/>
      <c r="AA22" s="1068"/>
      <c r="AB22" s="342" t="s">
        <v>8410</v>
      </c>
      <c r="AC22" s="1200"/>
      <c r="AD22" s="343"/>
      <c r="AE22" s="1200"/>
      <c r="AF22" s="1197"/>
      <c r="AG22" s="336" t="str">
        <f t="shared" si="8"/>
        <v>Please complete all cells in row</v>
      </c>
      <c r="AH22" s="1198"/>
      <c r="AI22" s="337">
        <f xml:space="preserve"> IF( ISNUMBER(F22), 0, 1 )</f>
        <v>1</v>
      </c>
      <c r="AJ22" s="337">
        <f t="shared" ref="AJ22:AJ23" si="60" xml:space="preserve"> IF( ISNUMBER(G22), 0, 1 )</f>
        <v>1</v>
      </c>
      <c r="AK22" s="337">
        <f t="shared" ref="AK22:AK23" si="61" xml:space="preserve"> IF( ISNUMBER(H22), 0, 1 )</f>
        <v>1</v>
      </c>
      <c r="AL22" s="337">
        <f t="shared" ref="AL22:AL23" si="62" xml:space="preserve"> IF( ISNUMBER(I22), 0, 1 )</f>
        <v>1</v>
      </c>
      <c r="AM22" s="337">
        <f t="shared" ref="AM22:AM23" si="63" xml:space="preserve"> IF( ISNUMBER(J22), 0, 1 )</f>
        <v>1</v>
      </c>
      <c r="AN22" s="337">
        <f t="shared" ref="AN22:AN23" si="64" xml:space="preserve"> IF( ISNUMBER(K22), 0, 1 )</f>
        <v>1</v>
      </c>
      <c r="AO22" s="337">
        <f t="shared" ref="AO22:AO23" si="65" xml:space="preserve"> IF( ISNUMBER(L22), 0, 1 )</f>
        <v>1</v>
      </c>
      <c r="AP22" s="337">
        <f t="shared" ref="AP22:AP23" si="66" xml:space="preserve"> IF( ISNUMBER(M22), 0, 1 )</f>
        <v>1</v>
      </c>
      <c r="AQ22" s="210"/>
      <c r="AR22" s="337">
        <f xml:space="preserve"> IF( ISNUMBER(O22), 0, 1 )</f>
        <v>1</v>
      </c>
      <c r="AS22" s="337">
        <f t="shared" ref="AS22:AS23" si="67" xml:space="preserve"> IF( ISNUMBER(P22), 0, 1 )</f>
        <v>1</v>
      </c>
      <c r="AT22" s="337">
        <f t="shared" ref="AT22:AT23" si="68" xml:space="preserve"> IF( ISNUMBER(Q22), 0, 1 )</f>
        <v>1</v>
      </c>
      <c r="AU22" s="337">
        <f t="shared" ref="AU22:AU23" si="69" xml:space="preserve"> IF( ISNUMBER(R22), 0, 1 )</f>
        <v>1</v>
      </c>
      <c r="AV22" s="337">
        <f t="shared" ref="AV22:AV23" si="70" xml:space="preserve"> IF( ISNUMBER(S22), 0, 1 )</f>
        <v>1</v>
      </c>
      <c r="AW22" s="337">
        <f t="shared" ref="AW22:AW23" si="71" xml:space="preserve"> IF( ISNUMBER(T22), 0, 1 )</f>
        <v>1</v>
      </c>
      <c r="AX22" s="337">
        <f t="shared" ref="AX22:AX23" si="72" xml:space="preserve"> IF( ISNUMBER(U22), 0, 1 )</f>
        <v>1</v>
      </c>
      <c r="AY22" s="337">
        <f t="shared" ref="AY22:AY23" si="73" xml:space="preserve"> IF( ISNUMBER(V22), 0, 1 )</f>
        <v>1</v>
      </c>
      <c r="AZ22" s="210"/>
      <c r="BA22" s="210"/>
      <c r="BB22" s="210"/>
      <c r="BC22" s="210"/>
      <c r="BD22" s="892"/>
      <c r="BF22" s="514" t="s">
        <v>8409</v>
      </c>
      <c r="BG22" s="406" t="s">
        <v>8138</v>
      </c>
      <c r="BH22" s="339" t="s">
        <v>3741</v>
      </c>
      <c r="BI22" s="339" t="s">
        <v>3822</v>
      </c>
      <c r="BJ22" s="339" t="s">
        <v>3903</v>
      </c>
      <c r="BK22" s="339" t="s">
        <v>3984</v>
      </c>
      <c r="BL22" s="339" t="s">
        <v>4065</v>
      </c>
      <c r="BM22" s="339" t="s">
        <v>4146</v>
      </c>
      <c r="BN22" s="339" t="s">
        <v>4227</v>
      </c>
      <c r="BO22" s="339" t="s">
        <v>4308</v>
      </c>
      <c r="BP22" s="340" t="s">
        <v>4389</v>
      </c>
      <c r="BQ22" s="339" t="s">
        <v>4461</v>
      </c>
      <c r="BR22" s="339" t="s">
        <v>4500</v>
      </c>
      <c r="BS22" s="339" t="s">
        <v>4539</v>
      </c>
      <c r="BT22" s="339" t="s">
        <v>4578</v>
      </c>
      <c r="BU22" s="339" t="s">
        <v>4617</v>
      </c>
      <c r="BV22" s="339" t="s">
        <v>4656</v>
      </c>
      <c r="BW22" s="339" t="s">
        <v>4695</v>
      </c>
      <c r="BX22" s="339" t="s">
        <v>4734</v>
      </c>
      <c r="BY22" s="340" t="s">
        <v>4773</v>
      </c>
      <c r="BZ22" s="810"/>
      <c r="CA22" s="810"/>
      <c r="CB22" s="811"/>
    </row>
    <row r="23" spans="2:80" s="207" customFormat="1" ht="15.75" customHeight="1">
      <c r="B23" s="514" t="s">
        <v>8409</v>
      </c>
      <c r="C23" s="406" t="s">
        <v>8140</v>
      </c>
      <c r="D23" s="338" t="s">
        <v>682</v>
      </c>
      <c r="E23" s="338">
        <v>3</v>
      </c>
      <c r="F23" s="339"/>
      <c r="G23" s="339"/>
      <c r="H23" s="339"/>
      <c r="I23" s="339"/>
      <c r="J23" s="339"/>
      <c r="K23" s="339"/>
      <c r="L23" s="339"/>
      <c r="M23" s="339"/>
      <c r="N23" s="340">
        <f t="shared" si="7"/>
        <v>0</v>
      </c>
      <c r="O23" s="339"/>
      <c r="P23" s="339"/>
      <c r="Q23" s="339"/>
      <c r="R23" s="339"/>
      <c r="S23" s="339"/>
      <c r="T23" s="339"/>
      <c r="U23" s="339"/>
      <c r="V23" s="339"/>
      <c r="W23" s="340">
        <f t="shared" si="52"/>
        <v>0</v>
      </c>
      <c r="X23" s="810"/>
      <c r="Y23" s="810"/>
      <c r="Z23" s="811"/>
      <c r="AA23" s="1068"/>
      <c r="AB23" s="342" t="s">
        <v>8411</v>
      </c>
      <c r="AC23" s="1200"/>
      <c r="AD23" s="343"/>
      <c r="AE23" s="1200"/>
      <c r="AF23" s="1197"/>
      <c r="AG23" s="336" t="str">
        <f t="shared" si="8"/>
        <v>Please complete all cells in row</v>
      </c>
      <c r="AH23" s="1128"/>
      <c r="AI23" s="337">
        <f t="shared" ref="AI23" si="74" xml:space="preserve"> IF( ISNUMBER(F23), 0, 1 )</f>
        <v>1</v>
      </c>
      <c r="AJ23" s="337">
        <f t="shared" si="60"/>
        <v>1</v>
      </c>
      <c r="AK23" s="337">
        <f t="shared" si="61"/>
        <v>1</v>
      </c>
      <c r="AL23" s="337">
        <f t="shared" si="62"/>
        <v>1</v>
      </c>
      <c r="AM23" s="337">
        <f t="shared" si="63"/>
        <v>1</v>
      </c>
      <c r="AN23" s="337">
        <f t="shared" si="64"/>
        <v>1</v>
      </c>
      <c r="AO23" s="337">
        <f t="shared" si="65"/>
        <v>1</v>
      </c>
      <c r="AP23" s="337">
        <f t="shared" si="66"/>
        <v>1</v>
      </c>
      <c r="AQ23" s="210"/>
      <c r="AR23" s="337">
        <f t="shared" ref="AR23" si="75" xml:space="preserve"> IF( ISNUMBER(O23), 0, 1 )</f>
        <v>1</v>
      </c>
      <c r="AS23" s="337">
        <f t="shared" si="67"/>
        <v>1</v>
      </c>
      <c r="AT23" s="337">
        <f t="shared" si="68"/>
        <v>1</v>
      </c>
      <c r="AU23" s="337">
        <f t="shared" si="69"/>
        <v>1</v>
      </c>
      <c r="AV23" s="337">
        <f t="shared" si="70"/>
        <v>1</v>
      </c>
      <c r="AW23" s="337">
        <f t="shared" si="71"/>
        <v>1</v>
      </c>
      <c r="AX23" s="337">
        <f t="shared" si="72"/>
        <v>1</v>
      </c>
      <c r="AY23" s="337">
        <f t="shared" si="73"/>
        <v>1</v>
      </c>
      <c r="AZ23" s="210"/>
      <c r="BA23" s="210"/>
      <c r="BB23" s="210"/>
      <c r="BC23" s="210"/>
      <c r="BD23" s="892"/>
      <c r="BF23" s="514" t="s">
        <v>8409</v>
      </c>
      <c r="BG23" s="406" t="s">
        <v>8140</v>
      </c>
      <c r="BH23" s="339" t="s">
        <v>3742</v>
      </c>
      <c r="BI23" s="339" t="s">
        <v>3823</v>
      </c>
      <c r="BJ23" s="339" t="s">
        <v>3904</v>
      </c>
      <c r="BK23" s="339" t="s">
        <v>3985</v>
      </c>
      <c r="BL23" s="339" t="s">
        <v>4066</v>
      </c>
      <c r="BM23" s="339" t="s">
        <v>4147</v>
      </c>
      <c r="BN23" s="339" t="s">
        <v>4228</v>
      </c>
      <c r="BO23" s="339" t="s">
        <v>4309</v>
      </c>
      <c r="BP23" s="340" t="s">
        <v>4390</v>
      </c>
      <c r="BQ23" s="339" t="s">
        <v>4462</v>
      </c>
      <c r="BR23" s="339" t="s">
        <v>4501</v>
      </c>
      <c r="BS23" s="339" t="s">
        <v>4540</v>
      </c>
      <c r="BT23" s="339" t="s">
        <v>4579</v>
      </c>
      <c r="BU23" s="339" t="s">
        <v>4618</v>
      </c>
      <c r="BV23" s="339" t="s">
        <v>4657</v>
      </c>
      <c r="BW23" s="339" t="s">
        <v>4696</v>
      </c>
      <c r="BX23" s="339" t="s">
        <v>4735</v>
      </c>
      <c r="BY23" s="340" t="s">
        <v>4774</v>
      </c>
      <c r="BZ23" s="810"/>
      <c r="CA23" s="810"/>
      <c r="CB23" s="811"/>
    </row>
    <row r="24" spans="2:80" s="207" customFormat="1" ht="15.75" customHeight="1">
      <c r="B24" s="514" t="s">
        <v>8409</v>
      </c>
      <c r="C24" s="406" t="s">
        <v>8142</v>
      </c>
      <c r="D24" s="338" t="s">
        <v>682</v>
      </c>
      <c r="E24" s="338">
        <v>3</v>
      </c>
      <c r="F24" s="340">
        <f>IFERROR(SUM(F22:F23), 0)</f>
        <v>0</v>
      </c>
      <c r="G24" s="340">
        <f t="shared" ref="G24:M24" si="76">IFERROR(SUM(G22:G23), 0)</f>
        <v>0</v>
      </c>
      <c r="H24" s="340">
        <f t="shared" si="76"/>
        <v>0</v>
      </c>
      <c r="I24" s="340">
        <f t="shared" si="76"/>
        <v>0</v>
      </c>
      <c r="J24" s="340">
        <f t="shared" si="76"/>
        <v>0</v>
      </c>
      <c r="K24" s="340">
        <f t="shared" si="76"/>
        <v>0</v>
      </c>
      <c r="L24" s="340">
        <f t="shared" si="76"/>
        <v>0</v>
      </c>
      <c r="M24" s="340">
        <f t="shared" si="76"/>
        <v>0</v>
      </c>
      <c r="N24" s="340">
        <f t="shared" si="7"/>
        <v>0</v>
      </c>
      <c r="O24" s="340">
        <f>IFERROR(SUM(O22:O23), 0)</f>
        <v>0</v>
      </c>
      <c r="P24" s="340">
        <f t="shared" ref="P24:V24" si="77">IFERROR(SUM(P22:P23), 0)</f>
        <v>0</v>
      </c>
      <c r="Q24" s="340">
        <f t="shared" si="77"/>
        <v>0</v>
      </c>
      <c r="R24" s="340">
        <f t="shared" si="77"/>
        <v>0</v>
      </c>
      <c r="S24" s="340">
        <f t="shared" si="77"/>
        <v>0</v>
      </c>
      <c r="T24" s="340">
        <f t="shared" si="77"/>
        <v>0</v>
      </c>
      <c r="U24" s="340">
        <f t="shared" si="77"/>
        <v>0</v>
      </c>
      <c r="V24" s="340">
        <f t="shared" si="77"/>
        <v>0</v>
      </c>
      <c r="W24" s="340">
        <f t="shared" si="52"/>
        <v>0</v>
      </c>
      <c r="X24" s="339"/>
      <c r="Y24" s="339"/>
      <c r="Z24" s="457"/>
      <c r="AA24" s="1068"/>
      <c r="AB24" s="342" t="s">
        <v>8412</v>
      </c>
      <c r="AC24" s="1200"/>
      <c r="AD24" s="343"/>
      <c r="AE24" s="1200"/>
      <c r="AF24" s="1197"/>
      <c r="AG24" s="336" t="str">
        <f t="shared" si="8"/>
        <v>Please complete all cells in row</v>
      </c>
      <c r="AH24" s="1198"/>
      <c r="AI24" s="210"/>
      <c r="AJ24" s="210"/>
      <c r="AK24" s="210"/>
      <c r="AL24" s="210"/>
      <c r="AM24" s="210"/>
      <c r="AN24" s="210"/>
      <c r="AO24" s="210"/>
      <c r="AP24" s="210"/>
      <c r="AQ24" s="210"/>
      <c r="AR24" s="210"/>
      <c r="AS24" s="210"/>
      <c r="AT24" s="210"/>
      <c r="AU24" s="210"/>
      <c r="AV24" s="210"/>
      <c r="AW24" s="210"/>
      <c r="AX24" s="210"/>
      <c r="AY24" s="210"/>
      <c r="AZ24" s="210"/>
      <c r="BA24" s="337">
        <f t="shared" ref="BA24" si="78" xml:space="preserve"> IF( ISNUMBER(X24), 0, 1 )</f>
        <v>1</v>
      </c>
      <c r="BB24" s="337">
        <f t="shared" ref="BB24" si="79" xml:space="preserve"> IF( ISNUMBER(Y24), 0, 1 )</f>
        <v>1</v>
      </c>
      <c r="BC24" s="337">
        <f t="shared" ref="BC24" si="80" xml:space="preserve"> IF( ISNUMBER(Z24), 0, 1 )</f>
        <v>1</v>
      </c>
      <c r="BD24" s="892"/>
      <c r="BF24" s="514" t="s">
        <v>8409</v>
      </c>
      <c r="BG24" s="406" t="s">
        <v>8142</v>
      </c>
      <c r="BH24" s="340" t="s">
        <v>3743</v>
      </c>
      <c r="BI24" s="340" t="s">
        <v>3824</v>
      </c>
      <c r="BJ24" s="340" t="s">
        <v>3905</v>
      </c>
      <c r="BK24" s="340" t="s">
        <v>3986</v>
      </c>
      <c r="BL24" s="340" t="s">
        <v>4067</v>
      </c>
      <c r="BM24" s="340" t="s">
        <v>4148</v>
      </c>
      <c r="BN24" s="340" t="s">
        <v>4229</v>
      </c>
      <c r="BO24" s="340" t="s">
        <v>4310</v>
      </c>
      <c r="BP24" s="340" t="s">
        <v>4391</v>
      </c>
      <c r="BQ24" s="340" t="s">
        <v>4463</v>
      </c>
      <c r="BR24" s="340" t="s">
        <v>4502</v>
      </c>
      <c r="BS24" s="340" t="s">
        <v>4541</v>
      </c>
      <c r="BT24" s="340" t="s">
        <v>4580</v>
      </c>
      <c r="BU24" s="340" t="s">
        <v>4619</v>
      </c>
      <c r="BV24" s="340" t="s">
        <v>4658</v>
      </c>
      <c r="BW24" s="340" t="s">
        <v>4697</v>
      </c>
      <c r="BX24" s="340" t="s">
        <v>4736</v>
      </c>
      <c r="BY24" s="340" t="s">
        <v>4775</v>
      </c>
      <c r="BZ24" s="806" t="s">
        <v>8413</v>
      </c>
      <c r="CA24" s="806" t="s">
        <v>8414</v>
      </c>
      <c r="CB24" s="1199" t="s">
        <v>8415</v>
      </c>
    </row>
    <row r="25" spans="2:80" s="207" customFormat="1" ht="33" customHeight="1">
      <c r="B25" s="514" t="s">
        <v>8416</v>
      </c>
      <c r="C25" s="406" t="s">
        <v>8138</v>
      </c>
      <c r="D25" s="338" t="s">
        <v>682</v>
      </c>
      <c r="E25" s="338">
        <v>3</v>
      </c>
      <c r="F25" s="339"/>
      <c r="G25" s="339"/>
      <c r="H25" s="339"/>
      <c r="I25" s="339"/>
      <c r="J25" s="339"/>
      <c r="K25" s="339"/>
      <c r="L25" s="339"/>
      <c r="M25" s="339"/>
      <c r="N25" s="340">
        <f t="shared" si="7"/>
        <v>0</v>
      </c>
      <c r="O25" s="339"/>
      <c r="P25" s="339"/>
      <c r="Q25" s="339"/>
      <c r="R25" s="339"/>
      <c r="S25" s="339"/>
      <c r="T25" s="339"/>
      <c r="U25" s="339"/>
      <c r="V25" s="339"/>
      <c r="W25" s="340">
        <f t="shared" si="52"/>
        <v>0</v>
      </c>
      <c r="X25" s="810"/>
      <c r="Y25" s="810"/>
      <c r="Z25" s="811"/>
      <c r="AA25" s="1068"/>
      <c r="AB25" s="342" t="s">
        <v>8417</v>
      </c>
      <c r="AC25" s="1200"/>
      <c r="AD25" s="343"/>
      <c r="AE25" s="1200"/>
      <c r="AF25" s="1197"/>
      <c r="AG25" s="336" t="str">
        <f t="shared" si="8"/>
        <v>Please complete all cells in row</v>
      </c>
      <c r="AH25" s="1198"/>
      <c r="AI25" s="337">
        <f xml:space="preserve"> IF( ISNUMBER(F25), 0, 1 )</f>
        <v>1</v>
      </c>
      <c r="AJ25" s="337">
        <f t="shared" ref="AJ25:AJ26" si="81" xml:space="preserve"> IF( ISNUMBER(G25), 0, 1 )</f>
        <v>1</v>
      </c>
      <c r="AK25" s="337">
        <f t="shared" ref="AK25:AK26" si="82" xml:space="preserve"> IF( ISNUMBER(H25), 0, 1 )</f>
        <v>1</v>
      </c>
      <c r="AL25" s="337">
        <f t="shared" ref="AL25:AL26" si="83" xml:space="preserve"> IF( ISNUMBER(I25), 0, 1 )</f>
        <v>1</v>
      </c>
      <c r="AM25" s="337">
        <f t="shared" ref="AM25:AM26" si="84" xml:space="preserve"> IF( ISNUMBER(J25), 0, 1 )</f>
        <v>1</v>
      </c>
      <c r="AN25" s="337">
        <f t="shared" ref="AN25:AN26" si="85" xml:space="preserve"> IF( ISNUMBER(K25), 0, 1 )</f>
        <v>1</v>
      </c>
      <c r="AO25" s="337">
        <f t="shared" ref="AO25:AO26" si="86" xml:space="preserve"> IF( ISNUMBER(L25), 0, 1 )</f>
        <v>1</v>
      </c>
      <c r="AP25" s="337">
        <f t="shared" ref="AP25:AP26" si="87" xml:space="preserve"> IF( ISNUMBER(M25), 0, 1 )</f>
        <v>1</v>
      </c>
      <c r="AQ25" s="210"/>
      <c r="AR25" s="337">
        <f xml:space="preserve"> IF( ISNUMBER(O25), 0, 1 )</f>
        <v>1</v>
      </c>
      <c r="AS25" s="337">
        <f t="shared" ref="AS25:AS26" si="88" xml:space="preserve"> IF( ISNUMBER(P25), 0, 1 )</f>
        <v>1</v>
      </c>
      <c r="AT25" s="337">
        <f t="shared" ref="AT25:AT26" si="89" xml:space="preserve"> IF( ISNUMBER(Q25), 0, 1 )</f>
        <v>1</v>
      </c>
      <c r="AU25" s="337">
        <f t="shared" ref="AU25:AU26" si="90" xml:space="preserve"> IF( ISNUMBER(R25), 0, 1 )</f>
        <v>1</v>
      </c>
      <c r="AV25" s="337">
        <f t="shared" ref="AV25:AV26" si="91" xml:space="preserve"> IF( ISNUMBER(S25), 0, 1 )</f>
        <v>1</v>
      </c>
      <c r="AW25" s="337">
        <f t="shared" ref="AW25:AW26" si="92" xml:space="preserve"> IF( ISNUMBER(T25), 0, 1 )</f>
        <v>1</v>
      </c>
      <c r="AX25" s="337">
        <f t="shared" ref="AX25:AX26" si="93" xml:space="preserve"> IF( ISNUMBER(U25), 0, 1 )</f>
        <v>1</v>
      </c>
      <c r="AY25" s="337">
        <f t="shared" ref="AY25:AY26" si="94" xml:space="preserve"> IF( ISNUMBER(V25), 0, 1 )</f>
        <v>1</v>
      </c>
      <c r="AZ25" s="210"/>
      <c r="BA25" s="210"/>
      <c r="BB25" s="210"/>
      <c r="BC25" s="210"/>
      <c r="BD25" s="892"/>
      <c r="BF25" s="514" t="s">
        <v>8416</v>
      </c>
      <c r="BG25" s="406" t="s">
        <v>8138</v>
      </c>
      <c r="BH25" s="339" t="s">
        <v>3744</v>
      </c>
      <c r="BI25" s="339" t="s">
        <v>3825</v>
      </c>
      <c r="BJ25" s="339" t="s">
        <v>3906</v>
      </c>
      <c r="BK25" s="339" t="s">
        <v>3987</v>
      </c>
      <c r="BL25" s="339" t="s">
        <v>4068</v>
      </c>
      <c r="BM25" s="339" t="s">
        <v>4149</v>
      </c>
      <c r="BN25" s="339" t="s">
        <v>4230</v>
      </c>
      <c r="BO25" s="339" t="s">
        <v>4311</v>
      </c>
      <c r="BP25" s="340" t="s">
        <v>4392</v>
      </c>
      <c r="BQ25" s="339" t="s">
        <v>4464</v>
      </c>
      <c r="BR25" s="339" t="s">
        <v>4503</v>
      </c>
      <c r="BS25" s="339" t="s">
        <v>4542</v>
      </c>
      <c r="BT25" s="339" t="s">
        <v>4581</v>
      </c>
      <c r="BU25" s="339" t="s">
        <v>4620</v>
      </c>
      <c r="BV25" s="339" t="s">
        <v>4659</v>
      </c>
      <c r="BW25" s="339" t="s">
        <v>4698</v>
      </c>
      <c r="BX25" s="339" t="s">
        <v>4737</v>
      </c>
      <c r="BY25" s="340" t="s">
        <v>4776</v>
      </c>
      <c r="BZ25" s="810"/>
      <c r="CA25" s="810"/>
      <c r="CB25" s="811"/>
    </row>
    <row r="26" spans="2:80" s="207" customFormat="1" ht="33" customHeight="1">
      <c r="B26" s="514" t="s">
        <v>8416</v>
      </c>
      <c r="C26" s="406" t="s">
        <v>8140</v>
      </c>
      <c r="D26" s="338" t="s">
        <v>682</v>
      </c>
      <c r="E26" s="338">
        <v>3</v>
      </c>
      <c r="F26" s="339"/>
      <c r="G26" s="339"/>
      <c r="H26" s="339"/>
      <c r="I26" s="339"/>
      <c r="J26" s="339"/>
      <c r="K26" s="339"/>
      <c r="L26" s="339"/>
      <c r="M26" s="339"/>
      <c r="N26" s="340">
        <f t="shared" si="7"/>
        <v>0</v>
      </c>
      <c r="O26" s="339"/>
      <c r="P26" s="339"/>
      <c r="Q26" s="339"/>
      <c r="R26" s="339"/>
      <c r="S26" s="339"/>
      <c r="T26" s="339"/>
      <c r="U26" s="339"/>
      <c r="V26" s="339"/>
      <c r="W26" s="340">
        <f t="shared" si="52"/>
        <v>0</v>
      </c>
      <c r="X26" s="810"/>
      <c r="Y26" s="810"/>
      <c r="Z26" s="811"/>
      <c r="AA26" s="1068"/>
      <c r="AB26" s="342" t="s">
        <v>8418</v>
      </c>
      <c r="AC26" s="1200"/>
      <c r="AD26" s="343"/>
      <c r="AE26" s="1200"/>
      <c r="AF26" s="1197"/>
      <c r="AG26" s="336" t="str">
        <f t="shared" si="8"/>
        <v>Please complete all cells in row</v>
      </c>
      <c r="AH26" s="1128"/>
      <c r="AI26" s="337">
        <f t="shared" ref="AI26" si="95" xml:space="preserve"> IF( ISNUMBER(F26), 0, 1 )</f>
        <v>1</v>
      </c>
      <c r="AJ26" s="337">
        <f t="shared" si="81"/>
        <v>1</v>
      </c>
      <c r="AK26" s="337">
        <f t="shared" si="82"/>
        <v>1</v>
      </c>
      <c r="AL26" s="337">
        <f t="shared" si="83"/>
        <v>1</v>
      </c>
      <c r="AM26" s="337">
        <f t="shared" si="84"/>
        <v>1</v>
      </c>
      <c r="AN26" s="337">
        <f t="shared" si="85"/>
        <v>1</v>
      </c>
      <c r="AO26" s="337">
        <f t="shared" si="86"/>
        <v>1</v>
      </c>
      <c r="AP26" s="337">
        <f t="shared" si="87"/>
        <v>1</v>
      </c>
      <c r="AQ26" s="210"/>
      <c r="AR26" s="337">
        <f t="shared" ref="AR26" si="96" xml:space="preserve"> IF( ISNUMBER(O26), 0, 1 )</f>
        <v>1</v>
      </c>
      <c r="AS26" s="337">
        <f t="shared" si="88"/>
        <v>1</v>
      </c>
      <c r="AT26" s="337">
        <f t="shared" si="89"/>
        <v>1</v>
      </c>
      <c r="AU26" s="337">
        <f t="shared" si="90"/>
        <v>1</v>
      </c>
      <c r="AV26" s="337">
        <f t="shared" si="91"/>
        <v>1</v>
      </c>
      <c r="AW26" s="337">
        <f t="shared" si="92"/>
        <v>1</v>
      </c>
      <c r="AX26" s="337">
        <f t="shared" si="93"/>
        <v>1</v>
      </c>
      <c r="AY26" s="337">
        <f t="shared" si="94"/>
        <v>1</v>
      </c>
      <c r="AZ26" s="210"/>
      <c r="BA26" s="210"/>
      <c r="BB26" s="210"/>
      <c r="BC26" s="210"/>
      <c r="BD26" s="892"/>
      <c r="BF26" s="514" t="s">
        <v>8416</v>
      </c>
      <c r="BG26" s="406" t="s">
        <v>8140</v>
      </c>
      <c r="BH26" s="339" t="s">
        <v>3745</v>
      </c>
      <c r="BI26" s="339" t="s">
        <v>3826</v>
      </c>
      <c r="BJ26" s="339" t="s">
        <v>3907</v>
      </c>
      <c r="BK26" s="339" t="s">
        <v>3988</v>
      </c>
      <c r="BL26" s="339" t="s">
        <v>4069</v>
      </c>
      <c r="BM26" s="339" t="s">
        <v>4150</v>
      </c>
      <c r="BN26" s="339" t="s">
        <v>4231</v>
      </c>
      <c r="BO26" s="339" t="s">
        <v>4312</v>
      </c>
      <c r="BP26" s="340" t="s">
        <v>4393</v>
      </c>
      <c r="BQ26" s="339" t="s">
        <v>4465</v>
      </c>
      <c r="BR26" s="339" t="s">
        <v>4504</v>
      </c>
      <c r="BS26" s="339" t="s">
        <v>4543</v>
      </c>
      <c r="BT26" s="339" t="s">
        <v>4582</v>
      </c>
      <c r="BU26" s="339" t="s">
        <v>4621</v>
      </c>
      <c r="BV26" s="339" t="s">
        <v>4660</v>
      </c>
      <c r="BW26" s="339" t="s">
        <v>4699</v>
      </c>
      <c r="BX26" s="339" t="s">
        <v>4738</v>
      </c>
      <c r="BY26" s="340" t="s">
        <v>4777</v>
      </c>
      <c r="BZ26" s="810"/>
      <c r="CA26" s="810"/>
      <c r="CB26" s="811"/>
    </row>
    <row r="27" spans="2:80" s="207" customFormat="1" ht="33" customHeight="1">
      <c r="B27" s="514" t="s">
        <v>8416</v>
      </c>
      <c r="C27" s="406" t="s">
        <v>8142</v>
      </c>
      <c r="D27" s="338" t="s">
        <v>682</v>
      </c>
      <c r="E27" s="338">
        <v>3</v>
      </c>
      <c r="F27" s="340">
        <f>IFERROR(SUM(F25:F26), 0)</f>
        <v>0</v>
      </c>
      <c r="G27" s="340">
        <f t="shared" ref="G27:M27" si="97">IFERROR(SUM(G25:G26), 0)</f>
        <v>0</v>
      </c>
      <c r="H27" s="340">
        <f t="shared" si="97"/>
        <v>0</v>
      </c>
      <c r="I27" s="340">
        <f t="shared" si="97"/>
        <v>0</v>
      </c>
      <c r="J27" s="340">
        <f t="shared" si="97"/>
        <v>0</v>
      </c>
      <c r="K27" s="340">
        <f t="shared" si="97"/>
        <v>0</v>
      </c>
      <c r="L27" s="340">
        <f t="shared" si="97"/>
        <v>0</v>
      </c>
      <c r="M27" s="340">
        <f t="shared" si="97"/>
        <v>0</v>
      </c>
      <c r="N27" s="340">
        <f t="shared" si="7"/>
        <v>0</v>
      </c>
      <c r="O27" s="340">
        <f>IFERROR(SUM(O25:O26), 0)</f>
        <v>0</v>
      </c>
      <c r="P27" s="340">
        <f t="shared" ref="P27:V27" si="98">IFERROR(SUM(P25:P26), 0)</f>
        <v>0</v>
      </c>
      <c r="Q27" s="340">
        <f t="shared" si="98"/>
        <v>0</v>
      </c>
      <c r="R27" s="340">
        <f t="shared" si="98"/>
        <v>0</v>
      </c>
      <c r="S27" s="340">
        <f t="shared" si="98"/>
        <v>0</v>
      </c>
      <c r="T27" s="340">
        <f t="shared" si="98"/>
        <v>0</v>
      </c>
      <c r="U27" s="340">
        <f t="shared" si="98"/>
        <v>0</v>
      </c>
      <c r="V27" s="340">
        <f t="shared" si="98"/>
        <v>0</v>
      </c>
      <c r="W27" s="340">
        <f t="shared" si="52"/>
        <v>0</v>
      </c>
      <c r="X27" s="339"/>
      <c r="Y27" s="339"/>
      <c r="Z27" s="457"/>
      <c r="AA27" s="1068"/>
      <c r="AB27" s="342" t="s">
        <v>8419</v>
      </c>
      <c r="AC27" s="1200"/>
      <c r="AD27" s="343"/>
      <c r="AE27" s="1200"/>
      <c r="AF27" s="1197"/>
      <c r="AG27" s="336" t="str">
        <f t="shared" si="8"/>
        <v>Please complete all cells in row</v>
      </c>
      <c r="AH27" s="1198"/>
      <c r="AI27" s="210"/>
      <c r="AJ27" s="210"/>
      <c r="AK27" s="210"/>
      <c r="AL27" s="210"/>
      <c r="AM27" s="210"/>
      <c r="AN27" s="210"/>
      <c r="AO27" s="210"/>
      <c r="AP27" s="210"/>
      <c r="AQ27" s="210"/>
      <c r="AR27" s="210"/>
      <c r="AS27" s="210"/>
      <c r="AT27" s="210"/>
      <c r="AU27" s="210"/>
      <c r="AV27" s="210"/>
      <c r="AW27" s="210"/>
      <c r="AX27" s="210"/>
      <c r="AY27" s="210"/>
      <c r="AZ27" s="210"/>
      <c r="BA27" s="337">
        <f t="shared" ref="BA27" si="99" xml:space="preserve"> IF( ISNUMBER(X27), 0, 1 )</f>
        <v>1</v>
      </c>
      <c r="BB27" s="337">
        <f t="shared" ref="BB27" si="100" xml:space="preserve"> IF( ISNUMBER(Y27), 0, 1 )</f>
        <v>1</v>
      </c>
      <c r="BC27" s="337">
        <f t="shared" ref="BC27" si="101" xml:space="preserve"> IF( ISNUMBER(Z27), 0, 1 )</f>
        <v>1</v>
      </c>
      <c r="BD27" s="892"/>
      <c r="BF27" s="514" t="s">
        <v>8416</v>
      </c>
      <c r="BG27" s="406" t="s">
        <v>8142</v>
      </c>
      <c r="BH27" s="340" t="s">
        <v>3746</v>
      </c>
      <c r="BI27" s="340" t="s">
        <v>3827</v>
      </c>
      <c r="BJ27" s="340" t="s">
        <v>3908</v>
      </c>
      <c r="BK27" s="340" t="s">
        <v>3989</v>
      </c>
      <c r="BL27" s="340" t="s">
        <v>4070</v>
      </c>
      <c r="BM27" s="340" t="s">
        <v>4151</v>
      </c>
      <c r="BN27" s="340" t="s">
        <v>4232</v>
      </c>
      <c r="BO27" s="340" t="s">
        <v>4313</v>
      </c>
      <c r="BP27" s="340" t="s">
        <v>4394</v>
      </c>
      <c r="BQ27" s="340" t="s">
        <v>4466</v>
      </c>
      <c r="BR27" s="340" t="s">
        <v>4505</v>
      </c>
      <c r="BS27" s="340" t="s">
        <v>4544</v>
      </c>
      <c r="BT27" s="340" t="s">
        <v>4583</v>
      </c>
      <c r="BU27" s="340" t="s">
        <v>4622</v>
      </c>
      <c r="BV27" s="340" t="s">
        <v>4661</v>
      </c>
      <c r="BW27" s="340" t="s">
        <v>4700</v>
      </c>
      <c r="BX27" s="340" t="s">
        <v>4739</v>
      </c>
      <c r="BY27" s="340" t="s">
        <v>4778</v>
      </c>
      <c r="BZ27" s="806" t="s">
        <v>8420</v>
      </c>
      <c r="CA27" s="806" t="s">
        <v>8421</v>
      </c>
      <c r="CB27" s="1199" t="s">
        <v>8422</v>
      </c>
    </row>
    <row r="28" spans="2:80" s="207" customFormat="1" ht="15.75" customHeight="1">
      <c r="B28" s="514" t="s">
        <v>8423</v>
      </c>
      <c r="C28" s="406" t="s">
        <v>8138</v>
      </c>
      <c r="D28" s="338" t="s">
        <v>682</v>
      </c>
      <c r="E28" s="338">
        <v>3</v>
      </c>
      <c r="F28" s="339"/>
      <c r="G28" s="339"/>
      <c r="H28" s="339"/>
      <c r="I28" s="339"/>
      <c r="J28" s="339"/>
      <c r="K28" s="339"/>
      <c r="L28" s="339"/>
      <c r="M28" s="339"/>
      <c r="N28" s="340">
        <f t="shared" si="7"/>
        <v>0</v>
      </c>
      <c r="O28" s="339"/>
      <c r="P28" s="339"/>
      <c r="Q28" s="339"/>
      <c r="R28" s="339"/>
      <c r="S28" s="339"/>
      <c r="T28" s="339"/>
      <c r="U28" s="339"/>
      <c r="V28" s="339"/>
      <c r="W28" s="340">
        <f t="shared" si="52"/>
        <v>0</v>
      </c>
      <c r="X28" s="810"/>
      <c r="Y28" s="810"/>
      <c r="Z28" s="811"/>
      <c r="AA28" s="1068"/>
      <c r="AB28" s="342" t="s">
        <v>8424</v>
      </c>
      <c r="AC28" s="1200"/>
      <c r="AD28" s="343"/>
      <c r="AE28" s="1200"/>
      <c r="AF28" s="1197"/>
      <c r="AG28" s="336" t="str">
        <f t="shared" si="8"/>
        <v>Please complete all cells in row</v>
      </c>
      <c r="AH28" s="1198"/>
      <c r="AI28" s="337">
        <f xml:space="preserve"> IF( ISNUMBER(F28), 0, 1 )</f>
        <v>1</v>
      </c>
      <c r="AJ28" s="337">
        <f t="shared" ref="AJ28:AJ29" si="102" xml:space="preserve"> IF( ISNUMBER(G28), 0, 1 )</f>
        <v>1</v>
      </c>
      <c r="AK28" s="337">
        <f t="shared" ref="AK28:AK29" si="103" xml:space="preserve"> IF( ISNUMBER(H28), 0, 1 )</f>
        <v>1</v>
      </c>
      <c r="AL28" s="337">
        <f t="shared" ref="AL28:AL29" si="104" xml:space="preserve"> IF( ISNUMBER(I28), 0, 1 )</f>
        <v>1</v>
      </c>
      <c r="AM28" s="337">
        <f t="shared" ref="AM28:AM29" si="105" xml:space="preserve"> IF( ISNUMBER(J28), 0, 1 )</f>
        <v>1</v>
      </c>
      <c r="AN28" s="337">
        <f t="shared" ref="AN28:AN29" si="106" xml:space="preserve"> IF( ISNUMBER(K28), 0, 1 )</f>
        <v>1</v>
      </c>
      <c r="AO28" s="337">
        <f t="shared" ref="AO28:AO29" si="107" xml:space="preserve"> IF( ISNUMBER(L28), 0, 1 )</f>
        <v>1</v>
      </c>
      <c r="AP28" s="337">
        <f t="shared" ref="AP28:AP29" si="108" xml:space="preserve"> IF( ISNUMBER(M28), 0, 1 )</f>
        <v>1</v>
      </c>
      <c r="AQ28" s="210"/>
      <c r="AR28" s="337">
        <f xml:space="preserve"> IF( ISNUMBER(O28), 0, 1 )</f>
        <v>1</v>
      </c>
      <c r="AS28" s="337">
        <f t="shared" ref="AS28:AS29" si="109" xml:space="preserve"> IF( ISNUMBER(P28), 0, 1 )</f>
        <v>1</v>
      </c>
      <c r="AT28" s="337">
        <f t="shared" ref="AT28:AT29" si="110" xml:space="preserve"> IF( ISNUMBER(Q28), 0, 1 )</f>
        <v>1</v>
      </c>
      <c r="AU28" s="337">
        <f t="shared" ref="AU28:AU29" si="111" xml:space="preserve"> IF( ISNUMBER(R28), 0, 1 )</f>
        <v>1</v>
      </c>
      <c r="AV28" s="337">
        <f t="shared" ref="AV28:AV29" si="112" xml:space="preserve"> IF( ISNUMBER(S28), 0, 1 )</f>
        <v>1</v>
      </c>
      <c r="AW28" s="337">
        <f t="shared" ref="AW28:AW29" si="113" xml:space="preserve"> IF( ISNUMBER(T28), 0, 1 )</f>
        <v>1</v>
      </c>
      <c r="AX28" s="337">
        <f t="shared" ref="AX28:AX29" si="114" xml:space="preserve"> IF( ISNUMBER(U28), 0, 1 )</f>
        <v>1</v>
      </c>
      <c r="AY28" s="337">
        <f t="shared" ref="AY28:AY29" si="115" xml:space="preserve"> IF( ISNUMBER(V28), 0, 1 )</f>
        <v>1</v>
      </c>
      <c r="AZ28" s="210"/>
      <c r="BA28" s="210"/>
      <c r="BB28" s="210"/>
      <c r="BC28" s="210"/>
      <c r="BD28" s="892"/>
      <c r="BF28" s="514" t="s">
        <v>8423</v>
      </c>
      <c r="BG28" s="406" t="s">
        <v>8138</v>
      </c>
      <c r="BH28" s="339" t="s">
        <v>3747</v>
      </c>
      <c r="BI28" s="339" t="s">
        <v>3828</v>
      </c>
      <c r="BJ28" s="339" t="s">
        <v>3909</v>
      </c>
      <c r="BK28" s="339" t="s">
        <v>3990</v>
      </c>
      <c r="BL28" s="339" t="s">
        <v>4071</v>
      </c>
      <c r="BM28" s="339" t="s">
        <v>4152</v>
      </c>
      <c r="BN28" s="339" t="s">
        <v>4233</v>
      </c>
      <c r="BO28" s="339" t="s">
        <v>4314</v>
      </c>
      <c r="BP28" s="340" t="s">
        <v>4395</v>
      </c>
      <c r="BQ28" s="339" t="s">
        <v>4467</v>
      </c>
      <c r="BR28" s="339" t="s">
        <v>4506</v>
      </c>
      <c r="BS28" s="339" t="s">
        <v>4545</v>
      </c>
      <c r="BT28" s="339" t="s">
        <v>4584</v>
      </c>
      <c r="BU28" s="339" t="s">
        <v>4623</v>
      </c>
      <c r="BV28" s="339" t="s">
        <v>4662</v>
      </c>
      <c r="BW28" s="339" t="s">
        <v>4701</v>
      </c>
      <c r="BX28" s="339" t="s">
        <v>4740</v>
      </c>
      <c r="BY28" s="340" t="s">
        <v>4779</v>
      </c>
      <c r="BZ28" s="810"/>
      <c r="CA28" s="810"/>
      <c r="CB28" s="811"/>
    </row>
    <row r="29" spans="2:80" s="210" customFormat="1" ht="15.75" customHeight="1">
      <c r="B29" s="514" t="s">
        <v>8423</v>
      </c>
      <c r="C29" s="406" t="s">
        <v>8140</v>
      </c>
      <c r="D29" s="338" t="s">
        <v>682</v>
      </c>
      <c r="E29" s="338">
        <v>3</v>
      </c>
      <c r="F29" s="339"/>
      <c r="G29" s="339"/>
      <c r="H29" s="339"/>
      <c r="I29" s="339"/>
      <c r="J29" s="339"/>
      <c r="K29" s="339"/>
      <c r="L29" s="339"/>
      <c r="M29" s="339"/>
      <c r="N29" s="340">
        <f t="shared" si="7"/>
        <v>0</v>
      </c>
      <c r="O29" s="339"/>
      <c r="P29" s="339"/>
      <c r="Q29" s="339"/>
      <c r="R29" s="339"/>
      <c r="S29" s="339"/>
      <c r="T29" s="339"/>
      <c r="U29" s="339"/>
      <c r="V29" s="339"/>
      <c r="W29" s="340">
        <f t="shared" si="52"/>
        <v>0</v>
      </c>
      <c r="X29" s="810"/>
      <c r="Y29" s="810"/>
      <c r="Z29" s="811"/>
      <c r="AA29" s="1068"/>
      <c r="AB29" s="342" t="s">
        <v>8425</v>
      </c>
      <c r="AC29" s="1200"/>
      <c r="AD29" s="343"/>
      <c r="AE29" s="1200"/>
      <c r="AF29" s="1197"/>
      <c r="AG29" s="336" t="str">
        <f t="shared" si="8"/>
        <v>Please complete all cells in row</v>
      </c>
      <c r="AH29" s="1128"/>
      <c r="AI29" s="337">
        <f t="shared" ref="AI29" si="116" xml:space="preserve"> IF( ISNUMBER(F29), 0, 1 )</f>
        <v>1</v>
      </c>
      <c r="AJ29" s="337">
        <f t="shared" si="102"/>
        <v>1</v>
      </c>
      <c r="AK29" s="337">
        <f t="shared" si="103"/>
        <v>1</v>
      </c>
      <c r="AL29" s="337">
        <f t="shared" si="104"/>
        <v>1</v>
      </c>
      <c r="AM29" s="337">
        <f t="shared" si="105"/>
        <v>1</v>
      </c>
      <c r="AN29" s="337">
        <f t="shared" si="106"/>
        <v>1</v>
      </c>
      <c r="AO29" s="337">
        <f t="shared" si="107"/>
        <v>1</v>
      </c>
      <c r="AP29" s="337">
        <f t="shared" si="108"/>
        <v>1</v>
      </c>
      <c r="AR29" s="337">
        <f t="shared" ref="AR29" si="117" xml:space="preserve"> IF( ISNUMBER(O29), 0, 1 )</f>
        <v>1</v>
      </c>
      <c r="AS29" s="337">
        <f t="shared" si="109"/>
        <v>1</v>
      </c>
      <c r="AT29" s="337">
        <f t="shared" si="110"/>
        <v>1</v>
      </c>
      <c r="AU29" s="337">
        <f t="shared" si="111"/>
        <v>1</v>
      </c>
      <c r="AV29" s="337">
        <f t="shared" si="112"/>
        <v>1</v>
      </c>
      <c r="AW29" s="337">
        <f t="shared" si="113"/>
        <v>1</v>
      </c>
      <c r="AX29" s="337">
        <f t="shared" si="114"/>
        <v>1</v>
      </c>
      <c r="AY29" s="337">
        <f t="shared" si="115"/>
        <v>1</v>
      </c>
      <c r="BD29" s="1006"/>
      <c r="BF29" s="514" t="s">
        <v>8423</v>
      </c>
      <c r="BG29" s="406" t="s">
        <v>8140</v>
      </c>
      <c r="BH29" s="339" t="s">
        <v>3748</v>
      </c>
      <c r="BI29" s="339" t="s">
        <v>3829</v>
      </c>
      <c r="BJ29" s="339" t="s">
        <v>3910</v>
      </c>
      <c r="BK29" s="339" t="s">
        <v>3991</v>
      </c>
      <c r="BL29" s="339" t="s">
        <v>4072</v>
      </c>
      <c r="BM29" s="339" t="s">
        <v>4153</v>
      </c>
      <c r="BN29" s="339" t="s">
        <v>4234</v>
      </c>
      <c r="BO29" s="339" t="s">
        <v>4315</v>
      </c>
      <c r="BP29" s="340" t="s">
        <v>4396</v>
      </c>
      <c r="BQ29" s="339" t="s">
        <v>4468</v>
      </c>
      <c r="BR29" s="339" t="s">
        <v>4507</v>
      </c>
      <c r="BS29" s="339" t="s">
        <v>4546</v>
      </c>
      <c r="BT29" s="339" t="s">
        <v>4585</v>
      </c>
      <c r="BU29" s="339" t="s">
        <v>4624</v>
      </c>
      <c r="BV29" s="339" t="s">
        <v>4663</v>
      </c>
      <c r="BW29" s="339" t="s">
        <v>4702</v>
      </c>
      <c r="BX29" s="339" t="s">
        <v>4741</v>
      </c>
      <c r="BY29" s="340" t="s">
        <v>4780</v>
      </c>
      <c r="BZ29" s="810"/>
      <c r="CA29" s="810"/>
      <c r="CB29" s="811"/>
    </row>
    <row r="30" spans="2:80" s="210" customFormat="1" ht="15.75" customHeight="1">
      <c r="B30" s="514" t="s">
        <v>8423</v>
      </c>
      <c r="C30" s="406" t="s">
        <v>8142</v>
      </c>
      <c r="D30" s="338" t="s">
        <v>682</v>
      </c>
      <c r="E30" s="338">
        <v>3</v>
      </c>
      <c r="F30" s="340">
        <f>IFERROR(SUM(F28:F29), 0)</f>
        <v>0</v>
      </c>
      <c r="G30" s="340">
        <f t="shared" ref="G30:M30" si="118">IFERROR(SUM(G28:G29), 0)</f>
        <v>0</v>
      </c>
      <c r="H30" s="340">
        <f t="shared" si="118"/>
        <v>0</v>
      </c>
      <c r="I30" s="340">
        <f t="shared" si="118"/>
        <v>0</v>
      </c>
      <c r="J30" s="340">
        <f t="shared" si="118"/>
        <v>0</v>
      </c>
      <c r="K30" s="340">
        <f t="shared" si="118"/>
        <v>0</v>
      </c>
      <c r="L30" s="340">
        <f t="shared" si="118"/>
        <v>0</v>
      </c>
      <c r="M30" s="340">
        <f t="shared" si="118"/>
        <v>0</v>
      </c>
      <c r="N30" s="340">
        <f t="shared" si="7"/>
        <v>0</v>
      </c>
      <c r="O30" s="340">
        <f>IFERROR(SUM(O28:O29), 0)</f>
        <v>0</v>
      </c>
      <c r="P30" s="340">
        <f t="shared" ref="P30:V30" si="119">IFERROR(SUM(P28:P29), 0)</f>
        <v>0</v>
      </c>
      <c r="Q30" s="340">
        <f t="shared" si="119"/>
        <v>0</v>
      </c>
      <c r="R30" s="340">
        <f t="shared" si="119"/>
        <v>0</v>
      </c>
      <c r="S30" s="340">
        <f t="shared" si="119"/>
        <v>0</v>
      </c>
      <c r="T30" s="340">
        <f t="shared" si="119"/>
        <v>0</v>
      </c>
      <c r="U30" s="340">
        <f t="shared" si="119"/>
        <v>0</v>
      </c>
      <c r="V30" s="340">
        <f t="shared" si="119"/>
        <v>0</v>
      </c>
      <c r="W30" s="340">
        <f t="shared" si="52"/>
        <v>0</v>
      </c>
      <c r="X30" s="339"/>
      <c r="Y30" s="339"/>
      <c r="Z30" s="457"/>
      <c r="AA30" s="1068"/>
      <c r="AB30" s="342" t="s">
        <v>8426</v>
      </c>
      <c r="AC30" s="1200"/>
      <c r="AD30" s="343"/>
      <c r="AE30" s="1200"/>
      <c r="AF30" s="1197"/>
      <c r="AG30" s="336" t="str">
        <f t="shared" si="8"/>
        <v>Please complete all cells in row</v>
      </c>
      <c r="AH30" s="1198"/>
      <c r="BA30" s="337">
        <f t="shared" ref="BA30" si="120" xml:space="preserve"> IF( ISNUMBER(X30), 0, 1 )</f>
        <v>1</v>
      </c>
      <c r="BB30" s="337">
        <f t="shared" ref="BB30" si="121" xml:space="preserve"> IF( ISNUMBER(Y30), 0, 1 )</f>
        <v>1</v>
      </c>
      <c r="BC30" s="337">
        <f t="shared" ref="BC30" si="122" xml:space="preserve"> IF( ISNUMBER(Z30), 0, 1 )</f>
        <v>1</v>
      </c>
      <c r="BD30" s="1006"/>
      <c r="BF30" s="514" t="s">
        <v>8423</v>
      </c>
      <c r="BG30" s="406" t="s">
        <v>8142</v>
      </c>
      <c r="BH30" s="340" t="s">
        <v>3749</v>
      </c>
      <c r="BI30" s="340" t="s">
        <v>3830</v>
      </c>
      <c r="BJ30" s="340" t="s">
        <v>3911</v>
      </c>
      <c r="BK30" s="340" t="s">
        <v>3992</v>
      </c>
      <c r="BL30" s="340" t="s">
        <v>4073</v>
      </c>
      <c r="BM30" s="340" t="s">
        <v>4154</v>
      </c>
      <c r="BN30" s="340" t="s">
        <v>4235</v>
      </c>
      <c r="BO30" s="340" t="s">
        <v>4316</v>
      </c>
      <c r="BP30" s="340" t="s">
        <v>4397</v>
      </c>
      <c r="BQ30" s="340" t="s">
        <v>4469</v>
      </c>
      <c r="BR30" s="340" t="s">
        <v>4508</v>
      </c>
      <c r="BS30" s="340" t="s">
        <v>4547</v>
      </c>
      <c r="BT30" s="340" t="s">
        <v>4586</v>
      </c>
      <c r="BU30" s="340" t="s">
        <v>4625</v>
      </c>
      <c r="BV30" s="340" t="s">
        <v>4664</v>
      </c>
      <c r="BW30" s="340" t="s">
        <v>4703</v>
      </c>
      <c r="BX30" s="340" t="s">
        <v>4742</v>
      </c>
      <c r="BY30" s="340" t="s">
        <v>4781</v>
      </c>
      <c r="BZ30" s="806" t="s">
        <v>8427</v>
      </c>
      <c r="CA30" s="806" t="s">
        <v>8428</v>
      </c>
      <c r="CB30" s="1199" t="s">
        <v>8429</v>
      </c>
    </row>
    <row r="31" spans="2:80" s="210" customFormat="1" ht="33" customHeight="1">
      <c r="B31" s="514" t="s">
        <v>8430</v>
      </c>
      <c r="C31" s="406" t="s">
        <v>8138</v>
      </c>
      <c r="D31" s="338" t="s">
        <v>682</v>
      </c>
      <c r="E31" s="338">
        <v>3</v>
      </c>
      <c r="F31" s="339"/>
      <c r="G31" s="339"/>
      <c r="H31" s="339"/>
      <c r="I31" s="339"/>
      <c r="J31" s="339"/>
      <c r="K31" s="339"/>
      <c r="L31" s="339"/>
      <c r="M31" s="339"/>
      <c r="N31" s="340">
        <f t="shared" si="7"/>
        <v>0</v>
      </c>
      <c r="O31" s="451"/>
      <c r="P31" s="451"/>
      <c r="Q31" s="451"/>
      <c r="R31" s="451"/>
      <c r="S31" s="451"/>
      <c r="T31" s="451"/>
      <c r="U31" s="451"/>
      <c r="V31" s="451"/>
      <c r="W31" s="451"/>
      <c r="X31" s="810"/>
      <c r="Y31" s="810"/>
      <c r="Z31" s="811"/>
      <c r="AA31" s="1068"/>
      <c r="AB31" s="342" t="s">
        <v>8431</v>
      </c>
      <c r="AC31" s="1200"/>
      <c r="AD31" s="343"/>
      <c r="AE31" s="1200"/>
      <c r="AF31" s="1197"/>
      <c r="AG31" s="336" t="str">
        <f t="shared" si="8"/>
        <v>Please complete all cells in row</v>
      </c>
      <c r="AH31" s="1198"/>
      <c r="AI31" s="337">
        <f xml:space="preserve"> IF( ISNUMBER(F31), 0, 1 )</f>
        <v>1</v>
      </c>
      <c r="AJ31" s="337">
        <f t="shared" ref="AJ31:AJ32" si="123" xml:space="preserve"> IF( ISNUMBER(G31), 0, 1 )</f>
        <v>1</v>
      </c>
      <c r="AK31" s="337">
        <f t="shared" ref="AK31:AK32" si="124" xml:space="preserve"> IF( ISNUMBER(H31), 0, 1 )</f>
        <v>1</v>
      </c>
      <c r="AL31" s="337">
        <f t="shared" ref="AL31:AL32" si="125" xml:space="preserve"> IF( ISNUMBER(I31), 0, 1 )</f>
        <v>1</v>
      </c>
      <c r="AM31" s="337">
        <f t="shared" ref="AM31:AM32" si="126" xml:space="preserve"> IF( ISNUMBER(J31), 0, 1 )</f>
        <v>1</v>
      </c>
      <c r="AN31" s="337">
        <f t="shared" ref="AN31:AN32" si="127" xml:space="preserve"> IF( ISNUMBER(K31), 0, 1 )</f>
        <v>1</v>
      </c>
      <c r="AO31" s="337">
        <f t="shared" ref="AO31:AO32" si="128" xml:space="preserve"> IF( ISNUMBER(L31), 0, 1 )</f>
        <v>1</v>
      </c>
      <c r="AP31" s="337">
        <f t="shared" ref="AP31:AP32" si="129" xml:space="preserve"> IF( ISNUMBER(M31), 0, 1 )</f>
        <v>1</v>
      </c>
      <c r="BD31" s="1006"/>
      <c r="BF31" s="514" t="s">
        <v>8430</v>
      </c>
      <c r="BG31" s="406" t="s">
        <v>8138</v>
      </c>
      <c r="BH31" s="339" t="s">
        <v>3750</v>
      </c>
      <c r="BI31" s="339" t="s">
        <v>3831</v>
      </c>
      <c r="BJ31" s="339" t="s">
        <v>3912</v>
      </c>
      <c r="BK31" s="339" t="s">
        <v>3993</v>
      </c>
      <c r="BL31" s="339" t="s">
        <v>4074</v>
      </c>
      <c r="BM31" s="339" t="s">
        <v>4155</v>
      </c>
      <c r="BN31" s="339" t="s">
        <v>4236</v>
      </c>
      <c r="BO31" s="339" t="s">
        <v>4317</v>
      </c>
      <c r="BP31" s="340" t="s">
        <v>4398</v>
      </c>
      <c r="BQ31" s="451"/>
      <c r="BR31" s="451"/>
      <c r="BS31" s="451"/>
      <c r="BT31" s="451"/>
      <c r="BU31" s="451"/>
      <c r="BV31" s="451"/>
      <c r="BW31" s="451"/>
      <c r="BX31" s="451"/>
      <c r="BY31" s="451"/>
      <c r="BZ31" s="810"/>
      <c r="CA31" s="810"/>
      <c r="CB31" s="811"/>
    </row>
    <row r="32" spans="2:80" s="207" customFormat="1" ht="33" customHeight="1">
      <c r="B32" s="514" t="s">
        <v>8430</v>
      </c>
      <c r="C32" s="406" t="s">
        <v>8140</v>
      </c>
      <c r="D32" s="338" t="s">
        <v>682</v>
      </c>
      <c r="E32" s="338">
        <v>3</v>
      </c>
      <c r="F32" s="339"/>
      <c r="G32" s="339"/>
      <c r="H32" s="339"/>
      <c r="I32" s="339"/>
      <c r="J32" s="339"/>
      <c r="K32" s="339"/>
      <c r="L32" s="339"/>
      <c r="M32" s="339"/>
      <c r="N32" s="340">
        <f t="shared" si="7"/>
        <v>0</v>
      </c>
      <c r="O32" s="451"/>
      <c r="P32" s="451"/>
      <c r="Q32" s="451"/>
      <c r="R32" s="451"/>
      <c r="S32" s="451"/>
      <c r="T32" s="451"/>
      <c r="U32" s="451"/>
      <c r="V32" s="451"/>
      <c r="W32" s="451"/>
      <c r="X32" s="810"/>
      <c r="Y32" s="810"/>
      <c r="Z32" s="811"/>
      <c r="AA32" s="1068"/>
      <c r="AB32" s="342" t="s">
        <v>8432</v>
      </c>
      <c r="AC32" s="1200"/>
      <c r="AD32" s="343"/>
      <c r="AE32" s="1200"/>
      <c r="AF32" s="1197"/>
      <c r="AG32" s="336" t="str">
        <f t="shared" si="8"/>
        <v>Please complete all cells in row</v>
      </c>
      <c r="AH32" s="1128"/>
      <c r="AI32" s="337">
        <f t="shared" ref="AI32" si="130" xml:space="preserve"> IF( ISNUMBER(F32), 0, 1 )</f>
        <v>1</v>
      </c>
      <c r="AJ32" s="337">
        <f t="shared" si="123"/>
        <v>1</v>
      </c>
      <c r="AK32" s="337">
        <f t="shared" si="124"/>
        <v>1</v>
      </c>
      <c r="AL32" s="337">
        <f t="shared" si="125"/>
        <v>1</v>
      </c>
      <c r="AM32" s="337">
        <f t="shared" si="126"/>
        <v>1</v>
      </c>
      <c r="AN32" s="337">
        <f t="shared" si="127"/>
        <v>1</v>
      </c>
      <c r="AO32" s="337">
        <f t="shared" si="128"/>
        <v>1</v>
      </c>
      <c r="AP32" s="337">
        <f t="shared" si="129"/>
        <v>1</v>
      </c>
      <c r="AQ32" s="210"/>
      <c r="AR32" s="210"/>
      <c r="AS32" s="210"/>
      <c r="AT32" s="210"/>
      <c r="AU32" s="210"/>
      <c r="AV32" s="210"/>
      <c r="AW32" s="210"/>
      <c r="AX32" s="210"/>
      <c r="AY32" s="210"/>
      <c r="AZ32" s="210"/>
      <c r="BA32" s="210"/>
      <c r="BB32" s="210"/>
      <c r="BC32" s="210"/>
      <c r="BD32" s="892"/>
      <c r="BF32" s="514" t="s">
        <v>8430</v>
      </c>
      <c r="BG32" s="406" t="s">
        <v>8140</v>
      </c>
      <c r="BH32" s="339" t="s">
        <v>3751</v>
      </c>
      <c r="BI32" s="339" t="s">
        <v>3832</v>
      </c>
      <c r="BJ32" s="339" t="s">
        <v>3913</v>
      </c>
      <c r="BK32" s="339" t="s">
        <v>3994</v>
      </c>
      <c r="BL32" s="339" t="s">
        <v>4075</v>
      </c>
      <c r="BM32" s="339" t="s">
        <v>4156</v>
      </c>
      <c r="BN32" s="339" t="s">
        <v>4237</v>
      </c>
      <c r="BO32" s="339" t="s">
        <v>4318</v>
      </c>
      <c r="BP32" s="340" t="s">
        <v>4399</v>
      </c>
      <c r="BQ32" s="451"/>
      <c r="BR32" s="451"/>
      <c r="BS32" s="451"/>
      <c r="BT32" s="451"/>
      <c r="BU32" s="451"/>
      <c r="BV32" s="451"/>
      <c r="BW32" s="451"/>
      <c r="BX32" s="451"/>
      <c r="BY32" s="451"/>
      <c r="BZ32" s="810"/>
      <c r="CA32" s="810"/>
      <c r="CB32" s="811"/>
    </row>
    <row r="33" spans="1:80" s="207" customFormat="1" ht="33" customHeight="1">
      <c r="B33" s="514" t="s">
        <v>8430</v>
      </c>
      <c r="C33" s="406" t="s">
        <v>8142</v>
      </c>
      <c r="D33" s="338" t="s">
        <v>682</v>
      </c>
      <c r="E33" s="338">
        <v>3</v>
      </c>
      <c r="F33" s="340">
        <f>IFERROR(SUM(F31:F32), 0)</f>
        <v>0</v>
      </c>
      <c r="G33" s="340">
        <f t="shared" ref="G33:M33" si="131">IFERROR(SUM(G31:G32), 0)</f>
        <v>0</v>
      </c>
      <c r="H33" s="340">
        <f t="shared" si="131"/>
        <v>0</v>
      </c>
      <c r="I33" s="340">
        <f t="shared" si="131"/>
        <v>0</v>
      </c>
      <c r="J33" s="340">
        <f t="shared" si="131"/>
        <v>0</v>
      </c>
      <c r="K33" s="340">
        <f t="shared" si="131"/>
        <v>0</v>
      </c>
      <c r="L33" s="340">
        <f t="shared" si="131"/>
        <v>0</v>
      </c>
      <c r="M33" s="340">
        <f t="shared" si="131"/>
        <v>0</v>
      </c>
      <c r="N33" s="340">
        <f t="shared" si="7"/>
        <v>0</v>
      </c>
      <c r="O33" s="451"/>
      <c r="P33" s="451"/>
      <c r="Q33" s="451"/>
      <c r="R33" s="451"/>
      <c r="S33" s="451"/>
      <c r="T33" s="451"/>
      <c r="U33" s="451"/>
      <c r="V33" s="451"/>
      <c r="W33" s="451"/>
      <c r="X33" s="339"/>
      <c r="Y33" s="339"/>
      <c r="Z33" s="457"/>
      <c r="AA33" s="1068"/>
      <c r="AB33" s="342" t="s">
        <v>8433</v>
      </c>
      <c r="AC33" s="1200"/>
      <c r="AD33" s="343"/>
      <c r="AE33" s="1200"/>
      <c r="AF33" s="1197"/>
      <c r="AG33" s="336" t="str">
        <f t="shared" si="8"/>
        <v>Please complete all cells in row</v>
      </c>
      <c r="AH33" s="1198"/>
      <c r="AI33" s="210"/>
      <c r="AJ33" s="210"/>
      <c r="AK33" s="210"/>
      <c r="AL33" s="210"/>
      <c r="AM33" s="210"/>
      <c r="AN33" s="210"/>
      <c r="AO33" s="210"/>
      <c r="AP33" s="210"/>
      <c r="AQ33" s="210"/>
      <c r="AR33" s="210"/>
      <c r="AS33" s="210"/>
      <c r="AT33" s="210"/>
      <c r="AU33" s="210"/>
      <c r="AV33" s="210"/>
      <c r="AW33" s="210"/>
      <c r="AX33" s="210"/>
      <c r="AY33" s="210"/>
      <c r="AZ33" s="210"/>
      <c r="BA33" s="337">
        <f t="shared" ref="BA33" si="132" xml:space="preserve"> IF( ISNUMBER(X33), 0, 1 )</f>
        <v>1</v>
      </c>
      <c r="BB33" s="337">
        <f t="shared" ref="BB33" si="133" xml:space="preserve"> IF( ISNUMBER(Y33), 0, 1 )</f>
        <v>1</v>
      </c>
      <c r="BC33" s="337">
        <f t="shared" ref="BC33" si="134" xml:space="preserve"> IF( ISNUMBER(Z33), 0, 1 )</f>
        <v>1</v>
      </c>
      <c r="BD33" s="892"/>
      <c r="BF33" s="514" t="s">
        <v>8430</v>
      </c>
      <c r="BG33" s="406" t="s">
        <v>8142</v>
      </c>
      <c r="BH33" s="340" t="s">
        <v>3752</v>
      </c>
      <c r="BI33" s="340" t="s">
        <v>3833</v>
      </c>
      <c r="BJ33" s="340" t="s">
        <v>3914</v>
      </c>
      <c r="BK33" s="340" t="s">
        <v>3995</v>
      </c>
      <c r="BL33" s="340" t="s">
        <v>4076</v>
      </c>
      <c r="BM33" s="340" t="s">
        <v>4157</v>
      </c>
      <c r="BN33" s="340" t="s">
        <v>4238</v>
      </c>
      <c r="BO33" s="340" t="s">
        <v>4319</v>
      </c>
      <c r="BP33" s="340" t="s">
        <v>4400</v>
      </c>
      <c r="BQ33" s="451"/>
      <c r="BR33" s="451"/>
      <c r="BS33" s="451"/>
      <c r="BT33" s="451"/>
      <c r="BU33" s="451"/>
      <c r="BV33" s="451"/>
      <c r="BW33" s="451"/>
      <c r="BX33" s="451"/>
      <c r="BY33" s="451"/>
      <c r="BZ33" s="806" t="s">
        <v>8434</v>
      </c>
      <c r="CA33" s="806" t="s">
        <v>8435</v>
      </c>
      <c r="CB33" s="1199" t="s">
        <v>8436</v>
      </c>
    </row>
    <row r="34" spans="1:80" ht="15.75" customHeight="1">
      <c r="A34" s="207"/>
      <c r="B34" s="514" t="s">
        <v>8437</v>
      </c>
      <c r="C34" s="406" t="s">
        <v>8138</v>
      </c>
      <c r="D34" s="338" t="s">
        <v>682</v>
      </c>
      <c r="E34" s="338">
        <v>3</v>
      </c>
      <c r="F34" s="339"/>
      <c r="G34" s="339"/>
      <c r="H34" s="339"/>
      <c r="I34" s="339"/>
      <c r="J34" s="339"/>
      <c r="K34" s="339"/>
      <c r="L34" s="339"/>
      <c r="M34" s="339"/>
      <c r="N34" s="340">
        <f t="shared" si="7"/>
        <v>0</v>
      </c>
      <c r="O34" s="451"/>
      <c r="P34" s="451"/>
      <c r="Q34" s="451"/>
      <c r="R34" s="451"/>
      <c r="S34" s="451"/>
      <c r="T34" s="451"/>
      <c r="U34" s="451"/>
      <c r="V34" s="451"/>
      <c r="W34" s="451"/>
      <c r="X34" s="810"/>
      <c r="Y34" s="810"/>
      <c r="Z34" s="811"/>
      <c r="AA34" s="1068"/>
      <c r="AB34" s="342" t="s">
        <v>8438</v>
      </c>
      <c r="AC34" s="324"/>
      <c r="AD34" s="343"/>
      <c r="AE34" s="324"/>
      <c r="AF34" s="397"/>
      <c r="AG34" s="336" t="str">
        <f t="shared" si="8"/>
        <v>Please complete all cells in row</v>
      </c>
      <c r="AH34" s="397"/>
      <c r="AI34" s="337">
        <f xml:space="preserve"> IF( ISNUMBER(F34), 0, 1 )</f>
        <v>1</v>
      </c>
      <c r="AJ34" s="337">
        <f t="shared" ref="AJ34:AJ35" si="135" xml:space="preserve"> IF( ISNUMBER(G34), 0, 1 )</f>
        <v>1</v>
      </c>
      <c r="AK34" s="337">
        <f t="shared" ref="AK34:AK35" si="136" xml:space="preserve"> IF( ISNUMBER(H34), 0, 1 )</f>
        <v>1</v>
      </c>
      <c r="AL34" s="337">
        <f t="shared" ref="AL34:AL35" si="137" xml:space="preserve"> IF( ISNUMBER(I34), 0, 1 )</f>
        <v>1</v>
      </c>
      <c r="AM34" s="337">
        <f t="shared" ref="AM34:AM35" si="138" xml:space="preserve"> IF( ISNUMBER(J34), 0, 1 )</f>
        <v>1</v>
      </c>
      <c r="AN34" s="337">
        <f t="shared" ref="AN34:AN35" si="139" xml:space="preserve"> IF( ISNUMBER(K34), 0, 1 )</f>
        <v>1</v>
      </c>
      <c r="AO34" s="337">
        <f t="shared" ref="AO34:AO35" si="140" xml:space="preserve"> IF( ISNUMBER(L34), 0, 1 )</f>
        <v>1</v>
      </c>
      <c r="AP34" s="337">
        <f t="shared" ref="AP34:AP35" si="141" xml:space="preserve"> IF( ISNUMBER(M34), 0, 1 )</f>
        <v>1</v>
      </c>
      <c r="AQ34" s="210"/>
      <c r="AR34" s="210"/>
      <c r="AS34" s="210"/>
      <c r="AT34" s="210"/>
      <c r="AU34" s="210"/>
      <c r="AV34" s="210"/>
      <c r="AW34" s="210"/>
      <c r="AX34" s="210"/>
      <c r="AY34" s="210"/>
      <c r="AZ34" s="210"/>
      <c r="BA34" s="210"/>
      <c r="BB34" s="210"/>
      <c r="BC34" s="210"/>
      <c r="BD34" s="415"/>
      <c r="BF34" s="514" t="s">
        <v>8437</v>
      </c>
      <c r="BG34" s="406" t="s">
        <v>8138</v>
      </c>
      <c r="BH34" s="339" t="s">
        <v>3753</v>
      </c>
      <c r="BI34" s="339" t="s">
        <v>3834</v>
      </c>
      <c r="BJ34" s="339" t="s">
        <v>3915</v>
      </c>
      <c r="BK34" s="339" t="s">
        <v>3996</v>
      </c>
      <c r="BL34" s="339" t="s">
        <v>4077</v>
      </c>
      <c r="BM34" s="339" t="s">
        <v>4158</v>
      </c>
      <c r="BN34" s="339" t="s">
        <v>4239</v>
      </c>
      <c r="BO34" s="339" t="s">
        <v>4320</v>
      </c>
      <c r="BP34" s="340" t="s">
        <v>4401</v>
      </c>
      <c r="BQ34" s="451"/>
      <c r="BR34" s="451"/>
      <c r="BS34" s="451"/>
      <c r="BT34" s="451"/>
      <c r="BU34" s="451"/>
      <c r="BV34" s="451"/>
      <c r="BW34" s="451"/>
      <c r="BX34" s="451"/>
      <c r="BY34" s="451"/>
      <c r="BZ34" s="810"/>
      <c r="CA34" s="810"/>
      <c r="CB34" s="811"/>
    </row>
    <row r="35" spans="1:80" s="207" customFormat="1" ht="15.75" customHeight="1">
      <c r="B35" s="514" t="s">
        <v>8437</v>
      </c>
      <c r="C35" s="406" t="s">
        <v>8140</v>
      </c>
      <c r="D35" s="338" t="s">
        <v>682</v>
      </c>
      <c r="E35" s="338">
        <v>3</v>
      </c>
      <c r="F35" s="339"/>
      <c r="G35" s="339"/>
      <c r="H35" s="339"/>
      <c r="I35" s="339"/>
      <c r="J35" s="339"/>
      <c r="K35" s="339"/>
      <c r="L35" s="339"/>
      <c r="M35" s="339"/>
      <c r="N35" s="340">
        <f t="shared" si="7"/>
        <v>0</v>
      </c>
      <c r="O35" s="451"/>
      <c r="P35" s="451"/>
      <c r="Q35" s="451"/>
      <c r="R35" s="451"/>
      <c r="S35" s="451"/>
      <c r="T35" s="451"/>
      <c r="U35" s="451"/>
      <c r="V35" s="451"/>
      <c r="W35" s="451"/>
      <c r="X35" s="810"/>
      <c r="Y35" s="810"/>
      <c r="Z35" s="811"/>
      <c r="AA35" s="1068"/>
      <c r="AB35" s="342" t="s">
        <v>8439</v>
      </c>
      <c r="AC35" s="1196"/>
      <c r="AD35" s="343"/>
      <c r="AE35" s="1196"/>
      <c r="AF35" s="1197"/>
      <c r="AG35" s="336" t="str">
        <f t="shared" si="8"/>
        <v>Please complete all cells in row</v>
      </c>
      <c r="AH35" s="1128"/>
      <c r="AI35" s="337">
        <f t="shared" ref="AI35" si="142" xml:space="preserve"> IF( ISNUMBER(F35), 0, 1 )</f>
        <v>1</v>
      </c>
      <c r="AJ35" s="337">
        <f t="shared" si="135"/>
        <v>1</v>
      </c>
      <c r="AK35" s="337">
        <f t="shared" si="136"/>
        <v>1</v>
      </c>
      <c r="AL35" s="337">
        <f t="shared" si="137"/>
        <v>1</v>
      </c>
      <c r="AM35" s="337">
        <f t="shared" si="138"/>
        <v>1</v>
      </c>
      <c r="AN35" s="337">
        <f t="shared" si="139"/>
        <v>1</v>
      </c>
      <c r="AO35" s="337">
        <f t="shared" si="140"/>
        <v>1</v>
      </c>
      <c r="AP35" s="337">
        <f t="shared" si="141"/>
        <v>1</v>
      </c>
      <c r="AQ35" s="210"/>
      <c r="AR35" s="210"/>
      <c r="AS35" s="210"/>
      <c r="AT35" s="210"/>
      <c r="AU35" s="210"/>
      <c r="AV35" s="210"/>
      <c r="AW35" s="210"/>
      <c r="AX35" s="210"/>
      <c r="AY35" s="210"/>
      <c r="AZ35" s="210"/>
      <c r="BA35" s="210"/>
      <c r="BB35" s="210"/>
      <c r="BC35" s="210"/>
      <c r="BD35" s="892"/>
      <c r="BF35" s="514" t="s">
        <v>8437</v>
      </c>
      <c r="BG35" s="406" t="s">
        <v>8140</v>
      </c>
      <c r="BH35" s="339" t="s">
        <v>3754</v>
      </c>
      <c r="BI35" s="339" t="s">
        <v>3835</v>
      </c>
      <c r="BJ35" s="339" t="s">
        <v>3916</v>
      </c>
      <c r="BK35" s="339" t="s">
        <v>3997</v>
      </c>
      <c r="BL35" s="339" t="s">
        <v>4078</v>
      </c>
      <c r="BM35" s="339" t="s">
        <v>4159</v>
      </c>
      <c r="BN35" s="339" t="s">
        <v>4240</v>
      </c>
      <c r="BO35" s="339" t="s">
        <v>4321</v>
      </c>
      <c r="BP35" s="340" t="s">
        <v>4402</v>
      </c>
      <c r="BQ35" s="451"/>
      <c r="BR35" s="451"/>
      <c r="BS35" s="451"/>
      <c r="BT35" s="451"/>
      <c r="BU35" s="451"/>
      <c r="BV35" s="451"/>
      <c r="BW35" s="451"/>
      <c r="BX35" s="451"/>
      <c r="BY35" s="451"/>
      <c r="BZ35" s="810"/>
      <c r="CA35" s="810"/>
      <c r="CB35" s="811"/>
    </row>
    <row r="36" spans="1:80" ht="15.75" customHeight="1">
      <c r="A36" s="207"/>
      <c r="B36" s="514" t="s">
        <v>8437</v>
      </c>
      <c r="C36" s="406" t="s">
        <v>8142</v>
      </c>
      <c r="D36" s="338" t="s">
        <v>682</v>
      </c>
      <c r="E36" s="338">
        <v>3</v>
      </c>
      <c r="F36" s="340">
        <f>IFERROR(SUM(F34:F35), 0)</f>
        <v>0</v>
      </c>
      <c r="G36" s="340">
        <f t="shared" ref="G36:M36" si="143">IFERROR(SUM(G34:G35), 0)</f>
        <v>0</v>
      </c>
      <c r="H36" s="340">
        <f t="shared" si="143"/>
        <v>0</v>
      </c>
      <c r="I36" s="340">
        <f t="shared" si="143"/>
        <v>0</v>
      </c>
      <c r="J36" s="340">
        <f t="shared" si="143"/>
        <v>0</v>
      </c>
      <c r="K36" s="340">
        <f t="shared" si="143"/>
        <v>0</v>
      </c>
      <c r="L36" s="340">
        <f t="shared" si="143"/>
        <v>0</v>
      </c>
      <c r="M36" s="340">
        <f t="shared" si="143"/>
        <v>0</v>
      </c>
      <c r="N36" s="340">
        <f t="shared" si="7"/>
        <v>0</v>
      </c>
      <c r="O36" s="451"/>
      <c r="P36" s="451"/>
      <c r="Q36" s="451"/>
      <c r="R36" s="451"/>
      <c r="S36" s="451"/>
      <c r="T36" s="451"/>
      <c r="U36" s="451"/>
      <c r="V36" s="451"/>
      <c r="W36" s="451"/>
      <c r="X36" s="339"/>
      <c r="Y36" s="339"/>
      <c r="Z36" s="457"/>
      <c r="AA36" s="1068"/>
      <c r="AB36" s="342" t="s">
        <v>8440</v>
      </c>
      <c r="AC36" s="207"/>
      <c r="AD36" s="343"/>
      <c r="AE36" s="207"/>
      <c r="AF36" s="397"/>
      <c r="AG36" s="336" t="str">
        <f t="shared" si="8"/>
        <v>Please complete all cells in row</v>
      </c>
      <c r="AH36" s="1198"/>
      <c r="AI36" s="210"/>
      <c r="AJ36" s="210"/>
      <c r="AK36" s="210"/>
      <c r="AL36" s="210"/>
      <c r="AM36" s="210"/>
      <c r="AN36" s="210"/>
      <c r="AO36" s="210"/>
      <c r="AP36" s="210"/>
      <c r="AQ36" s="210"/>
      <c r="AR36" s="210"/>
      <c r="AS36" s="210"/>
      <c r="AT36" s="210"/>
      <c r="AU36" s="210"/>
      <c r="AV36" s="210"/>
      <c r="AW36" s="210"/>
      <c r="AX36" s="210"/>
      <c r="AY36" s="210"/>
      <c r="AZ36" s="210"/>
      <c r="BA36" s="337">
        <f t="shared" ref="BA36" si="144" xml:space="preserve"> IF( ISNUMBER(X36), 0, 1 )</f>
        <v>1</v>
      </c>
      <c r="BB36" s="337">
        <f t="shared" ref="BB36" si="145" xml:space="preserve"> IF( ISNUMBER(Y36), 0, 1 )</f>
        <v>1</v>
      </c>
      <c r="BC36" s="337">
        <f t="shared" ref="BC36" si="146" xml:space="preserve"> IF( ISNUMBER(Z36), 0, 1 )</f>
        <v>1</v>
      </c>
      <c r="BD36" s="415"/>
      <c r="BF36" s="514" t="s">
        <v>8437</v>
      </c>
      <c r="BG36" s="406" t="s">
        <v>8142</v>
      </c>
      <c r="BH36" s="340" t="s">
        <v>3755</v>
      </c>
      <c r="BI36" s="340" t="s">
        <v>3836</v>
      </c>
      <c r="BJ36" s="340" t="s">
        <v>3917</v>
      </c>
      <c r="BK36" s="340" t="s">
        <v>3998</v>
      </c>
      <c r="BL36" s="340" t="s">
        <v>4079</v>
      </c>
      <c r="BM36" s="340" t="s">
        <v>4160</v>
      </c>
      <c r="BN36" s="340" t="s">
        <v>4241</v>
      </c>
      <c r="BO36" s="340" t="s">
        <v>4322</v>
      </c>
      <c r="BP36" s="340" t="s">
        <v>4403</v>
      </c>
      <c r="BQ36" s="451"/>
      <c r="BR36" s="451"/>
      <c r="BS36" s="451"/>
      <c r="BT36" s="451"/>
      <c r="BU36" s="451"/>
      <c r="BV36" s="451"/>
      <c r="BW36" s="451"/>
      <c r="BX36" s="451"/>
      <c r="BY36" s="451"/>
      <c r="BZ36" s="806" t="s">
        <v>8441</v>
      </c>
      <c r="CA36" s="806" t="s">
        <v>8442</v>
      </c>
      <c r="CB36" s="1199" t="s">
        <v>8443</v>
      </c>
    </row>
    <row r="37" spans="1:80" ht="15.75" customHeight="1">
      <c r="A37" s="207"/>
      <c r="B37" s="514" t="s">
        <v>8444</v>
      </c>
      <c r="C37" s="406" t="s">
        <v>8138</v>
      </c>
      <c r="D37" s="338" t="s">
        <v>682</v>
      </c>
      <c r="E37" s="338">
        <v>3</v>
      </c>
      <c r="F37" s="339"/>
      <c r="G37" s="339"/>
      <c r="H37" s="339"/>
      <c r="I37" s="339"/>
      <c r="J37" s="339"/>
      <c r="K37" s="339"/>
      <c r="L37" s="339"/>
      <c r="M37" s="339"/>
      <c r="N37" s="340">
        <f t="shared" si="7"/>
        <v>0</v>
      </c>
      <c r="O37" s="339"/>
      <c r="P37" s="339"/>
      <c r="Q37" s="339"/>
      <c r="R37" s="339"/>
      <c r="S37" s="339"/>
      <c r="T37" s="339"/>
      <c r="U37" s="339"/>
      <c r="V37" s="339"/>
      <c r="W37" s="340">
        <f>IFERROR(SUM(O37:V37), 0)</f>
        <v>0</v>
      </c>
      <c r="X37" s="810"/>
      <c r="Y37" s="810"/>
      <c r="Z37" s="811"/>
      <c r="AA37" s="1068"/>
      <c r="AB37" s="342" t="s">
        <v>8445</v>
      </c>
      <c r="AC37" s="207"/>
      <c r="AD37" s="343"/>
      <c r="AE37" s="207"/>
      <c r="AF37" s="397"/>
      <c r="AG37" s="336" t="str">
        <f t="shared" si="8"/>
        <v>Please complete all cells in row</v>
      </c>
      <c r="AH37" s="1198"/>
      <c r="AI37" s="337">
        <f xml:space="preserve"> IF( ISNUMBER(F37), 0, 1 )</f>
        <v>1</v>
      </c>
      <c r="AJ37" s="337">
        <f t="shared" ref="AJ37:AJ38" si="147" xml:space="preserve"> IF( ISNUMBER(G37), 0, 1 )</f>
        <v>1</v>
      </c>
      <c r="AK37" s="337">
        <f t="shared" ref="AK37:AK38" si="148" xml:space="preserve"> IF( ISNUMBER(H37), 0, 1 )</f>
        <v>1</v>
      </c>
      <c r="AL37" s="337">
        <f t="shared" ref="AL37:AL38" si="149" xml:space="preserve"> IF( ISNUMBER(I37), 0, 1 )</f>
        <v>1</v>
      </c>
      <c r="AM37" s="337">
        <f t="shared" ref="AM37:AM38" si="150" xml:space="preserve"> IF( ISNUMBER(J37), 0, 1 )</f>
        <v>1</v>
      </c>
      <c r="AN37" s="337">
        <f t="shared" ref="AN37:AN38" si="151" xml:space="preserve"> IF( ISNUMBER(K37), 0, 1 )</f>
        <v>1</v>
      </c>
      <c r="AO37" s="337">
        <f t="shared" ref="AO37:AO38" si="152" xml:space="preserve"> IF( ISNUMBER(L37), 0, 1 )</f>
        <v>1</v>
      </c>
      <c r="AP37" s="337">
        <f t="shared" ref="AP37:AP38" si="153" xml:space="preserve"> IF( ISNUMBER(M37), 0, 1 )</f>
        <v>1</v>
      </c>
      <c r="AQ37" s="210"/>
      <c r="AR37" s="337">
        <f xml:space="preserve"> IF( ISNUMBER(O37), 0, 1 )</f>
        <v>1</v>
      </c>
      <c r="AS37" s="337">
        <f t="shared" ref="AS37:AS38" si="154" xml:space="preserve"> IF( ISNUMBER(P37), 0, 1 )</f>
        <v>1</v>
      </c>
      <c r="AT37" s="337">
        <f t="shared" ref="AT37:AT38" si="155" xml:space="preserve"> IF( ISNUMBER(Q37), 0, 1 )</f>
        <v>1</v>
      </c>
      <c r="AU37" s="337">
        <f t="shared" ref="AU37:AU38" si="156" xml:space="preserve"> IF( ISNUMBER(R37), 0, 1 )</f>
        <v>1</v>
      </c>
      <c r="AV37" s="337">
        <f t="shared" ref="AV37:AV38" si="157" xml:space="preserve"> IF( ISNUMBER(S37), 0, 1 )</f>
        <v>1</v>
      </c>
      <c r="AW37" s="337">
        <f t="shared" ref="AW37:AW38" si="158" xml:space="preserve"> IF( ISNUMBER(T37), 0, 1 )</f>
        <v>1</v>
      </c>
      <c r="AX37" s="337">
        <f t="shared" ref="AX37:AX38" si="159" xml:space="preserve"> IF( ISNUMBER(U37), 0, 1 )</f>
        <v>1</v>
      </c>
      <c r="AY37" s="337">
        <f t="shared" ref="AY37:AY38" si="160" xml:space="preserve"> IF( ISNUMBER(V37), 0, 1 )</f>
        <v>1</v>
      </c>
      <c r="AZ37" s="210"/>
      <c r="BA37" s="210"/>
      <c r="BB37" s="210"/>
      <c r="BC37" s="210"/>
      <c r="BD37" s="415"/>
      <c r="BF37" s="514" t="s">
        <v>8444</v>
      </c>
      <c r="BG37" s="406" t="s">
        <v>8138</v>
      </c>
      <c r="BH37" s="339" t="s">
        <v>3756</v>
      </c>
      <c r="BI37" s="339" t="s">
        <v>3837</v>
      </c>
      <c r="BJ37" s="339" t="s">
        <v>3918</v>
      </c>
      <c r="BK37" s="339" t="s">
        <v>3999</v>
      </c>
      <c r="BL37" s="339" t="s">
        <v>4080</v>
      </c>
      <c r="BM37" s="339" t="s">
        <v>4161</v>
      </c>
      <c r="BN37" s="339" t="s">
        <v>4242</v>
      </c>
      <c r="BO37" s="339" t="s">
        <v>4323</v>
      </c>
      <c r="BP37" s="340" t="s">
        <v>4404</v>
      </c>
      <c r="BQ37" s="339" t="s">
        <v>4470</v>
      </c>
      <c r="BR37" s="339" t="s">
        <v>4509</v>
      </c>
      <c r="BS37" s="339" t="s">
        <v>4548</v>
      </c>
      <c r="BT37" s="339" t="s">
        <v>4587</v>
      </c>
      <c r="BU37" s="339" t="s">
        <v>4626</v>
      </c>
      <c r="BV37" s="339" t="s">
        <v>4665</v>
      </c>
      <c r="BW37" s="339" t="s">
        <v>4704</v>
      </c>
      <c r="BX37" s="339" t="s">
        <v>4743</v>
      </c>
      <c r="BY37" s="340" t="s">
        <v>4782</v>
      </c>
      <c r="BZ37" s="810"/>
      <c r="CA37" s="810"/>
      <c r="CB37" s="811"/>
    </row>
    <row r="38" spans="1:80" ht="15.75" customHeight="1">
      <c r="A38" s="207"/>
      <c r="B38" s="514" t="s">
        <v>8444</v>
      </c>
      <c r="C38" s="406" t="s">
        <v>8140</v>
      </c>
      <c r="D38" s="338" t="s">
        <v>682</v>
      </c>
      <c r="E38" s="338">
        <v>3</v>
      </c>
      <c r="F38" s="339"/>
      <c r="G38" s="339"/>
      <c r="H38" s="339"/>
      <c r="I38" s="339"/>
      <c r="J38" s="339"/>
      <c r="K38" s="339"/>
      <c r="L38" s="339"/>
      <c r="M38" s="339"/>
      <c r="N38" s="340">
        <f t="shared" si="7"/>
        <v>0</v>
      </c>
      <c r="O38" s="339"/>
      <c r="P38" s="339"/>
      <c r="Q38" s="339"/>
      <c r="R38" s="339"/>
      <c r="S38" s="339"/>
      <c r="T38" s="339"/>
      <c r="U38" s="339"/>
      <c r="V38" s="339"/>
      <c r="W38" s="340">
        <f t="shared" ref="W38:W44" si="161">IFERROR(SUM(O38:V38), 0)</f>
        <v>0</v>
      </c>
      <c r="X38" s="810"/>
      <c r="Y38" s="810"/>
      <c r="Z38" s="811"/>
      <c r="AA38" s="1068"/>
      <c r="AB38" s="342" t="s">
        <v>8446</v>
      </c>
      <c r="AC38" s="207"/>
      <c r="AD38" s="343"/>
      <c r="AE38" s="207"/>
      <c r="AF38" s="397"/>
      <c r="AG38" s="336" t="str">
        <f t="shared" si="8"/>
        <v>Please complete all cells in row</v>
      </c>
      <c r="AH38" s="1128"/>
      <c r="AI38" s="337">
        <f t="shared" ref="AI38" si="162" xml:space="preserve"> IF( ISNUMBER(F38), 0, 1 )</f>
        <v>1</v>
      </c>
      <c r="AJ38" s="337">
        <f t="shared" si="147"/>
        <v>1</v>
      </c>
      <c r="AK38" s="337">
        <f t="shared" si="148"/>
        <v>1</v>
      </c>
      <c r="AL38" s="337">
        <f t="shared" si="149"/>
        <v>1</v>
      </c>
      <c r="AM38" s="337">
        <f t="shared" si="150"/>
        <v>1</v>
      </c>
      <c r="AN38" s="337">
        <f t="shared" si="151"/>
        <v>1</v>
      </c>
      <c r="AO38" s="337">
        <f t="shared" si="152"/>
        <v>1</v>
      </c>
      <c r="AP38" s="337">
        <f t="shared" si="153"/>
        <v>1</v>
      </c>
      <c r="AQ38" s="210"/>
      <c r="AR38" s="337">
        <f t="shared" ref="AR38" si="163" xml:space="preserve"> IF( ISNUMBER(O38), 0, 1 )</f>
        <v>1</v>
      </c>
      <c r="AS38" s="337">
        <f t="shared" si="154"/>
        <v>1</v>
      </c>
      <c r="AT38" s="337">
        <f t="shared" si="155"/>
        <v>1</v>
      </c>
      <c r="AU38" s="337">
        <f t="shared" si="156"/>
        <v>1</v>
      </c>
      <c r="AV38" s="337">
        <f t="shared" si="157"/>
        <v>1</v>
      </c>
      <c r="AW38" s="337">
        <f t="shared" si="158"/>
        <v>1</v>
      </c>
      <c r="AX38" s="337">
        <f t="shared" si="159"/>
        <v>1</v>
      </c>
      <c r="AY38" s="337">
        <f t="shared" si="160"/>
        <v>1</v>
      </c>
      <c r="AZ38" s="210"/>
      <c r="BA38" s="210"/>
      <c r="BB38" s="210"/>
      <c r="BC38" s="210"/>
      <c r="BD38" s="415"/>
      <c r="BF38" s="514" t="s">
        <v>8444</v>
      </c>
      <c r="BG38" s="406" t="s">
        <v>8140</v>
      </c>
      <c r="BH38" s="339" t="s">
        <v>3757</v>
      </c>
      <c r="BI38" s="339" t="s">
        <v>3838</v>
      </c>
      <c r="BJ38" s="339" t="s">
        <v>3919</v>
      </c>
      <c r="BK38" s="339" t="s">
        <v>4000</v>
      </c>
      <c r="BL38" s="339" t="s">
        <v>4081</v>
      </c>
      <c r="BM38" s="339" t="s">
        <v>4162</v>
      </c>
      <c r="BN38" s="339" t="s">
        <v>4243</v>
      </c>
      <c r="BO38" s="339" t="s">
        <v>4324</v>
      </c>
      <c r="BP38" s="340" t="s">
        <v>4405</v>
      </c>
      <c r="BQ38" s="339" t="s">
        <v>4471</v>
      </c>
      <c r="BR38" s="339" t="s">
        <v>4510</v>
      </c>
      <c r="BS38" s="339" t="s">
        <v>4549</v>
      </c>
      <c r="BT38" s="339" t="s">
        <v>4588</v>
      </c>
      <c r="BU38" s="339" t="s">
        <v>4627</v>
      </c>
      <c r="BV38" s="339" t="s">
        <v>4666</v>
      </c>
      <c r="BW38" s="339" t="s">
        <v>4705</v>
      </c>
      <c r="BX38" s="339" t="s">
        <v>4744</v>
      </c>
      <c r="BY38" s="340" t="s">
        <v>4783</v>
      </c>
      <c r="BZ38" s="810"/>
      <c r="CA38" s="810"/>
      <c r="CB38" s="811"/>
    </row>
    <row r="39" spans="1:80" ht="15.75" customHeight="1">
      <c r="A39" s="207"/>
      <c r="B39" s="514" t="s">
        <v>8444</v>
      </c>
      <c r="C39" s="406" t="s">
        <v>8142</v>
      </c>
      <c r="D39" s="338" t="s">
        <v>682</v>
      </c>
      <c r="E39" s="338">
        <v>3</v>
      </c>
      <c r="F39" s="340">
        <f>IFERROR(SUM(F37:F38), 0)</f>
        <v>0</v>
      </c>
      <c r="G39" s="340">
        <f t="shared" ref="G39:M39" si="164">IFERROR(SUM(G37:G38), 0)</f>
        <v>0</v>
      </c>
      <c r="H39" s="340">
        <f t="shared" si="164"/>
        <v>0</v>
      </c>
      <c r="I39" s="340">
        <f t="shared" si="164"/>
        <v>0</v>
      </c>
      <c r="J39" s="340">
        <f t="shared" si="164"/>
        <v>0</v>
      </c>
      <c r="K39" s="340">
        <f t="shared" si="164"/>
        <v>0</v>
      </c>
      <c r="L39" s="340">
        <f t="shared" si="164"/>
        <v>0</v>
      </c>
      <c r="M39" s="340">
        <f t="shared" si="164"/>
        <v>0</v>
      </c>
      <c r="N39" s="340">
        <f t="shared" si="7"/>
        <v>0</v>
      </c>
      <c r="O39" s="340">
        <f>IFERROR(SUM(O37:O38), 0)</f>
        <v>0</v>
      </c>
      <c r="P39" s="340">
        <f t="shared" ref="P39:V39" si="165">IFERROR(SUM(P37:P38), 0)</f>
        <v>0</v>
      </c>
      <c r="Q39" s="340">
        <f t="shared" si="165"/>
        <v>0</v>
      </c>
      <c r="R39" s="340">
        <f t="shared" si="165"/>
        <v>0</v>
      </c>
      <c r="S39" s="340">
        <f t="shared" si="165"/>
        <v>0</v>
      </c>
      <c r="T39" s="340">
        <f t="shared" si="165"/>
        <v>0</v>
      </c>
      <c r="U39" s="340">
        <f t="shared" si="165"/>
        <v>0</v>
      </c>
      <c r="V39" s="340">
        <f t="shared" si="165"/>
        <v>0</v>
      </c>
      <c r="W39" s="340">
        <f t="shared" si="161"/>
        <v>0</v>
      </c>
      <c r="X39" s="339"/>
      <c r="Y39" s="339"/>
      <c r="Z39" s="457"/>
      <c r="AA39" s="1068"/>
      <c r="AB39" s="342" t="s">
        <v>8447</v>
      </c>
      <c r="AC39" s="207"/>
      <c r="AD39" s="343"/>
      <c r="AE39" s="207"/>
      <c r="AF39" s="397"/>
      <c r="AG39" s="336" t="str">
        <f t="shared" si="8"/>
        <v>Please complete all cells in row</v>
      </c>
      <c r="AH39" s="1198"/>
      <c r="AI39" s="210"/>
      <c r="AJ39" s="210"/>
      <c r="AK39" s="210"/>
      <c r="AL39" s="210"/>
      <c r="AM39" s="210"/>
      <c r="AN39" s="210"/>
      <c r="AO39" s="210"/>
      <c r="AP39" s="210"/>
      <c r="AQ39" s="210"/>
      <c r="AR39" s="210"/>
      <c r="AS39" s="210"/>
      <c r="AT39" s="210"/>
      <c r="AU39" s="210"/>
      <c r="AV39" s="210"/>
      <c r="AW39" s="210"/>
      <c r="AX39" s="210"/>
      <c r="AY39" s="210"/>
      <c r="AZ39" s="210"/>
      <c r="BA39" s="337">
        <f t="shared" ref="BA39" si="166" xml:space="preserve"> IF( ISNUMBER(X39), 0, 1 )</f>
        <v>1</v>
      </c>
      <c r="BB39" s="337">
        <f t="shared" ref="BB39" si="167" xml:space="preserve"> IF( ISNUMBER(Y39), 0, 1 )</f>
        <v>1</v>
      </c>
      <c r="BC39" s="337">
        <f t="shared" ref="BC39" si="168" xml:space="preserve"> IF( ISNUMBER(Z39), 0, 1 )</f>
        <v>1</v>
      </c>
      <c r="BD39" s="415"/>
      <c r="BF39" s="514" t="s">
        <v>8444</v>
      </c>
      <c r="BG39" s="406" t="s">
        <v>8142</v>
      </c>
      <c r="BH39" s="340" t="s">
        <v>3758</v>
      </c>
      <c r="BI39" s="340" t="s">
        <v>3839</v>
      </c>
      <c r="BJ39" s="340" t="s">
        <v>3920</v>
      </c>
      <c r="BK39" s="340" t="s">
        <v>4001</v>
      </c>
      <c r="BL39" s="340" t="s">
        <v>4082</v>
      </c>
      <c r="BM39" s="340" t="s">
        <v>4163</v>
      </c>
      <c r="BN39" s="340" t="s">
        <v>4244</v>
      </c>
      <c r="BO39" s="340" t="s">
        <v>4325</v>
      </c>
      <c r="BP39" s="340" t="s">
        <v>4406</v>
      </c>
      <c r="BQ39" s="340" t="s">
        <v>4472</v>
      </c>
      <c r="BR39" s="340" t="s">
        <v>4511</v>
      </c>
      <c r="BS39" s="340" t="s">
        <v>4550</v>
      </c>
      <c r="BT39" s="340" t="s">
        <v>4589</v>
      </c>
      <c r="BU39" s="340" t="s">
        <v>4628</v>
      </c>
      <c r="BV39" s="340" t="s">
        <v>4667</v>
      </c>
      <c r="BW39" s="340" t="s">
        <v>4706</v>
      </c>
      <c r="BX39" s="340" t="s">
        <v>4745</v>
      </c>
      <c r="BY39" s="340" t="s">
        <v>4784</v>
      </c>
      <c r="BZ39" s="806" t="s">
        <v>8448</v>
      </c>
      <c r="CA39" s="806" t="s">
        <v>8449</v>
      </c>
      <c r="CB39" s="1199" t="s">
        <v>8450</v>
      </c>
    </row>
    <row r="40" spans="1:80" ht="15.75" customHeight="1">
      <c r="A40" s="207"/>
      <c r="B40" s="514" t="s">
        <v>8451</v>
      </c>
      <c r="C40" s="406" t="s">
        <v>8138</v>
      </c>
      <c r="D40" s="338" t="s">
        <v>682</v>
      </c>
      <c r="E40" s="338">
        <v>3</v>
      </c>
      <c r="F40" s="339"/>
      <c r="G40" s="339"/>
      <c r="H40" s="339"/>
      <c r="I40" s="339"/>
      <c r="J40" s="339"/>
      <c r="K40" s="339"/>
      <c r="L40" s="339"/>
      <c r="M40" s="339"/>
      <c r="N40" s="340">
        <f t="shared" si="7"/>
        <v>0</v>
      </c>
      <c r="O40" s="339"/>
      <c r="P40" s="339"/>
      <c r="Q40" s="339"/>
      <c r="R40" s="339"/>
      <c r="S40" s="339"/>
      <c r="T40" s="339"/>
      <c r="U40" s="339"/>
      <c r="V40" s="339"/>
      <c r="W40" s="340">
        <f t="shared" si="161"/>
        <v>0</v>
      </c>
      <c r="X40" s="810"/>
      <c r="Y40" s="810"/>
      <c r="Z40" s="811"/>
      <c r="AA40" s="1068"/>
      <c r="AB40" s="342" t="s">
        <v>8452</v>
      </c>
      <c r="AC40" s="207"/>
      <c r="AD40" s="343"/>
      <c r="AE40" s="207"/>
      <c r="AF40" s="397"/>
      <c r="AG40" s="336" t="str">
        <f t="shared" si="8"/>
        <v>Please complete all cells in row</v>
      </c>
      <c r="AH40" s="1198"/>
      <c r="AI40" s="337">
        <f xml:space="preserve"> IF( ISNUMBER(F40), 0, 1 )</f>
        <v>1</v>
      </c>
      <c r="AJ40" s="337">
        <f t="shared" ref="AJ40:AJ41" si="169" xml:space="preserve"> IF( ISNUMBER(G40), 0, 1 )</f>
        <v>1</v>
      </c>
      <c r="AK40" s="337">
        <f t="shared" ref="AK40:AK41" si="170" xml:space="preserve"> IF( ISNUMBER(H40), 0, 1 )</f>
        <v>1</v>
      </c>
      <c r="AL40" s="337">
        <f t="shared" ref="AL40:AL41" si="171" xml:space="preserve"> IF( ISNUMBER(I40), 0, 1 )</f>
        <v>1</v>
      </c>
      <c r="AM40" s="337">
        <f t="shared" ref="AM40:AM41" si="172" xml:space="preserve"> IF( ISNUMBER(J40), 0, 1 )</f>
        <v>1</v>
      </c>
      <c r="AN40" s="337">
        <f t="shared" ref="AN40:AN41" si="173" xml:space="preserve"> IF( ISNUMBER(K40), 0, 1 )</f>
        <v>1</v>
      </c>
      <c r="AO40" s="337">
        <f t="shared" ref="AO40:AO41" si="174" xml:space="preserve"> IF( ISNUMBER(L40), 0, 1 )</f>
        <v>1</v>
      </c>
      <c r="AP40" s="337">
        <f t="shared" ref="AP40:AP41" si="175" xml:space="preserve"> IF( ISNUMBER(M40), 0, 1 )</f>
        <v>1</v>
      </c>
      <c r="AQ40" s="210"/>
      <c r="AR40" s="337">
        <f xml:space="preserve"> IF( ISNUMBER(O40), 0, 1 )</f>
        <v>1</v>
      </c>
      <c r="AS40" s="337">
        <f t="shared" ref="AS40:AS41" si="176" xml:space="preserve"> IF( ISNUMBER(P40), 0, 1 )</f>
        <v>1</v>
      </c>
      <c r="AT40" s="337">
        <f t="shared" ref="AT40:AT41" si="177" xml:space="preserve"> IF( ISNUMBER(Q40), 0, 1 )</f>
        <v>1</v>
      </c>
      <c r="AU40" s="337">
        <f t="shared" ref="AU40:AU41" si="178" xml:space="preserve"> IF( ISNUMBER(R40), 0, 1 )</f>
        <v>1</v>
      </c>
      <c r="AV40" s="337">
        <f t="shared" ref="AV40:AV41" si="179" xml:space="preserve"> IF( ISNUMBER(S40), 0, 1 )</f>
        <v>1</v>
      </c>
      <c r="AW40" s="337">
        <f t="shared" ref="AW40:AW41" si="180" xml:space="preserve"> IF( ISNUMBER(T40), 0, 1 )</f>
        <v>1</v>
      </c>
      <c r="AX40" s="337">
        <f t="shared" ref="AX40:AX41" si="181" xml:space="preserve"> IF( ISNUMBER(U40), 0, 1 )</f>
        <v>1</v>
      </c>
      <c r="AY40" s="337">
        <f t="shared" ref="AY40:AY41" si="182" xml:space="preserve"> IF( ISNUMBER(V40), 0, 1 )</f>
        <v>1</v>
      </c>
      <c r="AZ40" s="210"/>
      <c r="BA40" s="210"/>
      <c r="BB40" s="210"/>
      <c r="BC40" s="210"/>
      <c r="BD40" s="415"/>
      <c r="BF40" s="514" t="s">
        <v>8451</v>
      </c>
      <c r="BG40" s="406" t="s">
        <v>8138</v>
      </c>
      <c r="BH40" s="339" t="s">
        <v>3759</v>
      </c>
      <c r="BI40" s="339" t="s">
        <v>3840</v>
      </c>
      <c r="BJ40" s="339" t="s">
        <v>3921</v>
      </c>
      <c r="BK40" s="339" t="s">
        <v>4002</v>
      </c>
      <c r="BL40" s="339" t="s">
        <v>4083</v>
      </c>
      <c r="BM40" s="339" t="s">
        <v>4164</v>
      </c>
      <c r="BN40" s="339" t="s">
        <v>4245</v>
      </c>
      <c r="BO40" s="339" t="s">
        <v>4326</v>
      </c>
      <c r="BP40" s="340" t="s">
        <v>4407</v>
      </c>
      <c r="BQ40" s="339" t="s">
        <v>4473</v>
      </c>
      <c r="BR40" s="339" t="s">
        <v>4512</v>
      </c>
      <c r="BS40" s="339" t="s">
        <v>4551</v>
      </c>
      <c r="BT40" s="339" t="s">
        <v>4590</v>
      </c>
      <c r="BU40" s="339" t="s">
        <v>4629</v>
      </c>
      <c r="BV40" s="339" t="s">
        <v>4668</v>
      </c>
      <c r="BW40" s="339" t="s">
        <v>4707</v>
      </c>
      <c r="BX40" s="339" t="s">
        <v>4746</v>
      </c>
      <c r="BY40" s="340" t="s">
        <v>4785</v>
      </c>
      <c r="BZ40" s="810"/>
      <c r="CA40" s="810"/>
      <c r="CB40" s="811"/>
    </row>
    <row r="41" spans="1:80" s="319" customFormat="1" ht="15.75" customHeight="1">
      <c r="A41" s="324"/>
      <c r="B41" s="514" t="s">
        <v>8451</v>
      </c>
      <c r="C41" s="406" t="s">
        <v>8140</v>
      </c>
      <c r="D41" s="338" t="s">
        <v>682</v>
      </c>
      <c r="E41" s="338">
        <v>3</v>
      </c>
      <c r="F41" s="339"/>
      <c r="G41" s="339"/>
      <c r="H41" s="339"/>
      <c r="I41" s="339"/>
      <c r="J41" s="339"/>
      <c r="K41" s="339"/>
      <c r="L41" s="339"/>
      <c r="M41" s="339"/>
      <c r="N41" s="340">
        <f t="shared" si="7"/>
        <v>0</v>
      </c>
      <c r="O41" s="339"/>
      <c r="P41" s="339"/>
      <c r="Q41" s="339"/>
      <c r="R41" s="339"/>
      <c r="S41" s="339"/>
      <c r="T41" s="339"/>
      <c r="U41" s="339"/>
      <c r="V41" s="339"/>
      <c r="W41" s="340">
        <f t="shared" si="161"/>
        <v>0</v>
      </c>
      <c r="X41" s="810"/>
      <c r="Y41" s="810"/>
      <c r="Z41" s="811"/>
      <c r="AA41" s="83"/>
      <c r="AB41" s="342" t="s">
        <v>8453</v>
      </c>
      <c r="AC41" s="207"/>
      <c r="AD41" s="343"/>
      <c r="AE41" s="207"/>
      <c r="AF41" s="397"/>
      <c r="AG41" s="336" t="str">
        <f t="shared" si="8"/>
        <v>Please complete all cells in row</v>
      </c>
      <c r="AH41" s="1128"/>
      <c r="AI41" s="337">
        <f t="shared" ref="AI41" si="183" xml:space="preserve"> IF( ISNUMBER(F41), 0, 1 )</f>
        <v>1</v>
      </c>
      <c r="AJ41" s="337">
        <f t="shared" si="169"/>
        <v>1</v>
      </c>
      <c r="AK41" s="337">
        <f t="shared" si="170"/>
        <v>1</v>
      </c>
      <c r="AL41" s="337">
        <f t="shared" si="171"/>
        <v>1</v>
      </c>
      <c r="AM41" s="337">
        <f t="shared" si="172"/>
        <v>1</v>
      </c>
      <c r="AN41" s="337">
        <f t="shared" si="173"/>
        <v>1</v>
      </c>
      <c r="AO41" s="337">
        <f t="shared" si="174"/>
        <v>1</v>
      </c>
      <c r="AP41" s="337">
        <f t="shared" si="175"/>
        <v>1</v>
      </c>
      <c r="AQ41" s="210"/>
      <c r="AR41" s="337">
        <f t="shared" ref="AR41" si="184" xml:space="preserve"> IF( ISNUMBER(O41), 0, 1 )</f>
        <v>1</v>
      </c>
      <c r="AS41" s="337">
        <f t="shared" si="176"/>
        <v>1</v>
      </c>
      <c r="AT41" s="337">
        <f t="shared" si="177"/>
        <v>1</v>
      </c>
      <c r="AU41" s="337">
        <f t="shared" si="178"/>
        <v>1</v>
      </c>
      <c r="AV41" s="337">
        <f t="shared" si="179"/>
        <v>1</v>
      </c>
      <c r="AW41" s="337">
        <f t="shared" si="180"/>
        <v>1</v>
      </c>
      <c r="AX41" s="337">
        <f t="shared" si="181"/>
        <v>1</v>
      </c>
      <c r="AY41" s="337">
        <f t="shared" si="182"/>
        <v>1</v>
      </c>
      <c r="AZ41" s="210"/>
      <c r="BA41" s="210"/>
      <c r="BB41" s="210"/>
      <c r="BC41" s="210"/>
      <c r="BD41" s="415"/>
      <c r="BF41" s="514" t="s">
        <v>8451</v>
      </c>
      <c r="BG41" s="406" t="s">
        <v>8140</v>
      </c>
      <c r="BH41" s="339" t="s">
        <v>3760</v>
      </c>
      <c r="BI41" s="339" t="s">
        <v>3841</v>
      </c>
      <c r="BJ41" s="339" t="s">
        <v>3922</v>
      </c>
      <c r="BK41" s="339" t="s">
        <v>4003</v>
      </c>
      <c r="BL41" s="339" t="s">
        <v>4084</v>
      </c>
      <c r="BM41" s="339" t="s">
        <v>4165</v>
      </c>
      <c r="BN41" s="339" t="s">
        <v>4246</v>
      </c>
      <c r="BO41" s="339" t="s">
        <v>4327</v>
      </c>
      <c r="BP41" s="340" t="s">
        <v>4408</v>
      </c>
      <c r="BQ41" s="339" t="s">
        <v>4474</v>
      </c>
      <c r="BR41" s="339" t="s">
        <v>4513</v>
      </c>
      <c r="BS41" s="339" t="s">
        <v>4552</v>
      </c>
      <c r="BT41" s="339" t="s">
        <v>4591</v>
      </c>
      <c r="BU41" s="339" t="s">
        <v>4630</v>
      </c>
      <c r="BV41" s="339" t="s">
        <v>4669</v>
      </c>
      <c r="BW41" s="339" t="s">
        <v>4708</v>
      </c>
      <c r="BX41" s="339" t="s">
        <v>4747</v>
      </c>
      <c r="BY41" s="340" t="s">
        <v>4786</v>
      </c>
      <c r="BZ41" s="810"/>
      <c r="CA41" s="810"/>
      <c r="CB41" s="811"/>
    </row>
    <row r="42" spans="1:80" s="319" customFormat="1" ht="15.75" customHeight="1">
      <c r="A42" s="324"/>
      <c r="B42" s="514" t="s">
        <v>8451</v>
      </c>
      <c r="C42" s="406" t="s">
        <v>8142</v>
      </c>
      <c r="D42" s="338" t="s">
        <v>682</v>
      </c>
      <c r="E42" s="338">
        <v>3</v>
      </c>
      <c r="F42" s="340">
        <f>IFERROR(SUM(F40:F41), 0)</f>
        <v>0</v>
      </c>
      <c r="G42" s="340">
        <f t="shared" ref="G42:M42" si="185">IFERROR(SUM(G40:G41), 0)</f>
        <v>0</v>
      </c>
      <c r="H42" s="340">
        <f t="shared" si="185"/>
        <v>0</v>
      </c>
      <c r="I42" s="340">
        <f t="shared" si="185"/>
        <v>0</v>
      </c>
      <c r="J42" s="340">
        <f t="shared" si="185"/>
        <v>0</v>
      </c>
      <c r="K42" s="340">
        <f t="shared" si="185"/>
        <v>0</v>
      </c>
      <c r="L42" s="340">
        <f t="shared" si="185"/>
        <v>0</v>
      </c>
      <c r="M42" s="340">
        <f t="shared" si="185"/>
        <v>0</v>
      </c>
      <c r="N42" s="340">
        <f t="shared" si="7"/>
        <v>0</v>
      </c>
      <c r="O42" s="340">
        <f>IFERROR(SUM(O40:O41), 0)</f>
        <v>0</v>
      </c>
      <c r="P42" s="340">
        <f t="shared" ref="P42:V42" si="186">IFERROR(SUM(P40:P41), 0)</f>
        <v>0</v>
      </c>
      <c r="Q42" s="340">
        <f t="shared" si="186"/>
        <v>0</v>
      </c>
      <c r="R42" s="340">
        <f t="shared" si="186"/>
        <v>0</v>
      </c>
      <c r="S42" s="340">
        <f t="shared" si="186"/>
        <v>0</v>
      </c>
      <c r="T42" s="340">
        <f t="shared" si="186"/>
        <v>0</v>
      </c>
      <c r="U42" s="340">
        <f t="shared" si="186"/>
        <v>0</v>
      </c>
      <c r="V42" s="340">
        <f t="shared" si="186"/>
        <v>0</v>
      </c>
      <c r="W42" s="340">
        <f t="shared" si="161"/>
        <v>0</v>
      </c>
      <c r="X42" s="339"/>
      <c r="Y42" s="339"/>
      <c r="Z42" s="457"/>
      <c r="AA42" s="83"/>
      <c r="AB42" s="342" t="s">
        <v>8454</v>
      </c>
      <c r="AC42" s="207"/>
      <c r="AD42" s="343"/>
      <c r="AE42" s="207"/>
      <c r="AF42" s="397"/>
      <c r="AG42" s="336" t="str">
        <f t="shared" si="8"/>
        <v>Please complete all cells in row</v>
      </c>
      <c r="AH42" s="1198"/>
      <c r="AI42" s="210"/>
      <c r="AJ42" s="210"/>
      <c r="AK42" s="210"/>
      <c r="AL42" s="210"/>
      <c r="AM42" s="210"/>
      <c r="AN42" s="210"/>
      <c r="AO42" s="210"/>
      <c r="AP42" s="210"/>
      <c r="AQ42" s="210"/>
      <c r="AR42" s="210"/>
      <c r="AS42" s="210"/>
      <c r="AT42" s="210"/>
      <c r="AU42" s="210"/>
      <c r="AV42" s="210"/>
      <c r="AW42" s="210"/>
      <c r="AX42" s="210"/>
      <c r="AY42" s="210"/>
      <c r="AZ42" s="210"/>
      <c r="BA42" s="337">
        <f t="shared" ref="BA42" si="187" xml:space="preserve"> IF( ISNUMBER(X42), 0, 1 )</f>
        <v>1</v>
      </c>
      <c r="BB42" s="337">
        <f t="shared" ref="BB42" si="188" xml:space="preserve"> IF( ISNUMBER(Y42), 0, 1 )</f>
        <v>1</v>
      </c>
      <c r="BC42" s="337">
        <f t="shared" ref="BC42" si="189" xml:space="preserve"> IF( ISNUMBER(Z42), 0, 1 )</f>
        <v>1</v>
      </c>
      <c r="BD42" s="415"/>
      <c r="BF42" s="514" t="s">
        <v>8451</v>
      </c>
      <c r="BG42" s="406" t="s">
        <v>8142</v>
      </c>
      <c r="BH42" s="340" t="s">
        <v>3761</v>
      </c>
      <c r="BI42" s="340" t="s">
        <v>3842</v>
      </c>
      <c r="BJ42" s="340" t="s">
        <v>3923</v>
      </c>
      <c r="BK42" s="340" t="s">
        <v>4004</v>
      </c>
      <c r="BL42" s="340" t="s">
        <v>4085</v>
      </c>
      <c r="BM42" s="340" t="s">
        <v>4166</v>
      </c>
      <c r="BN42" s="340" t="s">
        <v>4247</v>
      </c>
      <c r="BO42" s="340" t="s">
        <v>4328</v>
      </c>
      <c r="BP42" s="340" t="s">
        <v>4409</v>
      </c>
      <c r="BQ42" s="340" t="s">
        <v>4475</v>
      </c>
      <c r="BR42" s="340" t="s">
        <v>4514</v>
      </c>
      <c r="BS42" s="340" t="s">
        <v>4553</v>
      </c>
      <c r="BT42" s="340" t="s">
        <v>4592</v>
      </c>
      <c r="BU42" s="340" t="s">
        <v>4631</v>
      </c>
      <c r="BV42" s="340" t="s">
        <v>4670</v>
      </c>
      <c r="BW42" s="340" t="s">
        <v>4709</v>
      </c>
      <c r="BX42" s="340" t="s">
        <v>4748</v>
      </c>
      <c r="BY42" s="340" t="s">
        <v>4787</v>
      </c>
      <c r="BZ42" s="806" t="s">
        <v>8455</v>
      </c>
      <c r="CA42" s="806" t="s">
        <v>8456</v>
      </c>
      <c r="CB42" s="1199" t="s">
        <v>8457</v>
      </c>
    </row>
    <row r="43" spans="1:80" s="319" customFormat="1" ht="15.75" customHeight="1">
      <c r="A43" s="324"/>
      <c r="B43" s="514" t="s">
        <v>8458</v>
      </c>
      <c r="C43" s="406" t="s">
        <v>8138</v>
      </c>
      <c r="D43" s="338" t="s">
        <v>682</v>
      </c>
      <c r="E43" s="338">
        <v>3</v>
      </c>
      <c r="F43" s="339"/>
      <c r="G43" s="339"/>
      <c r="H43" s="339"/>
      <c r="I43" s="339"/>
      <c r="J43" s="339"/>
      <c r="K43" s="339"/>
      <c r="L43" s="339"/>
      <c r="M43" s="339"/>
      <c r="N43" s="340">
        <f t="shared" si="7"/>
        <v>0</v>
      </c>
      <c r="O43" s="339"/>
      <c r="P43" s="339"/>
      <c r="Q43" s="339"/>
      <c r="R43" s="339"/>
      <c r="S43" s="339"/>
      <c r="T43" s="339"/>
      <c r="U43" s="339"/>
      <c r="V43" s="339"/>
      <c r="W43" s="340">
        <f t="shared" si="161"/>
        <v>0</v>
      </c>
      <c r="X43" s="810"/>
      <c r="Y43" s="810"/>
      <c r="Z43" s="811"/>
      <c r="AA43" s="83"/>
      <c r="AB43" s="342" t="s">
        <v>8459</v>
      </c>
      <c r="AC43" s="207"/>
      <c r="AD43" s="343"/>
      <c r="AE43" s="207"/>
      <c r="AF43" s="397"/>
      <c r="AG43" s="336" t="str">
        <f t="shared" si="8"/>
        <v>Please complete all cells in row</v>
      </c>
      <c r="AH43" s="1198"/>
      <c r="AI43" s="337">
        <f xml:space="preserve"> IF( ISNUMBER(F43), 0, 1 )</f>
        <v>1</v>
      </c>
      <c r="AJ43" s="337">
        <f t="shared" ref="AJ43:AJ44" si="190" xml:space="preserve"> IF( ISNUMBER(G43), 0, 1 )</f>
        <v>1</v>
      </c>
      <c r="AK43" s="337">
        <f t="shared" ref="AK43:AK44" si="191" xml:space="preserve"> IF( ISNUMBER(H43), 0, 1 )</f>
        <v>1</v>
      </c>
      <c r="AL43" s="337">
        <f t="shared" ref="AL43:AL44" si="192" xml:space="preserve"> IF( ISNUMBER(I43), 0, 1 )</f>
        <v>1</v>
      </c>
      <c r="AM43" s="337">
        <f t="shared" ref="AM43:AM44" si="193" xml:space="preserve"> IF( ISNUMBER(J43), 0, 1 )</f>
        <v>1</v>
      </c>
      <c r="AN43" s="337">
        <f t="shared" ref="AN43:AN44" si="194" xml:space="preserve"> IF( ISNUMBER(K43), 0, 1 )</f>
        <v>1</v>
      </c>
      <c r="AO43" s="337">
        <f t="shared" ref="AO43:AO44" si="195" xml:space="preserve"> IF( ISNUMBER(L43), 0, 1 )</f>
        <v>1</v>
      </c>
      <c r="AP43" s="337">
        <f t="shared" ref="AP43:AP44" si="196" xml:space="preserve"> IF( ISNUMBER(M43), 0, 1 )</f>
        <v>1</v>
      </c>
      <c r="AQ43" s="210"/>
      <c r="AR43" s="337">
        <f xml:space="preserve"> IF( ISNUMBER(O43), 0, 1 )</f>
        <v>1</v>
      </c>
      <c r="AS43" s="337">
        <f t="shared" ref="AS43:AS44" si="197" xml:space="preserve"> IF( ISNUMBER(P43), 0, 1 )</f>
        <v>1</v>
      </c>
      <c r="AT43" s="337">
        <f t="shared" ref="AT43:AT44" si="198" xml:space="preserve"> IF( ISNUMBER(Q43), 0, 1 )</f>
        <v>1</v>
      </c>
      <c r="AU43" s="337">
        <f t="shared" ref="AU43:AU44" si="199" xml:space="preserve"> IF( ISNUMBER(R43), 0, 1 )</f>
        <v>1</v>
      </c>
      <c r="AV43" s="337">
        <f t="shared" ref="AV43:AV44" si="200" xml:space="preserve"> IF( ISNUMBER(S43), 0, 1 )</f>
        <v>1</v>
      </c>
      <c r="AW43" s="337">
        <f t="shared" ref="AW43:AW44" si="201" xml:space="preserve"> IF( ISNUMBER(T43), 0, 1 )</f>
        <v>1</v>
      </c>
      <c r="AX43" s="337">
        <f t="shared" ref="AX43:AX44" si="202" xml:space="preserve"> IF( ISNUMBER(U43), 0, 1 )</f>
        <v>1</v>
      </c>
      <c r="AY43" s="337">
        <f t="shared" ref="AY43:AY44" si="203" xml:space="preserve"> IF( ISNUMBER(V43), 0, 1 )</f>
        <v>1</v>
      </c>
      <c r="AZ43" s="210"/>
      <c r="BA43" s="210"/>
      <c r="BB43" s="210"/>
      <c r="BC43" s="210"/>
      <c r="BD43" s="415"/>
      <c r="BF43" s="514" t="s">
        <v>8458</v>
      </c>
      <c r="BG43" s="406" t="s">
        <v>8138</v>
      </c>
      <c r="BH43" s="339" t="s">
        <v>3762</v>
      </c>
      <c r="BI43" s="339" t="s">
        <v>3843</v>
      </c>
      <c r="BJ43" s="339" t="s">
        <v>3924</v>
      </c>
      <c r="BK43" s="339" t="s">
        <v>4005</v>
      </c>
      <c r="BL43" s="339" t="s">
        <v>4086</v>
      </c>
      <c r="BM43" s="339" t="s">
        <v>4167</v>
      </c>
      <c r="BN43" s="339" t="s">
        <v>4248</v>
      </c>
      <c r="BO43" s="339" t="s">
        <v>4329</v>
      </c>
      <c r="BP43" s="340" t="s">
        <v>4410</v>
      </c>
      <c r="BQ43" s="339" t="s">
        <v>4476</v>
      </c>
      <c r="BR43" s="339" t="s">
        <v>4515</v>
      </c>
      <c r="BS43" s="339" t="s">
        <v>4554</v>
      </c>
      <c r="BT43" s="339" t="s">
        <v>4593</v>
      </c>
      <c r="BU43" s="339" t="s">
        <v>4632</v>
      </c>
      <c r="BV43" s="339" t="s">
        <v>4671</v>
      </c>
      <c r="BW43" s="339" t="s">
        <v>4710</v>
      </c>
      <c r="BX43" s="339" t="s">
        <v>4749</v>
      </c>
      <c r="BY43" s="340" t="s">
        <v>4788</v>
      </c>
      <c r="BZ43" s="810"/>
      <c r="CA43" s="810"/>
      <c r="CB43" s="811"/>
    </row>
    <row r="44" spans="1:80" s="319" customFormat="1" ht="15.75" customHeight="1">
      <c r="A44" s="324"/>
      <c r="B44" s="514" t="s">
        <v>8458</v>
      </c>
      <c r="C44" s="406" t="s">
        <v>8140</v>
      </c>
      <c r="D44" s="338" t="s">
        <v>682</v>
      </c>
      <c r="E44" s="338">
        <v>3</v>
      </c>
      <c r="F44" s="339"/>
      <c r="G44" s="339"/>
      <c r="H44" s="339"/>
      <c r="I44" s="339"/>
      <c r="J44" s="339"/>
      <c r="K44" s="339"/>
      <c r="L44" s="339"/>
      <c r="M44" s="339"/>
      <c r="N44" s="340">
        <f t="shared" si="7"/>
        <v>0</v>
      </c>
      <c r="O44" s="339"/>
      <c r="P44" s="339"/>
      <c r="Q44" s="339"/>
      <c r="R44" s="339"/>
      <c r="S44" s="339"/>
      <c r="T44" s="339"/>
      <c r="U44" s="339"/>
      <c r="V44" s="339"/>
      <c r="W44" s="340">
        <f t="shared" si="161"/>
        <v>0</v>
      </c>
      <c r="X44" s="810"/>
      <c r="Y44" s="810"/>
      <c r="Z44" s="811"/>
      <c r="AA44" s="83"/>
      <c r="AB44" s="342" t="s">
        <v>8460</v>
      </c>
      <c r="AC44" s="207"/>
      <c r="AD44" s="343"/>
      <c r="AE44" s="207"/>
      <c r="AF44" s="397"/>
      <c r="AG44" s="336" t="str">
        <f t="shared" si="8"/>
        <v>Please complete all cells in row</v>
      </c>
      <c r="AH44" s="1128"/>
      <c r="AI44" s="337">
        <f t="shared" ref="AI44" si="204" xml:space="preserve"> IF( ISNUMBER(F44), 0, 1 )</f>
        <v>1</v>
      </c>
      <c r="AJ44" s="337">
        <f t="shared" si="190"/>
        <v>1</v>
      </c>
      <c r="AK44" s="337">
        <f t="shared" si="191"/>
        <v>1</v>
      </c>
      <c r="AL44" s="337">
        <f t="shared" si="192"/>
        <v>1</v>
      </c>
      <c r="AM44" s="337">
        <f t="shared" si="193"/>
        <v>1</v>
      </c>
      <c r="AN44" s="337">
        <f t="shared" si="194"/>
        <v>1</v>
      </c>
      <c r="AO44" s="337">
        <f t="shared" si="195"/>
        <v>1</v>
      </c>
      <c r="AP44" s="337">
        <f t="shared" si="196"/>
        <v>1</v>
      </c>
      <c r="AQ44" s="210"/>
      <c r="AR44" s="337">
        <f t="shared" ref="AR44" si="205" xml:space="preserve"> IF( ISNUMBER(O44), 0, 1 )</f>
        <v>1</v>
      </c>
      <c r="AS44" s="337">
        <f t="shared" si="197"/>
        <v>1</v>
      </c>
      <c r="AT44" s="337">
        <f t="shared" si="198"/>
        <v>1</v>
      </c>
      <c r="AU44" s="337">
        <f t="shared" si="199"/>
        <v>1</v>
      </c>
      <c r="AV44" s="337">
        <f t="shared" si="200"/>
        <v>1</v>
      </c>
      <c r="AW44" s="337">
        <f t="shared" si="201"/>
        <v>1</v>
      </c>
      <c r="AX44" s="337">
        <f t="shared" si="202"/>
        <v>1</v>
      </c>
      <c r="AY44" s="337">
        <f t="shared" si="203"/>
        <v>1</v>
      </c>
      <c r="AZ44" s="210"/>
      <c r="BA44" s="210"/>
      <c r="BB44" s="210"/>
      <c r="BC44" s="210"/>
      <c r="BD44" s="415"/>
      <c r="BF44" s="514" t="s">
        <v>8458</v>
      </c>
      <c r="BG44" s="406" t="s">
        <v>8140</v>
      </c>
      <c r="BH44" s="339" t="s">
        <v>3763</v>
      </c>
      <c r="BI44" s="339" t="s">
        <v>3844</v>
      </c>
      <c r="BJ44" s="339" t="s">
        <v>3925</v>
      </c>
      <c r="BK44" s="339" t="s">
        <v>4006</v>
      </c>
      <c r="BL44" s="339" t="s">
        <v>4087</v>
      </c>
      <c r="BM44" s="339" t="s">
        <v>4168</v>
      </c>
      <c r="BN44" s="339" t="s">
        <v>4249</v>
      </c>
      <c r="BO44" s="339" t="s">
        <v>4330</v>
      </c>
      <c r="BP44" s="340" t="s">
        <v>4411</v>
      </c>
      <c r="BQ44" s="339" t="s">
        <v>4477</v>
      </c>
      <c r="BR44" s="339" t="s">
        <v>4516</v>
      </c>
      <c r="BS44" s="339" t="s">
        <v>4555</v>
      </c>
      <c r="BT44" s="339" t="s">
        <v>4594</v>
      </c>
      <c r="BU44" s="339" t="s">
        <v>4633</v>
      </c>
      <c r="BV44" s="339" t="s">
        <v>4672</v>
      </c>
      <c r="BW44" s="339" t="s">
        <v>4711</v>
      </c>
      <c r="BX44" s="339" t="s">
        <v>4750</v>
      </c>
      <c r="BY44" s="340" t="s">
        <v>4789</v>
      </c>
      <c r="BZ44" s="810"/>
      <c r="CA44" s="810"/>
      <c r="CB44" s="811"/>
    </row>
    <row r="45" spans="1:80" s="319" customFormat="1" ht="15.75" customHeight="1">
      <c r="A45" s="324"/>
      <c r="B45" s="514" t="s">
        <v>8458</v>
      </c>
      <c r="C45" s="406" t="s">
        <v>8142</v>
      </c>
      <c r="D45" s="338" t="s">
        <v>682</v>
      </c>
      <c r="E45" s="338">
        <v>3</v>
      </c>
      <c r="F45" s="340">
        <f>IFERROR(SUM(F43:F44), 0)</f>
        <v>0</v>
      </c>
      <c r="G45" s="340">
        <f t="shared" ref="G45:M45" si="206">IFERROR(SUM(G43:G44), 0)</f>
        <v>0</v>
      </c>
      <c r="H45" s="340">
        <f t="shared" si="206"/>
        <v>0</v>
      </c>
      <c r="I45" s="340">
        <f t="shared" si="206"/>
        <v>0</v>
      </c>
      <c r="J45" s="340">
        <f t="shared" si="206"/>
        <v>0</v>
      </c>
      <c r="K45" s="340">
        <f t="shared" si="206"/>
        <v>0</v>
      </c>
      <c r="L45" s="340">
        <f t="shared" si="206"/>
        <v>0</v>
      </c>
      <c r="M45" s="340">
        <f t="shared" si="206"/>
        <v>0</v>
      </c>
      <c r="N45" s="340">
        <f t="shared" si="7"/>
        <v>0</v>
      </c>
      <c r="O45" s="340">
        <f>IFERROR(SUM(O43:O44), 0)</f>
        <v>0</v>
      </c>
      <c r="P45" s="340">
        <f t="shared" ref="P45:V45" si="207">IFERROR(SUM(P43:P44), 0)</f>
        <v>0</v>
      </c>
      <c r="Q45" s="340">
        <f t="shared" si="207"/>
        <v>0</v>
      </c>
      <c r="R45" s="340">
        <f t="shared" si="207"/>
        <v>0</v>
      </c>
      <c r="S45" s="340">
        <f t="shared" si="207"/>
        <v>0</v>
      </c>
      <c r="T45" s="340">
        <f t="shared" si="207"/>
        <v>0</v>
      </c>
      <c r="U45" s="340">
        <f t="shared" si="207"/>
        <v>0</v>
      </c>
      <c r="V45" s="340">
        <f t="shared" si="207"/>
        <v>0</v>
      </c>
      <c r="W45" s="340">
        <f>IFERROR(SUM(O45:V45), 0)</f>
        <v>0</v>
      </c>
      <c r="X45" s="339"/>
      <c r="Y45" s="339"/>
      <c r="Z45" s="457"/>
      <c r="AA45" s="83"/>
      <c r="AB45" s="342" t="s">
        <v>8461</v>
      </c>
      <c r="AC45" s="207"/>
      <c r="AD45" s="343"/>
      <c r="AE45" s="207"/>
      <c r="AF45" s="397"/>
      <c r="AG45" s="336" t="str">
        <f t="shared" si="8"/>
        <v>Please complete all cells in row</v>
      </c>
      <c r="AH45" s="1198"/>
      <c r="AI45" s="210"/>
      <c r="AJ45" s="210"/>
      <c r="AK45" s="210"/>
      <c r="AL45" s="210"/>
      <c r="AM45" s="210"/>
      <c r="AN45" s="210"/>
      <c r="AO45" s="210"/>
      <c r="AP45" s="210"/>
      <c r="AQ45" s="210"/>
      <c r="AR45" s="210"/>
      <c r="AS45" s="210"/>
      <c r="AT45" s="210"/>
      <c r="AU45" s="210"/>
      <c r="AV45" s="210"/>
      <c r="AW45" s="210"/>
      <c r="AX45" s="210"/>
      <c r="AY45" s="210"/>
      <c r="AZ45" s="210"/>
      <c r="BA45" s="337">
        <f t="shared" ref="BA45" si="208" xml:space="preserve"> IF( ISNUMBER(X45), 0, 1 )</f>
        <v>1</v>
      </c>
      <c r="BB45" s="337">
        <f t="shared" ref="BB45" si="209" xml:space="preserve"> IF( ISNUMBER(Y45), 0, 1 )</f>
        <v>1</v>
      </c>
      <c r="BC45" s="337">
        <f t="shared" ref="BC45" si="210" xml:space="preserve"> IF( ISNUMBER(Z45), 0, 1 )</f>
        <v>1</v>
      </c>
      <c r="BD45" s="415"/>
      <c r="BF45" s="514" t="s">
        <v>8458</v>
      </c>
      <c r="BG45" s="406" t="s">
        <v>8142</v>
      </c>
      <c r="BH45" s="340" t="s">
        <v>3764</v>
      </c>
      <c r="BI45" s="340" t="s">
        <v>3845</v>
      </c>
      <c r="BJ45" s="340" t="s">
        <v>3926</v>
      </c>
      <c r="BK45" s="340" t="s">
        <v>4007</v>
      </c>
      <c r="BL45" s="340" t="s">
        <v>4088</v>
      </c>
      <c r="BM45" s="340" t="s">
        <v>4169</v>
      </c>
      <c r="BN45" s="340" t="s">
        <v>4250</v>
      </c>
      <c r="BO45" s="340" t="s">
        <v>4331</v>
      </c>
      <c r="BP45" s="340" t="s">
        <v>4412</v>
      </c>
      <c r="BQ45" s="340" t="s">
        <v>4478</v>
      </c>
      <c r="BR45" s="340" t="s">
        <v>4517</v>
      </c>
      <c r="BS45" s="340" t="s">
        <v>4556</v>
      </c>
      <c r="BT45" s="340" t="s">
        <v>4595</v>
      </c>
      <c r="BU45" s="340" t="s">
        <v>4634</v>
      </c>
      <c r="BV45" s="340" t="s">
        <v>4673</v>
      </c>
      <c r="BW45" s="340" t="s">
        <v>4712</v>
      </c>
      <c r="BX45" s="340" t="s">
        <v>4751</v>
      </c>
      <c r="BY45" s="340" t="s">
        <v>4790</v>
      </c>
      <c r="BZ45" s="806" t="s">
        <v>8462</v>
      </c>
      <c r="CA45" s="806" t="s">
        <v>8463</v>
      </c>
      <c r="CB45" s="1199" t="s">
        <v>8464</v>
      </c>
    </row>
    <row r="46" spans="1:80" s="319" customFormat="1" ht="15.75" customHeight="1">
      <c r="A46" s="324"/>
      <c r="B46" s="514" t="s">
        <v>8175</v>
      </c>
      <c r="C46" s="406" t="s">
        <v>8138</v>
      </c>
      <c r="D46" s="338" t="s">
        <v>682</v>
      </c>
      <c r="E46" s="338">
        <v>3</v>
      </c>
      <c r="F46" s="339"/>
      <c r="G46" s="339"/>
      <c r="H46" s="339"/>
      <c r="I46" s="339"/>
      <c r="J46" s="339"/>
      <c r="K46" s="339"/>
      <c r="L46" s="339"/>
      <c r="M46" s="339"/>
      <c r="N46" s="340">
        <f t="shared" si="7"/>
        <v>0</v>
      </c>
      <c r="O46" s="451"/>
      <c r="P46" s="451"/>
      <c r="Q46" s="451"/>
      <c r="R46" s="451"/>
      <c r="S46" s="451"/>
      <c r="T46" s="451"/>
      <c r="U46" s="451"/>
      <c r="V46" s="451"/>
      <c r="W46" s="451"/>
      <c r="X46" s="810"/>
      <c r="Y46" s="810"/>
      <c r="Z46" s="811"/>
      <c r="AA46" s="83"/>
      <c r="AB46" s="342" t="s">
        <v>8465</v>
      </c>
      <c r="AC46" s="207"/>
      <c r="AD46" s="343"/>
      <c r="AE46" s="207"/>
      <c r="AF46" s="397"/>
      <c r="AG46" s="336" t="str">
        <f t="shared" si="8"/>
        <v>Please complete all cells in row</v>
      </c>
      <c r="AH46" s="397"/>
      <c r="AI46" s="337">
        <f xml:space="preserve"> IF( ISNUMBER(F46), 0, 1 )</f>
        <v>1</v>
      </c>
      <c r="AJ46" s="337">
        <f t="shared" ref="AJ46:AJ47" si="211" xml:space="preserve"> IF( ISNUMBER(G46), 0, 1 )</f>
        <v>1</v>
      </c>
      <c r="AK46" s="337">
        <f t="shared" ref="AK46:AK47" si="212" xml:space="preserve"> IF( ISNUMBER(H46), 0, 1 )</f>
        <v>1</v>
      </c>
      <c r="AL46" s="337">
        <f t="shared" ref="AL46:AL47" si="213" xml:space="preserve"> IF( ISNUMBER(I46), 0, 1 )</f>
        <v>1</v>
      </c>
      <c r="AM46" s="337">
        <f t="shared" ref="AM46:AM47" si="214" xml:space="preserve"> IF( ISNUMBER(J46), 0, 1 )</f>
        <v>1</v>
      </c>
      <c r="AN46" s="337">
        <f t="shared" ref="AN46:AN47" si="215" xml:space="preserve"> IF( ISNUMBER(K46), 0, 1 )</f>
        <v>1</v>
      </c>
      <c r="AO46" s="337">
        <f t="shared" ref="AO46:AO47" si="216" xml:space="preserve"> IF( ISNUMBER(L46), 0, 1 )</f>
        <v>1</v>
      </c>
      <c r="AP46" s="337">
        <f t="shared" ref="AP46:AP47" si="217" xml:space="preserve"> IF( ISNUMBER(M46), 0, 1 )</f>
        <v>1</v>
      </c>
      <c r="AQ46" s="210"/>
      <c r="AR46" s="210"/>
      <c r="AS46" s="210"/>
      <c r="AT46" s="210"/>
      <c r="AU46" s="210"/>
      <c r="AV46" s="210"/>
      <c r="AW46" s="210"/>
      <c r="AX46" s="210"/>
      <c r="AY46" s="210"/>
      <c r="AZ46" s="210"/>
      <c r="BA46" s="210"/>
      <c r="BB46" s="210"/>
      <c r="BC46" s="210"/>
      <c r="BD46" s="415"/>
      <c r="BF46" s="514" t="s">
        <v>8175</v>
      </c>
      <c r="BG46" s="406" t="s">
        <v>8138</v>
      </c>
      <c r="BH46" s="339" t="s">
        <v>3765</v>
      </c>
      <c r="BI46" s="339" t="s">
        <v>3846</v>
      </c>
      <c r="BJ46" s="339" t="s">
        <v>3927</v>
      </c>
      <c r="BK46" s="339" t="s">
        <v>4008</v>
      </c>
      <c r="BL46" s="339" t="s">
        <v>4089</v>
      </c>
      <c r="BM46" s="339" t="s">
        <v>4170</v>
      </c>
      <c r="BN46" s="339" t="s">
        <v>4251</v>
      </c>
      <c r="BO46" s="339" t="s">
        <v>4332</v>
      </c>
      <c r="BP46" s="340" t="s">
        <v>4413</v>
      </c>
      <c r="BQ46" s="451"/>
      <c r="BR46" s="451"/>
      <c r="BS46" s="451"/>
      <c r="BT46" s="451"/>
      <c r="BU46" s="451"/>
      <c r="BV46" s="451"/>
      <c r="BW46" s="451"/>
      <c r="BX46" s="451"/>
      <c r="BY46" s="451"/>
      <c r="BZ46" s="810"/>
      <c r="CA46" s="810"/>
      <c r="CB46" s="811"/>
    </row>
    <row r="47" spans="1:80" s="319" customFormat="1" ht="15.75" customHeight="1">
      <c r="A47" s="324"/>
      <c r="B47" s="514" t="s">
        <v>8175</v>
      </c>
      <c r="C47" s="406" t="s">
        <v>8140</v>
      </c>
      <c r="D47" s="338" t="s">
        <v>682</v>
      </c>
      <c r="E47" s="338">
        <v>3</v>
      </c>
      <c r="F47" s="339"/>
      <c r="G47" s="339"/>
      <c r="H47" s="339"/>
      <c r="I47" s="339"/>
      <c r="J47" s="339"/>
      <c r="K47" s="339"/>
      <c r="L47" s="339"/>
      <c r="M47" s="339"/>
      <c r="N47" s="340">
        <f t="shared" si="7"/>
        <v>0</v>
      </c>
      <c r="O47" s="451"/>
      <c r="P47" s="451"/>
      <c r="Q47" s="451"/>
      <c r="R47" s="451"/>
      <c r="S47" s="451"/>
      <c r="T47" s="451"/>
      <c r="U47" s="451"/>
      <c r="V47" s="451"/>
      <c r="W47" s="451"/>
      <c r="X47" s="810"/>
      <c r="Y47" s="810"/>
      <c r="Z47" s="811"/>
      <c r="AA47" s="83"/>
      <c r="AB47" s="342" t="s">
        <v>8466</v>
      </c>
      <c r="AC47" s="207"/>
      <c r="AD47" s="343"/>
      <c r="AE47" s="207"/>
      <c r="AF47" s="397"/>
      <c r="AG47" s="336" t="str">
        <f t="shared" si="8"/>
        <v>Please complete all cells in row</v>
      </c>
      <c r="AH47" s="397"/>
      <c r="AI47" s="337">
        <f t="shared" ref="AI47" si="218" xml:space="preserve"> IF( ISNUMBER(F47), 0, 1 )</f>
        <v>1</v>
      </c>
      <c r="AJ47" s="337">
        <f t="shared" si="211"/>
        <v>1</v>
      </c>
      <c r="AK47" s="337">
        <f t="shared" si="212"/>
        <v>1</v>
      </c>
      <c r="AL47" s="337">
        <f t="shared" si="213"/>
        <v>1</v>
      </c>
      <c r="AM47" s="337">
        <f t="shared" si="214"/>
        <v>1</v>
      </c>
      <c r="AN47" s="337">
        <f t="shared" si="215"/>
        <v>1</v>
      </c>
      <c r="AO47" s="337">
        <f t="shared" si="216"/>
        <v>1</v>
      </c>
      <c r="AP47" s="337">
        <f t="shared" si="217"/>
        <v>1</v>
      </c>
      <c r="AQ47" s="210"/>
      <c r="AR47" s="210"/>
      <c r="AS47" s="210"/>
      <c r="AT47" s="210"/>
      <c r="AU47" s="210"/>
      <c r="AV47" s="210"/>
      <c r="AW47" s="210"/>
      <c r="AX47" s="210"/>
      <c r="AY47" s="210"/>
      <c r="AZ47" s="210"/>
      <c r="BA47" s="210"/>
      <c r="BB47" s="210"/>
      <c r="BC47" s="210"/>
      <c r="BD47" s="415"/>
      <c r="BF47" s="514" t="s">
        <v>8175</v>
      </c>
      <c r="BG47" s="406" t="s">
        <v>8140</v>
      </c>
      <c r="BH47" s="339" t="s">
        <v>3766</v>
      </c>
      <c r="BI47" s="339" t="s">
        <v>3847</v>
      </c>
      <c r="BJ47" s="339" t="s">
        <v>3928</v>
      </c>
      <c r="BK47" s="339" t="s">
        <v>4009</v>
      </c>
      <c r="BL47" s="339" t="s">
        <v>4090</v>
      </c>
      <c r="BM47" s="339" t="s">
        <v>4171</v>
      </c>
      <c r="BN47" s="339" t="s">
        <v>4252</v>
      </c>
      <c r="BO47" s="339" t="s">
        <v>4333</v>
      </c>
      <c r="BP47" s="340" t="s">
        <v>4414</v>
      </c>
      <c r="BQ47" s="451"/>
      <c r="BR47" s="451"/>
      <c r="BS47" s="451"/>
      <c r="BT47" s="451"/>
      <c r="BU47" s="451"/>
      <c r="BV47" s="451"/>
      <c r="BW47" s="451"/>
      <c r="BX47" s="451"/>
      <c r="BY47" s="451"/>
      <c r="BZ47" s="810"/>
      <c r="CA47" s="810"/>
      <c r="CB47" s="811"/>
    </row>
    <row r="48" spans="1:80" s="319" customFormat="1" ht="15.75" customHeight="1">
      <c r="A48" s="324"/>
      <c r="B48" s="514" t="s">
        <v>8175</v>
      </c>
      <c r="C48" s="406" t="s">
        <v>8142</v>
      </c>
      <c r="D48" s="338" t="s">
        <v>682</v>
      </c>
      <c r="E48" s="338">
        <v>3</v>
      </c>
      <c r="F48" s="340">
        <f>IFERROR(SUM(F46:F47), 0)</f>
        <v>0</v>
      </c>
      <c r="G48" s="340">
        <f t="shared" ref="G48:M48" si="219">IFERROR(SUM(G46:G47), 0)</f>
        <v>0</v>
      </c>
      <c r="H48" s="340">
        <f t="shared" si="219"/>
        <v>0</v>
      </c>
      <c r="I48" s="340">
        <f t="shared" si="219"/>
        <v>0</v>
      </c>
      <c r="J48" s="340">
        <f t="shared" si="219"/>
        <v>0</v>
      </c>
      <c r="K48" s="340">
        <f t="shared" si="219"/>
        <v>0</v>
      </c>
      <c r="L48" s="340">
        <f t="shared" si="219"/>
        <v>0</v>
      </c>
      <c r="M48" s="340">
        <f t="shared" si="219"/>
        <v>0</v>
      </c>
      <c r="N48" s="340">
        <f t="shared" si="7"/>
        <v>0</v>
      </c>
      <c r="O48" s="451"/>
      <c r="P48" s="451"/>
      <c r="Q48" s="451"/>
      <c r="R48" s="451"/>
      <c r="S48" s="451"/>
      <c r="T48" s="451"/>
      <c r="U48" s="451"/>
      <c r="V48" s="451"/>
      <c r="W48" s="451"/>
      <c r="X48" s="339"/>
      <c r="Y48" s="339"/>
      <c r="Z48" s="457"/>
      <c r="AA48" s="83"/>
      <c r="AB48" s="342" t="s">
        <v>8467</v>
      </c>
      <c r="AC48" s="207"/>
      <c r="AD48" s="343"/>
      <c r="AE48" s="207"/>
      <c r="AF48" s="397"/>
      <c r="AG48" s="336" t="str">
        <f t="shared" si="8"/>
        <v>Please complete all cells in row</v>
      </c>
      <c r="AH48" s="1198"/>
      <c r="AI48" s="210"/>
      <c r="AJ48" s="210"/>
      <c r="AK48" s="210"/>
      <c r="AL48" s="210"/>
      <c r="AM48" s="210"/>
      <c r="AN48" s="210"/>
      <c r="AO48" s="210"/>
      <c r="AP48" s="210"/>
      <c r="AQ48" s="210"/>
      <c r="AR48" s="210"/>
      <c r="AS48" s="210"/>
      <c r="AT48" s="210"/>
      <c r="AU48" s="210"/>
      <c r="AV48" s="210"/>
      <c r="AW48" s="210"/>
      <c r="AX48" s="210"/>
      <c r="AY48" s="210"/>
      <c r="AZ48" s="210"/>
      <c r="BA48" s="337">
        <f t="shared" ref="BA48" si="220" xml:space="preserve"> IF( ISNUMBER(X48), 0, 1 )</f>
        <v>1</v>
      </c>
      <c r="BB48" s="337">
        <f t="shared" ref="BB48" si="221" xml:space="preserve"> IF( ISNUMBER(Y48), 0, 1 )</f>
        <v>1</v>
      </c>
      <c r="BC48" s="337">
        <f t="shared" ref="BC48" si="222" xml:space="preserve"> IF( ISNUMBER(Z48), 0, 1 )</f>
        <v>1</v>
      </c>
      <c r="BD48" s="415"/>
      <c r="BF48" s="514" t="s">
        <v>8175</v>
      </c>
      <c r="BG48" s="406" t="s">
        <v>8142</v>
      </c>
      <c r="BH48" s="340" t="s">
        <v>3767</v>
      </c>
      <c r="BI48" s="340" t="s">
        <v>3848</v>
      </c>
      <c r="BJ48" s="340" t="s">
        <v>3929</v>
      </c>
      <c r="BK48" s="340" t="s">
        <v>4010</v>
      </c>
      <c r="BL48" s="340" t="s">
        <v>4091</v>
      </c>
      <c r="BM48" s="340" t="s">
        <v>4172</v>
      </c>
      <c r="BN48" s="340" t="s">
        <v>4253</v>
      </c>
      <c r="BO48" s="340" t="s">
        <v>4334</v>
      </c>
      <c r="BP48" s="340" t="s">
        <v>4415</v>
      </c>
      <c r="BQ48" s="451"/>
      <c r="BR48" s="451"/>
      <c r="BS48" s="451"/>
      <c r="BT48" s="451"/>
      <c r="BU48" s="451"/>
      <c r="BV48" s="451"/>
      <c r="BW48" s="451"/>
      <c r="BX48" s="451"/>
      <c r="BY48" s="451"/>
      <c r="BZ48" s="806" t="s">
        <v>8468</v>
      </c>
      <c r="CA48" s="806" t="s">
        <v>8469</v>
      </c>
      <c r="CB48" s="1199" t="s">
        <v>8470</v>
      </c>
    </row>
    <row r="49" spans="1:80" s="319" customFormat="1" ht="15.75" customHeight="1" thickBot="1">
      <c r="A49" s="324"/>
      <c r="B49" s="517" t="s">
        <v>8182</v>
      </c>
      <c r="C49" s="1152" t="s">
        <v>8142</v>
      </c>
      <c r="D49" s="407" t="s">
        <v>682</v>
      </c>
      <c r="E49" s="407">
        <v>3</v>
      </c>
      <c r="F49" s="350">
        <f>IFERROR(SUM(F12,F15,F18,F21,F24,F27,F30,F33,F36,F39,F42,F45,F48), 0)</f>
        <v>0</v>
      </c>
      <c r="G49" s="350">
        <f>IFERROR(SUM(G12,G15,G18,G21,G24,G27,G30,G33,G36,G39,G42,G45,G48), 0)</f>
        <v>0</v>
      </c>
      <c r="H49" s="350">
        <f t="shared" ref="H49:L49" si="223">IFERROR(SUM(H12,H15,H18,H21,H24,H27,H30,H33,H36,H39,H42,H45,H48), 0)</f>
        <v>0</v>
      </c>
      <c r="I49" s="350">
        <f t="shared" si="223"/>
        <v>0</v>
      </c>
      <c r="J49" s="350">
        <f t="shared" si="223"/>
        <v>0</v>
      </c>
      <c r="K49" s="350">
        <f t="shared" si="223"/>
        <v>0</v>
      </c>
      <c r="L49" s="350">
        <f t="shared" si="223"/>
        <v>0</v>
      </c>
      <c r="M49" s="350">
        <f>IFERROR(SUM(M12,M15,M18,M21,M24,M27,M30,M33,M36,M39,M42,M45,M48), 0)</f>
        <v>0</v>
      </c>
      <c r="N49" s="350">
        <f>IFERROR(SUM(F49:M49), 0)</f>
        <v>0</v>
      </c>
      <c r="O49" s="460"/>
      <c r="P49" s="460"/>
      <c r="Q49" s="460"/>
      <c r="R49" s="460"/>
      <c r="S49" s="460"/>
      <c r="T49" s="460"/>
      <c r="U49" s="460"/>
      <c r="V49" s="460"/>
      <c r="W49" s="460"/>
      <c r="X49" s="350">
        <f>IFERROR(SUM(X12,X15,X18,X21,X24,X27,X30,X33,X36,X39,X42,X45,X48), 0)</f>
        <v>0</v>
      </c>
      <c r="Y49" s="350">
        <f>IFERROR(SUM(Y12,Y15,Y18,Y21,Y24,Y27,Y30,Y33,Y36,Y39,Y42,Y45,Y48), 0)</f>
        <v>0</v>
      </c>
      <c r="Z49" s="351">
        <f>IFERROR(SUM(Z12,Z15,Z18,Z21,Z24,Z27,Z30,Z33,Z36,Z39,Z42,Z45,Z48), 0)</f>
        <v>0</v>
      </c>
      <c r="AA49" s="83"/>
      <c r="AB49" s="408" t="s">
        <v>8471</v>
      </c>
      <c r="AC49" s="207"/>
      <c r="AD49" s="354"/>
      <c r="AE49" s="207"/>
      <c r="AF49" s="397"/>
      <c r="AG49" s="244"/>
      <c r="AH49" s="397"/>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415"/>
      <c r="BF49" s="517" t="s">
        <v>8182</v>
      </c>
      <c r="BG49" s="1152" t="s">
        <v>8142</v>
      </c>
      <c r="BH49" s="350" t="s">
        <v>3768</v>
      </c>
      <c r="BI49" s="350" t="s">
        <v>3849</v>
      </c>
      <c r="BJ49" s="350" t="s">
        <v>3930</v>
      </c>
      <c r="BK49" s="350" t="s">
        <v>4011</v>
      </c>
      <c r="BL49" s="350" t="s">
        <v>4092</v>
      </c>
      <c r="BM49" s="350" t="s">
        <v>4173</v>
      </c>
      <c r="BN49" s="350" t="s">
        <v>4254</v>
      </c>
      <c r="BO49" s="350" t="s">
        <v>4335</v>
      </c>
      <c r="BP49" s="350" t="s">
        <v>4416</v>
      </c>
      <c r="BQ49" s="460"/>
      <c r="BR49" s="460"/>
      <c r="BS49" s="460"/>
      <c r="BT49" s="460"/>
      <c r="BU49" s="460"/>
      <c r="BV49" s="460"/>
      <c r="BW49" s="460"/>
      <c r="BX49" s="460"/>
      <c r="BY49" s="460"/>
      <c r="BZ49" s="350" t="s">
        <v>8472</v>
      </c>
      <c r="CA49" s="350" t="s">
        <v>8473</v>
      </c>
      <c r="CB49" s="351" t="s">
        <v>8474</v>
      </c>
    </row>
    <row r="50" spans="1:80" s="319" customFormat="1" ht="15" customHeight="1" thickTop="1" thickBot="1">
      <c r="A50" s="324"/>
      <c r="B50" s="205"/>
      <c r="C50" s="207"/>
      <c r="D50" s="207"/>
      <c r="E50" s="207"/>
      <c r="F50" s="356"/>
      <c r="G50" s="356"/>
      <c r="H50" s="356"/>
      <c r="I50" s="356"/>
      <c r="J50" s="356"/>
      <c r="K50" s="356"/>
      <c r="L50" s="356"/>
      <c r="M50" s="356"/>
      <c r="N50" s="356"/>
      <c r="O50" s="356"/>
      <c r="P50" s="356"/>
      <c r="Q50" s="356"/>
      <c r="R50" s="356"/>
      <c r="S50" s="356"/>
      <c r="T50" s="356"/>
      <c r="U50" s="356"/>
      <c r="V50" s="356"/>
      <c r="W50" s="356"/>
      <c r="X50" s="356"/>
      <c r="Y50" s="356"/>
      <c r="Z50" s="356"/>
      <c r="AA50" s="207"/>
      <c r="AB50" s="207"/>
      <c r="AC50" s="207"/>
      <c r="AD50" s="110"/>
      <c r="AE50" s="207"/>
      <c r="AF50" s="397"/>
      <c r="AG50" s="244"/>
      <c r="AH50" s="397"/>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415"/>
      <c r="BF50" s="205"/>
      <c r="BG50" s="207"/>
      <c r="BH50" s="356"/>
      <c r="BI50" s="356"/>
      <c r="BJ50" s="356"/>
      <c r="BK50" s="356"/>
      <c r="BL50" s="356"/>
      <c r="BM50" s="356"/>
      <c r="BN50" s="356"/>
      <c r="BO50" s="356"/>
      <c r="BP50" s="356"/>
      <c r="BQ50" s="356"/>
      <c r="BR50" s="356"/>
      <c r="BS50" s="356"/>
      <c r="BT50" s="356"/>
      <c r="BU50" s="356"/>
      <c r="BV50" s="356"/>
      <c r="BW50" s="356"/>
      <c r="BX50" s="356"/>
      <c r="BY50" s="356"/>
      <c r="BZ50" s="356"/>
      <c r="CA50" s="356"/>
      <c r="CB50" s="356"/>
    </row>
    <row r="51" spans="1:80" s="319" customFormat="1" ht="15.75" customHeight="1" thickTop="1" thickBot="1">
      <c r="A51" s="324"/>
      <c r="B51" s="445" t="s">
        <v>8272</v>
      </c>
      <c r="C51" s="207"/>
      <c r="D51" s="207"/>
      <c r="E51" s="207"/>
      <c r="F51" s="356"/>
      <c r="G51" s="356"/>
      <c r="H51" s="356"/>
      <c r="I51" s="356"/>
      <c r="J51" s="356"/>
      <c r="K51" s="356"/>
      <c r="L51" s="356"/>
      <c r="M51" s="356"/>
      <c r="N51" s="356"/>
      <c r="O51" s="356"/>
      <c r="P51" s="356"/>
      <c r="Q51" s="356"/>
      <c r="R51" s="356"/>
      <c r="S51" s="356"/>
      <c r="T51" s="356"/>
      <c r="U51" s="356"/>
      <c r="V51" s="356"/>
      <c r="W51" s="356"/>
      <c r="X51" s="356"/>
      <c r="Y51" s="356"/>
      <c r="Z51" s="356"/>
      <c r="AA51" s="207"/>
      <c r="AB51" s="207"/>
      <c r="AC51" s="207"/>
      <c r="AD51" s="110"/>
      <c r="AE51" s="207"/>
      <c r="AF51" s="397"/>
      <c r="AG51" s="244"/>
      <c r="AH51" s="397"/>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415"/>
      <c r="BF51" s="445" t="s">
        <v>8272</v>
      </c>
      <c r="BG51" s="207"/>
      <c r="BH51" s="356"/>
      <c r="BI51" s="356"/>
      <c r="BJ51" s="356"/>
      <c r="BK51" s="356"/>
      <c r="BL51" s="356"/>
      <c r="BM51" s="356"/>
      <c r="BN51" s="356"/>
      <c r="BO51" s="356"/>
      <c r="BP51" s="356"/>
      <c r="BQ51" s="356"/>
      <c r="BR51" s="356"/>
      <c r="BS51" s="356"/>
      <c r="BT51" s="356"/>
      <c r="BU51" s="356"/>
      <c r="BV51" s="356"/>
      <c r="BW51" s="356"/>
      <c r="BX51" s="356"/>
      <c r="BY51" s="356"/>
      <c r="BZ51" s="356"/>
      <c r="CA51" s="356"/>
      <c r="CB51" s="356"/>
    </row>
    <row r="52" spans="1:80" ht="33" customHeight="1" thickTop="1">
      <c r="A52" s="207"/>
      <c r="B52" s="505" t="s">
        <v>8475</v>
      </c>
      <c r="C52" s="1134" t="s">
        <v>8138</v>
      </c>
      <c r="D52" s="329" t="s">
        <v>682</v>
      </c>
      <c r="E52" s="329">
        <v>3</v>
      </c>
      <c r="F52" s="330"/>
      <c r="G52" s="330"/>
      <c r="H52" s="330"/>
      <c r="I52" s="330"/>
      <c r="J52" s="330"/>
      <c r="K52" s="330"/>
      <c r="L52" s="330"/>
      <c r="M52" s="330"/>
      <c r="N52" s="331">
        <f>IFERROR(SUM(F52:M52), 0)</f>
        <v>0</v>
      </c>
      <c r="O52" s="330"/>
      <c r="P52" s="330"/>
      <c r="Q52" s="330"/>
      <c r="R52" s="330"/>
      <c r="S52" s="330"/>
      <c r="T52" s="330"/>
      <c r="U52" s="330"/>
      <c r="V52" s="330"/>
      <c r="W52" s="331">
        <f t="shared" ref="W52:W59" si="224">IFERROR(SUM(O52:V52), 0)</f>
        <v>0</v>
      </c>
      <c r="X52" s="725"/>
      <c r="Y52" s="725"/>
      <c r="Z52" s="809"/>
      <c r="AA52" s="926"/>
      <c r="AB52" s="333" t="s">
        <v>8476</v>
      </c>
      <c r="AC52" s="207"/>
      <c r="AD52" s="335"/>
      <c r="AE52" s="207"/>
      <c r="AF52" s="397"/>
      <c r="AG52" s="336" t="str">
        <f t="shared" ref="AG52:AG53" si="225">IF( SUM( AI52:BC52 ) = 0, 0, $AI$9 )</f>
        <v>Please complete all cells in row</v>
      </c>
      <c r="AH52" s="1198"/>
      <c r="AI52" s="337">
        <f xml:space="preserve"> IF( ISNUMBER(F52), 0, 1 )</f>
        <v>1</v>
      </c>
      <c r="AJ52" s="337">
        <f t="shared" ref="AJ52:AJ53" si="226" xml:space="preserve"> IF( ISNUMBER(G52), 0, 1 )</f>
        <v>1</v>
      </c>
      <c r="AK52" s="337">
        <f t="shared" ref="AK52:AK53" si="227" xml:space="preserve"> IF( ISNUMBER(H52), 0, 1 )</f>
        <v>1</v>
      </c>
      <c r="AL52" s="337">
        <f t="shared" ref="AL52:AL53" si="228" xml:space="preserve"> IF( ISNUMBER(I52), 0, 1 )</f>
        <v>1</v>
      </c>
      <c r="AM52" s="337">
        <f t="shared" ref="AM52:AM53" si="229" xml:space="preserve"> IF( ISNUMBER(J52), 0, 1 )</f>
        <v>1</v>
      </c>
      <c r="AN52" s="337">
        <f t="shared" ref="AN52:AN53" si="230" xml:space="preserve"> IF( ISNUMBER(K52), 0, 1 )</f>
        <v>1</v>
      </c>
      <c r="AO52" s="337">
        <f t="shared" ref="AO52:AO53" si="231" xml:space="preserve"> IF( ISNUMBER(L52), 0, 1 )</f>
        <v>1</v>
      </c>
      <c r="AP52" s="337">
        <f t="shared" ref="AP52:AP53" si="232" xml:space="preserve"> IF( ISNUMBER(M52), 0, 1 )</f>
        <v>1</v>
      </c>
      <c r="AQ52" s="210"/>
      <c r="AR52" s="337">
        <f xml:space="preserve"> IF( ISNUMBER(O52), 0, 1 )</f>
        <v>1</v>
      </c>
      <c r="AS52" s="337">
        <f t="shared" ref="AS52:AS53" si="233" xml:space="preserve"> IF( ISNUMBER(P52), 0, 1 )</f>
        <v>1</v>
      </c>
      <c r="AT52" s="337">
        <f t="shared" ref="AT52:AT53" si="234" xml:space="preserve"> IF( ISNUMBER(Q52), 0, 1 )</f>
        <v>1</v>
      </c>
      <c r="AU52" s="337">
        <f t="shared" ref="AU52:AU53" si="235" xml:space="preserve"> IF( ISNUMBER(R52), 0, 1 )</f>
        <v>1</v>
      </c>
      <c r="AV52" s="337">
        <f t="shared" ref="AV52:AV53" si="236" xml:space="preserve"> IF( ISNUMBER(S52), 0, 1 )</f>
        <v>1</v>
      </c>
      <c r="AW52" s="337">
        <f t="shared" ref="AW52:AW53" si="237" xml:space="preserve"> IF( ISNUMBER(T52), 0, 1 )</f>
        <v>1</v>
      </c>
      <c r="AX52" s="337">
        <f t="shared" ref="AX52:AX53" si="238" xml:space="preserve"> IF( ISNUMBER(U52), 0, 1 )</f>
        <v>1</v>
      </c>
      <c r="AY52" s="337">
        <f t="shared" ref="AY52:AY53" si="239" xml:space="preserve"> IF( ISNUMBER(V52), 0, 1 )</f>
        <v>1</v>
      </c>
      <c r="AZ52" s="210"/>
      <c r="BA52" s="210"/>
      <c r="BB52" s="210"/>
      <c r="BC52" s="210"/>
      <c r="BD52" s="415"/>
      <c r="BF52" s="505" t="s">
        <v>8475</v>
      </c>
      <c r="BG52" s="1134" t="s">
        <v>8138</v>
      </c>
      <c r="BH52" s="330" t="s">
        <v>3769</v>
      </c>
      <c r="BI52" s="330" t="s">
        <v>3850</v>
      </c>
      <c r="BJ52" s="330" t="s">
        <v>3931</v>
      </c>
      <c r="BK52" s="330" t="s">
        <v>4012</v>
      </c>
      <c r="BL52" s="330" t="s">
        <v>4093</v>
      </c>
      <c r="BM52" s="330" t="s">
        <v>4174</v>
      </c>
      <c r="BN52" s="330" t="s">
        <v>4255</v>
      </c>
      <c r="BO52" s="330" t="s">
        <v>4336</v>
      </c>
      <c r="BP52" s="331" t="s">
        <v>4417</v>
      </c>
      <c r="BQ52" s="330" t="s">
        <v>4479</v>
      </c>
      <c r="BR52" s="330" t="s">
        <v>4518</v>
      </c>
      <c r="BS52" s="330" t="s">
        <v>4557</v>
      </c>
      <c r="BT52" s="330" t="s">
        <v>4596</v>
      </c>
      <c r="BU52" s="330" t="s">
        <v>4635</v>
      </c>
      <c r="BV52" s="330" t="s">
        <v>4674</v>
      </c>
      <c r="BW52" s="330" t="s">
        <v>4713</v>
      </c>
      <c r="BX52" s="330" t="s">
        <v>4752</v>
      </c>
      <c r="BY52" s="331" t="s">
        <v>4791</v>
      </c>
      <c r="BZ52" s="725"/>
      <c r="CA52" s="725"/>
      <c r="CB52" s="809"/>
    </row>
    <row r="53" spans="1:80" ht="33" customHeight="1">
      <c r="A53" s="207"/>
      <c r="B53" s="514" t="s">
        <v>8475</v>
      </c>
      <c r="C53" s="406" t="s">
        <v>8140</v>
      </c>
      <c r="D53" s="338" t="s">
        <v>682</v>
      </c>
      <c r="E53" s="338">
        <v>3</v>
      </c>
      <c r="F53" s="339"/>
      <c r="G53" s="339"/>
      <c r="H53" s="339"/>
      <c r="I53" s="339"/>
      <c r="J53" s="339"/>
      <c r="K53" s="339"/>
      <c r="L53" s="339"/>
      <c r="M53" s="339"/>
      <c r="N53" s="340">
        <f t="shared" ref="N53:N89" si="240">IFERROR(SUM(F53:M53), 0)</f>
        <v>0</v>
      </c>
      <c r="O53" s="339"/>
      <c r="P53" s="339"/>
      <c r="Q53" s="339"/>
      <c r="R53" s="339"/>
      <c r="S53" s="339"/>
      <c r="T53" s="339"/>
      <c r="U53" s="339"/>
      <c r="V53" s="339"/>
      <c r="W53" s="340">
        <f t="shared" si="224"/>
        <v>0</v>
      </c>
      <c r="X53" s="810"/>
      <c r="Y53" s="810"/>
      <c r="Z53" s="811"/>
      <c r="AA53" s="926"/>
      <c r="AB53" s="342" t="s">
        <v>8477</v>
      </c>
      <c r="AC53" s="207"/>
      <c r="AD53" s="343"/>
      <c r="AE53" s="207"/>
      <c r="AF53" s="397"/>
      <c r="AG53" s="336" t="str">
        <f t="shared" si="225"/>
        <v>Please complete all cells in row</v>
      </c>
      <c r="AH53" s="1128"/>
      <c r="AI53" s="337">
        <f t="shared" ref="AI53" si="241" xml:space="preserve"> IF( ISNUMBER(F53), 0, 1 )</f>
        <v>1</v>
      </c>
      <c r="AJ53" s="337">
        <f t="shared" si="226"/>
        <v>1</v>
      </c>
      <c r="AK53" s="337">
        <f t="shared" si="227"/>
        <v>1</v>
      </c>
      <c r="AL53" s="337">
        <f t="shared" si="228"/>
        <v>1</v>
      </c>
      <c r="AM53" s="337">
        <f t="shared" si="229"/>
        <v>1</v>
      </c>
      <c r="AN53" s="337">
        <f t="shared" si="230"/>
        <v>1</v>
      </c>
      <c r="AO53" s="337">
        <f t="shared" si="231"/>
        <v>1</v>
      </c>
      <c r="AP53" s="337">
        <f t="shared" si="232"/>
        <v>1</v>
      </c>
      <c r="AQ53" s="210"/>
      <c r="AR53" s="337">
        <f t="shared" ref="AR53" si="242" xml:space="preserve"> IF( ISNUMBER(O53), 0, 1 )</f>
        <v>1</v>
      </c>
      <c r="AS53" s="337">
        <f t="shared" si="233"/>
        <v>1</v>
      </c>
      <c r="AT53" s="337">
        <f t="shared" si="234"/>
        <v>1</v>
      </c>
      <c r="AU53" s="337">
        <f t="shared" si="235"/>
        <v>1</v>
      </c>
      <c r="AV53" s="337">
        <f t="shared" si="236"/>
        <v>1</v>
      </c>
      <c r="AW53" s="337">
        <f t="shared" si="237"/>
        <v>1</v>
      </c>
      <c r="AX53" s="337">
        <f t="shared" si="238"/>
        <v>1</v>
      </c>
      <c r="AY53" s="337">
        <f t="shared" si="239"/>
        <v>1</v>
      </c>
      <c r="AZ53" s="210"/>
      <c r="BA53" s="210"/>
      <c r="BB53" s="210"/>
      <c r="BC53" s="210"/>
      <c r="BD53" s="415"/>
      <c r="BF53" s="514" t="s">
        <v>8475</v>
      </c>
      <c r="BG53" s="406" t="s">
        <v>8140</v>
      </c>
      <c r="BH53" s="339" t="s">
        <v>3770</v>
      </c>
      <c r="BI53" s="339" t="s">
        <v>3851</v>
      </c>
      <c r="BJ53" s="339" t="s">
        <v>3932</v>
      </c>
      <c r="BK53" s="339" t="s">
        <v>4013</v>
      </c>
      <c r="BL53" s="339" t="s">
        <v>4094</v>
      </c>
      <c r="BM53" s="339" t="s">
        <v>4175</v>
      </c>
      <c r="BN53" s="339" t="s">
        <v>4256</v>
      </c>
      <c r="BO53" s="339" t="s">
        <v>4337</v>
      </c>
      <c r="BP53" s="340" t="s">
        <v>4418</v>
      </c>
      <c r="BQ53" s="339" t="s">
        <v>4480</v>
      </c>
      <c r="BR53" s="339" t="s">
        <v>4519</v>
      </c>
      <c r="BS53" s="339" t="s">
        <v>4558</v>
      </c>
      <c r="BT53" s="339" t="s">
        <v>4597</v>
      </c>
      <c r="BU53" s="339" t="s">
        <v>4636</v>
      </c>
      <c r="BV53" s="339" t="s">
        <v>4675</v>
      </c>
      <c r="BW53" s="339" t="s">
        <v>4714</v>
      </c>
      <c r="BX53" s="339" t="s">
        <v>4753</v>
      </c>
      <c r="BY53" s="340" t="s">
        <v>4792</v>
      </c>
      <c r="BZ53" s="810"/>
      <c r="CA53" s="810"/>
      <c r="CB53" s="811"/>
    </row>
    <row r="54" spans="1:80" ht="33" customHeight="1">
      <c r="A54" s="207"/>
      <c r="B54" s="514" t="s">
        <v>8475</v>
      </c>
      <c r="C54" s="406" t="s">
        <v>8142</v>
      </c>
      <c r="D54" s="338" t="s">
        <v>682</v>
      </c>
      <c r="E54" s="338">
        <v>3</v>
      </c>
      <c r="F54" s="340">
        <f>IFERROR(SUM(F52:F53), 0)</f>
        <v>0</v>
      </c>
      <c r="G54" s="340">
        <f t="shared" ref="G54:M54" si="243">IFERROR(SUM(G52:G53), 0)</f>
        <v>0</v>
      </c>
      <c r="H54" s="340">
        <f t="shared" si="243"/>
        <v>0</v>
      </c>
      <c r="I54" s="340">
        <f t="shared" si="243"/>
        <v>0</v>
      </c>
      <c r="J54" s="340">
        <f t="shared" si="243"/>
        <v>0</v>
      </c>
      <c r="K54" s="340">
        <f t="shared" si="243"/>
        <v>0</v>
      </c>
      <c r="L54" s="340">
        <f t="shared" si="243"/>
        <v>0</v>
      </c>
      <c r="M54" s="340">
        <f t="shared" si="243"/>
        <v>0</v>
      </c>
      <c r="N54" s="340">
        <f>IFERROR(SUM(F54:M54), 0)</f>
        <v>0</v>
      </c>
      <c r="O54" s="340">
        <f>IFERROR(SUM(O52:O53), 0)</f>
        <v>0</v>
      </c>
      <c r="P54" s="340">
        <f t="shared" ref="P54:V54" si="244">IFERROR(SUM(P52:P53), 0)</f>
        <v>0</v>
      </c>
      <c r="Q54" s="340">
        <f t="shared" si="244"/>
        <v>0</v>
      </c>
      <c r="R54" s="340">
        <f t="shared" si="244"/>
        <v>0</v>
      </c>
      <c r="S54" s="340">
        <f t="shared" si="244"/>
        <v>0</v>
      </c>
      <c r="T54" s="340">
        <f t="shared" si="244"/>
        <v>0</v>
      </c>
      <c r="U54" s="340">
        <f t="shared" si="244"/>
        <v>0</v>
      </c>
      <c r="V54" s="340">
        <f t="shared" si="244"/>
        <v>0</v>
      </c>
      <c r="W54" s="340">
        <f t="shared" si="224"/>
        <v>0</v>
      </c>
      <c r="X54" s="810"/>
      <c r="Y54" s="810"/>
      <c r="Z54" s="811"/>
      <c r="AA54" s="83"/>
      <c r="AB54" s="342" t="s">
        <v>8478</v>
      </c>
      <c r="AC54" s="207"/>
      <c r="AD54" s="343"/>
      <c r="AE54" s="207"/>
      <c r="AF54" s="397"/>
      <c r="AH54" s="397"/>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415"/>
      <c r="BF54" s="514" t="s">
        <v>8475</v>
      </c>
      <c r="BG54" s="406" t="s">
        <v>8142</v>
      </c>
      <c r="BH54" s="340" t="s">
        <v>3771</v>
      </c>
      <c r="BI54" s="340" t="s">
        <v>3852</v>
      </c>
      <c r="BJ54" s="340" t="s">
        <v>3933</v>
      </c>
      <c r="BK54" s="340" t="s">
        <v>4014</v>
      </c>
      <c r="BL54" s="340" t="s">
        <v>4095</v>
      </c>
      <c r="BM54" s="340" t="s">
        <v>4176</v>
      </c>
      <c r="BN54" s="340" t="s">
        <v>4257</v>
      </c>
      <c r="BO54" s="340" t="s">
        <v>4338</v>
      </c>
      <c r="BP54" s="340" t="s">
        <v>4419</v>
      </c>
      <c r="BQ54" s="340" t="s">
        <v>4481</v>
      </c>
      <c r="BR54" s="340" t="s">
        <v>4520</v>
      </c>
      <c r="BS54" s="340" t="s">
        <v>4559</v>
      </c>
      <c r="BT54" s="340" t="s">
        <v>4598</v>
      </c>
      <c r="BU54" s="340" t="s">
        <v>4637</v>
      </c>
      <c r="BV54" s="340" t="s">
        <v>4676</v>
      </c>
      <c r="BW54" s="340" t="s">
        <v>4715</v>
      </c>
      <c r="BX54" s="340" t="s">
        <v>4754</v>
      </c>
      <c r="BY54" s="340" t="s">
        <v>4793</v>
      </c>
      <c r="BZ54" s="810"/>
      <c r="CA54" s="810"/>
      <c r="CB54" s="811"/>
    </row>
    <row r="55" spans="1:80" ht="15.75" customHeight="1">
      <c r="A55" s="207"/>
      <c r="B55" s="514" t="s">
        <v>8479</v>
      </c>
      <c r="C55" s="406" t="s">
        <v>8138</v>
      </c>
      <c r="D55" s="338" t="s">
        <v>682</v>
      </c>
      <c r="E55" s="338">
        <v>3</v>
      </c>
      <c r="F55" s="339"/>
      <c r="G55" s="339"/>
      <c r="H55" s="339"/>
      <c r="I55" s="339"/>
      <c r="J55" s="339"/>
      <c r="K55" s="339"/>
      <c r="L55" s="339"/>
      <c r="M55" s="339"/>
      <c r="N55" s="340">
        <f t="shared" si="240"/>
        <v>0</v>
      </c>
      <c r="O55" s="339"/>
      <c r="P55" s="339"/>
      <c r="Q55" s="339"/>
      <c r="R55" s="339"/>
      <c r="S55" s="339"/>
      <c r="T55" s="339"/>
      <c r="U55" s="339"/>
      <c r="V55" s="339"/>
      <c r="W55" s="340">
        <f t="shared" si="224"/>
        <v>0</v>
      </c>
      <c r="X55" s="810"/>
      <c r="Y55" s="810"/>
      <c r="Z55" s="811"/>
      <c r="AA55" s="83"/>
      <c r="AB55" s="342" t="s">
        <v>8480</v>
      </c>
      <c r="AC55" s="207"/>
      <c r="AD55" s="343"/>
      <c r="AE55" s="207"/>
      <c r="AF55" s="397"/>
      <c r="AG55" s="336" t="str">
        <f t="shared" ref="AG55:AG56" si="245">IF( SUM( AI55:BC55 ) = 0, 0, $AI$9 )</f>
        <v>Please complete all cells in row</v>
      </c>
      <c r="AH55" s="1198"/>
      <c r="AI55" s="337">
        <f xml:space="preserve"> IF( ISNUMBER(F55), 0, 1 )</f>
        <v>1</v>
      </c>
      <c r="AJ55" s="337">
        <f t="shared" ref="AJ55:AJ56" si="246" xml:space="preserve"> IF( ISNUMBER(G55), 0, 1 )</f>
        <v>1</v>
      </c>
      <c r="AK55" s="337">
        <f t="shared" ref="AK55:AK56" si="247" xml:space="preserve"> IF( ISNUMBER(H55), 0, 1 )</f>
        <v>1</v>
      </c>
      <c r="AL55" s="337">
        <f t="shared" ref="AL55:AL56" si="248" xml:space="preserve"> IF( ISNUMBER(I55), 0, 1 )</f>
        <v>1</v>
      </c>
      <c r="AM55" s="337">
        <f t="shared" ref="AM55:AM56" si="249" xml:space="preserve"> IF( ISNUMBER(J55), 0, 1 )</f>
        <v>1</v>
      </c>
      <c r="AN55" s="337">
        <f t="shared" ref="AN55:AN56" si="250" xml:space="preserve"> IF( ISNUMBER(K55), 0, 1 )</f>
        <v>1</v>
      </c>
      <c r="AO55" s="337">
        <f t="shared" ref="AO55:AO56" si="251" xml:space="preserve"> IF( ISNUMBER(L55), 0, 1 )</f>
        <v>1</v>
      </c>
      <c r="AP55" s="337">
        <f t="shared" ref="AP55:AP56" si="252" xml:space="preserve"> IF( ISNUMBER(M55), 0, 1 )</f>
        <v>1</v>
      </c>
      <c r="AQ55" s="210"/>
      <c r="AR55" s="337">
        <f xml:space="preserve"> IF( ISNUMBER(O55), 0, 1 )</f>
        <v>1</v>
      </c>
      <c r="AS55" s="337">
        <f t="shared" ref="AS55:AS56" si="253" xml:space="preserve"> IF( ISNUMBER(P55), 0, 1 )</f>
        <v>1</v>
      </c>
      <c r="AT55" s="337">
        <f t="shared" ref="AT55:AT56" si="254" xml:space="preserve"> IF( ISNUMBER(Q55), 0, 1 )</f>
        <v>1</v>
      </c>
      <c r="AU55" s="337">
        <f t="shared" ref="AU55:AU56" si="255" xml:space="preserve"> IF( ISNUMBER(R55), 0, 1 )</f>
        <v>1</v>
      </c>
      <c r="AV55" s="337">
        <f t="shared" ref="AV55:AV56" si="256" xml:space="preserve"> IF( ISNUMBER(S55), 0, 1 )</f>
        <v>1</v>
      </c>
      <c r="AW55" s="337">
        <f t="shared" ref="AW55:AW56" si="257" xml:space="preserve"> IF( ISNUMBER(T55), 0, 1 )</f>
        <v>1</v>
      </c>
      <c r="AX55" s="337">
        <f t="shared" ref="AX55:AX56" si="258" xml:space="preserve"> IF( ISNUMBER(U55), 0, 1 )</f>
        <v>1</v>
      </c>
      <c r="AY55" s="337">
        <f t="shared" ref="AY55:AY56" si="259" xml:space="preserve"> IF( ISNUMBER(V55), 0, 1 )</f>
        <v>1</v>
      </c>
      <c r="AZ55" s="210"/>
      <c r="BA55" s="210"/>
      <c r="BB55" s="210"/>
      <c r="BC55" s="210"/>
      <c r="BD55" s="415"/>
      <c r="BF55" s="514" t="s">
        <v>8479</v>
      </c>
      <c r="BG55" s="406" t="s">
        <v>8138</v>
      </c>
      <c r="BH55" s="339" t="s">
        <v>3772</v>
      </c>
      <c r="BI55" s="339" t="s">
        <v>3853</v>
      </c>
      <c r="BJ55" s="339" t="s">
        <v>3934</v>
      </c>
      <c r="BK55" s="339" t="s">
        <v>4015</v>
      </c>
      <c r="BL55" s="339" t="s">
        <v>4096</v>
      </c>
      <c r="BM55" s="339" t="s">
        <v>4177</v>
      </c>
      <c r="BN55" s="339" t="s">
        <v>4258</v>
      </c>
      <c r="BO55" s="339" t="s">
        <v>4339</v>
      </c>
      <c r="BP55" s="340" t="s">
        <v>4420</v>
      </c>
      <c r="BQ55" s="339" t="s">
        <v>4482</v>
      </c>
      <c r="BR55" s="339" t="s">
        <v>4521</v>
      </c>
      <c r="BS55" s="339" t="s">
        <v>4560</v>
      </c>
      <c r="BT55" s="339" t="s">
        <v>4599</v>
      </c>
      <c r="BU55" s="339" t="s">
        <v>4638</v>
      </c>
      <c r="BV55" s="339" t="s">
        <v>4677</v>
      </c>
      <c r="BW55" s="339" t="s">
        <v>4716</v>
      </c>
      <c r="BX55" s="339" t="s">
        <v>4755</v>
      </c>
      <c r="BY55" s="340" t="s">
        <v>4794</v>
      </c>
      <c r="BZ55" s="810"/>
      <c r="CA55" s="810"/>
      <c r="CB55" s="811"/>
    </row>
    <row r="56" spans="1:80" ht="15.75" customHeight="1">
      <c r="A56" s="207"/>
      <c r="B56" s="514" t="s">
        <v>8479</v>
      </c>
      <c r="C56" s="406" t="s">
        <v>8140</v>
      </c>
      <c r="D56" s="338" t="s">
        <v>682</v>
      </c>
      <c r="E56" s="338">
        <v>3</v>
      </c>
      <c r="F56" s="339"/>
      <c r="G56" s="339"/>
      <c r="H56" s="339"/>
      <c r="I56" s="339"/>
      <c r="J56" s="339"/>
      <c r="K56" s="339"/>
      <c r="L56" s="339"/>
      <c r="M56" s="339"/>
      <c r="N56" s="340">
        <f>IFERROR(SUM(F56:M56), 0)</f>
        <v>0</v>
      </c>
      <c r="O56" s="339"/>
      <c r="P56" s="339"/>
      <c r="Q56" s="339"/>
      <c r="R56" s="339"/>
      <c r="S56" s="339"/>
      <c r="T56" s="339"/>
      <c r="U56" s="339"/>
      <c r="V56" s="339"/>
      <c r="W56" s="340">
        <f t="shared" si="224"/>
        <v>0</v>
      </c>
      <c r="X56" s="810"/>
      <c r="Y56" s="810"/>
      <c r="Z56" s="811"/>
      <c r="AA56" s="83"/>
      <c r="AB56" s="342" t="s">
        <v>8481</v>
      </c>
      <c r="AC56" s="207"/>
      <c r="AD56" s="343"/>
      <c r="AE56" s="207"/>
      <c r="AF56" s="397"/>
      <c r="AG56" s="336" t="str">
        <f t="shared" si="245"/>
        <v>Please complete all cells in row</v>
      </c>
      <c r="AH56" s="1128"/>
      <c r="AI56" s="337">
        <f t="shared" ref="AI56" si="260" xml:space="preserve"> IF( ISNUMBER(F56), 0, 1 )</f>
        <v>1</v>
      </c>
      <c r="AJ56" s="337">
        <f t="shared" si="246"/>
        <v>1</v>
      </c>
      <c r="AK56" s="337">
        <f t="shared" si="247"/>
        <v>1</v>
      </c>
      <c r="AL56" s="337">
        <f t="shared" si="248"/>
        <v>1</v>
      </c>
      <c r="AM56" s="337">
        <f t="shared" si="249"/>
        <v>1</v>
      </c>
      <c r="AN56" s="337">
        <f t="shared" si="250"/>
        <v>1</v>
      </c>
      <c r="AO56" s="337">
        <f t="shared" si="251"/>
        <v>1</v>
      </c>
      <c r="AP56" s="337">
        <f t="shared" si="252"/>
        <v>1</v>
      </c>
      <c r="AQ56" s="210"/>
      <c r="AR56" s="337">
        <f t="shared" ref="AR56" si="261" xml:space="preserve"> IF( ISNUMBER(O56), 0, 1 )</f>
        <v>1</v>
      </c>
      <c r="AS56" s="337">
        <f t="shared" si="253"/>
        <v>1</v>
      </c>
      <c r="AT56" s="337">
        <f t="shared" si="254"/>
        <v>1</v>
      </c>
      <c r="AU56" s="337">
        <f t="shared" si="255"/>
        <v>1</v>
      </c>
      <c r="AV56" s="337">
        <f t="shared" si="256"/>
        <v>1</v>
      </c>
      <c r="AW56" s="337">
        <f t="shared" si="257"/>
        <v>1</v>
      </c>
      <c r="AX56" s="337">
        <f t="shared" si="258"/>
        <v>1</v>
      </c>
      <c r="AY56" s="337">
        <f t="shared" si="259"/>
        <v>1</v>
      </c>
      <c r="AZ56" s="210"/>
      <c r="BA56" s="210"/>
      <c r="BB56" s="210"/>
      <c r="BC56" s="210"/>
      <c r="BD56" s="415"/>
      <c r="BF56" s="514" t="s">
        <v>8479</v>
      </c>
      <c r="BG56" s="406" t="s">
        <v>8140</v>
      </c>
      <c r="BH56" s="339" t="s">
        <v>3773</v>
      </c>
      <c r="BI56" s="339" t="s">
        <v>3854</v>
      </c>
      <c r="BJ56" s="339" t="s">
        <v>3935</v>
      </c>
      <c r="BK56" s="339" t="s">
        <v>4016</v>
      </c>
      <c r="BL56" s="339" t="s">
        <v>4097</v>
      </c>
      <c r="BM56" s="339" t="s">
        <v>4178</v>
      </c>
      <c r="BN56" s="339" t="s">
        <v>4259</v>
      </c>
      <c r="BO56" s="339" t="s">
        <v>4340</v>
      </c>
      <c r="BP56" s="340" t="s">
        <v>4421</v>
      </c>
      <c r="BQ56" s="339" t="s">
        <v>4483</v>
      </c>
      <c r="BR56" s="339" t="s">
        <v>4522</v>
      </c>
      <c r="BS56" s="339" t="s">
        <v>4561</v>
      </c>
      <c r="BT56" s="339" t="s">
        <v>4600</v>
      </c>
      <c r="BU56" s="339" t="s">
        <v>4639</v>
      </c>
      <c r="BV56" s="339" t="s">
        <v>4678</v>
      </c>
      <c r="BW56" s="339" t="s">
        <v>4717</v>
      </c>
      <c r="BX56" s="339" t="s">
        <v>4756</v>
      </c>
      <c r="BY56" s="340" t="s">
        <v>4795</v>
      </c>
      <c r="BZ56" s="810"/>
      <c r="CA56" s="810"/>
      <c r="CB56" s="811"/>
    </row>
    <row r="57" spans="1:80" ht="15.75" customHeight="1">
      <c r="A57" s="207"/>
      <c r="B57" s="514" t="s">
        <v>8479</v>
      </c>
      <c r="C57" s="406" t="s">
        <v>8142</v>
      </c>
      <c r="D57" s="338" t="s">
        <v>682</v>
      </c>
      <c r="E57" s="338">
        <v>3</v>
      </c>
      <c r="F57" s="340">
        <f>IFERROR(SUM(F55:F56), 0)</f>
        <v>0</v>
      </c>
      <c r="G57" s="340">
        <f t="shared" ref="G57:M57" si="262">IFERROR(SUM(G55:G56), 0)</f>
        <v>0</v>
      </c>
      <c r="H57" s="340">
        <f t="shared" si="262"/>
        <v>0</v>
      </c>
      <c r="I57" s="340">
        <f t="shared" si="262"/>
        <v>0</v>
      </c>
      <c r="J57" s="340">
        <f t="shared" si="262"/>
        <v>0</v>
      </c>
      <c r="K57" s="340">
        <f t="shared" si="262"/>
        <v>0</v>
      </c>
      <c r="L57" s="340">
        <f t="shared" si="262"/>
        <v>0</v>
      </c>
      <c r="M57" s="340">
        <f t="shared" si="262"/>
        <v>0</v>
      </c>
      <c r="N57" s="340">
        <f t="shared" si="240"/>
        <v>0</v>
      </c>
      <c r="O57" s="340">
        <f>IFERROR(SUM(O55:O56), 0)</f>
        <v>0</v>
      </c>
      <c r="P57" s="340">
        <f t="shared" ref="P57:V57" si="263">IFERROR(SUM(P55:P56), 0)</f>
        <v>0</v>
      </c>
      <c r="Q57" s="340">
        <f t="shared" si="263"/>
        <v>0</v>
      </c>
      <c r="R57" s="340">
        <f t="shared" si="263"/>
        <v>0</v>
      </c>
      <c r="S57" s="340">
        <f t="shared" si="263"/>
        <v>0</v>
      </c>
      <c r="T57" s="340">
        <f t="shared" si="263"/>
        <v>0</v>
      </c>
      <c r="U57" s="340">
        <f t="shared" si="263"/>
        <v>0</v>
      </c>
      <c r="V57" s="340">
        <f t="shared" si="263"/>
        <v>0</v>
      </c>
      <c r="W57" s="340">
        <f t="shared" si="224"/>
        <v>0</v>
      </c>
      <c r="X57" s="810"/>
      <c r="Y57" s="810"/>
      <c r="Z57" s="811"/>
      <c r="AA57" s="83"/>
      <c r="AB57" s="342" t="s">
        <v>8482</v>
      </c>
      <c r="AC57" s="207"/>
      <c r="AD57" s="343"/>
      <c r="AE57" s="207"/>
      <c r="AF57" s="397"/>
      <c r="AH57" s="397"/>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415"/>
      <c r="BF57" s="514" t="s">
        <v>8479</v>
      </c>
      <c r="BG57" s="406" t="s">
        <v>8142</v>
      </c>
      <c r="BH57" s="340" t="s">
        <v>3774</v>
      </c>
      <c r="BI57" s="340" t="s">
        <v>3855</v>
      </c>
      <c r="BJ57" s="340" t="s">
        <v>3936</v>
      </c>
      <c r="BK57" s="340" t="s">
        <v>4017</v>
      </c>
      <c r="BL57" s="340" t="s">
        <v>4098</v>
      </c>
      <c r="BM57" s="340" t="s">
        <v>4179</v>
      </c>
      <c r="BN57" s="340" t="s">
        <v>4260</v>
      </c>
      <c r="BO57" s="340" t="s">
        <v>4341</v>
      </c>
      <c r="BP57" s="340" t="s">
        <v>4422</v>
      </c>
      <c r="BQ57" s="340" t="s">
        <v>4484</v>
      </c>
      <c r="BR57" s="340" t="s">
        <v>4523</v>
      </c>
      <c r="BS57" s="340" t="s">
        <v>4562</v>
      </c>
      <c r="BT57" s="340" t="s">
        <v>4601</v>
      </c>
      <c r="BU57" s="340" t="s">
        <v>4640</v>
      </c>
      <c r="BV57" s="340" t="s">
        <v>4679</v>
      </c>
      <c r="BW57" s="340" t="s">
        <v>4718</v>
      </c>
      <c r="BX57" s="340" t="s">
        <v>4757</v>
      </c>
      <c r="BY57" s="340" t="s">
        <v>4796</v>
      </c>
      <c r="BZ57" s="810"/>
      <c r="CA57" s="810"/>
      <c r="CB57" s="811"/>
    </row>
    <row r="58" spans="1:80" ht="15.75" customHeight="1">
      <c r="A58" s="207"/>
      <c r="B58" s="514" t="s">
        <v>8483</v>
      </c>
      <c r="C58" s="406" t="s">
        <v>8138</v>
      </c>
      <c r="D58" s="338" t="s">
        <v>682</v>
      </c>
      <c r="E58" s="338">
        <v>3</v>
      </c>
      <c r="F58" s="339"/>
      <c r="G58" s="339"/>
      <c r="H58" s="339"/>
      <c r="I58" s="339"/>
      <c r="J58" s="339"/>
      <c r="K58" s="339"/>
      <c r="L58" s="339"/>
      <c r="M58" s="339"/>
      <c r="N58" s="340">
        <f t="shared" si="240"/>
        <v>0</v>
      </c>
      <c r="O58" s="339"/>
      <c r="P58" s="339"/>
      <c r="Q58" s="339"/>
      <c r="R58" s="339"/>
      <c r="S58" s="339"/>
      <c r="T58" s="339"/>
      <c r="U58" s="339"/>
      <c r="V58" s="339"/>
      <c r="W58" s="340">
        <f t="shared" si="224"/>
        <v>0</v>
      </c>
      <c r="X58" s="810"/>
      <c r="Y58" s="810"/>
      <c r="Z58" s="811"/>
      <c r="AA58" s="83"/>
      <c r="AB58" s="342" t="s">
        <v>8484</v>
      </c>
      <c r="AC58" s="207"/>
      <c r="AD58" s="343"/>
      <c r="AE58" s="207"/>
      <c r="AF58" s="397"/>
      <c r="AG58" s="336" t="str">
        <f t="shared" ref="AG58:AG88" si="264">IF( SUM( AI58:BC58 ) = 0, 0, $AI$9 )</f>
        <v>Please complete all cells in row</v>
      </c>
      <c r="AH58" s="1198"/>
      <c r="AI58" s="337">
        <f xml:space="preserve"> IF( ISNUMBER(F58), 0, 1 )</f>
        <v>1</v>
      </c>
      <c r="AJ58" s="337">
        <f t="shared" ref="AJ58:AJ59" si="265" xml:space="preserve"> IF( ISNUMBER(G58), 0, 1 )</f>
        <v>1</v>
      </c>
      <c r="AK58" s="337">
        <f t="shared" ref="AK58:AK59" si="266" xml:space="preserve"> IF( ISNUMBER(H58), 0, 1 )</f>
        <v>1</v>
      </c>
      <c r="AL58" s="337">
        <f t="shared" ref="AL58:AL59" si="267" xml:space="preserve"> IF( ISNUMBER(I58), 0, 1 )</f>
        <v>1</v>
      </c>
      <c r="AM58" s="337">
        <f t="shared" ref="AM58:AM59" si="268" xml:space="preserve"> IF( ISNUMBER(J58), 0, 1 )</f>
        <v>1</v>
      </c>
      <c r="AN58" s="337">
        <f t="shared" ref="AN58:AN59" si="269" xml:space="preserve"> IF( ISNUMBER(K58), 0, 1 )</f>
        <v>1</v>
      </c>
      <c r="AO58" s="337">
        <f t="shared" ref="AO58:AO59" si="270" xml:space="preserve"> IF( ISNUMBER(L58), 0, 1 )</f>
        <v>1</v>
      </c>
      <c r="AP58" s="337">
        <f t="shared" ref="AP58:AP59" si="271" xml:space="preserve"> IF( ISNUMBER(M58), 0, 1 )</f>
        <v>1</v>
      </c>
      <c r="AQ58" s="210"/>
      <c r="AR58" s="337">
        <f xml:space="preserve"> IF( ISNUMBER(O58), 0, 1 )</f>
        <v>1</v>
      </c>
      <c r="AS58" s="337">
        <f t="shared" ref="AS58:AS59" si="272" xml:space="preserve"> IF( ISNUMBER(P58), 0, 1 )</f>
        <v>1</v>
      </c>
      <c r="AT58" s="337">
        <f t="shared" ref="AT58:AT59" si="273" xml:space="preserve"> IF( ISNUMBER(Q58), 0, 1 )</f>
        <v>1</v>
      </c>
      <c r="AU58" s="337">
        <f t="shared" ref="AU58:AU59" si="274" xml:space="preserve"> IF( ISNUMBER(R58), 0, 1 )</f>
        <v>1</v>
      </c>
      <c r="AV58" s="337">
        <f t="shared" ref="AV58:AV59" si="275" xml:space="preserve"> IF( ISNUMBER(S58), 0, 1 )</f>
        <v>1</v>
      </c>
      <c r="AW58" s="337">
        <f t="shared" ref="AW58:AW59" si="276" xml:space="preserve"> IF( ISNUMBER(T58), 0, 1 )</f>
        <v>1</v>
      </c>
      <c r="AX58" s="337">
        <f t="shared" ref="AX58:AX59" si="277" xml:space="preserve"> IF( ISNUMBER(U58), 0, 1 )</f>
        <v>1</v>
      </c>
      <c r="AY58" s="337">
        <f t="shared" ref="AY58:AY59" si="278" xml:space="preserve"> IF( ISNUMBER(V58), 0, 1 )</f>
        <v>1</v>
      </c>
      <c r="AZ58" s="210"/>
      <c r="BA58" s="210"/>
      <c r="BB58" s="210"/>
      <c r="BC58" s="210"/>
      <c r="BD58" s="415"/>
      <c r="BF58" s="514" t="s">
        <v>8483</v>
      </c>
      <c r="BG58" s="406" t="s">
        <v>8138</v>
      </c>
      <c r="BH58" s="339" t="s">
        <v>3775</v>
      </c>
      <c r="BI58" s="339" t="s">
        <v>3856</v>
      </c>
      <c r="BJ58" s="339" t="s">
        <v>3937</v>
      </c>
      <c r="BK58" s="339" t="s">
        <v>4018</v>
      </c>
      <c r="BL58" s="339" t="s">
        <v>4099</v>
      </c>
      <c r="BM58" s="339" t="s">
        <v>4180</v>
      </c>
      <c r="BN58" s="339" t="s">
        <v>4261</v>
      </c>
      <c r="BO58" s="339" t="s">
        <v>4342</v>
      </c>
      <c r="BP58" s="340" t="s">
        <v>4423</v>
      </c>
      <c r="BQ58" s="339" t="s">
        <v>4485</v>
      </c>
      <c r="BR58" s="339" t="s">
        <v>4524</v>
      </c>
      <c r="BS58" s="339" t="s">
        <v>4563</v>
      </c>
      <c r="BT58" s="339" t="s">
        <v>4602</v>
      </c>
      <c r="BU58" s="339" t="s">
        <v>4641</v>
      </c>
      <c r="BV58" s="339" t="s">
        <v>4680</v>
      </c>
      <c r="BW58" s="339" t="s">
        <v>4719</v>
      </c>
      <c r="BX58" s="339" t="s">
        <v>4758</v>
      </c>
      <c r="BY58" s="340" t="s">
        <v>4797</v>
      </c>
      <c r="BZ58" s="810"/>
      <c r="CA58" s="810"/>
      <c r="CB58" s="811"/>
    </row>
    <row r="59" spans="1:80" ht="15.75" customHeight="1">
      <c r="A59" s="207"/>
      <c r="B59" s="514" t="s">
        <v>8483</v>
      </c>
      <c r="C59" s="406" t="s">
        <v>8140</v>
      </c>
      <c r="D59" s="338" t="s">
        <v>682</v>
      </c>
      <c r="E59" s="338">
        <v>3</v>
      </c>
      <c r="F59" s="339"/>
      <c r="G59" s="339"/>
      <c r="H59" s="339"/>
      <c r="I59" s="339"/>
      <c r="J59" s="339"/>
      <c r="K59" s="339"/>
      <c r="L59" s="339"/>
      <c r="M59" s="339"/>
      <c r="N59" s="340">
        <f t="shared" si="240"/>
        <v>0</v>
      </c>
      <c r="O59" s="339"/>
      <c r="P59" s="339"/>
      <c r="Q59" s="339"/>
      <c r="R59" s="339"/>
      <c r="S59" s="339"/>
      <c r="T59" s="339"/>
      <c r="U59" s="339"/>
      <c r="V59" s="339"/>
      <c r="W59" s="340">
        <f t="shared" si="224"/>
        <v>0</v>
      </c>
      <c r="X59" s="810"/>
      <c r="Y59" s="810"/>
      <c r="Z59" s="811"/>
      <c r="AA59" s="83"/>
      <c r="AB59" s="342" t="s">
        <v>8485</v>
      </c>
      <c r="AC59" s="207"/>
      <c r="AD59" s="343"/>
      <c r="AE59" s="207"/>
      <c r="AF59" s="397"/>
      <c r="AG59" s="336" t="str">
        <f t="shared" si="264"/>
        <v>Please complete all cells in row</v>
      </c>
      <c r="AH59" s="1128"/>
      <c r="AI59" s="337">
        <f t="shared" ref="AI59" si="279" xml:space="preserve"> IF( ISNUMBER(F59), 0, 1 )</f>
        <v>1</v>
      </c>
      <c r="AJ59" s="337">
        <f t="shared" si="265"/>
        <v>1</v>
      </c>
      <c r="AK59" s="337">
        <f t="shared" si="266"/>
        <v>1</v>
      </c>
      <c r="AL59" s="337">
        <f t="shared" si="267"/>
        <v>1</v>
      </c>
      <c r="AM59" s="337">
        <f t="shared" si="268"/>
        <v>1</v>
      </c>
      <c r="AN59" s="337">
        <f t="shared" si="269"/>
        <v>1</v>
      </c>
      <c r="AO59" s="337">
        <f t="shared" si="270"/>
        <v>1</v>
      </c>
      <c r="AP59" s="337">
        <f t="shared" si="271"/>
        <v>1</v>
      </c>
      <c r="AQ59" s="210"/>
      <c r="AR59" s="337">
        <f t="shared" ref="AR59" si="280" xml:space="preserve"> IF( ISNUMBER(O59), 0, 1 )</f>
        <v>1</v>
      </c>
      <c r="AS59" s="337">
        <f t="shared" si="272"/>
        <v>1</v>
      </c>
      <c r="AT59" s="337">
        <f t="shared" si="273"/>
        <v>1</v>
      </c>
      <c r="AU59" s="337">
        <f t="shared" si="274"/>
        <v>1</v>
      </c>
      <c r="AV59" s="337">
        <f t="shared" si="275"/>
        <v>1</v>
      </c>
      <c r="AW59" s="337">
        <f t="shared" si="276"/>
        <v>1</v>
      </c>
      <c r="AX59" s="337">
        <f t="shared" si="277"/>
        <v>1</v>
      </c>
      <c r="AY59" s="337">
        <f t="shared" si="278"/>
        <v>1</v>
      </c>
      <c r="AZ59" s="210"/>
      <c r="BA59" s="210"/>
      <c r="BB59" s="210"/>
      <c r="BC59" s="210"/>
      <c r="BD59" s="415"/>
      <c r="BF59" s="514" t="s">
        <v>8483</v>
      </c>
      <c r="BG59" s="406" t="s">
        <v>8140</v>
      </c>
      <c r="BH59" s="339" t="s">
        <v>3776</v>
      </c>
      <c r="BI59" s="339" t="s">
        <v>3857</v>
      </c>
      <c r="BJ59" s="339" t="s">
        <v>3938</v>
      </c>
      <c r="BK59" s="339" t="s">
        <v>4019</v>
      </c>
      <c r="BL59" s="339" t="s">
        <v>4100</v>
      </c>
      <c r="BM59" s="339" t="s">
        <v>4181</v>
      </c>
      <c r="BN59" s="339" t="s">
        <v>4262</v>
      </c>
      <c r="BO59" s="339" t="s">
        <v>4343</v>
      </c>
      <c r="BP59" s="340" t="s">
        <v>4424</v>
      </c>
      <c r="BQ59" s="339" t="s">
        <v>4486</v>
      </c>
      <c r="BR59" s="339" t="s">
        <v>4525</v>
      </c>
      <c r="BS59" s="339" t="s">
        <v>4564</v>
      </c>
      <c r="BT59" s="339" t="s">
        <v>4603</v>
      </c>
      <c r="BU59" s="339" t="s">
        <v>4642</v>
      </c>
      <c r="BV59" s="339" t="s">
        <v>4681</v>
      </c>
      <c r="BW59" s="339" t="s">
        <v>4720</v>
      </c>
      <c r="BX59" s="339" t="s">
        <v>4759</v>
      </c>
      <c r="BY59" s="340" t="s">
        <v>4798</v>
      </c>
      <c r="BZ59" s="810"/>
      <c r="CA59" s="810"/>
      <c r="CB59" s="811"/>
    </row>
    <row r="60" spans="1:80" ht="15.75" customHeight="1">
      <c r="A60" s="207"/>
      <c r="B60" s="514" t="s">
        <v>8483</v>
      </c>
      <c r="C60" s="406" t="s">
        <v>8142</v>
      </c>
      <c r="D60" s="338" t="s">
        <v>682</v>
      </c>
      <c r="E60" s="338">
        <v>3</v>
      </c>
      <c r="F60" s="340">
        <f>IFERROR(SUM(F58:F59), 0)</f>
        <v>0</v>
      </c>
      <c r="G60" s="340">
        <f t="shared" ref="G60:M60" si="281">IFERROR(SUM(G58:G59), 0)</f>
        <v>0</v>
      </c>
      <c r="H60" s="340">
        <f t="shared" si="281"/>
        <v>0</v>
      </c>
      <c r="I60" s="340">
        <f t="shared" si="281"/>
        <v>0</v>
      </c>
      <c r="J60" s="340">
        <f t="shared" si="281"/>
        <v>0</v>
      </c>
      <c r="K60" s="340">
        <f t="shared" si="281"/>
        <v>0</v>
      </c>
      <c r="L60" s="340">
        <f t="shared" si="281"/>
        <v>0</v>
      </c>
      <c r="M60" s="340">
        <f t="shared" si="281"/>
        <v>0</v>
      </c>
      <c r="N60" s="340">
        <f t="shared" si="240"/>
        <v>0</v>
      </c>
      <c r="O60" s="340">
        <f>IFERROR(SUM(O58:O59), 0)</f>
        <v>0</v>
      </c>
      <c r="P60" s="340">
        <f t="shared" ref="P60:V60" si="282">IFERROR(SUM(P58:P59), 0)</f>
        <v>0</v>
      </c>
      <c r="Q60" s="340">
        <f t="shared" si="282"/>
        <v>0</v>
      </c>
      <c r="R60" s="340">
        <f t="shared" si="282"/>
        <v>0</v>
      </c>
      <c r="S60" s="340">
        <f t="shared" si="282"/>
        <v>0</v>
      </c>
      <c r="T60" s="340">
        <f t="shared" si="282"/>
        <v>0</v>
      </c>
      <c r="U60" s="340">
        <f t="shared" si="282"/>
        <v>0</v>
      </c>
      <c r="V60" s="340">
        <f t="shared" si="282"/>
        <v>0</v>
      </c>
      <c r="W60" s="340">
        <f>IFERROR(SUM(O60:V60), 0)</f>
        <v>0</v>
      </c>
      <c r="X60" s="339"/>
      <c r="Y60" s="339"/>
      <c r="Z60" s="457"/>
      <c r="AA60" s="83"/>
      <c r="AB60" s="342" t="s">
        <v>8486</v>
      </c>
      <c r="AC60" s="207"/>
      <c r="AD60" s="343"/>
      <c r="AE60" s="207"/>
      <c r="AF60" s="397"/>
      <c r="AG60" s="336" t="str">
        <f t="shared" si="264"/>
        <v>Please complete all cells in row</v>
      </c>
      <c r="AH60" s="1198"/>
      <c r="AI60" s="210"/>
      <c r="AJ60" s="210"/>
      <c r="AK60" s="210"/>
      <c r="AL60" s="210"/>
      <c r="AM60" s="210"/>
      <c r="AN60" s="210"/>
      <c r="AO60" s="210"/>
      <c r="AP60" s="210"/>
      <c r="AQ60" s="210"/>
      <c r="AR60" s="210"/>
      <c r="AS60" s="210"/>
      <c r="AT60" s="210"/>
      <c r="AU60" s="210"/>
      <c r="AV60" s="210"/>
      <c r="AW60" s="210"/>
      <c r="AX60" s="210"/>
      <c r="AY60" s="210"/>
      <c r="AZ60" s="210"/>
      <c r="BA60" s="337">
        <f t="shared" ref="BA60" si="283" xml:space="preserve"> IF( ISNUMBER(X60), 0, 1 )</f>
        <v>1</v>
      </c>
      <c r="BB60" s="337">
        <f t="shared" ref="BB60" si="284" xml:space="preserve"> IF( ISNUMBER(Y60), 0, 1 )</f>
        <v>1</v>
      </c>
      <c r="BC60" s="337">
        <f t="shared" ref="BC60" si="285" xml:space="preserve"> IF( ISNUMBER(Z60), 0, 1 )</f>
        <v>1</v>
      </c>
      <c r="BD60" s="415"/>
      <c r="BF60" s="514" t="s">
        <v>8483</v>
      </c>
      <c r="BG60" s="406" t="s">
        <v>8142</v>
      </c>
      <c r="BH60" s="340" t="s">
        <v>3777</v>
      </c>
      <c r="BI60" s="340" t="s">
        <v>3858</v>
      </c>
      <c r="BJ60" s="340" t="s">
        <v>3939</v>
      </c>
      <c r="BK60" s="340" t="s">
        <v>4020</v>
      </c>
      <c r="BL60" s="340" t="s">
        <v>4101</v>
      </c>
      <c r="BM60" s="340" t="s">
        <v>4182</v>
      </c>
      <c r="BN60" s="340" t="s">
        <v>4263</v>
      </c>
      <c r="BO60" s="340" t="s">
        <v>4344</v>
      </c>
      <c r="BP60" s="340" t="s">
        <v>4425</v>
      </c>
      <c r="BQ60" s="340" t="s">
        <v>4487</v>
      </c>
      <c r="BR60" s="340" t="s">
        <v>4526</v>
      </c>
      <c r="BS60" s="340" t="s">
        <v>4565</v>
      </c>
      <c r="BT60" s="340" t="s">
        <v>4604</v>
      </c>
      <c r="BU60" s="340" t="s">
        <v>4643</v>
      </c>
      <c r="BV60" s="340" t="s">
        <v>4682</v>
      </c>
      <c r="BW60" s="340" t="s">
        <v>4721</v>
      </c>
      <c r="BX60" s="340" t="s">
        <v>4760</v>
      </c>
      <c r="BY60" s="340" t="s">
        <v>4799</v>
      </c>
      <c r="BZ60" s="806" t="s">
        <v>8487</v>
      </c>
      <c r="CA60" s="806" t="s">
        <v>8488</v>
      </c>
      <c r="CB60" s="1199" t="s">
        <v>8489</v>
      </c>
    </row>
    <row r="61" spans="1:80" ht="15.75" customHeight="1">
      <c r="A61" s="207"/>
      <c r="B61" s="514" t="s">
        <v>8490</v>
      </c>
      <c r="C61" s="406" t="s">
        <v>8138</v>
      </c>
      <c r="D61" s="338" t="s">
        <v>682</v>
      </c>
      <c r="E61" s="338">
        <v>3</v>
      </c>
      <c r="F61" s="339"/>
      <c r="G61" s="339"/>
      <c r="H61" s="339"/>
      <c r="I61" s="339"/>
      <c r="J61" s="339"/>
      <c r="K61" s="339"/>
      <c r="L61" s="339"/>
      <c r="M61" s="339"/>
      <c r="N61" s="340">
        <f t="shared" si="240"/>
        <v>0</v>
      </c>
      <c r="O61" s="451"/>
      <c r="P61" s="451"/>
      <c r="Q61" s="451"/>
      <c r="R61" s="451"/>
      <c r="S61" s="451"/>
      <c r="T61" s="451"/>
      <c r="U61" s="451"/>
      <c r="V61" s="451"/>
      <c r="W61" s="451"/>
      <c r="X61" s="810"/>
      <c r="Y61" s="810"/>
      <c r="Z61" s="811"/>
      <c r="AA61" s="83"/>
      <c r="AB61" s="342" t="s">
        <v>8491</v>
      </c>
      <c r="AC61" s="207"/>
      <c r="AD61" s="343"/>
      <c r="AE61" s="207"/>
      <c r="AF61" s="397"/>
      <c r="AG61" s="336" t="str">
        <f t="shared" si="264"/>
        <v>Please complete all cells in row</v>
      </c>
      <c r="AH61" s="397"/>
      <c r="AI61" s="337">
        <f xml:space="preserve"> IF( ISNUMBER(F61), 0, 1 )</f>
        <v>1</v>
      </c>
      <c r="AJ61" s="337">
        <f t="shared" ref="AJ61:AJ62" si="286" xml:space="preserve"> IF( ISNUMBER(G61), 0, 1 )</f>
        <v>1</v>
      </c>
      <c r="AK61" s="337">
        <f t="shared" ref="AK61:AK62" si="287" xml:space="preserve"> IF( ISNUMBER(H61), 0, 1 )</f>
        <v>1</v>
      </c>
      <c r="AL61" s="337">
        <f t="shared" ref="AL61:AL62" si="288" xml:space="preserve"> IF( ISNUMBER(I61), 0, 1 )</f>
        <v>1</v>
      </c>
      <c r="AM61" s="337">
        <f t="shared" ref="AM61:AM62" si="289" xml:space="preserve"> IF( ISNUMBER(J61), 0, 1 )</f>
        <v>1</v>
      </c>
      <c r="AN61" s="337">
        <f t="shared" ref="AN61:AN62" si="290" xml:space="preserve"> IF( ISNUMBER(K61), 0, 1 )</f>
        <v>1</v>
      </c>
      <c r="AO61" s="337">
        <f t="shared" ref="AO61:AO62" si="291" xml:space="preserve"> IF( ISNUMBER(L61), 0, 1 )</f>
        <v>1</v>
      </c>
      <c r="AP61" s="337">
        <f t="shared" ref="AP61:AP62" si="292" xml:space="preserve"> IF( ISNUMBER(M61), 0, 1 )</f>
        <v>1</v>
      </c>
      <c r="AQ61" s="210"/>
      <c r="AR61" s="210"/>
      <c r="AS61" s="210"/>
      <c r="AT61" s="210"/>
      <c r="AU61" s="210"/>
      <c r="AV61" s="210"/>
      <c r="AW61" s="210"/>
      <c r="AX61" s="210"/>
      <c r="AY61" s="210"/>
      <c r="AZ61" s="210"/>
      <c r="BA61" s="210"/>
      <c r="BB61" s="210"/>
      <c r="BC61" s="210"/>
      <c r="BD61" s="415"/>
      <c r="BF61" s="514" t="s">
        <v>8490</v>
      </c>
      <c r="BG61" s="406" t="s">
        <v>8138</v>
      </c>
      <c r="BH61" s="339" t="s">
        <v>3778</v>
      </c>
      <c r="BI61" s="339" t="s">
        <v>3859</v>
      </c>
      <c r="BJ61" s="339" t="s">
        <v>3940</v>
      </c>
      <c r="BK61" s="339" t="s">
        <v>4021</v>
      </c>
      <c r="BL61" s="339" t="s">
        <v>4102</v>
      </c>
      <c r="BM61" s="339" t="s">
        <v>4183</v>
      </c>
      <c r="BN61" s="339" t="s">
        <v>4264</v>
      </c>
      <c r="BO61" s="339" t="s">
        <v>4345</v>
      </c>
      <c r="BP61" s="340" t="s">
        <v>4426</v>
      </c>
      <c r="BQ61" s="451"/>
      <c r="BR61" s="451"/>
      <c r="BS61" s="451"/>
      <c r="BT61" s="451"/>
      <c r="BU61" s="451"/>
      <c r="BV61" s="451"/>
      <c r="BW61" s="451"/>
      <c r="BX61" s="451"/>
      <c r="BY61" s="451"/>
      <c r="BZ61" s="810"/>
      <c r="CA61" s="810"/>
      <c r="CB61" s="811"/>
    </row>
    <row r="62" spans="1:80" ht="15.75" customHeight="1">
      <c r="A62" s="207"/>
      <c r="B62" s="514" t="s">
        <v>8490</v>
      </c>
      <c r="C62" s="406" t="s">
        <v>8140</v>
      </c>
      <c r="D62" s="338" t="s">
        <v>682</v>
      </c>
      <c r="E62" s="338">
        <v>3</v>
      </c>
      <c r="F62" s="339"/>
      <c r="G62" s="339"/>
      <c r="H62" s="339"/>
      <c r="I62" s="339"/>
      <c r="J62" s="339"/>
      <c r="K62" s="339"/>
      <c r="L62" s="339"/>
      <c r="M62" s="339"/>
      <c r="N62" s="340">
        <f t="shared" si="240"/>
        <v>0</v>
      </c>
      <c r="O62" s="451"/>
      <c r="P62" s="451"/>
      <c r="Q62" s="451"/>
      <c r="R62" s="451"/>
      <c r="S62" s="451"/>
      <c r="T62" s="451"/>
      <c r="U62" s="451"/>
      <c r="V62" s="451"/>
      <c r="W62" s="451"/>
      <c r="X62" s="810"/>
      <c r="Y62" s="810"/>
      <c r="Z62" s="811"/>
      <c r="AA62" s="83"/>
      <c r="AB62" s="342" t="s">
        <v>8492</v>
      </c>
      <c r="AC62" s="207"/>
      <c r="AD62" s="343"/>
      <c r="AE62" s="207"/>
      <c r="AF62" s="397"/>
      <c r="AG62" s="336" t="str">
        <f t="shared" si="264"/>
        <v>Please complete all cells in row</v>
      </c>
      <c r="AH62" s="397"/>
      <c r="AI62" s="337">
        <f t="shared" ref="AI62" si="293" xml:space="preserve"> IF( ISNUMBER(F62), 0, 1 )</f>
        <v>1</v>
      </c>
      <c r="AJ62" s="337">
        <f t="shared" si="286"/>
        <v>1</v>
      </c>
      <c r="AK62" s="337">
        <f t="shared" si="287"/>
        <v>1</v>
      </c>
      <c r="AL62" s="337">
        <f t="shared" si="288"/>
        <v>1</v>
      </c>
      <c r="AM62" s="337">
        <f t="shared" si="289"/>
        <v>1</v>
      </c>
      <c r="AN62" s="337">
        <f t="shared" si="290"/>
        <v>1</v>
      </c>
      <c r="AO62" s="337">
        <f t="shared" si="291"/>
        <v>1</v>
      </c>
      <c r="AP62" s="337">
        <f t="shared" si="292"/>
        <v>1</v>
      </c>
      <c r="AQ62" s="210"/>
      <c r="AR62" s="210"/>
      <c r="AS62" s="210"/>
      <c r="AT62" s="210"/>
      <c r="AU62" s="210"/>
      <c r="AV62" s="210"/>
      <c r="AW62" s="210"/>
      <c r="AX62" s="210"/>
      <c r="AY62" s="210"/>
      <c r="AZ62" s="210"/>
      <c r="BA62" s="210"/>
      <c r="BB62" s="210"/>
      <c r="BC62" s="210"/>
      <c r="BD62" s="415"/>
      <c r="BF62" s="514" t="s">
        <v>8490</v>
      </c>
      <c r="BG62" s="406" t="s">
        <v>8140</v>
      </c>
      <c r="BH62" s="339" t="s">
        <v>3779</v>
      </c>
      <c r="BI62" s="339" t="s">
        <v>3860</v>
      </c>
      <c r="BJ62" s="339" t="s">
        <v>3941</v>
      </c>
      <c r="BK62" s="339" t="s">
        <v>4022</v>
      </c>
      <c r="BL62" s="339" t="s">
        <v>4103</v>
      </c>
      <c r="BM62" s="339" t="s">
        <v>4184</v>
      </c>
      <c r="BN62" s="339" t="s">
        <v>4265</v>
      </c>
      <c r="BO62" s="339" t="s">
        <v>4346</v>
      </c>
      <c r="BP62" s="340" t="s">
        <v>4427</v>
      </c>
      <c r="BQ62" s="451"/>
      <c r="BR62" s="451"/>
      <c r="BS62" s="451"/>
      <c r="BT62" s="451"/>
      <c r="BU62" s="451"/>
      <c r="BV62" s="451"/>
      <c r="BW62" s="451"/>
      <c r="BX62" s="451"/>
      <c r="BY62" s="451"/>
      <c r="BZ62" s="810"/>
      <c r="CA62" s="810"/>
      <c r="CB62" s="811"/>
    </row>
    <row r="63" spans="1:80" ht="15.75" customHeight="1">
      <c r="A63" s="207"/>
      <c r="B63" s="514" t="s">
        <v>8490</v>
      </c>
      <c r="C63" s="406" t="s">
        <v>8142</v>
      </c>
      <c r="D63" s="338" t="s">
        <v>682</v>
      </c>
      <c r="E63" s="338">
        <v>3</v>
      </c>
      <c r="F63" s="340">
        <f>IFERROR(SUM(F61:F62), 0)</f>
        <v>0</v>
      </c>
      <c r="G63" s="340">
        <f t="shared" ref="G63:M63" si="294">IFERROR(SUM(G61:G62), 0)</f>
        <v>0</v>
      </c>
      <c r="H63" s="340">
        <f t="shared" si="294"/>
        <v>0</v>
      </c>
      <c r="I63" s="340">
        <f t="shared" si="294"/>
        <v>0</v>
      </c>
      <c r="J63" s="340">
        <f t="shared" si="294"/>
        <v>0</v>
      </c>
      <c r="K63" s="340">
        <f t="shared" si="294"/>
        <v>0</v>
      </c>
      <c r="L63" s="340">
        <f t="shared" si="294"/>
        <v>0</v>
      </c>
      <c r="M63" s="340">
        <f t="shared" si="294"/>
        <v>0</v>
      </c>
      <c r="N63" s="340">
        <f t="shared" si="240"/>
        <v>0</v>
      </c>
      <c r="O63" s="451"/>
      <c r="P63" s="451"/>
      <c r="Q63" s="451"/>
      <c r="R63" s="451"/>
      <c r="S63" s="451"/>
      <c r="T63" s="451"/>
      <c r="U63" s="451"/>
      <c r="V63" s="451"/>
      <c r="W63" s="451"/>
      <c r="X63" s="339"/>
      <c r="Y63" s="339"/>
      <c r="Z63" s="457"/>
      <c r="AA63" s="83"/>
      <c r="AB63" s="342" t="s">
        <v>8493</v>
      </c>
      <c r="AC63" s="207"/>
      <c r="AD63" s="343"/>
      <c r="AE63" s="207"/>
      <c r="AF63" s="397"/>
      <c r="AG63" s="336" t="str">
        <f t="shared" si="264"/>
        <v>Please complete all cells in row</v>
      </c>
      <c r="AH63" s="1198"/>
      <c r="AI63" s="210"/>
      <c r="AJ63" s="210"/>
      <c r="AK63" s="210"/>
      <c r="AL63" s="210"/>
      <c r="AM63" s="210"/>
      <c r="AN63" s="210"/>
      <c r="AO63" s="210"/>
      <c r="AP63" s="210"/>
      <c r="AQ63" s="210"/>
      <c r="AR63" s="210"/>
      <c r="AS63" s="210"/>
      <c r="AT63" s="210"/>
      <c r="AU63" s="210"/>
      <c r="AV63" s="210"/>
      <c r="AW63" s="210"/>
      <c r="AX63" s="210"/>
      <c r="AY63" s="210"/>
      <c r="AZ63" s="210"/>
      <c r="BA63" s="337">
        <f t="shared" ref="BA63" si="295" xml:space="preserve"> IF( ISNUMBER(X63), 0, 1 )</f>
        <v>1</v>
      </c>
      <c r="BB63" s="337">
        <f t="shared" ref="BB63" si="296" xml:space="preserve"> IF( ISNUMBER(Y63), 0, 1 )</f>
        <v>1</v>
      </c>
      <c r="BC63" s="337">
        <f t="shared" ref="BC63" si="297" xml:space="preserve"> IF( ISNUMBER(Z63), 0, 1 )</f>
        <v>1</v>
      </c>
      <c r="BD63" s="415"/>
      <c r="BF63" s="514" t="s">
        <v>8490</v>
      </c>
      <c r="BG63" s="406" t="s">
        <v>8142</v>
      </c>
      <c r="BH63" s="340" t="s">
        <v>3780</v>
      </c>
      <c r="BI63" s="340" t="s">
        <v>3861</v>
      </c>
      <c r="BJ63" s="340" t="s">
        <v>3942</v>
      </c>
      <c r="BK63" s="340" t="s">
        <v>4023</v>
      </c>
      <c r="BL63" s="340" t="s">
        <v>4104</v>
      </c>
      <c r="BM63" s="340" t="s">
        <v>4185</v>
      </c>
      <c r="BN63" s="340" t="s">
        <v>4266</v>
      </c>
      <c r="BO63" s="340" t="s">
        <v>4347</v>
      </c>
      <c r="BP63" s="340" t="s">
        <v>4428</v>
      </c>
      <c r="BQ63" s="451"/>
      <c r="BR63" s="451"/>
      <c r="BS63" s="451"/>
      <c r="BT63" s="451"/>
      <c r="BU63" s="451"/>
      <c r="BV63" s="451"/>
      <c r="BW63" s="451"/>
      <c r="BX63" s="451"/>
      <c r="BY63" s="451"/>
      <c r="BZ63" s="806" t="s">
        <v>8494</v>
      </c>
      <c r="CA63" s="806" t="s">
        <v>8495</v>
      </c>
      <c r="CB63" s="1199" t="s">
        <v>8496</v>
      </c>
    </row>
    <row r="64" spans="1:80" ht="15.75" customHeight="1">
      <c r="A64" s="207"/>
      <c r="B64" s="514" t="s">
        <v>8497</v>
      </c>
      <c r="C64" s="406" t="s">
        <v>8138</v>
      </c>
      <c r="D64" s="338" t="s">
        <v>682</v>
      </c>
      <c r="E64" s="338">
        <v>3</v>
      </c>
      <c r="F64" s="339"/>
      <c r="G64" s="339"/>
      <c r="H64" s="339"/>
      <c r="I64" s="339"/>
      <c r="J64" s="339"/>
      <c r="K64" s="339"/>
      <c r="L64" s="339"/>
      <c r="M64" s="339"/>
      <c r="N64" s="340">
        <f t="shared" si="240"/>
        <v>0</v>
      </c>
      <c r="O64" s="451"/>
      <c r="P64" s="451"/>
      <c r="Q64" s="451"/>
      <c r="R64" s="451"/>
      <c r="S64" s="451"/>
      <c r="T64" s="451"/>
      <c r="U64" s="451"/>
      <c r="V64" s="451"/>
      <c r="W64" s="451"/>
      <c r="X64" s="810"/>
      <c r="Y64" s="810"/>
      <c r="Z64" s="811"/>
      <c r="AA64" s="83"/>
      <c r="AB64" s="342" t="s">
        <v>8498</v>
      </c>
      <c r="AC64" s="207"/>
      <c r="AD64" s="343"/>
      <c r="AE64" s="207"/>
      <c r="AF64" s="397"/>
      <c r="AG64" s="336" t="str">
        <f t="shared" si="264"/>
        <v>Please complete all cells in row</v>
      </c>
      <c r="AH64" s="397"/>
      <c r="AI64" s="337">
        <f xml:space="preserve"> IF( ISNUMBER(F64), 0, 1 )</f>
        <v>1</v>
      </c>
      <c r="AJ64" s="337">
        <f t="shared" ref="AJ64:AJ65" si="298" xml:space="preserve"> IF( ISNUMBER(G64), 0, 1 )</f>
        <v>1</v>
      </c>
      <c r="AK64" s="337">
        <f t="shared" ref="AK64:AK65" si="299" xml:space="preserve"> IF( ISNUMBER(H64), 0, 1 )</f>
        <v>1</v>
      </c>
      <c r="AL64" s="337">
        <f t="shared" ref="AL64:AL65" si="300" xml:space="preserve"> IF( ISNUMBER(I64), 0, 1 )</f>
        <v>1</v>
      </c>
      <c r="AM64" s="337">
        <f t="shared" ref="AM64:AM65" si="301" xml:space="preserve"> IF( ISNUMBER(J64), 0, 1 )</f>
        <v>1</v>
      </c>
      <c r="AN64" s="337">
        <f t="shared" ref="AN64:AN65" si="302" xml:space="preserve"> IF( ISNUMBER(K64), 0, 1 )</f>
        <v>1</v>
      </c>
      <c r="AO64" s="337">
        <f t="shared" ref="AO64:AO65" si="303" xml:space="preserve"> IF( ISNUMBER(L64), 0, 1 )</f>
        <v>1</v>
      </c>
      <c r="AP64" s="337">
        <f t="shared" ref="AP64:AP65" si="304" xml:space="preserve"> IF( ISNUMBER(M64), 0, 1 )</f>
        <v>1</v>
      </c>
      <c r="AQ64" s="210"/>
      <c r="AR64" s="210"/>
      <c r="AS64" s="210"/>
      <c r="AT64" s="210"/>
      <c r="AU64" s="210"/>
      <c r="AV64" s="210"/>
      <c r="AW64" s="210"/>
      <c r="AX64" s="210"/>
      <c r="AY64" s="210"/>
      <c r="AZ64" s="210"/>
      <c r="BA64" s="210"/>
      <c r="BB64" s="210"/>
      <c r="BC64" s="210"/>
      <c r="BD64" s="415"/>
      <c r="BF64" s="514" t="s">
        <v>8497</v>
      </c>
      <c r="BG64" s="406" t="s">
        <v>8138</v>
      </c>
      <c r="BH64" s="339" t="s">
        <v>3781</v>
      </c>
      <c r="BI64" s="339" t="s">
        <v>3862</v>
      </c>
      <c r="BJ64" s="339" t="s">
        <v>3943</v>
      </c>
      <c r="BK64" s="339" t="s">
        <v>4024</v>
      </c>
      <c r="BL64" s="339" t="s">
        <v>4105</v>
      </c>
      <c r="BM64" s="339" t="s">
        <v>4186</v>
      </c>
      <c r="BN64" s="339" t="s">
        <v>4267</v>
      </c>
      <c r="BO64" s="339" t="s">
        <v>4348</v>
      </c>
      <c r="BP64" s="340" t="s">
        <v>4429</v>
      </c>
      <c r="BQ64" s="451"/>
      <c r="BR64" s="451"/>
      <c r="BS64" s="451"/>
      <c r="BT64" s="451"/>
      <c r="BU64" s="451"/>
      <c r="BV64" s="451"/>
      <c r="BW64" s="451"/>
      <c r="BX64" s="451"/>
      <c r="BY64" s="451"/>
      <c r="BZ64" s="810"/>
      <c r="CA64" s="810"/>
      <c r="CB64" s="811"/>
    </row>
    <row r="65" spans="1:80" ht="15.75" customHeight="1">
      <c r="A65" s="207"/>
      <c r="B65" s="514" t="s">
        <v>8497</v>
      </c>
      <c r="C65" s="406" t="s">
        <v>8140</v>
      </c>
      <c r="D65" s="338" t="s">
        <v>682</v>
      </c>
      <c r="E65" s="338">
        <v>3</v>
      </c>
      <c r="F65" s="339"/>
      <c r="G65" s="339"/>
      <c r="H65" s="339"/>
      <c r="I65" s="339"/>
      <c r="J65" s="339"/>
      <c r="K65" s="339"/>
      <c r="L65" s="339"/>
      <c r="M65" s="339"/>
      <c r="N65" s="340">
        <f t="shared" si="240"/>
        <v>0</v>
      </c>
      <c r="O65" s="451"/>
      <c r="P65" s="451"/>
      <c r="Q65" s="451"/>
      <c r="R65" s="451"/>
      <c r="S65" s="451"/>
      <c r="T65" s="451"/>
      <c r="U65" s="451"/>
      <c r="V65" s="451"/>
      <c r="W65" s="451"/>
      <c r="X65" s="810"/>
      <c r="Y65" s="810"/>
      <c r="Z65" s="811"/>
      <c r="AA65" s="83"/>
      <c r="AB65" s="342" t="s">
        <v>8499</v>
      </c>
      <c r="AC65" s="207"/>
      <c r="AD65" s="343"/>
      <c r="AE65" s="207"/>
      <c r="AF65" s="397"/>
      <c r="AG65" s="336" t="str">
        <f t="shared" si="264"/>
        <v>Please complete all cells in row</v>
      </c>
      <c r="AH65" s="397"/>
      <c r="AI65" s="337">
        <f t="shared" ref="AI65" si="305" xml:space="preserve"> IF( ISNUMBER(F65), 0, 1 )</f>
        <v>1</v>
      </c>
      <c r="AJ65" s="337">
        <f t="shared" si="298"/>
        <v>1</v>
      </c>
      <c r="AK65" s="337">
        <f t="shared" si="299"/>
        <v>1</v>
      </c>
      <c r="AL65" s="337">
        <f t="shared" si="300"/>
        <v>1</v>
      </c>
      <c r="AM65" s="337">
        <f t="shared" si="301"/>
        <v>1</v>
      </c>
      <c r="AN65" s="337">
        <f t="shared" si="302"/>
        <v>1</v>
      </c>
      <c r="AO65" s="337">
        <f t="shared" si="303"/>
        <v>1</v>
      </c>
      <c r="AP65" s="337">
        <f t="shared" si="304"/>
        <v>1</v>
      </c>
      <c r="AQ65" s="210"/>
      <c r="AR65" s="210"/>
      <c r="AS65" s="210"/>
      <c r="AT65" s="210"/>
      <c r="AU65" s="210"/>
      <c r="AV65" s="210"/>
      <c r="AW65" s="210"/>
      <c r="AX65" s="210"/>
      <c r="AY65" s="210"/>
      <c r="AZ65" s="210"/>
      <c r="BA65" s="210"/>
      <c r="BB65" s="210"/>
      <c r="BC65" s="210"/>
      <c r="BD65" s="415"/>
      <c r="BF65" s="514" t="s">
        <v>8497</v>
      </c>
      <c r="BG65" s="406" t="s">
        <v>8140</v>
      </c>
      <c r="BH65" s="339" t="s">
        <v>3782</v>
      </c>
      <c r="BI65" s="339" t="s">
        <v>3863</v>
      </c>
      <c r="BJ65" s="339" t="s">
        <v>3944</v>
      </c>
      <c r="BK65" s="339" t="s">
        <v>4025</v>
      </c>
      <c r="BL65" s="339" t="s">
        <v>4106</v>
      </c>
      <c r="BM65" s="339" t="s">
        <v>4187</v>
      </c>
      <c r="BN65" s="339" t="s">
        <v>4268</v>
      </c>
      <c r="BO65" s="339" t="s">
        <v>4349</v>
      </c>
      <c r="BP65" s="340" t="s">
        <v>4430</v>
      </c>
      <c r="BQ65" s="451"/>
      <c r="BR65" s="451"/>
      <c r="BS65" s="451"/>
      <c r="BT65" s="451"/>
      <c r="BU65" s="451"/>
      <c r="BV65" s="451"/>
      <c r="BW65" s="451"/>
      <c r="BX65" s="451"/>
      <c r="BY65" s="451"/>
      <c r="BZ65" s="810"/>
      <c r="CA65" s="810"/>
      <c r="CB65" s="811"/>
    </row>
    <row r="66" spans="1:80" ht="15.75" customHeight="1">
      <c r="A66" s="207"/>
      <c r="B66" s="514" t="s">
        <v>8497</v>
      </c>
      <c r="C66" s="406" t="s">
        <v>8142</v>
      </c>
      <c r="D66" s="338" t="s">
        <v>682</v>
      </c>
      <c r="E66" s="338">
        <v>3</v>
      </c>
      <c r="F66" s="340">
        <f>IFERROR(SUM(F64:F65), 0)</f>
        <v>0</v>
      </c>
      <c r="G66" s="340">
        <f t="shared" ref="G66:M66" si="306">IFERROR(SUM(G64:G65), 0)</f>
        <v>0</v>
      </c>
      <c r="H66" s="340">
        <f t="shared" si="306"/>
        <v>0</v>
      </c>
      <c r="I66" s="340">
        <f t="shared" si="306"/>
        <v>0</v>
      </c>
      <c r="J66" s="340">
        <f t="shared" si="306"/>
        <v>0</v>
      </c>
      <c r="K66" s="340">
        <f t="shared" si="306"/>
        <v>0</v>
      </c>
      <c r="L66" s="340">
        <f t="shared" si="306"/>
        <v>0</v>
      </c>
      <c r="M66" s="340">
        <f t="shared" si="306"/>
        <v>0</v>
      </c>
      <c r="N66" s="340">
        <f t="shared" si="240"/>
        <v>0</v>
      </c>
      <c r="O66" s="451"/>
      <c r="P66" s="451"/>
      <c r="Q66" s="451"/>
      <c r="R66" s="451"/>
      <c r="S66" s="451"/>
      <c r="T66" s="451"/>
      <c r="U66" s="451"/>
      <c r="V66" s="451"/>
      <c r="W66" s="451"/>
      <c r="X66" s="339"/>
      <c r="Y66" s="339"/>
      <c r="Z66" s="457"/>
      <c r="AA66" s="83"/>
      <c r="AB66" s="342" t="s">
        <v>8500</v>
      </c>
      <c r="AC66" s="207"/>
      <c r="AD66" s="343"/>
      <c r="AE66" s="207"/>
      <c r="AF66" s="397"/>
      <c r="AG66" s="336" t="str">
        <f t="shared" si="264"/>
        <v>Please complete all cells in row</v>
      </c>
      <c r="AH66" s="1198"/>
      <c r="AI66" s="210"/>
      <c r="AJ66" s="210"/>
      <c r="AK66" s="210"/>
      <c r="AL66" s="210"/>
      <c r="AM66" s="210"/>
      <c r="AN66" s="210"/>
      <c r="AO66" s="210"/>
      <c r="AP66" s="210"/>
      <c r="AQ66" s="210"/>
      <c r="AR66" s="210"/>
      <c r="AS66" s="210"/>
      <c r="AT66" s="210"/>
      <c r="AU66" s="210"/>
      <c r="AV66" s="210"/>
      <c r="AW66" s="210"/>
      <c r="AX66" s="210"/>
      <c r="AY66" s="210"/>
      <c r="AZ66" s="210"/>
      <c r="BA66" s="337">
        <f t="shared" ref="BA66" si="307" xml:space="preserve"> IF( ISNUMBER(X66), 0, 1 )</f>
        <v>1</v>
      </c>
      <c r="BB66" s="337">
        <f t="shared" ref="BB66" si="308" xml:space="preserve"> IF( ISNUMBER(Y66), 0, 1 )</f>
        <v>1</v>
      </c>
      <c r="BC66" s="337">
        <f t="shared" ref="BC66" si="309" xml:space="preserve"> IF( ISNUMBER(Z66), 0, 1 )</f>
        <v>1</v>
      </c>
      <c r="BD66" s="415"/>
      <c r="BF66" s="514" t="s">
        <v>8497</v>
      </c>
      <c r="BG66" s="406" t="s">
        <v>8142</v>
      </c>
      <c r="BH66" s="340" t="s">
        <v>3783</v>
      </c>
      <c r="BI66" s="340" t="s">
        <v>3864</v>
      </c>
      <c r="BJ66" s="340" t="s">
        <v>3945</v>
      </c>
      <c r="BK66" s="340" t="s">
        <v>4026</v>
      </c>
      <c r="BL66" s="340" t="s">
        <v>4107</v>
      </c>
      <c r="BM66" s="340" t="s">
        <v>4188</v>
      </c>
      <c r="BN66" s="340" t="s">
        <v>4269</v>
      </c>
      <c r="BO66" s="340" t="s">
        <v>4350</v>
      </c>
      <c r="BP66" s="340" t="s">
        <v>4431</v>
      </c>
      <c r="BQ66" s="451"/>
      <c r="BR66" s="451"/>
      <c r="BS66" s="451"/>
      <c r="BT66" s="451"/>
      <c r="BU66" s="451"/>
      <c r="BV66" s="451"/>
      <c r="BW66" s="451"/>
      <c r="BX66" s="451"/>
      <c r="BY66" s="451"/>
      <c r="BZ66" s="806" t="s">
        <v>8501</v>
      </c>
      <c r="CA66" s="806" t="s">
        <v>8502</v>
      </c>
      <c r="CB66" s="1199" t="s">
        <v>8503</v>
      </c>
    </row>
    <row r="67" spans="1:80" ht="15.75" customHeight="1">
      <c r="A67" s="207"/>
      <c r="B67" s="514" t="s">
        <v>8504</v>
      </c>
      <c r="C67" s="406" t="s">
        <v>8138</v>
      </c>
      <c r="D67" s="338" t="s">
        <v>682</v>
      </c>
      <c r="E67" s="338">
        <v>3</v>
      </c>
      <c r="F67" s="339"/>
      <c r="G67" s="339"/>
      <c r="H67" s="339"/>
      <c r="I67" s="339"/>
      <c r="J67" s="339"/>
      <c r="K67" s="339"/>
      <c r="L67" s="339"/>
      <c r="M67" s="339"/>
      <c r="N67" s="340">
        <f t="shared" si="240"/>
        <v>0</v>
      </c>
      <c r="O67" s="451"/>
      <c r="P67" s="451"/>
      <c r="Q67" s="451"/>
      <c r="R67" s="451"/>
      <c r="S67" s="451"/>
      <c r="T67" s="451"/>
      <c r="U67" s="451"/>
      <c r="V67" s="451"/>
      <c r="W67" s="451"/>
      <c r="X67" s="810"/>
      <c r="Y67" s="810"/>
      <c r="Z67" s="811"/>
      <c r="AA67" s="83"/>
      <c r="AB67" s="342" t="s">
        <v>8505</v>
      </c>
      <c r="AC67" s="207"/>
      <c r="AD67" s="343"/>
      <c r="AE67" s="207"/>
      <c r="AF67" s="397"/>
      <c r="AG67" s="336" t="str">
        <f t="shared" si="264"/>
        <v>Please complete all cells in row</v>
      </c>
      <c r="AH67" s="397"/>
      <c r="AI67" s="337">
        <f xml:space="preserve"> IF( ISNUMBER(F67), 0, 1 )</f>
        <v>1</v>
      </c>
      <c r="AJ67" s="337">
        <f t="shared" ref="AJ67:AJ68" si="310" xml:space="preserve"> IF( ISNUMBER(G67), 0, 1 )</f>
        <v>1</v>
      </c>
      <c r="AK67" s="337">
        <f t="shared" ref="AK67:AK68" si="311" xml:space="preserve"> IF( ISNUMBER(H67), 0, 1 )</f>
        <v>1</v>
      </c>
      <c r="AL67" s="337">
        <f t="shared" ref="AL67:AL68" si="312" xml:space="preserve"> IF( ISNUMBER(I67), 0, 1 )</f>
        <v>1</v>
      </c>
      <c r="AM67" s="337">
        <f t="shared" ref="AM67:AM68" si="313" xml:space="preserve"> IF( ISNUMBER(J67), 0, 1 )</f>
        <v>1</v>
      </c>
      <c r="AN67" s="337">
        <f t="shared" ref="AN67:AN68" si="314" xml:space="preserve"> IF( ISNUMBER(K67), 0, 1 )</f>
        <v>1</v>
      </c>
      <c r="AO67" s="337">
        <f t="shared" ref="AO67:AO68" si="315" xml:space="preserve"> IF( ISNUMBER(L67), 0, 1 )</f>
        <v>1</v>
      </c>
      <c r="AP67" s="337">
        <f t="shared" ref="AP67:AP68" si="316" xml:space="preserve"> IF( ISNUMBER(M67), 0, 1 )</f>
        <v>1</v>
      </c>
      <c r="AQ67" s="210"/>
      <c r="AR67" s="210"/>
      <c r="AS67" s="210"/>
      <c r="AT67" s="210"/>
      <c r="AU67" s="210"/>
      <c r="AV67" s="210"/>
      <c r="AW67" s="210"/>
      <c r="AX67" s="210"/>
      <c r="AY67" s="210"/>
      <c r="AZ67" s="210"/>
      <c r="BA67" s="210"/>
      <c r="BB67" s="210"/>
      <c r="BC67" s="210"/>
      <c r="BD67" s="415"/>
      <c r="BF67" s="514" t="s">
        <v>8504</v>
      </c>
      <c r="BG67" s="406" t="s">
        <v>8138</v>
      </c>
      <c r="BH67" s="339" t="s">
        <v>3784</v>
      </c>
      <c r="BI67" s="339" t="s">
        <v>3865</v>
      </c>
      <c r="BJ67" s="339" t="s">
        <v>3946</v>
      </c>
      <c r="BK67" s="339" t="s">
        <v>4027</v>
      </c>
      <c r="BL67" s="339" t="s">
        <v>4108</v>
      </c>
      <c r="BM67" s="339" t="s">
        <v>4189</v>
      </c>
      <c r="BN67" s="339" t="s">
        <v>4270</v>
      </c>
      <c r="BO67" s="339" t="s">
        <v>4351</v>
      </c>
      <c r="BP67" s="340" t="s">
        <v>4432</v>
      </c>
      <c r="BQ67" s="451"/>
      <c r="BR67" s="451"/>
      <c r="BS67" s="451"/>
      <c r="BT67" s="451"/>
      <c r="BU67" s="451"/>
      <c r="BV67" s="451"/>
      <c r="BW67" s="451"/>
      <c r="BX67" s="451"/>
      <c r="BY67" s="451"/>
      <c r="BZ67" s="810"/>
      <c r="CA67" s="810"/>
      <c r="CB67" s="811"/>
    </row>
    <row r="68" spans="1:80" ht="15.75" customHeight="1">
      <c r="A68" s="207"/>
      <c r="B68" s="514" t="s">
        <v>8504</v>
      </c>
      <c r="C68" s="406" t="s">
        <v>8140</v>
      </c>
      <c r="D68" s="338" t="s">
        <v>682</v>
      </c>
      <c r="E68" s="338">
        <v>3</v>
      </c>
      <c r="F68" s="339"/>
      <c r="G68" s="339"/>
      <c r="H68" s="339"/>
      <c r="I68" s="339"/>
      <c r="J68" s="339"/>
      <c r="K68" s="339"/>
      <c r="L68" s="339"/>
      <c r="M68" s="339"/>
      <c r="N68" s="340">
        <f t="shared" si="240"/>
        <v>0</v>
      </c>
      <c r="O68" s="451"/>
      <c r="P68" s="451"/>
      <c r="Q68" s="451"/>
      <c r="R68" s="451"/>
      <c r="S68" s="451"/>
      <c r="T68" s="451"/>
      <c r="U68" s="451"/>
      <c r="V68" s="451"/>
      <c r="W68" s="451"/>
      <c r="X68" s="810"/>
      <c r="Y68" s="810"/>
      <c r="Z68" s="811"/>
      <c r="AA68" s="83"/>
      <c r="AB68" s="342" t="s">
        <v>8506</v>
      </c>
      <c r="AC68" s="207"/>
      <c r="AD68" s="343"/>
      <c r="AE68" s="207"/>
      <c r="AF68" s="397"/>
      <c r="AG68" s="336" t="str">
        <f t="shared" si="264"/>
        <v>Please complete all cells in row</v>
      </c>
      <c r="AH68" s="397"/>
      <c r="AI68" s="337">
        <f t="shared" ref="AI68" si="317" xml:space="preserve"> IF( ISNUMBER(F68), 0, 1 )</f>
        <v>1</v>
      </c>
      <c r="AJ68" s="337">
        <f t="shared" si="310"/>
        <v>1</v>
      </c>
      <c r="AK68" s="337">
        <f t="shared" si="311"/>
        <v>1</v>
      </c>
      <c r="AL68" s="337">
        <f t="shared" si="312"/>
        <v>1</v>
      </c>
      <c r="AM68" s="337">
        <f t="shared" si="313"/>
        <v>1</v>
      </c>
      <c r="AN68" s="337">
        <f t="shared" si="314"/>
        <v>1</v>
      </c>
      <c r="AO68" s="337">
        <f t="shared" si="315"/>
        <v>1</v>
      </c>
      <c r="AP68" s="337">
        <f t="shared" si="316"/>
        <v>1</v>
      </c>
      <c r="AQ68" s="210"/>
      <c r="AR68" s="210"/>
      <c r="AS68" s="210"/>
      <c r="AT68" s="210"/>
      <c r="AU68" s="210"/>
      <c r="AV68" s="210"/>
      <c r="AW68" s="210"/>
      <c r="AX68" s="210"/>
      <c r="AY68" s="210"/>
      <c r="AZ68" s="210"/>
      <c r="BA68" s="210"/>
      <c r="BB68" s="210"/>
      <c r="BC68" s="210"/>
      <c r="BD68" s="415"/>
      <c r="BF68" s="514" t="s">
        <v>8504</v>
      </c>
      <c r="BG68" s="406" t="s">
        <v>8140</v>
      </c>
      <c r="BH68" s="339" t="s">
        <v>3785</v>
      </c>
      <c r="BI68" s="339" t="s">
        <v>3866</v>
      </c>
      <c r="BJ68" s="339" t="s">
        <v>3947</v>
      </c>
      <c r="BK68" s="339" t="s">
        <v>4028</v>
      </c>
      <c r="BL68" s="339" t="s">
        <v>4109</v>
      </c>
      <c r="BM68" s="339" t="s">
        <v>4190</v>
      </c>
      <c r="BN68" s="339" t="s">
        <v>4271</v>
      </c>
      <c r="BO68" s="339" t="s">
        <v>4352</v>
      </c>
      <c r="BP68" s="340" t="s">
        <v>4433</v>
      </c>
      <c r="BQ68" s="451"/>
      <c r="BR68" s="451"/>
      <c r="BS68" s="451"/>
      <c r="BT68" s="451"/>
      <c r="BU68" s="451"/>
      <c r="BV68" s="451"/>
      <c r="BW68" s="451"/>
      <c r="BX68" s="451"/>
      <c r="BY68" s="451"/>
      <c r="BZ68" s="810"/>
      <c r="CA68" s="810"/>
      <c r="CB68" s="811"/>
    </row>
    <row r="69" spans="1:80" ht="15.75" customHeight="1">
      <c r="A69" s="207"/>
      <c r="B69" s="514" t="s">
        <v>8504</v>
      </c>
      <c r="C69" s="406" t="s">
        <v>8142</v>
      </c>
      <c r="D69" s="338" t="s">
        <v>682</v>
      </c>
      <c r="E69" s="338">
        <v>3</v>
      </c>
      <c r="F69" s="340">
        <f>IFERROR(SUM(F67:F68), 0)</f>
        <v>0</v>
      </c>
      <c r="G69" s="340">
        <f t="shared" ref="G69:M69" si="318">IFERROR(SUM(G67:G68), 0)</f>
        <v>0</v>
      </c>
      <c r="H69" s="340">
        <f t="shared" si="318"/>
        <v>0</v>
      </c>
      <c r="I69" s="340">
        <f t="shared" si="318"/>
        <v>0</v>
      </c>
      <c r="J69" s="340">
        <f t="shared" si="318"/>
        <v>0</v>
      </c>
      <c r="K69" s="340">
        <f t="shared" si="318"/>
        <v>0</v>
      </c>
      <c r="L69" s="340">
        <f t="shared" si="318"/>
        <v>0</v>
      </c>
      <c r="M69" s="340">
        <f t="shared" si="318"/>
        <v>0</v>
      </c>
      <c r="N69" s="340">
        <f t="shared" si="240"/>
        <v>0</v>
      </c>
      <c r="O69" s="451"/>
      <c r="P69" s="451"/>
      <c r="Q69" s="451"/>
      <c r="R69" s="451"/>
      <c r="S69" s="451"/>
      <c r="T69" s="451"/>
      <c r="U69" s="451"/>
      <c r="V69" s="451"/>
      <c r="W69" s="451"/>
      <c r="X69" s="339"/>
      <c r="Y69" s="339"/>
      <c r="Z69" s="457"/>
      <c r="AA69" s="83"/>
      <c r="AB69" s="342" t="s">
        <v>8507</v>
      </c>
      <c r="AC69" s="207"/>
      <c r="AD69" s="343"/>
      <c r="AE69" s="207"/>
      <c r="AF69" s="397"/>
      <c r="AG69" s="336" t="str">
        <f t="shared" si="264"/>
        <v>Please complete all cells in row</v>
      </c>
      <c r="AH69" s="1198"/>
      <c r="AI69" s="210"/>
      <c r="AJ69" s="210"/>
      <c r="AK69" s="210"/>
      <c r="AL69" s="210"/>
      <c r="AM69" s="210"/>
      <c r="AN69" s="210"/>
      <c r="AO69" s="210"/>
      <c r="AP69" s="210"/>
      <c r="AQ69" s="210"/>
      <c r="AR69" s="210"/>
      <c r="AS69" s="210"/>
      <c r="AT69" s="210"/>
      <c r="AU69" s="210"/>
      <c r="AV69" s="210"/>
      <c r="AW69" s="210"/>
      <c r="AX69" s="210"/>
      <c r="AY69" s="210"/>
      <c r="AZ69" s="210"/>
      <c r="BA69" s="337">
        <f t="shared" ref="BA69" si="319" xml:space="preserve"> IF( ISNUMBER(X69), 0, 1 )</f>
        <v>1</v>
      </c>
      <c r="BB69" s="337">
        <f t="shared" ref="BB69" si="320" xml:space="preserve"> IF( ISNUMBER(Y69), 0, 1 )</f>
        <v>1</v>
      </c>
      <c r="BC69" s="337">
        <f t="shared" ref="BC69" si="321" xml:space="preserve"> IF( ISNUMBER(Z69), 0, 1 )</f>
        <v>1</v>
      </c>
      <c r="BD69" s="415"/>
      <c r="BF69" s="514" t="s">
        <v>8504</v>
      </c>
      <c r="BG69" s="406" t="s">
        <v>8142</v>
      </c>
      <c r="BH69" s="340" t="s">
        <v>3786</v>
      </c>
      <c r="BI69" s="340" t="s">
        <v>3867</v>
      </c>
      <c r="BJ69" s="340" t="s">
        <v>3948</v>
      </c>
      <c r="BK69" s="340" t="s">
        <v>4029</v>
      </c>
      <c r="BL69" s="340" t="s">
        <v>4110</v>
      </c>
      <c r="BM69" s="340" t="s">
        <v>4191</v>
      </c>
      <c r="BN69" s="340" t="s">
        <v>4272</v>
      </c>
      <c r="BO69" s="340" t="s">
        <v>4353</v>
      </c>
      <c r="BP69" s="340" t="s">
        <v>4434</v>
      </c>
      <c r="BQ69" s="451"/>
      <c r="BR69" s="451"/>
      <c r="BS69" s="451"/>
      <c r="BT69" s="451"/>
      <c r="BU69" s="451"/>
      <c r="BV69" s="451"/>
      <c r="BW69" s="451"/>
      <c r="BX69" s="451"/>
      <c r="BY69" s="451"/>
      <c r="BZ69" s="806" t="s">
        <v>8508</v>
      </c>
      <c r="CA69" s="806" t="s">
        <v>8509</v>
      </c>
      <c r="CB69" s="1199" t="s">
        <v>8510</v>
      </c>
    </row>
    <row r="70" spans="1:80" ht="33" customHeight="1">
      <c r="A70" s="207"/>
      <c r="B70" s="514" t="s">
        <v>8301</v>
      </c>
      <c r="C70" s="406" t="s">
        <v>8138</v>
      </c>
      <c r="D70" s="338" t="s">
        <v>682</v>
      </c>
      <c r="E70" s="338">
        <v>3</v>
      </c>
      <c r="F70" s="339"/>
      <c r="G70" s="339"/>
      <c r="H70" s="339"/>
      <c r="I70" s="339"/>
      <c r="J70" s="339"/>
      <c r="K70" s="339"/>
      <c r="L70" s="339"/>
      <c r="M70" s="339"/>
      <c r="N70" s="340">
        <f t="shared" si="240"/>
        <v>0</v>
      </c>
      <c r="O70" s="339"/>
      <c r="P70" s="339"/>
      <c r="Q70" s="339"/>
      <c r="R70" s="339"/>
      <c r="S70" s="339"/>
      <c r="T70" s="339"/>
      <c r="U70" s="339"/>
      <c r="V70" s="339"/>
      <c r="W70" s="340">
        <f t="shared" ref="W70:W77" si="322">IFERROR(SUM(O70:V70), 0)</f>
        <v>0</v>
      </c>
      <c r="X70" s="810"/>
      <c r="Y70" s="810"/>
      <c r="Z70" s="811"/>
      <c r="AA70" s="83"/>
      <c r="AB70" s="342" t="s">
        <v>8511</v>
      </c>
      <c r="AC70" s="207"/>
      <c r="AD70" s="343"/>
      <c r="AE70" s="207"/>
      <c r="AF70" s="397"/>
      <c r="AG70" s="336" t="str">
        <f t="shared" si="264"/>
        <v>Please complete all cells in row</v>
      </c>
      <c r="AH70" s="1198"/>
      <c r="AI70" s="337">
        <f xml:space="preserve"> IF( ISNUMBER(F70), 0, 1 )</f>
        <v>1</v>
      </c>
      <c r="AJ70" s="337">
        <f t="shared" ref="AJ70:AJ71" si="323" xml:space="preserve"> IF( ISNUMBER(G70), 0, 1 )</f>
        <v>1</v>
      </c>
      <c r="AK70" s="337">
        <f t="shared" ref="AK70:AK71" si="324" xml:space="preserve"> IF( ISNUMBER(H70), 0, 1 )</f>
        <v>1</v>
      </c>
      <c r="AL70" s="337">
        <f t="shared" ref="AL70:AL71" si="325" xml:space="preserve"> IF( ISNUMBER(I70), 0, 1 )</f>
        <v>1</v>
      </c>
      <c r="AM70" s="337">
        <f t="shared" ref="AM70:AM71" si="326" xml:space="preserve"> IF( ISNUMBER(J70), 0, 1 )</f>
        <v>1</v>
      </c>
      <c r="AN70" s="337">
        <f t="shared" ref="AN70:AN71" si="327" xml:space="preserve"> IF( ISNUMBER(K70), 0, 1 )</f>
        <v>1</v>
      </c>
      <c r="AO70" s="337">
        <f t="shared" ref="AO70:AO71" si="328" xml:space="preserve"> IF( ISNUMBER(L70), 0, 1 )</f>
        <v>1</v>
      </c>
      <c r="AP70" s="337">
        <f t="shared" ref="AP70:AP71" si="329" xml:space="preserve"> IF( ISNUMBER(M70), 0, 1 )</f>
        <v>1</v>
      </c>
      <c r="AQ70" s="210"/>
      <c r="AR70" s="337">
        <f xml:space="preserve"> IF( ISNUMBER(O70), 0, 1 )</f>
        <v>1</v>
      </c>
      <c r="AS70" s="337">
        <f t="shared" ref="AS70:AS71" si="330" xml:space="preserve"> IF( ISNUMBER(P70), 0, 1 )</f>
        <v>1</v>
      </c>
      <c r="AT70" s="337">
        <f t="shared" ref="AT70:AT71" si="331" xml:space="preserve"> IF( ISNUMBER(Q70), 0, 1 )</f>
        <v>1</v>
      </c>
      <c r="AU70" s="337">
        <f t="shared" ref="AU70:AU71" si="332" xml:space="preserve"> IF( ISNUMBER(R70), 0, 1 )</f>
        <v>1</v>
      </c>
      <c r="AV70" s="337">
        <f t="shared" ref="AV70:AV71" si="333" xml:space="preserve"> IF( ISNUMBER(S70), 0, 1 )</f>
        <v>1</v>
      </c>
      <c r="AW70" s="337">
        <f t="shared" ref="AW70:AW71" si="334" xml:space="preserve"> IF( ISNUMBER(T70), 0, 1 )</f>
        <v>1</v>
      </c>
      <c r="AX70" s="337">
        <f t="shared" ref="AX70:AX71" si="335" xml:space="preserve"> IF( ISNUMBER(U70), 0, 1 )</f>
        <v>1</v>
      </c>
      <c r="AY70" s="337">
        <f t="shared" ref="AY70:AY71" si="336" xml:space="preserve"> IF( ISNUMBER(V70), 0, 1 )</f>
        <v>1</v>
      </c>
      <c r="AZ70" s="210"/>
      <c r="BA70" s="210"/>
      <c r="BB70" s="210"/>
      <c r="BC70" s="210"/>
      <c r="BD70" s="415"/>
      <c r="BF70" s="514" t="s">
        <v>8301</v>
      </c>
      <c r="BG70" s="406" t="s">
        <v>8138</v>
      </c>
      <c r="BH70" s="339" t="s">
        <v>3787</v>
      </c>
      <c r="BI70" s="339" t="s">
        <v>3868</v>
      </c>
      <c r="BJ70" s="339" t="s">
        <v>3949</v>
      </c>
      <c r="BK70" s="339" t="s">
        <v>4030</v>
      </c>
      <c r="BL70" s="339" t="s">
        <v>4111</v>
      </c>
      <c r="BM70" s="339" t="s">
        <v>4192</v>
      </c>
      <c r="BN70" s="339" t="s">
        <v>4273</v>
      </c>
      <c r="BO70" s="339" t="s">
        <v>4354</v>
      </c>
      <c r="BP70" s="340" t="s">
        <v>4435</v>
      </c>
      <c r="BQ70" s="339" t="s">
        <v>4488</v>
      </c>
      <c r="BR70" s="339" t="s">
        <v>4527</v>
      </c>
      <c r="BS70" s="339" t="s">
        <v>4566</v>
      </c>
      <c r="BT70" s="339" t="s">
        <v>4605</v>
      </c>
      <c r="BU70" s="339" t="s">
        <v>4644</v>
      </c>
      <c r="BV70" s="339" t="s">
        <v>4683</v>
      </c>
      <c r="BW70" s="339" t="s">
        <v>4722</v>
      </c>
      <c r="BX70" s="339" t="s">
        <v>4761</v>
      </c>
      <c r="BY70" s="340" t="s">
        <v>4800</v>
      </c>
      <c r="BZ70" s="810"/>
      <c r="CA70" s="810"/>
      <c r="CB70" s="811"/>
    </row>
    <row r="71" spans="1:80" ht="33" customHeight="1">
      <c r="A71" s="207"/>
      <c r="B71" s="514" t="s">
        <v>8301</v>
      </c>
      <c r="C71" s="406" t="s">
        <v>8140</v>
      </c>
      <c r="D71" s="338" t="s">
        <v>682</v>
      </c>
      <c r="E71" s="338">
        <v>3</v>
      </c>
      <c r="F71" s="339"/>
      <c r="G71" s="339"/>
      <c r="H71" s="339"/>
      <c r="I71" s="339"/>
      <c r="J71" s="339"/>
      <c r="K71" s="339"/>
      <c r="L71" s="339"/>
      <c r="M71" s="339"/>
      <c r="N71" s="340">
        <f t="shared" si="240"/>
        <v>0</v>
      </c>
      <c r="O71" s="339"/>
      <c r="P71" s="339"/>
      <c r="Q71" s="339"/>
      <c r="R71" s="339"/>
      <c r="S71" s="339"/>
      <c r="T71" s="339"/>
      <c r="U71" s="339"/>
      <c r="V71" s="339"/>
      <c r="W71" s="340">
        <f t="shared" si="322"/>
        <v>0</v>
      </c>
      <c r="X71" s="810"/>
      <c r="Y71" s="810"/>
      <c r="Z71" s="811"/>
      <c r="AA71" s="83"/>
      <c r="AB71" s="342" t="s">
        <v>8512</v>
      </c>
      <c r="AC71" s="207"/>
      <c r="AD71" s="343"/>
      <c r="AE71" s="207"/>
      <c r="AF71" s="397"/>
      <c r="AG71" s="336" t="str">
        <f t="shared" si="264"/>
        <v>Please complete all cells in row</v>
      </c>
      <c r="AH71" s="1128"/>
      <c r="AI71" s="337">
        <f t="shared" ref="AI71" si="337" xml:space="preserve"> IF( ISNUMBER(F71), 0, 1 )</f>
        <v>1</v>
      </c>
      <c r="AJ71" s="337">
        <f t="shared" si="323"/>
        <v>1</v>
      </c>
      <c r="AK71" s="337">
        <f t="shared" si="324"/>
        <v>1</v>
      </c>
      <c r="AL71" s="337">
        <f t="shared" si="325"/>
        <v>1</v>
      </c>
      <c r="AM71" s="337">
        <f t="shared" si="326"/>
        <v>1</v>
      </c>
      <c r="AN71" s="337">
        <f t="shared" si="327"/>
        <v>1</v>
      </c>
      <c r="AO71" s="337">
        <f t="shared" si="328"/>
        <v>1</v>
      </c>
      <c r="AP71" s="337">
        <f t="shared" si="329"/>
        <v>1</v>
      </c>
      <c r="AQ71" s="210"/>
      <c r="AR71" s="337">
        <f t="shared" ref="AR71" si="338" xml:space="preserve"> IF( ISNUMBER(O71), 0, 1 )</f>
        <v>1</v>
      </c>
      <c r="AS71" s="337">
        <f t="shared" si="330"/>
        <v>1</v>
      </c>
      <c r="AT71" s="337">
        <f t="shared" si="331"/>
        <v>1</v>
      </c>
      <c r="AU71" s="337">
        <f t="shared" si="332"/>
        <v>1</v>
      </c>
      <c r="AV71" s="337">
        <f t="shared" si="333"/>
        <v>1</v>
      </c>
      <c r="AW71" s="337">
        <f t="shared" si="334"/>
        <v>1</v>
      </c>
      <c r="AX71" s="337">
        <f t="shared" si="335"/>
        <v>1</v>
      </c>
      <c r="AY71" s="337">
        <f t="shared" si="336"/>
        <v>1</v>
      </c>
      <c r="AZ71" s="210"/>
      <c r="BA71" s="210"/>
      <c r="BB71" s="210"/>
      <c r="BC71" s="210"/>
      <c r="BD71" s="415"/>
      <c r="BF71" s="514" t="s">
        <v>8301</v>
      </c>
      <c r="BG71" s="406" t="s">
        <v>8140</v>
      </c>
      <c r="BH71" s="339" t="s">
        <v>3788</v>
      </c>
      <c r="BI71" s="339" t="s">
        <v>3869</v>
      </c>
      <c r="BJ71" s="339" t="s">
        <v>3950</v>
      </c>
      <c r="BK71" s="339" t="s">
        <v>4031</v>
      </c>
      <c r="BL71" s="339" t="s">
        <v>4112</v>
      </c>
      <c r="BM71" s="339" t="s">
        <v>4193</v>
      </c>
      <c r="BN71" s="339" t="s">
        <v>4274</v>
      </c>
      <c r="BO71" s="339" t="s">
        <v>4355</v>
      </c>
      <c r="BP71" s="340" t="s">
        <v>4436</v>
      </c>
      <c r="BQ71" s="339" t="s">
        <v>4489</v>
      </c>
      <c r="BR71" s="339" t="s">
        <v>4528</v>
      </c>
      <c r="BS71" s="339" t="s">
        <v>4567</v>
      </c>
      <c r="BT71" s="339" t="s">
        <v>4606</v>
      </c>
      <c r="BU71" s="339" t="s">
        <v>4645</v>
      </c>
      <c r="BV71" s="339" t="s">
        <v>4684</v>
      </c>
      <c r="BW71" s="339" t="s">
        <v>4723</v>
      </c>
      <c r="BX71" s="339" t="s">
        <v>4762</v>
      </c>
      <c r="BY71" s="340" t="s">
        <v>4801</v>
      </c>
      <c r="BZ71" s="810"/>
      <c r="CA71" s="810"/>
      <c r="CB71" s="811"/>
    </row>
    <row r="72" spans="1:80" ht="33" customHeight="1">
      <c r="A72" s="207"/>
      <c r="B72" s="514" t="s">
        <v>8301</v>
      </c>
      <c r="C72" s="406" t="s">
        <v>8142</v>
      </c>
      <c r="D72" s="338" t="s">
        <v>682</v>
      </c>
      <c r="E72" s="338">
        <v>3</v>
      </c>
      <c r="F72" s="340">
        <f>IFERROR(SUM(F70:F71), 0)</f>
        <v>0</v>
      </c>
      <c r="G72" s="340">
        <f t="shared" ref="G72:M72" si="339">IFERROR(SUM(G70:G71), 0)</f>
        <v>0</v>
      </c>
      <c r="H72" s="340">
        <f t="shared" si="339"/>
        <v>0</v>
      </c>
      <c r="I72" s="340">
        <f t="shared" si="339"/>
        <v>0</v>
      </c>
      <c r="J72" s="340">
        <f t="shared" si="339"/>
        <v>0</v>
      </c>
      <c r="K72" s="340">
        <f t="shared" si="339"/>
        <v>0</v>
      </c>
      <c r="L72" s="340">
        <f t="shared" si="339"/>
        <v>0</v>
      </c>
      <c r="M72" s="340">
        <f t="shared" si="339"/>
        <v>0</v>
      </c>
      <c r="N72" s="340">
        <f t="shared" si="240"/>
        <v>0</v>
      </c>
      <c r="O72" s="340">
        <f>IFERROR(SUM(O70:O71), 0)</f>
        <v>0</v>
      </c>
      <c r="P72" s="340">
        <f t="shared" ref="P72:V72" si="340">IFERROR(SUM(P70:P71), 0)</f>
        <v>0</v>
      </c>
      <c r="Q72" s="340">
        <f t="shared" si="340"/>
        <v>0</v>
      </c>
      <c r="R72" s="340">
        <f t="shared" si="340"/>
        <v>0</v>
      </c>
      <c r="S72" s="340">
        <f t="shared" si="340"/>
        <v>0</v>
      </c>
      <c r="T72" s="340">
        <f t="shared" si="340"/>
        <v>0</v>
      </c>
      <c r="U72" s="340">
        <f t="shared" si="340"/>
        <v>0</v>
      </c>
      <c r="V72" s="340">
        <f t="shared" si="340"/>
        <v>0</v>
      </c>
      <c r="W72" s="340">
        <f t="shared" si="322"/>
        <v>0</v>
      </c>
      <c r="X72" s="339"/>
      <c r="Y72" s="339"/>
      <c r="Z72" s="457"/>
      <c r="AA72" s="83"/>
      <c r="AB72" s="342" t="s">
        <v>8513</v>
      </c>
      <c r="AC72" s="207"/>
      <c r="AD72" s="343"/>
      <c r="AE72" s="207"/>
      <c r="AF72" s="397"/>
      <c r="AG72" s="336" t="str">
        <f t="shared" si="264"/>
        <v>Please complete all cells in row</v>
      </c>
      <c r="AH72" s="1198"/>
      <c r="AI72" s="210"/>
      <c r="AJ72" s="210"/>
      <c r="AK72" s="210"/>
      <c r="AL72" s="210"/>
      <c r="AM72" s="210"/>
      <c r="AN72" s="210"/>
      <c r="AO72" s="210"/>
      <c r="AP72" s="210"/>
      <c r="AQ72" s="210"/>
      <c r="AR72" s="210"/>
      <c r="AS72" s="210"/>
      <c r="AT72" s="210"/>
      <c r="AU72" s="210"/>
      <c r="AV72" s="210"/>
      <c r="AW72" s="210"/>
      <c r="AX72" s="210"/>
      <c r="AY72" s="210"/>
      <c r="AZ72" s="210"/>
      <c r="BA72" s="337">
        <f t="shared" ref="BA72" si="341" xml:space="preserve"> IF( ISNUMBER(X72), 0, 1 )</f>
        <v>1</v>
      </c>
      <c r="BB72" s="337">
        <f t="shared" ref="BB72" si="342" xml:space="preserve"> IF( ISNUMBER(Y72), 0, 1 )</f>
        <v>1</v>
      </c>
      <c r="BC72" s="337">
        <f t="shared" ref="BC72" si="343" xml:space="preserve"> IF( ISNUMBER(Z72), 0, 1 )</f>
        <v>1</v>
      </c>
      <c r="BD72" s="415"/>
      <c r="BF72" s="514" t="s">
        <v>8301</v>
      </c>
      <c r="BG72" s="406" t="s">
        <v>8142</v>
      </c>
      <c r="BH72" s="340" t="s">
        <v>3789</v>
      </c>
      <c r="BI72" s="340" t="s">
        <v>3870</v>
      </c>
      <c r="BJ72" s="340" t="s">
        <v>3951</v>
      </c>
      <c r="BK72" s="340" t="s">
        <v>4032</v>
      </c>
      <c r="BL72" s="340" t="s">
        <v>4113</v>
      </c>
      <c r="BM72" s="340" t="s">
        <v>4194</v>
      </c>
      <c r="BN72" s="340" t="s">
        <v>4275</v>
      </c>
      <c r="BO72" s="340" t="s">
        <v>4356</v>
      </c>
      <c r="BP72" s="340" t="s">
        <v>4437</v>
      </c>
      <c r="BQ72" s="340" t="s">
        <v>4490</v>
      </c>
      <c r="BR72" s="340" t="s">
        <v>4529</v>
      </c>
      <c r="BS72" s="340" t="s">
        <v>4568</v>
      </c>
      <c r="BT72" s="340" t="s">
        <v>4607</v>
      </c>
      <c r="BU72" s="340" t="s">
        <v>4646</v>
      </c>
      <c r="BV72" s="340" t="s">
        <v>4685</v>
      </c>
      <c r="BW72" s="340" t="s">
        <v>4724</v>
      </c>
      <c r="BX72" s="340" t="s">
        <v>4763</v>
      </c>
      <c r="BY72" s="340" t="s">
        <v>4802</v>
      </c>
      <c r="BZ72" s="806" t="s">
        <v>8514</v>
      </c>
      <c r="CA72" s="806" t="s">
        <v>8515</v>
      </c>
      <c r="CB72" s="1199" t="s">
        <v>8516</v>
      </c>
    </row>
    <row r="73" spans="1:80" ht="15.75" customHeight="1">
      <c r="A73" s="207"/>
      <c r="B73" s="514" t="s">
        <v>8308</v>
      </c>
      <c r="C73" s="406" t="s">
        <v>8138</v>
      </c>
      <c r="D73" s="338" t="s">
        <v>682</v>
      </c>
      <c r="E73" s="338">
        <v>3</v>
      </c>
      <c r="F73" s="339"/>
      <c r="G73" s="339"/>
      <c r="H73" s="339"/>
      <c r="I73" s="339"/>
      <c r="J73" s="339"/>
      <c r="K73" s="339"/>
      <c r="L73" s="339"/>
      <c r="M73" s="339"/>
      <c r="N73" s="340">
        <f t="shared" si="240"/>
        <v>0</v>
      </c>
      <c r="O73" s="339"/>
      <c r="P73" s="339"/>
      <c r="Q73" s="339"/>
      <c r="R73" s="339"/>
      <c r="S73" s="339"/>
      <c r="T73" s="339"/>
      <c r="U73" s="339"/>
      <c r="V73" s="339"/>
      <c r="W73" s="340">
        <f t="shared" si="322"/>
        <v>0</v>
      </c>
      <c r="X73" s="810"/>
      <c r="Y73" s="810"/>
      <c r="Z73" s="811"/>
      <c r="AA73" s="83"/>
      <c r="AB73" s="342" t="s">
        <v>8517</v>
      </c>
      <c r="AC73" s="207"/>
      <c r="AD73" s="343"/>
      <c r="AE73" s="207"/>
      <c r="AF73" s="397"/>
      <c r="AG73" s="336" t="str">
        <f t="shared" si="264"/>
        <v>Please complete all cells in row</v>
      </c>
      <c r="AH73" s="1198"/>
      <c r="AI73" s="337">
        <f xml:space="preserve"> IF( ISNUMBER(F73), 0, 1 )</f>
        <v>1</v>
      </c>
      <c r="AJ73" s="337">
        <f t="shared" ref="AJ73:AJ74" si="344" xml:space="preserve"> IF( ISNUMBER(G73), 0, 1 )</f>
        <v>1</v>
      </c>
      <c r="AK73" s="337">
        <f t="shared" ref="AK73:AK74" si="345" xml:space="preserve"> IF( ISNUMBER(H73), 0, 1 )</f>
        <v>1</v>
      </c>
      <c r="AL73" s="337">
        <f t="shared" ref="AL73:AL74" si="346" xml:space="preserve"> IF( ISNUMBER(I73), 0, 1 )</f>
        <v>1</v>
      </c>
      <c r="AM73" s="337">
        <f t="shared" ref="AM73:AM74" si="347" xml:space="preserve"> IF( ISNUMBER(J73), 0, 1 )</f>
        <v>1</v>
      </c>
      <c r="AN73" s="337">
        <f t="shared" ref="AN73:AN74" si="348" xml:space="preserve"> IF( ISNUMBER(K73), 0, 1 )</f>
        <v>1</v>
      </c>
      <c r="AO73" s="337">
        <f t="shared" ref="AO73:AO74" si="349" xml:space="preserve"> IF( ISNUMBER(L73), 0, 1 )</f>
        <v>1</v>
      </c>
      <c r="AP73" s="337">
        <f t="shared" ref="AP73:AP74" si="350" xml:space="preserve"> IF( ISNUMBER(M73), 0, 1 )</f>
        <v>1</v>
      </c>
      <c r="AQ73" s="210"/>
      <c r="AR73" s="337">
        <f xml:space="preserve"> IF( ISNUMBER(O73), 0, 1 )</f>
        <v>1</v>
      </c>
      <c r="AS73" s="337">
        <f t="shared" ref="AS73:AS74" si="351" xml:space="preserve"> IF( ISNUMBER(P73), 0, 1 )</f>
        <v>1</v>
      </c>
      <c r="AT73" s="337">
        <f t="shared" ref="AT73:AT74" si="352" xml:space="preserve"> IF( ISNUMBER(Q73), 0, 1 )</f>
        <v>1</v>
      </c>
      <c r="AU73" s="337">
        <f t="shared" ref="AU73:AU74" si="353" xml:space="preserve"> IF( ISNUMBER(R73), 0, 1 )</f>
        <v>1</v>
      </c>
      <c r="AV73" s="337">
        <f t="shared" ref="AV73:AV74" si="354" xml:space="preserve"> IF( ISNUMBER(S73), 0, 1 )</f>
        <v>1</v>
      </c>
      <c r="AW73" s="337">
        <f t="shared" ref="AW73:AW74" si="355" xml:space="preserve"> IF( ISNUMBER(T73), 0, 1 )</f>
        <v>1</v>
      </c>
      <c r="AX73" s="337">
        <f t="shared" ref="AX73:AX74" si="356" xml:space="preserve"> IF( ISNUMBER(U73), 0, 1 )</f>
        <v>1</v>
      </c>
      <c r="AY73" s="337">
        <f t="shared" ref="AY73:AY74" si="357" xml:space="preserve"> IF( ISNUMBER(V73), 0, 1 )</f>
        <v>1</v>
      </c>
      <c r="AZ73" s="210"/>
      <c r="BA73" s="210"/>
      <c r="BB73" s="210"/>
      <c r="BC73" s="210"/>
      <c r="BD73" s="415"/>
      <c r="BF73" s="514" t="s">
        <v>8308</v>
      </c>
      <c r="BG73" s="406" t="s">
        <v>8138</v>
      </c>
      <c r="BH73" s="339" t="s">
        <v>3790</v>
      </c>
      <c r="BI73" s="339" t="s">
        <v>3871</v>
      </c>
      <c r="BJ73" s="339" t="s">
        <v>3952</v>
      </c>
      <c r="BK73" s="339" t="s">
        <v>4033</v>
      </c>
      <c r="BL73" s="339" t="s">
        <v>4114</v>
      </c>
      <c r="BM73" s="339" t="s">
        <v>4195</v>
      </c>
      <c r="BN73" s="339" t="s">
        <v>4276</v>
      </c>
      <c r="BO73" s="339" t="s">
        <v>4357</v>
      </c>
      <c r="BP73" s="340" t="s">
        <v>4438</v>
      </c>
      <c r="BQ73" s="339" t="s">
        <v>4491</v>
      </c>
      <c r="BR73" s="339" t="s">
        <v>4530</v>
      </c>
      <c r="BS73" s="339" t="s">
        <v>4569</v>
      </c>
      <c r="BT73" s="339" t="s">
        <v>4608</v>
      </c>
      <c r="BU73" s="339" t="s">
        <v>4647</v>
      </c>
      <c r="BV73" s="339" t="s">
        <v>4686</v>
      </c>
      <c r="BW73" s="339" t="s">
        <v>4725</v>
      </c>
      <c r="BX73" s="339" t="s">
        <v>4764</v>
      </c>
      <c r="BY73" s="340" t="s">
        <v>4803</v>
      </c>
      <c r="BZ73" s="810"/>
      <c r="CA73" s="810"/>
      <c r="CB73" s="811"/>
    </row>
    <row r="74" spans="1:80" ht="15.75" customHeight="1">
      <c r="A74" s="207"/>
      <c r="B74" s="514" t="s">
        <v>8308</v>
      </c>
      <c r="C74" s="406" t="s">
        <v>8140</v>
      </c>
      <c r="D74" s="338" t="s">
        <v>682</v>
      </c>
      <c r="E74" s="338">
        <v>3</v>
      </c>
      <c r="F74" s="339"/>
      <c r="G74" s="339"/>
      <c r="H74" s="339"/>
      <c r="I74" s="339"/>
      <c r="J74" s="339"/>
      <c r="K74" s="339"/>
      <c r="L74" s="339"/>
      <c r="M74" s="339"/>
      <c r="N74" s="340">
        <f t="shared" si="240"/>
        <v>0</v>
      </c>
      <c r="O74" s="339"/>
      <c r="P74" s="339"/>
      <c r="Q74" s="339"/>
      <c r="R74" s="339"/>
      <c r="S74" s="339"/>
      <c r="T74" s="339"/>
      <c r="U74" s="339"/>
      <c r="V74" s="339"/>
      <c r="W74" s="340">
        <f t="shared" si="322"/>
        <v>0</v>
      </c>
      <c r="X74" s="810"/>
      <c r="Y74" s="810"/>
      <c r="Z74" s="811"/>
      <c r="AA74" s="83"/>
      <c r="AB74" s="342" t="s">
        <v>8518</v>
      </c>
      <c r="AC74" s="207"/>
      <c r="AD74" s="343"/>
      <c r="AE74" s="207"/>
      <c r="AF74" s="397"/>
      <c r="AG74" s="336" t="str">
        <f t="shared" si="264"/>
        <v>Please complete all cells in row</v>
      </c>
      <c r="AH74" s="1128"/>
      <c r="AI74" s="337">
        <f t="shared" ref="AI74" si="358" xml:space="preserve"> IF( ISNUMBER(F74), 0, 1 )</f>
        <v>1</v>
      </c>
      <c r="AJ74" s="337">
        <f t="shared" si="344"/>
        <v>1</v>
      </c>
      <c r="AK74" s="337">
        <f t="shared" si="345"/>
        <v>1</v>
      </c>
      <c r="AL74" s="337">
        <f t="shared" si="346"/>
        <v>1</v>
      </c>
      <c r="AM74" s="337">
        <f t="shared" si="347"/>
        <v>1</v>
      </c>
      <c r="AN74" s="337">
        <f t="shared" si="348"/>
        <v>1</v>
      </c>
      <c r="AO74" s="337">
        <f t="shared" si="349"/>
        <v>1</v>
      </c>
      <c r="AP74" s="337">
        <f t="shared" si="350"/>
        <v>1</v>
      </c>
      <c r="AQ74" s="210"/>
      <c r="AR74" s="337">
        <f t="shared" ref="AR74" si="359" xml:space="preserve"> IF( ISNUMBER(O74), 0, 1 )</f>
        <v>1</v>
      </c>
      <c r="AS74" s="337">
        <f t="shared" si="351"/>
        <v>1</v>
      </c>
      <c r="AT74" s="337">
        <f t="shared" si="352"/>
        <v>1</v>
      </c>
      <c r="AU74" s="337">
        <f t="shared" si="353"/>
        <v>1</v>
      </c>
      <c r="AV74" s="337">
        <f t="shared" si="354"/>
        <v>1</v>
      </c>
      <c r="AW74" s="337">
        <f t="shared" si="355"/>
        <v>1</v>
      </c>
      <c r="AX74" s="337">
        <f t="shared" si="356"/>
        <v>1</v>
      </c>
      <c r="AY74" s="337">
        <f t="shared" si="357"/>
        <v>1</v>
      </c>
      <c r="AZ74" s="210"/>
      <c r="BA74" s="210"/>
      <c r="BB74" s="210"/>
      <c r="BC74" s="210"/>
      <c r="BD74" s="415"/>
      <c r="BF74" s="514" t="s">
        <v>8308</v>
      </c>
      <c r="BG74" s="406" t="s">
        <v>8140</v>
      </c>
      <c r="BH74" s="339" t="s">
        <v>3791</v>
      </c>
      <c r="BI74" s="339" t="s">
        <v>3872</v>
      </c>
      <c r="BJ74" s="339" t="s">
        <v>3953</v>
      </c>
      <c r="BK74" s="339" t="s">
        <v>4034</v>
      </c>
      <c r="BL74" s="339" t="s">
        <v>4115</v>
      </c>
      <c r="BM74" s="339" t="s">
        <v>4196</v>
      </c>
      <c r="BN74" s="339" t="s">
        <v>4277</v>
      </c>
      <c r="BO74" s="339" t="s">
        <v>4358</v>
      </c>
      <c r="BP74" s="340" t="s">
        <v>4439</v>
      </c>
      <c r="BQ74" s="339" t="s">
        <v>4492</v>
      </c>
      <c r="BR74" s="339" t="s">
        <v>4531</v>
      </c>
      <c r="BS74" s="339" t="s">
        <v>4570</v>
      </c>
      <c r="BT74" s="339" t="s">
        <v>4609</v>
      </c>
      <c r="BU74" s="339" t="s">
        <v>4648</v>
      </c>
      <c r="BV74" s="339" t="s">
        <v>4687</v>
      </c>
      <c r="BW74" s="339" t="s">
        <v>4726</v>
      </c>
      <c r="BX74" s="339" t="s">
        <v>4765</v>
      </c>
      <c r="BY74" s="340" t="s">
        <v>4804</v>
      </c>
      <c r="BZ74" s="810"/>
      <c r="CA74" s="810"/>
      <c r="CB74" s="811"/>
    </row>
    <row r="75" spans="1:80" ht="15.75" customHeight="1">
      <c r="A75" s="207"/>
      <c r="B75" s="514" t="s">
        <v>8308</v>
      </c>
      <c r="C75" s="406" t="s">
        <v>8142</v>
      </c>
      <c r="D75" s="338" t="s">
        <v>682</v>
      </c>
      <c r="E75" s="338">
        <v>3</v>
      </c>
      <c r="F75" s="340">
        <f>IFERROR(SUM(F73:F74), 0)</f>
        <v>0</v>
      </c>
      <c r="G75" s="340">
        <f t="shared" ref="G75:M75" si="360">IFERROR(SUM(G73:G74), 0)</f>
        <v>0</v>
      </c>
      <c r="H75" s="340">
        <f t="shared" si="360"/>
        <v>0</v>
      </c>
      <c r="I75" s="340">
        <f t="shared" si="360"/>
        <v>0</v>
      </c>
      <c r="J75" s="340">
        <f t="shared" si="360"/>
        <v>0</v>
      </c>
      <c r="K75" s="340">
        <f t="shared" si="360"/>
        <v>0</v>
      </c>
      <c r="L75" s="340">
        <f t="shared" si="360"/>
        <v>0</v>
      </c>
      <c r="M75" s="340">
        <f t="shared" si="360"/>
        <v>0</v>
      </c>
      <c r="N75" s="340">
        <f t="shared" si="240"/>
        <v>0</v>
      </c>
      <c r="O75" s="340">
        <f>IFERROR(SUM(O73:O74), 0)</f>
        <v>0</v>
      </c>
      <c r="P75" s="340">
        <f t="shared" ref="P75:V75" si="361">IFERROR(SUM(P73:P74), 0)</f>
        <v>0</v>
      </c>
      <c r="Q75" s="340">
        <f t="shared" si="361"/>
        <v>0</v>
      </c>
      <c r="R75" s="340">
        <f t="shared" si="361"/>
        <v>0</v>
      </c>
      <c r="S75" s="340">
        <f t="shared" si="361"/>
        <v>0</v>
      </c>
      <c r="T75" s="340">
        <f t="shared" si="361"/>
        <v>0</v>
      </c>
      <c r="U75" s="340">
        <f t="shared" si="361"/>
        <v>0</v>
      </c>
      <c r="V75" s="340">
        <f t="shared" si="361"/>
        <v>0</v>
      </c>
      <c r="W75" s="340">
        <f t="shared" si="322"/>
        <v>0</v>
      </c>
      <c r="X75" s="339"/>
      <c r="Y75" s="339"/>
      <c r="Z75" s="457"/>
      <c r="AA75" s="83"/>
      <c r="AB75" s="342" t="s">
        <v>8519</v>
      </c>
      <c r="AC75" s="207"/>
      <c r="AD75" s="343"/>
      <c r="AE75" s="207"/>
      <c r="AF75" s="397"/>
      <c r="AG75" s="336" t="str">
        <f t="shared" si="264"/>
        <v>Please complete all cells in row</v>
      </c>
      <c r="AH75" s="1198"/>
      <c r="AI75" s="210"/>
      <c r="AJ75" s="210"/>
      <c r="AK75" s="210"/>
      <c r="AL75" s="210"/>
      <c r="AM75" s="210"/>
      <c r="AN75" s="210"/>
      <c r="AO75" s="210"/>
      <c r="AP75" s="210"/>
      <c r="AQ75" s="210"/>
      <c r="AR75" s="210"/>
      <c r="AS75" s="210"/>
      <c r="AT75" s="210"/>
      <c r="AU75" s="210"/>
      <c r="AV75" s="210"/>
      <c r="AW75" s="210"/>
      <c r="AX75" s="210"/>
      <c r="AY75" s="210"/>
      <c r="AZ75" s="210"/>
      <c r="BA75" s="337">
        <f t="shared" ref="BA75" si="362" xml:space="preserve"> IF( ISNUMBER(X75), 0, 1 )</f>
        <v>1</v>
      </c>
      <c r="BB75" s="337">
        <f t="shared" ref="BB75" si="363" xml:space="preserve"> IF( ISNUMBER(Y75), 0, 1 )</f>
        <v>1</v>
      </c>
      <c r="BC75" s="337">
        <f t="shared" ref="BC75" si="364" xml:space="preserve"> IF( ISNUMBER(Z75), 0, 1 )</f>
        <v>1</v>
      </c>
      <c r="BD75" s="415"/>
      <c r="BF75" s="514" t="s">
        <v>8308</v>
      </c>
      <c r="BG75" s="406" t="s">
        <v>8142</v>
      </c>
      <c r="BH75" s="340" t="s">
        <v>3792</v>
      </c>
      <c r="BI75" s="340" t="s">
        <v>3873</v>
      </c>
      <c r="BJ75" s="340" t="s">
        <v>3954</v>
      </c>
      <c r="BK75" s="340" t="s">
        <v>4035</v>
      </c>
      <c r="BL75" s="340" t="s">
        <v>4116</v>
      </c>
      <c r="BM75" s="340" t="s">
        <v>4197</v>
      </c>
      <c r="BN75" s="340" t="s">
        <v>4278</v>
      </c>
      <c r="BO75" s="340" t="s">
        <v>4359</v>
      </c>
      <c r="BP75" s="340" t="s">
        <v>4440</v>
      </c>
      <c r="BQ75" s="340" t="s">
        <v>4493</v>
      </c>
      <c r="BR75" s="340" t="s">
        <v>4532</v>
      </c>
      <c r="BS75" s="340" t="s">
        <v>4571</v>
      </c>
      <c r="BT75" s="340" t="s">
        <v>4610</v>
      </c>
      <c r="BU75" s="340" t="s">
        <v>4649</v>
      </c>
      <c r="BV75" s="340" t="s">
        <v>4688</v>
      </c>
      <c r="BW75" s="340" t="s">
        <v>4727</v>
      </c>
      <c r="BX75" s="340" t="s">
        <v>4766</v>
      </c>
      <c r="BY75" s="340" t="s">
        <v>4805</v>
      </c>
      <c r="BZ75" s="806" t="s">
        <v>8520</v>
      </c>
      <c r="CA75" s="806" t="s">
        <v>8521</v>
      </c>
      <c r="CB75" s="1199" t="s">
        <v>8522</v>
      </c>
    </row>
    <row r="76" spans="1:80" ht="15.75" customHeight="1">
      <c r="A76" s="207"/>
      <c r="B76" s="514" t="s">
        <v>8315</v>
      </c>
      <c r="C76" s="406" t="s">
        <v>8138</v>
      </c>
      <c r="D76" s="338" t="s">
        <v>682</v>
      </c>
      <c r="E76" s="338">
        <v>3</v>
      </c>
      <c r="F76" s="339"/>
      <c r="G76" s="339"/>
      <c r="H76" s="339"/>
      <c r="I76" s="339"/>
      <c r="J76" s="339"/>
      <c r="K76" s="339"/>
      <c r="L76" s="339"/>
      <c r="M76" s="339"/>
      <c r="N76" s="340">
        <f t="shared" si="240"/>
        <v>0</v>
      </c>
      <c r="O76" s="339"/>
      <c r="P76" s="339"/>
      <c r="Q76" s="339"/>
      <c r="R76" s="339"/>
      <c r="S76" s="339"/>
      <c r="T76" s="339"/>
      <c r="U76" s="339"/>
      <c r="V76" s="339"/>
      <c r="W76" s="340">
        <f t="shared" si="322"/>
        <v>0</v>
      </c>
      <c r="X76" s="810"/>
      <c r="Y76" s="810"/>
      <c r="Z76" s="811"/>
      <c r="AA76" s="83"/>
      <c r="AB76" s="342" t="s">
        <v>8523</v>
      </c>
      <c r="AC76" s="207"/>
      <c r="AD76" s="343"/>
      <c r="AE76" s="207"/>
      <c r="AF76" s="397"/>
      <c r="AG76" s="336" t="str">
        <f t="shared" si="264"/>
        <v>Please complete all cells in row</v>
      </c>
      <c r="AH76" s="1198"/>
      <c r="AI76" s="337">
        <f xml:space="preserve"> IF( ISNUMBER(F76), 0, 1 )</f>
        <v>1</v>
      </c>
      <c r="AJ76" s="337">
        <f t="shared" ref="AJ76:AJ77" si="365" xml:space="preserve"> IF( ISNUMBER(G76), 0, 1 )</f>
        <v>1</v>
      </c>
      <c r="AK76" s="337">
        <f t="shared" ref="AK76:AK77" si="366" xml:space="preserve"> IF( ISNUMBER(H76), 0, 1 )</f>
        <v>1</v>
      </c>
      <c r="AL76" s="337">
        <f t="shared" ref="AL76:AL77" si="367" xml:space="preserve"> IF( ISNUMBER(I76), 0, 1 )</f>
        <v>1</v>
      </c>
      <c r="AM76" s="337">
        <f t="shared" ref="AM76:AM77" si="368" xml:space="preserve"> IF( ISNUMBER(J76), 0, 1 )</f>
        <v>1</v>
      </c>
      <c r="AN76" s="337">
        <f t="shared" ref="AN76:AN77" si="369" xml:space="preserve"> IF( ISNUMBER(K76), 0, 1 )</f>
        <v>1</v>
      </c>
      <c r="AO76" s="337">
        <f t="shared" ref="AO76:AO77" si="370" xml:space="preserve"> IF( ISNUMBER(L76), 0, 1 )</f>
        <v>1</v>
      </c>
      <c r="AP76" s="337">
        <f t="shared" ref="AP76:AP77" si="371" xml:space="preserve"> IF( ISNUMBER(M76), 0, 1 )</f>
        <v>1</v>
      </c>
      <c r="AQ76" s="210"/>
      <c r="AR76" s="337">
        <f xml:space="preserve"> IF( ISNUMBER(O76), 0, 1 )</f>
        <v>1</v>
      </c>
      <c r="AS76" s="337">
        <f t="shared" ref="AS76:AS77" si="372" xml:space="preserve"> IF( ISNUMBER(P76), 0, 1 )</f>
        <v>1</v>
      </c>
      <c r="AT76" s="337">
        <f t="shared" ref="AT76:AT77" si="373" xml:space="preserve"> IF( ISNUMBER(Q76), 0, 1 )</f>
        <v>1</v>
      </c>
      <c r="AU76" s="337">
        <f t="shared" ref="AU76:AU77" si="374" xml:space="preserve"> IF( ISNUMBER(R76), 0, 1 )</f>
        <v>1</v>
      </c>
      <c r="AV76" s="337">
        <f t="shared" ref="AV76:AV77" si="375" xml:space="preserve"> IF( ISNUMBER(S76), 0, 1 )</f>
        <v>1</v>
      </c>
      <c r="AW76" s="337">
        <f t="shared" ref="AW76:AW77" si="376" xml:space="preserve"> IF( ISNUMBER(T76), 0, 1 )</f>
        <v>1</v>
      </c>
      <c r="AX76" s="337">
        <f t="shared" ref="AX76:AX77" si="377" xml:space="preserve"> IF( ISNUMBER(U76), 0, 1 )</f>
        <v>1</v>
      </c>
      <c r="AY76" s="337">
        <f t="shared" ref="AY76:AY77" si="378" xml:space="preserve"> IF( ISNUMBER(V76), 0, 1 )</f>
        <v>1</v>
      </c>
      <c r="AZ76" s="210"/>
      <c r="BA76" s="210"/>
      <c r="BB76" s="210"/>
      <c r="BC76" s="210"/>
      <c r="BD76" s="415"/>
      <c r="BF76" s="514" t="s">
        <v>8315</v>
      </c>
      <c r="BG76" s="406" t="s">
        <v>8138</v>
      </c>
      <c r="BH76" s="339" t="s">
        <v>3793</v>
      </c>
      <c r="BI76" s="339" t="s">
        <v>3874</v>
      </c>
      <c r="BJ76" s="339" t="s">
        <v>3955</v>
      </c>
      <c r="BK76" s="339" t="s">
        <v>4036</v>
      </c>
      <c r="BL76" s="339" t="s">
        <v>4117</v>
      </c>
      <c r="BM76" s="339" t="s">
        <v>4198</v>
      </c>
      <c r="BN76" s="339" t="s">
        <v>4279</v>
      </c>
      <c r="BO76" s="339" t="s">
        <v>4360</v>
      </c>
      <c r="BP76" s="340" t="s">
        <v>4441</v>
      </c>
      <c r="BQ76" s="339" t="s">
        <v>4494</v>
      </c>
      <c r="BR76" s="339" t="s">
        <v>4533</v>
      </c>
      <c r="BS76" s="339" t="s">
        <v>4572</v>
      </c>
      <c r="BT76" s="339" t="s">
        <v>4611</v>
      </c>
      <c r="BU76" s="339" t="s">
        <v>4650</v>
      </c>
      <c r="BV76" s="339" t="s">
        <v>4689</v>
      </c>
      <c r="BW76" s="339" t="s">
        <v>4728</v>
      </c>
      <c r="BX76" s="339" t="s">
        <v>4767</v>
      </c>
      <c r="BY76" s="340" t="s">
        <v>4806</v>
      </c>
      <c r="BZ76" s="810"/>
      <c r="CA76" s="810"/>
      <c r="CB76" s="811"/>
    </row>
    <row r="77" spans="1:80" ht="15.75" customHeight="1">
      <c r="A77" s="207"/>
      <c r="B77" s="514" t="s">
        <v>8315</v>
      </c>
      <c r="C77" s="406" t="s">
        <v>8140</v>
      </c>
      <c r="D77" s="338" t="s">
        <v>682</v>
      </c>
      <c r="E77" s="338">
        <v>3</v>
      </c>
      <c r="F77" s="339"/>
      <c r="G77" s="339"/>
      <c r="H77" s="339"/>
      <c r="I77" s="339"/>
      <c r="J77" s="339"/>
      <c r="K77" s="339"/>
      <c r="L77" s="339"/>
      <c r="M77" s="339"/>
      <c r="N77" s="340">
        <f t="shared" si="240"/>
        <v>0</v>
      </c>
      <c r="O77" s="339"/>
      <c r="P77" s="339"/>
      <c r="Q77" s="339"/>
      <c r="R77" s="339"/>
      <c r="S77" s="339"/>
      <c r="T77" s="339"/>
      <c r="U77" s="339"/>
      <c r="V77" s="339"/>
      <c r="W77" s="340">
        <f t="shared" si="322"/>
        <v>0</v>
      </c>
      <c r="X77" s="810"/>
      <c r="Y77" s="810"/>
      <c r="Z77" s="811"/>
      <c r="AA77" s="83"/>
      <c r="AB77" s="342" t="s">
        <v>8524</v>
      </c>
      <c r="AC77" s="207"/>
      <c r="AD77" s="343"/>
      <c r="AE77" s="207"/>
      <c r="AF77" s="397"/>
      <c r="AG77" s="336" t="str">
        <f t="shared" si="264"/>
        <v>Please complete all cells in row</v>
      </c>
      <c r="AH77" s="1128"/>
      <c r="AI77" s="337">
        <f t="shared" ref="AI77" si="379" xml:space="preserve"> IF( ISNUMBER(F77), 0, 1 )</f>
        <v>1</v>
      </c>
      <c r="AJ77" s="337">
        <f t="shared" si="365"/>
        <v>1</v>
      </c>
      <c r="AK77" s="337">
        <f t="shared" si="366"/>
        <v>1</v>
      </c>
      <c r="AL77" s="337">
        <f t="shared" si="367"/>
        <v>1</v>
      </c>
      <c r="AM77" s="337">
        <f t="shared" si="368"/>
        <v>1</v>
      </c>
      <c r="AN77" s="337">
        <f t="shared" si="369"/>
        <v>1</v>
      </c>
      <c r="AO77" s="337">
        <f t="shared" si="370"/>
        <v>1</v>
      </c>
      <c r="AP77" s="337">
        <f t="shared" si="371"/>
        <v>1</v>
      </c>
      <c r="AQ77" s="210"/>
      <c r="AR77" s="337">
        <f t="shared" ref="AR77" si="380" xml:space="preserve"> IF( ISNUMBER(O77), 0, 1 )</f>
        <v>1</v>
      </c>
      <c r="AS77" s="337">
        <f t="shared" si="372"/>
        <v>1</v>
      </c>
      <c r="AT77" s="337">
        <f t="shared" si="373"/>
        <v>1</v>
      </c>
      <c r="AU77" s="337">
        <f t="shared" si="374"/>
        <v>1</v>
      </c>
      <c r="AV77" s="337">
        <f t="shared" si="375"/>
        <v>1</v>
      </c>
      <c r="AW77" s="337">
        <f t="shared" si="376"/>
        <v>1</v>
      </c>
      <c r="AX77" s="337">
        <f t="shared" si="377"/>
        <v>1</v>
      </c>
      <c r="AY77" s="337">
        <f t="shared" si="378"/>
        <v>1</v>
      </c>
      <c r="AZ77" s="210"/>
      <c r="BA77" s="210"/>
      <c r="BB77" s="210"/>
      <c r="BC77" s="210"/>
      <c r="BD77" s="415"/>
      <c r="BF77" s="514" t="s">
        <v>8315</v>
      </c>
      <c r="BG77" s="406" t="s">
        <v>8140</v>
      </c>
      <c r="BH77" s="339" t="s">
        <v>3794</v>
      </c>
      <c r="BI77" s="339" t="s">
        <v>3875</v>
      </c>
      <c r="BJ77" s="339" t="s">
        <v>3956</v>
      </c>
      <c r="BK77" s="339" t="s">
        <v>4037</v>
      </c>
      <c r="BL77" s="339" t="s">
        <v>4118</v>
      </c>
      <c r="BM77" s="339" t="s">
        <v>4199</v>
      </c>
      <c r="BN77" s="339" t="s">
        <v>4280</v>
      </c>
      <c r="BO77" s="339" t="s">
        <v>4361</v>
      </c>
      <c r="BP77" s="340" t="s">
        <v>4442</v>
      </c>
      <c r="BQ77" s="339" t="s">
        <v>4495</v>
      </c>
      <c r="BR77" s="339" t="s">
        <v>4534</v>
      </c>
      <c r="BS77" s="339" t="s">
        <v>4573</v>
      </c>
      <c r="BT77" s="339" t="s">
        <v>4612</v>
      </c>
      <c r="BU77" s="339" t="s">
        <v>4651</v>
      </c>
      <c r="BV77" s="339" t="s">
        <v>4690</v>
      </c>
      <c r="BW77" s="339" t="s">
        <v>4729</v>
      </c>
      <c r="BX77" s="339" t="s">
        <v>4768</v>
      </c>
      <c r="BY77" s="340" t="s">
        <v>4807</v>
      </c>
      <c r="BZ77" s="810"/>
      <c r="CA77" s="810"/>
      <c r="CB77" s="811"/>
    </row>
    <row r="78" spans="1:80" ht="15.75" customHeight="1">
      <c r="A78" s="207"/>
      <c r="B78" s="514" t="s">
        <v>8315</v>
      </c>
      <c r="C78" s="406" t="s">
        <v>8142</v>
      </c>
      <c r="D78" s="338" t="s">
        <v>682</v>
      </c>
      <c r="E78" s="338">
        <v>3</v>
      </c>
      <c r="F78" s="340">
        <f>IFERROR(SUM(F76:F77), 0)</f>
        <v>0</v>
      </c>
      <c r="G78" s="340">
        <f t="shared" ref="G78:M78" si="381">IFERROR(SUM(G76:G77), 0)</f>
        <v>0</v>
      </c>
      <c r="H78" s="340">
        <f t="shared" si="381"/>
        <v>0</v>
      </c>
      <c r="I78" s="340">
        <f t="shared" si="381"/>
        <v>0</v>
      </c>
      <c r="J78" s="340">
        <f t="shared" si="381"/>
        <v>0</v>
      </c>
      <c r="K78" s="340">
        <f t="shared" si="381"/>
        <v>0</v>
      </c>
      <c r="L78" s="340">
        <f t="shared" si="381"/>
        <v>0</v>
      </c>
      <c r="M78" s="340">
        <f t="shared" si="381"/>
        <v>0</v>
      </c>
      <c r="N78" s="340">
        <f t="shared" si="240"/>
        <v>0</v>
      </c>
      <c r="O78" s="340">
        <f>IFERROR(SUM(O76:O77), 0)</f>
        <v>0</v>
      </c>
      <c r="P78" s="340">
        <f t="shared" ref="P78:V78" si="382">IFERROR(SUM(P76:P77), 0)</f>
        <v>0</v>
      </c>
      <c r="Q78" s="340">
        <f t="shared" si="382"/>
        <v>0</v>
      </c>
      <c r="R78" s="340">
        <f t="shared" si="382"/>
        <v>0</v>
      </c>
      <c r="S78" s="340">
        <f t="shared" si="382"/>
        <v>0</v>
      </c>
      <c r="T78" s="340">
        <f t="shared" si="382"/>
        <v>0</v>
      </c>
      <c r="U78" s="340">
        <f t="shared" si="382"/>
        <v>0</v>
      </c>
      <c r="V78" s="340">
        <f t="shared" si="382"/>
        <v>0</v>
      </c>
      <c r="W78" s="340">
        <f>IFERROR(SUM(O78:V78), 0)</f>
        <v>0</v>
      </c>
      <c r="X78" s="339"/>
      <c r="Y78" s="339"/>
      <c r="Z78" s="457"/>
      <c r="AA78" s="83"/>
      <c r="AB78" s="342" t="s">
        <v>8525</v>
      </c>
      <c r="AC78" s="207"/>
      <c r="AD78" s="343"/>
      <c r="AE78" s="207"/>
      <c r="AF78" s="397"/>
      <c r="AG78" s="336" t="str">
        <f t="shared" si="264"/>
        <v>Please complete all cells in row</v>
      </c>
      <c r="AH78" s="1198"/>
      <c r="AI78" s="210"/>
      <c r="AJ78" s="210"/>
      <c r="AK78" s="210"/>
      <c r="AL78" s="210"/>
      <c r="AM78" s="210"/>
      <c r="AN78" s="210"/>
      <c r="AO78" s="210"/>
      <c r="AP78" s="210"/>
      <c r="AQ78" s="210"/>
      <c r="AR78" s="210"/>
      <c r="AS78" s="210"/>
      <c r="AT78" s="210"/>
      <c r="AU78" s="210"/>
      <c r="AV78" s="210"/>
      <c r="AW78" s="210"/>
      <c r="AX78" s="210"/>
      <c r="AY78" s="210"/>
      <c r="AZ78" s="210"/>
      <c r="BA78" s="337">
        <f t="shared" ref="BA78:BA88" si="383" xml:space="preserve"> IF( ISNUMBER(X78), 0, 1 )</f>
        <v>1</v>
      </c>
      <c r="BB78" s="337">
        <f t="shared" ref="BB78:BB88" si="384" xml:space="preserve"> IF( ISNUMBER(Y78), 0, 1 )</f>
        <v>1</v>
      </c>
      <c r="BC78" s="337">
        <f t="shared" ref="BC78:BC88" si="385" xml:space="preserve"> IF( ISNUMBER(Z78), 0, 1 )</f>
        <v>1</v>
      </c>
      <c r="BD78" s="415"/>
      <c r="BF78" s="514" t="s">
        <v>8315</v>
      </c>
      <c r="BG78" s="406" t="s">
        <v>8142</v>
      </c>
      <c r="BH78" s="340" t="s">
        <v>3795</v>
      </c>
      <c r="BI78" s="340" t="s">
        <v>3876</v>
      </c>
      <c r="BJ78" s="340" t="s">
        <v>3957</v>
      </c>
      <c r="BK78" s="340" t="s">
        <v>4038</v>
      </c>
      <c r="BL78" s="340" t="s">
        <v>4119</v>
      </c>
      <c r="BM78" s="340" t="s">
        <v>4200</v>
      </c>
      <c r="BN78" s="340" t="s">
        <v>4281</v>
      </c>
      <c r="BO78" s="340" t="s">
        <v>4362</v>
      </c>
      <c r="BP78" s="340" t="s">
        <v>4443</v>
      </c>
      <c r="BQ78" s="340" t="s">
        <v>4496</v>
      </c>
      <c r="BR78" s="340" t="s">
        <v>4535</v>
      </c>
      <c r="BS78" s="340" t="s">
        <v>4574</v>
      </c>
      <c r="BT78" s="340" t="s">
        <v>4613</v>
      </c>
      <c r="BU78" s="340" t="s">
        <v>4652</v>
      </c>
      <c r="BV78" s="340" t="s">
        <v>4691</v>
      </c>
      <c r="BW78" s="340" t="s">
        <v>4730</v>
      </c>
      <c r="BX78" s="340" t="s">
        <v>4769</v>
      </c>
      <c r="BY78" s="340" t="s">
        <v>4808</v>
      </c>
      <c r="BZ78" s="806" t="s">
        <v>8526</v>
      </c>
      <c r="CA78" s="806" t="s">
        <v>8527</v>
      </c>
      <c r="CB78" s="1199" t="s">
        <v>8528</v>
      </c>
    </row>
    <row r="79" spans="1:80" ht="15.75" customHeight="1">
      <c r="A79" s="207"/>
      <c r="B79" s="839" t="s">
        <v>8322</v>
      </c>
      <c r="C79" s="406" t="s">
        <v>8138</v>
      </c>
      <c r="D79" s="338" t="s">
        <v>682</v>
      </c>
      <c r="E79" s="338">
        <v>3</v>
      </c>
      <c r="F79" s="339"/>
      <c r="G79" s="339"/>
      <c r="H79" s="339"/>
      <c r="I79" s="339"/>
      <c r="J79" s="339"/>
      <c r="K79" s="339"/>
      <c r="L79" s="339"/>
      <c r="M79" s="339"/>
      <c r="N79" s="340">
        <f t="shared" si="240"/>
        <v>0</v>
      </c>
      <c r="O79" s="451"/>
      <c r="P79" s="451"/>
      <c r="Q79" s="451"/>
      <c r="R79" s="451"/>
      <c r="S79" s="451"/>
      <c r="T79" s="451"/>
      <c r="U79" s="451"/>
      <c r="V79" s="451"/>
      <c r="W79" s="451"/>
      <c r="X79" s="339"/>
      <c r="Y79" s="339"/>
      <c r="Z79" s="457"/>
      <c r="AA79" s="83"/>
      <c r="AB79" s="342" t="s">
        <v>8529</v>
      </c>
      <c r="AC79" s="207"/>
      <c r="AD79" s="343"/>
      <c r="AE79" s="207"/>
      <c r="AF79" s="397"/>
      <c r="AG79" s="336" t="str">
        <f t="shared" si="264"/>
        <v>Please complete all cells in row</v>
      </c>
      <c r="AH79" s="397"/>
      <c r="AI79" s="337">
        <f t="shared" ref="AI79:AI88" si="386" xml:space="preserve"> IF( ISNUMBER(F79), 0, 1 )</f>
        <v>1</v>
      </c>
      <c r="AJ79" s="337">
        <f t="shared" ref="AJ79:AJ88" si="387" xml:space="preserve"> IF( ISNUMBER(G79), 0, 1 )</f>
        <v>1</v>
      </c>
      <c r="AK79" s="337">
        <f t="shared" ref="AK79:AK88" si="388" xml:space="preserve"> IF( ISNUMBER(H79), 0, 1 )</f>
        <v>1</v>
      </c>
      <c r="AL79" s="337">
        <f t="shared" ref="AL79:AL88" si="389" xml:space="preserve"> IF( ISNUMBER(I79), 0, 1 )</f>
        <v>1</v>
      </c>
      <c r="AM79" s="337">
        <f t="shared" ref="AM79:AM88" si="390" xml:space="preserve"> IF( ISNUMBER(J79), 0, 1 )</f>
        <v>1</v>
      </c>
      <c r="AN79" s="337">
        <f t="shared" ref="AN79:AN88" si="391" xml:space="preserve"> IF( ISNUMBER(K79), 0, 1 )</f>
        <v>1</v>
      </c>
      <c r="AO79" s="337">
        <f t="shared" ref="AO79:AO88" si="392" xml:space="preserve"> IF( ISNUMBER(L79), 0, 1 )</f>
        <v>1</v>
      </c>
      <c r="AP79" s="337">
        <f t="shared" ref="AP79:AP88" si="393" xml:space="preserve"> IF( ISNUMBER(M79), 0, 1 )</f>
        <v>1</v>
      </c>
      <c r="AQ79" s="210"/>
      <c r="AR79" s="210"/>
      <c r="AS79" s="210"/>
      <c r="AT79" s="210"/>
      <c r="AU79" s="210"/>
      <c r="AV79" s="210"/>
      <c r="AW79" s="210"/>
      <c r="AX79" s="210"/>
      <c r="AY79" s="210"/>
      <c r="AZ79" s="210"/>
      <c r="BA79" s="337">
        <f t="shared" si="383"/>
        <v>1</v>
      </c>
      <c r="BB79" s="337">
        <f t="shared" si="384"/>
        <v>1</v>
      </c>
      <c r="BC79" s="337">
        <f t="shared" si="385"/>
        <v>1</v>
      </c>
      <c r="BD79" s="415"/>
      <c r="BF79" s="839" t="s">
        <v>8322</v>
      </c>
      <c r="BG79" s="406" t="s">
        <v>8138</v>
      </c>
      <c r="BH79" s="339" t="s">
        <v>3796</v>
      </c>
      <c r="BI79" s="339" t="s">
        <v>3877</v>
      </c>
      <c r="BJ79" s="339" t="s">
        <v>3958</v>
      </c>
      <c r="BK79" s="339" t="s">
        <v>4039</v>
      </c>
      <c r="BL79" s="339" t="s">
        <v>4120</v>
      </c>
      <c r="BM79" s="339" t="s">
        <v>4201</v>
      </c>
      <c r="BN79" s="339" t="s">
        <v>4282</v>
      </c>
      <c r="BO79" s="339" t="s">
        <v>4363</v>
      </c>
      <c r="BP79" s="340" t="s">
        <v>4444</v>
      </c>
      <c r="BQ79" s="451"/>
      <c r="BR79" s="451"/>
      <c r="BS79" s="451"/>
      <c r="BT79" s="451"/>
      <c r="BU79" s="451"/>
      <c r="BV79" s="451"/>
      <c r="BW79" s="451"/>
      <c r="BX79" s="451"/>
      <c r="BY79" s="451"/>
      <c r="BZ79" s="806" t="s">
        <v>8530</v>
      </c>
      <c r="CA79" s="806" t="s">
        <v>8531</v>
      </c>
      <c r="CB79" s="1199" t="s">
        <v>8532</v>
      </c>
    </row>
    <row r="80" spans="1:80" ht="15.75" customHeight="1">
      <c r="A80" s="207"/>
      <c r="B80" s="839" t="s">
        <v>8322</v>
      </c>
      <c r="C80" s="406" t="s">
        <v>8140</v>
      </c>
      <c r="D80" s="338" t="s">
        <v>682</v>
      </c>
      <c r="E80" s="338">
        <v>3</v>
      </c>
      <c r="F80" s="339"/>
      <c r="G80" s="339"/>
      <c r="H80" s="339"/>
      <c r="I80" s="339"/>
      <c r="J80" s="339"/>
      <c r="K80" s="339"/>
      <c r="L80" s="339"/>
      <c r="M80" s="339"/>
      <c r="N80" s="340">
        <f t="shared" si="240"/>
        <v>0</v>
      </c>
      <c r="O80" s="451"/>
      <c r="P80" s="451"/>
      <c r="Q80" s="451"/>
      <c r="R80" s="451"/>
      <c r="S80" s="451"/>
      <c r="T80" s="451"/>
      <c r="U80" s="451"/>
      <c r="V80" s="451"/>
      <c r="W80" s="451"/>
      <c r="X80" s="339"/>
      <c r="Y80" s="339"/>
      <c r="Z80" s="457"/>
      <c r="AA80" s="83"/>
      <c r="AB80" s="342" t="s">
        <v>8533</v>
      </c>
      <c r="AC80" s="207"/>
      <c r="AD80" s="343"/>
      <c r="AE80" s="207"/>
      <c r="AF80" s="397"/>
      <c r="AG80" s="336" t="str">
        <f t="shared" si="264"/>
        <v>Please complete all cells in row</v>
      </c>
      <c r="AH80" s="397"/>
      <c r="AI80" s="337">
        <f t="shared" si="386"/>
        <v>1</v>
      </c>
      <c r="AJ80" s="337">
        <f t="shared" si="387"/>
        <v>1</v>
      </c>
      <c r="AK80" s="337">
        <f t="shared" si="388"/>
        <v>1</v>
      </c>
      <c r="AL80" s="337">
        <f t="shared" si="389"/>
        <v>1</v>
      </c>
      <c r="AM80" s="337">
        <f t="shared" si="390"/>
        <v>1</v>
      </c>
      <c r="AN80" s="337">
        <f t="shared" si="391"/>
        <v>1</v>
      </c>
      <c r="AO80" s="337">
        <f t="shared" si="392"/>
        <v>1</v>
      </c>
      <c r="AP80" s="337">
        <f t="shared" si="393"/>
        <v>1</v>
      </c>
      <c r="AQ80" s="210"/>
      <c r="AR80" s="210"/>
      <c r="AS80" s="210"/>
      <c r="AT80" s="210"/>
      <c r="AU80" s="210"/>
      <c r="AV80" s="210"/>
      <c r="AW80" s="210"/>
      <c r="AX80" s="210"/>
      <c r="AY80" s="210"/>
      <c r="AZ80" s="210"/>
      <c r="BA80" s="337">
        <f t="shared" si="383"/>
        <v>1</v>
      </c>
      <c r="BB80" s="337">
        <f t="shared" si="384"/>
        <v>1</v>
      </c>
      <c r="BC80" s="337">
        <f t="shared" si="385"/>
        <v>1</v>
      </c>
      <c r="BD80" s="415"/>
      <c r="BF80" s="839" t="s">
        <v>8322</v>
      </c>
      <c r="BG80" s="406" t="s">
        <v>8140</v>
      </c>
      <c r="BH80" s="339" t="s">
        <v>3797</v>
      </c>
      <c r="BI80" s="339" t="s">
        <v>3878</v>
      </c>
      <c r="BJ80" s="339" t="s">
        <v>3959</v>
      </c>
      <c r="BK80" s="339" t="s">
        <v>4040</v>
      </c>
      <c r="BL80" s="339" t="s">
        <v>4121</v>
      </c>
      <c r="BM80" s="339" t="s">
        <v>4202</v>
      </c>
      <c r="BN80" s="339" t="s">
        <v>4283</v>
      </c>
      <c r="BO80" s="339" t="s">
        <v>4364</v>
      </c>
      <c r="BP80" s="340" t="s">
        <v>4445</v>
      </c>
      <c r="BQ80" s="451"/>
      <c r="BR80" s="451"/>
      <c r="BS80" s="451"/>
      <c r="BT80" s="451"/>
      <c r="BU80" s="451"/>
      <c r="BV80" s="451"/>
      <c r="BW80" s="451"/>
      <c r="BX80" s="451"/>
      <c r="BY80" s="451"/>
      <c r="BZ80" s="806" t="s">
        <v>8534</v>
      </c>
      <c r="CA80" s="806" t="s">
        <v>8535</v>
      </c>
      <c r="CB80" s="1199" t="s">
        <v>8536</v>
      </c>
    </row>
    <row r="81" spans="1:80" ht="15.75" customHeight="1">
      <c r="A81" s="207"/>
      <c r="B81" s="839" t="s">
        <v>8331</v>
      </c>
      <c r="C81" s="406" t="s">
        <v>8138</v>
      </c>
      <c r="D81" s="338" t="s">
        <v>682</v>
      </c>
      <c r="E81" s="338">
        <v>3</v>
      </c>
      <c r="F81" s="339"/>
      <c r="G81" s="339"/>
      <c r="H81" s="339"/>
      <c r="I81" s="339"/>
      <c r="J81" s="339"/>
      <c r="K81" s="339"/>
      <c r="L81" s="339"/>
      <c r="M81" s="339"/>
      <c r="N81" s="340">
        <f t="shared" si="240"/>
        <v>0</v>
      </c>
      <c r="O81" s="451"/>
      <c r="P81" s="451"/>
      <c r="Q81" s="451"/>
      <c r="R81" s="451"/>
      <c r="S81" s="451"/>
      <c r="T81" s="451"/>
      <c r="U81" s="451"/>
      <c r="V81" s="451"/>
      <c r="W81" s="451"/>
      <c r="X81" s="339"/>
      <c r="Y81" s="339"/>
      <c r="Z81" s="457"/>
      <c r="AA81" s="83"/>
      <c r="AB81" s="342" t="s">
        <v>8537</v>
      </c>
      <c r="AC81" s="207"/>
      <c r="AD81" s="343"/>
      <c r="AE81" s="207"/>
      <c r="AF81" s="397"/>
      <c r="AG81" s="336" t="str">
        <f t="shared" si="264"/>
        <v>Please complete all cells in row</v>
      </c>
      <c r="AH81" s="397"/>
      <c r="AI81" s="337">
        <f t="shared" si="386"/>
        <v>1</v>
      </c>
      <c r="AJ81" s="337">
        <f t="shared" si="387"/>
        <v>1</v>
      </c>
      <c r="AK81" s="337">
        <f t="shared" si="388"/>
        <v>1</v>
      </c>
      <c r="AL81" s="337">
        <f t="shared" si="389"/>
        <v>1</v>
      </c>
      <c r="AM81" s="337">
        <f t="shared" si="390"/>
        <v>1</v>
      </c>
      <c r="AN81" s="337">
        <f t="shared" si="391"/>
        <v>1</v>
      </c>
      <c r="AO81" s="337">
        <f t="shared" si="392"/>
        <v>1</v>
      </c>
      <c r="AP81" s="337">
        <f t="shared" si="393"/>
        <v>1</v>
      </c>
      <c r="AQ81" s="210"/>
      <c r="AR81" s="210"/>
      <c r="AS81" s="210"/>
      <c r="AT81" s="210"/>
      <c r="AU81" s="210"/>
      <c r="AV81" s="210"/>
      <c r="AW81" s="210"/>
      <c r="AX81" s="210"/>
      <c r="AY81" s="210"/>
      <c r="AZ81" s="210"/>
      <c r="BA81" s="337">
        <f t="shared" si="383"/>
        <v>1</v>
      </c>
      <c r="BB81" s="337">
        <f t="shared" si="384"/>
        <v>1</v>
      </c>
      <c r="BC81" s="337">
        <f t="shared" si="385"/>
        <v>1</v>
      </c>
      <c r="BD81" s="415"/>
      <c r="BF81" s="839" t="s">
        <v>8331</v>
      </c>
      <c r="BG81" s="406" t="s">
        <v>8138</v>
      </c>
      <c r="BH81" s="339" t="s">
        <v>3798</v>
      </c>
      <c r="BI81" s="339" t="s">
        <v>3879</v>
      </c>
      <c r="BJ81" s="339" t="s">
        <v>3960</v>
      </c>
      <c r="BK81" s="339" t="s">
        <v>4041</v>
      </c>
      <c r="BL81" s="339" t="s">
        <v>4122</v>
      </c>
      <c r="BM81" s="339" t="s">
        <v>4203</v>
      </c>
      <c r="BN81" s="339" t="s">
        <v>4284</v>
      </c>
      <c r="BO81" s="339" t="s">
        <v>4365</v>
      </c>
      <c r="BP81" s="340" t="s">
        <v>4446</v>
      </c>
      <c r="BQ81" s="451"/>
      <c r="BR81" s="451"/>
      <c r="BS81" s="451"/>
      <c r="BT81" s="451"/>
      <c r="BU81" s="451"/>
      <c r="BV81" s="451"/>
      <c r="BW81" s="451"/>
      <c r="BX81" s="451"/>
      <c r="BY81" s="451"/>
      <c r="BZ81" s="806" t="s">
        <v>8538</v>
      </c>
      <c r="CA81" s="806" t="s">
        <v>8539</v>
      </c>
      <c r="CB81" s="1199" t="s">
        <v>8540</v>
      </c>
    </row>
    <row r="82" spans="1:80" ht="15.75" customHeight="1">
      <c r="A82" s="207"/>
      <c r="B82" s="839" t="s">
        <v>8331</v>
      </c>
      <c r="C82" s="406" t="s">
        <v>8140</v>
      </c>
      <c r="D82" s="338" t="s">
        <v>682</v>
      </c>
      <c r="E82" s="338">
        <v>3</v>
      </c>
      <c r="F82" s="339"/>
      <c r="G82" s="339"/>
      <c r="H82" s="339"/>
      <c r="I82" s="339"/>
      <c r="J82" s="339"/>
      <c r="K82" s="339"/>
      <c r="L82" s="339"/>
      <c r="M82" s="339"/>
      <c r="N82" s="340">
        <f t="shared" si="240"/>
        <v>0</v>
      </c>
      <c r="O82" s="451"/>
      <c r="P82" s="451"/>
      <c r="Q82" s="451"/>
      <c r="R82" s="451"/>
      <c r="S82" s="451"/>
      <c r="T82" s="451"/>
      <c r="U82" s="451"/>
      <c r="V82" s="451"/>
      <c r="W82" s="451"/>
      <c r="X82" s="339"/>
      <c r="Y82" s="339"/>
      <c r="Z82" s="457"/>
      <c r="AA82" s="83"/>
      <c r="AB82" s="342" t="s">
        <v>8541</v>
      </c>
      <c r="AC82" s="207"/>
      <c r="AD82" s="343"/>
      <c r="AE82" s="207"/>
      <c r="AF82" s="397"/>
      <c r="AG82" s="336" t="str">
        <f t="shared" si="264"/>
        <v>Please complete all cells in row</v>
      </c>
      <c r="AH82" s="397"/>
      <c r="AI82" s="337">
        <f t="shared" si="386"/>
        <v>1</v>
      </c>
      <c r="AJ82" s="337">
        <f t="shared" si="387"/>
        <v>1</v>
      </c>
      <c r="AK82" s="337">
        <f t="shared" si="388"/>
        <v>1</v>
      </c>
      <c r="AL82" s="337">
        <f t="shared" si="389"/>
        <v>1</v>
      </c>
      <c r="AM82" s="337">
        <f t="shared" si="390"/>
        <v>1</v>
      </c>
      <c r="AN82" s="337">
        <f t="shared" si="391"/>
        <v>1</v>
      </c>
      <c r="AO82" s="337">
        <f t="shared" si="392"/>
        <v>1</v>
      </c>
      <c r="AP82" s="337">
        <f t="shared" si="393"/>
        <v>1</v>
      </c>
      <c r="AQ82" s="210"/>
      <c r="AR82" s="210"/>
      <c r="AS82" s="210"/>
      <c r="AT82" s="210"/>
      <c r="AU82" s="210"/>
      <c r="AV82" s="210"/>
      <c r="AW82" s="210"/>
      <c r="AX82" s="210"/>
      <c r="AY82" s="210"/>
      <c r="AZ82" s="210"/>
      <c r="BA82" s="337">
        <f t="shared" si="383"/>
        <v>1</v>
      </c>
      <c r="BB82" s="337">
        <f t="shared" si="384"/>
        <v>1</v>
      </c>
      <c r="BC82" s="337">
        <f t="shared" si="385"/>
        <v>1</v>
      </c>
      <c r="BD82" s="415"/>
      <c r="BF82" s="839" t="s">
        <v>8331</v>
      </c>
      <c r="BG82" s="406" t="s">
        <v>8140</v>
      </c>
      <c r="BH82" s="339" t="s">
        <v>3799</v>
      </c>
      <c r="BI82" s="339" t="s">
        <v>3880</v>
      </c>
      <c r="BJ82" s="339" t="s">
        <v>3961</v>
      </c>
      <c r="BK82" s="339" t="s">
        <v>4042</v>
      </c>
      <c r="BL82" s="339" t="s">
        <v>4123</v>
      </c>
      <c r="BM82" s="339" t="s">
        <v>4204</v>
      </c>
      <c r="BN82" s="339" t="s">
        <v>4285</v>
      </c>
      <c r="BO82" s="339" t="s">
        <v>4366</v>
      </c>
      <c r="BP82" s="340" t="s">
        <v>4447</v>
      </c>
      <c r="BQ82" s="451"/>
      <c r="BR82" s="451"/>
      <c r="BS82" s="451"/>
      <c r="BT82" s="451"/>
      <c r="BU82" s="451"/>
      <c r="BV82" s="451"/>
      <c r="BW82" s="451"/>
      <c r="BX82" s="451"/>
      <c r="BY82" s="451"/>
      <c r="BZ82" s="806" t="s">
        <v>8542</v>
      </c>
      <c r="CA82" s="806" t="s">
        <v>8543</v>
      </c>
      <c r="CB82" s="1199" t="s">
        <v>8544</v>
      </c>
    </row>
    <row r="83" spans="1:80" ht="15.75" customHeight="1">
      <c r="A83" s="207"/>
      <c r="B83" s="839" t="s">
        <v>8340</v>
      </c>
      <c r="C83" s="406" t="s">
        <v>8138</v>
      </c>
      <c r="D83" s="338" t="s">
        <v>682</v>
      </c>
      <c r="E83" s="338">
        <v>3</v>
      </c>
      <c r="F83" s="339"/>
      <c r="G83" s="339"/>
      <c r="H83" s="339"/>
      <c r="I83" s="339"/>
      <c r="J83" s="339"/>
      <c r="K83" s="339"/>
      <c r="L83" s="339"/>
      <c r="M83" s="339"/>
      <c r="N83" s="340">
        <f t="shared" si="240"/>
        <v>0</v>
      </c>
      <c r="O83" s="451"/>
      <c r="P83" s="451"/>
      <c r="Q83" s="451"/>
      <c r="R83" s="451"/>
      <c r="S83" s="451"/>
      <c r="T83" s="451"/>
      <c r="U83" s="451"/>
      <c r="V83" s="451"/>
      <c r="W83" s="451"/>
      <c r="X83" s="339"/>
      <c r="Y83" s="339"/>
      <c r="Z83" s="457"/>
      <c r="AA83" s="83"/>
      <c r="AB83" s="342" t="s">
        <v>8545</v>
      </c>
      <c r="AC83" s="207"/>
      <c r="AD83" s="343"/>
      <c r="AE83" s="207"/>
      <c r="AF83" s="397"/>
      <c r="AG83" s="336" t="str">
        <f t="shared" si="264"/>
        <v>Please complete all cells in row</v>
      </c>
      <c r="AH83" s="397"/>
      <c r="AI83" s="337">
        <f t="shared" si="386"/>
        <v>1</v>
      </c>
      <c r="AJ83" s="337">
        <f t="shared" si="387"/>
        <v>1</v>
      </c>
      <c r="AK83" s="337">
        <f t="shared" si="388"/>
        <v>1</v>
      </c>
      <c r="AL83" s="337">
        <f t="shared" si="389"/>
        <v>1</v>
      </c>
      <c r="AM83" s="337">
        <f t="shared" si="390"/>
        <v>1</v>
      </c>
      <c r="AN83" s="337">
        <f t="shared" si="391"/>
        <v>1</v>
      </c>
      <c r="AO83" s="337">
        <f t="shared" si="392"/>
        <v>1</v>
      </c>
      <c r="AP83" s="337">
        <f t="shared" si="393"/>
        <v>1</v>
      </c>
      <c r="AQ83" s="210"/>
      <c r="AR83" s="210"/>
      <c r="AS83" s="210"/>
      <c r="AT83" s="210"/>
      <c r="AU83" s="210"/>
      <c r="AV83" s="210"/>
      <c r="AW83" s="210"/>
      <c r="AX83" s="210"/>
      <c r="AY83" s="210"/>
      <c r="AZ83" s="210"/>
      <c r="BA83" s="337">
        <f t="shared" si="383"/>
        <v>1</v>
      </c>
      <c r="BB83" s="337">
        <f t="shared" si="384"/>
        <v>1</v>
      </c>
      <c r="BC83" s="337">
        <f t="shared" si="385"/>
        <v>1</v>
      </c>
      <c r="BD83" s="415"/>
      <c r="BF83" s="839" t="s">
        <v>8340</v>
      </c>
      <c r="BG83" s="406" t="s">
        <v>8138</v>
      </c>
      <c r="BH83" s="339" t="s">
        <v>3800</v>
      </c>
      <c r="BI83" s="339" t="s">
        <v>3881</v>
      </c>
      <c r="BJ83" s="339" t="s">
        <v>3962</v>
      </c>
      <c r="BK83" s="339" t="s">
        <v>4043</v>
      </c>
      <c r="BL83" s="339" t="s">
        <v>4124</v>
      </c>
      <c r="BM83" s="339" t="s">
        <v>4205</v>
      </c>
      <c r="BN83" s="339" t="s">
        <v>4286</v>
      </c>
      <c r="BO83" s="339" t="s">
        <v>4367</v>
      </c>
      <c r="BP83" s="340" t="s">
        <v>4448</v>
      </c>
      <c r="BQ83" s="451"/>
      <c r="BR83" s="451"/>
      <c r="BS83" s="451"/>
      <c r="BT83" s="451"/>
      <c r="BU83" s="451"/>
      <c r="BV83" s="451"/>
      <c r="BW83" s="451"/>
      <c r="BX83" s="451"/>
      <c r="BY83" s="451"/>
      <c r="BZ83" s="806" t="s">
        <v>8546</v>
      </c>
      <c r="CA83" s="806" t="s">
        <v>8547</v>
      </c>
      <c r="CB83" s="1199" t="s">
        <v>8548</v>
      </c>
    </row>
    <row r="84" spans="1:80" ht="15.75" customHeight="1">
      <c r="A84" s="207"/>
      <c r="B84" s="839" t="s">
        <v>8340</v>
      </c>
      <c r="C84" s="406" t="s">
        <v>8140</v>
      </c>
      <c r="D84" s="338" t="s">
        <v>682</v>
      </c>
      <c r="E84" s="338">
        <v>3</v>
      </c>
      <c r="F84" s="339"/>
      <c r="G84" s="339"/>
      <c r="H84" s="339"/>
      <c r="I84" s="339"/>
      <c r="J84" s="339"/>
      <c r="K84" s="339"/>
      <c r="L84" s="339"/>
      <c r="M84" s="339"/>
      <c r="N84" s="340">
        <f t="shared" si="240"/>
        <v>0</v>
      </c>
      <c r="O84" s="451"/>
      <c r="P84" s="451"/>
      <c r="Q84" s="451"/>
      <c r="R84" s="451"/>
      <c r="S84" s="451"/>
      <c r="T84" s="451"/>
      <c r="U84" s="451"/>
      <c r="V84" s="451"/>
      <c r="W84" s="451"/>
      <c r="X84" s="339"/>
      <c r="Y84" s="339"/>
      <c r="Z84" s="457"/>
      <c r="AA84" s="83"/>
      <c r="AB84" s="342" t="s">
        <v>8549</v>
      </c>
      <c r="AC84" s="207"/>
      <c r="AD84" s="343"/>
      <c r="AE84" s="207"/>
      <c r="AF84" s="397"/>
      <c r="AG84" s="336" t="str">
        <f t="shared" si="264"/>
        <v>Please complete all cells in row</v>
      </c>
      <c r="AH84" s="397"/>
      <c r="AI84" s="337">
        <f t="shared" si="386"/>
        <v>1</v>
      </c>
      <c r="AJ84" s="337">
        <f t="shared" si="387"/>
        <v>1</v>
      </c>
      <c r="AK84" s="337">
        <f t="shared" si="388"/>
        <v>1</v>
      </c>
      <c r="AL84" s="337">
        <f t="shared" si="389"/>
        <v>1</v>
      </c>
      <c r="AM84" s="337">
        <f t="shared" si="390"/>
        <v>1</v>
      </c>
      <c r="AN84" s="337">
        <f t="shared" si="391"/>
        <v>1</v>
      </c>
      <c r="AO84" s="337">
        <f t="shared" si="392"/>
        <v>1</v>
      </c>
      <c r="AP84" s="337">
        <f t="shared" si="393"/>
        <v>1</v>
      </c>
      <c r="AQ84" s="210"/>
      <c r="AR84" s="210"/>
      <c r="AS84" s="210"/>
      <c r="AT84" s="210"/>
      <c r="AU84" s="210"/>
      <c r="AV84" s="210"/>
      <c r="AW84" s="210"/>
      <c r="AX84" s="210"/>
      <c r="AY84" s="210"/>
      <c r="AZ84" s="210"/>
      <c r="BA84" s="337">
        <f t="shared" si="383"/>
        <v>1</v>
      </c>
      <c r="BB84" s="337">
        <f t="shared" si="384"/>
        <v>1</v>
      </c>
      <c r="BC84" s="337">
        <f t="shared" si="385"/>
        <v>1</v>
      </c>
      <c r="BD84" s="415"/>
      <c r="BF84" s="839" t="s">
        <v>8340</v>
      </c>
      <c r="BG84" s="406" t="s">
        <v>8140</v>
      </c>
      <c r="BH84" s="339" t="s">
        <v>3801</v>
      </c>
      <c r="BI84" s="339" t="s">
        <v>3882</v>
      </c>
      <c r="BJ84" s="339" t="s">
        <v>3963</v>
      </c>
      <c r="BK84" s="339" t="s">
        <v>4044</v>
      </c>
      <c r="BL84" s="339" t="s">
        <v>4125</v>
      </c>
      <c r="BM84" s="339" t="s">
        <v>4206</v>
      </c>
      <c r="BN84" s="339" t="s">
        <v>4287</v>
      </c>
      <c r="BO84" s="339" t="s">
        <v>4368</v>
      </c>
      <c r="BP84" s="340" t="s">
        <v>4449</v>
      </c>
      <c r="BQ84" s="451"/>
      <c r="BR84" s="451"/>
      <c r="BS84" s="451"/>
      <c r="BT84" s="451"/>
      <c r="BU84" s="451"/>
      <c r="BV84" s="451"/>
      <c r="BW84" s="451"/>
      <c r="BX84" s="451"/>
      <c r="BY84" s="451"/>
      <c r="BZ84" s="806" t="s">
        <v>8550</v>
      </c>
      <c r="CA84" s="806" t="s">
        <v>8551</v>
      </c>
      <c r="CB84" s="1199" t="s">
        <v>8552</v>
      </c>
    </row>
    <row r="85" spans="1:80" ht="15.75" customHeight="1">
      <c r="A85" s="207"/>
      <c r="B85" s="839" t="s">
        <v>8349</v>
      </c>
      <c r="C85" s="406" t="s">
        <v>8138</v>
      </c>
      <c r="D85" s="338" t="s">
        <v>682</v>
      </c>
      <c r="E85" s="338">
        <v>3</v>
      </c>
      <c r="F85" s="339"/>
      <c r="G85" s="339"/>
      <c r="H85" s="339"/>
      <c r="I85" s="339"/>
      <c r="J85" s="339"/>
      <c r="K85" s="339"/>
      <c r="L85" s="339"/>
      <c r="M85" s="339"/>
      <c r="N85" s="340">
        <f t="shared" si="240"/>
        <v>0</v>
      </c>
      <c r="O85" s="451"/>
      <c r="P85" s="451"/>
      <c r="Q85" s="451"/>
      <c r="R85" s="451"/>
      <c r="S85" s="451"/>
      <c r="T85" s="451"/>
      <c r="U85" s="451"/>
      <c r="V85" s="451"/>
      <c r="W85" s="451"/>
      <c r="X85" s="339"/>
      <c r="Y85" s="339"/>
      <c r="Z85" s="457"/>
      <c r="AA85" s="210"/>
      <c r="AB85" s="342" t="s">
        <v>8553</v>
      </c>
      <c r="AC85" s="207"/>
      <c r="AD85" s="343"/>
      <c r="AE85" s="207"/>
      <c r="AF85" s="397"/>
      <c r="AG85" s="336" t="str">
        <f t="shared" si="264"/>
        <v>Please complete all cells in row</v>
      </c>
      <c r="AH85" s="397"/>
      <c r="AI85" s="337">
        <f t="shared" si="386"/>
        <v>1</v>
      </c>
      <c r="AJ85" s="337">
        <f t="shared" si="387"/>
        <v>1</v>
      </c>
      <c r="AK85" s="337">
        <f t="shared" si="388"/>
        <v>1</v>
      </c>
      <c r="AL85" s="337">
        <f t="shared" si="389"/>
        <v>1</v>
      </c>
      <c r="AM85" s="337">
        <f t="shared" si="390"/>
        <v>1</v>
      </c>
      <c r="AN85" s="337">
        <f t="shared" si="391"/>
        <v>1</v>
      </c>
      <c r="AO85" s="337">
        <f t="shared" si="392"/>
        <v>1</v>
      </c>
      <c r="AP85" s="337">
        <f t="shared" si="393"/>
        <v>1</v>
      </c>
      <c r="AQ85" s="210"/>
      <c r="AR85" s="210"/>
      <c r="AS85" s="210"/>
      <c r="AT85" s="210"/>
      <c r="AU85" s="210"/>
      <c r="AV85" s="210"/>
      <c r="AW85" s="210"/>
      <c r="AX85" s="210"/>
      <c r="AY85" s="210"/>
      <c r="AZ85" s="210"/>
      <c r="BA85" s="337">
        <f t="shared" si="383"/>
        <v>1</v>
      </c>
      <c r="BB85" s="337">
        <f t="shared" si="384"/>
        <v>1</v>
      </c>
      <c r="BC85" s="337">
        <f t="shared" si="385"/>
        <v>1</v>
      </c>
      <c r="BD85" s="415"/>
      <c r="BF85" s="839" t="s">
        <v>8349</v>
      </c>
      <c r="BG85" s="406" t="s">
        <v>8138</v>
      </c>
      <c r="BH85" s="339" t="s">
        <v>3802</v>
      </c>
      <c r="BI85" s="339" t="s">
        <v>3883</v>
      </c>
      <c r="BJ85" s="339" t="s">
        <v>3964</v>
      </c>
      <c r="BK85" s="339" t="s">
        <v>4045</v>
      </c>
      <c r="BL85" s="339" t="s">
        <v>4126</v>
      </c>
      <c r="BM85" s="339" t="s">
        <v>4207</v>
      </c>
      <c r="BN85" s="339" t="s">
        <v>4288</v>
      </c>
      <c r="BO85" s="339" t="s">
        <v>4369</v>
      </c>
      <c r="BP85" s="340" t="s">
        <v>4450</v>
      </c>
      <c r="BQ85" s="451"/>
      <c r="BR85" s="451"/>
      <c r="BS85" s="451"/>
      <c r="BT85" s="451"/>
      <c r="BU85" s="451"/>
      <c r="BV85" s="451"/>
      <c r="BW85" s="451"/>
      <c r="BX85" s="451"/>
      <c r="BY85" s="451"/>
      <c r="BZ85" s="806" t="s">
        <v>8554</v>
      </c>
      <c r="CA85" s="806" t="s">
        <v>8555</v>
      </c>
      <c r="CB85" s="1199" t="s">
        <v>8556</v>
      </c>
    </row>
    <row r="86" spans="1:80" ht="15.75" customHeight="1">
      <c r="A86" s="207"/>
      <c r="B86" s="839" t="s">
        <v>8349</v>
      </c>
      <c r="C86" s="406" t="s">
        <v>8140</v>
      </c>
      <c r="D86" s="338" t="s">
        <v>682</v>
      </c>
      <c r="E86" s="338">
        <v>3</v>
      </c>
      <c r="F86" s="339"/>
      <c r="G86" s="339"/>
      <c r="H86" s="339"/>
      <c r="I86" s="339"/>
      <c r="J86" s="339"/>
      <c r="K86" s="339"/>
      <c r="L86" s="339"/>
      <c r="M86" s="339"/>
      <c r="N86" s="340">
        <f t="shared" si="240"/>
        <v>0</v>
      </c>
      <c r="O86" s="451"/>
      <c r="P86" s="451"/>
      <c r="Q86" s="451"/>
      <c r="R86" s="451"/>
      <c r="S86" s="451"/>
      <c r="T86" s="451"/>
      <c r="U86" s="451"/>
      <c r="V86" s="451"/>
      <c r="W86" s="451"/>
      <c r="X86" s="339"/>
      <c r="Y86" s="339"/>
      <c r="Z86" s="457"/>
      <c r="AA86" s="207"/>
      <c r="AB86" s="342" t="s">
        <v>8557</v>
      </c>
      <c r="AC86" s="207"/>
      <c r="AD86" s="343"/>
      <c r="AE86" s="207"/>
      <c r="AF86" s="397"/>
      <c r="AG86" s="336" t="str">
        <f t="shared" si="264"/>
        <v>Please complete all cells in row</v>
      </c>
      <c r="AH86" s="397"/>
      <c r="AI86" s="337">
        <f t="shared" si="386"/>
        <v>1</v>
      </c>
      <c r="AJ86" s="337">
        <f t="shared" si="387"/>
        <v>1</v>
      </c>
      <c r="AK86" s="337">
        <f t="shared" si="388"/>
        <v>1</v>
      </c>
      <c r="AL86" s="337">
        <f t="shared" si="389"/>
        <v>1</v>
      </c>
      <c r="AM86" s="337">
        <f t="shared" si="390"/>
        <v>1</v>
      </c>
      <c r="AN86" s="337">
        <f t="shared" si="391"/>
        <v>1</v>
      </c>
      <c r="AO86" s="337">
        <f t="shared" si="392"/>
        <v>1</v>
      </c>
      <c r="AP86" s="337">
        <f t="shared" si="393"/>
        <v>1</v>
      </c>
      <c r="AQ86" s="210"/>
      <c r="AR86" s="210"/>
      <c r="AS86" s="210"/>
      <c r="AT86" s="210"/>
      <c r="AU86" s="210"/>
      <c r="AV86" s="210"/>
      <c r="AW86" s="210"/>
      <c r="AX86" s="210"/>
      <c r="AY86" s="210"/>
      <c r="AZ86" s="210"/>
      <c r="BA86" s="337">
        <f t="shared" si="383"/>
        <v>1</v>
      </c>
      <c r="BB86" s="337">
        <f t="shared" si="384"/>
        <v>1</v>
      </c>
      <c r="BC86" s="337">
        <f t="shared" si="385"/>
        <v>1</v>
      </c>
      <c r="BD86" s="415"/>
      <c r="BF86" s="839" t="s">
        <v>8349</v>
      </c>
      <c r="BG86" s="406" t="s">
        <v>8140</v>
      </c>
      <c r="BH86" s="339" t="s">
        <v>3803</v>
      </c>
      <c r="BI86" s="339" t="s">
        <v>3884</v>
      </c>
      <c r="BJ86" s="339" t="s">
        <v>3965</v>
      </c>
      <c r="BK86" s="339" t="s">
        <v>4046</v>
      </c>
      <c r="BL86" s="339" t="s">
        <v>4127</v>
      </c>
      <c r="BM86" s="339" t="s">
        <v>4208</v>
      </c>
      <c r="BN86" s="339" t="s">
        <v>4289</v>
      </c>
      <c r="BO86" s="339" t="s">
        <v>4370</v>
      </c>
      <c r="BP86" s="340" t="s">
        <v>4451</v>
      </c>
      <c r="BQ86" s="451"/>
      <c r="BR86" s="451"/>
      <c r="BS86" s="451"/>
      <c r="BT86" s="451"/>
      <c r="BU86" s="451"/>
      <c r="BV86" s="451"/>
      <c r="BW86" s="451"/>
      <c r="BX86" s="451"/>
      <c r="BY86" s="451"/>
      <c r="BZ86" s="806" t="s">
        <v>8558</v>
      </c>
      <c r="CA86" s="806" t="s">
        <v>8559</v>
      </c>
      <c r="CB86" s="1199" t="s">
        <v>8560</v>
      </c>
    </row>
    <row r="87" spans="1:80" ht="15.75" customHeight="1">
      <c r="A87" s="207"/>
      <c r="B87" s="839" t="s">
        <v>8358</v>
      </c>
      <c r="C87" s="406" t="s">
        <v>8138</v>
      </c>
      <c r="D87" s="338" t="s">
        <v>682</v>
      </c>
      <c r="E87" s="338">
        <v>3</v>
      </c>
      <c r="F87" s="339"/>
      <c r="G87" s="339"/>
      <c r="H87" s="339"/>
      <c r="I87" s="339"/>
      <c r="J87" s="339"/>
      <c r="K87" s="339"/>
      <c r="L87" s="339"/>
      <c r="M87" s="339"/>
      <c r="N87" s="340">
        <f t="shared" si="240"/>
        <v>0</v>
      </c>
      <c r="O87" s="451"/>
      <c r="P87" s="451"/>
      <c r="Q87" s="451"/>
      <c r="R87" s="451"/>
      <c r="S87" s="451"/>
      <c r="T87" s="451"/>
      <c r="U87" s="451"/>
      <c r="V87" s="451"/>
      <c r="W87" s="451"/>
      <c r="X87" s="339"/>
      <c r="Y87" s="339"/>
      <c r="Z87" s="457"/>
      <c r="AA87" s="207"/>
      <c r="AB87" s="342" t="s">
        <v>8561</v>
      </c>
      <c r="AC87" s="207"/>
      <c r="AD87" s="343"/>
      <c r="AE87" s="207"/>
      <c r="AF87" s="397"/>
      <c r="AG87" s="336" t="str">
        <f t="shared" si="264"/>
        <v>Please complete all cells in row</v>
      </c>
      <c r="AH87" s="397"/>
      <c r="AI87" s="337">
        <f t="shared" si="386"/>
        <v>1</v>
      </c>
      <c r="AJ87" s="337">
        <f t="shared" si="387"/>
        <v>1</v>
      </c>
      <c r="AK87" s="337">
        <f t="shared" si="388"/>
        <v>1</v>
      </c>
      <c r="AL87" s="337">
        <f t="shared" si="389"/>
        <v>1</v>
      </c>
      <c r="AM87" s="337">
        <f t="shared" si="390"/>
        <v>1</v>
      </c>
      <c r="AN87" s="337">
        <f t="shared" si="391"/>
        <v>1</v>
      </c>
      <c r="AO87" s="337">
        <f t="shared" si="392"/>
        <v>1</v>
      </c>
      <c r="AP87" s="337">
        <f t="shared" si="393"/>
        <v>1</v>
      </c>
      <c r="AQ87" s="210"/>
      <c r="AR87" s="210"/>
      <c r="AS87" s="210"/>
      <c r="AT87" s="210"/>
      <c r="AU87" s="210"/>
      <c r="AV87" s="210"/>
      <c r="AW87" s="210"/>
      <c r="AX87" s="210"/>
      <c r="AY87" s="210"/>
      <c r="AZ87" s="210"/>
      <c r="BA87" s="337">
        <f t="shared" si="383"/>
        <v>1</v>
      </c>
      <c r="BB87" s="337">
        <f t="shared" si="384"/>
        <v>1</v>
      </c>
      <c r="BC87" s="337">
        <f t="shared" si="385"/>
        <v>1</v>
      </c>
      <c r="BD87" s="415"/>
      <c r="BF87" s="839" t="s">
        <v>8358</v>
      </c>
      <c r="BG87" s="406" t="s">
        <v>8138</v>
      </c>
      <c r="BH87" s="339" t="s">
        <v>3804</v>
      </c>
      <c r="BI87" s="339" t="s">
        <v>3885</v>
      </c>
      <c r="BJ87" s="339" t="s">
        <v>3966</v>
      </c>
      <c r="BK87" s="339" t="s">
        <v>4047</v>
      </c>
      <c r="BL87" s="339" t="s">
        <v>4128</v>
      </c>
      <c r="BM87" s="339" t="s">
        <v>4209</v>
      </c>
      <c r="BN87" s="339" t="s">
        <v>4290</v>
      </c>
      <c r="BO87" s="339" t="s">
        <v>4371</v>
      </c>
      <c r="BP87" s="340" t="s">
        <v>4452</v>
      </c>
      <c r="BQ87" s="451"/>
      <c r="BR87" s="451"/>
      <c r="BS87" s="451"/>
      <c r="BT87" s="451"/>
      <c r="BU87" s="451"/>
      <c r="BV87" s="451"/>
      <c r="BW87" s="451"/>
      <c r="BX87" s="451"/>
      <c r="BY87" s="451"/>
      <c r="BZ87" s="806" t="s">
        <v>8562</v>
      </c>
      <c r="CA87" s="806" t="s">
        <v>8563</v>
      </c>
      <c r="CB87" s="1199" t="s">
        <v>8564</v>
      </c>
    </row>
    <row r="88" spans="1:80" ht="15.75" customHeight="1">
      <c r="A88" s="207"/>
      <c r="B88" s="839" t="s">
        <v>8358</v>
      </c>
      <c r="C88" s="406" t="s">
        <v>8140</v>
      </c>
      <c r="D88" s="338" t="s">
        <v>682</v>
      </c>
      <c r="E88" s="338">
        <v>3</v>
      </c>
      <c r="F88" s="339"/>
      <c r="G88" s="339"/>
      <c r="H88" s="339"/>
      <c r="I88" s="339"/>
      <c r="J88" s="339"/>
      <c r="K88" s="339"/>
      <c r="L88" s="339"/>
      <c r="M88" s="339"/>
      <c r="N88" s="340">
        <f t="shared" si="240"/>
        <v>0</v>
      </c>
      <c r="O88" s="451"/>
      <c r="P88" s="451"/>
      <c r="Q88" s="451"/>
      <c r="R88" s="451"/>
      <c r="S88" s="451"/>
      <c r="T88" s="451"/>
      <c r="U88" s="451"/>
      <c r="V88" s="451"/>
      <c r="W88" s="451"/>
      <c r="X88" s="339"/>
      <c r="Y88" s="339"/>
      <c r="Z88" s="457"/>
      <c r="AA88" s="207"/>
      <c r="AB88" s="342" t="s">
        <v>8565</v>
      </c>
      <c r="AC88" s="207"/>
      <c r="AD88" s="343"/>
      <c r="AE88" s="207"/>
      <c r="AF88" s="397"/>
      <c r="AG88" s="336" t="str">
        <f t="shared" si="264"/>
        <v>Please complete all cells in row</v>
      </c>
      <c r="AH88" s="397"/>
      <c r="AI88" s="337">
        <f t="shared" si="386"/>
        <v>1</v>
      </c>
      <c r="AJ88" s="337">
        <f t="shared" si="387"/>
        <v>1</v>
      </c>
      <c r="AK88" s="337">
        <f t="shared" si="388"/>
        <v>1</v>
      </c>
      <c r="AL88" s="337">
        <f t="shared" si="389"/>
        <v>1</v>
      </c>
      <c r="AM88" s="337">
        <f t="shared" si="390"/>
        <v>1</v>
      </c>
      <c r="AN88" s="337">
        <f t="shared" si="391"/>
        <v>1</v>
      </c>
      <c r="AO88" s="337">
        <f t="shared" si="392"/>
        <v>1</v>
      </c>
      <c r="AP88" s="337">
        <f t="shared" si="393"/>
        <v>1</v>
      </c>
      <c r="AQ88" s="210"/>
      <c r="AR88" s="210"/>
      <c r="AS88" s="210"/>
      <c r="AT88" s="210"/>
      <c r="AU88" s="210"/>
      <c r="AV88" s="210"/>
      <c r="AW88" s="210"/>
      <c r="AX88" s="210"/>
      <c r="AY88" s="210"/>
      <c r="AZ88" s="210"/>
      <c r="BA88" s="337">
        <f t="shared" si="383"/>
        <v>1</v>
      </c>
      <c r="BB88" s="337">
        <f t="shared" si="384"/>
        <v>1</v>
      </c>
      <c r="BC88" s="337">
        <f t="shared" si="385"/>
        <v>1</v>
      </c>
      <c r="BD88" s="415"/>
      <c r="BF88" s="839" t="s">
        <v>8358</v>
      </c>
      <c r="BG88" s="406" t="s">
        <v>8140</v>
      </c>
      <c r="BH88" s="339" t="s">
        <v>3805</v>
      </c>
      <c r="BI88" s="339" t="s">
        <v>3886</v>
      </c>
      <c r="BJ88" s="339" t="s">
        <v>3967</v>
      </c>
      <c r="BK88" s="339" t="s">
        <v>4048</v>
      </c>
      <c r="BL88" s="339" t="s">
        <v>4129</v>
      </c>
      <c r="BM88" s="339" t="s">
        <v>4210</v>
      </c>
      <c r="BN88" s="339" t="s">
        <v>4291</v>
      </c>
      <c r="BO88" s="339" t="s">
        <v>4372</v>
      </c>
      <c r="BP88" s="340" t="s">
        <v>4453</v>
      </c>
      <c r="BQ88" s="451"/>
      <c r="BR88" s="451"/>
      <c r="BS88" s="451"/>
      <c r="BT88" s="451"/>
      <c r="BU88" s="451"/>
      <c r="BV88" s="451"/>
      <c r="BW88" s="451"/>
      <c r="BX88" s="451"/>
      <c r="BY88" s="451"/>
      <c r="BZ88" s="806" t="s">
        <v>8566</v>
      </c>
      <c r="CA88" s="806" t="s">
        <v>8567</v>
      </c>
      <c r="CB88" s="1199" t="s">
        <v>8568</v>
      </c>
    </row>
    <row r="89" spans="1:80" ht="15.75" customHeight="1" thickBot="1">
      <c r="A89" s="207"/>
      <c r="B89" s="517" t="s">
        <v>8367</v>
      </c>
      <c r="C89" s="1152" t="s">
        <v>8142</v>
      </c>
      <c r="D89" s="407" t="s">
        <v>682</v>
      </c>
      <c r="E89" s="407">
        <v>3</v>
      </c>
      <c r="F89" s="350">
        <f>IFERROR(SUM(F54,F57,F60,F63,F66,F69,F72,F75,F78,F79:F88), 0)</f>
        <v>0</v>
      </c>
      <c r="G89" s="350">
        <f t="shared" ref="G89:L89" si="394">IFERROR(SUM(G54,G57,G60,G63,G66,G69,G72,G75,G78,G79:G88), 0)</f>
        <v>0</v>
      </c>
      <c r="H89" s="350">
        <f t="shared" si="394"/>
        <v>0</v>
      </c>
      <c r="I89" s="350">
        <f t="shared" si="394"/>
        <v>0</v>
      </c>
      <c r="J89" s="350">
        <f t="shared" si="394"/>
        <v>0</v>
      </c>
      <c r="K89" s="350">
        <f t="shared" si="394"/>
        <v>0</v>
      </c>
      <c r="L89" s="350">
        <f t="shared" si="394"/>
        <v>0</v>
      </c>
      <c r="M89" s="350">
        <f>IFERROR(SUM(M54,M57,M60,M63,M66,M69,M72,M75,M78,M79:M88), 0)</f>
        <v>0</v>
      </c>
      <c r="N89" s="350">
        <f t="shared" si="240"/>
        <v>0</v>
      </c>
      <c r="O89" s="460"/>
      <c r="P89" s="460"/>
      <c r="Q89" s="460"/>
      <c r="R89" s="460"/>
      <c r="S89" s="460"/>
      <c r="T89" s="460"/>
      <c r="U89" s="460"/>
      <c r="V89" s="460"/>
      <c r="W89" s="460"/>
      <c r="X89" s="350">
        <f>IFERROR(SUM(X60,X63,X66,X69,X72,X75,X78:X88), 0)</f>
        <v>0</v>
      </c>
      <c r="Y89" s="350">
        <f t="shared" ref="Y89:Z89" si="395">IFERROR(SUM(Y60,Y63,Y66,Y69,Y72,Y75,Y78:Y88), 0)</f>
        <v>0</v>
      </c>
      <c r="Z89" s="351">
        <f t="shared" si="395"/>
        <v>0</v>
      </c>
      <c r="AA89" s="207"/>
      <c r="AB89" s="408" t="s">
        <v>8569</v>
      </c>
      <c r="AC89" s="207"/>
      <c r="AD89" s="354"/>
      <c r="AE89" s="207"/>
      <c r="AF89" s="397"/>
      <c r="AH89" s="397"/>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415"/>
      <c r="BF89" s="517" t="s">
        <v>8367</v>
      </c>
      <c r="BG89" s="1152" t="s">
        <v>8142</v>
      </c>
      <c r="BH89" s="350" t="s">
        <v>3806</v>
      </c>
      <c r="BI89" s="350" t="s">
        <v>3887</v>
      </c>
      <c r="BJ89" s="350" t="s">
        <v>3968</v>
      </c>
      <c r="BK89" s="350" t="s">
        <v>4049</v>
      </c>
      <c r="BL89" s="350" t="s">
        <v>4130</v>
      </c>
      <c r="BM89" s="350" t="s">
        <v>4211</v>
      </c>
      <c r="BN89" s="350" t="s">
        <v>4292</v>
      </c>
      <c r="BO89" s="350" t="s">
        <v>4373</v>
      </c>
      <c r="BP89" s="350" t="s">
        <v>4454</v>
      </c>
      <c r="BQ89" s="460"/>
      <c r="BR89" s="460"/>
      <c r="BS89" s="460"/>
      <c r="BT89" s="460"/>
      <c r="BU89" s="460"/>
      <c r="BV89" s="460"/>
      <c r="BW89" s="460"/>
      <c r="BX89" s="460"/>
      <c r="BY89" s="460"/>
      <c r="BZ89" s="350" t="s">
        <v>8570</v>
      </c>
      <c r="CA89" s="350" t="s">
        <v>8571</v>
      </c>
      <c r="CB89" s="351" t="s">
        <v>8572</v>
      </c>
    </row>
    <row r="90" spans="1:80" ht="15.75" customHeight="1" thickTop="1" thickBot="1">
      <c r="A90" s="207"/>
      <c r="B90" s="205"/>
      <c r="C90" s="207"/>
      <c r="D90" s="207"/>
      <c r="E90" s="207"/>
      <c r="F90" s="356"/>
      <c r="G90" s="356"/>
      <c r="H90" s="356"/>
      <c r="I90" s="356"/>
      <c r="J90" s="356"/>
      <c r="K90" s="356"/>
      <c r="L90" s="356"/>
      <c r="M90" s="356"/>
      <c r="N90" s="356"/>
      <c r="O90" s="356"/>
      <c r="P90" s="356"/>
      <c r="Q90" s="356"/>
      <c r="R90" s="356"/>
      <c r="S90" s="356"/>
      <c r="T90" s="356"/>
      <c r="U90" s="356"/>
      <c r="V90" s="356"/>
      <c r="W90" s="356"/>
      <c r="X90" s="356"/>
      <c r="Y90" s="356"/>
      <c r="Z90" s="356"/>
      <c r="AA90" s="207"/>
      <c r="AB90" s="207"/>
      <c r="AC90" s="207"/>
      <c r="AD90" s="110"/>
      <c r="AE90" s="207"/>
      <c r="AF90" s="397"/>
      <c r="AH90" s="397"/>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415"/>
      <c r="BF90" s="205"/>
      <c r="BG90" s="207"/>
      <c r="BH90" s="356"/>
      <c r="BI90" s="356"/>
      <c r="BJ90" s="356"/>
      <c r="BK90" s="356"/>
      <c r="BL90" s="356"/>
      <c r="BM90" s="356"/>
      <c r="BN90" s="356"/>
      <c r="BO90" s="356"/>
      <c r="BP90" s="356"/>
      <c r="BQ90" s="356"/>
      <c r="BR90" s="356"/>
      <c r="BS90" s="356"/>
      <c r="BT90" s="356"/>
      <c r="BU90" s="356"/>
      <c r="BV90" s="356"/>
      <c r="BW90" s="356"/>
      <c r="BX90" s="356"/>
      <c r="BY90" s="356"/>
      <c r="BZ90" s="356"/>
      <c r="CA90" s="356"/>
      <c r="CB90" s="356"/>
    </row>
    <row r="91" spans="1:80" ht="15.75" customHeight="1" thickTop="1" thickBot="1">
      <c r="A91" s="207"/>
      <c r="B91" s="445" t="s">
        <v>8372</v>
      </c>
      <c r="C91" s="207"/>
      <c r="D91" s="207"/>
      <c r="E91" s="207"/>
      <c r="F91" s="356"/>
      <c r="G91" s="356"/>
      <c r="H91" s="356"/>
      <c r="I91" s="356"/>
      <c r="J91" s="356"/>
      <c r="K91" s="356"/>
      <c r="L91" s="356"/>
      <c r="M91" s="356"/>
      <c r="N91" s="356"/>
      <c r="O91" s="356"/>
      <c r="P91" s="356"/>
      <c r="Q91" s="356"/>
      <c r="R91" s="356"/>
      <c r="S91" s="356"/>
      <c r="T91" s="356"/>
      <c r="U91" s="356"/>
      <c r="V91" s="356"/>
      <c r="W91" s="356"/>
      <c r="X91" s="356"/>
      <c r="Y91" s="356"/>
      <c r="Z91" s="356"/>
      <c r="AA91" s="207"/>
      <c r="AB91" s="207"/>
      <c r="AC91" s="207"/>
      <c r="AD91" s="110"/>
      <c r="AE91" s="207"/>
      <c r="AF91" s="397"/>
      <c r="AH91" s="397"/>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415"/>
      <c r="BF91" s="445" t="s">
        <v>8372</v>
      </c>
      <c r="BG91" s="207"/>
      <c r="BH91" s="356"/>
      <c r="BI91" s="356"/>
      <c r="BJ91" s="356"/>
      <c r="BK91" s="356"/>
      <c r="BL91" s="356"/>
      <c r="BM91" s="356"/>
      <c r="BN91" s="356"/>
      <c r="BO91" s="356"/>
      <c r="BP91" s="356"/>
      <c r="BQ91" s="356"/>
      <c r="BR91" s="356"/>
      <c r="BS91" s="356"/>
      <c r="BT91" s="356"/>
      <c r="BU91" s="356"/>
      <c r="BV91" s="356"/>
      <c r="BW91" s="356"/>
      <c r="BX91" s="356"/>
      <c r="BY91" s="356"/>
      <c r="BZ91" s="356"/>
      <c r="CA91" s="356"/>
      <c r="CB91" s="356"/>
    </row>
    <row r="92" spans="1:80" ht="15.75" customHeight="1" thickTop="1">
      <c r="A92" s="207"/>
      <c r="B92" s="505" t="s">
        <v>8373</v>
      </c>
      <c r="C92" s="1134" t="s">
        <v>8138</v>
      </c>
      <c r="D92" s="329" t="s">
        <v>682</v>
      </c>
      <c r="E92" s="329">
        <v>3</v>
      </c>
      <c r="F92" s="331">
        <f>IFERROR(SUM(F10,F13,F16,F19,F22,F25,F28,F31,F34,F37,F40,F43,F46,F52,F55,F58,F61,F64,F67,F70,F73,F76,F79,F81,F83,F85,F87), 0)</f>
        <v>0</v>
      </c>
      <c r="G92" s="331">
        <f t="shared" ref="G92:M93" si="396">IFERROR(SUM(G10,G13,G16,G19,G22,G25,G28,G31,G34,G37,G40,G43,G46,G52,G55,G58,G61,G64,G67,G70,G73,G76,G79,G81,G83,G85,G87), 0)</f>
        <v>0</v>
      </c>
      <c r="H92" s="331">
        <f t="shared" si="396"/>
        <v>0</v>
      </c>
      <c r="I92" s="331">
        <f t="shared" si="396"/>
        <v>0</v>
      </c>
      <c r="J92" s="331">
        <f t="shared" si="396"/>
        <v>0</v>
      </c>
      <c r="K92" s="331">
        <f t="shared" si="396"/>
        <v>0</v>
      </c>
      <c r="L92" s="331">
        <f t="shared" si="396"/>
        <v>0</v>
      </c>
      <c r="M92" s="331">
        <f>IFERROR(SUM(M10,M13,M16,M19,M22,M25,M28,M31,M34,M37,M40,M43,M46,M52,M55,M58,M61,M64,M67,M70,M73,M76,M79,M81,M83,M85,M87), 0)</f>
        <v>0</v>
      </c>
      <c r="N92" s="331">
        <f t="shared" ref="N92:N94" si="397">IFERROR(SUM(F92:M92), 0)</f>
        <v>0</v>
      </c>
      <c r="O92" s="720"/>
      <c r="P92" s="720"/>
      <c r="Q92" s="720"/>
      <c r="R92" s="720"/>
      <c r="S92" s="720"/>
      <c r="T92" s="720"/>
      <c r="U92" s="720"/>
      <c r="V92" s="720"/>
      <c r="W92" s="720"/>
      <c r="X92" s="720"/>
      <c r="Y92" s="720"/>
      <c r="Z92" s="721"/>
      <c r="AA92" s="207"/>
      <c r="AB92" s="333" t="s">
        <v>8573</v>
      </c>
      <c r="AC92" s="207"/>
      <c r="AD92" s="335"/>
      <c r="AE92" s="207"/>
      <c r="AF92" s="397"/>
      <c r="AH92" s="397"/>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415"/>
      <c r="BF92" s="505" t="s">
        <v>8373</v>
      </c>
      <c r="BG92" s="1134" t="s">
        <v>8138</v>
      </c>
      <c r="BH92" s="331" t="s">
        <v>3807</v>
      </c>
      <c r="BI92" s="331" t="s">
        <v>3888</v>
      </c>
      <c r="BJ92" s="331" t="s">
        <v>3969</v>
      </c>
      <c r="BK92" s="331" t="s">
        <v>4050</v>
      </c>
      <c r="BL92" s="331" t="s">
        <v>4131</v>
      </c>
      <c r="BM92" s="331" t="s">
        <v>4212</v>
      </c>
      <c r="BN92" s="331" t="s">
        <v>4293</v>
      </c>
      <c r="BO92" s="331" t="s">
        <v>4374</v>
      </c>
      <c r="BP92" s="331" t="s">
        <v>4455</v>
      </c>
      <c r="BQ92" s="720"/>
      <c r="BR92" s="720"/>
      <c r="BS92" s="720"/>
      <c r="BT92" s="720"/>
      <c r="BU92" s="720"/>
      <c r="BV92" s="720"/>
      <c r="BW92" s="720"/>
      <c r="BX92" s="720"/>
      <c r="BY92" s="720"/>
      <c r="BZ92" s="720"/>
      <c r="CA92" s="720"/>
      <c r="CB92" s="721"/>
    </row>
    <row r="93" spans="1:80" ht="15.75" customHeight="1">
      <c r="A93" s="207"/>
      <c r="B93" s="514" t="s">
        <v>8373</v>
      </c>
      <c r="C93" s="406" t="s">
        <v>8140</v>
      </c>
      <c r="D93" s="338" t="s">
        <v>682</v>
      </c>
      <c r="E93" s="338">
        <v>3</v>
      </c>
      <c r="F93" s="340">
        <f>IFERROR(SUM(F11,F14,F17,F20,F23,F26,F29,F32,F35,F38,F41,F44,F47,F53,F56,F59,F62,F65,F68,F71,F74,F77,F80,F82,F84,F86,F88), 0)</f>
        <v>0</v>
      </c>
      <c r="G93" s="340">
        <f t="shared" si="396"/>
        <v>0</v>
      </c>
      <c r="H93" s="340">
        <f t="shared" si="396"/>
        <v>0</v>
      </c>
      <c r="I93" s="340">
        <f t="shared" si="396"/>
        <v>0</v>
      </c>
      <c r="J93" s="340">
        <f t="shared" si="396"/>
        <v>0</v>
      </c>
      <c r="K93" s="340">
        <f t="shared" si="396"/>
        <v>0</v>
      </c>
      <c r="L93" s="340">
        <f t="shared" si="396"/>
        <v>0</v>
      </c>
      <c r="M93" s="340">
        <f t="shared" si="396"/>
        <v>0</v>
      </c>
      <c r="N93" s="340">
        <f t="shared" si="397"/>
        <v>0</v>
      </c>
      <c r="O93" s="451"/>
      <c r="P93" s="451"/>
      <c r="Q93" s="451"/>
      <c r="R93" s="451"/>
      <c r="S93" s="451"/>
      <c r="T93" s="451"/>
      <c r="U93" s="451"/>
      <c r="V93" s="451"/>
      <c r="W93" s="451"/>
      <c r="X93" s="451"/>
      <c r="Y93" s="451"/>
      <c r="Z93" s="723"/>
      <c r="AA93" s="207"/>
      <c r="AB93" s="342" t="s">
        <v>8574</v>
      </c>
      <c r="AC93" s="207"/>
      <c r="AD93" s="343"/>
      <c r="AE93" s="207"/>
      <c r="AF93" s="397"/>
      <c r="AH93" s="397"/>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415"/>
      <c r="BF93" s="514" t="s">
        <v>8373</v>
      </c>
      <c r="BG93" s="406" t="s">
        <v>8140</v>
      </c>
      <c r="BH93" s="340" t="s">
        <v>3808</v>
      </c>
      <c r="BI93" s="340" t="s">
        <v>3889</v>
      </c>
      <c r="BJ93" s="340" t="s">
        <v>3970</v>
      </c>
      <c r="BK93" s="340" t="s">
        <v>4051</v>
      </c>
      <c r="BL93" s="340" t="s">
        <v>4132</v>
      </c>
      <c r="BM93" s="340" t="s">
        <v>4213</v>
      </c>
      <c r="BN93" s="340" t="s">
        <v>4294</v>
      </c>
      <c r="BO93" s="340" t="s">
        <v>4375</v>
      </c>
      <c r="BP93" s="340" t="s">
        <v>4456</v>
      </c>
      <c r="BQ93" s="451"/>
      <c r="BR93" s="451"/>
      <c r="BS93" s="451"/>
      <c r="BT93" s="451"/>
      <c r="BU93" s="451"/>
      <c r="BV93" s="451"/>
      <c r="BW93" s="451"/>
      <c r="BX93" s="451"/>
      <c r="BY93" s="451"/>
      <c r="BZ93" s="451"/>
      <c r="CA93" s="451"/>
      <c r="CB93" s="723"/>
    </row>
    <row r="94" spans="1:80" ht="15.75" customHeight="1" thickBot="1">
      <c r="A94" s="207"/>
      <c r="B94" s="517" t="s">
        <v>8373</v>
      </c>
      <c r="C94" s="1152" t="s">
        <v>8142</v>
      </c>
      <c r="D94" s="407" t="s">
        <v>682</v>
      </c>
      <c r="E94" s="407">
        <v>3</v>
      </c>
      <c r="F94" s="350">
        <f>IFERROR(F92 + F93, 0)</f>
        <v>0</v>
      </c>
      <c r="G94" s="350">
        <f t="shared" ref="G94:M94" si="398">IFERROR(G92 + G93, 0)</f>
        <v>0</v>
      </c>
      <c r="H94" s="350">
        <f t="shared" si="398"/>
        <v>0</v>
      </c>
      <c r="I94" s="350">
        <f t="shared" si="398"/>
        <v>0</v>
      </c>
      <c r="J94" s="350">
        <f t="shared" si="398"/>
        <v>0</v>
      </c>
      <c r="K94" s="350">
        <f t="shared" si="398"/>
        <v>0</v>
      </c>
      <c r="L94" s="350">
        <f t="shared" si="398"/>
        <v>0</v>
      </c>
      <c r="M94" s="350">
        <f t="shared" si="398"/>
        <v>0</v>
      </c>
      <c r="N94" s="350">
        <f t="shared" si="397"/>
        <v>0</v>
      </c>
      <c r="O94" s="460"/>
      <c r="P94" s="460"/>
      <c r="Q94" s="460"/>
      <c r="R94" s="460"/>
      <c r="S94" s="460"/>
      <c r="T94" s="460"/>
      <c r="U94" s="460"/>
      <c r="V94" s="460"/>
      <c r="W94" s="460"/>
      <c r="X94" s="350">
        <f>IFERROR(SUM(X49, X89), 0)</f>
        <v>0</v>
      </c>
      <c r="Y94" s="350">
        <f t="shared" ref="Y94:Z94" si="399">IFERROR(SUM(Y49, Y89), 0)</f>
        <v>0</v>
      </c>
      <c r="Z94" s="351">
        <f t="shared" si="399"/>
        <v>0</v>
      </c>
      <c r="AA94" s="207"/>
      <c r="AB94" s="408" t="s">
        <v>8575</v>
      </c>
      <c r="AC94" s="207"/>
      <c r="AD94" s="354"/>
      <c r="AE94" s="207"/>
      <c r="AF94" s="397"/>
      <c r="AH94" s="397"/>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415"/>
      <c r="BF94" s="517" t="s">
        <v>8373</v>
      </c>
      <c r="BG94" s="1152" t="s">
        <v>8142</v>
      </c>
      <c r="BH94" s="350" t="s">
        <v>3809</v>
      </c>
      <c r="BI94" s="350" t="s">
        <v>3890</v>
      </c>
      <c r="BJ94" s="350" t="s">
        <v>3971</v>
      </c>
      <c r="BK94" s="350" t="s">
        <v>4052</v>
      </c>
      <c r="BL94" s="350" t="s">
        <v>4133</v>
      </c>
      <c r="BM94" s="350" t="s">
        <v>4214</v>
      </c>
      <c r="BN94" s="350" t="s">
        <v>4295</v>
      </c>
      <c r="BO94" s="350" t="s">
        <v>4376</v>
      </c>
      <c r="BP94" s="350" t="s">
        <v>4457</v>
      </c>
      <c r="BQ94" s="460"/>
      <c r="BR94" s="460"/>
      <c r="BS94" s="460"/>
      <c r="BT94" s="460"/>
      <c r="BU94" s="460"/>
      <c r="BV94" s="460"/>
      <c r="BW94" s="460"/>
      <c r="BX94" s="460"/>
      <c r="BY94" s="460"/>
      <c r="BZ94" s="350" t="s">
        <v>8576</v>
      </c>
      <c r="CA94" s="350" t="s">
        <v>8577</v>
      </c>
      <c r="CB94" s="351" t="s">
        <v>8578</v>
      </c>
    </row>
    <row r="95" spans="1:80" ht="15.75" thickTop="1">
      <c r="A95" s="207"/>
      <c r="B95" s="205"/>
      <c r="C95" s="207"/>
      <c r="D95" s="207"/>
      <c r="E95" s="207"/>
      <c r="F95" s="1201"/>
      <c r="G95" s="1201"/>
      <c r="H95" s="1201"/>
      <c r="I95" s="1201"/>
      <c r="J95" s="1201"/>
      <c r="K95" s="1201"/>
      <c r="L95" s="1201"/>
      <c r="M95" s="1201"/>
      <c r="N95" s="1201"/>
      <c r="O95" s="1201"/>
      <c r="P95" s="1201"/>
      <c r="Q95" s="1201"/>
      <c r="R95" s="1201"/>
      <c r="S95" s="1201"/>
      <c r="T95" s="1201"/>
      <c r="U95" s="1201"/>
      <c r="V95" s="1201"/>
      <c r="W95" s="1201"/>
      <c r="X95" s="1201"/>
      <c r="Y95" s="1201"/>
      <c r="Z95" s="1201"/>
      <c r="AA95" s="207"/>
      <c r="AB95" s="207"/>
      <c r="AC95" s="207"/>
      <c r="AD95" s="207"/>
      <c r="AE95" s="207"/>
      <c r="AI95" s="210"/>
      <c r="AJ95" s="210"/>
      <c r="AK95" s="210"/>
      <c r="AL95" s="210"/>
      <c r="AM95" s="210"/>
      <c r="AN95" s="210"/>
      <c r="AO95" s="210"/>
      <c r="AP95" s="210"/>
      <c r="AQ95" s="210"/>
      <c r="AR95" s="210"/>
      <c r="AS95" s="210"/>
      <c r="AT95" s="210"/>
      <c r="AU95" s="210"/>
      <c r="AV95" s="210"/>
      <c r="AW95" s="210"/>
      <c r="AX95" s="210"/>
      <c r="AY95" s="210"/>
      <c r="AZ95" s="210"/>
      <c r="BA95" s="210"/>
      <c r="BB95" s="210"/>
      <c r="BC95" s="210"/>
      <c r="BH95" s="207"/>
      <c r="BI95" s="207"/>
      <c r="BJ95" s="207"/>
      <c r="BK95" s="207"/>
      <c r="BL95" s="207"/>
      <c r="BM95" s="207"/>
      <c r="BN95" s="207"/>
      <c r="BO95" s="207"/>
      <c r="BP95" s="207"/>
      <c r="BQ95" s="207"/>
      <c r="BR95" s="207"/>
      <c r="BS95" s="207"/>
      <c r="BT95" s="207"/>
      <c r="BU95" s="207"/>
      <c r="BV95" s="207"/>
      <c r="BW95" s="207"/>
      <c r="BX95" s="207"/>
      <c r="BY95" s="207"/>
      <c r="BZ95" s="1202"/>
      <c r="CA95" s="1202"/>
      <c r="CB95" s="1202"/>
    </row>
    <row r="96" spans="1:80" ht="24" customHeight="1">
      <c r="A96" s="207"/>
      <c r="B96" s="205"/>
      <c r="C96" s="207"/>
      <c r="D96" s="207"/>
      <c r="E96" s="207"/>
      <c r="F96" s="356"/>
      <c r="G96" s="356"/>
      <c r="H96" s="356"/>
      <c r="I96" s="356"/>
      <c r="J96" s="356"/>
      <c r="K96" s="356"/>
      <c r="L96" s="356"/>
      <c r="M96" s="356"/>
      <c r="N96" s="356"/>
      <c r="O96" s="356"/>
      <c r="P96" s="356"/>
      <c r="Q96" s="356"/>
      <c r="R96" s="356"/>
      <c r="S96" s="356"/>
      <c r="T96" s="356"/>
      <c r="U96" s="356"/>
      <c r="V96" s="356"/>
      <c r="W96" s="356"/>
      <c r="X96" s="356"/>
      <c r="Y96" s="356"/>
      <c r="Z96" s="356"/>
      <c r="AA96" s="207"/>
      <c r="AB96" s="207"/>
      <c r="AC96" s="207"/>
      <c r="AD96" s="207"/>
      <c r="AE96" s="207"/>
      <c r="AI96" s="210"/>
      <c r="AJ96" s="210"/>
      <c r="AK96" s="210"/>
      <c r="AL96" s="210"/>
      <c r="AM96" s="210"/>
      <c r="AN96" s="210"/>
      <c r="AO96" s="210"/>
      <c r="AP96" s="210"/>
      <c r="AQ96" s="210"/>
      <c r="AR96" s="210"/>
      <c r="AS96" s="210"/>
      <c r="AT96" s="210"/>
      <c r="AU96" s="210"/>
      <c r="AV96" s="210"/>
      <c r="AW96" s="210"/>
      <c r="AX96" s="210"/>
      <c r="AY96" s="210"/>
      <c r="AZ96" s="210"/>
      <c r="BA96" s="210"/>
      <c r="BB96" s="210"/>
      <c r="BC96" s="210"/>
    </row>
    <row r="97" spans="1:55" ht="24" customHeight="1">
      <c r="A97" s="207"/>
      <c r="B97" s="205"/>
      <c r="C97" s="207"/>
      <c r="D97" s="207"/>
      <c r="E97" s="207"/>
      <c r="F97" s="356"/>
      <c r="G97" s="356"/>
      <c r="H97" s="356"/>
      <c r="I97" s="356"/>
      <c r="J97" s="356"/>
      <c r="K97" s="356"/>
      <c r="L97" s="356"/>
      <c r="M97" s="356"/>
      <c r="N97" s="356"/>
      <c r="O97" s="356"/>
      <c r="P97" s="356"/>
      <c r="Q97" s="356"/>
      <c r="R97" s="356"/>
      <c r="S97" s="356"/>
      <c r="T97" s="356"/>
      <c r="U97" s="356"/>
      <c r="V97" s="356"/>
      <c r="W97" s="356"/>
      <c r="X97" s="356"/>
      <c r="Y97" s="356"/>
      <c r="Z97" s="356"/>
      <c r="AA97" s="207"/>
      <c r="AB97" s="207"/>
      <c r="AC97" s="207"/>
      <c r="AD97" s="207"/>
      <c r="AE97" s="207"/>
      <c r="AI97" s="210"/>
      <c r="AJ97" s="210"/>
      <c r="AK97" s="210"/>
      <c r="AL97" s="210"/>
      <c r="AM97" s="210"/>
      <c r="AN97" s="210"/>
      <c r="AO97" s="210"/>
      <c r="AP97" s="210"/>
      <c r="AQ97" s="210"/>
      <c r="AR97" s="210"/>
      <c r="AS97" s="210"/>
      <c r="AT97" s="210"/>
      <c r="AU97" s="210"/>
      <c r="AV97" s="210"/>
      <c r="AW97" s="210"/>
      <c r="AX97" s="210"/>
      <c r="AY97" s="210"/>
      <c r="AZ97" s="210"/>
      <c r="BA97" s="210"/>
      <c r="BB97" s="210"/>
      <c r="BC97" s="210"/>
    </row>
    <row r="98" spans="1:55" ht="24" customHeight="1">
      <c r="A98" s="207"/>
      <c r="B98" s="205"/>
      <c r="C98" s="207"/>
      <c r="D98" s="207"/>
      <c r="E98" s="207"/>
      <c r="F98" s="356"/>
      <c r="G98" s="356"/>
      <c r="H98" s="356"/>
      <c r="I98" s="356"/>
      <c r="J98" s="356"/>
      <c r="K98" s="356"/>
      <c r="L98" s="356"/>
      <c r="M98" s="356"/>
      <c r="N98" s="356"/>
      <c r="O98" s="356"/>
      <c r="P98" s="356"/>
      <c r="Q98" s="356"/>
      <c r="R98" s="356"/>
      <c r="S98" s="356"/>
      <c r="T98" s="356"/>
      <c r="U98" s="356"/>
      <c r="V98" s="356"/>
      <c r="W98" s="356"/>
      <c r="X98" s="356"/>
      <c r="Y98" s="356"/>
      <c r="Z98" s="356"/>
      <c r="AA98" s="207"/>
      <c r="AB98" s="207"/>
      <c r="AC98" s="207"/>
      <c r="AD98" s="207"/>
      <c r="AE98" s="207"/>
      <c r="AI98" s="210"/>
      <c r="AJ98" s="210"/>
      <c r="AK98" s="210"/>
      <c r="AL98" s="210"/>
      <c r="AM98" s="210"/>
      <c r="AN98" s="210"/>
      <c r="AO98" s="210"/>
      <c r="AP98" s="210"/>
      <c r="AQ98" s="210"/>
      <c r="AR98" s="210"/>
      <c r="AS98" s="210"/>
      <c r="AT98" s="210"/>
      <c r="AU98" s="210"/>
      <c r="AV98" s="210"/>
      <c r="AW98" s="210"/>
      <c r="AX98" s="210"/>
      <c r="AY98" s="210"/>
      <c r="AZ98" s="210"/>
      <c r="BA98" s="210"/>
      <c r="BB98" s="210"/>
      <c r="BC98" s="210"/>
    </row>
    <row r="99" spans="1:55" ht="24" customHeight="1">
      <c r="A99" s="207"/>
      <c r="B99" s="205"/>
      <c r="C99" s="207"/>
      <c r="D99" s="207"/>
      <c r="E99" s="207"/>
      <c r="F99" s="356"/>
      <c r="G99" s="356"/>
      <c r="H99" s="356"/>
      <c r="I99" s="356"/>
      <c r="J99" s="356"/>
      <c r="K99" s="356"/>
      <c r="L99" s="356"/>
      <c r="M99" s="356"/>
      <c r="N99" s="356"/>
      <c r="O99" s="356"/>
      <c r="P99" s="356"/>
      <c r="Q99" s="356"/>
      <c r="R99" s="356"/>
      <c r="S99" s="356"/>
      <c r="T99" s="356"/>
      <c r="U99" s="356"/>
      <c r="V99" s="356"/>
      <c r="W99" s="356"/>
      <c r="X99" s="356"/>
      <c r="Y99" s="356"/>
      <c r="Z99" s="356"/>
      <c r="AA99" s="207"/>
      <c r="AB99" s="207"/>
      <c r="AC99" s="207"/>
      <c r="AD99" s="207"/>
      <c r="AE99" s="207"/>
    </row>
    <row r="100" spans="1:55" ht="24" customHeight="1">
      <c r="A100" s="207"/>
      <c r="B100" s="205"/>
      <c r="C100" s="207"/>
      <c r="D100" s="207"/>
      <c r="E100" s="207"/>
      <c r="F100" s="356"/>
      <c r="G100" s="356"/>
      <c r="H100" s="356"/>
      <c r="I100" s="356"/>
      <c r="J100" s="356"/>
      <c r="K100" s="356"/>
      <c r="L100" s="356"/>
      <c r="M100" s="356"/>
      <c r="N100" s="356"/>
      <c r="O100" s="356"/>
      <c r="P100" s="356"/>
      <c r="Q100" s="356"/>
      <c r="R100" s="356"/>
      <c r="S100" s="356"/>
      <c r="T100" s="356"/>
      <c r="U100" s="356"/>
      <c r="V100" s="356"/>
      <c r="W100" s="356"/>
      <c r="X100" s="356"/>
      <c r="Y100" s="356"/>
      <c r="Z100" s="356"/>
      <c r="AA100" s="207"/>
      <c r="AB100" s="207"/>
      <c r="AC100" s="207"/>
      <c r="AD100" s="207"/>
      <c r="AE100" s="207"/>
    </row>
    <row r="101" spans="1:55" ht="24" customHeight="1">
      <c r="A101" s="207"/>
      <c r="B101" s="205"/>
      <c r="C101" s="207"/>
      <c r="D101" s="207"/>
      <c r="E101" s="207"/>
      <c r="F101" s="356"/>
      <c r="G101" s="356"/>
      <c r="H101" s="356"/>
      <c r="I101" s="356"/>
      <c r="J101" s="356"/>
      <c r="K101" s="356"/>
      <c r="L101" s="356"/>
      <c r="M101" s="356"/>
      <c r="N101" s="356"/>
      <c r="O101" s="356"/>
      <c r="P101" s="356"/>
      <c r="Q101" s="356"/>
      <c r="R101" s="356"/>
      <c r="S101" s="356"/>
      <c r="T101" s="356"/>
      <c r="U101" s="356"/>
      <c r="V101" s="356"/>
      <c r="W101" s="356"/>
      <c r="X101" s="356"/>
      <c r="Y101" s="356"/>
      <c r="Z101" s="356"/>
      <c r="AA101" s="207"/>
      <c r="AB101" s="207"/>
      <c r="AC101" s="207"/>
      <c r="AD101" s="207"/>
      <c r="AE101" s="207"/>
    </row>
  </sheetData>
  <sheetProtection formatColumns="0" formatRows="0"/>
  <mergeCells count="32">
    <mergeCell ref="AA1:AB1"/>
    <mergeCell ref="B3:AD3"/>
    <mergeCell ref="B5:C7"/>
    <mergeCell ref="D5:D7"/>
    <mergeCell ref="E5:E7"/>
    <mergeCell ref="F5:N5"/>
    <mergeCell ref="O5:W5"/>
    <mergeCell ref="AB5:AB7"/>
    <mergeCell ref="AD5:AD7"/>
    <mergeCell ref="X5:X6"/>
    <mergeCell ref="Y5:Y6"/>
    <mergeCell ref="Z5:Z6"/>
    <mergeCell ref="W6:W7"/>
    <mergeCell ref="F6:J6"/>
    <mergeCell ref="K6:M6"/>
    <mergeCell ref="N6:N7"/>
    <mergeCell ref="O6:S6"/>
    <mergeCell ref="T6:V6"/>
    <mergeCell ref="BZ5:BZ6"/>
    <mergeCell ref="CA5:CA6"/>
    <mergeCell ref="CB5:CB6"/>
    <mergeCell ref="BF3:CB3"/>
    <mergeCell ref="AI8:BC8"/>
    <mergeCell ref="BF5:BG7"/>
    <mergeCell ref="BH5:BP5"/>
    <mergeCell ref="BQ5:BY5"/>
    <mergeCell ref="BV6:BX6"/>
    <mergeCell ref="BY6:BY7"/>
    <mergeCell ref="BH6:BL6"/>
    <mergeCell ref="BM6:BO6"/>
    <mergeCell ref="BP6:BP7"/>
    <mergeCell ref="BQ6:BU6"/>
  </mergeCells>
  <conditionalFormatting sqref="AG10 AG49:AG51 AG89:AG94 AG54 AG57">
    <cfRule type="cellIs" dxfId="158" priority="37" operator="equal">
      <formula>0</formula>
    </cfRule>
  </conditionalFormatting>
  <conditionalFormatting sqref="AG11:AG48">
    <cfRule type="cellIs" dxfId="157" priority="5" operator="equal">
      <formula>0</formula>
    </cfRule>
  </conditionalFormatting>
  <conditionalFormatting sqref="AG52:AG53">
    <cfRule type="cellIs" dxfId="156" priority="4" operator="equal">
      <formula>0</formula>
    </cfRule>
  </conditionalFormatting>
  <conditionalFormatting sqref="AG55:AG56">
    <cfRule type="cellIs" dxfId="155" priority="3" operator="equal">
      <formula>0</formula>
    </cfRule>
  </conditionalFormatting>
  <conditionalFormatting sqref="AG58:AG59">
    <cfRule type="cellIs" dxfId="154" priority="2" operator="equal">
      <formula>0</formula>
    </cfRule>
  </conditionalFormatting>
  <conditionalFormatting sqref="AG60:AG88">
    <cfRule type="cellIs" dxfId="153" priority="1" operator="equal">
      <formula>0</formula>
    </cfRule>
  </conditionalFormatting>
  <dataValidations count="1">
    <dataValidation type="custom" allowBlank="1" showErrorMessage="1" errorTitle="Input Error" error="Please enter a numeric value." sqref="F76:M77 F10:M11 F13:M14 F16:M17 F19:M20 O22:V23 O19:V20 F22:M23 O25:V26 F25:M26 F28:M29 O28:V29 F31:M32 F34:M35 F37:M38 O40:V41 O37:V38 F40:M41 O43:V44 F43:M44 F46:M47 F52:M53 O55:V56 O52:V53 F58:M59 F55:M56 O58:V59 F61:M62 F64:M65 F67:M68 F70:M71 O70:V71 F73:M74 O76:V77 O73:V74 F79:M88">
      <formula1>ISNUMBER(F10)</formula1>
    </dataValidation>
  </dataValidations>
  <pageMargins left="0.7" right="0.7" top="0.75" bottom="0.75" header="0.3" footer="0.3"/>
  <pageSetup paperSize="8" scale="37" orientation="portrait" r:id="rId1"/>
  <headerFooter>
    <oddHeader>&amp;L&amp;F&amp;CSheet: &amp;A&amp;ROFFICIAL</oddHeader>
    <oddFooter>&amp;LPrinted on: &amp;D at &amp;T&amp;CPage &amp;P of &amp;N&amp;ROfwat</oddFooter>
  </headerFooter>
  <rowBreaks count="1" manualBreakCount="1">
    <brk id="50" min="1" max="2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1:AA23"/>
  <sheetViews>
    <sheetView showGridLines="0" zoomScale="70" zoomScaleNormal="70" zoomScaleSheetLayoutView="100" workbookViewId="0">
      <selection activeCell="I12" sqref="I12"/>
    </sheetView>
  </sheetViews>
  <sheetFormatPr defaultColWidth="9" defaultRowHeight="14.25"/>
  <cols>
    <col min="1" max="1" width="1.625" style="244" customWidth="1"/>
    <col min="2" max="2" width="34" style="244" bestFit="1" customWidth="1"/>
    <col min="3" max="3" width="5.5" style="244" bestFit="1" customWidth="1"/>
    <col min="4" max="4" width="4.75" style="244" bestFit="1" customWidth="1"/>
    <col min="5" max="7" width="12.5" style="244" customWidth="1"/>
    <col min="8" max="8" width="1.625" style="244" customWidth="1"/>
    <col min="9" max="9" width="12.5" style="244" customWidth="1"/>
    <col min="10" max="10" width="1.625" style="244" customWidth="1"/>
    <col min="11" max="11" width="33.625" style="244" customWidth="1"/>
    <col min="12" max="13" width="1.625" style="244" customWidth="1"/>
    <col min="14" max="14" width="25" style="244" customWidth="1"/>
    <col min="15" max="15" width="1.625" style="244" customWidth="1"/>
    <col min="16" max="20" width="6.625" style="244" hidden="1" customWidth="1"/>
    <col min="21" max="21" width="1.625" style="244" hidden="1" customWidth="1"/>
    <col min="22" max="22" width="1.625" style="244" customWidth="1"/>
    <col min="23" max="23" width="34.625" style="244" bestFit="1" customWidth="1"/>
    <col min="24" max="24" width="16.75" style="244" customWidth="1"/>
    <col min="25" max="25" width="17.25" style="244" customWidth="1"/>
    <col min="26" max="26" width="18.625" style="244" bestFit="1" customWidth="1"/>
    <col min="27" max="27" width="1.625" style="244" customWidth="1"/>
    <col min="28" max="16384" width="9" style="244"/>
  </cols>
  <sheetData>
    <row r="1" spans="1:27" s="441" customFormat="1" ht="29.25" customHeight="1">
      <c r="B1" s="2893" t="s">
        <v>8579</v>
      </c>
      <c r="C1" s="2894"/>
      <c r="D1" s="2894"/>
      <c r="E1" s="239"/>
      <c r="F1" s="239"/>
      <c r="G1" s="239"/>
      <c r="H1" s="2879"/>
      <c r="I1" s="2879"/>
      <c r="M1" s="889"/>
      <c r="O1" s="889"/>
      <c r="U1" s="889"/>
      <c r="W1" s="1203" t="s">
        <v>11001</v>
      </c>
      <c r="X1" s="239"/>
      <c r="Y1" s="239"/>
      <c r="Z1" s="239"/>
      <c r="AA1" s="239"/>
    </row>
    <row r="2" spans="1:27" s="441" customFormat="1" ht="29.25" customHeight="1">
      <c r="B2" s="2893" t="str">
        <f>Validation!B4</f>
        <v>South Staffordshire Water</v>
      </c>
      <c r="C2" s="2894"/>
      <c r="D2" s="2894"/>
      <c r="E2" s="239"/>
      <c r="F2" s="239"/>
      <c r="G2" s="239"/>
      <c r="H2" s="239"/>
      <c r="I2" s="239"/>
      <c r="M2" s="889"/>
      <c r="O2" s="889"/>
      <c r="U2" s="889"/>
      <c r="W2" s="1203"/>
      <c r="X2" s="239"/>
      <c r="Y2" s="239"/>
      <c r="Z2" s="239"/>
      <c r="AA2" s="239"/>
    </row>
    <row r="3" spans="1:27" ht="45" customHeight="1">
      <c r="B3" s="2880" t="s">
        <v>17474</v>
      </c>
      <c r="C3" s="2880"/>
      <c r="D3" s="2880"/>
      <c r="E3" s="2880"/>
      <c r="F3" s="2880"/>
      <c r="G3" s="2880"/>
      <c r="H3" s="2880"/>
      <c r="I3" s="2880"/>
      <c r="J3" s="2880"/>
      <c r="K3" s="2880"/>
      <c r="M3" s="415"/>
      <c r="N3" s="2534" t="s">
        <v>6027</v>
      </c>
      <c r="O3" s="415"/>
      <c r="U3" s="415"/>
      <c r="W3" s="2880" t="s">
        <v>17474</v>
      </c>
      <c r="X3" s="2880"/>
      <c r="Y3" s="2880"/>
      <c r="Z3" s="2880"/>
      <c r="AA3" s="239"/>
    </row>
    <row r="4" spans="1:27" ht="12.75" customHeight="1" thickBot="1">
      <c r="B4" s="272"/>
      <c r="C4" s="239"/>
      <c r="D4" s="239"/>
      <c r="E4" s="239"/>
      <c r="F4" s="239"/>
      <c r="G4" s="239"/>
      <c r="H4" s="239"/>
      <c r="I4" s="239"/>
      <c r="M4" s="415"/>
      <c r="O4" s="415"/>
      <c r="U4" s="415"/>
      <c r="W4" s="1204"/>
      <c r="X4" s="1205"/>
      <c r="Y4" s="1205"/>
      <c r="Z4" s="1205"/>
      <c r="AA4" s="239"/>
    </row>
    <row r="5" spans="1:27" s="207" customFormat="1" ht="15.75" customHeight="1" thickTop="1">
      <c r="B5" s="2831" t="s">
        <v>6029</v>
      </c>
      <c r="C5" s="2874" t="s">
        <v>6030</v>
      </c>
      <c r="D5" s="2874" t="s">
        <v>5926</v>
      </c>
      <c r="E5" s="2874" t="s">
        <v>6620</v>
      </c>
      <c r="F5" s="2874"/>
      <c r="G5" s="2891"/>
      <c r="H5" s="268"/>
      <c r="I5" s="2881" t="s">
        <v>6034</v>
      </c>
      <c r="K5" s="2808" t="s">
        <v>6035</v>
      </c>
      <c r="M5" s="892"/>
      <c r="O5" s="892"/>
      <c r="U5" s="892"/>
      <c r="W5" s="2831" t="s">
        <v>6029</v>
      </c>
      <c r="X5" s="2874" t="s">
        <v>6620</v>
      </c>
      <c r="Y5" s="2874"/>
      <c r="Z5" s="2891"/>
      <c r="AA5" s="239"/>
    </row>
    <row r="6" spans="1:27" s="207" customFormat="1" ht="15.75" customHeight="1">
      <c r="B6" s="2890"/>
      <c r="C6" s="2876"/>
      <c r="D6" s="2876"/>
      <c r="E6" s="2876" t="s">
        <v>7729</v>
      </c>
      <c r="F6" s="2876"/>
      <c r="G6" s="2892"/>
      <c r="H6" s="268"/>
      <c r="I6" s="2882"/>
      <c r="K6" s="2809"/>
      <c r="M6" s="892"/>
      <c r="O6" s="892"/>
      <c r="U6" s="892"/>
      <c r="W6" s="2890"/>
      <c r="X6" s="2876" t="s">
        <v>7729</v>
      </c>
      <c r="Y6" s="2876"/>
      <c r="Z6" s="2892"/>
      <c r="AA6" s="239"/>
    </row>
    <row r="7" spans="1:27" s="207" customFormat="1" ht="15.75" customHeight="1" thickBot="1">
      <c r="B7" s="2832"/>
      <c r="C7" s="2877"/>
      <c r="D7" s="2877"/>
      <c r="E7" s="929" t="s">
        <v>8138</v>
      </c>
      <c r="F7" s="929" t="s">
        <v>8140</v>
      </c>
      <c r="G7" s="1206" t="s">
        <v>8142</v>
      </c>
      <c r="H7" s="1130"/>
      <c r="I7" s="2883"/>
      <c r="K7" s="2810"/>
      <c r="M7" s="892"/>
      <c r="N7" s="956"/>
      <c r="O7" s="892"/>
      <c r="P7" s="2707" t="s">
        <v>6028</v>
      </c>
      <c r="Q7" s="2707"/>
      <c r="R7" s="2707"/>
      <c r="S7" s="2707"/>
      <c r="T7" s="2707"/>
      <c r="U7" s="892"/>
      <c r="W7" s="2832"/>
      <c r="X7" s="929" t="s">
        <v>8138</v>
      </c>
      <c r="Y7" s="929" t="s">
        <v>8140</v>
      </c>
      <c r="Z7" s="1206" t="s">
        <v>8142</v>
      </c>
      <c r="AA7" s="272"/>
    </row>
    <row r="8" spans="1:27" s="207" customFormat="1" ht="15.75" customHeight="1" thickTop="1" thickBot="1">
      <c r="B8" s="1130"/>
      <c r="C8" s="1130"/>
      <c r="D8" s="1130"/>
      <c r="E8" s="1130"/>
      <c r="F8" s="1130"/>
      <c r="G8" s="1130"/>
      <c r="H8" s="1130"/>
      <c r="I8" s="1130"/>
      <c r="M8" s="892"/>
      <c r="O8" s="892"/>
      <c r="P8" s="321" t="s">
        <v>6036</v>
      </c>
      <c r="U8" s="892"/>
      <c r="W8" s="1130"/>
      <c r="X8" s="1130"/>
      <c r="Y8" s="1130"/>
      <c r="Z8" s="1130"/>
      <c r="AA8" s="272"/>
    </row>
    <row r="9" spans="1:27" s="207" customFormat="1" ht="15.75" customHeight="1" thickTop="1">
      <c r="B9" s="505" t="s">
        <v>8580</v>
      </c>
      <c r="C9" s="329" t="s">
        <v>682</v>
      </c>
      <c r="D9" s="329">
        <v>3</v>
      </c>
      <c r="E9" s="752">
        <v>3.51</v>
      </c>
      <c r="F9" s="752">
        <v>0</v>
      </c>
      <c r="G9" s="1722">
        <f>IFERROR(SUM(E9:F9), 0)</f>
        <v>3.51</v>
      </c>
      <c r="H9" s="268"/>
      <c r="I9" s="1137" t="s">
        <v>8581</v>
      </c>
      <c r="K9" s="335"/>
      <c r="M9" s="892"/>
      <c r="N9" s="336">
        <f t="shared" ref="N9:N13" si="0">IF(SUM(P9:T9 ) = 0, 0, $P$8 )</f>
        <v>0</v>
      </c>
      <c r="O9" s="892"/>
      <c r="P9" s="337">
        <f xml:space="preserve"> IF( ISNUMBER(E9), 0, 1 )</f>
        <v>0</v>
      </c>
      <c r="Q9" s="337">
        <f t="shared" ref="Q9:Q13" si="1" xml:space="preserve"> IF( ISNUMBER(F9), 0, 1 )</f>
        <v>0</v>
      </c>
      <c r="U9" s="892"/>
      <c r="W9" s="505" t="s">
        <v>8580</v>
      </c>
      <c r="X9" s="975" t="s">
        <v>4811</v>
      </c>
      <c r="Y9" s="975" t="s">
        <v>4812</v>
      </c>
      <c r="Z9" s="468" t="s">
        <v>8582</v>
      </c>
      <c r="AA9" s="239"/>
    </row>
    <row r="10" spans="1:27" s="207" customFormat="1" ht="15.75" customHeight="1">
      <c r="B10" s="514" t="s">
        <v>8583</v>
      </c>
      <c r="C10" s="338" t="s">
        <v>682</v>
      </c>
      <c r="D10" s="338">
        <v>3</v>
      </c>
      <c r="E10" s="755">
        <v>4.5289999999999999</v>
      </c>
      <c r="F10" s="755">
        <v>0</v>
      </c>
      <c r="G10" s="1724">
        <f t="shared" ref="G10:G14" si="2">IFERROR(SUM(E10:F10), 0)</f>
        <v>4.5289999999999999</v>
      </c>
      <c r="H10" s="268"/>
      <c r="I10" s="1142" t="s">
        <v>8584</v>
      </c>
      <c r="K10" s="343"/>
      <c r="M10" s="892"/>
      <c r="N10" s="336">
        <f t="shared" si="0"/>
        <v>0</v>
      </c>
      <c r="O10" s="892"/>
      <c r="P10" s="337">
        <f t="shared" ref="P10:P13" si="3" xml:space="preserve"> IF( ISNUMBER(E10), 0, 1 )</f>
        <v>0</v>
      </c>
      <c r="Q10" s="337">
        <f t="shared" si="1"/>
        <v>0</v>
      </c>
      <c r="U10" s="892"/>
      <c r="W10" s="514" t="s">
        <v>8583</v>
      </c>
      <c r="X10" s="976" t="s">
        <v>4813</v>
      </c>
      <c r="Y10" s="976" t="s">
        <v>4814</v>
      </c>
      <c r="Z10" s="963" t="s">
        <v>8585</v>
      </c>
      <c r="AA10" s="239"/>
    </row>
    <row r="11" spans="1:27" s="207" customFormat="1" ht="15.75" customHeight="1">
      <c r="B11" s="514" t="s">
        <v>8586</v>
      </c>
      <c r="C11" s="338" t="s">
        <v>682</v>
      </c>
      <c r="D11" s="338">
        <v>3</v>
      </c>
      <c r="E11" s="755">
        <v>3.0779999999999998</v>
      </c>
      <c r="F11" s="755">
        <v>0</v>
      </c>
      <c r="G11" s="1724">
        <f t="shared" si="2"/>
        <v>3.0779999999999998</v>
      </c>
      <c r="H11" s="268"/>
      <c r="I11" s="1142" t="s">
        <v>8587</v>
      </c>
      <c r="K11" s="343"/>
      <c r="M11" s="892"/>
      <c r="N11" s="336">
        <f t="shared" si="0"/>
        <v>0</v>
      </c>
      <c r="O11" s="892"/>
      <c r="P11" s="337">
        <f t="shared" si="3"/>
        <v>0</v>
      </c>
      <c r="Q11" s="337">
        <f t="shared" si="1"/>
        <v>0</v>
      </c>
      <c r="U11" s="892"/>
      <c r="W11" s="514" t="s">
        <v>8586</v>
      </c>
      <c r="X11" s="976" t="s">
        <v>4815</v>
      </c>
      <c r="Y11" s="976" t="s">
        <v>4816</v>
      </c>
      <c r="Z11" s="963" t="s">
        <v>8588</v>
      </c>
      <c r="AA11" s="239"/>
    </row>
    <row r="12" spans="1:27" s="207" customFormat="1" ht="15.75" customHeight="1">
      <c r="B12" s="514" t="s">
        <v>8589</v>
      </c>
      <c r="C12" s="338" t="s">
        <v>682</v>
      </c>
      <c r="D12" s="338">
        <v>3</v>
      </c>
      <c r="E12" s="755">
        <v>0</v>
      </c>
      <c r="F12" s="755">
        <v>0.224</v>
      </c>
      <c r="G12" s="1724">
        <f t="shared" si="2"/>
        <v>0.224</v>
      </c>
      <c r="H12" s="268"/>
      <c r="I12" s="1142" t="s">
        <v>8590</v>
      </c>
      <c r="K12" s="343"/>
      <c r="M12" s="892"/>
      <c r="N12" s="336">
        <f t="shared" si="0"/>
        <v>0</v>
      </c>
      <c r="O12" s="892"/>
      <c r="P12" s="337">
        <f t="shared" si="3"/>
        <v>0</v>
      </c>
      <c r="Q12" s="337">
        <f t="shared" si="1"/>
        <v>0</v>
      </c>
      <c r="U12" s="892"/>
      <c r="W12" s="514" t="s">
        <v>8589</v>
      </c>
      <c r="X12" s="976" t="s">
        <v>4817</v>
      </c>
      <c r="Y12" s="976" t="s">
        <v>4818</v>
      </c>
      <c r="Z12" s="963" t="s">
        <v>8591</v>
      </c>
    </row>
    <row r="13" spans="1:27" s="207" customFormat="1" ht="15.75" customHeight="1">
      <c r="B13" s="514" t="s">
        <v>8592</v>
      </c>
      <c r="C13" s="338" t="s">
        <v>682</v>
      </c>
      <c r="D13" s="338">
        <v>3</v>
      </c>
      <c r="E13" s="755">
        <v>1.0089999999999999</v>
      </c>
      <c r="F13" s="755">
        <v>0</v>
      </c>
      <c r="G13" s="1724">
        <f t="shared" si="2"/>
        <v>1.0089999999999999</v>
      </c>
      <c r="H13" s="268"/>
      <c r="I13" s="1142" t="s">
        <v>8593</v>
      </c>
      <c r="K13" s="343"/>
      <c r="M13" s="892"/>
      <c r="N13" s="336">
        <f t="shared" si="0"/>
        <v>0</v>
      </c>
      <c r="O13" s="892"/>
      <c r="P13" s="337">
        <f t="shared" si="3"/>
        <v>0</v>
      </c>
      <c r="Q13" s="337">
        <f t="shared" si="1"/>
        <v>0</v>
      </c>
      <c r="U13" s="892"/>
      <c r="W13" s="514" t="s">
        <v>8592</v>
      </c>
      <c r="X13" s="976" t="s">
        <v>4819</v>
      </c>
      <c r="Y13" s="976" t="s">
        <v>4820</v>
      </c>
      <c r="Z13" s="963" t="s">
        <v>8594</v>
      </c>
    </row>
    <row r="14" spans="1:27" ht="15.75" customHeight="1" thickBot="1">
      <c r="A14" s="207"/>
      <c r="B14" s="517" t="s">
        <v>8596</v>
      </c>
      <c r="C14" s="407" t="s">
        <v>682</v>
      </c>
      <c r="D14" s="407">
        <v>3</v>
      </c>
      <c r="E14" s="1715">
        <f>IFERROR(E9 + E10 + E11 + E12 + E13, 0)</f>
        <v>12.125999999999999</v>
      </c>
      <c r="F14" s="1715">
        <f>IFERROR(F9 + F10 + F11 + F12 + F13, 0)</f>
        <v>0.224</v>
      </c>
      <c r="G14" s="1725">
        <f t="shared" si="2"/>
        <v>12.35</v>
      </c>
      <c r="H14" s="268"/>
      <c r="I14" s="1157" t="s">
        <v>8595</v>
      </c>
      <c r="J14" s="207"/>
      <c r="K14" s="354"/>
      <c r="L14" s="207"/>
      <c r="M14" s="892"/>
      <c r="N14" s="207"/>
      <c r="O14" s="892"/>
      <c r="P14" s="207"/>
      <c r="Q14" s="207"/>
      <c r="R14" s="207"/>
      <c r="S14" s="207"/>
      <c r="T14" s="207"/>
      <c r="U14" s="892"/>
      <c r="V14" s="207"/>
      <c r="W14" s="517" t="s">
        <v>8596</v>
      </c>
      <c r="X14" s="737" t="s">
        <v>4821</v>
      </c>
      <c r="Y14" s="737" t="s">
        <v>4822</v>
      </c>
      <c r="Z14" s="469" t="s">
        <v>4823</v>
      </c>
      <c r="AA14" s="239"/>
    </row>
    <row r="15" spans="1:27" ht="15.75" thickTop="1">
      <c r="A15" s="207"/>
      <c r="B15" s="207"/>
      <c r="C15" s="207"/>
      <c r="D15" s="207"/>
      <c r="E15" s="207"/>
      <c r="F15" s="207"/>
      <c r="G15" s="207"/>
      <c r="H15" s="207"/>
      <c r="I15" s="207"/>
      <c r="J15" s="207"/>
      <c r="K15" s="207"/>
      <c r="L15" s="207"/>
      <c r="N15" s="207"/>
      <c r="P15" s="207"/>
      <c r="Q15" s="207"/>
      <c r="R15" s="207"/>
      <c r="S15" s="207"/>
      <c r="T15" s="207"/>
    </row>
    <row r="16" spans="1:27" ht="15">
      <c r="A16" s="207"/>
      <c r="B16" s="207"/>
      <c r="C16" s="207"/>
      <c r="D16" s="207"/>
      <c r="E16" s="207"/>
      <c r="F16" s="207"/>
      <c r="G16" s="207"/>
      <c r="H16" s="207"/>
      <c r="I16" s="207"/>
      <c r="J16" s="207"/>
      <c r="K16" s="207"/>
      <c r="L16" s="207"/>
      <c r="N16" s="207"/>
      <c r="P16" s="207"/>
      <c r="Q16" s="207"/>
      <c r="R16" s="207"/>
      <c r="S16" s="207"/>
      <c r="T16" s="207"/>
    </row>
    <row r="17" spans="1:20" ht="15">
      <c r="A17" s="207"/>
      <c r="B17" s="207"/>
      <c r="C17" s="207"/>
      <c r="D17" s="207"/>
      <c r="E17" s="207"/>
      <c r="F17" s="207"/>
      <c r="G17" s="207"/>
      <c r="H17" s="207"/>
      <c r="I17" s="207"/>
      <c r="J17" s="207"/>
      <c r="K17" s="207"/>
      <c r="L17" s="207"/>
      <c r="N17" s="207"/>
      <c r="P17" s="207"/>
      <c r="Q17" s="207"/>
      <c r="R17" s="207"/>
      <c r="S17" s="207"/>
      <c r="T17" s="207"/>
    </row>
    <row r="18" spans="1:20" ht="15">
      <c r="A18" s="207"/>
      <c r="B18" s="207"/>
      <c r="C18" s="207"/>
      <c r="D18" s="207"/>
      <c r="E18" s="207"/>
      <c r="F18" s="207"/>
      <c r="G18" s="207"/>
      <c r="H18" s="207"/>
      <c r="I18" s="207"/>
      <c r="J18" s="207"/>
      <c r="K18" s="207"/>
      <c r="L18" s="207"/>
      <c r="P18" s="207"/>
      <c r="Q18" s="207"/>
      <c r="R18" s="207"/>
      <c r="S18" s="207"/>
      <c r="T18" s="207"/>
    </row>
    <row r="19" spans="1:20" ht="15">
      <c r="A19" s="207"/>
      <c r="B19" s="207"/>
      <c r="C19" s="207"/>
      <c r="D19" s="207"/>
      <c r="E19" s="207"/>
      <c r="F19" s="207"/>
      <c r="G19" s="207"/>
      <c r="H19" s="207"/>
      <c r="I19" s="207"/>
      <c r="J19" s="207"/>
      <c r="K19" s="207"/>
      <c r="L19" s="207"/>
      <c r="P19" s="207"/>
      <c r="Q19" s="207"/>
      <c r="R19" s="207"/>
      <c r="S19" s="207"/>
      <c r="T19" s="207"/>
    </row>
    <row r="20" spans="1:20" ht="15">
      <c r="A20" s="207"/>
      <c r="B20" s="207"/>
      <c r="C20" s="207"/>
      <c r="D20" s="207"/>
      <c r="E20" s="207"/>
      <c r="F20" s="207"/>
      <c r="G20" s="207"/>
      <c r="H20" s="207"/>
      <c r="I20" s="207"/>
      <c r="J20" s="207"/>
      <c r="K20" s="207"/>
      <c r="L20" s="207"/>
      <c r="P20" s="207"/>
      <c r="Q20" s="207"/>
      <c r="R20" s="207"/>
      <c r="S20" s="207"/>
      <c r="T20" s="207"/>
    </row>
    <row r="21" spans="1:20" ht="15">
      <c r="A21" s="207"/>
      <c r="B21" s="207"/>
      <c r="C21" s="207"/>
      <c r="D21" s="207"/>
      <c r="E21" s="207"/>
      <c r="F21" s="207"/>
      <c r="G21" s="207"/>
      <c r="H21" s="207"/>
      <c r="I21" s="207"/>
      <c r="J21" s="207"/>
      <c r="K21" s="207"/>
      <c r="L21" s="207"/>
      <c r="P21" s="207"/>
      <c r="Q21" s="207"/>
      <c r="R21" s="207"/>
      <c r="S21" s="207"/>
      <c r="T21" s="207"/>
    </row>
    <row r="22" spans="1:20" ht="15">
      <c r="A22" s="207"/>
      <c r="B22" s="207"/>
      <c r="C22" s="207"/>
      <c r="D22" s="207"/>
      <c r="E22" s="207"/>
      <c r="F22" s="207"/>
      <c r="G22" s="207"/>
      <c r="H22" s="207"/>
      <c r="I22" s="207"/>
      <c r="J22" s="207"/>
      <c r="K22" s="207"/>
      <c r="L22" s="207"/>
      <c r="P22" s="207"/>
      <c r="Q22" s="207"/>
      <c r="R22" s="207"/>
      <c r="S22" s="207"/>
      <c r="T22" s="207"/>
    </row>
    <row r="23" spans="1:20" ht="15">
      <c r="A23" s="207"/>
      <c r="B23" s="207"/>
      <c r="C23" s="207"/>
      <c r="D23" s="207"/>
      <c r="E23" s="207"/>
      <c r="F23" s="207"/>
      <c r="G23" s="207"/>
      <c r="H23" s="207"/>
      <c r="I23" s="207"/>
      <c r="J23" s="207"/>
      <c r="K23" s="207"/>
      <c r="L23" s="207"/>
    </row>
  </sheetData>
  <sheetProtection formatColumns="0" formatRows="0"/>
  <mergeCells count="16">
    <mergeCell ref="B3:K3"/>
    <mergeCell ref="W3:Z3"/>
    <mergeCell ref="B1:D1"/>
    <mergeCell ref="H1:I1"/>
    <mergeCell ref="B2:D2"/>
    <mergeCell ref="B5:B7"/>
    <mergeCell ref="C5:C7"/>
    <mergeCell ref="D5:D7"/>
    <mergeCell ref="I5:I7"/>
    <mergeCell ref="E5:G5"/>
    <mergeCell ref="E6:G6"/>
    <mergeCell ref="W5:W7"/>
    <mergeCell ref="P7:T7"/>
    <mergeCell ref="K5:K7"/>
    <mergeCell ref="X5:Z5"/>
    <mergeCell ref="X6:Z6"/>
  </mergeCells>
  <conditionalFormatting sqref="N9:N13">
    <cfRule type="cellIs" dxfId="152" priority="1" operator="equal">
      <formula>0</formula>
    </cfRule>
  </conditionalFormatting>
  <dataValidations count="1">
    <dataValidation type="custom" allowBlank="1" showErrorMessage="1" errorTitle="Input Error" error="Please input a numeric value." sqref="E9:F13">
      <formula1>ISNUMBER(E9)</formula1>
    </dataValidation>
  </dataValidations>
  <pageMargins left="0.7" right="0.7" top="0.75" bottom="0.75" header="0.3" footer="0.3"/>
  <pageSetup paperSize="8" scale="82" fitToHeight="0" orientation="portrait" r:id="rId1"/>
  <headerFooter>
    <oddHeader>&amp;L&amp;F&amp;CSheet: &amp;A&amp;ROFFICIAL</oddHeader>
    <oddFooter>&amp;LPrinted on: &amp;D at &amp;T&amp;CPage &amp;P of &amp;N&amp;ROfwat</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J32"/>
  <sheetViews>
    <sheetView showGridLines="0" zoomScale="70" zoomScaleNormal="70" zoomScaleSheetLayoutView="100" workbookViewId="0">
      <selection activeCell="H13" sqref="H13"/>
    </sheetView>
  </sheetViews>
  <sheetFormatPr defaultColWidth="9" defaultRowHeight="24" customHeight="1"/>
  <cols>
    <col min="1" max="1" width="1.625" style="244" customWidth="1"/>
    <col min="2" max="2" width="36.125" style="244" customWidth="1"/>
    <col min="3" max="4" width="6" style="244" customWidth="1"/>
    <col min="5" max="10" width="12.125" style="244" customWidth="1"/>
    <col min="11" max="11" width="1.625" style="244" customWidth="1"/>
    <col min="12" max="12" width="12.125" style="244" customWidth="1"/>
    <col min="13" max="13" width="1.625" style="244" customWidth="1"/>
    <col min="14" max="14" width="33.625" style="244" customWidth="1"/>
    <col min="15" max="16" width="1.625" style="244" customWidth="1"/>
    <col min="17" max="17" width="25.125" style="244" customWidth="1"/>
    <col min="18" max="18" width="1.625" style="244" customWidth="1"/>
    <col min="19" max="26" width="4.625" style="244" hidden="1" customWidth="1"/>
    <col min="27" max="27" width="1.625" style="244" hidden="1" customWidth="1"/>
    <col min="28" max="28" width="1.625" style="244" customWidth="1"/>
    <col min="29" max="29" width="36.125" style="244" customWidth="1"/>
    <col min="30" max="30" width="18.125" style="244" bestFit="1" customWidth="1"/>
    <col min="31" max="31" width="20.25" style="244" bestFit="1" customWidth="1"/>
    <col min="32" max="32" width="19.75" style="244" bestFit="1" customWidth="1"/>
    <col min="33" max="34" width="19.375" style="244" bestFit="1" customWidth="1"/>
    <col min="35" max="35" width="15" style="244" customWidth="1"/>
    <col min="36" max="36" width="1.125" style="244" customWidth="1"/>
    <col min="37" max="16384" width="9" style="244"/>
  </cols>
  <sheetData>
    <row r="1" spans="1:36" s="441" customFormat="1" ht="29.25" customHeight="1">
      <c r="B1" s="2718" t="s">
        <v>8597</v>
      </c>
      <c r="C1" s="2718"/>
      <c r="D1" s="2718"/>
      <c r="E1" s="2718"/>
      <c r="F1" s="2718"/>
      <c r="G1" s="2718"/>
      <c r="H1" s="2718"/>
      <c r="I1" s="2718"/>
      <c r="J1" s="2718"/>
      <c r="K1" s="619"/>
      <c r="L1" s="619"/>
      <c r="M1" s="244"/>
      <c r="N1" s="244"/>
      <c r="O1" s="244"/>
      <c r="P1" s="1207"/>
      <c r="R1" s="889"/>
      <c r="AA1" s="889"/>
      <c r="AC1" s="2718" t="s">
        <v>11001</v>
      </c>
      <c r="AD1" s="2718"/>
      <c r="AE1" s="2718"/>
      <c r="AF1" s="2718"/>
      <c r="AG1" s="2718"/>
      <c r="AH1" s="2718"/>
      <c r="AI1" s="2718"/>
      <c r="AJ1" s="476"/>
    </row>
    <row r="2" spans="1:36" s="441" customFormat="1" ht="29.25" customHeight="1">
      <c r="B2" s="2718" t="str">
        <f>Validation!B4</f>
        <v>South Staffordshire Water</v>
      </c>
      <c r="C2" s="2718"/>
      <c r="D2" s="2718"/>
      <c r="E2" s="2718"/>
      <c r="F2" s="2718"/>
      <c r="G2" s="2718"/>
      <c r="H2" s="2718"/>
      <c r="I2" s="2718"/>
      <c r="J2" s="2718"/>
      <c r="K2" s="442"/>
      <c r="L2" s="442"/>
      <c r="M2" s="244"/>
      <c r="N2" s="244"/>
      <c r="O2" s="244"/>
      <c r="P2" s="1207"/>
      <c r="R2" s="889"/>
      <c r="AA2" s="889"/>
      <c r="AC2" s="2718"/>
      <c r="AD2" s="2718"/>
      <c r="AE2" s="2718"/>
      <c r="AF2" s="2718"/>
      <c r="AG2" s="2718"/>
      <c r="AH2" s="2718"/>
      <c r="AI2" s="2718"/>
      <c r="AJ2" s="442"/>
    </row>
    <row r="3" spans="1:36" ht="45" customHeight="1">
      <c r="B3" s="2827" t="s">
        <v>17475</v>
      </c>
      <c r="C3" s="2827"/>
      <c r="D3" s="2827"/>
      <c r="E3" s="2827"/>
      <c r="F3" s="2827"/>
      <c r="G3" s="2827"/>
      <c r="H3" s="2827"/>
      <c r="I3" s="2827"/>
      <c r="J3" s="2827"/>
      <c r="K3" s="2827"/>
      <c r="L3" s="2827"/>
      <c r="M3" s="2827"/>
      <c r="N3" s="2827"/>
      <c r="O3" s="312"/>
      <c r="P3" s="1208"/>
      <c r="Q3" s="2534" t="s">
        <v>6027</v>
      </c>
      <c r="R3" s="415"/>
      <c r="AA3" s="415"/>
      <c r="AC3" s="2827" t="s">
        <v>17475</v>
      </c>
      <c r="AD3" s="2827"/>
      <c r="AE3" s="2827"/>
      <c r="AF3" s="2827"/>
      <c r="AG3" s="2827"/>
      <c r="AH3" s="2827"/>
      <c r="AI3" s="2827"/>
      <c r="AJ3" s="442"/>
    </row>
    <row r="4" spans="1:36" ht="15" customHeight="1" thickBot="1">
      <c r="C4" s="1127"/>
      <c r="D4" s="1127"/>
      <c r="E4" s="1127"/>
      <c r="F4" s="1127"/>
      <c r="G4" s="1127"/>
      <c r="H4" s="1127"/>
      <c r="I4" s="1127"/>
      <c r="J4" s="1127"/>
      <c r="K4" s="891"/>
      <c r="L4" s="312"/>
      <c r="M4" s="312"/>
      <c r="N4" s="312"/>
      <c r="O4" s="312"/>
      <c r="P4" s="1208"/>
      <c r="R4" s="415"/>
      <c r="AA4" s="415"/>
      <c r="AD4" s="1127"/>
      <c r="AE4" s="1127"/>
      <c r="AF4" s="1127"/>
      <c r="AG4" s="1127"/>
      <c r="AH4" s="1127"/>
      <c r="AI4" s="1127"/>
      <c r="AJ4" s="891"/>
    </row>
    <row r="5" spans="1:36" s="207" customFormat="1" ht="15.75" customHeight="1" thickTop="1">
      <c r="B5" s="2831" t="s">
        <v>6029</v>
      </c>
      <c r="C5" s="2712" t="s">
        <v>6030</v>
      </c>
      <c r="D5" s="2712" t="s">
        <v>5926</v>
      </c>
      <c r="E5" s="2848" t="s">
        <v>8099</v>
      </c>
      <c r="F5" s="2848"/>
      <c r="G5" s="2848"/>
      <c r="H5" s="2848"/>
      <c r="I5" s="2848"/>
      <c r="J5" s="2895" t="s">
        <v>6106</v>
      </c>
      <c r="K5" s="795"/>
      <c r="L5" s="2808" t="s">
        <v>6034</v>
      </c>
      <c r="M5" s="312"/>
      <c r="N5" s="2808" t="s">
        <v>6035</v>
      </c>
      <c r="O5" s="312"/>
      <c r="P5" s="1209"/>
      <c r="R5" s="892"/>
      <c r="AA5" s="892"/>
      <c r="AC5" s="2831" t="s">
        <v>6029</v>
      </c>
      <c r="AD5" s="2848" t="s">
        <v>8099</v>
      </c>
      <c r="AE5" s="2848"/>
      <c r="AF5" s="2848"/>
      <c r="AG5" s="2848"/>
      <c r="AH5" s="2848"/>
      <c r="AI5" s="2895"/>
      <c r="AJ5" s="795"/>
    </row>
    <row r="6" spans="1:36" s="207" customFormat="1" ht="15.75" customHeight="1">
      <c r="B6" s="2890"/>
      <c r="C6" s="2815"/>
      <c r="D6" s="2815"/>
      <c r="E6" s="2855"/>
      <c r="F6" s="2855"/>
      <c r="G6" s="2855"/>
      <c r="H6" s="2855"/>
      <c r="I6" s="2855"/>
      <c r="J6" s="2843"/>
      <c r="K6" s="110"/>
      <c r="L6" s="2809"/>
      <c r="M6" s="640"/>
      <c r="N6" s="2809"/>
      <c r="O6" s="640"/>
      <c r="P6" s="1209"/>
      <c r="Q6" s="956"/>
      <c r="R6" s="892"/>
      <c r="AA6" s="892"/>
      <c r="AC6" s="2890"/>
      <c r="AD6" s="2855"/>
      <c r="AE6" s="2855"/>
      <c r="AF6" s="2855"/>
      <c r="AG6" s="2855"/>
      <c r="AH6" s="2855"/>
      <c r="AI6" s="2843" t="s">
        <v>6106</v>
      </c>
      <c r="AJ6" s="110"/>
    </row>
    <row r="7" spans="1:36" s="207" customFormat="1" ht="60" customHeight="1" thickBot="1">
      <c r="B7" s="2832"/>
      <c r="C7" s="2713"/>
      <c r="D7" s="2713"/>
      <c r="E7" s="955" t="s">
        <v>7766</v>
      </c>
      <c r="F7" s="955" t="s">
        <v>7767</v>
      </c>
      <c r="G7" s="955" t="s">
        <v>7768</v>
      </c>
      <c r="H7" s="955" t="s">
        <v>7769</v>
      </c>
      <c r="I7" s="955" t="s">
        <v>7851</v>
      </c>
      <c r="J7" s="2844"/>
      <c r="K7" s="110"/>
      <c r="L7" s="2810"/>
      <c r="M7" s="1192"/>
      <c r="N7" s="2810"/>
      <c r="O7" s="1192"/>
      <c r="P7" s="1210"/>
      <c r="Q7" s="956"/>
      <c r="R7" s="892"/>
      <c r="S7" s="2707" t="s">
        <v>6028</v>
      </c>
      <c r="T7" s="2707"/>
      <c r="U7" s="2707"/>
      <c r="V7" s="2707"/>
      <c r="W7" s="2707"/>
      <c r="X7" s="2707"/>
      <c r="Y7" s="2707"/>
      <c r="Z7" s="2707"/>
      <c r="AA7" s="892"/>
      <c r="AC7" s="2832"/>
      <c r="AD7" s="955" t="s">
        <v>7766</v>
      </c>
      <c r="AE7" s="955" t="s">
        <v>7767</v>
      </c>
      <c r="AF7" s="955" t="s">
        <v>7768</v>
      </c>
      <c r="AG7" s="955" t="s">
        <v>7769</v>
      </c>
      <c r="AH7" s="955" t="s">
        <v>7851</v>
      </c>
      <c r="AI7" s="2844"/>
      <c r="AJ7" s="110"/>
    </row>
    <row r="8" spans="1:36" s="207" customFormat="1" ht="15.75" customHeight="1" thickTop="1" thickBot="1">
      <c r="B8" s="1192"/>
      <c r="C8" s="1192"/>
      <c r="D8" s="1192"/>
      <c r="E8" s="1192"/>
      <c r="F8" s="1192"/>
      <c r="G8" s="1192"/>
      <c r="H8" s="1192"/>
      <c r="I8" s="1192"/>
      <c r="J8" s="1192"/>
      <c r="K8" s="1192"/>
      <c r="L8" s="1192"/>
      <c r="M8" s="1192"/>
      <c r="N8" s="1192"/>
      <c r="O8" s="1192"/>
      <c r="P8" s="1210"/>
      <c r="R8" s="892"/>
      <c r="S8" s="321" t="s">
        <v>6036</v>
      </c>
      <c r="AA8" s="892"/>
      <c r="AC8" s="1192"/>
      <c r="AD8" s="1192"/>
      <c r="AE8" s="1192"/>
      <c r="AF8" s="1192"/>
      <c r="AG8" s="1192"/>
      <c r="AH8" s="1192"/>
      <c r="AI8" s="1192"/>
      <c r="AJ8" s="1211"/>
    </row>
    <row r="9" spans="1:36" s="207" customFormat="1" ht="15.75" customHeight="1" thickTop="1" thickBot="1">
      <c r="B9" s="1212" t="s">
        <v>8138</v>
      </c>
      <c r="C9" s="1192"/>
      <c r="D9" s="1192"/>
      <c r="E9" s="1192"/>
      <c r="F9" s="1192"/>
      <c r="G9" s="1192"/>
      <c r="H9" s="1192"/>
      <c r="I9" s="1192"/>
      <c r="J9" s="1192"/>
      <c r="K9" s="1192"/>
      <c r="L9" s="1192"/>
      <c r="M9" s="1192"/>
      <c r="N9" s="1192"/>
      <c r="O9" s="1192"/>
      <c r="P9" s="1210"/>
      <c r="R9" s="892"/>
      <c r="S9" s="321"/>
      <c r="AA9" s="892"/>
      <c r="AC9" s="1212" t="s">
        <v>8138</v>
      </c>
      <c r="AD9" s="1192"/>
      <c r="AE9" s="1192"/>
      <c r="AF9" s="1192"/>
      <c r="AG9" s="1192"/>
      <c r="AH9" s="1192"/>
      <c r="AI9" s="1192"/>
      <c r="AJ9" s="1211"/>
    </row>
    <row r="10" spans="1:36" s="207" customFormat="1" ht="15.75" customHeight="1" thickTop="1">
      <c r="B10" s="505" t="s">
        <v>8580</v>
      </c>
      <c r="C10" s="329" t="s">
        <v>682</v>
      </c>
      <c r="D10" s="329">
        <v>3</v>
      </c>
      <c r="E10" s="752"/>
      <c r="F10" s="752"/>
      <c r="G10" s="752"/>
      <c r="H10" s="752"/>
      <c r="I10" s="752"/>
      <c r="J10" s="2291">
        <f t="shared" ref="J10:J15" si="0">IFERROR(SUM(E10:I10), 0)</f>
        <v>0</v>
      </c>
      <c r="K10" s="83"/>
      <c r="L10" s="333" t="s">
        <v>8598</v>
      </c>
      <c r="M10" s="803"/>
      <c r="N10" s="335"/>
      <c r="O10" s="803"/>
      <c r="P10" s="1209"/>
      <c r="Q10" s="336" t="str">
        <f>IF(SUM(S10:W10 ) = 0, 0, $S$8 )</f>
        <v>Please complete all cells in row</v>
      </c>
      <c r="R10" s="892"/>
      <c r="S10" s="337">
        <f t="shared" ref="S10" si="1" xml:space="preserve"> IF( ISNUMBER(E10), 0, 1 )</f>
        <v>1</v>
      </c>
      <c r="T10" s="337">
        <f t="shared" ref="T10:T14" si="2" xml:space="preserve"> IF( ISNUMBER(F10), 0, 1 )</f>
        <v>1</v>
      </c>
      <c r="U10" s="337">
        <f t="shared" ref="U10:U14" si="3" xml:space="preserve"> IF( ISNUMBER(G10), 0, 1 )</f>
        <v>1</v>
      </c>
      <c r="V10" s="337">
        <f t="shared" ref="V10:V14" si="4" xml:space="preserve"> IF( ISNUMBER(H10), 0, 1 )</f>
        <v>1</v>
      </c>
      <c r="W10" s="337">
        <f t="shared" ref="W10:W14" si="5" xml:space="preserve"> IF( ISNUMBER(I10), 0, 1 )</f>
        <v>1</v>
      </c>
      <c r="AA10" s="892"/>
      <c r="AC10" s="505" t="s">
        <v>8580</v>
      </c>
      <c r="AD10" s="975" t="s">
        <v>8599</v>
      </c>
      <c r="AE10" s="975" t="s">
        <v>8600</v>
      </c>
      <c r="AF10" s="975" t="s">
        <v>8601</v>
      </c>
      <c r="AG10" s="975" t="s">
        <v>8602</v>
      </c>
      <c r="AH10" s="975" t="s">
        <v>8603</v>
      </c>
      <c r="AI10" s="468" t="s">
        <v>8604</v>
      </c>
      <c r="AJ10" s="435"/>
    </row>
    <row r="11" spans="1:36" s="207" customFormat="1" ht="15.75" customHeight="1">
      <c r="B11" s="514" t="s">
        <v>8605</v>
      </c>
      <c r="C11" s="338" t="s">
        <v>682</v>
      </c>
      <c r="D11" s="338">
        <v>3</v>
      </c>
      <c r="E11" s="755"/>
      <c r="F11" s="755"/>
      <c r="G11" s="755"/>
      <c r="H11" s="755"/>
      <c r="I11" s="755"/>
      <c r="J11" s="2292">
        <f t="shared" si="0"/>
        <v>0</v>
      </c>
      <c r="K11" s="83"/>
      <c r="L11" s="342" t="s">
        <v>8606</v>
      </c>
      <c r="M11" s="803"/>
      <c r="N11" s="343"/>
      <c r="O11" s="803"/>
      <c r="P11" s="1209"/>
      <c r="Q11" s="336" t="str">
        <f t="shared" ref="Q11:Q14" si="6">IF(SUM(S11:W11 ) = 0, 0, $S$8 )</f>
        <v>Please complete all cells in row</v>
      </c>
      <c r="R11" s="892"/>
      <c r="S11" s="337">
        <f t="shared" ref="S11:S14" si="7" xml:space="preserve"> IF( ISNUMBER(E11), 0, 1 )</f>
        <v>1</v>
      </c>
      <c r="T11" s="337">
        <f t="shared" si="2"/>
        <v>1</v>
      </c>
      <c r="U11" s="337">
        <f t="shared" si="3"/>
        <v>1</v>
      </c>
      <c r="V11" s="337">
        <f t="shared" si="4"/>
        <v>1</v>
      </c>
      <c r="W11" s="337">
        <f t="shared" si="5"/>
        <v>1</v>
      </c>
      <c r="AA11" s="892"/>
      <c r="AC11" s="514" t="s">
        <v>8605</v>
      </c>
      <c r="AD11" s="976" t="s">
        <v>8607</v>
      </c>
      <c r="AE11" s="976" t="s">
        <v>8608</v>
      </c>
      <c r="AF11" s="976" t="s">
        <v>8609</v>
      </c>
      <c r="AG11" s="976" t="s">
        <v>8610</v>
      </c>
      <c r="AH11" s="976" t="s">
        <v>8611</v>
      </c>
      <c r="AI11" s="963" t="s">
        <v>8612</v>
      </c>
      <c r="AJ11" s="435"/>
    </row>
    <row r="12" spans="1:36" s="207" customFormat="1" ht="15.75" customHeight="1">
      <c r="B12" s="514" t="s">
        <v>8586</v>
      </c>
      <c r="C12" s="338" t="s">
        <v>682</v>
      </c>
      <c r="D12" s="338">
        <v>3</v>
      </c>
      <c r="E12" s="755"/>
      <c r="F12" s="755"/>
      <c r="G12" s="755"/>
      <c r="H12" s="755"/>
      <c r="I12" s="755"/>
      <c r="J12" s="2292">
        <f t="shared" si="0"/>
        <v>0</v>
      </c>
      <c r="K12" s="83"/>
      <c r="L12" s="342" t="s">
        <v>8613</v>
      </c>
      <c r="M12" s="803"/>
      <c r="N12" s="343"/>
      <c r="O12" s="803"/>
      <c r="P12" s="1209"/>
      <c r="Q12" s="336" t="str">
        <f t="shared" si="6"/>
        <v>Please complete all cells in row</v>
      </c>
      <c r="R12" s="892"/>
      <c r="S12" s="337">
        <f t="shared" si="7"/>
        <v>1</v>
      </c>
      <c r="T12" s="337">
        <f t="shared" si="2"/>
        <v>1</v>
      </c>
      <c r="U12" s="337">
        <f t="shared" si="3"/>
        <v>1</v>
      </c>
      <c r="V12" s="337">
        <f t="shared" si="4"/>
        <v>1</v>
      </c>
      <c r="W12" s="337">
        <f t="shared" si="5"/>
        <v>1</v>
      </c>
      <c r="AA12" s="892"/>
      <c r="AC12" s="514" t="s">
        <v>8586</v>
      </c>
      <c r="AD12" s="976" t="s">
        <v>4824</v>
      </c>
      <c r="AE12" s="976" t="s">
        <v>4833</v>
      </c>
      <c r="AF12" s="976" t="s">
        <v>4842</v>
      </c>
      <c r="AG12" s="976" t="s">
        <v>4851</v>
      </c>
      <c r="AH12" s="976" t="s">
        <v>4860</v>
      </c>
      <c r="AI12" s="963" t="s">
        <v>8614</v>
      </c>
      <c r="AJ12" s="435"/>
    </row>
    <row r="13" spans="1:36" s="207" customFormat="1" ht="15.75" customHeight="1">
      <c r="B13" s="514" t="s">
        <v>8589</v>
      </c>
      <c r="C13" s="338" t="s">
        <v>682</v>
      </c>
      <c r="D13" s="338">
        <v>3</v>
      </c>
      <c r="E13" s="755"/>
      <c r="F13" s="755"/>
      <c r="G13" s="755"/>
      <c r="H13" s="755"/>
      <c r="I13" s="755"/>
      <c r="J13" s="2292">
        <f t="shared" si="0"/>
        <v>0</v>
      </c>
      <c r="K13" s="268"/>
      <c r="L13" s="1142" t="s">
        <v>8615</v>
      </c>
      <c r="N13" s="343"/>
      <c r="P13" s="1209"/>
      <c r="Q13" s="336" t="str">
        <f t="shared" si="6"/>
        <v>Please complete all cells in row</v>
      </c>
      <c r="R13" s="892"/>
      <c r="S13" s="337">
        <f t="shared" si="7"/>
        <v>1</v>
      </c>
      <c r="T13" s="337">
        <f t="shared" si="2"/>
        <v>1</v>
      </c>
      <c r="U13" s="337">
        <f t="shared" si="3"/>
        <v>1</v>
      </c>
      <c r="V13" s="337">
        <f t="shared" si="4"/>
        <v>1</v>
      </c>
      <c r="W13" s="337">
        <f t="shared" si="5"/>
        <v>1</v>
      </c>
      <c r="AA13" s="892"/>
      <c r="AC13" s="514" t="s">
        <v>8589</v>
      </c>
      <c r="AD13" s="976" t="s">
        <v>4826</v>
      </c>
      <c r="AE13" s="976" t="s">
        <v>4835</v>
      </c>
      <c r="AF13" s="976" t="s">
        <v>4844</v>
      </c>
      <c r="AG13" s="976" t="s">
        <v>4853</v>
      </c>
      <c r="AH13" s="976" t="s">
        <v>4862</v>
      </c>
      <c r="AI13" s="963" t="s">
        <v>8616</v>
      </c>
    </row>
    <row r="14" spans="1:36" s="210" customFormat="1" ht="15.75" customHeight="1">
      <c r="B14" s="514" t="s">
        <v>8592</v>
      </c>
      <c r="C14" s="338" t="s">
        <v>682</v>
      </c>
      <c r="D14" s="338">
        <v>3</v>
      </c>
      <c r="E14" s="755"/>
      <c r="F14" s="755"/>
      <c r="G14" s="755"/>
      <c r="H14" s="755"/>
      <c r="I14" s="755"/>
      <c r="J14" s="2292">
        <f t="shared" si="0"/>
        <v>0</v>
      </c>
      <c r="K14" s="268"/>
      <c r="L14" s="1142" t="s">
        <v>8617</v>
      </c>
      <c r="N14" s="343"/>
      <c r="P14" s="1209"/>
      <c r="Q14" s="336" t="str">
        <f t="shared" si="6"/>
        <v>Please complete all cells in row</v>
      </c>
      <c r="R14" s="892"/>
      <c r="S14" s="337">
        <f t="shared" si="7"/>
        <v>1</v>
      </c>
      <c r="T14" s="337">
        <f t="shared" si="2"/>
        <v>1</v>
      </c>
      <c r="U14" s="337">
        <f t="shared" si="3"/>
        <v>1</v>
      </c>
      <c r="V14" s="337">
        <f t="shared" si="4"/>
        <v>1</v>
      </c>
      <c r="W14" s="337">
        <f t="shared" si="5"/>
        <v>1</v>
      </c>
      <c r="X14" s="207"/>
      <c r="Y14" s="207"/>
      <c r="Z14" s="207"/>
      <c r="AA14" s="892"/>
      <c r="AC14" s="514" t="s">
        <v>8592</v>
      </c>
      <c r="AD14" s="976" t="s">
        <v>4828</v>
      </c>
      <c r="AE14" s="976" t="s">
        <v>4837</v>
      </c>
      <c r="AF14" s="976" t="s">
        <v>4846</v>
      </c>
      <c r="AG14" s="976" t="s">
        <v>4855</v>
      </c>
      <c r="AH14" s="976" t="s">
        <v>4864</v>
      </c>
      <c r="AI14" s="963" t="s">
        <v>8618</v>
      </c>
    </row>
    <row r="15" spans="1:36" ht="30.75" thickBot="1">
      <c r="A15" s="207"/>
      <c r="B15" s="964" t="s">
        <v>8619</v>
      </c>
      <c r="C15" s="407" t="s">
        <v>682</v>
      </c>
      <c r="D15" s="407">
        <v>3</v>
      </c>
      <c r="E15" s="2283">
        <f>IFERROR(E10 + E11 + E12 + E13 + E14, 0)</f>
        <v>0</v>
      </c>
      <c r="F15" s="2283">
        <f t="shared" ref="F15:I15" si="8">IFERROR(F10 + F11 + F12 + F13 + F14, 0)</f>
        <v>0</v>
      </c>
      <c r="G15" s="2283">
        <f t="shared" si="8"/>
        <v>0</v>
      </c>
      <c r="H15" s="2283">
        <f t="shared" si="8"/>
        <v>0</v>
      </c>
      <c r="I15" s="2283">
        <f t="shared" si="8"/>
        <v>0</v>
      </c>
      <c r="J15" s="2293">
        <f t="shared" si="0"/>
        <v>0</v>
      </c>
      <c r="K15" s="83"/>
      <c r="L15" s="408" t="s">
        <v>8620</v>
      </c>
      <c r="M15" s="803"/>
      <c r="N15" s="354"/>
      <c r="O15" s="803"/>
      <c r="P15" s="1209"/>
      <c r="Q15" s="207"/>
      <c r="R15" s="892"/>
      <c r="S15" s="207"/>
      <c r="T15" s="207"/>
      <c r="U15" s="207"/>
      <c r="V15" s="207"/>
      <c r="W15" s="207"/>
      <c r="X15" s="207"/>
      <c r="Y15" s="207"/>
      <c r="Z15" s="207"/>
      <c r="AA15" s="892"/>
      <c r="AB15" s="207"/>
      <c r="AC15" s="964" t="s">
        <v>8621</v>
      </c>
      <c r="AD15" s="737" t="s">
        <v>4830</v>
      </c>
      <c r="AE15" s="737" t="s">
        <v>4839</v>
      </c>
      <c r="AF15" s="737" t="s">
        <v>4848</v>
      </c>
      <c r="AG15" s="737" t="s">
        <v>4857</v>
      </c>
      <c r="AH15" s="737" t="s">
        <v>4866</v>
      </c>
      <c r="AI15" s="469" t="s">
        <v>8622</v>
      </c>
      <c r="AJ15" s="435"/>
    </row>
    <row r="16" spans="1:36" ht="15.75" customHeight="1" thickTop="1" thickBot="1">
      <c r="A16" s="207"/>
      <c r="B16" s="207"/>
      <c r="C16" s="207"/>
      <c r="D16" s="207"/>
      <c r="E16" s="532"/>
      <c r="F16" s="532"/>
      <c r="G16" s="532"/>
      <c r="H16" s="532"/>
      <c r="I16" s="532"/>
      <c r="J16" s="2301"/>
      <c r="K16" s="207"/>
      <c r="L16" s="207"/>
      <c r="M16" s="207"/>
      <c r="N16" s="207"/>
      <c r="O16" s="207"/>
      <c r="P16" s="1209"/>
      <c r="Q16" s="207"/>
      <c r="R16" s="892"/>
      <c r="S16" s="207"/>
      <c r="T16" s="207"/>
      <c r="U16" s="207"/>
      <c r="V16" s="207"/>
      <c r="W16" s="207"/>
      <c r="X16" s="207"/>
      <c r="Y16" s="207"/>
      <c r="Z16" s="207"/>
      <c r="AA16" s="892"/>
      <c r="AC16" s="207"/>
      <c r="AD16" s="207"/>
      <c r="AE16" s="207"/>
      <c r="AF16" s="207"/>
      <c r="AG16" s="207"/>
      <c r="AH16" s="207"/>
      <c r="AI16" s="207"/>
    </row>
    <row r="17" spans="1:36" s="207" customFormat="1" ht="15.75" customHeight="1" thickTop="1" thickBot="1">
      <c r="B17" s="1213" t="s">
        <v>8140</v>
      </c>
      <c r="C17" s="1192"/>
      <c r="D17" s="1192"/>
      <c r="E17" s="1808"/>
      <c r="F17" s="1808"/>
      <c r="G17" s="1808"/>
      <c r="H17" s="1808"/>
      <c r="I17" s="1808"/>
      <c r="J17" s="2302"/>
      <c r="K17" s="1192"/>
      <c r="L17" s="1192"/>
      <c r="M17" s="1192"/>
      <c r="N17" s="1192"/>
      <c r="O17" s="1192"/>
      <c r="P17" s="1210"/>
      <c r="R17" s="892"/>
      <c r="AA17" s="892"/>
      <c r="AC17" s="1213" t="s">
        <v>8140</v>
      </c>
      <c r="AD17" s="1192"/>
      <c r="AE17" s="1192"/>
      <c r="AF17" s="1192"/>
      <c r="AG17" s="1192"/>
      <c r="AH17" s="1192"/>
      <c r="AI17" s="1192"/>
      <c r="AJ17" s="1211"/>
    </row>
    <row r="18" spans="1:36" s="207" customFormat="1" ht="15.75" customHeight="1" thickTop="1">
      <c r="B18" s="505" t="s">
        <v>8580</v>
      </c>
      <c r="C18" s="329" t="s">
        <v>682</v>
      </c>
      <c r="D18" s="329">
        <v>3</v>
      </c>
      <c r="E18" s="752"/>
      <c r="F18" s="752"/>
      <c r="G18" s="752"/>
      <c r="H18" s="752"/>
      <c r="I18" s="752"/>
      <c r="J18" s="2291">
        <f t="shared" ref="J18:J23" si="9">IFERROR(SUM(E18:I18), 0)</f>
        <v>0</v>
      </c>
      <c r="K18" s="83"/>
      <c r="L18" s="333" t="s">
        <v>8623</v>
      </c>
      <c r="M18" s="803"/>
      <c r="N18" s="335"/>
      <c r="O18" s="803"/>
      <c r="P18" s="1209"/>
      <c r="Q18" s="336" t="str">
        <f t="shared" ref="Q18:Q22" si="10">IF(SUM(S18:W18 ) = 0, 0, $S$8 )</f>
        <v>Please complete all cells in row</v>
      </c>
      <c r="R18" s="892"/>
      <c r="S18" s="337">
        <f t="shared" ref="S18:S22" si="11" xml:space="preserve"> IF( ISNUMBER(E18), 0, 1 )</f>
        <v>1</v>
      </c>
      <c r="T18" s="337">
        <f t="shared" ref="T18:T22" si="12" xml:space="preserve"> IF( ISNUMBER(F18), 0, 1 )</f>
        <v>1</v>
      </c>
      <c r="U18" s="337">
        <f t="shared" ref="U18:U22" si="13" xml:space="preserve"> IF( ISNUMBER(G18), 0, 1 )</f>
        <v>1</v>
      </c>
      <c r="V18" s="337">
        <f t="shared" ref="V18:V22" si="14" xml:space="preserve"> IF( ISNUMBER(H18), 0, 1 )</f>
        <v>1</v>
      </c>
      <c r="W18" s="337">
        <f t="shared" ref="W18:W22" si="15" xml:space="preserve"> IF( ISNUMBER(I18), 0, 1 )</f>
        <v>1</v>
      </c>
      <c r="AA18" s="892"/>
      <c r="AC18" s="505" t="s">
        <v>8580</v>
      </c>
      <c r="AD18" s="975" t="s">
        <v>8624</v>
      </c>
      <c r="AE18" s="975" t="s">
        <v>8625</v>
      </c>
      <c r="AF18" s="975" t="s">
        <v>8626</v>
      </c>
      <c r="AG18" s="975" t="s">
        <v>8627</v>
      </c>
      <c r="AH18" s="975" t="s">
        <v>8628</v>
      </c>
      <c r="AI18" s="468" t="s">
        <v>8629</v>
      </c>
      <c r="AJ18" s="435"/>
    </row>
    <row r="19" spans="1:36" s="207" customFormat="1" ht="15.75" customHeight="1">
      <c r="B19" s="514" t="s">
        <v>8605</v>
      </c>
      <c r="C19" s="338" t="s">
        <v>682</v>
      </c>
      <c r="D19" s="338">
        <v>3</v>
      </c>
      <c r="E19" s="755"/>
      <c r="F19" s="755"/>
      <c r="G19" s="755"/>
      <c r="H19" s="755"/>
      <c r="I19" s="755"/>
      <c r="J19" s="2292">
        <f t="shared" si="9"/>
        <v>0</v>
      </c>
      <c r="K19" s="83"/>
      <c r="L19" s="342" t="s">
        <v>8630</v>
      </c>
      <c r="M19" s="803"/>
      <c r="N19" s="343"/>
      <c r="O19" s="803"/>
      <c r="P19" s="1209"/>
      <c r="Q19" s="336" t="str">
        <f t="shared" si="10"/>
        <v>Please complete all cells in row</v>
      </c>
      <c r="R19" s="892"/>
      <c r="S19" s="337">
        <f t="shared" si="11"/>
        <v>1</v>
      </c>
      <c r="T19" s="337">
        <f t="shared" si="12"/>
        <v>1</v>
      </c>
      <c r="U19" s="337">
        <f t="shared" si="13"/>
        <v>1</v>
      </c>
      <c r="V19" s="337">
        <f t="shared" si="14"/>
        <v>1</v>
      </c>
      <c r="W19" s="337">
        <f t="shared" si="15"/>
        <v>1</v>
      </c>
      <c r="AA19" s="892"/>
      <c r="AC19" s="514" t="s">
        <v>8605</v>
      </c>
      <c r="AD19" s="976" t="s">
        <v>8631</v>
      </c>
      <c r="AE19" s="976" t="s">
        <v>8632</v>
      </c>
      <c r="AF19" s="976" t="s">
        <v>8633</v>
      </c>
      <c r="AG19" s="976" t="s">
        <v>8634</v>
      </c>
      <c r="AH19" s="976" t="s">
        <v>8635</v>
      </c>
      <c r="AI19" s="963" t="s">
        <v>8636</v>
      </c>
      <c r="AJ19" s="435"/>
    </row>
    <row r="20" spans="1:36" s="207" customFormat="1" ht="15.75" customHeight="1">
      <c r="B20" s="514" t="s">
        <v>8586</v>
      </c>
      <c r="C20" s="338" t="s">
        <v>682</v>
      </c>
      <c r="D20" s="338">
        <v>3</v>
      </c>
      <c r="E20" s="755"/>
      <c r="F20" s="755"/>
      <c r="G20" s="755"/>
      <c r="H20" s="755"/>
      <c r="I20" s="755"/>
      <c r="J20" s="2292">
        <f t="shared" si="9"/>
        <v>0</v>
      </c>
      <c r="K20" s="83"/>
      <c r="L20" s="342" t="s">
        <v>8637</v>
      </c>
      <c r="M20" s="803"/>
      <c r="N20" s="343"/>
      <c r="O20" s="803"/>
      <c r="P20" s="1209"/>
      <c r="Q20" s="336" t="str">
        <f t="shared" si="10"/>
        <v>Please complete all cells in row</v>
      </c>
      <c r="R20" s="892"/>
      <c r="S20" s="337">
        <f t="shared" si="11"/>
        <v>1</v>
      </c>
      <c r="T20" s="337">
        <f t="shared" si="12"/>
        <v>1</v>
      </c>
      <c r="U20" s="337">
        <f t="shared" si="13"/>
        <v>1</v>
      </c>
      <c r="V20" s="337">
        <f t="shared" si="14"/>
        <v>1</v>
      </c>
      <c r="W20" s="337">
        <f t="shared" si="15"/>
        <v>1</v>
      </c>
      <c r="AA20" s="892"/>
      <c r="AC20" s="514" t="s">
        <v>8586</v>
      </c>
      <c r="AD20" s="976" t="s">
        <v>4825</v>
      </c>
      <c r="AE20" s="976" t="s">
        <v>4834</v>
      </c>
      <c r="AF20" s="976" t="s">
        <v>4843</v>
      </c>
      <c r="AG20" s="976" t="s">
        <v>4852</v>
      </c>
      <c r="AH20" s="976" t="s">
        <v>4861</v>
      </c>
      <c r="AI20" s="963" t="s">
        <v>8638</v>
      </c>
      <c r="AJ20" s="435"/>
    </row>
    <row r="21" spans="1:36" s="207" customFormat="1" ht="15.75" customHeight="1">
      <c r="B21" s="514" t="s">
        <v>8589</v>
      </c>
      <c r="C21" s="338" t="s">
        <v>682</v>
      </c>
      <c r="D21" s="338">
        <v>3</v>
      </c>
      <c r="E21" s="755"/>
      <c r="F21" s="755"/>
      <c r="G21" s="755"/>
      <c r="H21" s="755"/>
      <c r="I21" s="755"/>
      <c r="J21" s="2292">
        <f t="shared" si="9"/>
        <v>0</v>
      </c>
      <c r="K21" s="268"/>
      <c r="L21" s="1142" t="s">
        <v>8639</v>
      </c>
      <c r="N21" s="343"/>
      <c r="P21" s="1209"/>
      <c r="Q21" s="336" t="str">
        <f t="shared" si="10"/>
        <v>Please complete all cells in row</v>
      </c>
      <c r="R21" s="892"/>
      <c r="S21" s="337">
        <f t="shared" si="11"/>
        <v>1</v>
      </c>
      <c r="T21" s="337">
        <f t="shared" si="12"/>
        <v>1</v>
      </c>
      <c r="U21" s="337">
        <f t="shared" si="13"/>
        <v>1</v>
      </c>
      <c r="V21" s="337">
        <f t="shared" si="14"/>
        <v>1</v>
      </c>
      <c r="W21" s="337">
        <f t="shared" si="15"/>
        <v>1</v>
      </c>
      <c r="AA21" s="892"/>
      <c r="AC21" s="514" t="s">
        <v>8589</v>
      </c>
      <c r="AD21" s="976" t="s">
        <v>4827</v>
      </c>
      <c r="AE21" s="976" t="s">
        <v>4836</v>
      </c>
      <c r="AF21" s="976" t="s">
        <v>4845</v>
      </c>
      <c r="AG21" s="976" t="s">
        <v>4854</v>
      </c>
      <c r="AH21" s="976" t="s">
        <v>4863</v>
      </c>
      <c r="AI21" s="963" t="s">
        <v>8640</v>
      </c>
    </row>
    <row r="22" spans="1:36" s="210" customFormat="1" ht="15.75" customHeight="1">
      <c r="B22" s="514" t="s">
        <v>8592</v>
      </c>
      <c r="C22" s="338" t="s">
        <v>682</v>
      </c>
      <c r="D22" s="338">
        <v>3</v>
      </c>
      <c r="E22" s="755"/>
      <c r="F22" s="755"/>
      <c r="G22" s="755"/>
      <c r="H22" s="755"/>
      <c r="I22" s="755"/>
      <c r="J22" s="2292">
        <f t="shared" si="9"/>
        <v>0</v>
      </c>
      <c r="K22" s="268"/>
      <c r="L22" s="1142" t="s">
        <v>8641</v>
      </c>
      <c r="N22" s="343"/>
      <c r="P22" s="1209"/>
      <c r="Q22" s="336" t="str">
        <f t="shared" si="10"/>
        <v>Please complete all cells in row</v>
      </c>
      <c r="R22" s="892"/>
      <c r="S22" s="337">
        <f t="shared" si="11"/>
        <v>1</v>
      </c>
      <c r="T22" s="337">
        <f t="shared" si="12"/>
        <v>1</v>
      </c>
      <c r="U22" s="337">
        <f t="shared" si="13"/>
        <v>1</v>
      </c>
      <c r="V22" s="337">
        <f t="shared" si="14"/>
        <v>1</v>
      </c>
      <c r="W22" s="337">
        <f t="shared" si="15"/>
        <v>1</v>
      </c>
      <c r="X22" s="207"/>
      <c r="Y22" s="207"/>
      <c r="Z22" s="207"/>
      <c r="AA22" s="892"/>
      <c r="AC22" s="514" t="s">
        <v>8592</v>
      </c>
      <c r="AD22" s="976" t="s">
        <v>4829</v>
      </c>
      <c r="AE22" s="976" t="s">
        <v>4838</v>
      </c>
      <c r="AF22" s="976" t="s">
        <v>4847</v>
      </c>
      <c r="AG22" s="976" t="s">
        <v>4856</v>
      </c>
      <c r="AH22" s="976" t="s">
        <v>4865</v>
      </c>
      <c r="AI22" s="963" t="s">
        <v>8642</v>
      </c>
    </row>
    <row r="23" spans="1:36" ht="15.75" customHeight="1" thickBot="1">
      <c r="A23" s="207"/>
      <c r="B23" s="964" t="s">
        <v>8643</v>
      </c>
      <c r="C23" s="407" t="s">
        <v>682</v>
      </c>
      <c r="D23" s="407">
        <v>3</v>
      </c>
      <c r="E23" s="2283">
        <f>IFERROR(E18 + E19 + E20 + E21 + E22, 0)</f>
        <v>0</v>
      </c>
      <c r="F23" s="2283">
        <f t="shared" ref="F23:I23" si="16">IFERROR(F18 + F19 + F20 + F21 + F22, 0)</f>
        <v>0</v>
      </c>
      <c r="G23" s="2283">
        <f t="shared" si="16"/>
        <v>0</v>
      </c>
      <c r="H23" s="2283">
        <f t="shared" si="16"/>
        <v>0</v>
      </c>
      <c r="I23" s="2283">
        <f t="shared" si="16"/>
        <v>0</v>
      </c>
      <c r="J23" s="2293">
        <f t="shared" si="9"/>
        <v>0</v>
      </c>
      <c r="K23" s="83"/>
      <c r="L23" s="408" t="s">
        <v>8644</v>
      </c>
      <c r="M23" s="803"/>
      <c r="N23" s="354"/>
      <c r="O23" s="803"/>
      <c r="P23" s="1209"/>
      <c r="Q23" s="207"/>
      <c r="R23" s="892"/>
      <c r="S23" s="207"/>
      <c r="T23" s="207"/>
      <c r="U23" s="207"/>
      <c r="V23" s="207"/>
      <c r="W23" s="207"/>
      <c r="X23" s="207"/>
      <c r="Y23" s="207"/>
      <c r="Z23" s="207"/>
      <c r="AA23" s="892"/>
      <c r="AB23" s="207"/>
      <c r="AC23" s="964" t="s">
        <v>8621</v>
      </c>
      <c r="AD23" s="737" t="s">
        <v>4831</v>
      </c>
      <c r="AE23" s="737" t="s">
        <v>4840</v>
      </c>
      <c r="AF23" s="737" t="s">
        <v>4849</v>
      </c>
      <c r="AG23" s="737" t="s">
        <v>4858</v>
      </c>
      <c r="AH23" s="737" t="s">
        <v>4867</v>
      </c>
      <c r="AI23" s="469" t="s">
        <v>8645</v>
      </c>
      <c r="AJ23" s="435"/>
    </row>
    <row r="24" spans="1:36" ht="15.75" customHeight="1" thickTop="1" thickBot="1">
      <c r="A24" s="207"/>
      <c r="B24" s="207"/>
      <c r="C24" s="207"/>
      <c r="D24" s="207"/>
      <c r="E24" s="2301"/>
      <c r="F24" s="2301"/>
      <c r="G24" s="2301"/>
      <c r="H24" s="2301"/>
      <c r="I24" s="2301"/>
      <c r="J24" s="2301"/>
      <c r="K24" s="207"/>
      <c r="L24" s="207"/>
      <c r="M24" s="207"/>
      <c r="N24" s="207"/>
      <c r="O24" s="207"/>
      <c r="P24" s="1209"/>
      <c r="Q24" s="207"/>
      <c r="R24" s="892"/>
      <c r="S24" s="207"/>
      <c r="T24" s="207"/>
      <c r="U24" s="207"/>
      <c r="V24" s="207"/>
      <c r="W24" s="207"/>
      <c r="X24" s="207"/>
      <c r="Y24" s="207"/>
      <c r="Z24" s="207"/>
      <c r="AA24" s="892"/>
      <c r="AC24" s="207"/>
      <c r="AD24" s="207"/>
      <c r="AE24" s="207"/>
      <c r="AF24" s="207"/>
      <c r="AG24" s="207"/>
      <c r="AH24" s="207"/>
      <c r="AI24" s="207"/>
    </row>
    <row r="25" spans="1:36" s="207" customFormat="1" ht="15.75" customHeight="1" thickTop="1" thickBot="1">
      <c r="B25" s="1213" t="s">
        <v>8142</v>
      </c>
      <c r="C25" s="1192"/>
      <c r="D25" s="1192"/>
      <c r="E25" s="2302"/>
      <c r="F25" s="2302"/>
      <c r="G25" s="2302"/>
      <c r="H25" s="2302"/>
      <c r="I25" s="2302"/>
      <c r="J25" s="2302"/>
      <c r="K25" s="1192"/>
      <c r="L25" s="1192"/>
      <c r="M25" s="1192"/>
      <c r="N25" s="1192"/>
      <c r="O25" s="1192"/>
      <c r="P25" s="1210"/>
      <c r="R25" s="892"/>
      <c r="AA25" s="892"/>
      <c r="AC25" s="1213" t="s">
        <v>8142</v>
      </c>
      <c r="AD25" s="1192"/>
      <c r="AE25" s="1192"/>
      <c r="AF25" s="1192"/>
      <c r="AG25" s="1192"/>
      <c r="AH25" s="1192"/>
      <c r="AI25" s="1192"/>
      <c r="AJ25" s="1211"/>
    </row>
    <row r="26" spans="1:36" s="207" customFormat="1" ht="15.75" customHeight="1" thickTop="1" thickBot="1">
      <c r="B26" s="523" t="s">
        <v>8646</v>
      </c>
      <c r="C26" s="423" t="s">
        <v>682</v>
      </c>
      <c r="D26" s="423">
        <v>3</v>
      </c>
      <c r="E26" s="2287">
        <f>IFERROR(E15+E23,0)</f>
        <v>0</v>
      </c>
      <c r="F26" s="2287">
        <f t="shared" ref="F26:J26" si="17">IFERROR(F15+F23,0)</f>
        <v>0</v>
      </c>
      <c r="G26" s="2287">
        <f t="shared" si="17"/>
        <v>0</v>
      </c>
      <c r="H26" s="2287">
        <f t="shared" si="17"/>
        <v>0</v>
      </c>
      <c r="I26" s="2287">
        <f t="shared" si="17"/>
        <v>0</v>
      </c>
      <c r="J26" s="2298">
        <f t="shared" si="17"/>
        <v>0</v>
      </c>
      <c r="K26" s="83"/>
      <c r="L26" s="426" t="s">
        <v>8647</v>
      </c>
      <c r="M26" s="803"/>
      <c r="N26" s="427"/>
      <c r="O26" s="803"/>
      <c r="P26" s="1209"/>
      <c r="R26" s="892"/>
      <c r="AA26" s="892"/>
      <c r="AC26" s="762" t="s">
        <v>8596</v>
      </c>
      <c r="AD26" s="1214" t="s">
        <v>4832</v>
      </c>
      <c r="AE26" s="1050" t="s">
        <v>4841</v>
      </c>
      <c r="AF26" s="1050" t="s">
        <v>4850</v>
      </c>
      <c r="AG26" s="1050" t="s">
        <v>4859</v>
      </c>
      <c r="AH26" s="1050" t="s">
        <v>4868</v>
      </c>
      <c r="AI26" s="745" t="s">
        <v>8648</v>
      </c>
      <c r="AJ26" s="435"/>
    </row>
    <row r="27" spans="1:36" ht="24" customHeight="1" thickTop="1">
      <c r="A27" s="207"/>
      <c r="B27" s="207"/>
      <c r="C27" s="207"/>
      <c r="D27" s="207"/>
      <c r="E27" s="207"/>
      <c r="F27" s="207"/>
      <c r="G27" s="207"/>
      <c r="H27" s="207"/>
      <c r="I27" s="207"/>
      <c r="J27" s="207"/>
      <c r="K27" s="207"/>
      <c r="L27" s="207"/>
      <c r="M27" s="207"/>
      <c r="N27" s="207"/>
      <c r="O27" s="207"/>
      <c r="Q27" s="207"/>
      <c r="S27" s="207"/>
      <c r="T27" s="207"/>
      <c r="U27" s="207"/>
      <c r="V27" s="207"/>
      <c r="W27" s="207"/>
      <c r="X27" s="207"/>
      <c r="Y27" s="207"/>
      <c r="Z27" s="207"/>
    </row>
    <row r="28" spans="1:36" ht="24" customHeight="1">
      <c r="A28" s="207"/>
      <c r="B28" s="207"/>
      <c r="C28" s="207"/>
      <c r="D28" s="207"/>
      <c r="E28" s="207"/>
      <c r="F28" s="207"/>
      <c r="G28" s="207"/>
      <c r="H28" s="207"/>
      <c r="I28" s="207"/>
      <c r="J28" s="207"/>
      <c r="K28" s="207"/>
      <c r="L28" s="207"/>
      <c r="M28" s="207"/>
      <c r="N28" s="207"/>
      <c r="O28" s="207"/>
      <c r="Q28" s="207"/>
      <c r="S28" s="207"/>
      <c r="T28" s="207"/>
      <c r="U28" s="207"/>
      <c r="V28" s="207"/>
      <c r="W28" s="207"/>
      <c r="X28" s="207"/>
      <c r="Y28" s="207"/>
      <c r="Z28" s="207"/>
    </row>
    <row r="29" spans="1:36" ht="24" customHeight="1">
      <c r="A29" s="207"/>
      <c r="B29" s="207"/>
      <c r="C29" s="207"/>
      <c r="D29" s="207"/>
      <c r="E29" s="207"/>
      <c r="F29" s="207"/>
      <c r="G29" s="207"/>
      <c r="H29" s="207"/>
      <c r="I29" s="207"/>
      <c r="J29" s="207"/>
      <c r="K29" s="207"/>
      <c r="L29" s="207"/>
      <c r="M29" s="207"/>
      <c r="N29" s="207"/>
      <c r="O29" s="207"/>
      <c r="Q29" s="207"/>
      <c r="S29" s="207"/>
      <c r="T29" s="207"/>
      <c r="U29" s="207"/>
      <c r="V29" s="207"/>
      <c r="W29" s="207"/>
      <c r="X29" s="207"/>
      <c r="Y29" s="207"/>
      <c r="Z29" s="207"/>
    </row>
    <row r="30" spans="1:36" ht="24" customHeight="1">
      <c r="A30" s="207"/>
      <c r="B30" s="207"/>
      <c r="C30" s="207"/>
      <c r="D30" s="207"/>
      <c r="E30" s="207"/>
      <c r="F30" s="207"/>
      <c r="G30" s="207"/>
      <c r="H30" s="207"/>
      <c r="I30" s="207"/>
      <c r="J30" s="207"/>
      <c r="K30" s="207"/>
      <c r="L30" s="207"/>
      <c r="M30" s="207"/>
      <c r="N30" s="207"/>
      <c r="O30" s="207"/>
      <c r="Q30" s="207"/>
      <c r="S30" s="207"/>
      <c r="T30" s="207"/>
      <c r="U30" s="207"/>
      <c r="V30" s="207"/>
      <c r="W30" s="207"/>
      <c r="X30" s="207"/>
      <c r="Y30" s="207"/>
      <c r="Z30" s="207"/>
    </row>
    <row r="31" spans="1:36" ht="24" customHeight="1">
      <c r="A31" s="207"/>
      <c r="B31" s="207"/>
      <c r="C31" s="207"/>
      <c r="D31" s="207"/>
      <c r="E31" s="207"/>
      <c r="F31" s="207"/>
      <c r="G31" s="207"/>
      <c r="H31" s="207"/>
      <c r="I31" s="207"/>
      <c r="J31" s="207"/>
      <c r="K31" s="207"/>
      <c r="L31" s="207"/>
      <c r="M31" s="207"/>
      <c r="N31" s="207"/>
      <c r="O31" s="207"/>
      <c r="Q31" s="207"/>
      <c r="S31" s="207"/>
      <c r="T31" s="207"/>
      <c r="U31" s="207"/>
      <c r="V31" s="207"/>
      <c r="W31" s="207"/>
      <c r="X31" s="207"/>
      <c r="Y31" s="207"/>
      <c r="Z31" s="207"/>
    </row>
    <row r="32" spans="1:36" ht="24" customHeight="1">
      <c r="A32" s="207"/>
      <c r="B32" s="207"/>
      <c r="C32" s="207"/>
      <c r="D32" s="207"/>
      <c r="E32" s="207"/>
      <c r="F32" s="207"/>
      <c r="G32" s="207"/>
      <c r="H32" s="207"/>
      <c r="I32" s="207"/>
      <c r="J32" s="207"/>
      <c r="K32" s="207"/>
      <c r="L32" s="207"/>
      <c r="M32" s="207"/>
      <c r="N32" s="207"/>
      <c r="O32" s="207"/>
      <c r="Q32" s="207"/>
      <c r="S32" s="207"/>
      <c r="T32" s="207"/>
      <c r="U32" s="207"/>
      <c r="V32" s="207"/>
      <c r="W32" s="207"/>
      <c r="X32" s="207"/>
      <c r="Y32" s="207"/>
      <c r="Z32" s="207"/>
    </row>
  </sheetData>
  <sheetProtection formatColumns="0" formatRows="0"/>
  <mergeCells count="17">
    <mergeCell ref="B1:J1"/>
    <mergeCell ref="AC1:AI1"/>
    <mergeCell ref="B2:J2"/>
    <mergeCell ref="AC2:AI2"/>
    <mergeCell ref="S7:Z7"/>
    <mergeCell ref="N5:N7"/>
    <mergeCell ref="AD5:AH6"/>
    <mergeCell ref="B3:N3"/>
    <mergeCell ref="AC3:AI3"/>
    <mergeCell ref="B5:B7"/>
    <mergeCell ref="C5:C7"/>
    <mergeCell ref="D5:D7"/>
    <mergeCell ref="L5:L7"/>
    <mergeCell ref="E5:I6"/>
    <mergeCell ref="J5:J7"/>
    <mergeCell ref="AI5:AI7"/>
    <mergeCell ref="AC5:AC7"/>
  </mergeCells>
  <conditionalFormatting sqref="Q10:Q14">
    <cfRule type="cellIs" dxfId="151" priority="4" operator="equal">
      <formula>0</formula>
    </cfRule>
  </conditionalFormatting>
  <conditionalFormatting sqref="Q18:Q22">
    <cfRule type="cellIs" dxfId="150" priority="1" operator="equal">
      <formula>0</formula>
    </cfRule>
  </conditionalFormatting>
  <dataValidations count="1">
    <dataValidation type="custom" allowBlank="1" showErrorMessage="1" errorTitle="Input Error" error="Please enter a numeric value." sqref="E10:I14 E18:I22 E26:I26">
      <formula1>ISNUMBER(E10)</formula1>
    </dataValidation>
  </dataValidations>
  <pageMargins left="0.7" right="0.7" top="0.75" bottom="0.75" header="0.3" footer="0.3"/>
  <pageSetup paperSize="8" scale="66" fitToHeight="0" orientation="portrait" r:id="rId1"/>
  <headerFooter>
    <oddHeader>&amp;L&amp;F&amp;CSheet: &amp;A&amp;ROFFICIAL</oddHeader>
    <oddFooter>&amp;LPrinted on: &amp;D at &amp;T&amp;CPage &amp;P of &amp;N&amp;ROfwat</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1:AB16"/>
  <sheetViews>
    <sheetView showGridLines="0" zoomScale="70" zoomScaleNormal="70" zoomScaleSheetLayoutView="100" workbookViewId="0">
      <selection activeCell="F11" sqref="F11"/>
    </sheetView>
  </sheetViews>
  <sheetFormatPr defaultColWidth="9" defaultRowHeight="24" customHeight="1"/>
  <cols>
    <col min="1" max="1" width="1.625" style="244" customWidth="1"/>
    <col min="2" max="2" width="44.25" style="244" bestFit="1" customWidth="1"/>
    <col min="3" max="3" width="7" style="244" customWidth="1"/>
    <col min="4" max="4" width="5.5" style="244" customWidth="1"/>
    <col min="5" max="5" width="14.5" style="244" customWidth="1"/>
    <col min="6" max="6" width="14.125" style="244" customWidth="1"/>
    <col min="7" max="7" width="13.75" style="244" customWidth="1"/>
    <col min="8" max="8" width="12.5" style="244" customWidth="1"/>
    <col min="9" max="9" width="1.625" style="244" customWidth="1"/>
    <col min="10" max="10" width="13.75" style="244" customWidth="1"/>
    <col min="11" max="11" width="1.625" style="244" customWidth="1"/>
    <col min="12" max="12" width="46.625" style="244" customWidth="1"/>
    <col min="13" max="14" width="1.625" style="244" customWidth="1"/>
    <col min="15" max="15" width="25" style="244" customWidth="1"/>
    <col min="16" max="16" width="1.625" style="244" customWidth="1"/>
    <col min="17" max="20" width="5.625" style="244" hidden="1" customWidth="1"/>
    <col min="21" max="21" width="1.625" style="244" hidden="1" customWidth="1"/>
    <col min="22" max="22" width="1.625" style="244" customWidth="1"/>
    <col min="23" max="23" width="36.125" style="244" customWidth="1"/>
    <col min="24" max="27" width="15" style="244" customWidth="1"/>
    <col min="28" max="28" width="1.625" style="244" customWidth="1"/>
    <col min="29" max="16384" width="9" style="244"/>
  </cols>
  <sheetData>
    <row r="1" spans="1:28" s="441" customFormat="1" ht="29.25" customHeight="1">
      <c r="B1" s="2897" t="s">
        <v>8649</v>
      </c>
      <c r="C1" s="2897"/>
      <c r="D1" s="2897"/>
      <c r="E1" s="2897"/>
      <c r="F1" s="2897"/>
      <c r="G1" s="2897"/>
      <c r="H1" s="2897"/>
      <c r="I1" s="583"/>
      <c r="J1" s="313"/>
      <c r="K1" s="313"/>
      <c r="L1" s="313"/>
      <c r="M1" s="313"/>
      <c r="N1" s="889"/>
      <c r="P1" s="889"/>
      <c r="U1" s="889"/>
      <c r="W1" s="2897" t="s">
        <v>11001</v>
      </c>
      <c r="X1" s="2897"/>
      <c r="Y1" s="2897"/>
      <c r="Z1" s="2897"/>
      <c r="AA1" s="2897"/>
      <c r="AB1" s="583"/>
    </row>
    <row r="2" spans="1:28" s="441" customFormat="1" ht="29.25" customHeight="1">
      <c r="B2" s="2897" t="str">
        <f>Validation!B4</f>
        <v>South Staffordshire Water</v>
      </c>
      <c r="C2" s="2897"/>
      <c r="D2" s="2897"/>
      <c r="E2" s="2897"/>
      <c r="F2" s="2897"/>
      <c r="G2" s="2897"/>
      <c r="H2" s="2897"/>
      <c r="I2" s="583"/>
      <c r="J2" s="313"/>
      <c r="K2" s="313"/>
      <c r="L2" s="313"/>
      <c r="M2" s="313"/>
      <c r="N2" s="889"/>
      <c r="P2" s="889"/>
      <c r="U2" s="889"/>
      <c r="W2" s="2897"/>
      <c r="X2" s="2897"/>
      <c r="Y2" s="2897"/>
      <c r="Z2" s="2897"/>
      <c r="AA2" s="2897"/>
      <c r="AB2" s="583"/>
    </row>
    <row r="3" spans="1:28" ht="44.25" customHeight="1">
      <c r="B3" s="2827" t="s">
        <v>8650</v>
      </c>
      <c r="C3" s="2827"/>
      <c r="D3" s="2827"/>
      <c r="E3" s="2827"/>
      <c r="F3" s="2827"/>
      <c r="G3" s="2827"/>
      <c r="H3" s="2827"/>
      <c r="I3" s="2827"/>
      <c r="J3" s="2827"/>
      <c r="K3" s="2827"/>
      <c r="L3" s="2827"/>
      <c r="M3" s="313"/>
      <c r="N3" s="415"/>
      <c r="O3" s="708" t="s">
        <v>6027</v>
      </c>
      <c r="P3" s="415"/>
      <c r="U3" s="415"/>
      <c r="W3" s="2827" t="s">
        <v>8651</v>
      </c>
      <c r="X3" s="2827"/>
      <c r="Y3" s="2827"/>
      <c r="Z3" s="2827"/>
      <c r="AA3" s="2827"/>
      <c r="AB3" s="765"/>
    </row>
    <row r="4" spans="1:28" ht="14.25" customHeight="1" thickBot="1">
      <c r="B4" s="748"/>
      <c r="C4" s="748"/>
      <c r="D4" s="748"/>
      <c r="E4" s="748"/>
      <c r="F4" s="748"/>
      <c r="G4" s="748"/>
      <c r="H4" s="748"/>
      <c r="I4" s="765"/>
      <c r="J4" s="313"/>
      <c r="K4" s="313"/>
      <c r="L4" s="313"/>
      <c r="M4" s="313"/>
      <c r="N4" s="415"/>
      <c r="P4" s="415"/>
      <c r="U4" s="415"/>
      <c r="W4" s="748"/>
      <c r="X4" s="748"/>
      <c r="Y4" s="748"/>
      <c r="Z4" s="748"/>
      <c r="AA4" s="748"/>
      <c r="AB4" s="765"/>
    </row>
    <row r="5" spans="1:28" ht="31.5" thickTop="1" thickBot="1">
      <c r="A5" s="207"/>
      <c r="B5" s="499" t="s">
        <v>6029</v>
      </c>
      <c r="C5" s="500" t="s">
        <v>6030</v>
      </c>
      <c r="D5" s="500" t="s">
        <v>5926</v>
      </c>
      <c r="E5" s="500" t="s">
        <v>6285</v>
      </c>
      <c r="F5" s="500" t="s">
        <v>6620</v>
      </c>
      <c r="G5" s="500" t="s">
        <v>6538</v>
      </c>
      <c r="H5" s="501" t="s">
        <v>6106</v>
      </c>
      <c r="I5" s="207"/>
      <c r="J5" s="503" t="s">
        <v>6034</v>
      </c>
      <c r="K5" s="536"/>
      <c r="L5" s="503" t="s">
        <v>6035</v>
      </c>
      <c r="M5" s="536"/>
      <c r="N5" s="415"/>
      <c r="O5" s="956"/>
      <c r="P5" s="415"/>
      <c r="Q5" s="2707" t="s">
        <v>6028</v>
      </c>
      <c r="R5" s="2896"/>
      <c r="S5" s="2896"/>
      <c r="T5" s="2896"/>
      <c r="U5" s="824"/>
      <c r="V5" s="1215"/>
      <c r="W5" s="499" t="s">
        <v>6029</v>
      </c>
      <c r="X5" s="500" t="s">
        <v>6285</v>
      </c>
      <c r="Y5" s="500" t="s">
        <v>6620</v>
      </c>
      <c r="Z5" s="500" t="s">
        <v>6538</v>
      </c>
      <c r="AA5" s="501" t="s">
        <v>6106</v>
      </c>
    </row>
    <row r="6" spans="1:28" s="207" customFormat="1" ht="15.75" customHeight="1" thickTop="1" thickBot="1">
      <c r="B6" s="1216"/>
      <c r="C6" s="1216"/>
      <c r="D6" s="1216"/>
      <c r="E6" s="750"/>
      <c r="F6" s="750"/>
      <c r="G6" s="750"/>
      <c r="H6" s="750"/>
      <c r="I6" s="210"/>
      <c r="J6" s="750"/>
      <c r="K6" s="750"/>
      <c r="L6" s="750"/>
      <c r="M6" s="750"/>
      <c r="N6" s="892"/>
      <c r="P6" s="892"/>
      <c r="Q6" s="321" t="s">
        <v>6036</v>
      </c>
      <c r="U6" s="892"/>
      <c r="W6" s="1216"/>
      <c r="X6" s="750"/>
      <c r="Y6" s="750"/>
      <c r="Z6" s="750"/>
      <c r="AA6" s="750"/>
      <c r="AB6" s="766"/>
    </row>
    <row r="7" spans="1:28" s="207" customFormat="1" ht="15.75" customHeight="1" thickTop="1" thickBot="1">
      <c r="B7" s="445" t="s">
        <v>8142</v>
      </c>
      <c r="C7" s="446"/>
      <c r="D7" s="446"/>
      <c r="E7" s="536"/>
      <c r="F7" s="536"/>
      <c r="G7" s="1072"/>
      <c r="H7" s="1068"/>
      <c r="I7" s="1068"/>
      <c r="J7" s="1075"/>
      <c r="K7" s="1076"/>
      <c r="L7" s="1076"/>
      <c r="M7" s="1076"/>
      <c r="N7" s="892"/>
      <c r="P7" s="892"/>
      <c r="U7" s="892"/>
      <c r="W7" s="445" t="s">
        <v>8652</v>
      </c>
      <c r="X7" s="536"/>
      <c r="Y7" s="536"/>
      <c r="Z7" s="1072"/>
      <c r="AA7" s="1068"/>
      <c r="AB7" s="1068"/>
    </row>
    <row r="8" spans="1:28" s="207" customFormat="1" ht="15.75" customHeight="1" thickTop="1">
      <c r="B8" s="505" t="s">
        <v>11287</v>
      </c>
      <c r="C8" s="329" t="s">
        <v>682</v>
      </c>
      <c r="D8" s="329">
        <v>3</v>
      </c>
      <c r="E8" s="330">
        <v>0</v>
      </c>
      <c r="F8" s="330">
        <v>0.498</v>
      </c>
      <c r="G8" s="330">
        <v>0</v>
      </c>
      <c r="H8" s="332">
        <f>IFERROR(SUM(E8:G8), 0)</f>
        <v>0.498</v>
      </c>
      <c r="I8" s="1068"/>
      <c r="J8" s="333" t="s">
        <v>8653</v>
      </c>
      <c r="K8" s="184"/>
      <c r="L8" s="335"/>
      <c r="M8" s="184"/>
      <c r="N8" s="892"/>
      <c r="O8" s="336">
        <f>IF(SUM(Q8:T8 ) = 0, 0, $Q$6 )</f>
        <v>0</v>
      </c>
      <c r="P8" s="892"/>
      <c r="Q8" s="337">
        <f t="shared" ref="Q8" si="0" xml:space="preserve"> IF( ISNUMBER(E8), 0, 1 )</f>
        <v>0</v>
      </c>
      <c r="R8" s="337">
        <f t="shared" ref="R8:R10" si="1" xml:space="preserve"> IF( ISNUMBER(F8), 0, 1 )</f>
        <v>0</v>
      </c>
      <c r="S8" s="337">
        <f t="shared" ref="S8:S10" si="2" xml:space="preserve"> IF( ISNUMBER(G8), 0, 1 )</f>
        <v>0</v>
      </c>
      <c r="U8" s="892"/>
      <c r="W8" s="505" t="s">
        <v>6492</v>
      </c>
      <c r="X8" s="330" t="s">
        <v>4869</v>
      </c>
      <c r="Y8" s="330" t="s">
        <v>4871</v>
      </c>
      <c r="Z8" s="330" t="s">
        <v>4873</v>
      </c>
      <c r="AA8" s="332" t="s">
        <v>4875</v>
      </c>
      <c r="AB8" s="1068"/>
    </row>
    <row r="9" spans="1:28" s="207" customFormat="1" ht="30">
      <c r="B9" s="514" t="s">
        <v>11254</v>
      </c>
      <c r="C9" s="338" t="s">
        <v>682</v>
      </c>
      <c r="D9" s="338">
        <v>3</v>
      </c>
      <c r="E9" s="339">
        <v>0</v>
      </c>
      <c r="F9" s="339">
        <v>2.867</v>
      </c>
      <c r="G9" s="339">
        <v>0</v>
      </c>
      <c r="H9" s="341">
        <f>IFERROR(SUM(E9:G9), 0)</f>
        <v>2.867</v>
      </c>
      <c r="I9" s="1068"/>
      <c r="J9" s="342" t="s">
        <v>8654</v>
      </c>
      <c r="K9" s="184"/>
      <c r="L9" s="343"/>
      <c r="M9" s="184"/>
      <c r="N9" s="892"/>
      <c r="O9" s="336">
        <f t="shared" ref="O9:O10" si="3">IF(SUM(Q9:T9 ) = 0, 0, $Q$6 )</f>
        <v>0</v>
      </c>
      <c r="P9" s="892"/>
      <c r="Q9" s="337">
        <f t="shared" ref="Q9:Q10" si="4" xml:space="preserve"> IF( ISNUMBER(E9), 0, 1 )</f>
        <v>0</v>
      </c>
      <c r="R9" s="337">
        <f t="shared" si="1"/>
        <v>0</v>
      </c>
      <c r="S9" s="337">
        <f t="shared" si="2"/>
        <v>0</v>
      </c>
      <c r="U9" s="892"/>
      <c r="W9" s="514" t="s">
        <v>6494</v>
      </c>
      <c r="X9" s="339" t="s">
        <v>4870</v>
      </c>
      <c r="Y9" s="339" t="s">
        <v>4872</v>
      </c>
      <c r="Z9" s="339" t="s">
        <v>4874</v>
      </c>
      <c r="AA9" s="341" t="s">
        <v>4876</v>
      </c>
      <c r="AB9" s="1068"/>
    </row>
    <row r="10" spans="1:28" s="207" customFormat="1" ht="15.75" customHeight="1">
      <c r="B10" s="514" t="s">
        <v>8655</v>
      </c>
      <c r="C10" s="338" t="s">
        <v>682</v>
      </c>
      <c r="D10" s="338">
        <v>3</v>
      </c>
      <c r="E10" s="339">
        <v>0</v>
      </c>
      <c r="F10" s="339">
        <v>0</v>
      </c>
      <c r="G10" s="339">
        <v>0</v>
      </c>
      <c r="H10" s="341">
        <f>IFERROR(SUM(E10:G10), 0)</f>
        <v>0</v>
      </c>
      <c r="I10" s="1068"/>
      <c r="J10" s="342" t="s">
        <v>8656</v>
      </c>
      <c r="K10" s="184"/>
      <c r="L10" s="343"/>
      <c r="M10" s="184"/>
      <c r="N10" s="892"/>
      <c r="O10" s="336">
        <f t="shared" si="3"/>
        <v>0</v>
      </c>
      <c r="P10" s="892"/>
      <c r="Q10" s="337">
        <f t="shared" si="4"/>
        <v>0</v>
      </c>
      <c r="R10" s="337">
        <f t="shared" si="1"/>
        <v>0</v>
      </c>
      <c r="S10" s="337">
        <f t="shared" si="2"/>
        <v>0</v>
      </c>
      <c r="U10" s="892"/>
      <c r="W10" s="514" t="s">
        <v>8655</v>
      </c>
      <c r="X10" s="339" t="s">
        <v>8657</v>
      </c>
      <c r="Y10" s="339" t="s">
        <v>8658</v>
      </c>
      <c r="Z10" s="339" t="s">
        <v>8659</v>
      </c>
      <c r="AA10" s="341" t="s">
        <v>8660</v>
      </c>
      <c r="AB10" s="1068"/>
    </row>
    <row r="11" spans="1:28" s="207" customFormat="1" ht="15.75" customHeight="1" thickBot="1">
      <c r="B11" s="517" t="s">
        <v>8661</v>
      </c>
      <c r="C11" s="407" t="s">
        <v>682</v>
      </c>
      <c r="D11" s="407">
        <v>3</v>
      </c>
      <c r="E11" s="350">
        <f>IFERROR(SUM(E8:E10), 0)</f>
        <v>0</v>
      </c>
      <c r="F11" s="350">
        <f t="shared" ref="F11:G11" si="5">IFERROR(SUM(F8:F10), 0)</f>
        <v>3.3650000000000002</v>
      </c>
      <c r="G11" s="350">
        <f t="shared" si="5"/>
        <v>0</v>
      </c>
      <c r="H11" s="351">
        <f>IFERROR(SUM(E11:G11), 0)</f>
        <v>3.3650000000000002</v>
      </c>
      <c r="I11" s="1068"/>
      <c r="J11" s="408" t="s">
        <v>8662</v>
      </c>
      <c r="K11" s="184"/>
      <c r="L11" s="354"/>
      <c r="M11" s="184"/>
      <c r="N11" s="892"/>
      <c r="P11" s="892"/>
      <c r="U11" s="892"/>
      <c r="W11" s="517" t="s">
        <v>8663</v>
      </c>
      <c r="X11" s="350" t="s">
        <v>8664</v>
      </c>
      <c r="Y11" s="350" t="s">
        <v>8665</v>
      </c>
      <c r="Z11" s="350" t="s">
        <v>8666</v>
      </c>
      <c r="AA11" s="351" t="s">
        <v>8667</v>
      </c>
      <c r="AB11" s="1068"/>
    </row>
    <row r="12" spans="1:28" ht="9" customHeight="1" thickTop="1">
      <c r="A12" s="207"/>
      <c r="B12" s="110"/>
      <c r="C12" s="110"/>
      <c r="D12" s="110"/>
      <c r="E12" s="110"/>
      <c r="F12" s="110"/>
      <c r="G12" s="110"/>
      <c r="H12" s="110"/>
      <c r="I12" s="207"/>
      <c r="J12" s="207"/>
      <c r="K12" s="207"/>
      <c r="L12" s="207"/>
      <c r="M12" s="207"/>
      <c r="O12" s="207"/>
      <c r="Q12" s="207"/>
      <c r="R12" s="207"/>
      <c r="S12" s="207"/>
      <c r="T12" s="207"/>
      <c r="W12" s="412"/>
      <c r="X12" s="412"/>
      <c r="Y12" s="412"/>
      <c r="Z12" s="412"/>
      <c r="AA12" s="412"/>
    </row>
    <row r="13" spans="1:28" ht="24" customHeight="1">
      <c r="A13" s="207"/>
      <c r="B13" s="207"/>
      <c r="C13" s="207"/>
      <c r="D13" s="207"/>
      <c r="E13" s="207"/>
      <c r="F13" s="207"/>
      <c r="G13" s="207"/>
      <c r="H13" s="207"/>
      <c r="I13" s="207"/>
      <c r="J13" s="207"/>
      <c r="K13" s="207"/>
      <c r="L13" s="207"/>
      <c r="M13" s="207"/>
      <c r="O13" s="207"/>
      <c r="Q13" s="207"/>
      <c r="R13" s="207"/>
      <c r="S13" s="207"/>
      <c r="T13" s="207"/>
    </row>
    <row r="14" spans="1:28" ht="24" customHeight="1">
      <c r="A14" s="207"/>
      <c r="B14" s="207"/>
      <c r="C14" s="207"/>
      <c r="D14" s="207"/>
      <c r="E14" s="207"/>
      <c r="F14" s="207"/>
      <c r="G14" s="207"/>
      <c r="H14" s="207"/>
      <c r="I14" s="207"/>
      <c r="J14" s="207"/>
      <c r="K14" s="207"/>
      <c r="L14" s="207"/>
      <c r="M14" s="207"/>
      <c r="Q14" s="207"/>
      <c r="R14" s="207"/>
      <c r="S14" s="207"/>
      <c r="T14" s="207"/>
    </row>
    <row r="15" spans="1:28" ht="24" customHeight="1">
      <c r="A15" s="207"/>
      <c r="B15" s="207"/>
      <c r="C15" s="207"/>
      <c r="D15" s="207"/>
      <c r="E15" s="207"/>
      <c r="F15" s="207"/>
      <c r="G15" s="207"/>
      <c r="H15" s="207"/>
      <c r="I15" s="207"/>
      <c r="J15" s="207"/>
      <c r="K15" s="207"/>
      <c r="L15" s="207"/>
      <c r="M15" s="207"/>
    </row>
    <row r="16" spans="1:28" ht="24" customHeight="1">
      <c r="A16" s="207"/>
      <c r="B16" s="207"/>
      <c r="C16" s="207"/>
      <c r="D16" s="207"/>
      <c r="E16" s="207"/>
      <c r="F16" s="207"/>
      <c r="G16" s="207"/>
      <c r="H16" s="207"/>
      <c r="I16" s="207"/>
      <c r="J16" s="207"/>
      <c r="K16" s="207"/>
      <c r="L16" s="207"/>
      <c r="M16" s="207"/>
    </row>
  </sheetData>
  <sheetProtection formatColumns="0" formatRows="0"/>
  <mergeCells count="7">
    <mergeCell ref="Q5:T5"/>
    <mergeCell ref="B1:H1"/>
    <mergeCell ref="W1:AA1"/>
    <mergeCell ref="B2:H2"/>
    <mergeCell ref="W2:AA2"/>
    <mergeCell ref="B3:L3"/>
    <mergeCell ref="W3:AA3"/>
  </mergeCells>
  <conditionalFormatting sqref="O8:O10">
    <cfRule type="cellIs" dxfId="149" priority="1" operator="equal">
      <formula>0</formula>
    </cfRule>
  </conditionalFormatting>
  <dataValidations count="1">
    <dataValidation type="custom" allowBlank="1" showErrorMessage="1" errorTitle="Input Error" error="Please input a numeric value." sqref="E8:G10">
      <formula1>ISNUMBER(E8)</formula1>
    </dataValidation>
  </dataValidations>
  <pageMargins left="0.7" right="0.7" top="0.75" bottom="0.75" header="0.3" footer="0.3"/>
  <pageSetup paperSize="8" scale="73" fitToHeight="0" orientation="portrait" r:id="rId1"/>
  <headerFooter>
    <oddHeader>&amp;L&amp;F&amp;CSheet: &amp;A&amp;ROFFICIAL</oddHeader>
    <oddFooter>&amp;LPrinted on: &amp;D at &amp;T&amp;CPage &amp;P of &amp;N&amp;ROfwat</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B1:W33"/>
  <sheetViews>
    <sheetView showGridLines="0" zoomScale="70" zoomScaleNormal="70" zoomScaleSheetLayoutView="100" workbookViewId="0">
      <selection activeCell="E31" sqref="E31"/>
    </sheetView>
  </sheetViews>
  <sheetFormatPr defaultColWidth="8.625" defaultRowHeight="15"/>
  <cols>
    <col min="1" max="1" width="1.625" style="110" customWidth="1"/>
    <col min="2" max="2" width="44.25" style="467" bestFit="1" customWidth="1"/>
    <col min="3" max="3" width="7" style="110" customWidth="1"/>
    <col min="4" max="4" width="5.125" style="110" customWidth="1"/>
    <col min="5" max="7" width="12.5" style="110" customWidth="1"/>
    <col min="8" max="8" width="1.625" style="110" customWidth="1"/>
    <col min="9" max="9" width="12.5" style="509" customWidth="1"/>
    <col min="10" max="10" width="1.625" style="110" customWidth="1"/>
    <col min="11" max="11" width="45.125" style="110" customWidth="1"/>
    <col min="12" max="13" width="1.625" style="110" customWidth="1"/>
    <col min="14" max="14" width="25" style="110" customWidth="1"/>
    <col min="15" max="15" width="1.625" style="110" customWidth="1"/>
    <col min="16" max="16" width="8.625" style="110" hidden="1" customWidth="1"/>
    <col min="17" max="17" width="10.625" style="110" hidden="1" customWidth="1"/>
    <col min="18" max="18" width="1.625" style="110" hidden="1" customWidth="1"/>
    <col min="19" max="19" width="1.625" style="110" customWidth="1"/>
    <col min="20" max="20" width="44.375" style="110" bestFit="1" customWidth="1"/>
    <col min="21" max="23" width="16.125" style="110" customWidth="1"/>
    <col min="24" max="24" width="1.625" style="110" customWidth="1"/>
    <col min="25" max="16384" width="8.625" style="110"/>
  </cols>
  <sheetData>
    <row r="1" spans="2:23" ht="29.25" customHeight="1">
      <c r="B1" s="2816" t="s">
        <v>648</v>
      </c>
      <c r="C1" s="2816"/>
      <c r="D1" s="2816"/>
      <c r="E1" s="2816"/>
      <c r="F1" s="2816"/>
      <c r="G1" s="784"/>
      <c r="H1" s="784"/>
      <c r="I1" s="784"/>
      <c r="M1" s="1065"/>
      <c r="O1" s="1065"/>
      <c r="R1" s="1065"/>
      <c r="T1" s="2816" t="s">
        <v>11001</v>
      </c>
      <c r="U1" s="2816"/>
      <c r="V1" s="2816"/>
      <c r="W1" s="784"/>
    </row>
    <row r="2" spans="2:23" ht="29.25" customHeight="1">
      <c r="B2" s="2816" t="str">
        <f>Validation!B4</f>
        <v>South Staffordshire Water</v>
      </c>
      <c r="C2" s="2816"/>
      <c r="D2" s="2816"/>
      <c r="E2" s="2816"/>
      <c r="F2" s="2816"/>
      <c r="G2" s="584"/>
      <c r="H2" s="584"/>
      <c r="I2" s="584"/>
      <c r="M2" s="1065"/>
      <c r="O2" s="1065"/>
      <c r="R2" s="1065"/>
      <c r="T2" s="2816"/>
      <c r="U2" s="2816"/>
      <c r="V2" s="2816"/>
      <c r="W2" s="584"/>
    </row>
    <row r="3" spans="2:23" ht="45" customHeight="1">
      <c r="B3" s="2827" t="s">
        <v>649</v>
      </c>
      <c r="C3" s="2827"/>
      <c r="D3" s="2827"/>
      <c r="E3" s="2827"/>
      <c r="F3" s="2827"/>
      <c r="G3" s="2827"/>
      <c r="H3" s="2827"/>
      <c r="I3" s="2827"/>
      <c r="J3" s="2827"/>
      <c r="K3" s="2827"/>
      <c r="M3" s="1065"/>
      <c r="N3" s="708" t="s">
        <v>6027</v>
      </c>
      <c r="O3" s="1065"/>
      <c r="R3" s="1065"/>
      <c r="T3" s="2827" t="s">
        <v>649</v>
      </c>
      <c r="U3" s="2827"/>
      <c r="V3" s="2827"/>
      <c r="W3" s="2827"/>
    </row>
    <row r="4" spans="2:23" ht="14.25" customHeight="1" thickBot="1">
      <c r="B4" s="285"/>
      <c r="C4" s="244"/>
      <c r="D4" s="244"/>
      <c r="E4" s="244"/>
      <c r="F4" s="244"/>
      <c r="G4" s="244"/>
      <c r="H4" s="244"/>
      <c r="I4" s="794"/>
      <c r="M4" s="1065"/>
      <c r="O4" s="1065"/>
      <c r="R4" s="1065"/>
      <c r="T4" s="244"/>
      <c r="U4" s="244"/>
      <c r="V4" s="244"/>
      <c r="W4" s="244"/>
    </row>
    <row r="5" spans="2:23" ht="46.5" thickTop="1" thickBot="1">
      <c r="B5" s="499" t="s">
        <v>6029</v>
      </c>
      <c r="C5" s="500" t="s">
        <v>6030</v>
      </c>
      <c r="D5" s="500" t="s">
        <v>5926</v>
      </c>
      <c r="E5" s="500" t="s">
        <v>6691</v>
      </c>
      <c r="F5" s="500" t="s">
        <v>6692</v>
      </c>
      <c r="G5" s="501" t="s">
        <v>6106</v>
      </c>
      <c r="H5" s="207"/>
      <c r="I5" s="503" t="s">
        <v>6034</v>
      </c>
      <c r="K5" s="503" t="s">
        <v>6035</v>
      </c>
      <c r="M5" s="1065"/>
      <c r="N5" s="956"/>
      <c r="O5" s="1065"/>
      <c r="R5" s="1065"/>
      <c r="T5" s="499" t="s">
        <v>6029</v>
      </c>
      <c r="U5" s="500" t="s">
        <v>6691</v>
      </c>
      <c r="V5" s="500" t="s">
        <v>6692</v>
      </c>
      <c r="W5" s="501" t="s">
        <v>6106</v>
      </c>
    </row>
    <row r="6" spans="2:23" ht="15.75" customHeight="1" thickTop="1" thickBot="1">
      <c r="B6" s="536"/>
      <c r="C6" s="536"/>
      <c r="D6" s="536"/>
      <c r="E6" s="536"/>
      <c r="F6" s="536"/>
      <c r="G6" s="536"/>
      <c r="H6" s="207"/>
      <c r="I6" s="982"/>
      <c r="M6" s="1065"/>
      <c r="O6" s="1065"/>
      <c r="P6" s="2707" t="s">
        <v>6028</v>
      </c>
      <c r="Q6" s="2707"/>
      <c r="R6" s="1065"/>
      <c r="T6" s="536"/>
      <c r="U6" s="536"/>
      <c r="V6" s="536"/>
      <c r="W6" s="536"/>
    </row>
    <row r="7" spans="2:23" ht="15.75" customHeight="1" thickTop="1" thickBot="1">
      <c r="B7" s="445" t="s">
        <v>8668</v>
      </c>
      <c r="C7" s="446"/>
      <c r="D7" s="446"/>
      <c r="E7" s="536"/>
      <c r="F7" s="536"/>
      <c r="G7" s="401"/>
      <c r="H7" s="207"/>
      <c r="I7" s="794"/>
      <c r="M7" s="1065"/>
      <c r="O7" s="1065"/>
      <c r="P7" s="321" t="s">
        <v>6036</v>
      </c>
      <c r="Q7" s="315"/>
      <c r="R7" s="1065"/>
      <c r="T7" s="445" t="s">
        <v>8668</v>
      </c>
      <c r="U7" s="536"/>
      <c r="V7" s="536"/>
      <c r="W7" s="401"/>
    </row>
    <row r="8" spans="2:23" ht="15.75" customHeight="1" thickTop="1">
      <c r="B8" s="505" t="s">
        <v>8669</v>
      </c>
      <c r="C8" s="329" t="s">
        <v>1096</v>
      </c>
      <c r="D8" s="329">
        <v>0</v>
      </c>
      <c r="E8" s="1241">
        <v>4555</v>
      </c>
      <c r="F8" s="1241">
        <v>0</v>
      </c>
      <c r="G8" s="1433">
        <f>IFERROR(E8 + F8, 0)</f>
        <v>4555</v>
      </c>
      <c r="H8" s="207"/>
      <c r="I8" s="333" t="s">
        <v>8670</v>
      </c>
      <c r="K8" s="1218" t="s">
        <v>17617</v>
      </c>
      <c r="M8" s="1065"/>
      <c r="N8" s="336">
        <f>IF( SUM( P8:Q8 ) = 0, 0, $P$7 )</f>
        <v>0</v>
      </c>
      <c r="O8" s="1065"/>
      <c r="P8" s="337">
        <f xml:space="preserve"> IF( ISNUMBER(E8), 0, 1 )</f>
        <v>0</v>
      </c>
      <c r="Q8" s="337">
        <f t="shared" ref="Q8:Q9" si="0" xml:space="preserve"> IF( ISNUMBER(F8), 0, 1 )</f>
        <v>0</v>
      </c>
      <c r="R8" s="1065"/>
      <c r="T8" s="505" t="s">
        <v>8669</v>
      </c>
      <c r="U8" s="975" t="s">
        <v>4877</v>
      </c>
      <c r="V8" s="975" t="s">
        <v>4891</v>
      </c>
      <c r="W8" s="1217" t="s">
        <v>4901</v>
      </c>
    </row>
    <row r="9" spans="2:23" ht="15.75" customHeight="1">
      <c r="B9" s="514" t="s">
        <v>8671</v>
      </c>
      <c r="C9" s="338" t="s">
        <v>1096</v>
      </c>
      <c r="D9" s="338">
        <v>0</v>
      </c>
      <c r="E9" s="1415">
        <v>146</v>
      </c>
      <c r="F9" s="1415">
        <v>0</v>
      </c>
      <c r="G9" s="1424">
        <f>IFERROR(E9 + F9, 0)</f>
        <v>146</v>
      </c>
      <c r="H9" s="207"/>
      <c r="I9" s="342" t="s">
        <v>8672</v>
      </c>
      <c r="K9" s="1220"/>
      <c r="M9" s="1065"/>
      <c r="N9" s="336">
        <f>IF( SUM( P9:Q9 ) = 0, 0, $P$7 )</f>
        <v>0</v>
      </c>
      <c r="O9" s="1065"/>
      <c r="P9" s="337">
        <f t="shared" ref="P9" si="1" xml:space="preserve"> IF( ISNUMBER(E9), 0, 1 )</f>
        <v>0</v>
      </c>
      <c r="Q9" s="337">
        <f t="shared" si="0"/>
        <v>0</v>
      </c>
      <c r="R9" s="1065"/>
      <c r="T9" s="514" t="s">
        <v>8671</v>
      </c>
      <c r="U9" s="976" t="s">
        <v>4878</v>
      </c>
      <c r="V9" s="976" t="s">
        <v>4892</v>
      </c>
      <c r="W9" s="1219" t="s">
        <v>4902</v>
      </c>
    </row>
    <row r="10" spans="2:23" ht="15.75" customHeight="1" thickBot="1">
      <c r="B10" s="517" t="s">
        <v>8673</v>
      </c>
      <c r="C10" s="407" t="s">
        <v>1096</v>
      </c>
      <c r="D10" s="407">
        <v>0</v>
      </c>
      <c r="E10" s="1416">
        <f>IFERROR(E8 + E9, 0)</f>
        <v>4701</v>
      </c>
      <c r="F10" s="1416">
        <f>IFERROR(F8 + F9, 0)</f>
        <v>0</v>
      </c>
      <c r="G10" s="1445">
        <f>IFERROR(E10 + F10, 0)</f>
        <v>4701</v>
      </c>
      <c r="H10" s="207"/>
      <c r="I10" s="408" t="s">
        <v>8674</v>
      </c>
      <c r="K10" s="1223"/>
      <c r="M10" s="1065"/>
      <c r="N10" s="322"/>
      <c r="O10" s="1065"/>
      <c r="P10" s="322"/>
      <c r="Q10" s="322"/>
      <c r="R10" s="1065"/>
      <c r="T10" s="517" t="s">
        <v>8673</v>
      </c>
      <c r="U10" s="1221" t="s">
        <v>4879</v>
      </c>
      <c r="V10" s="1221" t="s">
        <v>4893</v>
      </c>
      <c r="W10" s="1222" t="s">
        <v>4903</v>
      </c>
    </row>
    <row r="11" spans="2:23" ht="15.75" customHeight="1" thickTop="1" thickBot="1">
      <c r="B11" s="1224"/>
      <c r="C11" s="1225"/>
      <c r="D11" s="1225"/>
      <c r="E11" s="1809"/>
      <c r="F11" s="1809"/>
      <c r="G11" s="1809"/>
      <c r="H11" s="268"/>
      <c r="I11" s="794"/>
      <c r="M11" s="1065"/>
      <c r="N11" s="322"/>
      <c r="O11" s="1065"/>
      <c r="P11" s="322"/>
      <c r="Q11" s="322"/>
      <c r="R11" s="1065"/>
      <c r="T11" s="1224"/>
      <c r="U11" s="1226"/>
      <c r="V11" s="1226"/>
      <c r="W11" s="1226"/>
    </row>
    <row r="12" spans="2:23" s="490" customFormat="1" ht="15.75" customHeight="1" thickTop="1" thickBot="1">
      <c r="B12" s="523" t="s">
        <v>8675</v>
      </c>
      <c r="C12" s="423" t="s">
        <v>1096</v>
      </c>
      <c r="D12" s="423">
        <v>0</v>
      </c>
      <c r="E12" s="1774">
        <v>1806</v>
      </c>
      <c r="F12" s="1810"/>
      <c r="G12" s="1811"/>
      <c r="H12" s="1229"/>
      <c r="I12" s="777" t="s">
        <v>8676</v>
      </c>
      <c r="K12" s="494" t="s">
        <v>17618</v>
      </c>
      <c r="M12" s="1230"/>
      <c r="N12" s="336">
        <f>IF( SUM( P12:Q12 ) = 0, 0, $P$7 )</f>
        <v>0</v>
      </c>
      <c r="O12" s="1230"/>
      <c r="P12" s="337">
        <f xml:space="preserve"> IF( ISNUMBER(E12), 0, 1 )</f>
        <v>0</v>
      </c>
      <c r="Q12" s="322"/>
      <c r="R12" s="1230"/>
      <c r="T12" s="762" t="s">
        <v>8675</v>
      </c>
      <c r="U12" s="1049" t="s">
        <v>4880</v>
      </c>
      <c r="V12" s="1227"/>
      <c r="W12" s="1228"/>
    </row>
    <row r="13" spans="2:23" s="490" customFormat="1" ht="15.75" customHeight="1" thickTop="1" thickBot="1">
      <c r="B13" s="1231"/>
      <c r="C13" s="1232"/>
      <c r="D13" s="1232"/>
      <c r="E13" s="1812"/>
      <c r="F13" s="1809"/>
      <c r="G13" s="1809"/>
      <c r="H13" s="110"/>
      <c r="I13" s="794"/>
      <c r="M13" s="1230"/>
      <c r="N13" s="322"/>
      <c r="O13" s="1230"/>
      <c r="P13" s="322"/>
      <c r="Q13" s="322"/>
      <c r="R13" s="1230"/>
      <c r="T13" s="1231"/>
      <c r="U13" s="110"/>
      <c r="V13" s="1226"/>
      <c r="W13" s="1226"/>
    </row>
    <row r="14" spans="2:23" s="1233" customFormat="1" ht="15.75" customHeight="1" thickTop="1" thickBot="1">
      <c r="B14" s="445" t="s">
        <v>8677</v>
      </c>
      <c r="C14" s="446"/>
      <c r="D14" s="446"/>
      <c r="E14" s="1813"/>
      <c r="F14" s="1813"/>
      <c r="G14" s="1814"/>
      <c r="H14" s="110"/>
      <c r="I14" s="794"/>
      <c r="M14" s="1234"/>
      <c r="N14" s="322"/>
      <c r="O14" s="1234"/>
      <c r="P14" s="322"/>
      <c r="Q14" s="322"/>
      <c r="R14" s="1234"/>
      <c r="T14" s="445" t="s">
        <v>8677</v>
      </c>
      <c r="U14" s="536"/>
      <c r="V14" s="536"/>
      <c r="W14" s="401"/>
    </row>
    <row r="15" spans="2:23" s="1233" customFormat="1" ht="15.75" customHeight="1" thickTop="1">
      <c r="B15" s="505" t="s">
        <v>8678</v>
      </c>
      <c r="C15" s="329" t="s">
        <v>1096</v>
      </c>
      <c r="D15" s="329">
        <v>0</v>
      </c>
      <c r="E15" s="1241">
        <v>4571</v>
      </c>
      <c r="F15" s="1241">
        <v>0</v>
      </c>
      <c r="G15" s="1433">
        <f t="shared" ref="G15:G21" si="2">IFERROR(E15 + F15, 0)</f>
        <v>4571</v>
      </c>
      <c r="H15" s="110"/>
      <c r="I15" s="333" t="s">
        <v>8679</v>
      </c>
      <c r="K15" s="1235" t="s">
        <v>17617</v>
      </c>
      <c r="M15" s="1234"/>
      <c r="N15" s="336">
        <f t="shared" ref="N15:N16" si="3">IF( SUM( P15:Q15 ) = 0, 0, $P$7 )</f>
        <v>0</v>
      </c>
      <c r="O15" s="1234"/>
      <c r="P15" s="337">
        <f t="shared" ref="P15:P16" si="4" xml:space="preserve"> IF( ISNUMBER(E15), 0, 1 )</f>
        <v>0</v>
      </c>
      <c r="Q15" s="337">
        <f t="shared" ref="Q15:Q16" si="5" xml:space="preserve"> IF( ISNUMBER(F15), 0, 1 )</f>
        <v>0</v>
      </c>
      <c r="R15" s="1234"/>
      <c r="T15" s="505" t="s">
        <v>8678</v>
      </c>
      <c r="U15" s="975" t="s">
        <v>4881</v>
      </c>
      <c r="V15" s="975" t="s">
        <v>4894</v>
      </c>
      <c r="W15" s="1217" t="s">
        <v>4904</v>
      </c>
    </row>
    <row r="16" spans="2:23" ht="15.75" customHeight="1">
      <c r="B16" s="514" t="s">
        <v>8680</v>
      </c>
      <c r="C16" s="338" t="s">
        <v>1096</v>
      </c>
      <c r="D16" s="338">
        <v>0</v>
      </c>
      <c r="E16" s="1415">
        <v>146</v>
      </c>
      <c r="F16" s="1415">
        <v>0</v>
      </c>
      <c r="G16" s="1424">
        <f t="shared" si="2"/>
        <v>146</v>
      </c>
      <c r="I16" s="342" t="s">
        <v>8681</v>
      </c>
      <c r="K16" s="1236"/>
      <c r="M16" s="1065"/>
      <c r="N16" s="336">
        <f t="shared" si="3"/>
        <v>0</v>
      </c>
      <c r="O16" s="1065"/>
      <c r="P16" s="337">
        <f t="shared" si="4"/>
        <v>0</v>
      </c>
      <c r="Q16" s="337">
        <f t="shared" si="5"/>
        <v>0</v>
      </c>
      <c r="R16" s="1065"/>
      <c r="T16" s="514" t="s">
        <v>8680</v>
      </c>
      <c r="U16" s="976" t="s">
        <v>4882</v>
      </c>
      <c r="V16" s="976" t="s">
        <v>4895</v>
      </c>
      <c r="W16" s="1219" t="s">
        <v>4905</v>
      </c>
    </row>
    <row r="17" spans="2:23" ht="15.75" customHeight="1">
      <c r="B17" s="514" t="s">
        <v>8682</v>
      </c>
      <c r="C17" s="338" t="s">
        <v>1096</v>
      </c>
      <c r="D17" s="338">
        <v>0</v>
      </c>
      <c r="E17" s="1410">
        <f>IFERROR(E15 + E16, 0)</f>
        <v>4717</v>
      </c>
      <c r="F17" s="1410">
        <f>IFERROR(F15 + F16, 0)</f>
        <v>0</v>
      </c>
      <c r="G17" s="1424">
        <f t="shared" si="2"/>
        <v>4717</v>
      </c>
      <c r="I17" s="342" t="s">
        <v>8683</v>
      </c>
      <c r="K17" s="1236"/>
      <c r="M17" s="1065"/>
      <c r="N17" s="322"/>
      <c r="O17" s="1065"/>
      <c r="P17" s="322"/>
      <c r="Q17" s="322"/>
      <c r="R17" s="1065"/>
      <c r="T17" s="514" t="s">
        <v>8682</v>
      </c>
      <c r="U17" s="1237" t="s">
        <v>4883</v>
      </c>
      <c r="V17" s="1237" t="s">
        <v>4896</v>
      </c>
      <c r="W17" s="1219" t="s">
        <v>4906</v>
      </c>
    </row>
    <row r="18" spans="2:23" ht="15.75" customHeight="1">
      <c r="B18" s="514" t="s">
        <v>8684</v>
      </c>
      <c r="C18" s="338" t="s">
        <v>1096</v>
      </c>
      <c r="D18" s="338">
        <v>0</v>
      </c>
      <c r="E18" s="1415">
        <v>132</v>
      </c>
      <c r="F18" s="1415">
        <v>0</v>
      </c>
      <c r="G18" s="1424">
        <f t="shared" si="2"/>
        <v>132</v>
      </c>
      <c r="I18" s="342" t="s">
        <v>8685</v>
      </c>
      <c r="K18" s="1236"/>
      <c r="M18" s="1065"/>
      <c r="N18" s="336">
        <f t="shared" ref="N18:N19" si="6">IF( SUM( P18:Q18 ) = 0, 0, $P$7 )</f>
        <v>0</v>
      </c>
      <c r="O18" s="1065"/>
      <c r="P18" s="337">
        <f t="shared" ref="P18:P19" si="7" xml:space="preserve"> IF( ISNUMBER(E18), 0, 1 )</f>
        <v>0</v>
      </c>
      <c r="Q18" s="337">
        <f t="shared" ref="Q18:Q19" si="8" xml:space="preserve"> IF( ISNUMBER(F18), 0, 1 )</f>
        <v>0</v>
      </c>
      <c r="R18" s="1065"/>
      <c r="T18" s="514" t="s">
        <v>8684</v>
      </c>
      <c r="U18" s="976" t="s">
        <v>4884</v>
      </c>
      <c r="V18" s="976" t="s">
        <v>4897</v>
      </c>
      <c r="W18" s="1219" t="s">
        <v>4907</v>
      </c>
    </row>
    <row r="19" spans="2:23" ht="15.75" customHeight="1">
      <c r="B19" s="514" t="s">
        <v>8686</v>
      </c>
      <c r="C19" s="338" t="s">
        <v>1096</v>
      </c>
      <c r="D19" s="338">
        <v>0</v>
      </c>
      <c r="E19" s="1415">
        <v>0</v>
      </c>
      <c r="F19" s="1415">
        <v>0</v>
      </c>
      <c r="G19" s="1424">
        <f t="shared" si="2"/>
        <v>0</v>
      </c>
      <c r="I19" s="342" t="s">
        <v>8687</v>
      </c>
      <c r="K19" s="1236"/>
      <c r="M19" s="1065"/>
      <c r="N19" s="336">
        <f t="shared" si="6"/>
        <v>0</v>
      </c>
      <c r="O19" s="1065"/>
      <c r="P19" s="337">
        <f t="shared" si="7"/>
        <v>0</v>
      </c>
      <c r="Q19" s="337">
        <f t="shared" si="8"/>
        <v>0</v>
      </c>
      <c r="R19" s="1065"/>
      <c r="T19" s="514" t="s">
        <v>8686</v>
      </c>
      <c r="U19" s="976" t="s">
        <v>4885</v>
      </c>
      <c r="V19" s="976" t="s">
        <v>4898</v>
      </c>
      <c r="W19" s="1219" t="s">
        <v>4908</v>
      </c>
    </row>
    <row r="20" spans="2:23" ht="15.75" customHeight="1">
      <c r="B20" s="514" t="s">
        <v>8688</v>
      </c>
      <c r="C20" s="338" t="s">
        <v>1096</v>
      </c>
      <c r="D20" s="338">
        <v>0</v>
      </c>
      <c r="E20" s="1410">
        <f>IFERROR(E18 + E19, 0)</f>
        <v>132</v>
      </c>
      <c r="F20" s="1410">
        <f>IFERROR(F18 + F19, 0)</f>
        <v>0</v>
      </c>
      <c r="G20" s="1424">
        <f t="shared" si="2"/>
        <v>132</v>
      </c>
      <c r="I20" s="342" t="s">
        <v>8689</v>
      </c>
      <c r="K20" s="1236"/>
      <c r="M20" s="1065"/>
      <c r="N20" s="322"/>
      <c r="O20" s="1065"/>
      <c r="P20" s="322"/>
      <c r="Q20" s="322"/>
      <c r="R20" s="1065"/>
      <c r="T20" s="514" t="s">
        <v>8688</v>
      </c>
      <c r="U20" s="1237" t="s">
        <v>4886</v>
      </c>
      <c r="V20" s="1237" t="s">
        <v>4899</v>
      </c>
      <c r="W20" s="1219" t="s">
        <v>4909</v>
      </c>
    </row>
    <row r="21" spans="2:23" ht="15.75" customHeight="1" thickBot="1">
      <c r="B21" s="517" t="s">
        <v>8690</v>
      </c>
      <c r="C21" s="407" t="s">
        <v>1096</v>
      </c>
      <c r="D21" s="407">
        <v>0</v>
      </c>
      <c r="E21" s="1416">
        <f>IFERROR(E17 + E20, 0)</f>
        <v>4849</v>
      </c>
      <c r="F21" s="1416">
        <f>IFERROR(F17 + F20, 0)</f>
        <v>0</v>
      </c>
      <c r="G21" s="1445">
        <f t="shared" si="2"/>
        <v>4849</v>
      </c>
      <c r="I21" s="408" t="s">
        <v>8691</v>
      </c>
      <c r="K21" s="1223"/>
      <c r="M21" s="1065"/>
      <c r="N21" s="322"/>
      <c r="O21" s="1065"/>
      <c r="P21" s="322"/>
      <c r="Q21" s="322"/>
      <c r="R21" s="1065"/>
      <c r="T21" s="517" t="s">
        <v>8690</v>
      </c>
      <c r="U21" s="1221" t="s">
        <v>4887</v>
      </c>
      <c r="V21" s="1221" t="s">
        <v>4900</v>
      </c>
      <c r="W21" s="1222" t="s">
        <v>4910</v>
      </c>
    </row>
    <row r="22" spans="2:23" ht="15.75" customHeight="1" thickTop="1" thickBot="1">
      <c r="B22" s="1224"/>
      <c r="C22" s="1225"/>
      <c r="D22" s="1225"/>
      <c r="E22" s="1812"/>
      <c r="F22" s="1812"/>
      <c r="G22" s="1812"/>
      <c r="I22" s="794"/>
      <c r="M22" s="1065"/>
      <c r="N22" s="322"/>
      <c r="O22" s="1065"/>
      <c r="P22" s="322"/>
      <c r="Q22" s="322"/>
      <c r="R22" s="1065"/>
      <c r="T22" s="1224"/>
    </row>
    <row r="23" spans="2:23" ht="15.75" customHeight="1" thickTop="1" thickBot="1">
      <c r="B23" s="523" t="s">
        <v>8692</v>
      </c>
      <c r="C23" s="423" t="s">
        <v>1096</v>
      </c>
      <c r="D23" s="423">
        <v>0</v>
      </c>
      <c r="E23" s="1774">
        <v>1806</v>
      </c>
      <c r="F23" s="1815"/>
      <c r="G23" s="1816"/>
      <c r="H23" s="1229"/>
      <c r="I23" s="777" t="s">
        <v>8693</v>
      </c>
      <c r="K23" s="1240" t="s">
        <v>17618</v>
      </c>
      <c r="M23" s="1065"/>
      <c r="N23" s="336">
        <f>IF( SUM( P23:Q23 ) = 0, 0, $P$7 )</f>
        <v>0</v>
      </c>
      <c r="O23" s="1065"/>
      <c r="P23" s="337">
        <f xml:space="preserve"> IF( ISNUMBER(E23), 0, 1 )</f>
        <v>0</v>
      </c>
      <c r="Q23" s="322"/>
      <c r="R23" s="1065"/>
      <c r="T23" s="762" t="s">
        <v>8692</v>
      </c>
      <c r="U23" s="1049" t="s">
        <v>4888</v>
      </c>
      <c r="V23" s="1238"/>
      <c r="W23" s="1239"/>
    </row>
    <row r="24" spans="2:23" ht="15.75" customHeight="1" thickTop="1" thickBot="1">
      <c r="B24" s="1231"/>
      <c r="C24" s="1232"/>
      <c r="D24" s="1232"/>
      <c r="E24" s="1809"/>
      <c r="F24" s="1809"/>
      <c r="G24" s="1809"/>
      <c r="H24" s="1229"/>
      <c r="I24" s="794"/>
      <c r="M24" s="1065"/>
      <c r="N24" s="322"/>
      <c r="O24" s="1065"/>
      <c r="P24" s="322"/>
      <c r="Q24" s="322"/>
      <c r="R24" s="1065"/>
      <c r="T24" s="1231"/>
      <c r="U24" s="1226"/>
      <c r="V24" s="1226"/>
      <c r="W24" s="1226"/>
    </row>
    <row r="25" spans="2:23" ht="15.75" customHeight="1" thickTop="1" thickBot="1">
      <c r="B25" s="445" t="s">
        <v>8694</v>
      </c>
      <c r="C25" s="446"/>
      <c r="D25" s="446"/>
      <c r="E25" s="1813"/>
      <c r="F25" s="1812"/>
      <c r="G25" s="1812"/>
      <c r="I25" s="794"/>
      <c r="M25" s="1065"/>
      <c r="N25" s="322"/>
      <c r="O25" s="1065"/>
      <c r="P25" s="322"/>
      <c r="Q25" s="322"/>
      <c r="R25" s="1065"/>
      <c r="T25" s="445" t="s">
        <v>8694</v>
      </c>
      <c r="U25" s="536"/>
    </row>
    <row r="26" spans="2:23" ht="15.75" customHeight="1" thickTop="1">
      <c r="B26" s="505" t="s">
        <v>8695</v>
      </c>
      <c r="C26" s="329" t="s">
        <v>1096</v>
      </c>
      <c r="D26" s="329">
        <v>0</v>
      </c>
      <c r="E26" s="1241">
        <v>19</v>
      </c>
      <c r="F26" s="1817"/>
      <c r="G26" s="1818"/>
      <c r="I26" s="333" t="s">
        <v>8696</v>
      </c>
      <c r="K26" s="1218"/>
      <c r="M26" s="1065"/>
      <c r="N26" s="336">
        <f t="shared" ref="N26:N27" si="9">IF( SUM( P26:Q26 ) = 0, 0, $P$7 )</f>
        <v>0</v>
      </c>
      <c r="O26" s="1065"/>
      <c r="P26" s="337">
        <f t="shared" ref="P26:P27" si="10" xml:space="preserve"> IF( ISNUMBER(E26), 0, 1 )</f>
        <v>0</v>
      </c>
      <c r="Q26" s="322"/>
      <c r="R26" s="1065"/>
      <c r="T26" s="505" t="s">
        <v>8695</v>
      </c>
      <c r="U26" s="1241" t="s">
        <v>4889</v>
      </c>
      <c r="V26" s="1242"/>
      <c r="W26" s="1243"/>
    </row>
    <row r="27" spans="2:23" ht="15.75" customHeight="1" thickBot="1">
      <c r="B27" s="517" t="s">
        <v>8697</v>
      </c>
      <c r="C27" s="407" t="s">
        <v>1096</v>
      </c>
      <c r="D27" s="407">
        <v>0</v>
      </c>
      <c r="E27" s="1244">
        <v>27</v>
      </c>
      <c r="F27" s="1819"/>
      <c r="G27" s="1820"/>
      <c r="I27" s="408" t="s">
        <v>8698</v>
      </c>
      <c r="K27" s="1223"/>
      <c r="M27" s="1065"/>
      <c r="N27" s="336">
        <f t="shared" si="9"/>
        <v>0</v>
      </c>
      <c r="O27" s="1065"/>
      <c r="P27" s="337">
        <f t="shared" si="10"/>
        <v>0</v>
      </c>
      <c r="Q27" s="322"/>
      <c r="R27" s="1065"/>
      <c r="T27" s="517" t="s">
        <v>8697</v>
      </c>
      <c r="U27" s="1244" t="s">
        <v>4890</v>
      </c>
      <c r="V27" s="1245"/>
      <c r="W27" s="1246"/>
    </row>
    <row r="28" spans="2:23" ht="15.75" thickTop="1">
      <c r="N28" s="322"/>
      <c r="P28" s="322"/>
      <c r="Q28" s="322"/>
    </row>
    <row r="29" spans="2:23">
      <c r="N29" s="322"/>
      <c r="P29" s="322"/>
      <c r="Q29" s="322"/>
    </row>
    <row r="30" spans="2:23">
      <c r="N30" s="322"/>
      <c r="P30" s="322"/>
      <c r="Q30" s="322"/>
    </row>
    <row r="31" spans="2:23">
      <c r="N31" s="322"/>
      <c r="P31" s="322"/>
      <c r="Q31" s="322"/>
    </row>
    <row r="32" spans="2:23">
      <c r="N32" s="322"/>
    </row>
    <row r="33" spans="14:14">
      <c r="N33" s="322"/>
    </row>
  </sheetData>
  <sheetProtection formatColumns="0" formatRows="0"/>
  <mergeCells count="7">
    <mergeCell ref="P6:Q6"/>
    <mergeCell ref="B1:F1"/>
    <mergeCell ref="T1:V1"/>
    <mergeCell ref="B2:F2"/>
    <mergeCell ref="T2:V2"/>
    <mergeCell ref="B3:K3"/>
    <mergeCell ref="T3:W3"/>
  </mergeCells>
  <conditionalFormatting sqref="N8">
    <cfRule type="cellIs" dxfId="148" priority="10" operator="equal">
      <formula>0</formula>
    </cfRule>
  </conditionalFormatting>
  <conditionalFormatting sqref="N18:N19">
    <cfRule type="cellIs" dxfId="147" priority="3" operator="equal">
      <formula>0</formula>
    </cfRule>
  </conditionalFormatting>
  <conditionalFormatting sqref="N23">
    <cfRule type="cellIs" dxfId="146" priority="2" operator="equal">
      <formula>0</formula>
    </cfRule>
  </conditionalFormatting>
  <conditionalFormatting sqref="N26:N27">
    <cfRule type="cellIs" dxfId="145" priority="1" operator="equal">
      <formula>0</formula>
    </cfRule>
  </conditionalFormatting>
  <conditionalFormatting sqref="N9">
    <cfRule type="cellIs" dxfId="144" priority="6" operator="equal">
      <formula>0</formula>
    </cfRule>
  </conditionalFormatting>
  <conditionalFormatting sqref="N12">
    <cfRule type="cellIs" dxfId="143" priority="5" operator="equal">
      <formula>0</formula>
    </cfRule>
  </conditionalFormatting>
  <conditionalFormatting sqref="N15:N16">
    <cfRule type="cellIs" dxfId="142" priority="4" operator="equal">
      <formula>0</formula>
    </cfRule>
  </conditionalFormatting>
  <dataValidations count="1">
    <dataValidation type="custom" allowBlank="1" showErrorMessage="1" errorTitle="Input Error" error="Please enter a numeric value." sqref="E26:E27 E18:F19 E8:F8 E12 E15:F16 E23">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A1:BM63"/>
  <sheetViews>
    <sheetView showGridLines="0" topLeftCell="A8" zoomScale="70" zoomScaleNormal="70" zoomScaleSheetLayoutView="100" workbookViewId="0">
      <selection activeCell="M36" sqref="M36"/>
    </sheetView>
  </sheetViews>
  <sheetFormatPr defaultColWidth="8.625" defaultRowHeight="15"/>
  <cols>
    <col min="1" max="1" width="1.625" style="110" customWidth="1"/>
    <col min="2" max="2" width="53.25" style="110" bestFit="1" customWidth="1"/>
    <col min="3" max="3" width="7" style="110" customWidth="1"/>
    <col min="4" max="4" width="5.125" style="110" customWidth="1"/>
    <col min="5" max="15" width="12.625" style="110" customWidth="1"/>
    <col min="16" max="16" width="12.625" style="509" customWidth="1"/>
    <col min="17" max="17" width="13.75" style="509" customWidth="1"/>
    <col min="18" max="20" width="12.625" style="509" customWidth="1"/>
    <col min="21" max="21" width="1.625" style="509" customWidth="1"/>
    <col min="22" max="22" width="12.625" style="509" customWidth="1"/>
    <col min="23" max="23" width="1.625" style="110" customWidth="1"/>
    <col min="24" max="24" width="33.625" style="110" customWidth="1"/>
    <col min="25" max="26" width="1.625" style="110" customWidth="1"/>
    <col min="27" max="27" width="25.125" style="110" customWidth="1"/>
    <col min="28" max="28" width="1.625" style="110" customWidth="1"/>
    <col min="29" max="44" width="6.125" style="110" hidden="1" customWidth="1"/>
    <col min="45" max="45" width="1.625" style="110" hidden="1" customWidth="1"/>
    <col min="46" max="46" width="1.625" style="110" customWidth="1"/>
    <col min="47" max="47" width="36.125" style="110" customWidth="1"/>
    <col min="48" max="48" width="7" style="110" customWidth="1"/>
    <col min="49" max="49" width="5.5" style="110" customWidth="1"/>
    <col min="50" max="65" width="15" style="110" customWidth="1"/>
    <col min="66" max="16384" width="8.625" style="110"/>
  </cols>
  <sheetData>
    <row r="1" spans="1:65" ht="29.25" customHeight="1">
      <c r="B1" s="2816" t="s">
        <v>650</v>
      </c>
      <c r="C1" s="2816"/>
      <c r="D1" s="2816"/>
      <c r="E1" s="2816"/>
      <c r="F1" s="784"/>
      <c r="G1" s="784"/>
      <c r="H1" s="784"/>
      <c r="I1" s="784"/>
      <c r="J1" s="784"/>
      <c r="K1" s="784"/>
      <c r="L1" s="784"/>
      <c r="M1" s="784"/>
      <c r="N1" s="784"/>
      <c r="O1" s="784"/>
      <c r="P1" s="784"/>
      <c r="Q1" s="784"/>
      <c r="R1" s="784"/>
      <c r="S1" s="784"/>
      <c r="T1" s="784"/>
      <c r="U1" s="784"/>
      <c r="V1" s="784"/>
      <c r="Z1" s="1247"/>
      <c r="AA1" s="336"/>
      <c r="AB1" s="1247"/>
      <c r="AS1" s="1247"/>
      <c r="AU1" s="2816" t="s">
        <v>11001</v>
      </c>
      <c r="AV1" s="2816"/>
      <c r="AW1" s="2816"/>
      <c r="AX1" s="2816"/>
    </row>
    <row r="2" spans="1:65" ht="29.25" customHeight="1">
      <c r="B2" s="2816" t="str">
        <f>Validation!B4</f>
        <v>South Staffordshire Water</v>
      </c>
      <c r="C2" s="2816"/>
      <c r="D2" s="2816"/>
      <c r="E2" s="2816"/>
      <c r="F2" s="584"/>
      <c r="G2" s="584"/>
      <c r="H2" s="584"/>
      <c r="I2" s="584"/>
      <c r="J2" s="584"/>
      <c r="K2" s="584"/>
      <c r="L2" s="584"/>
      <c r="M2" s="584"/>
      <c r="N2" s="584"/>
      <c r="O2" s="584"/>
      <c r="P2" s="584"/>
      <c r="Q2" s="584"/>
      <c r="R2" s="584"/>
      <c r="S2" s="584"/>
      <c r="T2" s="584"/>
      <c r="U2" s="584"/>
      <c r="V2" s="584"/>
      <c r="Z2" s="1247"/>
      <c r="AA2" s="336"/>
      <c r="AB2" s="1247"/>
      <c r="AS2" s="1247"/>
      <c r="AU2" s="2816"/>
      <c r="AV2" s="2816"/>
      <c r="AW2" s="2816"/>
      <c r="AX2" s="2816"/>
    </row>
    <row r="3" spans="1:65" ht="45" customHeight="1">
      <c r="B3" s="2827" t="s">
        <v>651</v>
      </c>
      <c r="C3" s="2827"/>
      <c r="D3" s="2827"/>
      <c r="E3" s="2827"/>
      <c r="F3" s="2827"/>
      <c r="G3" s="2827"/>
      <c r="H3" s="2827"/>
      <c r="I3" s="2827"/>
      <c r="J3" s="2827"/>
      <c r="K3" s="2827"/>
      <c r="L3" s="2827"/>
      <c r="M3" s="2827"/>
      <c r="N3" s="2827"/>
      <c r="O3" s="2827"/>
      <c r="P3" s="2827"/>
      <c r="Q3" s="2827"/>
      <c r="R3" s="2827"/>
      <c r="S3" s="2827"/>
      <c r="T3" s="2827"/>
      <c r="U3" s="2827"/>
      <c r="V3" s="2827"/>
      <c r="W3" s="2827"/>
      <c r="X3" s="2827"/>
      <c r="Z3" s="1247"/>
      <c r="AA3" s="708" t="s">
        <v>6027</v>
      </c>
      <c r="AB3" s="1247"/>
      <c r="AS3" s="1247"/>
      <c r="AU3" s="2902" t="s">
        <v>651</v>
      </c>
      <c r="AV3" s="2902"/>
      <c r="AW3" s="2902"/>
      <c r="AX3" s="2902"/>
      <c r="AY3" s="2902"/>
      <c r="AZ3" s="2902"/>
      <c r="BA3" s="2902"/>
      <c r="BB3" s="2902"/>
      <c r="BC3" s="2902"/>
      <c r="BD3" s="2902"/>
      <c r="BE3" s="2902"/>
      <c r="BF3" s="2902"/>
      <c r="BG3" s="2902"/>
      <c r="BH3" s="2902"/>
      <c r="BI3" s="2902"/>
      <c r="BJ3" s="2902"/>
      <c r="BK3" s="2902"/>
      <c r="BL3" s="2902"/>
      <c r="BM3" s="2902"/>
    </row>
    <row r="4" spans="1:65" ht="9" customHeight="1" thickBot="1">
      <c r="B4" s="244"/>
      <c r="C4" s="244"/>
      <c r="D4" s="244"/>
      <c r="E4" s="244"/>
      <c r="F4" s="244"/>
      <c r="G4" s="244"/>
      <c r="H4" s="244"/>
      <c r="I4" s="244"/>
      <c r="J4" s="244"/>
      <c r="K4" s="244"/>
      <c r="L4" s="244"/>
      <c r="M4" s="244"/>
      <c r="N4" s="244"/>
      <c r="O4" s="244"/>
      <c r="P4" s="794"/>
      <c r="Q4" s="794"/>
      <c r="R4" s="794"/>
      <c r="S4" s="794"/>
      <c r="T4" s="794"/>
      <c r="U4" s="794"/>
      <c r="V4" s="794"/>
      <c r="Z4" s="1247"/>
      <c r="AA4" s="336"/>
      <c r="AB4" s="1247"/>
      <c r="AS4" s="1247"/>
    </row>
    <row r="5" spans="1:65" ht="46.5" thickTop="1" thickBot="1">
      <c r="B5" s="499" t="s">
        <v>6029</v>
      </c>
      <c r="C5" s="500" t="s">
        <v>6030</v>
      </c>
      <c r="D5" s="500" t="s">
        <v>5926</v>
      </c>
      <c r="E5" s="500" t="s">
        <v>6622</v>
      </c>
      <c r="F5" s="500" t="s">
        <v>6624</v>
      </c>
      <c r="G5" s="500" t="s">
        <v>6106</v>
      </c>
      <c r="H5" s="501" t="s">
        <v>8699</v>
      </c>
      <c r="I5" s="802"/>
      <c r="K5" s="207"/>
      <c r="L5" s="207"/>
      <c r="P5" s="110"/>
      <c r="Q5" s="110"/>
      <c r="R5" s="110"/>
      <c r="S5" s="110"/>
      <c r="T5" s="110"/>
      <c r="U5" s="110"/>
      <c r="V5" s="503" t="s">
        <v>6034</v>
      </c>
      <c r="X5" s="503" t="s">
        <v>6035</v>
      </c>
      <c r="Z5" s="1247"/>
      <c r="AA5" s="336"/>
      <c r="AB5" s="1247"/>
      <c r="AS5" s="1247"/>
      <c r="AU5" s="499" t="s">
        <v>6029</v>
      </c>
      <c r="AV5" s="500" t="s">
        <v>6030</v>
      </c>
      <c r="AW5" s="500" t="s">
        <v>5926</v>
      </c>
      <c r="AX5" s="500" t="s">
        <v>6622</v>
      </c>
      <c r="AY5" s="500" t="s">
        <v>6624</v>
      </c>
      <c r="AZ5" s="500" t="s">
        <v>6106</v>
      </c>
      <c r="BA5" s="501" t="s">
        <v>8699</v>
      </c>
      <c r="BB5" s="802"/>
      <c r="BD5" s="207"/>
      <c r="BE5" s="207"/>
    </row>
    <row r="6" spans="1:65" ht="15.75" customHeight="1" thickTop="1" thickBot="1">
      <c r="B6" s="536"/>
      <c r="C6" s="536"/>
      <c r="D6" s="536"/>
      <c r="E6" s="536"/>
      <c r="F6" s="536"/>
      <c r="G6" s="536"/>
      <c r="H6" s="536"/>
      <c r="I6" s="536"/>
      <c r="K6" s="207"/>
      <c r="L6" s="207"/>
      <c r="M6" s="207"/>
      <c r="N6" s="207"/>
      <c r="O6" s="207"/>
      <c r="V6" s="794"/>
      <c r="W6" s="794"/>
      <c r="X6" s="794"/>
      <c r="Y6" s="794"/>
      <c r="Z6" s="1247"/>
      <c r="AA6" s="336"/>
      <c r="AB6" s="1247"/>
      <c r="AC6" s="2707" t="s">
        <v>6028</v>
      </c>
      <c r="AD6" s="2707"/>
      <c r="AE6" s="2707"/>
      <c r="AF6" s="2707"/>
      <c r="AG6" s="2707"/>
      <c r="AH6" s="2707"/>
      <c r="AI6" s="2707"/>
      <c r="AJ6" s="2707"/>
      <c r="AK6" s="2707"/>
      <c r="AL6" s="2707"/>
      <c r="AM6" s="2707"/>
      <c r="AN6" s="2707"/>
      <c r="AO6" s="2707"/>
      <c r="AP6" s="2707"/>
      <c r="AQ6" s="2707"/>
      <c r="AR6" s="2707"/>
      <c r="AS6" s="1247"/>
      <c r="AU6" s="536"/>
      <c r="AV6" s="536"/>
      <c r="AW6" s="536"/>
      <c r="AX6" s="536"/>
      <c r="AY6" s="536"/>
      <c r="AZ6" s="536"/>
      <c r="BA6" s="536"/>
      <c r="BB6" s="536"/>
      <c r="BD6" s="207"/>
      <c r="BE6" s="207"/>
      <c r="BF6" s="207"/>
      <c r="BG6" s="207"/>
      <c r="BH6" s="207"/>
      <c r="BI6" s="509"/>
      <c r="BJ6" s="509"/>
      <c r="BK6" s="509"/>
      <c r="BL6" s="509"/>
      <c r="BM6" s="509"/>
    </row>
    <row r="7" spans="1:65" ht="15.75" customHeight="1" thickTop="1" thickBot="1">
      <c r="B7" s="445" t="s">
        <v>8700</v>
      </c>
      <c r="C7" s="536"/>
      <c r="D7" s="536"/>
      <c r="E7" s="536"/>
      <c r="F7" s="536"/>
      <c r="G7" s="401"/>
      <c r="H7" s="401"/>
      <c r="I7" s="401"/>
      <c r="P7" s="110"/>
      <c r="Q7" s="110"/>
      <c r="R7" s="110"/>
      <c r="S7" s="110"/>
      <c r="V7" s="110"/>
      <c r="W7" s="334"/>
      <c r="X7" s="334"/>
      <c r="Y7" s="334"/>
      <c r="Z7" s="1247"/>
      <c r="AA7" s="336"/>
      <c r="AB7" s="1247"/>
      <c r="AC7" s="321" t="s">
        <v>6036</v>
      </c>
      <c r="AS7" s="1247"/>
      <c r="AU7" s="445" t="s">
        <v>8700</v>
      </c>
      <c r="AV7" s="536"/>
      <c r="AW7" s="536"/>
      <c r="AX7" s="536"/>
      <c r="AY7" s="536"/>
      <c r="AZ7" s="401"/>
      <c r="BA7" s="401"/>
      <c r="BB7" s="401"/>
      <c r="BM7" s="509"/>
    </row>
    <row r="8" spans="1:65" s="244" customFormat="1" ht="15.75" customHeight="1" thickTop="1">
      <c r="A8" s="207"/>
      <c r="B8" s="505" t="s">
        <v>8701</v>
      </c>
      <c r="C8" s="329" t="s">
        <v>1806</v>
      </c>
      <c r="D8" s="329">
        <v>3</v>
      </c>
      <c r="E8" s="873">
        <v>342.63408333333336</v>
      </c>
      <c r="F8" s="873">
        <v>330.30133333333333</v>
      </c>
      <c r="G8" s="2303">
        <f t="shared" ref="G8:G15" si="0">IFERROR(E8 + F8, 0)</f>
        <v>672.9354166666667</v>
      </c>
      <c r="H8" s="874">
        <v>32.615250000000003</v>
      </c>
      <c r="I8" s="490"/>
      <c r="J8" s="490"/>
      <c r="K8" s="490"/>
      <c r="L8" s="490"/>
      <c r="M8" s="490"/>
      <c r="N8" s="490"/>
      <c r="O8" s="490"/>
      <c r="P8" s="490"/>
      <c r="Q8" s="490"/>
      <c r="R8" s="490"/>
      <c r="S8" s="490"/>
      <c r="T8" s="490"/>
      <c r="U8" s="207"/>
      <c r="V8" s="333" t="s">
        <v>8702</v>
      </c>
      <c r="W8" s="334"/>
      <c r="X8" s="335"/>
      <c r="Y8" s="334"/>
      <c r="Z8" s="397"/>
      <c r="AA8" s="336">
        <f>IF( SUM( AC8:AR8 ) = 0, 0, $AC$7 )</f>
        <v>0</v>
      </c>
      <c r="AB8" s="397"/>
      <c r="AC8" s="337">
        <f t="shared" ref="AC8:AF10" si="1" xml:space="preserve"> IF( ISNUMBER(E8), 0, 1 )</f>
        <v>0</v>
      </c>
      <c r="AD8" s="337">
        <f t="shared" ref="AD8:AD10" si="2" xml:space="preserve"> IF( ISNUMBER(F8), 0, 1 )</f>
        <v>0</v>
      </c>
      <c r="AF8" s="337">
        <f t="shared" si="1"/>
        <v>0</v>
      </c>
      <c r="AS8" s="1247"/>
      <c r="AU8" s="505" t="s">
        <v>8701</v>
      </c>
      <c r="AV8" s="329" t="s">
        <v>1806</v>
      </c>
      <c r="AW8" s="329">
        <v>3</v>
      </c>
      <c r="AX8" s="873" t="s">
        <v>4911</v>
      </c>
      <c r="AY8" s="873" t="s">
        <v>4927</v>
      </c>
      <c r="AZ8" s="1248" t="s">
        <v>4944</v>
      </c>
      <c r="BA8" s="874" t="s">
        <v>4960</v>
      </c>
      <c r="BB8" s="490"/>
      <c r="BC8" s="490"/>
      <c r="BD8" s="490"/>
      <c r="BE8" s="490"/>
      <c r="BF8" s="490"/>
      <c r="BG8" s="490"/>
      <c r="BH8" s="490"/>
      <c r="BI8" s="490"/>
      <c r="BJ8" s="490"/>
      <c r="BK8" s="490"/>
      <c r="BL8" s="490"/>
      <c r="BM8" s="490"/>
    </row>
    <row r="9" spans="1:65" s="244" customFormat="1" ht="15.75" customHeight="1">
      <c r="A9" s="207"/>
      <c r="B9" s="514" t="s">
        <v>8703</v>
      </c>
      <c r="C9" s="338" t="s">
        <v>1806</v>
      </c>
      <c r="D9" s="338">
        <v>3</v>
      </c>
      <c r="E9" s="863">
        <v>0</v>
      </c>
      <c r="F9" s="863">
        <v>0</v>
      </c>
      <c r="G9" s="2268">
        <f t="shared" si="0"/>
        <v>0</v>
      </c>
      <c r="H9" s="864">
        <v>0</v>
      </c>
      <c r="I9" s="490"/>
      <c r="J9" s="490"/>
      <c r="K9" s="490"/>
      <c r="L9" s="490"/>
      <c r="M9" s="490"/>
      <c r="N9" s="490"/>
      <c r="O9" s="490"/>
      <c r="P9" s="490"/>
      <c r="Q9" s="490"/>
      <c r="R9" s="490"/>
      <c r="S9" s="490"/>
      <c r="T9" s="490"/>
      <c r="U9" s="207"/>
      <c r="V9" s="342" t="s">
        <v>8704</v>
      </c>
      <c r="W9" s="334"/>
      <c r="X9" s="343"/>
      <c r="Y9" s="334"/>
      <c r="Z9" s="397"/>
      <c r="AA9" s="336">
        <f t="shared" ref="AA9:AA10" si="3">IF( SUM( AC9:AR9 ) = 0, 0, $AC$7 )</f>
        <v>0</v>
      </c>
      <c r="AB9" s="397"/>
      <c r="AC9" s="337">
        <f t="shared" ref="AC9:AC10" si="4" xml:space="preserve"> IF( ISNUMBER(E9), 0, 1 )</f>
        <v>0</v>
      </c>
      <c r="AD9" s="337">
        <f t="shared" si="2"/>
        <v>0</v>
      </c>
      <c r="AF9" s="337">
        <f t="shared" si="1"/>
        <v>0</v>
      </c>
      <c r="AS9" s="1247"/>
      <c r="AU9" s="514" t="s">
        <v>8703</v>
      </c>
      <c r="AV9" s="338" t="s">
        <v>1806</v>
      </c>
      <c r="AW9" s="338">
        <v>3</v>
      </c>
      <c r="AX9" s="863" t="s">
        <v>4912</v>
      </c>
      <c r="AY9" s="863" t="s">
        <v>4928</v>
      </c>
      <c r="AZ9" s="861" t="s">
        <v>4945</v>
      </c>
      <c r="BA9" s="864" t="s">
        <v>4961</v>
      </c>
      <c r="BB9" s="490"/>
      <c r="BC9" s="490"/>
      <c r="BD9" s="490"/>
      <c r="BE9" s="490"/>
      <c r="BF9" s="490"/>
      <c r="BG9" s="490"/>
      <c r="BH9" s="490"/>
      <c r="BI9" s="490"/>
      <c r="BJ9" s="490"/>
      <c r="BK9" s="490"/>
      <c r="BL9" s="490"/>
      <c r="BM9" s="490"/>
    </row>
    <row r="10" spans="1:65" s="244" customFormat="1" ht="15.75" customHeight="1">
      <c r="A10" s="207"/>
      <c r="B10" s="514" t="s">
        <v>8705</v>
      </c>
      <c r="C10" s="338" t="s">
        <v>1806</v>
      </c>
      <c r="D10" s="338">
        <v>3</v>
      </c>
      <c r="E10" s="863">
        <v>0</v>
      </c>
      <c r="F10" s="863">
        <v>0</v>
      </c>
      <c r="G10" s="2268">
        <f t="shared" si="0"/>
        <v>0</v>
      </c>
      <c r="H10" s="864">
        <v>0</v>
      </c>
      <c r="I10" s="490"/>
      <c r="J10" s="490"/>
      <c r="K10" s="490"/>
      <c r="L10" s="490"/>
      <c r="M10" s="490"/>
      <c r="N10" s="490"/>
      <c r="O10" s="490"/>
      <c r="P10" s="490"/>
      <c r="Q10" s="490"/>
      <c r="R10" s="490"/>
      <c r="S10" s="490"/>
      <c r="T10" s="490"/>
      <c r="U10" s="207"/>
      <c r="V10" s="342" t="s">
        <v>8706</v>
      </c>
      <c r="W10" s="334"/>
      <c r="X10" s="343"/>
      <c r="Y10" s="334"/>
      <c r="Z10" s="397"/>
      <c r="AA10" s="336">
        <f t="shared" si="3"/>
        <v>0</v>
      </c>
      <c r="AB10" s="397"/>
      <c r="AC10" s="337">
        <f t="shared" si="4"/>
        <v>0</v>
      </c>
      <c r="AD10" s="337">
        <f t="shared" si="2"/>
        <v>0</v>
      </c>
      <c r="AF10" s="337">
        <f t="shared" si="1"/>
        <v>0</v>
      </c>
      <c r="AS10" s="1247"/>
      <c r="AU10" s="514" t="s">
        <v>8705</v>
      </c>
      <c r="AV10" s="338" t="s">
        <v>1806</v>
      </c>
      <c r="AW10" s="338">
        <v>3</v>
      </c>
      <c r="AX10" s="863" t="s">
        <v>4913</v>
      </c>
      <c r="AY10" s="863" t="s">
        <v>4929</v>
      </c>
      <c r="AZ10" s="861" t="s">
        <v>4946</v>
      </c>
      <c r="BA10" s="864" t="s">
        <v>4962</v>
      </c>
      <c r="BB10" s="490"/>
      <c r="BC10" s="490"/>
      <c r="BD10" s="490"/>
      <c r="BE10" s="490"/>
      <c r="BF10" s="490"/>
      <c r="BG10" s="490"/>
      <c r="BH10" s="490"/>
      <c r="BI10" s="490"/>
      <c r="BJ10" s="490"/>
      <c r="BK10" s="490"/>
      <c r="BL10" s="490"/>
      <c r="BM10" s="490"/>
    </row>
    <row r="11" spans="1:65" s="244" customFormat="1" ht="15.75" customHeight="1">
      <c r="A11" s="207"/>
      <c r="B11" s="514" t="s">
        <v>8707</v>
      </c>
      <c r="C11" s="338" t="s">
        <v>1806</v>
      </c>
      <c r="D11" s="338">
        <v>3</v>
      </c>
      <c r="E11" s="2268">
        <f>IFERROR(SUM(E8:E10), 0)</f>
        <v>342.63408333333336</v>
      </c>
      <c r="F11" s="2268">
        <f>IFERROR(SUM(F8:F10), 0)</f>
        <v>330.30133333333333</v>
      </c>
      <c r="G11" s="2268">
        <f t="shared" si="0"/>
        <v>672.9354166666667</v>
      </c>
      <c r="H11" s="2269">
        <f>IFERROR(SUM(H8:H10), 0)</f>
        <v>32.615250000000003</v>
      </c>
      <c r="I11" s="490"/>
      <c r="J11" s="490"/>
      <c r="K11" s="490"/>
      <c r="L11" s="490"/>
      <c r="M11" s="490"/>
      <c r="N11" s="490"/>
      <c r="O11" s="490"/>
      <c r="P11" s="490"/>
      <c r="Q11" s="490"/>
      <c r="R11" s="490"/>
      <c r="S11" s="490"/>
      <c r="T11" s="490"/>
      <c r="U11" s="207"/>
      <c r="V11" s="342" t="s">
        <v>8708</v>
      </c>
      <c r="W11" s="334"/>
      <c r="X11" s="343"/>
      <c r="Y11" s="334"/>
      <c r="Z11" s="397"/>
      <c r="AA11" s="336"/>
      <c r="AB11" s="397"/>
      <c r="AS11" s="1247"/>
      <c r="AU11" s="514" t="s">
        <v>8707</v>
      </c>
      <c r="AV11" s="338" t="s">
        <v>1806</v>
      </c>
      <c r="AW11" s="338">
        <v>3</v>
      </c>
      <c r="AX11" s="861" t="s">
        <v>4914</v>
      </c>
      <c r="AY11" s="861" t="s">
        <v>4930</v>
      </c>
      <c r="AZ11" s="861" t="s">
        <v>4947</v>
      </c>
      <c r="BA11" s="862" t="s">
        <v>4963</v>
      </c>
      <c r="BB11" s="490"/>
      <c r="BC11" s="490"/>
      <c r="BD11" s="490"/>
      <c r="BE11" s="490"/>
      <c r="BF11" s="490"/>
      <c r="BG11" s="490"/>
      <c r="BH11" s="490"/>
      <c r="BI11" s="490"/>
      <c r="BJ11" s="490"/>
      <c r="BK11" s="490"/>
      <c r="BL11" s="490"/>
      <c r="BM11" s="490"/>
    </row>
    <row r="12" spans="1:65" s="244" customFormat="1" ht="15.75" customHeight="1">
      <c r="A12" s="207"/>
      <c r="B12" s="514" t="s">
        <v>8709</v>
      </c>
      <c r="C12" s="338" t="s">
        <v>1806</v>
      </c>
      <c r="D12" s="338">
        <v>3</v>
      </c>
      <c r="E12" s="863">
        <v>3.3489166666666668</v>
      </c>
      <c r="F12" s="863">
        <v>35.088000000000001</v>
      </c>
      <c r="G12" s="2268">
        <f t="shared" si="0"/>
        <v>38.436916666666669</v>
      </c>
      <c r="H12" s="864">
        <v>4.206833333333333</v>
      </c>
      <c r="I12" s="490"/>
      <c r="J12" s="490"/>
      <c r="K12" s="490"/>
      <c r="L12" s="490"/>
      <c r="M12" s="490"/>
      <c r="N12" s="490"/>
      <c r="O12" s="490"/>
      <c r="P12" s="490"/>
      <c r="Q12" s="490"/>
      <c r="R12" s="490"/>
      <c r="S12" s="490"/>
      <c r="T12" s="490"/>
      <c r="U12" s="207"/>
      <c r="V12" s="342" t="s">
        <v>8710</v>
      </c>
      <c r="W12" s="334"/>
      <c r="X12" s="343"/>
      <c r="Y12" s="334"/>
      <c r="Z12" s="397"/>
      <c r="AA12" s="336">
        <f t="shared" ref="AA12:AA14" si="5">IF( SUM( AC12:AR12 ) = 0, 0, $AC$7 )</f>
        <v>0</v>
      </c>
      <c r="AB12" s="397"/>
      <c r="AC12" s="337">
        <f t="shared" ref="AC12:AC14" si="6" xml:space="preserve"> IF( ISNUMBER(E12), 0, 1 )</f>
        <v>0</v>
      </c>
      <c r="AD12" s="337">
        <f t="shared" ref="AD12:AD14" si="7" xml:space="preserve"> IF( ISNUMBER(F12), 0, 1 )</f>
        <v>0</v>
      </c>
      <c r="AF12" s="337">
        <f t="shared" ref="AF12:AF14" si="8" xml:space="preserve"> IF( ISNUMBER(H12), 0, 1 )</f>
        <v>0</v>
      </c>
      <c r="AS12" s="1247"/>
      <c r="AU12" s="514" t="s">
        <v>8709</v>
      </c>
      <c r="AV12" s="338" t="s">
        <v>1806</v>
      </c>
      <c r="AW12" s="338">
        <v>3</v>
      </c>
      <c r="AX12" s="863" t="s">
        <v>4915</v>
      </c>
      <c r="AY12" s="863" t="s">
        <v>4931</v>
      </c>
      <c r="AZ12" s="861" t="s">
        <v>4948</v>
      </c>
      <c r="BA12" s="864" t="s">
        <v>4964</v>
      </c>
      <c r="BB12" s="490"/>
      <c r="BC12" s="490"/>
      <c r="BD12" s="490"/>
      <c r="BE12" s="490"/>
      <c r="BF12" s="490"/>
      <c r="BG12" s="490"/>
      <c r="BH12" s="490"/>
      <c r="BI12" s="490"/>
      <c r="BJ12" s="490"/>
      <c r="BK12" s="490"/>
      <c r="BL12" s="490"/>
      <c r="BM12" s="490"/>
    </row>
    <row r="13" spans="1:65" s="244" customFormat="1" ht="15.75" customHeight="1">
      <c r="A13" s="207"/>
      <c r="B13" s="514" t="s">
        <v>8711</v>
      </c>
      <c r="C13" s="338" t="s">
        <v>1806</v>
      </c>
      <c r="D13" s="338">
        <v>3</v>
      </c>
      <c r="E13" s="863">
        <v>0</v>
      </c>
      <c r="F13" s="863">
        <v>0</v>
      </c>
      <c r="G13" s="2268">
        <f t="shared" si="0"/>
        <v>0</v>
      </c>
      <c r="H13" s="864">
        <v>0</v>
      </c>
      <c r="I13" s="490"/>
      <c r="J13" s="490"/>
      <c r="K13" s="490"/>
      <c r="L13" s="490"/>
      <c r="M13" s="490"/>
      <c r="N13" s="490"/>
      <c r="O13" s="490"/>
      <c r="P13" s="490"/>
      <c r="Q13" s="490"/>
      <c r="R13" s="490"/>
      <c r="S13" s="490"/>
      <c r="T13" s="490"/>
      <c r="U13" s="207"/>
      <c r="V13" s="342" t="s">
        <v>8712</v>
      </c>
      <c r="W13" s="334"/>
      <c r="X13" s="343"/>
      <c r="Y13" s="334"/>
      <c r="Z13" s="397"/>
      <c r="AA13" s="336">
        <f t="shared" si="5"/>
        <v>0</v>
      </c>
      <c r="AB13" s="397"/>
      <c r="AC13" s="337">
        <f t="shared" si="6"/>
        <v>0</v>
      </c>
      <c r="AD13" s="337">
        <f t="shared" si="7"/>
        <v>0</v>
      </c>
      <c r="AF13" s="337">
        <f t="shared" si="8"/>
        <v>0</v>
      </c>
      <c r="AS13" s="1247"/>
      <c r="AU13" s="514" t="s">
        <v>8711</v>
      </c>
      <c r="AV13" s="338" t="s">
        <v>1806</v>
      </c>
      <c r="AW13" s="338">
        <v>3</v>
      </c>
      <c r="AX13" s="863" t="s">
        <v>4916</v>
      </c>
      <c r="AY13" s="863" t="s">
        <v>4932</v>
      </c>
      <c r="AZ13" s="861" t="s">
        <v>4949</v>
      </c>
      <c r="BA13" s="864" t="s">
        <v>4965</v>
      </c>
      <c r="BB13" s="490"/>
      <c r="BC13" s="490"/>
      <c r="BD13" s="490"/>
      <c r="BE13" s="490"/>
      <c r="BF13" s="490"/>
      <c r="BG13" s="490"/>
      <c r="BH13" s="490"/>
      <c r="BI13" s="490"/>
      <c r="BJ13" s="490"/>
      <c r="BK13" s="490"/>
      <c r="BL13" s="490"/>
      <c r="BM13" s="490"/>
    </row>
    <row r="14" spans="1:65" ht="15.75" customHeight="1">
      <c r="B14" s="514" t="s">
        <v>8713</v>
      </c>
      <c r="C14" s="338" t="s">
        <v>1806</v>
      </c>
      <c r="D14" s="338">
        <v>3</v>
      </c>
      <c r="E14" s="863">
        <v>0</v>
      </c>
      <c r="F14" s="863">
        <v>0</v>
      </c>
      <c r="G14" s="2268">
        <f t="shared" si="0"/>
        <v>0</v>
      </c>
      <c r="H14" s="864">
        <v>0</v>
      </c>
      <c r="I14" s="490"/>
      <c r="J14" s="490"/>
      <c r="K14" s="490"/>
      <c r="L14" s="490"/>
      <c r="M14" s="490"/>
      <c r="N14" s="490"/>
      <c r="O14" s="490"/>
      <c r="P14" s="490"/>
      <c r="Q14" s="490"/>
      <c r="R14" s="490"/>
      <c r="S14" s="490"/>
      <c r="T14" s="490"/>
      <c r="V14" s="342" t="s">
        <v>8714</v>
      </c>
      <c r="W14" s="334"/>
      <c r="X14" s="343"/>
      <c r="Y14" s="334"/>
      <c r="Z14" s="1247"/>
      <c r="AA14" s="336">
        <f t="shared" si="5"/>
        <v>0</v>
      </c>
      <c r="AB14" s="1247"/>
      <c r="AC14" s="337">
        <f t="shared" si="6"/>
        <v>0</v>
      </c>
      <c r="AD14" s="337">
        <f t="shared" si="7"/>
        <v>0</v>
      </c>
      <c r="AE14" s="244"/>
      <c r="AF14" s="337">
        <f t="shared" si="8"/>
        <v>0</v>
      </c>
      <c r="AG14" s="244"/>
      <c r="AH14" s="244"/>
      <c r="AI14" s="244"/>
      <c r="AJ14" s="244"/>
      <c r="AK14" s="244"/>
      <c r="AL14" s="244"/>
      <c r="AM14" s="244"/>
      <c r="AN14" s="244"/>
      <c r="AO14" s="244"/>
      <c r="AP14" s="244"/>
      <c r="AQ14" s="244"/>
      <c r="AR14" s="244"/>
      <c r="AS14" s="1247"/>
      <c r="AU14" s="514" t="s">
        <v>8713</v>
      </c>
      <c r="AV14" s="338" t="s">
        <v>1806</v>
      </c>
      <c r="AW14" s="338">
        <v>3</v>
      </c>
      <c r="AX14" s="863" t="s">
        <v>4917</v>
      </c>
      <c r="AY14" s="863" t="s">
        <v>4933</v>
      </c>
      <c r="AZ14" s="861" t="s">
        <v>4950</v>
      </c>
      <c r="BA14" s="864" t="s">
        <v>4966</v>
      </c>
      <c r="BB14" s="490"/>
      <c r="BC14" s="490"/>
      <c r="BD14" s="490"/>
      <c r="BE14" s="490"/>
      <c r="BF14" s="490"/>
      <c r="BG14" s="490"/>
      <c r="BH14" s="490"/>
      <c r="BI14" s="490"/>
      <c r="BJ14" s="490"/>
      <c r="BK14" s="490"/>
      <c r="BL14" s="490"/>
      <c r="BM14" s="490"/>
    </row>
    <row r="15" spans="1:65" ht="15.75" customHeight="1">
      <c r="B15" s="514" t="s">
        <v>8715</v>
      </c>
      <c r="C15" s="338" t="s">
        <v>1806</v>
      </c>
      <c r="D15" s="338">
        <v>3</v>
      </c>
      <c r="E15" s="2268">
        <f>IFERROR(SUM(E12:E14), 0)</f>
        <v>3.3489166666666668</v>
      </c>
      <c r="F15" s="2268">
        <f>IFERROR(SUM(F12:F14), 0)</f>
        <v>35.088000000000001</v>
      </c>
      <c r="G15" s="2268">
        <f t="shared" si="0"/>
        <v>38.436916666666669</v>
      </c>
      <c r="H15" s="2269">
        <f>IFERROR(SUM(H12:H14), 0)</f>
        <v>4.206833333333333</v>
      </c>
      <c r="I15" s="490"/>
      <c r="J15" s="490"/>
      <c r="K15" s="490"/>
      <c r="L15" s="490"/>
      <c r="M15" s="490"/>
      <c r="N15" s="490"/>
      <c r="O15" s="490"/>
      <c r="P15" s="490"/>
      <c r="Q15" s="490"/>
      <c r="R15" s="490"/>
      <c r="S15" s="490"/>
      <c r="T15" s="490"/>
      <c r="V15" s="342" t="s">
        <v>8716</v>
      </c>
      <c r="W15" s="334"/>
      <c r="X15" s="343"/>
      <c r="Y15" s="334"/>
      <c r="Z15" s="1247"/>
      <c r="AA15" s="336"/>
      <c r="AB15" s="1247"/>
      <c r="AC15" s="244"/>
      <c r="AD15" s="244"/>
      <c r="AE15" s="244"/>
      <c r="AF15" s="244"/>
      <c r="AG15" s="244"/>
      <c r="AH15" s="244"/>
      <c r="AI15" s="244"/>
      <c r="AJ15" s="244"/>
      <c r="AK15" s="244"/>
      <c r="AL15" s="244"/>
      <c r="AM15" s="244"/>
      <c r="AN15" s="244"/>
      <c r="AO15" s="244"/>
      <c r="AP15" s="244"/>
      <c r="AQ15" s="244"/>
      <c r="AR15" s="244"/>
      <c r="AS15" s="1247"/>
      <c r="AU15" s="514" t="s">
        <v>8715</v>
      </c>
      <c r="AV15" s="338" t="s">
        <v>1806</v>
      </c>
      <c r="AW15" s="338">
        <v>3</v>
      </c>
      <c r="AX15" s="861" t="s">
        <v>4918</v>
      </c>
      <c r="AY15" s="861" t="s">
        <v>4934</v>
      </c>
      <c r="AZ15" s="861" t="s">
        <v>4951</v>
      </c>
      <c r="BA15" s="862" t="s">
        <v>4967</v>
      </c>
      <c r="BB15" s="490"/>
      <c r="BC15" s="490"/>
      <c r="BD15" s="490"/>
      <c r="BE15" s="490"/>
      <c r="BF15" s="490"/>
      <c r="BG15" s="490"/>
      <c r="BH15" s="490"/>
      <c r="BI15" s="490"/>
      <c r="BJ15" s="490"/>
      <c r="BK15" s="490"/>
      <c r="BL15" s="490"/>
      <c r="BM15" s="490"/>
    </row>
    <row r="16" spans="1:65" ht="15.75" customHeight="1" thickBot="1">
      <c r="B16" s="517" t="s">
        <v>8717</v>
      </c>
      <c r="C16" s="407" t="s">
        <v>1806</v>
      </c>
      <c r="D16" s="407">
        <v>3</v>
      </c>
      <c r="E16" s="2270">
        <f>IFERROR(E11 + E15, 0)</f>
        <v>345.983</v>
      </c>
      <c r="F16" s="2270">
        <f>IFERROR(F11 + F15, 0)</f>
        <v>365.38933333333335</v>
      </c>
      <c r="G16" s="2270">
        <f>IFERROR(E16 + F16, 0)</f>
        <v>711.37233333333336</v>
      </c>
      <c r="H16" s="2271">
        <f>IFERROR(H11 + H15, 0)</f>
        <v>36.822083333333339</v>
      </c>
      <c r="I16" s="490"/>
      <c r="J16" s="490"/>
      <c r="K16" s="490"/>
      <c r="L16" s="490"/>
      <c r="M16" s="490"/>
      <c r="N16" s="490"/>
      <c r="O16" s="490"/>
      <c r="P16" s="490"/>
      <c r="Q16" s="490"/>
      <c r="R16" s="490"/>
      <c r="S16" s="490"/>
      <c r="T16" s="490"/>
      <c r="V16" s="408" t="s">
        <v>8718</v>
      </c>
      <c r="W16" s="334"/>
      <c r="X16" s="354"/>
      <c r="Y16" s="334"/>
      <c r="Z16" s="1247"/>
      <c r="AA16" s="336"/>
      <c r="AB16" s="1247"/>
      <c r="AC16" s="244"/>
      <c r="AD16" s="244"/>
      <c r="AE16" s="244"/>
      <c r="AF16" s="244"/>
      <c r="AG16" s="244"/>
      <c r="AH16" s="244"/>
      <c r="AI16" s="244"/>
      <c r="AJ16" s="244"/>
      <c r="AK16" s="244"/>
      <c r="AL16" s="244"/>
      <c r="AM16" s="244"/>
      <c r="AN16" s="244"/>
      <c r="AO16" s="244"/>
      <c r="AP16" s="244"/>
      <c r="AQ16" s="244"/>
      <c r="AR16" s="244"/>
      <c r="AS16" s="1247"/>
      <c r="AU16" s="517" t="s">
        <v>8717</v>
      </c>
      <c r="AV16" s="407" t="s">
        <v>1806</v>
      </c>
      <c r="AW16" s="407">
        <v>3</v>
      </c>
      <c r="AX16" s="870" t="s">
        <v>4919</v>
      </c>
      <c r="AY16" s="870" t="s">
        <v>4935</v>
      </c>
      <c r="AZ16" s="870" t="s">
        <v>4952</v>
      </c>
      <c r="BA16" s="871" t="s">
        <v>4968</v>
      </c>
      <c r="BB16" s="490"/>
      <c r="BC16" s="490"/>
      <c r="BD16" s="490"/>
      <c r="BE16" s="490"/>
      <c r="BF16" s="490"/>
      <c r="BG16" s="490"/>
      <c r="BH16" s="490"/>
      <c r="BI16" s="490"/>
      <c r="BJ16" s="490"/>
      <c r="BK16" s="490"/>
      <c r="BL16" s="490"/>
      <c r="BM16" s="490"/>
    </row>
    <row r="17" spans="2:65" s="490" customFormat="1" ht="15.75" customHeight="1" thickTop="1" thickBot="1">
      <c r="B17" s="1225"/>
      <c r="C17" s="1225"/>
      <c r="D17" s="1225"/>
      <c r="E17" s="1226"/>
      <c r="F17" s="1226"/>
      <c r="G17" s="1226"/>
      <c r="H17" s="1226"/>
      <c r="I17" s="1226"/>
      <c r="J17" s="1226"/>
      <c r="K17" s="1226"/>
      <c r="L17" s="1226"/>
      <c r="M17" s="268"/>
      <c r="N17" s="268"/>
      <c r="O17" s="268"/>
      <c r="P17" s="110"/>
      <c r="Q17" s="110"/>
      <c r="R17" s="110"/>
      <c r="S17" s="110"/>
      <c r="T17" s="110"/>
      <c r="U17" s="110"/>
      <c r="V17" s="776"/>
      <c r="W17" s="334"/>
      <c r="X17" s="334"/>
      <c r="Y17" s="334"/>
      <c r="Z17" s="1249"/>
      <c r="AA17" s="336"/>
      <c r="AB17" s="1249"/>
      <c r="AC17" s="244"/>
      <c r="AD17" s="244"/>
      <c r="AE17" s="244"/>
      <c r="AF17" s="244"/>
      <c r="AG17" s="244"/>
      <c r="AH17" s="244"/>
      <c r="AI17" s="244"/>
      <c r="AJ17" s="244"/>
      <c r="AK17" s="244"/>
      <c r="AL17" s="244"/>
      <c r="AM17" s="244"/>
      <c r="AN17" s="244"/>
      <c r="AO17" s="244"/>
      <c r="AP17" s="244"/>
      <c r="AQ17" s="244"/>
      <c r="AR17" s="244"/>
      <c r="AS17" s="1247"/>
      <c r="AU17" s="1225"/>
      <c r="AV17" s="1225"/>
      <c r="AW17" s="1225"/>
      <c r="AX17" s="1226"/>
      <c r="AY17" s="1226"/>
      <c r="AZ17" s="1226"/>
      <c r="BA17" s="1226"/>
      <c r="BB17" s="1226"/>
      <c r="BC17" s="1226"/>
      <c r="BD17" s="1226"/>
      <c r="BE17" s="1226"/>
      <c r="BF17" s="268"/>
      <c r="BG17" s="268"/>
      <c r="BH17" s="268"/>
      <c r="BI17" s="110"/>
      <c r="BJ17" s="110"/>
      <c r="BK17" s="110"/>
      <c r="BL17" s="110"/>
      <c r="BM17" s="110"/>
    </row>
    <row r="18" spans="2:65" s="490" customFormat="1" ht="15.75" customHeight="1" thickTop="1">
      <c r="B18" s="2731" t="s">
        <v>6029</v>
      </c>
      <c r="C18" s="2712" t="s">
        <v>6030</v>
      </c>
      <c r="D18" s="2712" t="s">
        <v>7799</v>
      </c>
      <c r="E18" s="2712" t="s">
        <v>6691</v>
      </c>
      <c r="F18" s="2712"/>
      <c r="G18" s="2712"/>
      <c r="H18" s="2712" t="s">
        <v>6692</v>
      </c>
      <c r="I18" s="2712"/>
      <c r="J18" s="2714"/>
      <c r="M18" s="268"/>
      <c r="N18" s="268"/>
      <c r="O18" s="268"/>
      <c r="P18" s="776"/>
      <c r="Q18" s="776"/>
      <c r="R18" s="776"/>
      <c r="S18" s="776"/>
      <c r="T18" s="776"/>
      <c r="U18" s="776"/>
      <c r="V18" s="776"/>
      <c r="Z18" s="1249"/>
      <c r="AA18" s="336"/>
      <c r="AB18" s="1249"/>
      <c r="AC18" s="244"/>
      <c r="AD18" s="244"/>
      <c r="AE18" s="244"/>
      <c r="AF18" s="244"/>
      <c r="AG18" s="244"/>
      <c r="AH18" s="244"/>
      <c r="AI18" s="244"/>
      <c r="AJ18" s="244"/>
      <c r="AK18" s="244"/>
      <c r="AL18" s="244"/>
      <c r="AM18" s="244"/>
      <c r="AN18" s="244"/>
      <c r="AO18" s="244"/>
      <c r="AP18" s="244"/>
      <c r="AQ18" s="244"/>
      <c r="AR18" s="244"/>
      <c r="AS18" s="1247"/>
      <c r="AU18" s="2731" t="s">
        <v>6029</v>
      </c>
      <c r="AV18" s="2712" t="s">
        <v>6030</v>
      </c>
      <c r="AW18" s="2712" t="s">
        <v>7799</v>
      </c>
      <c r="AX18" s="2712" t="s">
        <v>6691</v>
      </c>
      <c r="AY18" s="2712"/>
      <c r="AZ18" s="2712"/>
      <c r="BA18" s="2712" t="s">
        <v>6692</v>
      </c>
      <c r="BB18" s="2712"/>
      <c r="BC18" s="2714"/>
      <c r="BF18" s="268"/>
      <c r="BG18" s="268"/>
      <c r="BH18" s="268"/>
      <c r="BI18" s="776"/>
      <c r="BJ18" s="776"/>
      <c r="BK18" s="776"/>
      <c r="BL18" s="776"/>
      <c r="BM18" s="776"/>
    </row>
    <row r="19" spans="2:65" s="490" customFormat="1" ht="15.75" customHeight="1" thickBot="1">
      <c r="B19" s="2732"/>
      <c r="C19" s="2713"/>
      <c r="D19" s="2713"/>
      <c r="E19" s="323" t="s">
        <v>6622</v>
      </c>
      <c r="F19" s="323" t="s">
        <v>6624</v>
      </c>
      <c r="G19" s="323" t="s">
        <v>6106</v>
      </c>
      <c r="H19" s="323" t="s">
        <v>6622</v>
      </c>
      <c r="I19" s="323" t="s">
        <v>6624</v>
      </c>
      <c r="J19" s="730" t="s">
        <v>6106</v>
      </c>
      <c r="M19" s="268"/>
      <c r="N19" s="268"/>
      <c r="O19" s="268"/>
      <c r="P19" s="776"/>
      <c r="Q19" s="776"/>
      <c r="R19" s="776"/>
      <c r="S19" s="776"/>
      <c r="T19" s="776"/>
      <c r="U19" s="776"/>
      <c r="V19" s="776"/>
      <c r="Z19" s="1249"/>
      <c r="AA19" s="336"/>
      <c r="AB19" s="1249"/>
      <c r="AC19" s="244"/>
      <c r="AD19" s="244"/>
      <c r="AE19" s="244"/>
      <c r="AF19" s="244"/>
      <c r="AG19" s="244"/>
      <c r="AH19" s="244"/>
      <c r="AI19" s="244"/>
      <c r="AJ19" s="244"/>
      <c r="AK19" s="244"/>
      <c r="AL19" s="244"/>
      <c r="AM19" s="244"/>
      <c r="AN19" s="244"/>
      <c r="AO19" s="244"/>
      <c r="AP19" s="244"/>
      <c r="AQ19" s="244"/>
      <c r="AR19" s="244"/>
      <c r="AS19" s="1247"/>
      <c r="AU19" s="2732"/>
      <c r="AV19" s="2713"/>
      <c r="AW19" s="2713"/>
      <c r="AX19" s="323" t="s">
        <v>6622</v>
      </c>
      <c r="AY19" s="323" t="s">
        <v>6624</v>
      </c>
      <c r="AZ19" s="323" t="s">
        <v>6106</v>
      </c>
      <c r="BA19" s="323" t="s">
        <v>6622</v>
      </c>
      <c r="BB19" s="323" t="s">
        <v>6624</v>
      </c>
      <c r="BC19" s="730" t="s">
        <v>6106</v>
      </c>
      <c r="BF19" s="268"/>
      <c r="BG19" s="268"/>
      <c r="BH19" s="268"/>
      <c r="BI19" s="776"/>
      <c r="BJ19" s="776"/>
      <c r="BK19" s="776"/>
      <c r="BL19" s="776"/>
      <c r="BM19" s="776"/>
    </row>
    <row r="20" spans="2:65" s="490" customFormat="1" ht="15.75" customHeight="1" thickTop="1" thickBot="1">
      <c r="B20" s="446"/>
      <c r="C20" s="536"/>
      <c r="D20" s="536"/>
      <c r="E20" s="536"/>
      <c r="F20" s="536"/>
      <c r="G20" s="536"/>
      <c r="H20" s="536"/>
      <c r="I20" s="536"/>
      <c r="J20" s="536"/>
      <c r="M20" s="268"/>
      <c r="N20" s="268"/>
      <c r="O20" s="268"/>
      <c r="P20" s="776"/>
      <c r="Q20" s="776"/>
      <c r="R20" s="776"/>
      <c r="S20" s="776"/>
      <c r="T20" s="776"/>
      <c r="U20" s="776"/>
      <c r="V20" s="776"/>
      <c r="Z20" s="1249"/>
      <c r="AA20" s="336"/>
      <c r="AB20" s="1249"/>
      <c r="AC20" s="244"/>
      <c r="AD20" s="244"/>
      <c r="AE20" s="244"/>
      <c r="AF20" s="244"/>
      <c r="AG20" s="244"/>
      <c r="AH20" s="244"/>
      <c r="AI20" s="244"/>
      <c r="AJ20" s="244"/>
      <c r="AK20" s="244"/>
      <c r="AL20" s="244"/>
      <c r="AM20" s="244"/>
      <c r="AN20" s="244"/>
      <c r="AO20" s="244"/>
      <c r="AP20" s="244"/>
      <c r="AQ20" s="244"/>
      <c r="AR20" s="244"/>
      <c r="AS20" s="1247"/>
      <c r="AU20" s="446"/>
      <c r="AV20" s="536"/>
      <c r="AW20" s="536"/>
      <c r="AX20" s="536"/>
      <c r="AY20" s="536"/>
      <c r="AZ20" s="536"/>
      <c r="BA20" s="536"/>
      <c r="BB20" s="536"/>
      <c r="BC20" s="536"/>
      <c r="BF20" s="268"/>
      <c r="BG20" s="268"/>
      <c r="BH20" s="268"/>
      <c r="BI20" s="776"/>
      <c r="BJ20" s="776"/>
      <c r="BK20" s="776"/>
      <c r="BL20" s="776"/>
      <c r="BM20" s="776"/>
    </row>
    <row r="21" spans="2:65" s="490" customFormat="1" ht="15.75" customHeight="1" thickTop="1" thickBot="1">
      <c r="B21" s="445" t="s">
        <v>8719</v>
      </c>
      <c r="C21" s="536"/>
      <c r="D21" s="536"/>
      <c r="E21" s="536"/>
      <c r="F21" s="536"/>
      <c r="G21" s="536"/>
      <c r="H21" s="536"/>
      <c r="I21" s="536"/>
      <c r="J21" s="536"/>
      <c r="U21" s="776"/>
      <c r="V21" s="776"/>
      <c r="Z21" s="1249"/>
      <c r="AA21" s="336"/>
      <c r="AB21" s="1249"/>
      <c r="AC21" s="244"/>
      <c r="AD21" s="244"/>
      <c r="AE21" s="244"/>
      <c r="AF21" s="244"/>
      <c r="AG21" s="244"/>
      <c r="AH21" s="244"/>
      <c r="AI21" s="244"/>
      <c r="AJ21" s="244"/>
      <c r="AK21" s="244"/>
      <c r="AL21" s="244"/>
      <c r="AM21" s="244"/>
      <c r="AN21" s="244"/>
      <c r="AO21" s="244"/>
      <c r="AP21" s="244"/>
      <c r="AQ21" s="244"/>
      <c r="AR21" s="244"/>
      <c r="AS21" s="1247"/>
      <c r="AU21" s="445" t="s">
        <v>8719</v>
      </c>
      <c r="AV21" s="536"/>
      <c r="AW21" s="536"/>
      <c r="AX21" s="536"/>
      <c r="AY21" s="536"/>
      <c r="AZ21" s="536"/>
      <c r="BA21" s="536"/>
      <c r="BB21" s="536"/>
      <c r="BC21" s="536"/>
    </row>
    <row r="22" spans="2:65" s="490" customFormat="1" ht="15.75" customHeight="1" thickTop="1">
      <c r="B22" s="505" t="s">
        <v>8720</v>
      </c>
      <c r="C22" s="329" t="s">
        <v>1806</v>
      </c>
      <c r="D22" s="329">
        <v>3</v>
      </c>
      <c r="E22" s="873">
        <v>342.63408333333336</v>
      </c>
      <c r="F22" s="873">
        <v>330.30133333333333</v>
      </c>
      <c r="G22" s="2303">
        <f>IFERROR(E22 + F22, 0)</f>
        <v>672.9354166666667</v>
      </c>
      <c r="H22" s="873">
        <v>0</v>
      </c>
      <c r="I22" s="873">
        <v>0</v>
      </c>
      <c r="J22" s="2304">
        <f>IFERROR(H22 + I22, 0)</f>
        <v>0</v>
      </c>
      <c r="U22" s="794"/>
      <c r="V22" s="333" t="s">
        <v>8721</v>
      </c>
      <c r="X22" s="487"/>
      <c r="Z22" s="1249"/>
      <c r="AA22" s="336">
        <f>IF( SUM( AC22:AR22 ) = 0, 0, $AC$7 )</f>
        <v>0</v>
      </c>
      <c r="AB22" s="1249"/>
      <c r="AC22" s="337">
        <f t="shared" ref="AC22" si="9" xml:space="preserve"> IF( ISNUMBER(E22), 0, 1 )</f>
        <v>0</v>
      </c>
      <c r="AD22" s="337">
        <f t="shared" ref="AD22" si="10" xml:space="preserve"> IF( ISNUMBER(F22), 0, 1 )</f>
        <v>0</v>
      </c>
      <c r="AE22" s="244"/>
      <c r="AF22" s="337">
        <f t="shared" ref="AF22" si="11" xml:space="preserve"> IF( ISNUMBER(H22), 0, 1 )</f>
        <v>0</v>
      </c>
      <c r="AG22" s="337">
        <f t="shared" ref="AG22" si="12" xml:space="preserve"> IF( ISNUMBER(I22), 0, 1 )</f>
        <v>0</v>
      </c>
      <c r="AH22" s="244"/>
      <c r="AI22" s="244"/>
      <c r="AJ22" s="244"/>
      <c r="AK22" s="244"/>
      <c r="AL22" s="244"/>
      <c r="AM22" s="244"/>
      <c r="AN22" s="244"/>
      <c r="AO22" s="244"/>
      <c r="AP22" s="244"/>
      <c r="AQ22" s="244"/>
      <c r="AR22" s="244"/>
      <c r="AS22" s="1247"/>
      <c r="AU22" s="505" t="s">
        <v>8720</v>
      </c>
      <c r="AV22" s="329" t="s">
        <v>1806</v>
      </c>
      <c r="AW22" s="329">
        <v>3</v>
      </c>
      <c r="AX22" s="873" t="s">
        <v>4920</v>
      </c>
      <c r="AY22" s="873" t="s">
        <v>4936</v>
      </c>
      <c r="AZ22" s="1248" t="s">
        <v>4953</v>
      </c>
      <c r="BA22" s="873" t="s">
        <v>4969</v>
      </c>
      <c r="BB22" s="873" t="s">
        <v>4977</v>
      </c>
      <c r="BC22" s="1250" t="s">
        <v>4983</v>
      </c>
    </row>
    <row r="23" spans="2:65" s="490" customFormat="1" ht="15.75" customHeight="1">
      <c r="B23" s="514" t="s">
        <v>8722</v>
      </c>
      <c r="C23" s="338" t="s">
        <v>1806</v>
      </c>
      <c r="D23" s="338">
        <v>3</v>
      </c>
      <c r="E23" s="1251"/>
      <c r="F23" s="1251"/>
      <c r="G23" s="863">
        <v>32.615250000000003</v>
      </c>
      <c r="H23" s="1251"/>
      <c r="I23" s="1252"/>
      <c r="J23" s="864">
        <v>0</v>
      </c>
      <c r="U23" s="794"/>
      <c r="V23" s="342" t="s">
        <v>8723</v>
      </c>
      <c r="X23" s="491"/>
      <c r="Z23" s="1249"/>
      <c r="AA23" s="336">
        <f>IF( SUM( AC23:AR23 ) = 0, 0, $AC$7 )</f>
        <v>0</v>
      </c>
      <c r="AB23" s="1249"/>
      <c r="AC23" s="244"/>
      <c r="AD23" s="244"/>
      <c r="AE23" s="337">
        <f t="shared" ref="AE23" si="13" xml:space="preserve"> IF( ISNUMBER(G23), 0, 1 )</f>
        <v>0</v>
      </c>
      <c r="AF23" s="244"/>
      <c r="AG23" s="244"/>
      <c r="AH23" s="337">
        <f t="shared" ref="AH23" si="14" xml:space="preserve"> IF( ISNUMBER(J23), 0, 1 )</f>
        <v>0</v>
      </c>
      <c r="AI23" s="244"/>
      <c r="AJ23" s="244"/>
      <c r="AK23" s="244"/>
      <c r="AL23" s="244"/>
      <c r="AM23" s="244"/>
      <c r="AN23" s="244"/>
      <c r="AO23" s="244"/>
      <c r="AP23" s="244"/>
      <c r="AQ23" s="244"/>
      <c r="AR23" s="244"/>
      <c r="AS23" s="1247"/>
      <c r="AU23" s="514" t="s">
        <v>8722</v>
      </c>
      <c r="AV23" s="338" t="s">
        <v>1806</v>
      </c>
      <c r="AW23" s="338">
        <v>3</v>
      </c>
      <c r="AX23" s="1251"/>
      <c r="AY23" s="1251"/>
      <c r="AZ23" s="863" t="s">
        <v>4954</v>
      </c>
      <c r="BA23" s="1251"/>
      <c r="BB23" s="1252"/>
      <c r="BC23" s="864" t="s">
        <v>4984</v>
      </c>
    </row>
    <row r="24" spans="2:65" s="490" customFormat="1" ht="15.75" customHeight="1">
      <c r="B24" s="514" t="s">
        <v>8724</v>
      </c>
      <c r="C24" s="338" t="s">
        <v>1806</v>
      </c>
      <c r="D24" s="338">
        <v>3</v>
      </c>
      <c r="E24" s="1251"/>
      <c r="F24" s="1251"/>
      <c r="G24" s="2268">
        <f>IFERROR(G22 + G23, 0)</f>
        <v>705.55066666666676</v>
      </c>
      <c r="H24" s="1251"/>
      <c r="I24" s="1252"/>
      <c r="J24" s="2269">
        <f>IFERROR(J22 + J23, 0)</f>
        <v>0</v>
      </c>
      <c r="U24" s="794"/>
      <c r="V24" s="342" t="s">
        <v>8725</v>
      </c>
      <c r="X24" s="491"/>
      <c r="Z24" s="1249"/>
      <c r="AA24" s="336"/>
      <c r="AB24" s="1249"/>
      <c r="AC24" s="244"/>
      <c r="AD24" s="244"/>
      <c r="AE24" s="244"/>
      <c r="AF24" s="244"/>
      <c r="AG24" s="244"/>
      <c r="AH24" s="244"/>
      <c r="AI24" s="244"/>
      <c r="AJ24" s="244"/>
      <c r="AK24" s="244"/>
      <c r="AL24" s="244"/>
      <c r="AM24" s="244"/>
      <c r="AN24" s="244"/>
      <c r="AO24" s="244"/>
      <c r="AP24" s="244"/>
      <c r="AQ24" s="244"/>
      <c r="AR24" s="244"/>
      <c r="AS24" s="1247"/>
      <c r="AU24" s="514" t="s">
        <v>8724</v>
      </c>
      <c r="AV24" s="338" t="s">
        <v>1806</v>
      </c>
      <c r="AW24" s="338">
        <v>3</v>
      </c>
      <c r="AX24" s="1251"/>
      <c r="AY24" s="1251"/>
      <c r="AZ24" s="861" t="s">
        <v>4955</v>
      </c>
      <c r="BA24" s="1251"/>
      <c r="BB24" s="1252"/>
      <c r="BC24" s="1253" t="s">
        <v>4985</v>
      </c>
    </row>
    <row r="25" spans="2:65" s="490" customFormat="1" ht="15.75" customHeight="1">
      <c r="B25" s="514" t="s">
        <v>8726</v>
      </c>
      <c r="C25" s="338" t="s">
        <v>1806</v>
      </c>
      <c r="D25" s="338">
        <v>3</v>
      </c>
      <c r="E25" s="863">
        <v>3.3489166666666668</v>
      </c>
      <c r="F25" s="863">
        <v>35.088000000000001</v>
      </c>
      <c r="G25" s="2268">
        <f>IFERROR(E25 + F25, 0)</f>
        <v>38.436916666666669</v>
      </c>
      <c r="H25" s="863">
        <v>0</v>
      </c>
      <c r="I25" s="863">
        <v>0</v>
      </c>
      <c r="J25" s="2269">
        <f>IFERROR(H25+I25,0)</f>
        <v>0</v>
      </c>
      <c r="U25" s="794"/>
      <c r="V25" s="342" t="s">
        <v>8727</v>
      </c>
      <c r="X25" s="491"/>
      <c r="Z25" s="1249"/>
      <c r="AA25" s="336">
        <f>IF( SUM( AC25:AR25 ) = 0, 0, $AC$7 )</f>
        <v>0</v>
      </c>
      <c r="AB25" s="1249"/>
      <c r="AC25" s="337">
        <f t="shared" ref="AC25" si="15" xml:space="preserve"> IF( ISNUMBER(E25), 0, 1 )</f>
        <v>0</v>
      </c>
      <c r="AD25" s="337">
        <f t="shared" ref="AD25" si="16" xml:space="preserve"> IF( ISNUMBER(F25), 0, 1 )</f>
        <v>0</v>
      </c>
      <c r="AE25" s="244"/>
      <c r="AF25" s="337">
        <f t="shared" ref="AF25" si="17" xml:space="preserve"> IF( ISNUMBER(H25), 0, 1 )</f>
        <v>0</v>
      </c>
      <c r="AG25" s="337">
        <f t="shared" ref="AG25" si="18" xml:space="preserve"> IF( ISNUMBER(I25), 0, 1 )</f>
        <v>0</v>
      </c>
      <c r="AH25" s="244"/>
      <c r="AI25" s="244"/>
      <c r="AJ25" s="244"/>
      <c r="AK25" s="244"/>
      <c r="AL25" s="244"/>
      <c r="AM25" s="244"/>
      <c r="AN25" s="244"/>
      <c r="AO25" s="244"/>
      <c r="AP25" s="244"/>
      <c r="AQ25" s="244"/>
      <c r="AR25" s="244"/>
      <c r="AS25" s="1247"/>
      <c r="AU25" s="514" t="s">
        <v>8726</v>
      </c>
      <c r="AV25" s="338" t="s">
        <v>1806</v>
      </c>
      <c r="AW25" s="338">
        <v>3</v>
      </c>
      <c r="AX25" s="863" t="s">
        <v>4921</v>
      </c>
      <c r="AY25" s="863" t="s">
        <v>4937</v>
      </c>
      <c r="AZ25" s="861" t="s">
        <v>4956</v>
      </c>
      <c r="BA25" s="863" t="s">
        <v>4970</v>
      </c>
      <c r="BB25" s="863" t="s">
        <v>4978</v>
      </c>
      <c r="BC25" s="862" t="s">
        <v>4986</v>
      </c>
    </row>
    <row r="26" spans="2:65" s="490" customFormat="1" ht="15.75" customHeight="1">
      <c r="B26" s="514" t="s">
        <v>8728</v>
      </c>
      <c r="C26" s="338" t="s">
        <v>1806</v>
      </c>
      <c r="D26" s="338">
        <v>3</v>
      </c>
      <c r="E26" s="1251"/>
      <c r="F26" s="1251"/>
      <c r="G26" s="863">
        <v>4.206833333333333</v>
      </c>
      <c r="H26" s="1251"/>
      <c r="I26" s="1252"/>
      <c r="J26" s="864">
        <v>0</v>
      </c>
      <c r="U26" s="794"/>
      <c r="V26" s="342" t="s">
        <v>8729</v>
      </c>
      <c r="X26" s="491"/>
      <c r="Z26" s="1249"/>
      <c r="AA26" s="336">
        <f>IF( SUM( AC26:AR26 ) = 0, 0, $AC$7 )</f>
        <v>0</v>
      </c>
      <c r="AB26" s="1249"/>
      <c r="AC26" s="244"/>
      <c r="AD26" s="244"/>
      <c r="AE26" s="337">
        <f t="shared" ref="AE26" si="19" xml:space="preserve"> IF( ISNUMBER(G26), 0, 1 )</f>
        <v>0</v>
      </c>
      <c r="AF26" s="244"/>
      <c r="AG26" s="244"/>
      <c r="AH26" s="337">
        <f t="shared" ref="AH26" si="20" xml:space="preserve"> IF( ISNUMBER(J26), 0, 1 )</f>
        <v>0</v>
      </c>
      <c r="AI26" s="244"/>
      <c r="AJ26" s="244"/>
      <c r="AK26" s="244"/>
      <c r="AL26" s="244"/>
      <c r="AM26" s="244"/>
      <c r="AN26" s="244"/>
      <c r="AO26" s="244"/>
      <c r="AP26" s="244"/>
      <c r="AQ26" s="244"/>
      <c r="AR26" s="244"/>
      <c r="AS26" s="1247"/>
      <c r="AU26" s="514" t="s">
        <v>8728</v>
      </c>
      <c r="AV26" s="338" t="s">
        <v>1806</v>
      </c>
      <c r="AW26" s="338">
        <v>3</v>
      </c>
      <c r="AX26" s="1251"/>
      <c r="AY26" s="1251"/>
      <c r="AZ26" s="863" t="s">
        <v>4957</v>
      </c>
      <c r="BA26" s="1251"/>
      <c r="BB26" s="1252"/>
      <c r="BC26" s="864" t="s">
        <v>4987</v>
      </c>
    </row>
    <row r="27" spans="2:65" s="490" customFormat="1" ht="15.75" customHeight="1">
      <c r="B27" s="514" t="s">
        <v>8730</v>
      </c>
      <c r="C27" s="338" t="s">
        <v>1806</v>
      </c>
      <c r="D27" s="338">
        <v>3</v>
      </c>
      <c r="E27" s="1251"/>
      <c r="F27" s="1251"/>
      <c r="G27" s="2268">
        <f>IFERROR(G25 + G26, 0)</f>
        <v>42.643750000000004</v>
      </c>
      <c r="H27" s="1251"/>
      <c r="I27" s="1252"/>
      <c r="J27" s="2269">
        <f>IFERROR(J25 + J26, 0)</f>
        <v>0</v>
      </c>
      <c r="U27" s="794"/>
      <c r="V27" s="342" t="s">
        <v>8731</v>
      </c>
      <c r="X27" s="491"/>
      <c r="Z27" s="1249"/>
      <c r="AA27" s="336"/>
      <c r="AB27" s="1249"/>
      <c r="AC27" s="244"/>
      <c r="AD27" s="244"/>
      <c r="AE27" s="244"/>
      <c r="AF27" s="244"/>
      <c r="AG27" s="244"/>
      <c r="AH27" s="244"/>
      <c r="AI27" s="244"/>
      <c r="AJ27" s="244"/>
      <c r="AK27" s="244"/>
      <c r="AL27" s="244"/>
      <c r="AM27" s="244"/>
      <c r="AN27" s="244"/>
      <c r="AO27" s="244"/>
      <c r="AP27" s="244"/>
      <c r="AQ27" s="244"/>
      <c r="AR27" s="244"/>
      <c r="AS27" s="1247"/>
      <c r="AU27" s="514" t="s">
        <v>8730</v>
      </c>
      <c r="AV27" s="338" t="s">
        <v>1806</v>
      </c>
      <c r="AW27" s="338">
        <v>3</v>
      </c>
      <c r="AX27" s="1251"/>
      <c r="AY27" s="1251"/>
      <c r="AZ27" s="861" t="s">
        <v>4958</v>
      </c>
      <c r="BA27" s="1251"/>
      <c r="BB27" s="1252"/>
      <c r="BC27" s="1253" t="s">
        <v>4988</v>
      </c>
    </row>
    <row r="28" spans="2:65" s="490" customFormat="1" ht="15.75" customHeight="1" thickBot="1">
      <c r="B28" s="517" t="s">
        <v>8732</v>
      </c>
      <c r="C28" s="407" t="s">
        <v>1806</v>
      </c>
      <c r="D28" s="407">
        <v>3</v>
      </c>
      <c r="E28" s="1254"/>
      <c r="F28" s="1254"/>
      <c r="G28" s="2270">
        <f>IFERROR(G27 + G24, 0)</f>
        <v>748.19441666666671</v>
      </c>
      <c r="H28" s="1254"/>
      <c r="I28" s="1255"/>
      <c r="J28" s="2271">
        <f>IFERROR(J27 + J24, 0)</f>
        <v>0</v>
      </c>
      <c r="U28" s="794"/>
      <c r="V28" s="408" t="s">
        <v>8733</v>
      </c>
      <c r="X28" s="488"/>
      <c r="Z28" s="1249"/>
      <c r="AA28" s="336"/>
      <c r="AB28" s="1249"/>
      <c r="AC28" s="244"/>
      <c r="AD28" s="244"/>
      <c r="AE28" s="244"/>
      <c r="AF28" s="244"/>
      <c r="AG28" s="244"/>
      <c r="AH28" s="244"/>
      <c r="AI28" s="244"/>
      <c r="AJ28" s="244"/>
      <c r="AK28" s="244"/>
      <c r="AL28" s="244"/>
      <c r="AM28" s="244"/>
      <c r="AN28" s="244"/>
      <c r="AO28" s="244"/>
      <c r="AP28" s="244"/>
      <c r="AQ28" s="244"/>
      <c r="AR28" s="244"/>
      <c r="AS28" s="1247"/>
      <c r="AU28" s="517" t="s">
        <v>8732</v>
      </c>
      <c r="AV28" s="407" t="s">
        <v>1806</v>
      </c>
      <c r="AW28" s="407">
        <v>3</v>
      </c>
      <c r="AX28" s="1254"/>
      <c r="AY28" s="1254"/>
      <c r="AZ28" s="870" t="s">
        <v>4959</v>
      </c>
      <c r="BA28" s="1254"/>
      <c r="BB28" s="1255"/>
      <c r="BC28" s="871" t="s">
        <v>4989</v>
      </c>
    </row>
    <row r="29" spans="2:65" s="1233" customFormat="1" ht="15.75" customHeight="1" thickTop="1" thickBot="1">
      <c r="B29" s="1232"/>
      <c r="C29" s="110"/>
      <c r="D29" s="110"/>
      <c r="E29" s="1226"/>
      <c r="F29" s="1226"/>
      <c r="G29" s="1226"/>
      <c r="H29" s="1226"/>
      <c r="I29" s="1226"/>
      <c r="J29" s="1226"/>
      <c r="K29" s="1226"/>
      <c r="L29" s="1226"/>
      <c r="M29" s="110"/>
      <c r="N29" s="110"/>
      <c r="O29" s="110"/>
      <c r="P29" s="794"/>
      <c r="Q29" s="794"/>
      <c r="R29" s="794"/>
      <c r="S29" s="794"/>
      <c r="T29" s="794"/>
      <c r="U29" s="794"/>
      <c r="V29" s="794"/>
      <c r="Z29" s="1256"/>
      <c r="AA29" s="336"/>
      <c r="AB29" s="1256"/>
      <c r="AC29" s="244"/>
      <c r="AD29" s="244"/>
      <c r="AE29" s="244"/>
      <c r="AF29" s="244"/>
      <c r="AG29" s="244"/>
      <c r="AH29" s="244"/>
      <c r="AI29" s="244"/>
      <c r="AJ29" s="244"/>
      <c r="AK29" s="244"/>
      <c r="AL29" s="244"/>
      <c r="AM29" s="244"/>
      <c r="AN29" s="244"/>
      <c r="AO29" s="244"/>
      <c r="AP29" s="244"/>
      <c r="AQ29" s="244"/>
      <c r="AR29" s="244"/>
      <c r="AS29" s="1247"/>
      <c r="AU29" s="1232"/>
      <c r="AV29" s="110"/>
      <c r="AW29" s="110"/>
      <c r="AX29" s="1226"/>
      <c r="AY29" s="1226"/>
      <c r="AZ29" s="1226"/>
      <c r="BA29" s="1226"/>
      <c r="BB29" s="1226"/>
      <c r="BC29" s="1226"/>
      <c r="BD29" s="1226"/>
      <c r="BE29" s="1226"/>
      <c r="BF29" s="110"/>
      <c r="BG29" s="110"/>
      <c r="BH29" s="110"/>
      <c r="BI29" s="794"/>
      <c r="BJ29" s="794"/>
      <c r="BK29" s="794"/>
      <c r="BL29" s="794"/>
      <c r="BM29" s="794"/>
    </row>
    <row r="30" spans="2:65" s="1233" customFormat="1" ht="16.5" thickTop="1">
      <c r="B30" s="2731" t="s">
        <v>6029</v>
      </c>
      <c r="C30" s="2712" t="s">
        <v>6030</v>
      </c>
      <c r="D30" s="2712" t="s">
        <v>7799</v>
      </c>
      <c r="E30" s="2712" t="s">
        <v>6691</v>
      </c>
      <c r="F30" s="2712"/>
      <c r="G30" s="2712"/>
      <c r="H30" s="2712"/>
      <c r="I30" s="2712"/>
      <c r="J30" s="2712"/>
      <c r="K30" s="2712"/>
      <c r="L30" s="2712"/>
      <c r="M30" s="2712"/>
      <c r="N30" s="2712"/>
      <c r="O30" s="2712"/>
      <c r="P30" s="2712"/>
      <c r="Q30" s="2712"/>
      <c r="R30" s="2712"/>
      <c r="S30" s="2712"/>
      <c r="T30" s="2714"/>
      <c r="U30" s="794"/>
      <c r="V30" s="794"/>
      <c r="Z30" s="1256"/>
      <c r="AA30" s="336"/>
      <c r="AB30" s="1256"/>
      <c r="AC30" s="244"/>
      <c r="AD30" s="244"/>
      <c r="AE30" s="244"/>
      <c r="AF30" s="244"/>
      <c r="AG30" s="244"/>
      <c r="AH30" s="244"/>
      <c r="AI30" s="244"/>
      <c r="AJ30" s="244"/>
      <c r="AK30" s="244"/>
      <c r="AL30" s="244"/>
      <c r="AM30" s="244"/>
      <c r="AN30" s="244"/>
      <c r="AO30" s="244"/>
      <c r="AP30" s="244"/>
      <c r="AQ30" s="244"/>
      <c r="AR30" s="244"/>
      <c r="AS30" s="1247"/>
      <c r="AU30" s="2731" t="s">
        <v>6029</v>
      </c>
      <c r="AV30" s="2712" t="s">
        <v>6030</v>
      </c>
      <c r="AW30" s="2712" t="s">
        <v>7799</v>
      </c>
      <c r="AX30" s="2712" t="s">
        <v>6691</v>
      </c>
      <c r="AY30" s="2712"/>
      <c r="AZ30" s="2712"/>
      <c r="BA30" s="2712"/>
      <c r="BB30" s="2712"/>
      <c r="BC30" s="2712"/>
      <c r="BD30" s="2712"/>
      <c r="BE30" s="2712"/>
      <c r="BF30" s="2712"/>
      <c r="BG30" s="2712"/>
      <c r="BH30" s="2712"/>
      <c r="BI30" s="2712"/>
      <c r="BJ30" s="2712"/>
      <c r="BK30" s="2712"/>
      <c r="BL30" s="2712"/>
      <c r="BM30" s="2714"/>
    </row>
    <row r="31" spans="2:65" s="1233" customFormat="1" ht="15.75">
      <c r="B31" s="2814"/>
      <c r="C31" s="2815"/>
      <c r="D31" s="2815"/>
      <c r="E31" s="2815" t="s">
        <v>6622</v>
      </c>
      <c r="F31" s="2815"/>
      <c r="G31" s="2815"/>
      <c r="H31" s="2815"/>
      <c r="I31" s="2815"/>
      <c r="J31" s="2815"/>
      <c r="K31" s="2815" t="s">
        <v>6624</v>
      </c>
      <c r="L31" s="2815"/>
      <c r="M31" s="2815"/>
      <c r="N31" s="2815"/>
      <c r="O31" s="2815"/>
      <c r="P31" s="2815"/>
      <c r="Q31" s="2815" t="s">
        <v>8734</v>
      </c>
      <c r="R31" s="2815"/>
      <c r="S31" s="2815"/>
      <c r="T31" s="2898" t="s">
        <v>6106</v>
      </c>
      <c r="U31" s="794"/>
      <c r="V31" s="794"/>
      <c r="Z31" s="1256"/>
      <c r="AA31" s="336"/>
      <c r="AB31" s="1256"/>
      <c r="AC31" s="244"/>
      <c r="AD31" s="244"/>
      <c r="AE31" s="244"/>
      <c r="AF31" s="244"/>
      <c r="AG31" s="244"/>
      <c r="AH31" s="244"/>
      <c r="AI31" s="244"/>
      <c r="AJ31" s="244"/>
      <c r="AK31" s="244"/>
      <c r="AL31" s="244"/>
      <c r="AM31" s="244"/>
      <c r="AN31" s="244"/>
      <c r="AO31" s="244"/>
      <c r="AP31" s="244"/>
      <c r="AQ31" s="244"/>
      <c r="AR31" s="244"/>
      <c r="AS31" s="1247"/>
      <c r="AU31" s="2814"/>
      <c r="AV31" s="2815"/>
      <c r="AW31" s="2815"/>
      <c r="AX31" s="2815" t="s">
        <v>6622</v>
      </c>
      <c r="AY31" s="2815"/>
      <c r="AZ31" s="2815"/>
      <c r="BA31" s="2815"/>
      <c r="BB31" s="2815"/>
      <c r="BC31" s="2815"/>
      <c r="BD31" s="2815" t="s">
        <v>6624</v>
      </c>
      <c r="BE31" s="2815"/>
      <c r="BF31" s="2815"/>
      <c r="BG31" s="2815"/>
      <c r="BH31" s="2815"/>
      <c r="BI31" s="2815"/>
      <c r="BJ31" s="2815" t="s">
        <v>8734</v>
      </c>
      <c r="BK31" s="2815"/>
      <c r="BL31" s="2815"/>
      <c r="BM31" s="2898" t="s">
        <v>6106</v>
      </c>
    </row>
    <row r="32" spans="2:65" s="1233" customFormat="1" ht="30.75" thickBot="1">
      <c r="B32" s="2732"/>
      <c r="C32" s="2713"/>
      <c r="D32" s="2713"/>
      <c r="E32" s="323" t="s">
        <v>8735</v>
      </c>
      <c r="F32" s="323" t="s">
        <v>8736</v>
      </c>
      <c r="G32" s="323" t="s">
        <v>8737</v>
      </c>
      <c r="H32" s="323" t="s">
        <v>8738</v>
      </c>
      <c r="I32" s="323" t="s">
        <v>8739</v>
      </c>
      <c r="J32" s="323" t="s">
        <v>6106</v>
      </c>
      <c r="K32" s="323" t="s">
        <v>8735</v>
      </c>
      <c r="L32" s="323" t="s">
        <v>8736</v>
      </c>
      <c r="M32" s="323" t="s">
        <v>8737</v>
      </c>
      <c r="N32" s="323" t="s">
        <v>8738</v>
      </c>
      <c r="O32" s="323" t="s">
        <v>8739</v>
      </c>
      <c r="P32" s="323" t="s">
        <v>6106</v>
      </c>
      <c r="Q32" s="2110" t="s">
        <v>8740</v>
      </c>
      <c r="R32" s="323" t="s">
        <v>6187</v>
      </c>
      <c r="S32" s="323" t="s">
        <v>6106</v>
      </c>
      <c r="T32" s="2715"/>
      <c r="U32" s="794"/>
      <c r="V32" s="334"/>
      <c r="Z32" s="1256"/>
      <c r="AA32" s="336"/>
      <c r="AB32" s="1256"/>
      <c r="AC32" s="244"/>
      <c r="AD32" s="244"/>
      <c r="AE32" s="244"/>
      <c r="AF32" s="244"/>
      <c r="AG32" s="244"/>
      <c r="AH32" s="244"/>
      <c r="AI32" s="244"/>
      <c r="AJ32" s="244"/>
      <c r="AK32" s="244"/>
      <c r="AL32" s="244"/>
      <c r="AM32" s="244"/>
      <c r="AN32" s="244"/>
      <c r="AO32" s="244"/>
      <c r="AP32" s="244"/>
      <c r="AQ32" s="244"/>
      <c r="AR32" s="244"/>
      <c r="AS32" s="1247"/>
      <c r="AU32" s="2732"/>
      <c r="AV32" s="2713"/>
      <c r="AW32" s="2713"/>
      <c r="AX32" s="323" t="s">
        <v>8735</v>
      </c>
      <c r="AY32" s="323" t="s">
        <v>8736</v>
      </c>
      <c r="AZ32" s="323" t="s">
        <v>8737</v>
      </c>
      <c r="BA32" s="323" t="s">
        <v>8738</v>
      </c>
      <c r="BB32" s="323" t="s">
        <v>8739</v>
      </c>
      <c r="BC32" s="323" t="s">
        <v>6106</v>
      </c>
      <c r="BD32" s="323" t="s">
        <v>8735</v>
      </c>
      <c r="BE32" s="323" t="s">
        <v>8736</v>
      </c>
      <c r="BF32" s="323" t="s">
        <v>8737</v>
      </c>
      <c r="BG32" s="323" t="s">
        <v>8738</v>
      </c>
      <c r="BH32" s="323" t="s">
        <v>8739</v>
      </c>
      <c r="BI32" s="323" t="s">
        <v>6106</v>
      </c>
      <c r="BJ32" s="1257" t="s">
        <v>8740</v>
      </c>
      <c r="BK32" s="323" t="s">
        <v>6187</v>
      </c>
      <c r="BL32" s="323" t="s">
        <v>6106</v>
      </c>
      <c r="BM32" s="2715"/>
    </row>
    <row r="33" spans="2:65" s="1233" customFormat="1" ht="15.75" customHeight="1" thickTop="1" thickBot="1">
      <c r="B33" s="446"/>
      <c r="C33" s="536"/>
      <c r="D33" s="536"/>
      <c r="E33" s="536"/>
      <c r="F33" s="536"/>
      <c r="G33" s="536"/>
      <c r="H33" s="536"/>
      <c r="I33" s="536"/>
      <c r="J33" s="536"/>
      <c r="K33" s="536"/>
      <c r="L33" s="536"/>
      <c r="M33" s="536"/>
      <c r="N33" s="536"/>
      <c r="O33" s="536"/>
      <c r="P33" s="536"/>
      <c r="Q33" s="536"/>
      <c r="R33" s="536"/>
      <c r="S33" s="536"/>
      <c r="T33" s="536"/>
      <c r="U33" s="794"/>
      <c r="V33" s="334"/>
      <c r="Z33" s="1256"/>
      <c r="AA33" s="336"/>
      <c r="AB33" s="1256"/>
      <c r="AC33" s="244"/>
      <c r="AD33" s="244"/>
      <c r="AE33" s="244"/>
      <c r="AF33" s="244"/>
      <c r="AG33" s="244"/>
      <c r="AH33" s="244"/>
      <c r="AI33" s="244"/>
      <c r="AJ33" s="244"/>
      <c r="AK33" s="244"/>
      <c r="AL33" s="244"/>
      <c r="AM33" s="244"/>
      <c r="AN33" s="244"/>
      <c r="AO33" s="244"/>
      <c r="AP33" s="244"/>
      <c r="AQ33" s="244"/>
      <c r="AR33" s="244"/>
      <c r="AS33" s="1247"/>
      <c r="AU33" s="446"/>
      <c r="AV33" s="536"/>
      <c r="AW33" s="536"/>
      <c r="AX33" s="536"/>
      <c r="AY33" s="536"/>
      <c r="AZ33" s="536"/>
      <c r="BA33" s="536"/>
      <c r="BB33" s="536"/>
      <c r="BC33" s="536"/>
      <c r="BD33" s="536"/>
      <c r="BE33" s="536"/>
      <c r="BF33" s="536"/>
      <c r="BG33" s="536"/>
      <c r="BH33" s="536"/>
      <c r="BI33" s="536"/>
      <c r="BJ33" s="536"/>
      <c r="BK33" s="536"/>
      <c r="BL33" s="536"/>
      <c r="BM33" s="536"/>
    </row>
    <row r="34" spans="2:65" s="1233" customFormat="1" ht="15.75" customHeight="1" thickTop="1" thickBot="1">
      <c r="B34" s="445" t="s">
        <v>17492</v>
      </c>
      <c r="C34" s="536"/>
      <c r="D34" s="536"/>
      <c r="E34" s="536"/>
      <c r="F34" s="536"/>
      <c r="G34" s="536"/>
      <c r="H34" s="536"/>
      <c r="I34" s="536"/>
      <c r="J34" s="536"/>
      <c r="K34" s="536"/>
      <c r="L34" s="536"/>
      <c r="M34" s="536"/>
      <c r="N34" s="536"/>
      <c r="O34" s="536"/>
      <c r="P34" s="536"/>
      <c r="Q34" s="536"/>
      <c r="R34" s="536"/>
      <c r="S34" s="536"/>
      <c r="T34" s="536"/>
      <c r="U34" s="794"/>
      <c r="V34" s="334"/>
      <c r="Z34" s="1256"/>
      <c r="AA34" s="336"/>
      <c r="AB34" s="1256"/>
      <c r="AC34" s="244"/>
      <c r="AD34" s="244"/>
      <c r="AE34" s="244"/>
      <c r="AF34" s="244"/>
      <c r="AG34" s="244"/>
      <c r="AH34" s="244"/>
      <c r="AI34" s="244"/>
      <c r="AJ34" s="244"/>
      <c r="AK34" s="244"/>
      <c r="AL34" s="244"/>
      <c r="AM34" s="244"/>
      <c r="AN34" s="244"/>
      <c r="AO34" s="244"/>
      <c r="AP34" s="244"/>
      <c r="AQ34" s="244"/>
      <c r="AR34" s="244"/>
      <c r="AS34" s="1247"/>
      <c r="AU34" s="445" t="s">
        <v>8741</v>
      </c>
      <c r="AV34" s="536"/>
      <c r="AW34" s="536"/>
      <c r="AX34" s="536"/>
      <c r="AY34" s="536"/>
      <c r="AZ34" s="536"/>
      <c r="BA34" s="536"/>
      <c r="BB34" s="536"/>
      <c r="BC34" s="536"/>
      <c r="BD34" s="536"/>
      <c r="BE34" s="536"/>
      <c r="BF34" s="536"/>
      <c r="BG34" s="536"/>
      <c r="BH34" s="536"/>
      <c r="BI34" s="536"/>
      <c r="BJ34" s="536"/>
      <c r="BK34" s="536"/>
      <c r="BL34" s="536"/>
      <c r="BM34" s="536"/>
    </row>
    <row r="35" spans="2:65" ht="15.75" customHeight="1" thickTop="1">
      <c r="B35" s="505" t="s">
        <v>8742</v>
      </c>
      <c r="C35" s="329" t="s">
        <v>1806</v>
      </c>
      <c r="D35" s="329">
        <v>3</v>
      </c>
      <c r="E35" s="873">
        <v>0</v>
      </c>
      <c r="F35" s="873">
        <v>0</v>
      </c>
      <c r="G35" s="873">
        <v>0</v>
      </c>
      <c r="H35" s="873">
        <v>0</v>
      </c>
      <c r="I35" s="873">
        <v>0</v>
      </c>
      <c r="J35" s="2303">
        <f>IFERROR(E35 + F35 + G35+H35+I35, 0)</f>
        <v>0</v>
      </c>
      <c r="K35" s="873">
        <v>0</v>
      </c>
      <c r="L35" s="873">
        <v>0</v>
      </c>
      <c r="M35" s="873">
        <v>4.5709999999999997</v>
      </c>
      <c r="N35" s="873">
        <v>0</v>
      </c>
      <c r="O35" s="873">
        <v>0</v>
      </c>
      <c r="P35" s="2303">
        <f>IFERROR(K35 + L35 + M35+N35+O35, 0)</f>
        <v>4.5709999999999997</v>
      </c>
      <c r="Q35" s="1258"/>
      <c r="R35" s="1258"/>
      <c r="S35" s="1258"/>
      <c r="T35" s="2304">
        <f>IFERROR(J35 + P35, 0)</f>
        <v>4.5709999999999997</v>
      </c>
      <c r="U35" s="334"/>
      <c r="V35" s="333" t="s">
        <v>8743</v>
      </c>
      <c r="X35" s="1259"/>
      <c r="Z35" s="1247"/>
      <c r="AA35" s="336">
        <f t="shared" ref="AA35:AA37" si="21">IF( SUM( AC35:AR35 ) = 0, 0, $AC$7 )</f>
        <v>0</v>
      </c>
      <c r="AB35" s="1247"/>
      <c r="AC35" s="337">
        <f t="shared" ref="AC35:AC37" si="22" xml:space="preserve"> IF( ISNUMBER(E35), 0, 1 )</f>
        <v>0</v>
      </c>
      <c r="AD35" s="337">
        <f t="shared" ref="AD35:AD37" si="23" xml:space="preserve"> IF( ISNUMBER(F35), 0, 1 )</f>
        <v>0</v>
      </c>
      <c r="AE35" s="337">
        <f t="shared" ref="AE35:AE37" si="24" xml:space="preserve"> IF( ISNUMBER(G35), 0, 1 )</f>
        <v>0</v>
      </c>
      <c r="AF35" s="337">
        <f t="shared" ref="AF35:AF37" si="25" xml:space="preserve"> IF( ISNUMBER(H35), 0, 1 )</f>
        <v>0</v>
      </c>
      <c r="AG35" s="337">
        <f t="shared" ref="AG35:AG37" si="26" xml:space="preserve"> IF( ISNUMBER(I35), 0, 1 )</f>
        <v>0</v>
      </c>
      <c r="AH35" s="244"/>
      <c r="AI35" s="337">
        <f t="shared" ref="AI35:AI37" si="27" xml:space="preserve"> IF( ISNUMBER(K35), 0, 1 )</f>
        <v>0</v>
      </c>
      <c r="AJ35" s="337">
        <f t="shared" ref="AJ35:AJ37" si="28" xml:space="preserve"> IF( ISNUMBER(L35), 0, 1 )</f>
        <v>0</v>
      </c>
      <c r="AK35" s="337">
        <f t="shared" ref="AK35:AK37" si="29" xml:space="preserve"> IF( ISNUMBER(M35), 0, 1 )</f>
        <v>0</v>
      </c>
      <c r="AL35" s="337">
        <f t="shared" ref="AL35:AL37" si="30" xml:space="preserve"> IF( ISNUMBER(N35), 0, 1 )</f>
        <v>0</v>
      </c>
      <c r="AM35" s="337">
        <f t="shared" ref="AM35:AP39" si="31" xml:space="preserve"> IF( ISNUMBER(O35), 0, 1 )</f>
        <v>0</v>
      </c>
      <c r="AN35" s="244"/>
      <c r="AO35" s="244"/>
      <c r="AP35" s="244"/>
      <c r="AQ35" s="244"/>
      <c r="AR35" s="244"/>
      <c r="AS35" s="1247"/>
      <c r="AU35" s="505" t="s">
        <v>8742</v>
      </c>
      <c r="AV35" s="329" t="s">
        <v>1806</v>
      </c>
      <c r="AW35" s="329">
        <v>3</v>
      </c>
      <c r="AX35" s="873" t="s">
        <v>4922</v>
      </c>
      <c r="AY35" s="873" t="s">
        <v>4938</v>
      </c>
      <c r="AZ35" s="873" t="s">
        <v>8744</v>
      </c>
      <c r="BA35" s="873" t="s">
        <v>8745</v>
      </c>
      <c r="BB35" s="873" t="s">
        <v>8746</v>
      </c>
      <c r="BC35" s="1248" t="s">
        <v>8747</v>
      </c>
      <c r="BD35" s="873" t="s">
        <v>4979</v>
      </c>
      <c r="BE35" s="873" t="s">
        <v>4990</v>
      </c>
      <c r="BF35" s="873" t="s">
        <v>8748</v>
      </c>
      <c r="BG35" s="873" t="s">
        <v>8749</v>
      </c>
      <c r="BH35" s="873" t="s">
        <v>8750</v>
      </c>
      <c r="BI35" s="1248" t="s">
        <v>8751</v>
      </c>
      <c r="BJ35" s="1258"/>
      <c r="BK35" s="1258"/>
      <c r="BL35" s="1258"/>
      <c r="BM35" s="1250" t="s">
        <v>8752</v>
      </c>
    </row>
    <row r="36" spans="2:65" ht="15.75" customHeight="1">
      <c r="B36" s="1955" t="s">
        <v>11288</v>
      </c>
      <c r="C36" s="338" t="s">
        <v>1806</v>
      </c>
      <c r="D36" s="338">
        <v>3</v>
      </c>
      <c r="E36" s="863">
        <v>0</v>
      </c>
      <c r="F36" s="863">
        <v>0</v>
      </c>
      <c r="G36" s="863">
        <v>0</v>
      </c>
      <c r="H36" s="863">
        <v>0</v>
      </c>
      <c r="I36" s="863">
        <v>0</v>
      </c>
      <c r="J36" s="2268">
        <f t="shared" ref="J36:J37" si="32">IFERROR(E36 + F36 + G36+H36+I36, 0)</f>
        <v>0</v>
      </c>
      <c r="K36" s="863">
        <v>0</v>
      </c>
      <c r="L36" s="863">
        <v>0</v>
      </c>
      <c r="M36" s="863">
        <v>0.14599999999999999</v>
      </c>
      <c r="N36" s="863">
        <v>0</v>
      </c>
      <c r="O36" s="863">
        <v>0</v>
      </c>
      <c r="P36" s="2268">
        <f t="shared" ref="P36:P37" si="33">IFERROR(K36 + L36 + M36+N36+O36, 0)</f>
        <v>0.14599999999999999</v>
      </c>
      <c r="Q36" s="1260"/>
      <c r="R36" s="1260"/>
      <c r="S36" s="1260"/>
      <c r="T36" s="2269">
        <f>IFERROR(J36 + P36, 0)</f>
        <v>0.14599999999999999</v>
      </c>
      <c r="U36" s="334"/>
      <c r="V36" s="342" t="s">
        <v>8754</v>
      </c>
      <c r="X36" s="1261"/>
      <c r="Z36" s="1247"/>
      <c r="AA36" s="336">
        <f t="shared" si="21"/>
        <v>0</v>
      </c>
      <c r="AB36" s="1247"/>
      <c r="AC36" s="337">
        <f t="shared" si="22"/>
        <v>0</v>
      </c>
      <c r="AD36" s="337">
        <f t="shared" si="23"/>
        <v>0</v>
      </c>
      <c r="AE36" s="337">
        <f t="shared" si="24"/>
        <v>0</v>
      </c>
      <c r="AF36" s="337">
        <f t="shared" si="25"/>
        <v>0</v>
      </c>
      <c r="AG36" s="337">
        <f t="shared" si="26"/>
        <v>0</v>
      </c>
      <c r="AH36" s="244"/>
      <c r="AI36" s="337">
        <f t="shared" si="27"/>
        <v>0</v>
      </c>
      <c r="AJ36" s="337">
        <f t="shared" si="28"/>
        <v>0</v>
      </c>
      <c r="AK36" s="337">
        <f t="shared" si="29"/>
        <v>0</v>
      </c>
      <c r="AL36" s="337">
        <f t="shared" si="30"/>
        <v>0</v>
      </c>
      <c r="AM36" s="337">
        <f t="shared" si="31"/>
        <v>0</v>
      </c>
      <c r="AN36" s="244"/>
      <c r="AO36" s="244"/>
      <c r="AP36" s="244"/>
      <c r="AQ36" s="244"/>
      <c r="AR36" s="244"/>
      <c r="AS36" s="1247"/>
      <c r="AU36" s="514" t="s">
        <v>8753</v>
      </c>
      <c r="AV36" s="338" t="s">
        <v>1806</v>
      </c>
      <c r="AW36" s="338">
        <v>3</v>
      </c>
      <c r="AX36" s="863" t="s">
        <v>4923</v>
      </c>
      <c r="AY36" s="863" t="s">
        <v>4939</v>
      </c>
      <c r="AZ36" s="863" t="s">
        <v>8755</v>
      </c>
      <c r="BA36" s="863" t="s">
        <v>8756</v>
      </c>
      <c r="BB36" s="863" t="s">
        <v>8757</v>
      </c>
      <c r="BC36" s="861" t="s">
        <v>8758</v>
      </c>
      <c r="BD36" s="863" t="s">
        <v>4980</v>
      </c>
      <c r="BE36" s="863" t="s">
        <v>4991</v>
      </c>
      <c r="BF36" s="863" t="s">
        <v>8759</v>
      </c>
      <c r="BG36" s="863" t="s">
        <v>8760</v>
      </c>
      <c r="BH36" s="863" t="s">
        <v>8761</v>
      </c>
      <c r="BI36" s="861" t="s">
        <v>8762</v>
      </c>
      <c r="BJ36" s="1260"/>
      <c r="BK36" s="1260"/>
      <c r="BL36" s="1260"/>
      <c r="BM36" s="862" t="s">
        <v>8763</v>
      </c>
    </row>
    <row r="37" spans="2:65" ht="15.75" customHeight="1">
      <c r="B37" s="920" t="s">
        <v>8764</v>
      </c>
      <c r="C37" s="338" t="s">
        <v>1806</v>
      </c>
      <c r="D37" s="338">
        <v>3</v>
      </c>
      <c r="E37" s="863">
        <v>337.77800000000002</v>
      </c>
      <c r="F37" s="863">
        <v>0.82518023194238499</v>
      </c>
      <c r="G37" s="863">
        <v>2.0388197680576146</v>
      </c>
      <c r="H37" s="863">
        <v>0</v>
      </c>
      <c r="I37" s="863">
        <v>0</v>
      </c>
      <c r="J37" s="2268">
        <f t="shared" si="32"/>
        <v>340.64200000000005</v>
      </c>
      <c r="K37" s="863">
        <v>4.0860000000000003</v>
      </c>
      <c r="L37" s="863">
        <v>110.99389065309595</v>
      </c>
      <c r="M37" s="863">
        <v>219.59710934690406</v>
      </c>
      <c r="N37" s="863">
        <v>0</v>
      </c>
      <c r="O37" s="863">
        <v>0</v>
      </c>
      <c r="P37" s="2268">
        <f t="shared" si="33"/>
        <v>334.67700000000002</v>
      </c>
      <c r="Q37" s="1260"/>
      <c r="R37" s="1260"/>
      <c r="S37" s="1260"/>
      <c r="T37" s="2269">
        <f>IFERROR(J37 + P37, 0)</f>
        <v>675.31900000000007</v>
      </c>
      <c r="U37" s="334"/>
      <c r="V37" s="342" t="s">
        <v>8765</v>
      </c>
      <c r="X37" s="1236"/>
      <c r="Z37" s="1247"/>
      <c r="AA37" s="336">
        <f t="shared" si="21"/>
        <v>0</v>
      </c>
      <c r="AB37" s="1247"/>
      <c r="AC37" s="337">
        <f t="shared" si="22"/>
        <v>0</v>
      </c>
      <c r="AD37" s="337">
        <f t="shared" si="23"/>
        <v>0</v>
      </c>
      <c r="AE37" s="337">
        <f t="shared" si="24"/>
        <v>0</v>
      </c>
      <c r="AF37" s="337">
        <f t="shared" si="25"/>
        <v>0</v>
      </c>
      <c r="AG37" s="337">
        <f t="shared" si="26"/>
        <v>0</v>
      </c>
      <c r="AH37" s="244"/>
      <c r="AI37" s="337">
        <f t="shared" si="27"/>
        <v>0</v>
      </c>
      <c r="AJ37" s="337">
        <f t="shared" si="28"/>
        <v>0</v>
      </c>
      <c r="AK37" s="337">
        <f t="shared" si="29"/>
        <v>0</v>
      </c>
      <c r="AL37" s="337">
        <f t="shared" si="30"/>
        <v>0</v>
      </c>
      <c r="AM37" s="337">
        <f t="shared" si="31"/>
        <v>0</v>
      </c>
      <c r="AN37" s="244"/>
      <c r="AO37" s="244"/>
      <c r="AP37" s="244"/>
      <c r="AQ37" s="244"/>
      <c r="AR37" s="244"/>
      <c r="AS37" s="1247"/>
      <c r="AU37" s="514" t="s">
        <v>8764</v>
      </c>
      <c r="AV37" s="338" t="s">
        <v>1806</v>
      </c>
      <c r="AW37" s="338">
        <v>3</v>
      </c>
      <c r="AX37" s="863" t="s">
        <v>4924</v>
      </c>
      <c r="AY37" s="863" t="s">
        <v>4940</v>
      </c>
      <c r="AZ37" s="863" t="s">
        <v>8766</v>
      </c>
      <c r="BA37" s="863" t="s">
        <v>8767</v>
      </c>
      <c r="BB37" s="863" t="s">
        <v>8768</v>
      </c>
      <c r="BC37" s="861" t="s">
        <v>8769</v>
      </c>
      <c r="BD37" s="863" t="s">
        <v>4981</v>
      </c>
      <c r="BE37" s="863" t="s">
        <v>4992</v>
      </c>
      <c r="BF37" s="863" t="s">
        <v>8770</v>
      </c>
      <c r="BG37" s="863" t="s">
        <v>8771</v>
      </c>
      <c r="BH37" s="863" t="s">
        <v>8772</v>
      </c>
      <c r="BI37" s="861" t="s">
        <v>8773</v>
      </c>
      <c r="BJ37" s="1260"/>
      <c r="BK37" s="1260"/>
      <c r="BL37" s="1260"/>
      <c r="BM37" s="862" t="s">
        <v>8774</v>
      </c>
    </row>
    <row r="38" spans="2:65" ht="15.75" customHeight="1">
      <c r="B38" s="920" t="s">
        <v>8775</v>
      </c>
      <c r="C38" s="338" t="s">
        <v>1806</v>
      </c>
      <c r="D38" s="338">
        <v>3</v>
      </c>
      <c r="E38" s="1260"/>
      <c r="F38" s="1260"/>
      <c r="G38" s="1260"/>
      <c r="H38" s="1260"/>
      <c r="I38" s="1260"/>
      <c r="J38" s="1260"/>
      <c r="K38" s="1260"/>
      <c r="L38" s="1260"/>
      <c r="M38" s="1260"/>
      <c r="N38" s="1260"/>
      <c r="O38" s="1260"/>
      <c r="P38" s="1260"/>
      <c r="Q38" s="863">
        <v>0</v>
      </c>
      <c r="R38" s="863">
        <v>0</v>
      </c>
      <c r="S38" s="2268">
        <f>IFERROR(Q38+R38, 0)</f>
        <v>0</v>
      </c>
      <c r="T38" s="2280">
        <f>IFERROR(S38, 0)</f>
        <v>0</v>
      </c>
      <c r="U38" s="334"/>
      <c r="V38" s="342" t="s">
        <v>8776</v>
      </c>
      <c r="X38" s="1236"/>
      <c r="Z38" s="1247"/>
      <c r="AA38" s="336">
        <f>IF( SUM( AC38:AR38 ) = 0, 0, $AC$7 )</f>
        <v>0</v>
      </c>
      <c r="AB38" s="1247"/>
      <c r="AC38" s="244"/>
      <c r="AD38" s="244"/>
      <c r="AE38" s="244"/>
      <c r="AF38" s="244"/>
      <c r="AG38" s="244"/>
      <c r="AH38" s="244"/>
      <c r="AI38" s="244"/>
      <c r="AJ38" s="244"/>
      <c r="AK38" s="244"/>
      <c r="AL38" s="244"/>
      <c r="AM38" s="244"/>
      <c r="AN38" s="244"/>
      <c r="AO38" s="337">
        <f t="shared" si="31"/>
        <v>0</v>
      </c>
      <c r="AP38" s="337">
        <f t="shared" si="31"/>
        <v>0</v>
      </c>
      <c r="AQ38" s="244"/>
      <c r="AR38" s="244"/>
      <c r="AS38" s="1247"/>
      <c r="AU38" s="514" t="s">
        <v>8775</v>
      </c>
      <c r="AV38" s="338" t="s">
        <v>1806</v>
      </c>
      <c r="AW38" s="338">
        <v>3</v>
      </c>
      <c r="AX38" s="1260"/>
      <c r="AY38" s="1260"/>
      <c r="AZ38" s="1260"/>
      <c r="BA38" s="1260"/>
      <c r="BB38" s="1260"/>
      <c r="BC38" s="1260"/>
      <c r="BD38" s="1260"/>
      <c r="BE38" s="1260"/>
      <c r="BF38" s="1260"/>
      <c r="BG38" s="1260"/>
      <c r="BH38" s="1260"/>
      <c r="BI38" s="1260"/>
      <c r="BJ38" s="863" t="s">
        <v>8777</v>
      </c>
      <c r="BK38" s="863" t="s">
        <v>8778</v>
      </c>
      <c r="BL38" s="861" t="s">
        <v>8779</v>
      </c>
      <c r="BM38" s="2422" t="s">
        <v>8780</v>
      </c>
    </row>
    <row r="39" spans="2:65" ht="15.75" customHeight="1">
      <c r="B39" s="920" t="s">
        <v>8781</v>
      </c>
      <c r="C39" s="338" t="s">
        <v>1806</v>
      </c>
      <c r="D39" s="338">
        <v>3</v>
      </c>
      <c r="E39" s="1260"/>
      <c r="F39" s="1260"/>
      <c r="G39" s="1260"/>
      <c r="H39" s="1260"/>
      <c r="I39" s="1260"/>
      <c r="J39" s="863">
        <v>19.623999999999999</v>
      </c>
      <c r="K39" s="1260"/>
      <c r="L39" s="1260"/>
      <c r="M39" s="1260"/>
      <c r="N39" s="1260"/>
      <c r="O39" s="1260"/>
      <c r="P39" s="863">
        <v>12.52</v>
      </c>
      <c r="Q39" s="1260"/>
      <c r="R39" s="1260"/>
      <c r="S39" s="1260"/>
      <c r="T39" s="2269">
        <f t="shared" ref="T39:T43" si="34">IFERROR(J39 + P39, 0)</f>
        <v>32.143999999999998</v>
      </c>
      <c r="U39" s="334"/>
      <c r="V39" s="342" t="s">
        <v>8782</v>
      </c>
      <c r="X39" s="1236"/>
      <c r="Z39" s="1247"/>
      <c r="AA39" s="336">
        <f>IF( SUM( AC39:AR39 ) = 0, 0, $AC$7 )</f>
        <v>0</v>
      </c>
      <c r="AB39" s="1247"/>
      <c r="AC39" s="244"/>
      <c r="AD39" s="244"/>
      <c r="AE39" s="244"/>
      <c r="AF39" s="244"/>
      <c r="AG39" s="244"/>
      <c r="AH39" s="337">
        <f t="shared" ref="AH39" si="35" xml:space="preserve"> IF( ISNUMBER(J39), 0, 1 )</f>
        <v>0</v>
      </c>
      <c r="AI39" s="244"/>
      <c r="AJ39" s="244"/>
      <c r="AK39" s="244"/>
      <c r="AL39" s="244"/>
      <c r="AM39" s="244"/>
      <c r="AN39" s="337">
        <f t="shared" si="31"/>
        <v>0</v>
      </c>
      <c r="AO39" s="244"/>
      <c r="AP39" s="244"/>
      <c r="AQ39" s="244"/>
      <c r="AR39" s="244"/>
      <c r="AS39" s="1247"/>
      <c r="AU39" s="514" t="s">
        <v>8781</v>
      </c>
      <c r="AV39" s="338" t="s">
        <v>1806</v>
      </c>
      <c r="AW39" s="338">
        <v>3</v>
      </c>
      <c r="AX39" s="1260"/>
      <c r="AY39" s="1260"/>
      <c r="AZ39" s="1260"/>
      <c r="BA39" s="1260"/>
      <c r="BB39" s="1260"/>
      <c r="BC39" s="863" t="s">
        <v>4971</v>
      </c>
      <c r="BD39" s="1260"/>
      <c r="BE39" s="1260"/>
      <c r="BF39" s="1260"/>
      <c r="BG39" s="1260"/>
      <c r="BH39" s="1260"/>
      <c r="BI39" s="863" t="s">
        <v>8783</v>
      </c>
      <c r="BJ39" s="1260"/>
      <c r="BK39" s="1260"/>
      <c r="BL39" s="1260"/>
      <c r="BM39" s="862" t="s">
        <v>8784</v>
      </c>
    </row>
    <row r="40" spans="2:65" ht="15.75" customHeight="1">
      <c r="B40" s="920" t="s">
        <v>8785</v>
      </c>
      <c r="C40" s="338" t="s">
        <v>1806</v>
      </c>
      <c r="D40" s="338">
        <v>3</v>
      </c>
      <c r="E40" s="1260"/>
      <c r="F40" s="1260"/>
      <c r="G40" s="1260"/>
      <c r="H40" s="1260"/>
      <c r="I40" s="1260"/>
      <c r="J40" s="2268">
        <f>IFERROR(J37+J39, 0)</f>
        <v>360.26600000000008</v>
      </c>
      <c r="K40" s="1260"/>
      <c r="L40" s="1260"/>
      <c r="M40" s="1260"/>
      <c r="N40" s="1260"/>
      <c r="O40" s="1260"/>
      <c r="P40" s="2268">
        <f>IFERROR(P37+P39, 0)</f>
        <v>347.197</v>
      </c>
      <c r="Q40" s="1260"/>
      <c r="R40" s="1260"/>
      <c r="S40" s="1260"/>
      <c r="T40" s="2269">
        <f>IFERROR(T37+T38+T39, 0)</f>
        <v>707.46300000000008</v>
      </c>
      <c r="U40" s="334"/>
      <c r="V40" s="342" t="s">
        <v>8786</v>
      </c>
      <c r="X40" s="1236"/>
      <c r="Z40" s="1247"/>
      <c r="AA40" s="336"/>
      <c r="AB40" s="1247"/>
      <c r="AC40" s="244"/>
      <c r="AD40" s="244"/>
      <c r="AE40" s="244"/>
      <c r="AF40" s="244"/>
      <c r="AG40" s="244"/>
      <c r="AH40" s="244"/>
      <c r="AI40" s="244"/>
      <c r="AJ40" s="244"/>
      <c r="AK40" s="244"/>
      <c r="AL40" s="244"/>
      <c r="AM40" s="244"/>
      <c r="AN40" s="244"/>
      <c r="AO40" s="244"/>
      <c r="AP40" s="244"/>
      <c r="AQ40" s="244"/>
      <c r="AR40" s="244"/>
      <c r="AS40" s="1247"/>
      <c r="AU40" s="514" t="s">
        <v>8785</v>
      </c>
      <c r="AV40" s="338" t="s">
        <v>1806</v>
      </c>
      <c r="AW40" s="338">
        <v>3</v>
      </c>
      <c r="AX40" s="1260"/>
      <c r="AY40" s="1260"/>
      <c r="AZ40" s="1260"/>
      <c r="BA40" s="1260"/>
      <c r="BB40" s="1260"/>
      <c r="BC40" s="861" t="s">
        <v>4972</v>
      </c>
      <c r="BD40" s="1260"/>
      <c r="BE40" s="1260"/>
      <c r="BF40" s="1260"/>
      <c r="BG40" s="1260"/>
      <c r="BH40" s="1260"/>
      <c r="BI40" s="861" t="s">
        <v>8787</v>
      </c>
      <c r="BJ40" s="1260"/>
      <c r="BK40" s="1260"/>
      <c r="BL40" s="1260"/>
      <c r="BM40" s="862" t="s">
        <v>8788</v>
      </c>
    </row>
    <row r="41" spans="2:65" ht="15.75" customHeight="1">
      <c r="B41" s="514" t="s">
        <v>8789</v>
      </c>
      <c r="C41" s="338" t="s">
        <v>1806</v>
      </c>
      <c r="D41" s="338">
        <v>3</v>
      </c>
      <c r="E41" s="863">
        <v>3.34</v>
      </c>
      <c r="F41" s="863">
        <v>0</v>
      </c>
      <c r="G41" s="863">
        <v>0</v>
      </c>
      <c r="H41" s="863">
        <v>0</v>
      </c>
      <c r="I41" s="863">
        <v>0</v>
      </c>
      <c r="J41" s="2268">
        <f>IFERROR(E41 + F41 + G41+H41+I41, 0)</f>
        <v>3.34</v>
      </c>
      <c r="K41" s="863">
        <v>0</v>
      </c>
      <c r="L41" s="863">
        <v>23.629665814695937</v>
      </c>
      <c r="M41" s="863">
        <v>11.61033418530406</v>
      </c>
      <c r="N41" s="863">
        <v>0</v>
      </c>
      <c r="O41" s="863">
        <v>0</v>
      </c>
      <c r="P41" s="2268">
        <f t="shared" ref="P41" si="36">IFERROR(K41 + L41 + M41+N41+O41, 0)</f>
        <v>35.239999999999995</v>
      </c>
      <c r="Q41" s="1260"/>
      <c r="R41" s="1260"/>
      <c r="S41" s="1260"/>
      <c r="T41" s="2269">
        <f>IFERROR(J41 + P41, 0)</f>
        <v>38.58</v>
      </c>
      <c r="U41" s="334"/>
      <c r="V41" s="342" t="s">
        <v>8790</v>
      </c>
      <c r="X41" s="1236"/>
      <c r="Z41" s="1247"/>
      <c r="AA41" s="336">
        <f>IF( SUM( AC41:AR41 ) = 0, 0, $AC$7 )</f>
        <v>0</v>
      </c>
      <c r="AB41" s="1247"/>
      <c r="AC41" s="337">
        <f t="shared" ref="AC41" si="37" xml:space="preserve"> IF( ISNUMBER(E41), 0, 1 )</f>
        <v>0</v>
      </c>
      <c r="AD41" s="337">
        <f t="shared" ref="AD41" si="38" xml:space="preserve"> IF( ISNUMBER(F41), 0, 1 )</f>
        <v>0</v>
      </c>
      <c r="AE41" s="337">
        <f t="shared" ref="AE41" si="39" xml:space="preserve"> IF( ISNUMBER(G41), 0, 1 )</f>
        <v>0</v>
      </c>
      <c r="AF41" s="337">
        <f t="shared" ref="AF41" si="40" xml:space="preserve"> IF( ISNUMBER(H41), 0, 1 )</f>
        <v>0</v>
      </c>
      <c r="AG41" s="337">
        <f t="shared" ref="AG41:AH43" si="41" xml:space="preserve"> IF( ISNUMBER(I41), 0, 1 )</f>
        <v>0</v>
      </c>
      <c r="AH41" s="244"/>
      <c r="AI41" s="337">
        <f t="shared" ref="AI41" si="42" xml:space="preserve"> IF( ISNUMBER(K41), 0, 1 )</f>
        <v>0</v>
      </c>
      <c r="AJ41" s="337">
        <f t="shared" ref="AJ41" si="43" xml:space="preserve"> IF( ISNUMBER(L41), 0, 1 )</f>
        <v>0</v>
      </c>
      <c r="AK41" s="337">
        <f t="shared" ref="AK41" si="44" xml:space="preserve"> IF( ISNUMBER(M41), 0, 1 )</f>
        <v>0</v>
      </c>
      <c r="AL41" s="337">
        <f t="shared" ref="AL41" si="45" xml:space="preserve"> IF( ISNUMBER(N41), 0, 1 )</f>
        <v>0</v>
      </c>
      <c r="AM41" s="337">
        <f t="shared" ref="AM41" si="46" xml:space="preserve"> IF( ISNUMBER(O41), 0, 1 )</f>
        <v>0</v>
      </c>
      <c r="AN41" s="244"/>
      <c r="AO41" s="244"/>
      <c r="AP41" s="244"/>
      <c r="AQ41" s="244"/>
      <c r="AR41" s="244"/>
      <c r="AS41" s="1247"/>
      <c r="AU41" s="514" t="s">
        <v>8789</v>
      </c>
      <c r="AV41" s="338" t="s">
        <v>1806</v>
      </c>
      <c r="AW41" s="338">
        <v>3</v>
      </c>
      <c r="AX41" s="863" t="s">
        <v>4925</v>
      </c>
      <c r="AY41" s="863" t="s">
        <v>4941</v>
      </c>
      <c r="AZ41" s="863" t="s">
        <v>8791</v>
      </c>
      <c r="BA41" s="863" t="s">
        <v>8792</v>
      </c>
      <c r="BB41" s="863" t="s">
        <v>8793</v>
      </c>
      <c r="BC41" s="861" t="s">
        <v>4973</v>
      </c>
      <c r="BD41" s="863" t="s">
        <v>4982</v>
      </c>
      <c r="BE41" s="863" t="s">
        <v>4993</v>
      </c>
      <c r="BF41" s="863" t="s">
        <v>8794</v>
      </c>
      <c r="BG41" s="863" t="s">
        <v>8795</v>
      </c>
      <c r="BH41" s="863" t="s">
        <v>8796</v>
      </c>
      <c r="BI41" s="861" t="s">
        <v>8797</v>
      </c>
      <c r="BJ41" s="1260"/>
      <c r="BK41" s="1260"/>
      <c r="BL41" s="1260"/>
      <c r="BM41" s="862" t="s">
        <v>8798</v>
      </c>
    </row>
    <row r="42" spans="2:65" ht="15.75" customHeight="1">
      <c r="B42" s="514" t="s">
        <v>8799</v>
      </c>
      <c r="C42" s="338" t="s">
        <v>1806</v>
      </c>
      <c r="D42" s="338">
        <v>3</v>
      </c>
      <c r="E42" s="1260"/>
      <c r="F42" s="1260"/>
      <c r="G42" s="1260"/>
      <c r="H42" s="1260"/>
      <c r="I42" s="1260"/>
      <c r="J42" s="1260"/>
      <c r="K42" s="1260"/>
      <c r="L42" s="1260"/>
      <c r="M42" s="1260"/>
      <c r="N42" s="1260"/>
      <c r="O42" s="1260"/>
      <c r="P42" s="1260"/>
      <c r="Q42" s="863">
        <v>0</v>
      </c>
      <c r="R42" s="863">
        <v>0</v>
      </c>
      <c r="S42" s="2268">
        <f>IFERROR(Q42+R42, 0)</f>
        <v>0</v>
      </c>
      <c r="T42" s="2280">
        <f>IFERROR(S42, 0)</f>
        <v>0</v>
      </c>
      <c r="U42" s="334"/>
      <c r="V42" s="342" t="s">
        <v>8800</v>
      </c>
      <c r="X42" s="1236"/>
      <c r="Z42" s="1247"/>
      <c r="AA42" s="336">
        <f>IF( SUM( AC42:AR42 ) = 0, 0, $AC$7 )</f>
        <v>0</v>
      </c>
      <c r="AB42" s="1247"/>
      <c r="AC42" s="244"/>
      <c r="AD42" s="244"/>
      <c r="AE42" s="244"/>
      <c r="AF42" s="244"/>
      <c r="AG42" s="244"/>
      <c r="AH42" s="244"/>
      <c r="AI42" s="244"/>
      <c r="AJ42" s="244"/>
      <c r="AK42" s="244"/>
      <c r="AL42" s="244"/>
      <c r="AM42" s="244"/>
      <c r="AN42" s="244"/>
      <c r="AO42" s="337">
        <f t="shared" ref="AO42" si="47" xml:space="preserve"> IF( ISNUMBER(Q42), 0, 1 )</f>
        <v>0</v>
      </c>
      <c r="AP42" s="337">
        <f t="shared" ref="AP42" si="48" xml:space="preserve"> IF( ISNUMBER(R42), 0, 1 )</f>
        <v>0</v>
      </c>
      <c r="AQ42" s="244"/>
      <c r="AR42" s="244"/>
      <c r="AS42" s="1247"/>
      <c r="AU42" s="514" t="s">
        <v>8801</v>
      </c>
      <c r="AV42" s="338" t="s">
        <v>1806</v>
      </c>
      <c r="AW42" s="338">
        <v>3</v>
      </c>
      <c r="AX42" s="1260"/>
      <c r="AY42" s="1260"/>
      <c r="AZ42" s="1260"/>
      <c r="BA42" s="1260"/>
      <c r="BB42" s="1260"/>
      <c r="BC42" s="1260"/>
      <c r="BD42" s="1260"/>
      <c r="BE42" s="1260"/>
      <c r="BF42" s="1260"/>
      <c r="BG42" s="1260"/>
      <c r="BH42" s="1260"/>
      <c r="BI42" s="1260"/>
      <c r="BJ42" s="1262" t="s">
        <v>8802</v>
      </c>
      <c r="BK42" s="1262" t="s">
        <v>8803</v>
      </c>
      <c r="BL42" s="861" t="s">
        <v>8804</v>
      </c>
      <c r="BM42" s="2422" t="s">
        <v>8805</v>
      </c>
    </row>
    <row r="43" spans="2:65" ht="15.75" customHeight="1">
      <c r="B43" s="514" t="s">
        <v>8806</v>
      </c>
      <c r="C43" s="338" t="s">
        <v>1806</v>
      </c>
      <c r="D43" s="338">
        <v>3</v>
      </c>
      <c r="E43" s="1260"/>
      <c r="F43" s="1260"/>
      <c r="G43" s="1260"/>
      <c r="H43" s="1260"/>
      <c r="I43" s="1260"/>
      <c r="J43" s="863">
        <v>1.119</v>
      </c>
      <c r="K43" s="1260"/>
      <c r="L43" s="1260"/>
      <c r="M43" s="1263"/>
      <c r="N43" s="1263"/>
      <c r="O43" s="1263"/>
      <c r="P43" s="863">
        <v>2.879</v>
      </c>
      <c r="Q43" s="1260"/>
      <c r="R43" s="1260"/>
      <c r="S43" s="1260"/>
      <c r="T43" s="2269">
        <f t="shared" si="34"/>
        <v>3.9980000000000002</v>
      </c>
      <c r="U43" s="334"/>
      <c r="V43" s="342" t="s">
        <v>8807</v>
      </c>
      <c r="X43" s="1236"/>
      <c r="Z43" s="1247"/>
      <c r="AA43" s="336">
        <f>IF( SUM( AC43:AR43 ) = 0, 0, $AC$7 )</f>
        <v>0</v>
      </c>
      <c r="AB43" s="1247"/>
      <c r="AC43" s="244"/>
      <c r="AD43" s="244"/>
      <c r="AE43" s="244"/>
      <c r="AF43" s="244"/>
      <c r="AG43" s="244"/>
      <c r="AH43" s="337">
        <f t="shared" si="41"/>
        <v>0</v>
      </c>
      <c r="AI43" s="244"/>
      <c r="AJ43" s="244"/>
      <c r="AK43" s="244"/>
      <c r="AL43" s="244"/>
      <c r="AM43" s="244"/>
      <c r="AN43" s="337">
        <f t="shared" ref="AN43" si="49" xml:space="preserve"> IF( ISNUMBER(P43), 0, 1 )</f>
        <v>0</v>
      </c>
      <c r="AO43" s="244"/>
      <c r="AP43" s="244"/>
      <c r="AQ43" s="244"/>
      <c r="AR43" s="244"/>
      <c r="AS43" s="1247"/>
      <c r="AU43" s="514" t="s">
        <v>8806</v>
      </c>
      <c r="AV43" s="338" t="s">
        <v>1806</v>
      </c>
      <c r="AW43" s="338">
        <v>3</v>
      </c>
      <c r="AX43" s="1260"/>
      <c r="AY43" s="1260"/>
      <c r="AZ43" s="1260"/>
      <c r="BA43" s="1260"/>
      <c r="BB43" s="1260"/>
      <c r="BC43" s="863" t="s">
        <v>4974</v>
      </c>
      <c r="BD43" s="1260"/>
      <c r="BE43" s="1260"/>
      <c r="BF43" s="1263"/>
      <c r="BG43" s="1263"/>
      <c r="BH43" s="1263"/>
      <c r="BI43" s="863" t="s">
        <v>8808</v>
      </c>
      <c r="BJ43" s="1260"/>
      <c r="BK43" s="1260"/>
      <c r="BL43" s="1260"/>
      <c r="BM43" s="862" t="s">
        <v>8809</v>
      </c>
    </row>
    <row r="44" spans="2:65" ht="15.75" customHeight="1">
      <c r="B44" s="514" t="s">
        <v>8810</v>
      </c>
      <c r="C44" s="338" t="s">
        <v>1806</v>
      </c>
      <c r="D44" s="338">
        <v>3</v>
      </c>
      <c r="E44" s="1260"/>
      <c r="F44" s="1260"/>
      <c r="G44" s="1260"/>
      <c r="H44" s="1260"/>
      <c r="I44" s="1260"/>
      <c r="J44" s="2268">
        <f>IFERROR(J43 + J41, 0)</f>
        <v>4.4589999999999996</v>
      </c>
      <c r="K44" s="1260"/>
      <c r="L44" s="1260"/>
      <c r="M44" s="1263"/>
      <c r="N44" s="1263"/>
      <c r="O44" s="1263"/>
      <c r="P44" s="2268">
        <f>IFERROR(P43 + P41, 0)</f>
        <v>38.118999999999993</v>
      </c>
      <c r="Q44" s="1260"/>
      <c r="R44" s="1260"/>
      <c r="S44" s="1260"/>
      <c r="T44" s="2269">
        <f>IFERROR(T41+T42+T43, 0)</f>
        <v>42.577999999999996</v>
      </c>
      <c r="U44" s="334"/>
      <c r="V44" s="342" t="s">
        <v>8811</v>
      </c>
      <c r="X44" s="1236"/>
      <c r="Z44" s="1247"/>
      <c r="AA44" s="336"/>
      <c r="AB44" s="1247"/>
      <c r="AC44" s="244"/>
      <c r="AD44" s="244"/>
      <c r="AE44" s="244"/>
      <c r="AF44" s="244"/>
      <c r="AG44" s="244"/>
      <c r="AH44" s="244"/>
      <c r="AI44" s="244"/>
      <c r="AJ44" s="244"/>
      <c r="AK44" s="244"/>
      <c r="AL44" s="244"/>
      <c r="AM44" s="244"/>
      <c r="AN44" s="244"/>
      <c r="AO44" s="244"/>
      <c r="AP44" s="244"/>
      <c r="AQ44" s="244"/>
      <c r="AR44" s="244"/>
      <c r="AS44" s="1247"/>
      <c r="AU44" s="514" t="s">
        <v>8810</v>
      </c>
      <c r="AV44" s="338" t="s">
        <v>1806</v>
      </c>
      <c r="AW44" s="338">
        <v>3</v>
      </c>
      <c r="AX44" s="1260"/>
      <c r="AY44" s="1260"/>
      <c r="AZ44" s="1260"/>
      <c r="BA44" s="1260"/>
      <c r="BB44" s="1260"/>
      <c r="BC44" s="861" t="s">
        <v>4975</v>
      </c>
      <c r="BD44" s="1260"/>
      <c r="BE44" s="1260"/>
      <c r="BF44" s="1263"/>
      <c r="BG44" s="1263"/>
      <c r="BH44" s="1263"/>
      <c r="BI44" s="861" t="s">
        <v>8812</v>
      </c>
      <c r="BJ44" s="1260"/>
      <c r="BK44" s="1260"/>
      <c r="BL44" s="1260"/>
      <c r="BM44" s="862" t="s">
        <v>8813</v>
      </c>
    </row>
    <row r="45" spans="2:65" ht="15.75" customHeight="1" thickBot="1">
      <c r="B45" s="517" t="s">
        <v>8814</v>
      </c>
      <c r="C45" s="407" t="s">
        <v>1806</v>
      </c>
      <c r="D45" s="407">
        <v>3</v>
      </c>
      <c r="E45" s="1264"/>
      <c r="F45" s="1264"/>
      <c r="G45" s="1264"/>
      <c r="H45" s="1264"/>
      <c r="I45" s="1264"/>
      <c r="J45" s="2270">
        <f>IFERROR(J44 + J40, 0)</f>
        <v>364.72500000000008</v>
      </c>
      <c r="K45" s="1264"/>
      <c r="L45" s="1264"/>
      <c r="M45" s="1265"/>
      <c r="N45" s="1265"/>
      <c r="O45" s="1265"/>
      <c r="P45" s="2270">
        <f>IFERROR(P44 + P40, 0)</f>
        <v>385.31599999999997</v>
      </c>
      <c r="Q45" s="1264"/>
      <c r="R45" s="1264"/>
      <c r="S45" s="1264"/>
      <c r="T45" s="2271">
        <f>IFERROR(T40+T44, 0)</f>
        <v>750.04100000000005</v>
      </c>
      <c r="U45" s="794"/>
      <c r="V45" s="408" t="s">
        <v>8815</v>
      </c>
      <c r="X45" s="1223"/>
      <c r="Z45" s="1247"/>
      <c r="AA45" s="336"/>
      <c r="AB45" s="1247"/>
      <c r="AC45" s="244"/>
      <c r="AD45" s="244"/>
      <c r="AE45" s="244"/>
      <c r="AF45" s="244"/>
      <c r="AG45" s="244"/>
      <c r="AH45" s="244"/>
      <c r="AI45" s="244"/>
      <c r="AJ45" s="244"/>
      <c r="AK45" s="244"/>
      <c r="AL45" s="244"/>
      <c r="AM45" s="244"/>
      <c r="AN45" s="244"/>
      <c r="AO45" s="244"/>
      <c r="AP45" s="244"/>
      <c r="AQ45" s="244"/>
      <c r="AR45" s="244"/>
      <c r="AS45" s="1247"/>
      <c r="AU45" s="517" t="s">
        <v>8814</v>
      </c>
      <c r="AV45" s="407" t="s">
        <v>1806</v>
      </c>
      <c r="AW45" s="407">
        <v>3</v>
      </c>
      <c r="AX45" s="1264"/>
      <c r="AY45" s="1264"/>
      <c r="AZ45" s="1264"/>
      <c r="BA45" s="1264"/>
      <c r="BB45" s="1264"/>
      <c r="BC45" s="870" t="s">
        <v>4976</v>
      </c>
      <c r="BD45" s="1264"/>
      <c r="BE45" s="1264"/>
      <c r="BF45" s="1265"/>
      <c r="BG45" s="1265"/>
      <c r="BH45" s="1265"/>
      <c r="BI45" s="870" t="s">
        <v>8816</v>
      </c>
      <c r="BJ45" s="1264"/>
      <c r="BK45" s="1264"/>
      <c r="BL45" s="1264"/>
      <c r="BM45" s="871" t="s">
        <v>4994</v>
      </c>
    </row>
    <row r="46" spans="2:65" ht="15.75" customHeight="1" thickTop="1" thickBot="1">
      <c r="B46" s="1232"/>
      <c r="C46" s="1226"/>
      <c r="D46" s="1226"/>
      <c r="E46" s="1226"/>
      <c r="F46" s="1226"/>
      <c r="G46" s="1226"/>
      <c r="H46" s="1226"/>
      <c r="I46" s="1226"/>
      <c r="J46" s="1226"/>
      <c r="K46" s="1226"/>
      <c r="L46" s="1226"/>
      <c r="M46" s="1229"/>
      <c r="N46" s="1229"/>
      <c r="O46" s="1229"/>
      <c r="P46" s="794"/>
      <c r="Q46" s="794"/>
      <c r="R46" s="794"/>
      <c r="S46" s="794"/>
      <c r="T46" s="794"/>
      <c r="U46" s="794"/>
      <c r="V46" s="794"/>
      <c r="Z46" s="1247"/>
      <c r="AA46" s="336"/>
      <c r="AB46" s="1247"/>
      <c r="AC46" s="244"/>
      <c r="AD46" s="244"/>
      <c r="AE46" s="244"/>
      <c r="AF46" s="244"/>
      <c r="AG46" s="244"/>
      <c r="AH46" s="244"/>
      <c r="AI46" s="244"/>
      <c r="AJ46" s="244"/>
      <c r="AK46" s="244"/>
      <c r="AL46" s="244"/>
      <c r="AM46" s="244"/>
      <c r="AN46" s="244"/>
      <c r="AO46" s="244"/>
      <c r="AP46" s="244"/>
      <c r="AQ46" s="244"/>
      <c r="AR46" s="244"/>
      <c r="AS46" s="1247"/>
      <c r="AU46" s="1232"/>
      <c r="AV46" s="1226"/>
      <c r="AW46" s="1226"/>
      <c r="AX46" s="1226"/>
      <c r="AY46" s="1226"/>
      <c r="AZ46" s="1226"/>
      <c r="BA46" s="1226"/>
      <c r="BB46" s="1226"/>
      <c r="BC46" s="1226"/>
      <c r="BD46" s="1226"/>
      <c r="BE46" s="1226"/>
      <c r="BF46" s="1229"/>
      <c r="BG46" s="1229"/>
      <c r="BH46" s="1229"/>
      <c r="BI46" s="794"/>
      <c r="BJ46" s="794"/>
      <c r="BK46" s="794"/>
      <c r="BL46" s="794"/>
      <c r="BM46" s="794"/>
    </row>
    <row r="47" spans="2:65" ht="15.75" customHeight="1" thickTop="1" thickBot="1">
      <c r="B47" s="499" t="s">
        <v>6029</v>
      </c>
      <c r="C47" s="500" t="s">
        <v>6030</v>
      </c>
      <c r="D47" s="500" t="s">
        <v>5926</v>
      </c>
      <c r="E47" s="500" t="s">
        <v>6691</v>
      </c>
      <c r="F47" s="501" t="s">
        <v>6692</v>
      </c>
      <c r="P47" s="110"/>
      <c r="Q47" s="110"/>
      <c r="R47" s="110"/>
      <c r="S47" s="110"/>
      <c r="T47" s="334"/>
      <c r="U47" s="334"/>
      <c r="V47" s="334"/>
      <c r="Z47" s="1247"/>
      <c r="AA47" s="336"/>
      <c r="AB47" s="1247"/>
      <c r="AC47" s="244"/>
      <c r="AD47" s="244"/>
      <c r="AE47" s="244"/>
      <c r="AF47" s="244"/>
      <c r="AG47" s="244"/>
      <c r="AH47" s="244"/>
      <c r="AI47" s="244"/>
      <c r="AJ47" s="244"/>
      <c r="AK47" s="244"/>
      <c r="AL47" s="244"/>
      <c r="AM47" s="244"/>
      <c r="AN47" s="244"/>
      <c r="AO47" s="244"/>
      <c r="AP47" s="244"/>
      <c r="AQ47" s="244"/>
      <c r="AR47" s="244"/>
      <c r="AS47" s="1247"/>
      <c r="AU47" s="499" t="s">
        <v>6029</v>
      </c>
      <c r="AV47" s="500" t="s">
        <v>6030</v>
      </c>
      <c r="AW47" s="500" t="s">
        <v>5926</v>
      </c>
      <c r="AX47" s="500" t="s">
        <v>6691</v>
      </c>
      <c r="AY47" s="501" t="s">
        <v>6692</v>
      </c>
      <c r="BM47" s="334"/>
    </row>
    <row r="48" spans="2:65" ht="15.75" customHeight="1" thickTop="1" thickBot="1">
      <c r="B48" s="446"/>
      <c r="C48" s="536"/>
      <c r="D48" s="536"/>
      <c r="E48" s="536"/>
      <c r="F48" s="536"/>
      <c r="P48" s="110"/>
      <c r="Q48" s="110"/>
      <c r="R48" s="110"/>
      <c r="S48" s="110"/>
      <c r="T48" s="334"/>
      <c r="U48" s="334"/>
      <c r="V48" s="334"/>
      <c r="Z48" s="1247"/>
      <c r="AA48" s="336"/>
      <c r="AB48" s="1247"/>
      <c r="AC48" s="244"/>
      <c r="AD48" s="244"/>
      <c r="AE48" s="244"/>
      <c r="AF48" s="244"/>
      <c r="AG48" s="244"/>
      <c r="AH48" s="244"/>
      <c r="AI48" s="244"/>
      <c r="AJ48" s="244"/>
      <c r="AK48" s="244"/>
      <c r="AL48" s="244"/>
      <c r="AM48" s="244"/>
      <c r="AN48" s="244"/>
      <c r="AO48" s="244"/>
      <c r="AP48" s="244"/>
      <c r="AQ48" s="244"/>
      <c r="AR48" s="244"/>
      <c r="AS48" s="1247"/>
      <c r="AU48" s="446"/>
      <c r="AV48" s="536"/>
      <c r="AW48" s="536"/>
      <c r="AX48" s="536"/>
      <c r="AY48" s="536"/>
      <c r="BM48" s="334"/>
    </row>
    <row r="49" spans="2:65" ht="15.75" customHeight="1" thickTop="1" thickBot="1">
      <c r="B49" s="445" t="s">
        <v>8817</v>
      </c>
      <c r="C49" s="536"/>
      <c r="D49" s="536"/>
      <c r="E49" s="536"/>
      <c r="F49" s="536"/>
      <c r="P49" s="110"/>
      <c r="Q49" s="110"/>
      <c r="R49" s="110"/>
      <c r="S49" s="110"/>
      <c r="T49" s="110"/>
      <c r="U49" s="334"/>
      <c r="V49" s="334"/>
      <c r="Z49" s="1247"/>
      <c r="AA49" s="336"/>
      <c r="AB49" s="1247"/>
      <c r="AC49" s="244"/>
      <c r="AD49" s="244"/>
      <c r="AE49" s="244"/>
      <c r="AF49" s="244"/>
      <c r="AG49" s="244"/>
      <c r="AH49" s="244"/>
      <c r="AI49" s="244"/>
      <c r="AJ49" s="244"/>
      <c r="AK49" s="244"/>
      <c r="AL49" s="244"/>
      <c r="AM49" s="244"/>
      <c r="AN49" s="244"/>
      <c r="AO49" s="244"/>
      <c r="AP49" s="244"/>
      <c r="AQ49" s="244"/>
      <c r="AR49" s="244"/>
      <c r="AS49" s="1247"/>
      <c r="AU49" s="445" t="s">
        <v>8817</v>
      </c>
      <c r="AV49" s="536"/>
      <c r="AW49" s="536"/>
      <c r="AX49" s="536"/>
      <c r="AY49" s="536"/>
    </row>
    <row r="50" spans="2:65" ht="15.75" customHeight="1" thickTop="1">
      <c r="B50" s="505" t="s">
        <v>8818</v>
      </c>
      <c r="C50" s="329" t="s">
        <v>1806</v>
      </c>
      <c r="D50" s="329">
        <v>3</v>
      </c>
      <c r="E50" s="1266">
        <v>1716.183</v>
      </c>
      <c r="F50" s="1267">
        <v>0</v>
      </c>
      <c r="P50" s="110"/>
      <c r="Q50" s="110"/>
      <c r="R50" s="110"/>
      <c r="S50" s="110"/>
      <c r="T50" s="110"/>
      <c r="U50" s="334"/>
      <c r="V50" s="333" t="s">
        <v>8819</v>
      </c>
      <c r="X50" s="1218"/>
      <c r="Z50" s="1247"/>
      <c r="AA50" s="336">
        <f>IF( SUM( AC50:AR50 ) = 0, 0, $AC$7 )</f>
        <v>0</v>
      </c>
      <c r="AB50" s="1247"/>
      <c r="AC50" s="337">
        <f t="shared" ref="AC50" si="50" xml:space="preserve"> IF( ISNUMBER(E50), 0, 1 )</f>
        <v>0</v>
      </c>
      <c r="AD50" s="337">
        <f t="shared" ref="AD50:AD51" si="51" xml:space="preserve"> IF( ISNUMBER(F50), 0, 1 )</f>
        <v>0</v>
      </c>
      <c r="AE50" s="244"/>
      <c r="AF50" s="244"/>
      <c r="AG50" s="244"/>
      <c r="AH50" s="244"/>
      <c r="AI50" s="244"/>
      <c r="AJ50" s="244"/>
      <c r="AK50" s="244"/>
      <c r="AL50" s="244"/>
      <c r="AM50" s="244"/>
      <c r="AN50" s="244"/>
      <c r="AO50" s="244"/>
      <c r="AP50" s="244"/>
      <c r="AQ50" s="244"/>
      <c r="AR50" s="244"/>
      <c r="AS50" s="1247"/>
      <c r="AU50" s="505" t="s">
        <v>8818</v>
      </c>
      <c r="AV50" s="329" t="s">
        <v>1806</v>
      </c>
      <c r="AW50" s="329">
        <v>3</v>
      </c>
      <c r="AX50" s="1266" t="s">
        <v>4926</v>
      </c>
      <c r="AY50" s="1267" t="s">
        <v>4942</v>
      </c>
    </row>
    <row r="51" spans="2:65" ht="15.75" customHeight="1" thickBot="1">
      <c r="B51" s="517" t="s">
        <v>11255</v>
      </c>
      <c r="C51" s="407" t="s">
        <v>1806</v>
      </c>
      <c r="D51" s="407">
        <v>3</v>
      </c>
      <c r="E51" s="1268"/>
      <c r="F51" s="1269">
        <v>0</v>
      </c>
      <c r="P51" s="110"/>
      <c r="Q51" s="110"/>
      <c r="R51" s="110"/>
      <c r="S51" s="110"/>
      <c r="T51" s="110"/>
      <c r="U51" s="334"/>
      <c r="V51" s="408" t="s">
        <v>8821</v>
      </c>
      <c r="X51" s="1223"/>
      <c r="Z51" s="1247"/>
      <c r="AA51" s="336">
        <f>IF( SUM( AC51:AR51 ) = 0, 0, $AC$7 )</f>
        <v>0</v>
      </c>
      <c r="AB51" s="1247"/>
      <c r="AC51" s="244"/>
      <c r="AD51" s="337">
        <f t="shared" si="51"/>
        <v>0</v>
      </c>
      <c r="AE51" s="244"/>
      <c r="AF51" s="244"/>
      <c r="AG51" s="244"/>
      <c r="AH51" s="244"/>
      <c r="AI51" s="244"/>
      <c r="AJ51" s="244"/>
      <c r="AK51" s="244"/>
      <c r="AL51" s="244"/>
      <c r="AM51" s="244"/>
      <c r="AN51" s="244"/>
      <c r="AO51" s="244"/>
      <c r="AP51" s="244"/>
      <c r="AQ51" s="244"/>
      <c r="AR51" s="244"/>
      <c r="AS51" s="1247"/>
      <c r="AU51" s="517" t="s">
        <v>8820</v>
      </c>
      <c r="AV51" s="407" t="s">
        <v>1806</v>
      </c>
      <c r="AW51" s="407">
        <v>3</v>
      </c>
      <c r="AX51" s="1268"/>
      <c r="AY51" s="1269" t="s">
        <v>4943</v>
      </c>
    </row>
    <row r="52" spans="2:65" ht="15.75" customHeight="1" thickTop="1" thickBot="1">
      <c r="E52" s="86"/>
      <c r="F52" s="86"/>
      <c r="Z52" s="1247"/>
      <c r="AA52" s="336"/>
      <c r="AB52" s="1247"/>
      <c r="AC52" s="244"/>
      <c r="AD52" s="244"/>
      <c r="AE52" s="244"/>
      <c r="AF52" s="244"/>
      <c r="AG52" s="244"/>
      <c r="AH52" s="244"/>
      <c r="AI52" s="244"/>
      <c r="AJ52" s="244"/>
      <c r="AK52" s="244"/>
      <c r="AL52" s="244"/>
      <c r="AM52" s="244"/>
      <c r="AN52" s="244"/>
      <c r="AO52" s="244"/>
      <c r="AP52" s="244"/>
      <c r="AQ52" s="244"/>
      <c r="AR52" s="244"/>
      <c r="AS52" s="1247"/>
      <c r="AX52" s="86"/>
      <c r="AY52" s="86"/>
      <c r="BI52" s="509"/>
      <c r="BJ52" s="509"/>
      <c r="BK52" s="509"/>
      <c r="BL52" s="509"/>
      <c r="BM52" s="509"/>
    </row>
    <row r="53" spans="2:65" ht="16.5" thickTop="1" thickBot="1">
      <c r="B53" s="417"/>
      <c r="C53" s="83"/>
      <c r="E53" s="2899" t="s">
        <v>6691</v>
      </c>
      <c r="F53" s="2900"/>
      <c r="G53" s="2901"/>
      <c r="Z53" s="1247"/>
      <c r="AA53" s="336"/>
      <c r="AB53" s="1247"/>
      <c r="AC53" s="244"/>
      <c r="AD53" s="244"/>
      <c r="AE53" s="244"/>
      <c r="AF53" s="244"/>
      <c r="AG53" s="244"/>
      <c r="AH53" s="244"/>
      <c r="AI53" s="244"/>
      <c r="AJ53" s="244"/>
      <c r="AK53" s="244"/>
      <c r="AL53" s="244"/>
      <c r="AM53" s="244"/>
      <c r="AN53" s="244"/>
      <c r="AO53" s="244"/>
      <c r="AP53" s="244"/>
      <c r="AQ53" s="244"/>
      <c r="AR53" s="244"/>
      <c r="AS53" s="1247"/>
      <c r="AU53" s="417"/>
      <c r="AV53" s="83"/>
      <c r="AX53" s="2899" t="s">
        <v>6691</v>
      </c>
      <c r="AY53" s="2900"/>
      <c r="AZ53" s="2901"/>
      <c r="BI53" s="509"/>
      <c r="BJ53" s="509"/>
      <c r="BK53" s="509"/>
      <c r="BL53" s="509"/>
      <c r="BM53" s="509"/>
    </row>
    <row r="54" spans="2:65" ht="31.5" thickTop="1" thickBot="1">
      <c r="B54" s="1270" t="s">
        <v>8822</v>
      </c>
      <c r="C54" s="1271" t="s">
        <v>6030</v>
      </c>
      <c r="D54" s="1271" t="s">
        <v>5926</v>
      </c>
      <c r="E54" s="1272" t="s">
        <v>8818</v>
      </c>
      <c r="F54" s="1272" t="s">
        <v>8820</v>
      </c>
      <c r="G54" s="1273" t="s">
        <v>6106</v>
      </c>
      <c r="Z54" s="1247"/>
      <c r="AA54" s="336"/>
      <c r="AB54" s="1247"/>
      <c r="AC54" s="244"/>
      <c r="AD54" s="244"/>
      <c r="AE54" s="244"/>
      <c r="AF54" s="244"/>
      <c r="AG54" s="244"/>
      <c r="AH54" s="244"/>
      <c r="AI54" s="244"/>
      <c r="AJ54" s="244"/>
      <c r="AK54" s="244"/>
      <c r="AL54" s="244"/>
      <c r="AM54" s="244"/>
      <c r="AN54" s="244"/>
      <c r="AO54" s="244"/>
      <c r="AP54" s="244"/>
      <c r="AQ54" s="244"/>
      <c r="AR54" s="244"/>
      <c r="AS54" s="1247"/>
      <c r="AU54" s="1270" t="s">
        <v>8822</v>
      </c>
      <c r="AV54" s="1271" t="s">
        <v>6030</v>
      </c>
      <c r="AW54" s="1271" t="s">
        <v>5926</v>
      </c>
      <c r="AX54" s="1272" t="s">
        <v>8818</v>
      </c>
      <c r="AY54" s="1272" t="s">
        <v>8820</v>
      </c>
      <c r="AZ54" s="1273" t="s">
        <v>6106</v>
      </c>
      <c r="BI54" s="509"/>
      <c r="BJ54" s="509"/>
      <c r="BK54" s="509"/>
      <c r="BL54" s="509"/>
      <c r="BM54" s="509"/>
    </row>
    <row r="55" spans="2:65" ht="15.75" customHeight="1" thickTop="1">
      <c r="B55" s="878" t="s">
        <v>8823</v>
      </c>
      <c r="C55" s="370" t="s">
        <v>1806</v>
      </c>
      <c r="D55" s="370">
        <v>3</v>
      </c>
      <c r="E55" s="873">
        <v>1716.183</v>
      </c>
      <c r="F55" s="873">
        <v>0</v>
      </c>
      <c r="G55" s="2304">
        <f t="shared" ref="G55:G56" si="52">IFERROR(E55 + F55,0)</f>
        <v>1716.183</v>
      </c>
      <c r="P55" s="110"/>
      <c r="Q55" s="110"/>
      <c r="R55" s="110"/>
      <c r="S55" s="110"/>
      <c r="T55" s="110"/>
      <c r="V55" s="333" t="s">
        <v>8824</v>
      </c>
      <c r="X55" s="1218"/>
      <c r="Z55" s="1247"/>
      <c r="AA55" s="336">
        <f>IF( SUM( AC55:AR55 ) = 0, 0, $AC$7 )</f>
        <v>0</v>
      </c>
      <c r="AB55" s="1247"/>
      <c r="AC55" s="337">
        <f t="shared" ref="AC55:AC57" si="53" xml:space="preserve"> IF( ISNUMBER(E55), 0, 1 )</f>
        <v>0</v>
      </c>
      <c r="AD55" s="337">
        <f t="shared" ref="AD55:AD57" si="54" xml:space="preserve"> IF( ISNUMBER(F55), 0, 1 )</f>
        <v>0</v>
      </c>
      <c r="AE55" s="244"/>
      <c r="AF55" s="244"/>
      <c r="AG55" s="244"/>
      <c r="AH55" s="244"/>
      <c r="AI55" s="244"/>
      <c r="AJ55" s="244"/>
      <c r="AK55" s="244"/>
      <c r="AL55" s="244"/>
      <c r="AM55" s="244"/>
      <c r="AN55" s="244"/>
      <c r="AO55" s="244"/>
      <c r="AP55" s="244"/>
      <c r="AQ55" s="244"/>
      <c r="AR55" s="244"/>
      <c r="AS55" s="1247"/>
      <c r="AU55" s="878" t="s">
        <v>8823</v>
      </c>
      <c r="AV55" s="370" t="s">
        <v>1806</v>
      </c>
      <c r="AW55" s="370">
        <v>3</v>
      </c>
      <c r="AX55" s="1274" t="s">
        <v>8825</v>
      </c>
      <c r="AY55" s="1274" t="s">
        <v>8826</v>
      </c>
      <c r="AZ55" s="1275" t="s">
        <v>8827</v>
      </c>
    </row>
    <row r="56" spans="2:65" ht="15.75" customHeight="1">
      <c r="B56" s="856" t="s">
        <v>11256</v>
      </c>
      <c r="C56" s="377" t="s">
        <v>1806</v>
      </c>
      <c r="D56" s="377">
        <v>3</v>
      </c>
      <c r="E56" s="863">
        <v>921.70899999999995</v>
      </c>
      <c r="F56" s="863">
        <v>0</v>
      </c>
      <c r="G56" s="2269">
        <f t="shared" si="52"/>
        <v>921.70899999999995</v>
      </c>
      <c r="P56" s="110"/>
      <c r="Q56" s="110"/>
      <c r="R56" s="110"/>
      <c r="S56" s="110"/>
      <c r="T56" s="110"/>
      <c r="V56" s="342" t="s">
        <v>8829</v>
      </c>
      <c r="X56" s="1236"/>
      <c r="Z56" s="1247"/>
      <c r="AA56" s="336">
        <f>IF( SUM( AC56:AR56 ) = 0, 0, $AC$7 )</f>
        <v>0</v>
      </c>
      <c r="AB56" s="1247"/>
      <c r="AC56" s="337">
        <f t="shared" si="53"/>
        <v>0</v>
      </c>
      <c r="AD56" s="337">
        <f t="shared" si="54"/>
        <v>0</v>
      </c>
      <c r="AE56" s="244"/>
      <c r="AF56" s="244"/>
      <c r="AG56" s="244"/>
      <c r="AH56" s="244"/>
      <c r="AI56" s="244"/>
      <c r="AJ56" s="244"/>
      <c r="AK56" s="244"/>
      <c r="AL56" s="244"/>
      <c r="AM56" s="244"/>
      <c r="AN56" s="244"/>
      <c r="AO56" s="244"/>
      <c r="AP56" s="244"/>
      <c r="AQ56" s="244"/>
      <c r="AR56" s="244"/>
      <c r="AS56" s="1247"/>
      <c r="AU56" s="856" t="s">
        <v>8828</v>
      </c>
      <c r="AV56" s="377" t="s">
        <v>1806</v>
      </c>
      <c r="AW56" s="377">
        <v>3</v>
      </c>
      <c r="AX56" s="1276" t="s">
        <v>8830</v>
      </c>
      <c r="AY56" s="1276" t="s">
        <v>8831</v>
      </c>
      <c r="AZ56" s="1277" t="s">
        <v>8832</v>
      </c>
    </row>
    <row r="57" spans="2:65" ht="15.75" customHeight="1" thickBot="1">
      <c r="B57" s="507" t="s">
        <v>11257</v>
      </c>
      <c r="C57" s="384" t="s">
        <v>1806</v>
      </c>
      <c r="D57" s="384">
        <v>3</v>
      </c>
      <c r="E57" s="2367">
        <v>794.47400000000005</v>
      </c>
      <c r="F57" s="2367">
        <v>0</v>
      </c>
      <c r="G57" s="2271">
        <f>IFERROR(E57 + F57,0)</f>
        <v>794.47400000000005</v>
      </c>
      <c r="P57" s="110"/>
      <c r="Q57" s="110"/>
      <c r="R57" s="110"/>
      <c r="S57" s="110"/>
      <c r="T57" s="110"/>
      <c r="V57" s="408" t="s">
        <v>8834</v>
      </c>
      <c r="X57" s="1223"/>
      <c r="Z57" s="1247"/>
      <c r="AA57" s="336">
        <f>IF( SUM( AC57:AR57 ) = 0, 0, $AC$7 )</f>
        <v>0</v>
      </c>
      <c r="AB57" s="1247"/>
      <c r="AC57" s="337">
        <f t="shared" si="53"/>
        <v>0</v>
      </c>
      <c r="AD57" s="337">
        <f t="shared" si="54"/>
        <v>0</v>
      </c>
      <c r="AE57" s="244"/>
      <c r="AF57" s="244"/>
      <c r="AG57" s="244"/>
      <c r="AH57" s="244"/>
      <c r="AI57" s="244"/>
      <c r="AJ57" s="244"/>
      <c r="AK57" s="244"/>
      <c r="AL57" s="244"/>
      <c r="AM57" s="244"/>
      <c r="AN57" s="244"/>
      <c r="AO57" s="244"/>
      <c r="AP57" s="244"/>
      <c r="AQ57" s="244"/>
      <c r="AR57" s="244"/>
      <c r="AS57" s="1247"/>
      <c r="AU57" s="507" t="s">
        <v>8833</v>
      </c>
      <c r="AV57" s="384" t="s">
        <v>1806</v>
      </c>
      <c r="AW57" s="384">
        <v>3</v>
      </c>
      <c r="AX57" s="1278" t="s">
        <v>8835</v>
      </c>
      <c r="AY57" s="1278" t="s">
        <v>8836</v>
      </c>
      <c r="AZ57" s="1279" t="s">
        <v>8837</v>
      </c>
    </row>
    <row r="58" spans="2:65" ht="15.75" thickTop="1">
      <c r="P58" s="110"/>
      <c r="Q58" s="110"/>
      <c r="R58" s="110"/>
      <c r="S58" s="110"/>
      <c r="T58" s="110"/>
      <c r="U58" s="110"/>
      <c r="V58" s="110"/>
      <c r="AA58" s="336"/>
      <c r="AC58" s="244"/>
      <c r="AD58" s="244"/>
      <c r="AE58" s="244"/>
      <c r="AF58" s="244"/>
      <c r="AG58" s="244"/>
      <c r="AH58" s="244"/>
      <c r="AI58" s="244"/>
      <c r="AJ58" s="244"/>
      <c r="AK58" s="244"/>
      <c r="AL58" s="244"/>
      <c r="AM58" s="244"/>
      <c r="AN58" s="244"/>
      <c r="AO58" s="244"/>
      <c r="AP58" s="244"/>
      <c r="AQ58" s="244"/>
      <c r="AR58" s="244"/>
    </row>
    <row r="59" spans="2:65">
      <c r="P59" s="110"/>
      <c r="Q59" s="110"/>
      <c r="R59" s="110"/>
      <c r="S59" s="110"/>
      <c r="T59" s="110"/>
      <c r="U59" s="110"/>
      <c r="V59" s="110"/>
      <c r="AA59" s="336"/>
      <c r="AC59" s="244"/>
      <c r="AD59" s="244"/>
      <c r="AE59" s="244"/>
      <c r="AF59" s="244"/>
      <c r="AG59" s="244"/>
      <c r="AH59" s="244"/>
      <c r="AI59" s="244"/>
      <c r="AJ59" s="244"/>
      <c r="AK59" s="244"/>
      <c r="AL59" s="244"/>
      <c r="AM59" s="244"/>
      <c r="AN59" s="244"/>
      <c r="AO59" s="244"/>
      <c r="AP59" s="244"/>
      <c r="AQ59" s="244"/>
      <c r="AR59" s="244"/>
    </row>
    <row r="60" spans="2:65">
      <c r="AA60" s="336"/>
      <c r="AC60" s="244"/>
      <c r="AD60" s="244"/>
      <c r="AE60" s="244"/>
      <c r="AF60" s="244"/>
      <c r="AG60" s="244"/>
      <c r="AH60" s="244"/>
      <c r="AI60" s="244"/>
      <c r="AJ60" s="244"/>
      <c r="AK60" s="244"/>
      <c r="AL60" s="244"/>
      <c r="AM60" s="244"/>
      <c r="AN60" s="244"/>
      <c r="AO60" s="244"/>
      <c r="AP60" s="244"/>
      <c r="AQ60" s="244"/>
      <c r="AR60" s="244"/>
    </row>
    <row r="61" spans="2:65">
      <c r="AA61" s="336"/>
      <c r="AC61" s="244"/>
      <c r="AD61" s="244"/>
      <c r="AE61" s="244"/>
      <c r="AF61" s="244"/>
      <c r="AG61" s="244"/>
      <c r="AH61" s="244"/>
      <c r="AI61" s="244"/>
      <c r="AJ61" s="244"/>
      <c r="AK61" s="244"/>
      <c r="AL61" s="244"/>
      <c r="AM61" s="244"/>
      <c r="AN61" s="244"/>
      <c r="AO61" s="244"/>
      <c r="AP61" s="244"/>
      <c r="AQ61" s="244"/>
      <c r="AR61" s="244"/>
    </row>
    <row r="62" spans="2:65">
      <c r="AA62" s="336"/>
      <c r="AC62" s="244"/>
      <c r="AD62" s="244"/>
      <c r="AE62" s="244"/>
      <c r="AF62" s="244"/>
      <c r="AG62" s="244"/>
      <c r="AH62" s="244"/>
      <c r="AI62" s="244"/>
      <c r="AJ62" s="244"/>
      <c r="AK62" s="244"/>
      <c r="AL62" s="244"/>
      <c r="AM62" s="244"/>
      <c r="AN62" s="244"/>
      <c r="AO62" s="244"/>
      <c r="AP62" s="244"/>
      <c r="AQ62" s="244"/>
      <c r="AR62" s="244"/>
    </row>
    <row r="63" spans="2:65">
      <c r="AA63" s="336"/>
      <c r="AC63" s="244"/>
      <c r="AD63" s="244"/>
      <c r="AE63" s="244"/>
      <c r="AF63" s="244"/>
      <c r="AG63" s="244"/>
      <c r="AH63" s="244"/>
      <c r="AI63" s="244"/>
      <c r="AJ63" s="244"/>
      <c r="AK63" s="244"/>
      <c r="AL63" s="244"/>
      <c r="AM63" s="244"/>
      <c r="AN63" s="244"/>
      <c r="AO63" s="244"/>
      <c r="AP63" s="244"/>
      <c r="AQ63" s="244"/>
      <c r="AR63" s="244"/>
    </row>
  </sheetData>
  <sheetProtection formatColumns="0" formatRows="0"/>
  <mergeCells count="35">
    <mergeCell ref="C30:C32"/>
    <mergeCell ref="D30:D32"/>
    <mergeCell ref="E31:J31"/>
    <mergeCell ref="E30:T30"/>
    <mergeCell ref="E53:G53"/>
    <mergeCell ref="Q31:S31"/>
    <mergeCell ref="K31:P31"/>
    <mergeCell ref="T31:T32"/>
    <mergeCell ref="AX53:AZ53"/>
    <mergeCell ref="B1:E1"/>
    <mergeCell ref="AU1:AX1"/>
    <mergeCell ref="B2:E2"/>
    <mergeCell ref="AU2:AX2"/>
    <mergeCell ref="B3:X3"/>
    <mergeCell ref="AU3:BM3"/>
    <mergeCell ref="AC6:AR6"/>
    <mergeCell ref="B18:B19"/>
    <mergeCell ref="C18:C19"/>
    <mergeCell ref="D18:D19"/>
    <mergeCell ref="E18:G18"/>
    <mergeCell ref="B30:B32"/>
    <mergeCell ref="H18:J18"/>
    <mergeCell ref="AV30:AV32"/>
    <mergeCell ref="AW30:AW32"/>
    <mergeCell ref="AX31:BC31"/>
    <mergeCell ref="BM31:BM32"/>
    <mergeCell ref="BD31:BI31"/>
    <mergeCell ref="BJ31:BL31"/>
    <mergeCell ref="AU18:AU19"/>
    <mergeCell ref="AV18:AV19"/>
    <mergeCell ref="AW18:AW19"/>
    <mergeCell ref="AX18:AZ18"/>
    <mergeCell ref="AU30:AU32"/>
    <mergeCell ref="AX30:BM30"/>
    <mergeCell ref="BA18:BC18"/>
  </mergeCells>
  <conditionalFormatting sqref="AA8:AA10">
    <cfRule type="cellIs" dxfId="141" priority="30" operator="equal">
      <formula>0</formula>
    </cfRule>
  </conditionalFormatting>
  <conditionalFormatting sqref="AA26">
    <cfRule type="cellIs" dxfId="140" priority="12" operator="equal">
      <formula>0</formula>
    </cfRule>
  </conditionalFormatting>
  <conditionalFormatting sqref="AA35:AA37">
    <cfRule type="cellIs" dxfId="139" priority="11" operator="equal">
      <formula>0</formula>
    </cfRule>
  </conditionalFormatting>
  <conditionalFormatting sqref="AA38">
    <cfRule type="cellIs" dxfId="138" priority="10" operator="equal">
      <formula>0</formula>
    </cfRule>
  </conditionalFormatting>
  <conditionalFormatting sqref="AA39">
    <cfRule type="cellIs" dxfId="137" priority="9" operator="equal">
      <formula>0</formula>
    </cfRule>
  </conditionalFormatting>
  <conditionalFormatting sqref="AA41">
    <cfRule type="cellIs" dxfId="136" priority="8" operator="equal">
      <formula>0</formula>
    </cfRule>
  </conditionalFormatting>
  <conditionalFormatting sqref="AA42">
    <cfRule type="cellIs" dxfId="135" priority="7" operator="equal">
      <formula>0</formula>
    </cfRule>
  </conditionalFormatting>
  <conditionalFormatting sqref="AA43">
    <cfRule type="cellIs" dxfId="134" priority="6" operator="equal">
      <formula>0</formula>
    </cfRule>
  </conditionalFormatting>
  <conditionalFormatting sqref="AA50">
    <cfRule type="cellIs" dxfId="133" priority="5" operator="equal">
      <formula>0</formula>
    </cfRule>
  </conditionalFormatting>
  <conditionalFormatting sqref="AA51">
    <cfRule type="cellIs" dxfId="132" priority="4" operator="equal">
      <formula>0</formula>
    </cfRule>
  </conditionalFormatting>
  <conditionalFormatting sqref="AA55">
    <cfRule type="cellIs" dxfId="131" priority="3" operator="equal">
      <formula>0</formula>
    </cfRule>
  </conditionalFormatting>
  <conditionalFormatting sqref="AA4:AA7">
    <cfRule type="cellIs" dxfId="130" priority="19" operator="equal">
      <formula>0</formula>
    </cfRule>
  </conditionalFormatting>
  <conditionalFormatting sqref="AA1:AA2">
    <cfRule type="cellIs" dxfId="129" priority="18" operator="equal">
      <formula>0</formula>
    </cfRule>
  </conditionalFormatting>
  <conditionalFormatting sqref="AA9:AA11 AA15:AA21 AA24 AA27:AA34 AA40 AA44:AA49 AA52:AA54 AA58:AA63">
    <cfRule type="cellIs" dxfId="128" priority="17" operator="equal">
      <formula>0</formula>
    </cfRule>
  </conditionalFormatting>
  <conditionalFormatting sqref="AA12:AA14">
    <cfRule type="cellIs" dxfId="127" priority="16" operator="equal">
      <formula>0</formula>
    </cfRule>
  </conditionalFormatting>
  <conditionalFormatting sqref="AA22">
    <cfRule type="cellIs" dxfId="126" priority="15" operator="equal">
      <formula>0</formula>
    </cfRule>
  </conditionalFormatting>
  <conditionalFormatting sqref="AA23">
    <cfRule type="cellIs" dxfId="125" priority="14" operator="equal">
      <formula>0</formula>
    </cfRule>
  </conditionalFormatting>
  <conditionalFormatting sqref="AA25">
    <cfRule type="cellIs" dxfId="124" priority="13" operator="equal">
      <formula>0</formula>
    </cfRule>
  </conditionalFormatting>
  <conditionalFormatting sqref="AA57">
    <cfRule type="cellIs" dxfId="123" priority="1" operator="equal">
      <formula>0</formula>
    </cfRule>
  </conditionalFormatting>
  <conditionalFormatting sqref="AA56">
    <cfRule type="cellIs" dxfId="122" priority="2" operator="equal">
      <formula>0</formula>
    </cfRule>
  </conditionalFormatting>
  <dataValidations count="1">
    <dataValidation type="custom" allowBlank="1" showErrorMessage="1" errorTitle="Input Error" error="Please input a numeric value." sqref="E8:F10 H8:H10 H12:H14 E12:F14 E22:F22 F51 H22:I22 J23:J24 H25:I25 E25:F25 G23 G26 E41:I41 Q38:R38 J26:J27 K41:O41 J39 K35:O37 J43 E50:F50 E35:I37 P43 P39">
      <formula1>ISNUMBER(E8)</formula1>
    </dataValidation>
  </dataValidations>
  <pageMargins left="0.7" right="0.7" top="0.75" bottom="0.75" header="0.3" footer="0.3"/>
  <pageSetup paperSize="8" scale="67" fitToHeight="0" orientation="portrait" r:id="rId1"/>
  <headerFooter>
    <oddHeader>&amp;L&amp;F&amp;CSheet: &amp;A&amp;ROFFICIAL</oddHeader>
    <oddFooter>&amp;LPrinted on: &amp;D at &amp;T&amp;CPage &amp;P of &amp;N&amp;ROfwat</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dimension ref="B1:AZ29"/>
  <sheetViews>
    <sheetView showGridLines="0" zoomScale="70" zoomScaleNormal="70" workbookViewId="0">
      <selection activeCell="I10" sqref="I10"/>
    </sheetView>
  </sheetViews>
  <sheetFormatPr defaultColWidth="9" defaultRowHeight="15"/>
  <cols>
    <col min="1" max="1" width="9" style="244" customWidth="1"/>
    <col min="2" max="2" width="36.25" style="1126" bestFit="1" customWidth="1"/>
    <col min="3" max="3" width="7.125" style="244" customWidth="1"/>
    <col min="4" max="5" width="6" style="244" customWidth="1"/>
    <col min="6" max="18" width="11.625" style="244" customWidth="1"/>
    <col min="19" max="19" width="9.25" style="244" customWidth="1"/>
    <col min="20" max="20" width="1" style="244" customWidth="1"/>
    <col min="21" max="21" width="33.625" style="110" customWidth="1"/>
    <col min="22" max="22" width="2.25" style="110" customWidth="1"/>
    <col min="23" max="23" width="1.625" style="110" customWidth="1"/>
    <col min="24" max="24" width="25.125" style="110" customWidth="1"/>
    <col min="25" max="25" width="1.625" style="110" customWidth="1"/>
    <col min="26" max="37" width="1.625" style="110" hidden="1" customWidth="1"/>
    <col min="38" max="38" width="2.75" style="244" customWidth="1"/>
    <col min="39" max="39" width="36.25" style="244" bestFit="1" customWidth="1"/>
    <col min="40" max="40" width="9" style="244"/>
    <col min="41" max="52" width="17.625" style="244" customWidth="1"/>
    <col min="53" max="16384" width="9" style="244"/>
  </cols>
  <sheetData>
    <row r="1" spans="2:52" s="441" customFormat="1" ht="22.5" customHeight="1">
      <c r="B1" s="2816" t="s">
        <v>17516</v>
      </c>
      <c r="C1" s="2816"/>
      <c r="D1" s="2816"/>
      <c r="E1" s="2816"/>
      <c r="F1" s="2816"/>
      <c r="G1" s="2816"/>
      <c r="H1" s="2816"/>
      <c r="I1" s="2816"/>
      <c r="J1" s="2816"/>
      <c r="K1" s="2816"/>
      <c r="L1" s="2816"/>
      <c r="M1" s="2816"/>
      <c r="N1" s="2816"/>
      <c r="O1" s="2816"/>
      <c r="P1" s="2816"/>
      <c r="Q1" s="2816"/>
      <c r="R1" s="2879"/>
      <c r="S1" s="2879"/>
      <c r="U1" s="110"/>
      <c r="V1" s="110"/>
      <c r="W1" s="1247"/>
      <c r="X1" s="336"/>
      <c r="Y1" s="1247"/>
      <c r="Z1" s="110"/>
      <c r="AA1" s="110"/>
      <c r="AB1" s="110"/>
      <c r="AC1" s="110"/>
      <c r="AD1" s="110"/>
      <c r="AE1" s="110"/>
      <c r="AF1" s="110"/>
      <c r="AG1" s="110"/>
      <c r="AH1" s="110"/>
      <c r="AI1" s="110"/>
      <c r="AJ1" s="110"/>
      <c r="AK1" s="1247"/>
      <c r="AM1" s="2816" t="s">
        <v>11001</v>
      </c>
      <c r="AN1" s="2816"/>
      <c r="AO1" s="2816"/>
      <c r="AP1" s="2816"/>
      <c r="AQ1" s="2462"/>
    </row>
    <row r="2" spans="2:52" s="441" customFormat="1" ht="23.25">
      <c r="B2" s="2816" t="str">
        <f>Validation!B4</f>
        <v>South Staffordshire Water</v>
      </c>
      <c r="C2" s="2816"/>
      <c r="D2" s="2816"/>
      <c r="E2" s="2816"/>
      <c r="F2" s="2462"/>
      <c r="G2" s="239"/>
      <c r="H2" s="239"/>
      <c r="I2" s="239"/>
      <c r="J2" s="239"/>
      <c r="K2" s="239"/>
      <c r="L2" s="442"/>
      <c r="M2" s="442"/>
      <c r="N2" s="442"/>
      <c r="O2" s="442"/>
      <c r="P2" s="442"/>
      <c r="Q2" s="442"/>
      <c r="R2" s="2879"/>
      <c r="S2" s="2879"/>
      <c r="U2" s="110"/>
      <c r="V2" s="110"/>
      <c r="W2" s="1247"/>
      <c r="X2" s="336"/>
      <c r="Y2" s="1247"/>
      <c r="Z2" s="110"/>
      <c r="AA2" s="110"/>
      <c r="AB2" s="110"/>
      <c r="AC2" s="110"/>
      <c r="AD2" s="110"/>
      <c r="AE2" s="110"/>
      <c r="AF2" s="110"/>
      <c r="AG2" s="110"/>
      <c r="AH2" s="110"/>
      <c r="AI2" s="110"/>
      <c r="AJ2" s="110"/>
      <c r="AK2" s="1247"/>
    </row>
    <row r="3" spans="2:52" ht="19.149999999999999" customHeight="1">
      <c r="B3" s="2827" t="s">
        <v>17476</v>
      </c>
      <c r="C3" s="2827"/>
      <c r="D3" s="2827"/>
      <c r="E3" s="2827"/>
      <c r="F3" s="2827"/>
      <c r="G3" s="2827"/>
      <c r="H3" s="2827"/>
      <c r="I3" s="2827"/>
      <c r="J3" s="2827"/>
      <c r="K3" s="2827"/>
      <c r="L3" s="2827"/>
      <c r="M3" s="2827"/>
      <c r="N3" s="2827"/>
      <c r="O3" s="2827"/>
      <c r="P3" s="2827"/>
      <c r="Q3" s="2827"/>
      <c r="R3" s="239"/>
      <c r="S3" s="239"/>
      <c r="T3" s="441"/>
      <c r="U3" s="244"/>
      <c r="W3" s="1247"/>
      <c r="X3" s="708" t="s">
        <v>6027</v>
      </c>
      <c r="Y3" s="1247"/>
      <c r="AK3" s="1247"/>
      <c r="AM3" s="2827" t="s">
        <v>17476</v>
      </c>
      <c r="AN3" s="2827"/>
      <c r="AO3" s="2827"/>
      <c r="AP3" s="2827"/>
      <c r="AQ3" s="2827"/>
      <c r="AR3" s="2827"/>
      <c r="AS3" s="2827"/>
      <c r="AT3" s="2827"/>
      <c r="AU3" s="2827"/>
      <c r="AV3" s="2827"/>
      <c r="AW3" s="2827"/>
      <c r="AX3" s="2827"/>
      <c r="AY3" s="2827"/>
      <c r="AZ3" s="2827"/>
    </row>
    <row r="4" spans="2:52" ht="24" thickBot="1">
      <c r="C4" s="239"/>
      <c r="D4" s="239"/>
      <c r="E4" s="239"/>
      <c r="F4" s="239"/>
      <c r="G4" s="239"/>
      <c r="H4" s="239"/>
      <c r="I4" s="239"/>
      <c r="J4" s="239"/>
      <c r="K4" s="239"/>
      <c r="L4" s="1127"/>
      <c r="M4" s="891"/>
      <c r="N4" s="891"/>
      <c r="O4" s="891"/>
      <c r="P4" s="891"/>
      <c r="Q4" s="891"/>
      <c r="R4" s="239"/>
      <c r="S4" s="239"/>
      <c r="W4" s="1247"/>
      <c r="X4" s="336"/>
      <c r="Y4" s="1247"/>
      <c r="AK4" s="1247"/>
      <c r="AM4" s="1126"/>
      <c r="AN4" s="239"/>
      <c r="AO4" s="239"/>
      <c r="AP4" s="239"/>
      <c r="AQ4" s="239"/>
      <c r="AR4" s="239"/>
      <c r="AS4" s="239"/>
      <c r="AT4" s="239"/>
      <c r="AU4" s="1127"/>
      <c r="AV4" s="891"/>
      <c r="AW4" s="891"/>
      <c r="AX4" s="891"/>
      <c r="AY4" s="891"/>
      <c r="AZ4" s="891"/>
    </row>
    <row r="5" spans="2:52" s="207" customFormat="1" ht="15.75" thickTop="1">
      <c r="B5" s="2870" t="s">
        <v>8131</v>
      </c>
      <c r="C5" s="2839"/>
      <c r="D5" s="2712" t="s">
        <v>6030</v>
      </c>
      <c r="E5" s="2712" t="s">
        <v>5926</v>
      </c>
      <c r="F5" s="2874" t="s">
        <v>8098</v>
      </c>
      <c r="G5" s="2874"/>
      <c r="H5" s="2874"/>
      <c r="I5" s="2874"/>
      <c r="J5" s="2874"/>
      <c r="K5" s="2874"/>
      <c r="L5" s="2853" t="s">
        <v>8132</v>
      </c>
      <c r="M5" s="2853"/>
      <c r="N5" s="2853"/>
      <c r="O5" s="2853"/>
      <c r="P5" s="2853"/>
      <c r="Q5" s="2895"/>
      <c r="R5" s="268"/>
      <c r="S5" s="2881" t="s">
        <v>6034</v>
      </c>
      <c r="U5" s="2808" t="s">
        <v>6035</v>
      </c>
      <c r="V5" s="110"/>
      <c r="W5" s="1247"/>
      <c r="X5" s="336"/>
      <c r="Y5" s="1247"/>
      <c r="Z5" s="110"/>
      <c r="AA5" s="110"/>
      <c r="AB5" s="110"/>
      <c r="AC5" s="110"/>
      <c r="AD5" s="110"/>
      <c r="AE5" s="110"/>
      <c r="AF5" s="110"/>
      <c r="AG5" s="110"/>
      <c r="AH5" s="110"/>
      <c r="AI5" s="110"/>
      <c r="AJ5" s="110"/>
      <c r="AK5" s="1247"/>
      <c r="AM5" s="2870" t="s">
        <v>8131</v>
      </c>
      <c r="AN5" s="2839"/>
      <c r="AO5" s="2874" t="s">
        <v>8098</v>
      </c>
      <c r="AP5" s="2874"/>
      <c r="AQ5" s="2874"/>
      <c r="AR5" s="2874"/>
      <c r="AS5" s="2874"/>
      <c r="AT5" s="2874"/>
      <c r="AU5" s="2853" t="s">
        <v>8132</v>
      </c>
      <c r="AV5" s="2853"/>
      <c r="AW5" s="2853"/>
      <c r="AX5" s="2853"/>
      <c r="AY5" s="2853"/>
      <c r="AZ5" s="2895"/>
    </row>
    <row r="6" spans="2:52" s="207" customFormat="1" ht="15.75">
      <c r="B6" s="2871"/>
      <c r="C6" s="2872"/>
      <c r="D6" s="2815"/>
      <c r="E6" s="2815"/>
      <c r="F6" s="2872" t="s">
        <v>6285</v>
      </c>
      <c r="G6" s="2876" t="s">
        <v>6620</v>
      </c>
      <c r="H6" s="2876"/>
      <c r="I6" s="2876"/>
      <c r="J6" s="2876"/>
      <c r="K6" s="2876" t="s">
        <v>6106</v>
      </c>
      <c r="L6" s="2872" t="s">
        <v>6285</v>
      </c>
      <c r="M6" s="2842" t="s">
        <v>6620</v>
      </c>
      <c r="N6" s="2842"/>
      <c r="O6" s="2842"/>
      <c r="P6" s="2842"/>
      <c r="Q6" s="2878" t="s">
        <v>6106</v>
      </c>
      <c r="R6" s="268"/>
      <c r="S6" s="2882"/>
      <c r="U6" s="2809"/>
      <c r="V6" s="794"/>
      <c r="W6" s="1247"/>
      <c r="X6" s="336"/>
      <c r="Y6" s="1247"/>
      <c r="Z6" s="2903" t="s">
        <v>6028</v>
      </c>
      <c r="AA6" s="2903"/>
      <c r="AB6" s="2903"/>
      <c r="AC6" s="2903"/>
      <c r="AD6" s="2903"/>
      <c r="AE6" s="2903"/>
      <c r="AF6" s="2903"/>
      <c r="AG6" s="2903"/>
      <c r="AH6" s="2903"/>
      <c r="AI6" s="2903"/>
      <c r="AJ6" s="2903"/>
      <c r="AK6" s="1247"/>
      <c r="AM6" s="2871"/>
      <c r="AN6" s="2872"/>
      <c r="AO6" s="2872" t="s">
        <v>6285</v>
      </c>
      <c r="AP6" s="2876" t="s">
        <v>6620</v>
      </c>
      <c r="AQ6" s="2876"/>
      <c r="AR6" s="2876"/>
      <c r="AS6" s="2876"/>
      <c r="AT6" s="2876" t="s">
        <v>6106</v>
      </c>
      <c r="AU6" s="2872" t="s">
        <v>6285</v>
      </c>
      <c r="AV6" s="2842" t="s">
        <v>6620</v>
      </c>
      <c r="AW6" s="2842"/>
      <c r="AX6" s="2842"/>
      <c r="AY6" s="2842"/>
      <c r="AZ6" s="2878" t="s">
        <v>6106</v>
      </c>
    </row>
    <row r="7" spans="2:52" s="207" customFormat="1" ht="45.75" thickBot="1">
      <c r="B7" s="2873"/>
      <c r="C7" s="2840"/>
      <c r="D7" s="2713"/>
      <c r="E7" s="2713"/>
      <c r="F7" s="2840"/>
      <c r="G7" s="929" t="s">
        <v>7726</v>
      </c>
      <c r="H7" s="929" t="s">
        <v>7727</v>
      </c>
      <c r="I7" s="929" t="s">
        <v>7728</v>
      </c>
      <c r="J7" s="929" t="s">
        <v>7729</v>
      </c>
      <c r="K7" s="2877"/>
      <c r="L7" s="2840"/>
      <c r="M7" s="929" t="s">
        <v>7726</v>
      </c>
      <c r="N7" s="929" t="s">
        <v>7727</v>
      </c>
      <c r="O7" s="929" t="s">
        <v>7728</v>
      </c>
      <c r="P7" s="929" t="s">
        <v>7729</v>
      </c>
      <c r="Q7" s="2838"/>
      <c r="R7" s="1130"/>
      <c r="S7" s="2883"/>
      <c r="U7" s="2810"/>
      <c r="V7" s="334"/>
      <c r="W7" s="1247"/>
      <c r="X7" s="336"/>
      <c r="Y7" s="1247"/>
      <c r="Z7" s="110" t="s">
        <v>6036</v>
      </c>
      <c r="AA7" s="110"/>
      <c r="AB7" s="110"/>
      <c r="AC7" s="110"/>
      <c r="AD7" s="110"/>
      <c r="AE7" s="110"/>
      <c r="AF7" s="110"/>
      <c r="AG7" s="110"/>
      <c r="AH7" s="110"/>
      <c r="AI7" s="110"/>
      <c r="AJ7" s="110"/>
      <c r="AK7" s="1247"/>
      <c r="AM7" s="2873"/>
      <c r="AN7" s="2840"/>
      <c r="AO7" s="2840"/>
      <c r="AP7" s="929" t="s">
        <v>7726</v>
      </c>
      <c r="AQ7" s="929" t="s">
        <v>7727</v>
      </c>
      <c r="AR7" s="929" t="s">
        <v>7728</v>
      </c>
      <c r="AS7" s="929" t="s">
        <v>7729</v>
      </c>
      <c r="AT7" s="2877"/>
      <c r="AU7" s="2840"/>
      <c r="AV7" s="929" t="s">
        <v>7726</v>
      </c>
      <c r="AW7" s="929" t="s">
        <v>7727</v>
      </c>
      <c r="AX7" s="929" t="s">
        <v>7728</v>
      </c>
      <c r="AY7" s="929" t="s">
        <v>7729</v>
      </c>
      <c r="AZ7" s="2838"/>
    </row>
    <row r="8" spans="2:52" s="207" customFormat="1" ht="15.75" customHeight="1" thickTop="1" thickBot="1">
      <c r="B8" s="1131"/>
      <c r="C8" s="1068"/>
      <c r="D8" s="1068"/>
      <c r="E8" s="1068"/>
      <c r="F8" s="1068"/>
      <c r="G8" s="1068"/>
      <c r="H8" s="1068"/>
      <c r="I8" s="1068"/>
      <c r="J8" s="1068"/>
      <c r="K8" s="1068"/>
      <c r="L8" s="1068"/>
      <c r="M8" s="1068"/>
      <c r="N8" s="1068"/>
      <c r="O8" s="1068"/>
      <c r="P8" s="1068"/>
      <c r="Q8" s="1068"/>
      <c r="R8" s="1130"/>
      <c r="S8" s="1068"/>
      <c r="V8" s="334"/>
      <c r="W8" s="397"/>
      <c r="X8" s="336"/>
      <c r="Y8" s="397"/>
      <c r="Z8" s="244"/>
      <c r="AA8" s="244"/>
      <c r="AB8" s="244"/>
      <c r="AC8" s="244"/>
      <c r="AD8" s="244"/>
      <c r="AE8" s="244"/>
      <c r="AF8" s="244"/>
      <c r="AG8" s="244"/>
      <c r="AH8" s="244"/>
      <c r="AI8" s="244"/>
      <c r="AJ8" s="244"/>
      <c r="AK8" s="397"/>
      <c r="AM8" s="1131"/>
      <c r="AN8" s="1068"/>
      <c r="AO8" s="1068"/>
      <c r="AP8" s="1068"/>
      <c r="AQ8" s="1068"/>
      <c r="AR8" s="1068"/>
      <c r="AS8" s="1068"/>
      <c r="AT8" s="1068"/>
      <c r="AU8" s="1068"/>
      <c r="AV8" s="1068"/>
      <c r="AW8" s="1068"/>
      <c r="AX8" s="1068"/>
      <c r="AY8" s="1068"/>
      <c r="AZ8" s="1068"/>
    </row>
    <row r="9" spans="2:52" s="207" customFormat="1" ht="15.75" customHeight="1" thickTop="1" thickBot="1">
      <c r="B9" s="1132" t="s">
        <v>8838</v>
      </c>
      <c r="C9" s="1068"/>
      <c r="D9" s="1068"/>
      <c r="E9" s="1068"/>
      <c r="F9" s="1068"/>
      <c r="G9" s="1068"/>
      <c r="H9" s="1068"/>
      <c r="I9" s="1068"/>
      <c r="J9" s="1068"/>
      <c r="K9" s="1068"/>
      <c r="L9" s="1068"/>
      <c r="M9" s="1068"/>
      <c r="N9" s="1068"/>
      <c r="O9" s="1068"/>
      <c r="P9" s="1068"/>
      <c r="Q9" s="1068"/>
      <c r="R9" s="1130"/>
      <c r="S9" s="1068"/>
      <c r="V9" s="334"/>
      <c r="W9" s="397"/>
      <c r="X9" s="336"/>
      <c r="Y9" s="397"/>
      <c r="Z9" s="244"/>
      <c r="AA9" s="244"/>
      <c r="AB9" s="244"/>
      <c r="AC9" s="244"/>
      <c r="AD9" s="244"/>
      <c r="AE9" s="244"/>
      <c r="AF9" s="244"/>
      <c r="AG9" s="244"/>
      <c r="AH9" s="244"/>
      <c r="AI9" s="244"/>
      <c r="AJ9" s="244"/>
      <c r="AK9" s="397"/>
      <c r="AM9" s="1132" t="s">
        <v>8838</v>
      </c>
      <c r="AN9" s="1068"/>
      <c r="AO9" s="1068"/>
      <c r="AP9" s="1068"/>
      <c r="AQ9" s="1068"/>
      <c r="AR9" s="1068"/>
      <c r="AS9" s="1068"/>
      <c r="AT9" s="1068"/>
      <c r="AU9" s="1068"/>
      <c r="AV9" s="1068"/>
      <c r="AW9" s="1068"/>
      <c r="AX9" s="1068"/>
      <c r="AY9" s="1068"/>
      <c r="AZ9" s="1068"/>
    </row>
    <row r="10" spans="2:52" s="207" customFormat="1" ht="30.75" thickTop="1">
      <c r="B10" s="505" t="s">
        <v>17619</v>
      </c>
      <c r="C10" s="1134" t="s">
        <v>8138</v>
      </c>
      <c r="D10" s="329" t="s">
        <v>682</v>
      </c>
      <c r="E10" s="329">
        <v>3</v>
      </c>
      <c r="F10" s="752">
        <v>0</v>
      </c>
      <c r="G10" s="752">
        <v>0</v>
      </c>
      <c r="H10" s="752">
        <v>0</v>
      </c>
      <c r="I10" s="752">
        <v>1.1475235004315534</v>
      </c>
      <c r="J10" s="752">
        <v>0</v>
      </c>
      <c r="K10" s="1721">
        <f>IFERROR(SUM(F10:J10),0)</f>
        <v>1.1475235004315534</v>
      </c>
      <c r="L10" s="1821">
        <v>0</v>
      </c>
      <c r="M10" s="1821">
        <v>0</v>
      </c>
      <c r="N10" s="1821">
        <v>0</v>
      </c>
      <c r="O10" s="1821">
        <v>0</v>
      </c>
      <c r="P10" s="1821">
        <v>0</v>
      </c>
      <c r="Q10" s="1822">
        <f>IFERROR(SUM(L10:P10),0)</f>
        <v>0</v>
      </c>
      <c r="R10" s="268"/>
      <c r="S10" s="1137" t="s">
        <v>8840</v>
      </c>
      <c r="U10" s="335"/>
      <c r="V10" s="334"/>
      <c r="W10" s="397"/>
      <c r="X10" s="336">
        <f>IF( SUM( Z10:AJ10 ) = 0, 0, $Z$7 )</f>
        <v>0</v>
      </c>
      <c r="Y10" s="397"/>
      <c r="Z10" s="1281">
        <f xml:space="preserve"> IF( ISNUMBER(F10), 0, 1 )</f>
        <v>0</v>
      </c>
      <c r="AA10" s="1281">
        <f t="shared" ref="AA10:AA11" si="0" xml:space="preserve"> IF( ISNUMBER(G10), 0, 1 )</f>
        <v>0</v>
      </c>
      <c r="AB10" s="1281">
        <f t="shared" ref="AB10:AB11" si="1" xml:space="preserve"> IF( ISNUMBER(H10), 0, 1 )</f>
        <v>0</v>
      </c>
      <c r="AC10" s="1281">
        <f t="shared" ref="AC10:AC11" si="2" xml:space="preserve"> IF( ISNUMBER(I10), 0, 1 )</f>
        <v>0</v>
      </c>
      <c r="AD10" s="1281">
        <f t="shared" ref="AD10:AD11" si="3" xml:space="preserve"> IF( ISNUMBER(J10), 0, 1 )</f>
        <v>0</v>
      </c>
      <c r="AE10" s="244"/>
      <c r="AF10" s="1281">
        <f t="shared" ref="AF10:AF11" si="4" xml:space="preserve"> IF( ISNUMBER(L10), 0, 1 )</f>
        <v>0</v>
      </c>
      <c r="AG10" s="1281">
        <f t="shared" ref="AG10:AG11" si="5" xml:space="preserve"> IF( ISNUMBER(M10), 0, 1 )</f>
        <v>0</v>
      </c>
      <c r="AH10" s="1281">
        <f t="shared" ref="AH10:AH11" si="6" xml:space="preserve"> IF( ISNUMBER(N10), 0, 1 )</f>
        <v>0</v>
      </c>
      <c r="AI10" s="1281">
        <f t="shared" ref="AI10:AI11" si="7" xml:space="preserve"> IF( ISNUMBER(O10), 0, 1 )</f>
        <v>0</v>
      </c>
      <c r="AJ10" s="1281">
        <f t="shared" ref="AJ10:AJ11" si="8" xml:space="preserve"> IF( ISNUMBER(P10), 0, 1 )</f>
        <v>0</v>
      </c>
      <c r="AK10" s="397"/>
      <c r="AM10" s="505" t="s">
        <v>8839</v>
      </c>
      <c r="AN10" s="1134" t="s">
        <v>8138</v>
      </c>
      <c r="AO10" s="1280" t="s">
        <v>8841</v>
      </c>
      <c r="AP10" s="975" t="s">
        <v>8842</v>
      </c>
      <c r="AQ10" s="975" t="s">
        <v>8843</v>
      </c>
      <c r="AR10" s="975" t="s">
        <v>8844</v>
      </c>
      <c r="AS10" s="975" t="s">
        <v>8845</v>
      </c>
      <c r="AT10" s="733" t="s">
        <v>8846</v>
      </c>
      <c r="AU10" s="873" t="s">
        <v>8847</v>
      </c>
      <c r="AV10" s="873" t="s">
        <v>8848</v>
      </c>
      <c r="AW10" s="873" t="s">
        <v>8849</v>
      </c>
      <c r="AX10" s="873" t="s">
        <v>8850</v>
      </c>
      <c r="AY10" s="873" t="s">
        <v>8851</v>
      </c>
      <c r="AZ10" s="1250" t="s">
        <v>8852</v>
      </c>
    </row>
    <row r="11" spans="2:52" s="207" customFormat="1" ht="15.75" customHeight="1">
      <c r="B11" s="514" t="s">
        <v>8839</v>
      </c>
      <c r="C11" s="406" t="s">
        <v>8140</v>
      </c>
      <c r="D11" s="338" t="s">
        <v>682</v>
      </c>
      <c r="E11" s="338">
        <v>3</v>
      </c>
      <c r="F11" s="755">
        <v>0</v>
      </c>
      <c r="G11" s="755">
        <v>0</v>
      </c>
      <c r="H11" s="755">
        <v>0</v>
      </c>
      <c r="I11" s="755">
        <v>0</v>
      </c>
      <c r="J11" s="755">
        <v>0</v>
      </c>
      <c r="K11" s="1723">
        <f>IFERROR(SUM(F11:J11),0)</f>
        <v>0</v>
      </c>
      <c r="L11" s="857">
        <v>0</v>
      </c>
      <c r="M11" s="857">
        <v>0</v>
      </c>
      <c r="N11" s="857">
        <v>0</v>
      </c>
      <c r="O11" s="857">
        <v>0</v>
      </c>
      <c r="P11" s="857">
        <v>0</v>
      </c>
      <c r="Q11" s="1823">
        <f>IFERROR(SUM(L11:P11),0)</f>
        <v>0</v>
      </c>
      <c r="R11" s="268"/>
      <c r="S11" s="1142" t="s">
        <v>8853</v>
      </c>
      <c r="U11" s="343"/>
      <c r="V11" s="334"/>
      <c r="W11" s="397"/>
      <c r="X11" s="336">
        <f>IF( SUM( Z11:AJ11 ) = 0, 0, $Z$7 )</f>
        <v>0</v>
      </c>
      <c r="Y11" s="397"/>
      <c r="Z11" s="1281">
        <f t="shared" ref="Z11" si="9" xml:space="preserve"> IF( ISNUMBER(F11), 0, 1 )</f>
        <v>0</v>
      </c>
      <c r="AA11" s="1281">
        <f t="shared" si="0"/>
        <v>0</v>
      </c>
      <c r="AB11" s="1281">
        <f t="shared" si="1"/>
        <v>0</v>
      </c>
      <c r="AC11" s="1281">
        <f t="shared" si="2"/>
        <v>0</v>
      </c>
      <c r="AD11" s="1281">
        <f t="shared" si="3"/>
        <v>0</v>
      </c>
      <c r="AE11" s="244"/>
      <c r="AF11" s="1281">
        <f t="shared" si="4"/>
        <v>0</v>
      </c>
      <c r="AG11" s="1281">
        <f t="shared" si="5"/>
        <v>0</v>
      </c>
      <c r="AH11" s="1281">
        <f t="shared" si="6"/>
        <v>0</v>
      </c>
      <c r="AI11" s="1281">
        <f t="shared" si="7"/>
        <v>0</v>
      </c>
      <c r="AJ11" s="1281">
        <f t="shared" si="8"/>
        <v>0</v>
      </c>
      <c r="AK11" s="397"/>
      <c r="AM11" s="514" t="s">
        <v>8839</v>
      </c>
      <c r="AN11" s="406" t="s">
        <v>8140</v>
      </c>
      <c r="AO11" s="976" t="s">
        <v>8854</v>
      </c>
      <c r="AP11" s="976" t="s">
        <v>8855</v>
      </c>
      <c r="AQ11" s="976" t="s">
        <v>8856</v>
      </c>
      <c r="AR11" s="976" t="s">
        <v>8857</v>
      </c>
      <c r="AS11" s="976" t="s">
        <v>8858</v>
      </c>
      <c r="AT11" s="735" t="s">
        <v>8859</v>
      </c>
      <c r="AU11" s="863" t="s">
        <v>8860</v>
      </c>
      <c r="AV11" s="863" t="s">
        <v>8861</v>
      </c>
      <c r="AW11" s="863" t="s">
        <v>8862</v>
      </c>
      <c r="AX11" s="863" t="s">
        <v>8863</v>
      </c>
      <c r="AY11" s="863" t="s">
        <v>8864</v>
      </c>
      <c r="AZ11" s="862" t="s">
        <v>8865</v>
      </c>
    </row>
    <row r="12" spans="2:52" s="207" customFormat="1" ht="15.75" customHeight="1">
      <c r="B12" s="514" t="s">
        <v>8839</v>
      </c>
      <c r="C12" s="406" t="s">
        <v>8142</v>
      </c>
      <c r="D12" s="338" t="s">
        <v>682</v>
      </c>
      <c r="E12" s="338">
        <v>3</v>
      </c>
      <c r="F12" s="1723">
        <f>IFERROR(F10+F11,0)</f>
        <v>0</v>
      </c>
      <c r="G12" s="1723">
        <f t="shared" ref="G12:K12" si="10">IFERROR(G10+G11,0)</f>
        <v>0</v>
      </c>
      <c r="H12" s="1723">
        <f t="shared" si="10"/>
        <v>0</v>
      </c>
      <c r="I12" s="1723">
        <f t="shared" si="10"/>
        <v>1.1475235004315534</v>
      </c>
      <c r="J12" s="1723">
        <f t="shared" si="10"/>
        <v>0</v>
      </c>
      <c r="K12" s="1723">
        <f t="shared" si="10"/>
        <v>1.1475235004315534</v>
      </c>
      <c r="L12" s="1723">
        <f>IFERROR(L10+L11,0)</f>
        <v>0</v>
      </c>
      <c r="M12" s="1723">
        <f t="shared" ref="M12" si="11">IFERROR(M10+M11,0)</f>
        <v>0</v>
      </c>
      <c r="N12" s="1723">
        <f t="shared" ref="N12" si="12">IFERROR(N10+N11,0)</f>
        <v>0</v>
      </c>
      <c r="O12" s="1723">
        <f t="shared" ref="O12" si="13">IFERROR(O10+O11,0)</f>
        <v>0</v>
      </c>
      <c r="P12" s="1723">
        <f t="shared" ref="P12" si="14">IFERROR(P10+P11,0)</f>
        <v>0</v>
      </c>
      <c r="Q12" s="1823">
        <f t="shared" ref="Q12" si="15">IFERROR(Q10+Q11,0)</f>
        <v>0</v>
      </c>
      <c r="R12" s="268"/>
      <c r="S12" s="1142" t="s">
        <v>8866</v>
      </c>
      <c r="U12" s="343"/>
      <c r="V12" s="334"/>
      <c r="W12" s="397"/>
      <c r="X12" s="244"/>
      <c r="Y12" s="397"/>
      <c r="Z12" s="244"/>
      <c r="AA12" s="244"/>
      <c r="AB12" s="244"/>
      <c r="AC12" s="244"/>
      <c r="AD12" s="244"/>
      <c r="AE12" s="244"/>
      <c r="AF12" s="244"/>
      <c r="AG12" s="244"/>
      <c r="AH12" s="244"/>
      <c r="AI12" s="244"/>
      <c r="AJ12" s="244"/>
      <c r="AK12" s="397"/>
      <c r="AM12" s="514" t="s">
        <v>8839</v>
      </c>
      <c r="AN12" s="406" t="s">
        <v>8142</v>
      </c>
      <c r="AO12" s="735" t="s">
        <v>8867</v>
      </c>
      <c r="AP12" s="735" t="s">
        <v>8868</v>
      </c>
      <c r="AQ12" s="735" t="s">
        <v>8869</v>
      </c>
      <c r="AR12" s="735" t="s">
        <v>8870</v>
      </c>
      <c r="AS12" s="735" t="s">
        <v>8871</v>
      </c>
      <c r="AT12" s="735" t="s">
        <v>8872</v>
      </c>
      <c r="AU12" s="735" t="s">
        <v>8873</v>
      </c>
      <c r="AV12" s="735" t="s">
        <v>8874</v>
      </c>
      <c r="AW12" s="735" t="s">
        <v>8875</v>
      </c>
      <c r="AX12" s="735" t="s">
        <v>8876</v>
      </c>
      <c r="AY12" s="735" t="s">
        <v>8877</v>
      </c>
      <c r="AZ12" s="862" t="s">
        <v>8878</v>
      </c>
    </row>
    <row r="13" spans="2:52" s="207" customFormat="1" ht="15.75" customHeight="1">
      <c r="B13" s="514" t="s">
        <v>8879</v>
      </c>
      <c r="C13" s="406" t="s">
        <v>8138</v>
      </c>
      <c r="D13" s="338" t="s">
        <v>682</v>
      </c>
      <c r="E13" s="338">
        <v>3</v>
      </c>
      <c r="F13" s="755">
        <v>0</v>
      </c>
      <c r="G13" s="755">
        <v>0</v>
      </c>
      <c r="H13" s="755">
        <v>0</v>
      </c>
      <c r="I13" s="755">
        <v>0</v>
      </c>
      <c r="J13" s="755">
        <v>0</v>
      </c>
      <c r="K13" s="1723">
        <f>IFERROR(SUM(F13:J13),0)</f>
        <v>0</v>
      </c>
      <c r="L13" s="857">
        <v>0</v>
      </c>
      <c r="M13" s="857">
        <v>0</v>
      </c>
      <c r="N13" s="857">
        <v>0</v>
      </c>
      <c r="O13" s="857">
        <v>0</v>
      </c>
      <c r="P13" s="857">
        <v>0</v>
      </c>
      <c r="Q13" s="1823">
        <f>IFERROR(SUM(L13:P13),0)</f>
        <v>0</v>
      </c>
      <c r="R13" s="268"/>
      <c r="S13" s="1142" t="s">
        <v>8880</v>
      </c>
      <c r="U13" s="343"/>
      <c r="V13" s="334"/>
      <c r="W13" s="397"/>
      <c r="X13" s="336">
        <f t="shared" ref="X13:X14" si="16">IF( SUM( Z13:AJ13 ) = 0, 0, $Z$7 )</f>
        <v>0</v>
      </c>
      <c r="Y13" s="397"/>
      <c r="Z13" s="1281">
        <f t="shared" ref="Z13:Z14" si="17" xml:space="preserve"> IF( ISNUMBER(F13), 0, 1 )</f>
        <v>0</v>
      </c>
      <c r="AA13" s="1281">
        <f t="shared" ref="AA13:AA14" si="18" xml:space="preserve"> IF( ISNUMBER(G13), 0, 1 )</f>
        <v>0</v>
      </c>
      <c r="AB13" s="1281">
        <f t="shared" ref="AB13:AB14" si="19" xml:space="preserve"> IF( ISNUMBER(H13), 0, 1 )</f>
        <v>0</v>
      </c>
      <c r="AC13" s="1281">
        <f t="shared" ref="AC13:AC14" si="20" xml:space="preserve"> IF( ISNUMBER(I13), 0, 1 )</f>
        <v>0</v>
      </c>
      <c r="AD13" s="1281">
        <f t="shared" ref="AD13:AD14" si="21" xml:space="preserve"> IF( ISNUMBER(J13), 0, 1 )</f>
        <v>0</v>
      </c>
      <c r="AE13" s="244"/>
      <c r="AF13" s="1281">
        <f t="shared" ref="AF13:AF14" si="22" xml:space="preserve"> IF( ISNUMBER(L13), 0, 1 )</f>
        <v>0</v>
      </c>
      <c r="AG13" s="1281">
        <f t="shared" ref="AG13:AG14" si="23" xml:space="preserve"> IF( ISNUMBER(M13), 0, 1 )</f>
        <v>0</v>
      </c>
      <c r="AH13" s="1281">
        <f t="shared" ref="AH13:AH14" si="24" xml:space="preserve"> IF( ISNUMBER(N13), 0, 1 )</f>
        <v>0</v>
      </c>
      <c r="AI13" s="1281">
        <f t="shared" ref="AI13:AI14" si="25" xml:space="preserve"> IF( ISNUMBER(O13), 0, 1 )</f>
        <v>0</v>
      </c>
      <c r="AJ13" s="1281">
        <f t="shared" ref="AJ13:AJ14" si="26" xml:space="preserve"> IF( ISNUMBER(P13), 0, 1 )</f>
        <v>0</v>
      </c>
      <c r="AK13" s="397"/>
      <c r="AM13" s="514" t="s">
        <v>8879</v>
      </c>
      <c r="AN13" s="406" t="s">
        <v>8138</v>
      </c>
      <c r="AO13" s="976" t="s">
        <v>8881</v>
      </c>
      <c r="AP13" s="976" t="s">
        <v>8882</v>
      </c>
      <c r="AQ13" s="976" t="s">
        <v>8883</v>
      </c>
      <c r="AR13" s="976" t="s">
        <v>8884</v>
      </c>
      <c r="AS13" s="976" t="s">
        <v>8885</v>
      </c>
      <c r="AT13" s="735" t="s">
        <v>8886</v>
      </c>
      <c r="AU13" s="863" t="s">
        <v>8887</v>
      </c>
      <c r="AV13" s="863" t="s">
        <v>8888</v>
      </c>
      <c r="AW13" s="863" t="s">
        <v>8889</v>
      </c>
      <c r="AX13" s="863" t="s">
        <v>8890</v>
      </c>
      <c r="AY13" s="863" t="s">
        <v>8891</v>
      </c>
      <c r="AZ13" s="862" t="s">
        <v>8892</v>
      </c>
    </row>
    <row r="14" spans="2:52" s="207" customFormat="1" ht="15.75" customHeight="1">
      <c r="B14" s="514" t="s">
        <v>8879</v>
      </c>
      <c r="C14" s="406" t="s">
        <v>8140</v>
      </c>
      <c r="D14" s="338" t="s">
        <v>682</v>
      </c>
      <c r="E14" s="338">
        <v>3</v>
      </c>
      <c r="F14" s="755">
        <v>0</v>
      </c>
      <c r="G14" s="755">
        <v>0</v>
      </c>
      <c r="H14" s="755">
        <v>0</v>
      </c>
      <c r="I14" s="755">
        <v>0</v>
      </c>
      <c r="J14" s="755">
        <v>0</v>
      </c>
      <c r="K14" s="1723">
        <f>IFERROR(SUM(F14:J14),0)</f>
        <v>0</v>
      </c>
      <c r="L14" s="857">
        <v>0</v>
      </c>
      <c r="M14" s="857">
        <v>0</v>
      </c>
      <c r="N14" s="857">
        <v>0</v>
      </c>
      <c r="O14" s="857">
        <v>0</v>
      </c>
      <c r="P14" s="857">
        <v>0</v>
      </c>
      <c r="Q14" s="1823">
        <f>IFERROR(SUM(L14:P14),0)</f>
        <v>0</v>
      </c>
      <c r="R14" s="268"/>
      <c r="S14" s="1142" t="s">
        <v>8893</v>
      </c>
      <c r="U14" s="343"/>
      <c r="V14" s="334"/>
      <c r="W14" s="1247"/>
      <c r="X14" s="336">
        <f t="shared" si="16"/>
        <v>0</v>
      </c>
      <c r="Y14" s="1247"/>
      <c r="Z14" s="1281">
        <f t="shared" si="17"/>
        <v>0</v>
      </c>
      <c r="AA14" s="1281">
        <f t="shared" si="18"/>
        <v>0</v>
      </c>
      <c r="AB14" s="1281">
        <f t="shared" si="19"/>
        <v>0</v>
      </c>
      <c r="AC14" s="1281">
        <f t="shared" si="20"/>
        <v>0</v>
      </c>
      <c r="AD14" s="1281">
        <f t="shared" si="21"/>
        <v>0</v>
      </c>
      <c r="AE14" s="244"/>
      <c r="AF14" s="1281">
        <f t="shared" si="22"/>
        <v>0</v>
      </c>
      <c r="AG14" s="1281">
        <f t="shared" si="23"/>
        <v>0</v>
      </c>
      <c r="AH14" s="1281">
        <f t="shared" si="24"/>
        <v>0</v>
      </c>
      <c r="AI14" s="1281">
        <f t="shared" si="25"/>
        <v>0</v>
      </c>
      <c r="AJ14" s="1281">
        <f t="shared" si="26"/>
        <v>0</v>
      </c>
      <c r="AK14" s="1247"/>
      <c r="AM14" s="514" t="s">
        <v>8879</v>
      </c>
      <c r="AN14" s="406" t="s">
        <v>8140</v>
      </c>
      <c r="AO14" s="976" t="s">
        <v>8894</v>
      </c>
      <c r="AP14" s="976" t="s">
        <v>8895</v>
      </c>
      <c r="AQ14" s="976" t="s">
        <v>8896</v>
      </c>
      <c r="AR14" s="976" t="s">
        <v>8897</v>
      </c>
      <c r="AS14" s="976" t="s">
        <v>8898</v>
      </c>
      <c r="AT14" s="735" t="s">
        <v>8899</v>
      </c>
      <c r="AU14" s="863" t="s">
        <v>8900</v>
      </c>
      <c r="AV14" s="863" t="s">
        <v>8901</v>
      </c>
      <c r="AW14" s="863" t="s">
        <v>8902</v>
      </c>
      <c r="AX14" s="863" t="s">
        <v>8903</v>
      </c>
      <c r="AY14" s="863" t="s">
        <v>8904</v>
      </c>
      <c r="AZ14" s="862" t="s">
        <v>8905</v>
      </c>
    </row>
    <row r="15" spans="2:52" s="207" customFormat="1" ht="15.75" customHeight="1">
      <c r="B15" s="514" t="s">
        <v>8879</v>
      </c>
      <c r="C15" s="406" t="s">
        <v>8142</v>
      </c>
      <c r="D15" s="338" t="s">
        <v>682</v>
      </c>
      <c r="E15" s="338">
        <v>3</v>
      </c>
      <c r="F15" s="1723">
        <f>IFERROR(F13+F14,0)</f>
        <v>0</v>
      </c>
      <c r="G15" s="1723">
        <f t="shared" ref="G15:K15" si="27">IFERROR(G13+G14,0)</f>
        <v>0</v>
      </c>
      <c r="H15" s="1723">
        <f t="shared" si="27"/>
        <v>0</v>
      </c>
      <c r="I15" s="1723">
        <f t="shared" si="27"/>
        <v>0</v>
      </c>
      <c r="J15" s="1723">
        <f t="shared" si="27"/>
        <v>0</v>
      </c>
      <c r="K15" s="1723">
        <f t="shared" si="27"/>
        <v>0</v>
      </c>
      <c r="L15" s="1723">
        <f>IFERROR(L13+L14,0)</f>
        <v>0</v>
      </c>
      <c r="M15" s="1723">
        <f t="shared" ref="M15" si="28">IFERROR(M13+M14,0)</f>
        <v>0</v>
      </c>
      <c r="N15" s="1723">
        <f t="shared" ref="N15" si="29">IFERROR(N13+N14,0)</f>
        <v>0</v>
      </c>
      <c r="O15" s="1723">
        <f t="shared" ref="O15" si="30">IFERROR(O13+O14,0)</f>
        <v>0</v>
      </c>
      <c r="P15" s="1723">
        <f t="shared" ref="P15" si="31">IFERROR(P13+P14,0)</f>
        <v>0</v>
      </c>
      <c r="Q15" s="1823">
        <f t="shared" ref="Q15" si="32">IFERROR(Q13+Q14,0)</f>
        <v>0</v>
      </c>
      <c r="R15" s="268"/>
      <c r="S15" s="1142" t="s">
        <v>8906</v>
      </c>
      <c r="U15" s="343"/>
      <c r="V15" s="334"/>
      <c r="W15" s="1247"/>
      <c r="X15" s="244"/>
      <c r="Y15" s="1247"/>
      <c r="Z15" s="244"/>
      <c r="AA15" s="244"/>
      <c r="AB15" s="244"/>
      <c r="AC15" s="244"/>
      <c r="AD15" s="244"/>
      <c r="AE15" s="244"/>
      <c r="AF15" s="244"/>
      <c r="AG15" s="244"/>
      <c r="AH15" s="244"/>
      <c r="AI15" s="244"/>
      <c r="AJ15" s="244"/>
      <c r="AK15" s="1247"/>
      <c r="AM15" s="514" t="s">
        <v>8879</v>
      </c>
      <c r="AN15" s="406" t="s">
        <v>8142</v>
      </c>
      <c r="AO15" s="735" t="s">
        <v>8907</v>
      </c>
      <c r="AP15" s="735" t="s">
        <v>8908</v>
      </c>
      <c r="AQ15" s="735" t="s">
        <v>8909</v>
      </c>
      <c r="AR15" s="735" t="s">
        <v>8910</v>
      </c>
      <c r="AS15" s="735" t="s">
        <v>8911</v>
      </c>
      <c r="AT15" s="735" t="s">
        <v>8912</v>
      </c>
      <c r="AU15" s="735" t="s">
        <v>8913</v>
      </c>
      <c r="AV15" s="735" t="s">
        <v>8914</v>
      </c>
      <c r="AW15" s="735" t="s">
        <v>8915</v>
      </c>
      <c r="AX15" s="735" t="s">
        <v>8916</v>
      </c>
      <c r="AY15" s="735" t="s">
        <v>8917</v>
      </c>
      <c r="AZ15" s="862" t="s">
        <v>8918</v>
      </c>
    </row>
    <row r="16" spans="2:52" s="207" customFormat="1" ht="15.75" customHeight="1">
      <c r="B16" s="514" t="s">
        <v>8919</v>
      </c>
      <c r="C16" s="406" t="s">
        <v>8138</v>
      </c>
      <c r="D16" s="338" t="s">
        <v>682</v>
      </c>
      <c r="E16" s="338">
        <v>3</v>
      </c>
      <c r="F16" s="755">
        <v>0</v>
      </c>
      <c r="G16" s="755">
        <v>0</v>
      </c>
      <c r="H16" s="755">
        <v>0</v>
      </c>
      <c r="I16" s="755">
        <v>0</v>
      </c>
      <c r="J16" s="755">
        <v>0</v>
      </c>
      <c r="K16" s="1723">
        <f>IFERROR(SUM(F16:J16),0)</f>
        <v>0</v>
      </c>
      <c r="L16" s="857">
        <v>0</v>
      </c>
      <c r="M16" s="857">
        <v>0</v>
      </c>
      <c r="N16" s="857">
        <v>0</v>
      </c>
      <c r="O16" s="857">
        <v>0</v>
      </c>
      <c r="P16" s="857">
        <v>0</v>
      </c>
      <c r="Q16" s="1823">
        <f>IFERROR(SUM(L16:P16),0)</f>
        <v>0</v>
      </c>
      <c r="R16" s="268"/>
      <c r="S16" s="1142" t="s">
        <v>8920</v>
      </c>
      <c r="U16" s="343"/>
      <c r="V16" s="334"/>
      <c r="W16" s="1247"/>
      <c r="X16" s="336">
        <f t="shared" ref="X16:X17" si="33">IF( SUM( Z16:AJ16 ) = 0, 0, $Z$7 )</f>
        <v>0</v>
      </c>
      <c r="Y16" s="1247"/>
      <c r="Z16" s="1281">
        <f t="shared" ref="Z16:Z17" si="34" xml:space="preserve"> IF( ISNUMBER(F16), 0, 1 )</f>
        <v>0</v>
      </c>
      <c r="AA16" s="1281">
        <f t="shared" ref="AA16:AA17" si="35" xml:space="preserve"> IF( ISNUMBER(G16), 0, 1 )</f>
        <v>0</v>
      </c>
      <c r="AB16" s="1281">
        <f t="shared" ref="AB16:AB17" si="36" xml:space="preserve"> IF( ISNUMBER(H16), 0, 1 )</f>
        <v>0</v>
      </c>
      <c r="AC16" s="1281">
        <f t="shared" ref="AC16:AC17" si="37" xml:space="preserve"> IF( ISNUMBER(I16), 0, 1 )</f>
        <v>0</v>
      </c>
      <c r="AD16" s="1281">
        <f t="shared" ref="AD16:AD17" si="38" xml:space="preserve"> IF( ISNUMBER(J16), 0, 1 )</f>
        <v>0</v>
      </c>
      <c r="AE16" s="244"/>
      <c r="AF16" s="1281">
        <f t="shared" ref="AF16:AF17" si="39" xml:space="preserve"> IF( ISNUMBER(L16), 0, 1 )</f>
        <v>0</v>
      </c>
      <c r="AG16" s="1281">
        <f t="shared" ref="AG16:AG17" si="40" xml:space="preserve"> IF( ISNUMBER(M16), 0, 1 )</f>
        <v>0</v>
      </c>
      <c r="AH16" s="1281">
        <f t="shared" ref="AH16:AH17" si="41" xml:space="preserve"> IF( ISNUMBER(N16), 0, 1 )</f>
        <v>0</v>
      </c>
      <c r="AI16" s="1281">
        <f t="shared" ref="AI16:AI17" si="42" xml:space="preserve"> IF( ISNUMBER(O16), 0, 1 )</f>
        <v>0</v>
      </c>
      <c r="AJ16" s="1281">
        <f t="shared" ref="AJ16:AJ17" si="43" xml:space="preserve"> IF( ISNUMBER(P16), 0, 1 )</f>
        <v>0</v>
      </c>
      <c r="AK16" s="1247"/>
      <c r="AM16" s="514" t="s">
        <v>8919</v>
      </c>
      <c r="AN16" s="406" t="s">
        <v>8138</v>
      </c>
      <c r="AO16" s="976" t="s">
        <v>8921</v>
      </c>
      <c r="AP16" s="976" t="s">
        <v>8922</v>
      </c>
      <c r="AQ16" s="976" t="s">
        <v>8923</v>
      </c>
      <c r="AR16" s="976" t="s">
        <v>8924</v>
      </c>
      <c r="AS16" s="976" t="s">
        <v>8925</v>
      </c>
      <c r="AT16" s="735" t="s">
        <v>8926</v>
      </c>
      <c r="AU16" s="863" t="s">
        <v>8927</v>
      </c>
      <c r="AV16" s="863" t="s">
        <v>8928</v>
      </c>
      <c r="AW16" s="863" t="s">
        <v>8929</v>
      </c>
      <c r="AX16" s="863" t="s">
        <v>8930</v>
      </c>
      <c r="AY16" s="863" t="s">
        <v>8931</v>
      </c>
      <c r="AZ16" s="862" t="s">
        <v>8932</v>
      </c>
    </row>
    <row r="17" spans="2:52" ht="15.75" customHeight="1">
      <c r="B17" s="514" t="s">
        <v>8919</v>
      </c>
      <c r="C17" s="406" t="s">
        <v>8140</v>
      </c>
      <c r="D17" s="338" t="s">
        <v>682</v>
      </c>
      <c r="E17" s="338">
        <v>3</v>
      </c>
      <c r="F17" s="755">
        <v>0</v>
      </c>
      <c r="G17" s="755">
        <v>0</v>
      </c>
      <c r="H17" s="755">
        <v>0</v>
      </c>
      <c r="I17" s="755">
        <v>0</v>
      </c>
      <c r="J17" s="755">
        <v>0</v>
      </c>
      <c r="K17" s="1723">
        <f>IFERROR(SUM(F17:J17),0)</f>
        <v>0</v>
      </c>
      <c r="L17" s="857">
        <v>0</v>
      </c>
      <c r="M17" s="857">
        <v>0</v>
      </c>
      <c r="N17" s="857">
        <v>0</v>
      </c>
      <c r="O17" s="857">
        <v>0</v>
      </c>
      <c r="P17" s="857">
        <v>0</v>
      </c>
      <c r="Q17" s="1823">
        <f>IFERROR(SUM(L17:P17),0)</f>
        <v>0</v>
      </c>
      <c r="R17" s="268"/>
      <c r="S17" s="1142" t="s">
        <v>8933</v>
      </c>
      <c r="T17" s="207"/>
      <c r="U17" s="343"/>
      <c r="V17" s="334"/>
      <c r="W17" s="1249"/>
      <c r="X17" s="336">
        <f t="shared" si="33"/>
        <v>0</v>
      </c>
      <c r="Y17" s="1249"/>
      <c r="Z17" s="1281">
        <f t="shared" si="34"/>
        <v>0</v>
      </c>
      <c r="AA17" s="1281">
        <f t="shared" si="35"/>
        <v>0</v>
      </c>
      <c r="AB17" s="1281">
        <f t="shared" si="36"/>
        <v>0</v>
      </c>
      <c r="AC17" s="1281">
        <f t="shared" si="37"/>
        <v>0</v>
      </c>
      <c r="AD17" s="1281">
        <f t="shared" si="38"/>
        <v>0</v>
      </c>
      <c r="AE17" s="244"/>
      <c r="AF17" s="1281">
        <f t="shared" si="39"/>
        <v>0</v>
      </c>
      <c r="AG17" s="1281">
        <f t="shared" si="40"/>
        <v>0</v>
      </c>
      <c r="AH17" s="1281">
        <f t="shared" si="41"/>
        <v>0</v>
      </c>
      <c r="AI17" s="1281">
        <f t="shared" si="42"/>
        <v>0</v>
      </c>
      <c r="AJ17" s="1281">
        <f t="shared" si="43"/>
        <v>0</v>
      </c>
      <c r="AK17" s="1249"/>
      <c r="AM17" s="514" t="s">
        <v>8919</v>
      </c>
      <c r="AN17" s="406" t="s">
        <v>8140</v>
      </c>
      <c r="AO17" s="976" t="s">
        <v>8934</v>
      </c>
      <c r="AP17" s="976" t="s">
        <v>8935</v>
      </c>
      <c r="AQ17" s="976" t="s">
        <v>8936</v>
      </c>
      <c r="AR17" s="976" t="s">
        <v>8937</v>
      </c>
      <c r="AS17" s="976" t="s">
        <v>8938</v>
      </c>
      <c r="AT17" s="735" t="s">
        <v>8939</v>
      </c>
      <c r="AU17" s="863" t="s">
        <v>8940</v>
      </c>
      <c r="AV17" s="863" t="s">
        <v>8941</v>
      </c>
      <c r="AW17" s="863" t="s">
        <v>8942</v>
      </c>
      <c r="AX17" s="863" t="s">
        <v>8943</v>
      </c>
      <c r="AY17" s="863" t="s">
        <v>8944</v>
      </c>
      <c r="AZ17" s="862" t="s">
        <v>8945</v>
      </c>
    </row>
    <row r="18" spans="2:52" ht="15.75" customHeight="1">
      <c r="B18" s="514" t="s">
        <v>8919</v>
      </c>
      <c r="C18" s="406" t="s">
        <v>8142</v>
      </c>
      <c r="D18" s="338" t="s">
        <v>682</v>
      </c>
      <c r="E18" s="338">
        <v>3</v>
      </c>
      <c r="F18" s="1723">
        <f>IFERROR(F16+F17,0)</f>
        <v>0</v>
      </c>
      <c r="G18" s="1723">
        <f t="shared" ref="G18:K18" si="44">IFERROR(G16+G17,0)</f>
        <v>0</v>
      </c>
      <c r="H18" s="1723">
        <f t="shared" si="44"/>
        <v>0</v>
      </c>
      <c r="I18" s="1723">
        <f t="shared" si="44"/>
        <v>0</v>
      </c>
      <c r="J18" s="1723">
        <f t="shared" si="44"/>
        <v>0</v>
      </c>
      <c r="K18" s="1723">
        <f t="shared" si="44"/>
        <v>0</v>
      </c>
      <c r="L18" s="1723">
        <f>IFERROR(L16+L17,0)</f>
        <v>0</v>
      </c>
      <c r="M18" s="1723">
        <f t="shared" ref="M18" si="45">IFERROR(M16+M17,0)</f>
        <v>0</v>
      </c>
      <c r="N18" s="1723">
        <f t="shared" ref="N18" si="46">IFERROR(N16+N17,0)</f>
        <v>0</v>
      </c>
      <c r="O18" s="1723">
        <f t="shared" ref="O18" si="47">IFERROR(O16+O17,0)</f>
        <v>0</v>
      </c>
      <c r="P18" s="1723">
        <f t="shared" ref="P18" si="48">IFERROR(P16+P17,0)</f>
        <v>0</v>
      </c>
      <c r="Q18" s="1823">
        <f t="shared" ref="Q18" si="49">IFERROR(Q16+Q17,0)</f>
        <v>0</v>
      </c>
      <c r="R18" s="268"/>
      <c r="S18" s="1142" t="s">
        <v>8946</v>
      </c>
      <c r="T18" s="207"/>
      <c r="U18" s="343"/>
      <c r="V18" s="490"/>
      <c r="W18" s="1249"/>
      <c r="X18" s="244"/>
      <c r="Y18" s="1249"/>
      <c r="Z18" s="244"/>
      <c r="AA18" s="244"/>
      <c r="AB18" s="244"/>
      <c r="AC18" s="244"/>
      <c r="AD18" s="244"/>
      <c r="AE18" s="244"/>
      <c r="AF18" s="244"/>
      <c r="AG18" s="244"/>
      <c r="AH18" s="244"/>
      <c r="AI18" s="244"/>
      <c r="AJ18" s="244"/>
      <c r="AK18" s="1249"/>
      <c r="AM18" s="514" t="s">
        <v>8919</v>
      </c>
      <c r="AN18" s="406" t="s">
        <v>8142</v>
      </c>
      <c r="AO18" s="735" t="s">
        <v>8947</v>
      </c>
      <c r="AP18" s="735" t="s">
        <v>8948</v>
      </c>
      <c r="AQ18" s="735" t="s">
        <v>8949</v>
      </c>
      <c r="AR18" s="735" t="s">
        <v>8950</v>
      </c>
      <c r="AS18" s="735" t="s">
        <v>8951</v>
      </c>
      <c r="AT18" s="735" t="s">
        <v>8952</v>
      </c>
      <c r="AU18" s="735" t="s">
        <v>8953</v>
      </c>
      <c r="AV18" s="735" t="s">
        <v>8954</v>
      </c>
      <c r="AW18" s="735" t="s">
        <v>8955</v>
      </c>
      <c r="AX18" s="735" t="s">
        <v>8956</v>
      </c>
      <c r="AY18" s="735" t="s">
        <v>8957</v>
      </c>
      <c r="AZ18" s="862" t="s">
        <v>8958</v>
      </c>
    </row>
    <row r="19" spans="2:52" ht="15.75" customHeight="1">
      <c r="B19" s="514" t="s">
        <v>8959</v>
      </c>
      <c r="C19" s="406" t="s">
        <v>8138</v>
      </c>
      <c r="D19" s="338" t="s">
        <v>682</v>
      </c>
      <c r="E19" s="338">
        <v>3</v>
      </c>
      <c r="F19" s="755">
        <v>0</v>
      </c>
      <c r="G19" s="755">
        <v>0</v>
      </c>
      <c r="H19" s="755">
        <v>0</v>
      </c>
      <c r="I19" s="755">
        <v>0</v>
      </c>
      <c r="J19" s="755">
        <v>0</v>
      </c>
      <c r="K19" s="1723">
        <f>IFERROR(SUM(F19:J19),0)</f>
        <v>0</v>
      </c>
      <c r="L19" s="857">
        <v>0</v>
      </c>
      <c r="M19" s="857">
        <v>0</v>
      </c>
      <c r="N19" s="857">
        <v>0</v>
      </c>
      <c r="O19" s="857">
        <v>0</v>
      </c>
      <c r="P19" s="857">
        <v>0</v>
      </c>
      <c r="Q19" s="1823">
        <f>IFERROR(SUM(L19:P19),0)</f>
        <v>0</v>
      </c>
      <c r="R19" s="268"/>
      <c r="S19" s="1142" t="s">
        <v>8960</v>
      </c>
      <c r="T19" s="207"/>
      <c r="U19" s="1282"/>
      <c r="V19" s="490"/>
      <c r="W19" s="1249"/>
      <c r="X19" s="336">
        <f t="shared" ref="X19:X20" si="50">IF( SUM( Z19:AJ19 ) = 0, 0, $Z$7 )</f>
        <v>0</v>
      </c>
      <c r="Y19" s="1249"/>
      <c r="Z19" s="1281">
        <f t="shared" ref="Z19:Z20" si="51" xml:space="preserve"> IF( ISNUMBER(F19), 0, 1 )</f>
        <v>0</v>
      </c>
      <c r="AA19" s="1281">
        <f t="shared" ref="AA19:AA20" si="52" xml:space="preserve"> IF( ISNUMBER(G19), 0, 1 )</f>
        <v>0</v>
      </c>
      <c r="AB19" s="1281">
        <f t="shared" ref="AB19:AB20" si="53" xml:space="preserve"> IF( ISNUMBER(H19), 0, 1 )</f>
        <v>0</v>
      </c>
      <c r="AC19" s="1281">
        <f t="shared" ref="AC19:AC20" si="54" xml:space="preserve"> IF( ISNUMBER(I19), 0, 1 )</f>
        <v>0</v>
      </c>
      <c r="AD19" s="1281">
        <f t="shared" ref="AD19:AD20" si="55" xml:space="preserve"> IF( ISNUMBER(J19), 0, 1 )</f>
        <v>0</v>
      </c>
      <c r="AE19" s="244"/>
      <c r="AF19" s="1281">
        <f t="shared" ref="AF19:AF20" si="56" xml:space="preserve"> IF( ISNUMBER(L19), 0, 1 )</f>
        <v>0</v>
      </c>
      <c r="AG19" s="1281">
        <f t="shared" ref="AG19:AG20" si="57" xml:space="preserve"> IF( ISNUMBER(M19), 0, 1 )</f>
        <v>0</v>
      </c>
      <c r="AH19" s="1281">
        <f t="shared" ref="AH19:AH20" si="58" xml:space="preserve"> IF( ISNUMBER(N19), 0, 1 )</f>
        <v>0</v>
      </c>
      <c r="AI19" s="1281">
        <f t="shared" ref="AI19:AI20" si="59" xml:space="preserve"> IF( ISNUMBER(O19), 0, 1 )</f>
        <v>0</v>
      </c>
      <c r="AJ19" s="1281">
        <f t="shared" ref="AJ19:AJ20" si="60" xml:space="preserve"> IF( ISNUMBER(P19), 0, 1 )</f>
        <v>0</v>
      </c>
      <c r="AK19" s="1249"/>
      <c r="AM19" s="514" t="s">
        <v>8959</v>
      </c>
      <c r="AN19" s="406" t="s">
        <v>8138</v>
      </c>
      <c r="AO19" s="976" t="s">
        <v>8961</v>
      </c>
      <c r="AP19" s="976" t="s">
        <v>8962</v>
      </c>
      <c r="AQ19" s="976" t="s">
        <v>8963</v>
      </c>
      <c r="AR19" s="976" t="s">
        <v>8964</v>
      </c>
      <c r="AS19" s="976" t="s">
        <v>8965</v>
      </c>
      <c r="AT19" s="735" t="s">
        <v>8966</v>
      </c>
      <c r="AU19" s="863" t="s">
        <v>8967</v>
      </c>
      <c r="AV19" s="863" t="s">
        <v>8968</v>
      </c>
      <c r="AW19" s="863" t="s">
        <v>8969</v>
      </c>
      <c r="AX19" s="863" t="s">
        <v>8970</v>
      </c>
      <c r="AY19" s="863" t="s">
        <v>8971</v>
      </c>
      <c r="AZ19" s="862" t="s">
        <v>8972</v>
      </c>
    </row>
    <row r="20" spans="2:52" ht="15.75" customHeight="1">
      <c r="B20" s="514" t="s">
        <v>8959</v>
      </c>
      <c r="C20" s="406" t="s">
        <v>8140</v>
      </c>
      <c r="D20" s="338" t="s">
        <v>682</v>
      </c>
      <c r="E20" s="338">
        <v>3</v>
      </c>
      <c r="F20" s="755">
        <v>0</v>
      </c>
      <c r="G20" s="755">
        <v>0</v>
      </c>
      <c r="H20" s="755">
        <v>0</v>
      </c>
      <c r="I20" s="755">
        <v>0</v>
      </c>
      <c r="J20" s="755">
        <v>0</v>
      </c>
      <c r="K20" s="1723">
        <f>IFERROR(SUM(F20:J20),0)</f>
        <v>0</v>
      </c>
      <c r="L20" s="857">
        <v>0</v>
      </c>
      <c r="M20" s="857">
        <v>0</v>
      </c>
      <c r="N20" s="857">
        <v>0</v>
      </c>
      <c r="O20" s="857">
        <v>0</v>
      </c>
      <c r="P20" s="857">
        <v>0</v>
      </c>
      <c r="Q20" s="1823">
        <f>IFERROR(SUM(L20:P20),0)</f>
        <v>0</v>
      </c>
      <c r="R20" s="268"/>
      <c r="S20" s="1142" t="s">
        <v>8973</v>
      </c>
      <c r="T20" s="207"/>
      <c r="U20" s="1282"/>
      <c r="V20" s="490"/>
      <c r="W20" s="1249"/>
      <c r="X20" s="336">
        <f t="shared" si="50"/>
        <v>0</v>
      </c>
      <c r="Y20" s="1249"/>
      <c r="Z20" s="1281">
        <f t="shared" si="51"/>
        <v>0</v>
      </c>
      <c r="AA20" s="1281">
        <f t="shared" si="52"/>
        <v>0</v>
      </c>
      <c r="AB20" s="1281">
        <f t="shared" si="53"/>
        <v>0</v>
      </c>
      <c r="AC20" s="1281">
        <f t="shared" si="54"/>
        <v>0</v>
      </c>
      <c r="AD20" s="1281">
        <f t="shared" si="55"/>
        <v>0</v>
      </c>
      <c r="AE20" s="244"/>
      <c r="AF20" s="1281">
        <f t="shared" si="56"/>
        <v>0</v>
      </c>
      <c r="AG20" s="1281">
        <f t="shared" si="57"/>
        <v>0</v>
      </c>
      <c r="AH20" s="1281">
        <f t="shared" si="58"/>
        <v>0</v>
      </c>
      <c r="AI20" s="1281">
        <f t="shared" si="59"/>
        <v>0</v>
      </c>
      <c r="AJ20" s="1281">
        <f t="shared" si="60"/>
        <v>0</v>
      </c>
      <c r="AK20" s="1249"/>
      <c r="AM20" s="514" t="s">
        <v>8959</v>
      </c>
      <c r="AN20" s="406" t="s">
        <v>8140</v>
      </c>
      <c r="AO20" s="976" t="s">
        <v>8974</v>
      </c>
      <c r="AP20" s="976" t="s">
        <v>8975</v>
      </c>
      <c r="AQ20" s="976" t="s">
        <v>8976</v>
      </c>
      <c r="AR20" s="976" t="s">
        <v>8977</v>
      </c>
      <c r="AS20" s="976" t="s">
        <v>8978</v>
      </c>
      <c r="AT20" s="735" t="s">
        <v>8979</v>
      </c>
      <c r="AU20" s="863" t="s">
        <v>8980</v>
      </c>
      <c r="AV20" s="863" t="s">
        <v>8981</v>
      </c>
      <c r="AW20" s="863" t="s">
        <v>8982</v>
      </c>
      <c r="AX20" s="863" t="s">
        <v>8983</v>
      </c>
      <c r="AY20" s="863" t="s">
        <v>8984</v>
      </c>
      <c r="AZ20" s="862" t="s">
        <v>8985</v>
      </c>
    </row>
    <row r="21" spans="2:52" ht="15.75" customHeight="1">
      <c r="B21" s="514" t="s">
        <v>8959</v>
      </c>
      <c r="C21" s="406" t="s">
        <v>8142</v>
      </c>
      <c r="D21" s="338" t="s">
        <v>682</v>
      </c>
      <c r="E21" s="338">
        <v>3</v>
      </c>
      <c r="F21" s="1723">
        <f>IFERROR(F19+F20,0)</f>
        <v>0</v>
      </c>
      <c r="G21" s="1723">
        <f t="shared" ref="G21:K21" si="61">IFERROR(G19+G20,0)</f>
        <v>0</v>
      </c>
      <c r="H21" s="1723">
        <f t="shared" si="61"/>
        <v>0</v>
      </c>
      <c r="I21" s="1723">
        <f t="shared" si="61"/>
        <v>0</v>
      </c>
      <c r="J21" s="1723">
        <f t="shared" si="61"/>
        <v>0</v>
      </c>
      <c r="K21" s="1723">
        <f t="shared" si="61"/>
        <v>0</v>
      </c>
      <c r="L21" s="1723">
        <f>IFERROR(L19+L20,0)</f>
        <v>0</v>
      </c>
      <c r="M21" s="1723">
        <f t="shared" ref="M21" si="62">IFERROR(M19+M20,0)</f>
        <v>0</v>
      </c>
      <c r="N21" s="1723">
        <f t="shared" ref="N21" si="63">IFERROR(N19+N20,0)</f>
        <v>0</v>
      </c>
      <c r="O21" s="1723">
        <f t="shared" ref="O21" si="64">IFERROR(O19+O20,0)</f>
        <v>0</v>
      </c>
      <c r="P21" s="1723">
        <f t="shared" ref="P21" si="65">IFERROR(P19+P20,0)</f>
        <v>0</v>
      </c>
      <c r="Q21" s="1823">
        <f t="shared" ref="Q21" si="66">IFERROR(Q19+Q20,0)</f>
        <v>0</v>
      </c>
      <c r="R21" s="268"/>
      <c r="S21" s="1142" t="s">
        <v>8986</v>
      </c>
      <c r="T21" s="207"/>
      <c r="U21" s="1282"/>
      <c r="V21" s="490"/>
      <c r="W21" s="1249"/>
      <c r="X21" s="244"/>
      <c r="Y21" s="1249"/>
      <c r="Z21" s="244"/>
      <c r="AA21" s="244"/>
      <c r="AB21" s="244"/>
      <c r="AC21" s="244"/>
      <c r="AD21" s="244"/>
      <c r="AE21" s="244"/>
      <c r="AF21" s="244"/>
      <c r="AG21" s="244"/>
      <c r="AH21" s="244"/>
      <c r="AI21" s="244"/>
      <c r="AJ21" s="244"/>
      <c r="AK21" s="1249"/>
      <c r="AM21" s="514" t="s">
        <v>8959</v>
      </c>
      <c r="AN21" s="406" t="s">
        <v>8142</v>
      </c>
      <c r="AO21" s="735" t="s">
        <v>8987</v>
      </c>
      <c r="AP21" s="735" t="s">
        <v>8988</v>
      </c>
      <c r="AQ21" s="735" t="s">
        <v>8989</v>
      </c>
      <c r="AR21" s="735" t="s">
        <v>8990</v>
      </c>
      <c r="AS21" s="735" t="s">
        <v>8991</v>
      </c>
      <c r="AT21" s="735" t="s">
        <v>8992</v>
      </c>
      <c r="AU21" s="735" t="s">
        <v>8993</v>
      </c>
      <c r="AV21" s="735" t="s">
        <v>8994</v>
      </c>
      <c r="AW21" s="735" t="s">
        <v>8995</v>
      </c>
      <c r="AX21" s="735" t="s">
        <v>8996</v>
      </c>
      <c r="AY21" s="735" t="s">
        <v>8997</v>
      </c>
      <c r="AZ21" s="862" t="s">
        <v>8998</v>
      </c>
    </row>
    <row r="22" spans="2:52" ht="15.75" customHeight="1">
      <c r="B22" s="514" t="s">
        <v>8999</v>
      </c>
      <c r="C22" s="406" t="s">
        <v>8138</v>
      </c>
      <c r="D22" s="338" t="s">
        <v>682</v>
      </c>
      <c r="E22" s="338">
        <v>3</v>
      </c>
      <c r="F22" s="1723">
        <f>IFERROR(F10+F13+F16+F19,0)</f>
        <v>0</v>
      </c>
      <c r="G22" s="1723">
        <f t="shared" ref="G22:K22" si="67">IFERROR(G10+G13+G16+G19,0)</f>
        <v>0</v>
      </c>
      <c r="H22" s="1723">
        <f t="shared" si="67"/>
        <v>0</v>
      </c>
      <c r="I22" s="1723">
        <f t="shared" si="67"/>
        <v>1.1475235004315534</v>
      </c>
      <c r="J22" s="1723">
        <f t="shared" si="67"/>
        <v>0</v>
      </c>
      <c r="K22" s="1723">
        <f t="shared" si="67"/>
        <v>1.1475235004315534</v>
      </c>
      <c r="L22" s="1723">
        <f>IFERROR(L10+L13+L16+L19,0)</f>
        <v>0</v>
      </c>
      <c r="M22" s="1723">
        <f t="shared" ref="M22:Q22" si="68">IFERROR(M10+M13+M16+M19,0)</f>
        <v>0</v>
      </c>
      <c r="N22" s="1723">
        <f t="shared" si="68"/>
        <v>0</v>
      </c>
      <c r="O22" s="1723">
        <f t="shared" si="68"/>
        <v>0</v>
      </c>
      <c r="P22" s="1723">
        <f t="shared" si="68"/>
        <v>0</v>
      </c>
      <c r="Q22" s="1823">
        <f t="shared" si="68"/>
        <v>0</v>
      </c>
      <c r="R22" s="268"/>
      <c r="S22" s="1142" t="s">
        <v>9000</v>
      </c>
      <c r="T22" s="207"/>
      <c r="U22" s="491"/>
      <c r="V22" s="490"/>
      <c r="W22" s="1249"/>
      <c r="X22" s="244"/>
      <c r="Y22" s="1249"/>
      <c r="Z22" s="244"/>
      <c r="AA22" s="244"/>
      <c r="AB22" s="244"/>
      <c r="AC22" s="244"/>
      <c r="AD22" s="244"/>
      <c r="AE22" s="244"/>
      <c r="AF22" s="244"/>
      <c r="AG22" s="244"/>
      <c r="AH22" s="244"/>
      <c r="AI22" s="244"/>
      <c r="AJ22" s="244"/>
      <c r="AK22" s="1249"/>
      <c r="AM22" s="514" t="s">
        <v>8999</v>
      </c>
      <c r="AN22" s="406" t="s">
        <v>8138</v>
      </c>
      <c r="AO22" s="735" t="s">
        <v>9001</v>
      </c>
      <c r="AP22" s="735" t="s">
        <v>9002</v>
      </c>
      <c r="AQ22" s="735" t="s">
        <v>9003</v>
      </c>
      <c r="AR22" s="735" t="s">
        <v>9004</v>
      </c>
      <c r="AS22" s="735" t="s">
        <v>9005</v>
      </c>
      <c r="AT22" s="735" t="s">
        <v>9006</v>
      </c>
      <c r="AU22" s="735" t="s">
        <v>9007</v>
      </c>
      <c r="AV22" s="735" t="s">
        <v>9008</v>
      </c>
      <c r="AW22" s="735" t="s">
        <v>9009</v>
      </c>
      <c r="AX22" s="735" t="s">
        <v>9010</v>
      </c>
      <c r="AY22" s="735" t="s">
        <v>9011</v>
      </c>
      <c r="AZ22" s="862" t="s">
        <v>9012</v>
      </c>
    </row>
    <row r="23" spans="2:52" ht="15.75" customHeight="1">
      <c r="B23" s="514" t="s">
        <v>9013</v>
      </c>
      <c r="C23" s="406" t="s">
        <v>8140</v>
      </c>
      <c r="D23" s="338" t="s">
        <v>682</v>
      </c>
      <c r="E23" s="338">
        <v>3</v>
      </c>
      <c r="F23" s="1723">
        <f>IFERROR(F11+F14+F17+F20,0)</f>
        <v>0</v>
      </c>
      <c r="G23" s="1723">
        <f t="shared" ref="G23:K23" si="69">IFERROR(G11+G14+G17+G20,0)</f>
        <v>0</v>
      </c>
      <c r="H23" s="1723">
        <f t="shared" si="69"/>
        <v>0</v>
      </c>
      <c r="I23" s="1723">
        <f t="shared" si="69"/>
        <v>0</v>
      </c>
      <c r="J23" s="1723">
        <f t="shared" si="69"/>
        <v>0</v>
      </c>
      <c r="K23" s="1723">
        <f t="shared" si="69"/>
        <v>0</v>
      </c>
      <c r="L23" s="1723">
        <f>IFERROR(L11+L14+L17+L20,0)</f>
        <v>0</v>
      </c>
      <c r="M23" s="1723">
        <f t="shared" ref="M23:Q23" si="70">IFERROR(M11+M14+M17+M20,0)</f>
        <v>0</v>
      </c>
      <c r="N23" s="1723">
        <f t="shared" si="70"/>
        <v>0</v>
      </c>
      <c r="O23" s="1723">
        <f t="shared" si="70"/>
        <v>0</v>
      </c>
      <c r="P23" s="1723">
        <f t="shared" si="70"/>
        <v>0</v>
      </c>
      <c r="Q23" s="1823">
        <f t="shared" si="70"/>
        <v>0</v>
      </c>
      <c r="R23" s="268"/>
      <c r="S23" s="1142" t="s">
        <v>9014</v>
      </c>
      <c r="T23" s="207"/>
      <c r="U23" s="491"/>
      <c r="V23" s="490"/>
      <c r="W23" s="1249"/>
      <c r="X23" s="244"/>
      <c r="Y23" s="1249"/>
      <c r="Z23" s="244"/>
      <c r="AA23" s="244"/>
      <c r="AB23" s="244"/>
      <c r="AC23" s="244"/>
      <c r="AD23" s="244"/>
      <c r="AE23" s="244"/>
      <c r="AF23" s="244"/>
      <c r="AG23" s="244"/>
      <c r="AH23" s="244"/>
      <c r="AI23" s="244"/>
      <c r="AJ23" s="244"/>
      <c r="AK23" s="1249"/>
      <c r="AM23" s="514" t="s">
        <v>9013</v>
      </c>
      <c r="AN23" s="406" t="s">
        <v>8140</v>
      </c>
      <c r="AO23" s="735" t="s">
        <v>9015</v>
      </c>
      <c r="AP23" s="735" t="s">
        <v>9016</v>
      </c>
      <c r="AQ23" s="735" t="s">
        <v>9017</v>
      </c>
      <c r="AR23" s="735" t="s">
        <v>9018</v>
      </c>
      <c r="AS23" s="735" t="s">
        <v>9019</v>
      </c>
      <c r="AT23" s="735" t="s">
        <v>9020</v>
      </c>
      <c r="AU23" s="735" t="s">
        <v>9021</v>
      </c>
      <c r="AV23" s="735" t="s">
        <v>9022</v>
      </c>
      <c r="AW23" s="735" t="s">
        <v>9023</v>
      </c>
      <c r="AX23" s="735" t="s">
        <v>9024</v>
      </c>
      <c r="AY23" s="735" t="s">
        <v>9025</v>
      </c>
      <c r="AZ23" s="862" t="s">
        <v>9026</v>
      </c>
    </row>
    <row r="24" spans="2:52" ht="32.25" customHeight="1" thickBot="1">
      <c r="B24" s="517" t="s">
        <v>9027</v>
      </c>
      <c r="C24" s="1152" t="s">
        <v>8142</v>
      </c>
      <c r="D24" s="407" t="s">
        <v>682</v>
      </c>
      <c r="E24" s="407">
        <v>3</v>
      </c>
      <c r="F24" s="1715">
        <f>IFERROR(F22+F23,0)</f>
        <v>0</v>
      </c>
      <c r="G24" s="1715">
        <f t="shared" ref="G24:K24" si="71">IFERROR(G22+G23,0)</f>
        <v>0</v>
      </c>
      <c r="H24" s="1715">
        <f t="shared" si="71"/>
        <v>0</v>
      </c>
      <c r="I24" s="1715">
        <f t="shared" si="71"/>
        <v>1.1475235004315534</v>
      </c>
      <c r="J24" s="1715">
        <f t="shared" si="71"/>
        <v>0</v>
      </c>
      <c r="K24" s="1715">
        <f t="shared" si="71"/>
        <v>1.1475235004315534</v>
      </c>
      <c r="L24" s="1715">
        <f>IFERROR(L22+L23,0)</f>
        <v>0</v>
      </c>
      <c r="M24" s="1715">
        <f t="shared" ref="M24" si="72">IFERROR(M22+M23,0)</f>
        <v>0</v>
      </c>
      <c r="N24" s="1715">
        <f t="shared" ref="N24" si="73">IFERROR(N22+N23,0)</f>
        <v>0</v>
      </c>
      <c r="O24" s="1715">
        <f t="shared" ref="O24" si="74">IFERROR(O22+O23,0)</f>
        <v>0</v>
      </c>
      <c r="P24" s="1715">
        <f t="shared" ref="P24" si="75">IFERROR(P22+P23,0)</f>
        <v>0</v>
      </c>
      <c r="Q24" s="1725">
        <f t="shared" ref="Q24" si="76">IFERROR(Q22+Q23,0)</f>
        <v>0</v>
      </c>
      <c r="R24" s="268"/>
      <c r="S24" s="1157" t="s">
        <v>9028</v>
      </c>
      <c r="T24" s="207"/>
      <c r="U24" s="488"/>
      <c r="V24" s="490"/>
      <c r="W24" s="1249"/>
      <c r="X24" s="244"/>
      <c r="Y24" s="1249"/>
      <c r="Z24" s="244"/>
      <c r="AA24" s="244"/>
      <c r="AB24" s="244"/>
      <c r="AC24" s="244"/>
      <c r="AD24" s="244"/>
      <c r="AE24" s="244"/>
      <c r="AF24" s="244"/>
      <c r="AG24" s="244"/>
      <c r="AH24" s="244"/>
      <c r="AI24" s="244"/>
      <c r="AJ24" s="244"/>
      <c r="AK24" s="1249"/>
      <c r="AM24" s="517" t="s">
        <v>9027</v>
      </c>
      <c r="AN24" s="1152" t="s">
        <v>8142</v>
      </c>
      <c r="AO24" s="737" t="s">
        <v>9029</v>
      </c>
      <c r="AP24" s="737" t="s">
        <v>9030</v>
      </c>
      <c r="AQ24" s="737" t="s">
        <v>9031</v>
      </c>
      <c r="AR24" s="737" t="s">
        <v>9032</v>
      </c>
      <c r="AS24" s="737" t="s">
        <v>9033</v>
      </c>
      <c r="AT24" s="737" t="s">
        <v>9034</v>
      </c>
      <c r="AU24" s="737" t="s">
        <v>9035</v>
      </c>
      <c r="AV24" s="737" t="s">
        <v>9036</v>
      </c>
      <c r="AW24" s="737" t="s">
        <v>9037</v>
      </c>
      <c r="AX24" s="737" t="s">
        <v>9038</v>
      </c>
      <c r="AY24" s="737" t="s">
        <v>9039</v>
      </c>
      <c r="AZ24" s="469" t="s">
        <v>9040</v>
      </c>
    </row>
    <row r="25" spans="2:52" ht="15.75" thickTop="1">
      <c r="B25" s="1158"/>
      <c r="C25" s="207"/>
      <c r="D25" s="207"/>
      <c r="E25" s="207"/>
      <c r="F25" s="207"/>
      <c r="G25" s="207"/>
      <c r="H25" s="207"/>
      <c r="I25" s="207"/>
      <c r="J25" s="207"/>
      <c r="K25" s="207"/>
      <c r="L25" s="207"/>
      <c r="M25" s="207"/>
      <c r="N25" s="207"/>
      <c r="O25" s="207"/>
      <c r="P25" s="207"/>
      <c r="Q25" s="207"/>
      <c r="R25" s="207"/>
      <c r="S25" s="207"/>
      <c r="T25" s="207"/>
      <c r="U25" s="1283"/>
      <c r="V25" s="490"/>
      <c r="W25" s="490"/>
      <c r="X25" s="244"/>
      <c r="Y25" s="490"/>
      <c r="Z25" s="244"/>
      <c r="AA25" s="244"/>
      <c r="AB25" s="244"/>
      <c r="AC25" s="244"/>
      <c r="AD25" s="244"/>
      <c r="AE25" s="244"/>
      <c r="AF25" s="244"/>
      <c r="AG25" s="244"/>
      <c r="AH25" s="244"/>
      <c r="AI25" s="244"/>
      <c r="AJ25" s="244"/>
      <c r="AK25" s="490"/>
    </row>
    <row r="26" spans="2:52">
      <c r="B26" s="1158"/>
      <c r="C26" s="207"/>
      <c r="D26" s="207"/>
      <c r="E26" s="207"/>
      <c r="F26" s="207"/>
      <c r="G26" s="207"/>
      <c r="H26" s="207"/>
      <c r="I26" s="207"/>
      <c r="J26" s="207"/>
      <c r="K26" s="207"/>
      <c r="L26" s="207"/>
      <c r="M26" s="207"/>
      <c r="N26" s="207"/>
      <c r="O26" s="207"/>
      <c r="P26" s="207"/>
      <c r="Q26" s="207"/>
      <c r="R26" s="207"/>
      <c r="S26" s="207"/>
      <c r="T26" s="207"/>
      <c r="U26" s="1283"/>
      <c r="V26" s="490"/>
      <c r="W26" s="490"/>
      <c r="X26" s="244"/>
      <c r="Y26" s="490"/>
      <c r="Z26" s="244"/>
      <c r="AA26" s="244"/>
      <c r="AB26" s="244"/>
      <c r="AC26" s="244"/>
      <c r="AD26" s="244"/>
      <c r="AE26" s="244"/>
      <c r="AF26" s="244"/>
      <c r="AG26" s="244"/>
      <c r="AH26" s="244"/>
      <c r="AI26" s="244"/>
      <c r="AJ26" s="244"/>
      <c r="AK26" s="490"/>
    </row>
    <row r="27" spans="2:52">
      <c r="B27" s="1158"/>
      <c r="C27" s="207"/>
      <c r="D27" s="207"/>
      <c r="E27" s="207"/>
      <c r="F27" s="207"/>
      <c r="G27" s="207"/>
      <c r="H27" s="207"/>
      <c r="I27" s="207"/>
      <c r="J27" s="207"/>
      <c r="K27" s="207"/>
      <c r="L27" s="207"/>
      <c r="M27" s="207"/>
      <c r="N27" s="207"/>
      <c r="O27" s="207"/>
      <c r="P27" s="207"/>
      <c r="Q27" s="207"/>
      <c r="R27" s="207"/>
      <c r="S27" s="207"/>
      <c r="T27" s="207"/>
      <c r="U27" s="1283"/>
      <c r="V27" s="490"/>
      <c r="W27" s="490"/>
      <c r="X27" s="244"/>
      <c r="Y27" s="490"/>
      <c r="Z27" s="244"/>
      <c r="AA27" s="244"/>
      <c r="AB27" s="244"/>
      <c r="AC27" s="244"/>
      <c r="AD27" s="244"/>
      <c r="AE27" s="244"/>
      <c r="AF27" s="244"/>
      <c r="AG27" s="244"/>
      <c r="AH27" s="244"/>
      <c r="AI27" s="244"/>
      <c r="AJ27" s="244"/>
      <c r="AK27" s="490"/>
    </row>
    <row r="28" spans="2:52">
      <c r="B28" s="1158"/>
      <c r="C28" s="207"/>
      <c r="D28" s="207"/>
      <c r="E28" s="207"/>
      <c r="F28" s="207"/>
      <c r="G28" s="207"/>
      <c r="H28" s="207"/>
      <c r="I28" s="207"/>
      <c r="J28" s="207"/>
      <c r="K28" s="207"/>
      <c r="L28" s="207"/>
      <c r="M28" s="207"/>
      <c r="N28" s="207"/>
      <c r="O28" s="207"/>
      <c r="P28" s="207"/>
      <c r="Q28" s="207"/>
      <c r="R28" s="207"/>
      <c r="S28" s="207"/>
      <c r="T28" s="207"/>
      <c r="U28" s="1283"/>
      <c r="V28" s="490"/>
      <c r="W28" s="490"/>
      <c r="X28" s="244"/>
      <c r="Y28" s="490"/>
      <c r="Z28" s="244"/>
      <c r="AA28" s="244"/>
      <c r="AB28" s="244"/>
      <c r="AC28" s="244"/>
      <c r="AD28" s="244"/>
      <c r="AE28" s="244"/>
      <c r="AF28" s="244"/>
      <c r="AG28" s="244"/>
      <c r="AH28" s="244"/>
      <c r="AI28" s="244"/>
      <c r="AJ28" s="244"/>
      <c r="AK28" s="490"/>
    </row>
    <row r="29" spans="2:52">
      <c r="B29" s="1158"/>
      <c r="C29" s="207"/>
      <c r="D29" s="207"/>
      <c r="E29" s="207"/>
      <c r="F29" s="207"/>
      <c r="G29" s="207"/>
      <c r="H29" s="207"/>
      <c r="I29" s="207"/>
      <c r="J29" s="207"/>
      <c r="K29" s="207"/>
      <c r="L29" s="207"/>
      <c r="M29" s="207"/>
      <c r="N29" s="207"/>
      <c r="O29" s="207"/>
      <c r="P29" s="207"/>
      <c r="Q29" s="207"/>
      <c r="R29" s="207"/>
      <c r="S29" s="207"/>
      <c r="T29" s="207"/>
      <c r="U29" s="1233"/>
      <c r="V29" s="1233"/>
      <c r="W29" s="1233"/>
      <c r="X29" s="244"/>
      <c r="Y29" s="1233"/>
      <c r="Z29" s="244"/>
      <c r="AA29" s="244"/>
      <c r="AB29" s="244"/>
      <c r="AC29" s="244"/>
      <c r="AD29" s="244"/>
      <c r="AE29" s="244"/>
      <c r="AF29" s="244"/>
      <c r="AG29" s="244"/>
      <c r="AH29" s="244"/>
      <c r="AI29" s="244"/>
      <c r="AJ29" s="244"/>
      <c r="AK29" s="1233"/>
    </row>
  </sheetData>
  <sheetProtection formatColumns="0" formatRows="0"/>
  <mergeCells count="30">
    <mergeCell ref="Q6:Q7"/>
    <mergeCell ref="D5:D7"/>
    <mergeCell ref="AM3:AZ3"/>
    <mergeCell ref="AM5:AN7"/>
    <mergeCell ref="AO5:AT5"/>
    <mergeCell ref="AU5:AZ5"/>
    <mergeCell ref="AO6:AO7"/>
    <mergeCell ref="AZ6:AZ7"/>
    <mergeCell ref="U5:U7"/>
    <mergeCell ref="AP6:AS6"/>
    <mergeCell ref="AT6:AT7"/>
    <mergeCell ref="AU6:AU7"/>
    <mergeCell ref="AV6:AY6"/>
    <mergeCell ref="Z6:AJ6"/>
    <mergeCell ref="B2:E2"/>
    <mergeCell ref="AM1:AP1"/>
    <mergeCell ref="B1:Q1"/>
    <mergeCell ref="E5:E7"/>
    <mergeCell ref="R1:S1"/>
    <mergeCell ref="R2:S2"/>
    <mergeCell ref="B3:Q3"/>
    <mergeCell ref="B5:C7"/>
    <mergeCell ref="F5:K5"/>
    <mergeCell ref="L5:Q5"/>
    <mergeCell ref="S5:S7"/>
    <mergeCell ref="F6:F7"/>
    <mergeCell ref="G6:J6"/>
    <mergeCell ref="K6:K7"/>
    <mergeCell ref="L6:L7"/>
    <mergeCell ref="M6:P6"/>
  </mergeCells>
  <conditionalFormatting sqref="X8:X10">
    <cfRule type="cellIs" dxfId="121" priority="24" operator="equal">
      <formula>0</formula>
    </cfRule>
  </conditionalFormatting>
  <conditionalFormatting sqref="X4:X7">
    <cfRule type="cellIs" dxfId="120" priority="13" operator="equal">
      <formula>0</formula>
    </cfRule>
  </conditionalFormatting>
  <conditionalFormatting sqref="X1:X2">
    <cfRule type="cellIs" dxfId="119" priority="12" operator="equal">
      <formula>0</formula>
    </cfRule>
  </conditionalFormatting>
  <conditionalFormatting sqref="X11">
    <cfRule type="cellIs" dxfId="118" priority="4" operator="equal">
      <formula>0</formula>
    </cfRule>
  </conditionalFormatting>
  <conditionalFormatting sqref="X13:X14">
    <cfRule type="cellIs" dxfId="117" priority="3" operator="equal">
      <formula>0</formula>
    </cfRule>
  </conditionalFormatting>
  <conditionalFormatting sqref="X16:X17">
    <cfRule type="cellIs" dxfId="116" priority="2" operator="equal">
      <formula>0</formula>
    </cfRule>
  </conditionalFormatting>
  <conditionalFormatting sqref="X19:X20">
    <cfRule type="cellIs" dxfId="115" priority="1" operator="equal">
      <formula>0</formula>
    </cfRule>
  </conditionalFormatting>
  <dataValidations count="1">
    <dataValidation type="custom" allowBlank="1" showErrorMessage="1" errorTitle="Input Error" error="Please enter a numeric value." sqref="F13:J14 F16:J17 F19:J20 F10:J11 L10:P11 L13:P14 L16:P17 L19:P20 AO13:AS14 AO16:AS17 AO19:AS20 AO10:AS11 AU10:AY11 AU13:AY14 AU16:AY17 AU19:AY20">
      <formula1>ISNUMBER(F10)</formula1>
    </dataValidation>
  </dataValidation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dimension ref="B1:BS27"/>
  <sheetViews>
    <sheetView showGridLines="0" zoomScale="70" zoomScaleNormal="70" workbookViewId="0"/>
  </sheetViews>
  <sheetFormatPr defaultColWidth="9" defaultRowHeight="15"/>
  <cols>
    <col min="1" max="1" width="9" style="239"/>
    <col min="2" max="2" width="42.625" style="239" bestFit="1" customWidth="1"/>
    <col min="3" max="3" width="6.75" style="239" bestFit="1" customWidth="1"/>
    <col min="4" max="4" width="5.625" style="239" bestFit="1" customWidth="1"/>
    <col min="5" max="5" width="4.75" style="239" bestFit="1" customWidth="1"/>
    <col min="6" max="8" width="7.25" style="239" bestFit="1" customWidth="1"/>
    <col min="9" max="9" width="8.25" style="239" bestFit="1" customWidth="1"/>
    <col min="10" max="13" width="7.25" style="239" bestFit="1" customWidth="1"/>
    <col min="14" max="14" width="8.25" style="239" bestFit="1" customWidth="1"/>
    <col min="15" max="17" width="7.25" style="239" bestFit="1" customWidth="1"/>
    <col min="18" max="18" width="8.25" style="239" bestFit="1" customWidth="1"/>
    <col min="19" max="22" width="7.25" style="239" bestFit="1" customWidth="1"/>
    <col min="23" max="23" width="8.25" style="239" bestFit="1" customWidth="1"/>
    <col min="24" max="24" width="1.25" style="239" customWidth="1"/>
    <col min="25" max="25" width="9.625" style="239" bestFit="1" customWidth="1"/>
    <col min="26" max="26" width="0.625" style="239" customWidth="1"/>
    <col min="27" max="27" width="48.25" style="110" bestFit="1" customWidth="1"/>
    <col min="28" max="29" width="1.625" style="110" customWidth="1"/>
    <col min="30" max="30" width="20.25" style="110" bestFit="1" customWidth="1"/>
    <col min="31" max="31" width="1.625" style="110" customWidth="1"/>
    <col min="32" max="32" width="29.75" style="1284" hidden="1" customWidth="1"/>
    <col min="33" max="39" width="2" style="1284" hidden="1" customWidth="1"/>
    <col min="40" max="40" width="1.625" style="1284" hidden="1" customWidth="1"/>
    <col min="41" max="48" width="2" style="1284" hidden="1" customWidth="1"/>
    <col min="49" max="49" width="1.625" style="110" hidden="1" customWidth="1"/>
    <col min="50" max="50" width="1.625" style="239" customWidth="1"/>
    <col min="51" max="51" width="42.625" style="239" bestFit="1" customWidth="1"/>
    <col min="52" max="52" width="6.75" style="239" bestFit="1" customWidth="1"/>
    <col min="53" max="55" width="19.125" style="239" bestFit="1" customWidth="1"/>
    <col min="56" max="56" width="19" style="239" bestFit="1" customWidth="1"/>
    <col min="57" max="57" width="18.75" style="239" bestFit="1" customWidth="1"/>
    <col min="58" max="59" width="18.25" style="239" bestFit="1" customWidth="1"/>
    <col min="60" max="60" width="18.5" style="239" bestFit="1" customWidth="1"/>
    <col min="61" max="61" width="18.625" style="239" bestFit="1" customWidth="1"/>
    <col min="62" max="63" width="19.125" style="239" bestFit="1" customWidth="1"/>
    <col min="64" max="64" width="19.25" style="239" bestFit="1" customWidth="1"/>
    <col min="65" max="65" width="19.125" style="239" bestFit="1" customWidth="1"/>
    <col min="66" max="66" width="18.75" style="239" bestFit="1" customWidth="1"/>
    <col min="67" max="67" width="18.25" style="239" bestFit="1" customWidth="1"/>
    <col min="68" max="68" width="18.5" style="239" bestFit="1" customWidth="1"/>
    <col min="69" max="69" width="18.625" style="239" bestFit="1" customWidth="1"/>
    <col min="70" max="70" width="18.75" style="239" bestFit="1" customWidth="1"/>
    <col min="71" max="16384" width="9" style="239"/>
  </cols>
  <sheetData>
    <row r="1" spans="2:71" ht="22.5" customHeight="1">
      <c r="B1" s="2816" t="s">
        <v>17517</v>
      </c>
      <c r="C1" s="2816"/>
      <c r="D1" s="2816"/>
      <c r="E1" s="2816"/>
      <c r="F1" s="2816"/>
      <c r="G1" s="2816"/>
      <c r="H1" s="2816"/>
      <c r="I1" s="2816"/>
      <c r="J1" s="2816"/>
      <c r="K1" s="2816"/>
      <c r="L1" s="2816"/>
      <c r="M1" s="2816"/>
      <c r="N1" s="2816"/>
      <c r="O1" s="2816"/>
      <c r="P1" s="2816"/>
      <c r="Q1" s="2816"/>
      <c r="R1" s="2816"/>
      <c r="S1" s="2816"/>
      <c r="T1" s="2816"/>
      <c r="U1" s="2816"/>
      <c r="V1" s="2816"/>
      <c r="W1" s="2816"/>
      <c r="X1" s="2718"/>
      <c r="Y1" s="2718"/>
      <c r="AC1" s="1247"/>
      <c r="AD1" s="336"/>
      <c r="AE1" s="1247"/>
      <c r="AW1" s="1247"/>
      <c r="AY1" s="2816" t="s">
        <v>11001</v>
      </c>
      <c r="AZ1" s="2816"/>
      <c r="BA1" s="2816"/>
      <c r="BB1" s="2816"/>
      <c r="BC1" s="2462"/>
    </row>
    <row r="2" spans="2:71" ht="23.25">
      <c r="B2" s="2816" t="str">
        <f>Validation!B4</f>
        <v>South Staffordshire Water</v>
      </c>
      <c r="C2" s="2816"/>
      <c r="D2" s="2816"/>
      <c r="E2" s="2816"/>
      <c r="F2" s="2462"/>
      <c r="G2" s="584"/>
      <c r="H2" s="584"/>
      <c r="I2" s="584"/>
      <c r="J2" s="584"/>
      <c r="K2" s="584"/>
      <c r="L2" s="584"/>
      <c r="M2" s="584"/>
      <c r="N2" s="584"/>
      <c r="O2" s="584"/>
      <c r="P2" s="584"/>
      <c r="Q2" s="584"/>
      <c r="R2" s="584"/>
      <c r="S2" s="584"/>
      <c r="T2" s="584"/>
      <c r="U2" s="584"/>
      <c r="V2" s="584"/>
      <c r="W2" s="584"/>
      <c r="X2" s="442"/>
      <c r="Y2" s="442"/>
      <c r="AC2" s="1247"/>
      <c r="AD2" s="336"/>
      <c r="AE2" s="1247"/>
      <c r="AW2" s="1247"/>
    </row>
    <row r="3" spans="2:71" ht="19.149999999999999" customHeight="1">
      <c r="B3" s="2830" t="s">
        <v>17477</v>
      </c>
      <c r="C3" s="2830"/>
      <c r="D3" s="2830"/>
      <c r="E3" s="2830"/>
      <c r="F3" s="2830"/>
      <c r="G3" s="2830"/>
      <c r="H3" s="2830"/>
      <c r="I3" s="2830"/>
      <c r="J3" s="2830"/>
      <c r="K3" s="2830"/>
      <c r="L3" s="2830"/>
      <c r="M3" s="2830"/>
      <c r="N3" s="2830"/>
      <c r="O3" s="2830"/>
      <c r="P3" s="2830"/>
      <c r="Q3" s="2830"/>
      <c r="R3" s="2827"/>
      <c r="S3" s="2827"/>
      <c r="T3" s="2827"/>
      <c r="U3" s="2827"/>
      <c r="V3" s="2827"/>
      <c r="W3" s="2827"/>
      <c r="X3" s="442"/>
      <c r="Y3" s="442"/>
      <c r="AA3" s="239"/>
      <c r="AC3" s="1247"/>
      <c r="AD3" s="708" t="s">
        <v>6027</v>
      </c>
      <c r="AE3" s="1247"/>
      <c r="AW3" s="1247"/>
      <c r="AY3" s="2827" t="s">
        <v>17477</v>
      </c>
      <c r="AZ3" s="2827"/>
      <c r="BA3" s="2827"/>
      <c r="BB3" s="2827"/>
      <c r="BC3" s="2827"/>
      <c r="BD3" s="2827"/>
      <c r="BE3" s="2827"/>
      <c r="BF3" s="2827"/>
      <c r="BG3" s="2827"/>
      <c r="BH3" s="2827"/>
      <c r="BI3" s="2827"/>
      <c r="BJ3" s="2827"/>
      <c r="BK3" s="2827"/>
      <c r="BL3" s="2827"/>
      <c r="BM3" s="2827"/>
      <c r="BN3" s="2827"/>
      <c r="BO3" s="2830"/>
      <c r="BP3" s="2830"/>
      <c r="BQ3" s="2830"/>
      <c r="BR3" s="2830"/>
      <c r="BS3" s="442"/>
    </row>
    <row r="4" spans="2:71" ht="24" thickBot="1">
      <c r="B4" s="1127"/>
      <c r="C4" s="1127"/>
      <c r="D4" s="1127"/>
      <c r="E4" s="1127"/>
      <c r="F4" s="1127"/>
      <c r="G4" s="1127"/>
      <c r="H4" s="1127"/>
      <c r="I4" s="1127"/>
      <c r="J4" s="1127"/>
      <c r="K4" s="1127"/>
      <c r="L4" s="1127"/>
      <c r="M4" s="1127"/>
      <c r="N4" s="1127"/>
      <c r="O4" s="1127"/>
      <c r="P4" s="1127"/>
      <c r="Q4" s="1127"/>
      <c r="R4" s="1127"/>
      <c r="S4" s="1127"/>
      <c r="T4" s="1127"/>
      <c r="U4" s="1127"/>
      <c r="V4" s="1127"/>
      <c r="W4" s="1127"/>
      <c r="X4" s="891"/>
      <c r="Y4" s="312"/>
      <c r="AC4" s="1247"/>
      <c r="AD4" s="336"/>
      <c r="AE4" s="1247"/>
      <c r="AW4" s="1247"/>
      <c r="AY4" s="1127"/>
      <c r="AZ4" s="1127"/>
      <c r="BA4" s="1127"/>
      <c r="BB4" s="1127"/>
      <c r="BC4" s="1127"/>
      <c r="BD4" s="1127"/>
      <c r="BE4" s="1127"/>
      <c r="BF4" s="1127"/>
      <c r="BG4" s="1127"/>
      <c r="BH4" s="1127"/>
      <c r="BI4" s="1127"/>
      <c r="BJ4" s="1127"/>
      <c r="BK4" s="1127"/>
      <c r="BL4" s="1127"/>
      <c r="BM4" s="1127"/>
      <c r="BN4" s="1127"/>
      <c r="BO4" s="1127"/>
      <c r="BP4" s="1127"/>
      <c r="BQ4" s="1127"/>
      <c r="BR4" s="1127"/>
      <c r="BS4" s="891"/>
    </row>
    <row r="5" spans="2:71" ht="16.5" thickTop="1">
      <c r="B5" s="2870" t="s">
        <v>8131</v>
      </c>
      <c r="C5" s="2839"/>
      <c r="D5" s="2839" t="s">
        <v>6030</v>
      </c>
      <c r="E5" s="2839" t="s">
        <v>5926</v>
      </c>
      <c r="F5" s="2833" t="s">
        <v>8098</v>
      </c>
      <c r="G5" s="2833"/>
      <c r="H5" s="2833"/>
      <c r="I5" s="2833"/>
      <c r="J5" s="2833"/>
      <c r="K5" s="2833"/>
      <c r="L5" s="2833"/>
      <c r="M5" s="2833"/>
      <c r="N5" s="2833"/>
      <c r="O5" s="2833" t="s">
        <v>8132</v>
      </c>
      <c r="P5" s="2833"/>
      <c r="Q5" s="2833"/>
      <c r="R5" s="2833"/>
      <c r="S5" s="2833"/>
      <c r="T5" s="2833"/>
      <c r="U5" s="2833"/>
      <c r="V5" s="2833"/>
      <c r="W5" s="2834"/>
      <c r="X5" s="795"/>
      <c r="Y5" s="2808" t="s">
        <v>6034</v>
      </c>
      <c r="Z5" s="268"/>
      <c r="AA5" s="2808" t="s">
        <v>6035</v>
      </c>
      <c r="AC5" s="1247"/>
      <c r="AD5" s="336"/>
      <c r="AE5" s="1247"/>
      <c r="AW5" s="1247"/>
      <c r="AY5" s="2870" t="s">
        <v>8131</v>
      </c>
      <c r="AZ5" s="2839"/>
      <c r="BA5" s="2833" t="s">
        <v>8098</v>
      </c>
      <c r="BB5" s="2833"/>
      <c r="BC5" s="2833"/>
      <c r="BD5" s="2833"/>
      <c r="BE5" s="2833"/>
      <c r="BF5" s="2833"/>
      <c r="BG5" s="2833"/>
      <c r="BH5" s="2833"/>
      <c r="BI5" s="2833"/>
      <c r="BJ5" s="2833" t="s">
        <v>8132</v>
      </c>
      <c r="BK5" s="2833"/>
      <c r="BL5" s="2833"/>
      <c r="BM5" s="2833"/>
      <c r="BN5" s="2833"/>
      <c r="BO5" s="2833"/>
      <c r="BP5" s="2833"/>
      <c r="BQ5" s="2833"/>
      <c r="BR5" s="2834"/>
      <c r="BS5" s="795"/>
    </row>
    <row r="6" spans="2:71" ht="15.75">
      <c r="B6" s="2871"/>
      <c r="C6" s="2872"/>
      <c r="D6" s="2872"/>
      <c r="E6" s="2872"/>
      <c r="F6" s="2855" t="s">
        <v>8099</v>
      </c>
      <c r="G6" s="2855"/>
      <c r="H6" s="2855"/>
      <c r="I6" s="2855"/>
      <c r="J6" s="2855"/>
      <c r="K6" s="2842" t="s">
        <v>601</v>
      </c>
      <c r="L6" s="2842"/>
      <c r="M6" s="2842"/>
      <c r="N6" s="2904" t="s">
        <v>6106</v>
      </c>
      <c r="O6" s="2855" t="s">
        <v>8099</v>
      </c>
      <c r="P6" s="2855"/>
      <c r="Q6" s="2855"/>
      <c r="R6" s="2855"/>
      <c r="S6" s="2855"/>
      <c r="T6" s="2842" t="s">
        <v>601</v>
      </c>
      <c r="U6" s="2842"/>
      <c r="V6" s="2842"/>
      <c r="W6" s="2906" t="s">
        <v>6106</v>
      </c>
      <c r="X6" s="110"/>
      <c r="Y6" s="2809"/>
      <c r="Z6" s="268"/>
      <c r="AA6" s="2809"/>
      <c r="AB6" s="794"/>
      <c r="AC6" s="1247"/>
      <c r="AD6" s="336"/>
      <c r="AE6" s="1247"/>
      <c r="AF6" s="2903" t="s">
        <v>6028</v>
      </c>
      <c r="AG6" s="2903"/>
      <c r="AH6" s="2903"/>
      <c r="AI6" s="2903"/>
      <c r="AJ6" s="2903"/>
      <c r="AK6" s="2903"/>
      <c r="AL6" s="2903"/>
      <c r="AM6" s="2903"/>
      <c r="AN6" s="2903"/>
      <c r="AO6" s="2903"/>
      <c r="AP6" s="2903"/>
      <c r="AQ6" s="2903"/>
      <c r="AR6" s="2903"/>
      <c r="AS6" s="2903"/>
      <c r="AT6" s="2903"/>
      <c r="AU6" s="2903"/>
      <c r="AV6" s="2903"/>
      <c r="AW6" s="1247"/>
      <c r="AY6" s="2871"/>
      <c r="AZ6" s="2872"/>
      <c r="BA6" s="2855" t="s">
        <v>8099</v>
      </c>
      <c r="BB6" s="2855"/>
      <c r="BC6" s="2855"/>
      <c r="BD6" s="2855"/>
      <c r="BE6" s="2855"/>
      <c r="BF6" s="2842" t="s">
        <v>601</v>
      </c>
      <c r="BG6" s="2842"/>
      <c r="BH6" s="2842"/>
      <c r="BI6" s="2904" t="s">
        <v>6106</v>
      </c>
      <c r="BJ6" s="2855" t="s">
        <v>8099</v>
      </c>
      <c r="BK6" s="2855"/>
      <c r="BL6" s="2855"/>
      <c r="BM6" s="2855"/>
      <c r="BN6" s="2855"/>
      <c r="BO6" s="2842" t="s">
        <v>601</v>
      </c>
      <c r="BP6" s="2842"/>
      <c r="BQ6" s="2842"/>
      <c r="BR6" s="2906" t="s">
        <v>6106</v>
      </c>
      <c r="BS6" s="110"/>
    </row>
    <row r="7" spans="2:71" ht="105" thickBot="1">
      <c r="B7" s="2873"/>
      <c r="C7" s="2840"/>
      <c r="D7" s="2840"/>
      <c r="E7" s="2840"/>
      <c r="F7" s="1285" t="s">
        <v>7766</v>
      </c>
      <c r="G7" s="1285" t="s">
        <v>7767</v>
      </c>
      <c r="H7" s="1285" t="s">
        <v>7768</v>
      </c>
      <c r="I7" s="1285" t="s">
        <v>7769</v>
      </c>
      <c r="J7" s="1285" t="s">
        <v>7851</v>
      </c>
      <c r="K7" s="1285" t="s">
        <v>7771</v>
      </c>
      <c r="L7" s="1285" t="s">
        <v>7772</v>
      </c>
      <c r="M7" s="1285" t="s">
        <v>7773</v>
      </c>
      <c r="N7" s="2905"/>
      <c r="O7" s="1285" t="s">
        <v>7766</v>
      </c>
      <c r="P7" s="1285" t="s">
        <v>7767</v>
      </c>
      <c r="Q7" s="1285" t="s">
        <v>7768</v>
      </c>
      <c r="R7" s="1285" t="s">
        <v>7769</v>
      </c>
      <c r="S7" s="1285" t="s">
        <v>7851</v>
      </c>
      <c r="T7" s="1285" t="s">
        <v>7771</v>
      </c>
      <c r="U7" s="1285" t="s">
        <v>7772</v>
      </c>
      <c r="V7" s="1285" t="s">
        <v>7773</v>
      </c>
      <c r="W7" s="2907"/>
      <c r="X7" s="110"/>
      <c r="Y7" s="2810"/>
      <c r="Z7" s="268"/>
      <c r="AA7" s="2810"/>
      <c r="AB7" s="334"/>
      <c r="AC7" s="1247"/>
      <c r="AD7" s="336"/>
      <c r="AE7" s="1247"/>
      <c r="AF7" s="1284" t="s">
        <v>6036</v>
      </c>
      <c r="AW7" s="1247"/>
      <c r="AY7" s="2873"/>
      <c r="AZ7" s="2840"/>
      <c r="BA7" s="1286" t="s">
        <v>7766</v>
      </c>
      <c r="BB7" s="1286" t="s">
        <v>7767</v>
      </c>
      <c r="BC7" s="1286" t="s">
        <v>7768</v>
      </c>
      <c r="BD7" s="1286" t="s">
        <v>7769</v>
      </c>
      <c r="BE7" s="1286" t="s">
        <v>7851</v>
      </c>
      <c r="BF7" s="1286" t="s">
        <v>7771</v>
      </c>
      <c r="BG7" s="1286" t="s">
        <v>7772</v>
      </c>
      <c r="BH7" s="1286" t="s">
        <v>7773</v>
      </c>
      <c r="BI7" s="2905"/>
      <c r="BJ7" s="1286" t="s">
        <v>7766</v>
      </c>
      <c r="BK7" s="1286" t="s">
        <v>7767</v>
      </c>
      <c r="BL7" s="1286" t="s">
        <v>7768</v>
      </c>
      <c r="BM7" s="1286" t="s">
        <v>7769</v>
      </c>
      <c r="BN7" s="1286" t="s">
        <v>7851</v>
      </c>
      <c r="BO7" s="1286" t="s">
        <v>7771</v>
      </c>
      <c r="BP7" s="1286" t="s">
        <v>7772</v>
      </c>
      <c r="BQ7" s="1286" t="s">
        <v>7773</v>
      </c>
      <c r="BR7" s="2907"/>
      <c r="BS7" s="110"/>
    </row>
    <row r="8" spans="2:71" ht="15.75" customHeight="1" thickTop="1" thickBot="1">
      <c r="B8" s="1068"/>
      <c r="C8" s="1068"/>
      <c r="D8" s="1068"/>
      <c r="E8" s="1068"/>
      <c r="F8" s="1068"/>
      <c r="G8" s="1068"/>
      <c r="H8" s="1068"/>
      <c r="I8" s="1068"/>
      <c r="J8" s="1068"/>
      <c r="K8" s="1068"/>
      <c r="L8" s="1068"/>
      <c r="M8" s="1068"/>
      <c r="N8" s="1068"/>
      <c r="O8" s="1068"/>
      <c r="P8" s="1068"/>
      <c r="Q8" s="1068"/>
      <c r="R8" s="1068"/>
      <c r="S8" s="1068"/>
      <c r="T8" s="1068"/>
      <c r="U8" s="1068"/>
      <c r="V8" s="1068"/>
      <c r="W8" s="1068"/>
      <c r="X8" s="1068"/>
      <c r="Y8" s="1068"/>
      <c r="Z8" s="268"/>
      <c r="AA8" s="268"/>
      <c r="AB8" s="334"/>
      <c r="AC8" s="397"/>
      <c r="AD8" s="336"/>
      <c r="AE8" s="397"/>
      <c r="AF8" s="1287"/>
      <c r="AG8" s="1287"/>
      <c r="AH8" s="1287"/>
      <c r="AI8" s="1287"/>
      <c r="AJ8" s="1287"/>
      <c r="AK8" s="1287"/>
      <c r="AL8" s="1287"/>
      <c r="AM8" s="1287"/>
      <c r="AN8" s="1287"/>
      <c r="AO8" s="1287"/>
      <c r="AP8" s="1287"/>
      <c r="AQ8" s="1287"/>
      <c r="AR8" s="1287"/>
      <c r="AS8" s="1287"/>
      <c r="AT8" s="1287"/>
      <c r="AU8" s="1287"/>
      <c r="AV8" s="1287"/>
      <c r="AW8" s="397"/>
      <c r="AY8" s="1068"/>
      <c r="AZ8" s="1068"/>
      <c r="BA8" s="1068"/>
      <c r="BB8" s="1068"/>
      <c r="BC8" s="1068"/>
      <c r="BD8" s="1068"/>
      <c r="BE8" s="1068"/>
      <c r="BF8" s="1068"/>
      <c r="BG8" s="1068"/>
      <c r="BH8" s="1068"/>
      <c r="BI8" s="1068"/>
      <c r="BJ8" s="1068"/>
      <c r="BK8" s="1068"/>
      <c r="BL8" s="1068"/>
      <c r="BM8" s="1068"/>
      <c r="BN8" s="1068"/>
      <c r="BO8" s="1068"/>
      <c r="BP8" s="1068"/>
      <c r="BQ8" s="1068"/>
      <c r="BR8" s="1068"/>
      <c r="BS8" s="1068"/>
    </row>
    <row r="9" spans="2:71" ht="15.75" customHeight="1" thickTop="1" thickBot="1">
      <c r="B9" s="1132" t="s">
        <v>8838</v>
      </c>
      <c r="C9" s="1068"/>
      <c r="D9" s="1068"/>
      <c r="E9" s="1068"/>
      <c r="F9" s="1068"/>
      <c r="G9" s="1068"/>
      <c r="H9" s="1068"/>
      <c r="I9" s="1068"/>
      <c r="J9" s="1068"/>
      <c r="K9" s="1068"/>
      <c r="L9" s="1068"/>
      <c r="M9" s="1068"/>
      <c r="N9" s="1068"/>
      <c r="O9" s="1068"/>
      <c r="P9" s="1068"/>
      <c r="Q9" s="1068"/>
      <c r="R9" s="1068"/>
      <c r="S9" s="1068"/>
      <c r="T9" s="1068"/>
      <c r="U9" s="1068"/>
      <c r="V9" s="1068"/>
      <c r="W9" s="1068"/>
      <c r="X9" s="1068"/>
      <c r="Y9" s="1068"/>
      <c r="Z9" s="268"/>
      <c r="AA9" s="268"/>
      <c r="AB9" s="334"/>
      <c r="AC9" s="397"/>
      <c r="AD9" s="336"/>
      <c r="AE9" s="397"/>
      <c r="AF9" s="1287"/>
      <c r="AG9" s="1287"/>
      <c r="AH9" s="1287"/>
      <c r="AI9" s="1287"/>
      <c r="AJ9" s="1287"/>
      <c r="AK9" s="1287"/>
      <c r="AL9" s="1287"/>
      <c r="AM9" s="1287"/>
      <c r="AN9" s="1287"/>
      <c r="AO9" s="1287"/>
      <c r="AP9" s="1287"/>
      <c r="AQ9" s="1287"/>
      <c r="AR9" s="1287"/>
      <c r="AS9" s="1287"/>
      <c r="AT9" s="1287"/>
      <c r="AU9" s="1287"/>
      <c r="AV9" s="1287"/>
      <c r="AW9" s="397"/>
      <c r="AY9" s="1132" t="s">
        <v>8838</v>
      </c>
      <c r="AZ9" s="1068"/>
      <c r="BA9" s="1068"/>
      <c r="BB9" s="1068"/>
      <c r="BC9" s="1068"/>
      <c r="BD9" s="1068"/>
      <c r="BE9" s="1068"/>
      <c r="BF9" s="1068"/>
      <c r="BG9" s="1068"/>
      <c r="BH9" s="1068"/>
      <c r="BI9" s="1068"/>
      <c r="BJ9" s="1068"/>
      <c r="BK9" s="1068"/>
      <c r="BL9" s="1068"/>
      <c r="BM9" s="1068"/>
      <c r="BN9" s="1068"/>
      <c r="BO9" s="1068"/>
      <c r="BP9" s="1068"/>
      <c r="BQ9" s="1068"/>
      <c r="BR9" s="1068"/>
      <c r="BS9" s="1068"/>
    </row>
    <row r="10" spans="2:71" ht="15.75" customHeight="1" thickTop="1">
      <c r="B10" s="1133" t="s">
        <v>8839</v>
      </c>
      <c r="C10" s="1134" t="s">
        <v>8138</v>
      </c>
      <c r="D10" s="329" t="s">
        <v>682</v>
      </c>
      <c r="E10" s="329">
        <v>3</v>
      </c>
      <c r="F10" s="752"/>
      <c r="G10" s="752"/>
      <c r="H10" s="752"/>
      <c r="I10" s="752"/>
      <c r="J10" s="752"/>
      <c r="K10" s="752"/>
      <c r="L10" s="752"/>
      <c r="M10" s="752"/>
      <c r="N10" s="1721">
        <f>IFERROR(SUM(F10:M10),0)</f>
        <v>0</v>
      </c>
      <c r="O10" s="752"/>
      <c r="P10" s="752"/>
      <c r="Q10" s="752"/>
      <c r="R10" s="752"/>
      <c r="S10" s="752"/>
      <c r="T10" s="752"/>
      <c r="U10" s="752"/>
      <c r="V10" s="752"/>
      <c r="W10" s="1722">
        <f>IFERROR(SUM(O10:V10),0)</f>
        <v>0</v>
      </c>
      <c r="X10" s="1068"/>
      <c r="Y10" s="1137" t="s">
        <v>9041</v>
      </c>
      <c r="Z10" s="268"/>
      <c r="AA10" s="335"/>
      <c r="AB10" s="334"/>
      <c r="AC10" s="397"/>
      <c r="AD10" s="336" t="str">
        <f>IF( SUM( AF10:AV10 ) = 0, 0, $AF$7 )</f>
        <v>Please complete all cells in row</v>
      </c>
      <c r="AE10" s="397"/>
      <c r="AF10" s="1281">
        <f xml:space="preserve"> IF( ISNUMBER(F10), 0, 1 )</f>
        <v>1</v>
      </c>
      <c r="AG10" s="1281">
        <f t="shared" ref="AG10:AM10" si="0" xml:space="preserve"> IF( ISNUMBER(G10), 0, 1 )</f>
        <v>1</v>
      </c>
      <c r="AH10" s="1281">
        <f t="shared" si="0"/>
        <v>1</v>
      </c>
      <c r="AI10" s="1281">
        <f t="shared" si="0"/>
        <v>1</v>
      </c>
      <c r="AJ10" s="1281">
        <f t="shared" si="0"/>
        <v>1</v>
      </c>
      <c r="AK10" s="1281">
        <f t="shared" si="0"/>
        <v>1</v>
      </c>
      <c r="AL10" s="1281">
        <f t="shared" si="0"/>
        <v>1</v>
      </c>
      <c r="AM10" s="1281">
        <f t="shared" si="0"/>
        <v>1</v>
      </c>
      <c r="AN10" s="1287"/>
      <c r="AO10" s="1281">
        <f t="shared" ref="AO10" si="1" xml:space="preserve"> IF( ISNUMBER(O10), 0, 1 )</f>
        <v>1</v>
      </c>
      <c r="AP10" s="1281">
        <f t="shared" ref="AP10" si="2" xml:space="preserve"> IF( ISNUMBER(P10), 0, 1 )</f>
        <v>1</v>
      </c>
      <c r="AQ10" s="1281">
        <f t="shared" ref="AQ10" si="3" xml:space="preserve"> IF( ISNUMBER(Q10), 0, 1 )</f>
        <v>1</v>
      </c>
      <c r="AR10" s="1281">
        <f t="shared" ref="AR10" si="4" xml:space="preserve"> IF( ISNUMBER(R10), 0, 1 )</f>
        <v>1</v>
      </c>
      <c r="AS10" s="1281">
        <f t="shared" ref="AS10" si="5" xml:space="preserve"> IF( ISNUMBER(S10), 0, 1 )</f>
        <v>1</v>
      </c>
      <c r="AT10" s="1281">
        <f t="shared" ref="AT10" si="6" xml:space="preserve"> IF( ISNUMBER(T10), 0, 1 )</f>
        <v>1</v>
      </c>
      <c r="AU10" s="1281">
        <f t="shared" ref="AU10" si="7" xml:space="preserve"> IF( ISNUMBER(U10), 0, 1 )</f>
        <v>1</v>
      </c>
      <c r="AV10" s="1281">
        <f t="shared" ref="AV10" si="8" xml:space="preserve"> IF( ISNUMBER(V10), 0, 1 )</f>
        <v>1</v>
      </c>
      <c r="AW10" s="397"/>
      <c r="AY10" s="1133" t="s">
        <v>8839</v>
      </c>
      <c r="AZ10" s="1134" t="s">
        <v>8138</v>
      </c>
      <c r="BA10" s="975" t="s">
        <v>9042</v>
      </c>
      <c r="BB10" s="975" t="s">
        <v>9043</v>
      </c>
      <c r="BC10" s="975" t="s">
        <v>9044</v>
      </c>
      <c r="BD10" s="975" t="s">
        <v>9045</v>
      </c>
      <c r="BE10" s="975" t="s">
        <v>9046</v>
      </c>
      <c r="BF10" s="975" t="s">
        <v>9047</v>
      </c>
      <c r="BG10" s="975" t="s">
        <v>9048</v>
      </c>
      <c r="BH10" s="975" t="s">
        <v>9049</v>
      </c>
      <c r="BI10" s="733" t="s">
        <v>9050</v>
      </c>
      <c r="BJ10" s="975" t="s">
        <v>9051</v>
      </c>
      <c r="BK10" s="975" t="s">
        <v>9052</v>
      </c>
      <c r="BL10" s="975" t="s">
        <v>9053</v>
      </c>
      <c r="BM10" s="975" t="s">
        <v>9054</v>
      </c>
      <c r="BN10" s="975" t="s">
        <v>9055</v>
      </c>
      <c r="BO10" s="975" t="s">
        <v>9056</v>
      </c>
      <c r="BP10" s="975" t="s">
        <v>9057</v>
      </c>
      <c r="BQ10" s="975" t="s">
        <v>9058</v>
      </c>
      <c r="BR10" s="468" t="s">
        <v>9059</v>
      </c>
      <c r="BS10" s="1068"/>
    </row>
    <row r="11" spans="2:71" ht="15.75" customHeight="1">
      <c r="B11" s="1138" t="s">
        <v>8839</v>
      </c>
      <c r="C11" s="406" t="s">
        <v>8140</v>
      </c>
      <c r="D11" s="338" t="s">
        <v>682</v>
      </c>
      <c r="E11" s="338">
        <v>3</v>
      </c>
      <c r="F11" s="755"/>
      <c r="G11" s="755"/>
      <c r="H11" s="755"/>
      <c r="I11" s="755"/>
      <c r="J11" s="755"/>
      <c r="K11" s="755"/>
      <c r="L11" s="755"/>
      <c r="M11" s="755"/>
      <c r="N11" s="1723">
        <f>IFERROR(SUM(F11:M11),0)</f>
        <v>0</v>
      </c>
      <c r="O11" s="755"/>
      <c r="P11" s="755"/>
      <c r="Q11" s="755"/>
      <c r="R11" s="755"/>
      <c r="S11" s="755"/>
      <c r="T11" s="755"/>
      <c r="U11" s="755"/>
      <c r="V11" s="755"/>
      <c r="W11" s="1724">
        <f>IFERROR(SUM(O11:V11),0)</f>
        <v>0</v>
      </c>
      <c r="X11" s="1068"/>
      <c r="Y11" s="1142" t="s">
        <v>9060</v>
      </c>
      <c r="Z11" s="268"/>
      <c r="AA11" s="343"/>
      <c r="AB11" s="334"/>
      <c r="AC11" s="397"/>
      <c r="AD11" s="336" t="str">
        <f>IF( SUM( AF11:AV11 ) = 0, 0, $AF$7 )</f>
        <v>Please complete all cells in row</v>
      </c>
      <c r="AE11" s="397"/>
      <c r="AF11" s="1281">
        <f xml:space="preserve"> IF( ISNUMBER(F11), 0, 1 )</f>
        <v>1</v>
      </c>
      <c r="AG11" s="1281">
        <f t="shared" ref="AG11" si="9" xml:space="preserve"> IF( ISNUMBER(G11), 0, 1 )</f>
        <v>1</v>
      </c>
      <c r="AH11" s="1281">
        <f t="shared" ref="AH11" si="10" xml:space="preserve"> IF( ISNUMBER(H11), 0, 1 )</f>
        <v>1</v>
      </c>
      <c r="AI11" s="1281">
        <f t="shared" ref="AI11" si="11" xml:space="preserve"> IF( ISNUMBER(I11), 0, 1 )</f>
        <v>1</v>
      </c>
      <c r="AJ11" s="1281">
        <f t="shared" ref="AJ11" si="12" xml:space="preserve"> IF( ISNUMBER(J11), 0, 1 )</f>
        <v>1</v>
      </c>
      <c r="AK11" s="1281">
        <f t="shared" ref="AK11" si="13" xml:space="preserve"> IF( ISNUMBER(K11), 0, 1 )</f>
        <v>1</v>
      </c>
      <c r="AL11" s="1281">
        <f t="shared" ref="AL11" si="14" xml:space="preserve"> IF( ISNUMBER(L11), 0, 1 )</f>
        <v>1</v>
      </c>
      <c r="AM11" s="1281">
        <f t="shared" ref="AM11" si="15" xml:space="preserve"> IF( ISNUMBER(M11), 0, 1 )</f>
        <v>1</v>
      </c>
      <c r="AN11" s="1287"/>
      <c r="AO11" s="1281">
        <f t="shared" ref="AO11" si="16" xml:space="preserve"> IF( ISNUMBER(O11), 0, 1 )</f>
        <v>1</v>
      </c>
      <c r="AP11" s="1281">
        <f t="shared" ref="AP11" si="17" xml:space="preserve"> IF( ISNUMBER(P11), 0, 1 )</f>
        <v>1</v>
      </c>
      <c r="AQ11" s="1281">
        <f t="shared" ref="AQ11" si="18" xml:space="preserve"> IF( ISNUMBER(Q11), 0, 1 )</f>
        <v>1</v>
      </c>
      <c r="AR11" s="1281">
        <f t="shared" ref="AR11" si="19" xml:space="preserve"> IF( ISNUMBER(R11), 0, 1 )</f>
        <v>1</v>
      </c>
      <c r="AS11" s="1281">
        <f t="shared" ref="AS11" si="20" xml:space="preserve"> IF( ISNUMBER(S11), 0, 1 )</f>
        <v>1</v>
      </c>
      <c r="AT11" s="1281">
        <f t="shared" ref="AT11" si="21" xml:space="preserve"> IF( ISNUMBER(T11), 0, 1 )</f>
        <v>1</v>
      </c>
      <c r="AU11" s="1281">
        <f t="shared" ref="AU11" si="22" xml:space="preserve"> IF( ISNUMBER(U11), 0, 1 )</f>
        <v>1</v>
      </c>
      <c r="AV11" s="1281">
        <f t="shared" ref="AV11" si="23" xml:space="preserve"> IF( ISNUMBER(V11), 0, 1 )</f>
        <v>1</v>
      </c>
      <c r="AW11" s="397"/>
      <c r="AY11" s="1138" t="s">
        <v>8839</v>
      </c>
      <c r="AZ11" s="406" t="s">
        <v>8140</v>
      </c>
      <c r="BA11" s="976" t="s">
        <v>9061</v>
      </c>
      <c r="BB11" s="976" t="s">
        <v>9062</v>
      </c>
      <c r="BC11" s="976" t="s">
        <v>9063</v>
      </c>
      <c r="BD11" s="976" t="s">
        <v>9064</v>
      </c>
      <c r="BE11" s="976" t="s">
        <v>9065</v>
      </c>
      <c r="BF11" s="976" t="s">
        <v>9066</v>
      </c>
      <c r="BG11" s="976" t="s">
        <v>9067</v>
      </c>
      <c r="BH11" s="976" t="s">
        <v>9068</v>
      </c>
      <c r="BI11" s="735" t="s">
        <v>9069</v>
      </c>
      <c r="BJ11" s="976" t="s">
        <v>9070</v>
      </c>
      <c r="BK11" s="976" t="s">
        <v>9071</v>
      </c>
      <c r="BL11" s="976" t="s">
        <v>9072</v>
      </c>
      <c r="BM11" s="976" t="s">
        <v>9073</v>
      </c>
      <c r="BN11" s="976" t="s">
        <v>9074</v>
      </c>
      <c r="BO11" s="976" t="s">
        <v>9075</v>
      </c>
      <c r="BP11" s="976" t="s">
        <v>9076</v>
      </c>
      <c r="BQ11" s="976" t="s">
        <v>9077</v>
      </c>
      <c r="BR11" s="963" t="s">
        <v>9078</v>
      </c>
      <c r="BS11" s="1068"/>
    </row>
    <row r="12" spans="2:71" ht="15.75" customHeight="1">
      <c r="B12" s="1138" t="s">
        <v>8839</v>
      </c>
      <c r="C12" s="406" t="s">
        <v>8142</v>
      </c>
      <c r="D12" s="338" t="s">
        <v>682</v>
      </c>
      <c r="E12" s="338">
        <v>3</v>
      </c>
      <c r="F12" s="1723">
        <f>IFERROR(F10+F11,0)</f>
        <v>0</v>
      </c>
      <c r="G12" s="1723">
        <f t="shared" ref="G12:W12" si="24">IFERROR(G10+G11,0)</f>
        <v>0</v>
      </c>
      <c r="H12" s="1723">
        <f t="shared" si="24"/>
        <v>0</v>
      </c>
      <c r="I12" s="1723">
        <f t="shared" si="24"/>
        <v>0</v>
      </c>
      <c r="J12" s="1723">
        <f>IFERROR(J10+J11,0)</f>
        <v>0</v>
      </c>
      <c r="K12" s="1723">
        <f t="shared" si="24"/>
        <v>0</v>
      </c>
      <c r="L12" s="1723">
        <f t="shared" si="24"/>
        <v>0</v>
      </c>
      <c r="M12" s="1723">
        <f t="shared" si="24"/>
        <v>0</v>
      </c>
      <c r="N12" s="1723">
        <f t="shared" si="24"/>
        <v>0</v>
      </c>
      <c r="O12" s="1723">
        <f t="shared" si="24"/>
        <v>0</v>
      </c>
      <c r="P12" s="1723">
        <f t="shared" si="24"/>
        <v>0</v>
      </c>
      <c r="Q12" s="1723">
        <f t="shared" si="24"/>
        <v>0</v>
      </c>
      <c r="R12" s="1723">
        <f t="shared" si="24"/>
        <v>0</v>
      </c>
      <c r="S12" s="1723">
        <f t="shared" si="24"/>
        <v>0</v>
      </c>
      <c r="T12" s="1723">
        <f t="shared" si="24"/>
        <v>0</v>
      </c>
      <c r="U12" s="1723">
        <f t="shared" si="24"/>
        <v>0</v>
      </c>
      <c r="V12" s="1723">
        <f t="shared" si="24"/>
        <v>0</v>
      </c>
      <c r="W12" s="1724">
        <f t="shared" si="24"/>
        <v>0</v>
      </c>
      <c r="X12" s="1068"/>
      <c r="Y12" s="1142" t="s">
        <v>9079</v>
      </c>
      <c r="Z12" s="268"/>
      <c r="AA12" s="343"/>
      <c r="AB12" s="334"/>
      <c r="AC12" s="397"/>
      <c r="AD12" s="336"/>
      <c r="AE12" s="397"/>
      <c r="AF12" s="1287"/>
      <c r="AG12" s="1287"/>
      <c r="AH12" s="1287"/>
      <c r="AI12" s="1287"/>
      <c r="AJ12" s="1287"/>
      <c r="AK12" s="1287"/>
      <c r="AL12" s="1287"/>
      <c r="AM12" s="1287"/>
      <c r="AN12" s="1287"/>
      <c r="AO12" s="1287"/>
      <c r="AP12" s="1287"/>
      <c r="AQ12" s="1287"/>
      <c r="AR12" s="1287"/>
      <c r="AS12" s="1287"/>
      <c r="AT12" s="1287"/>
      <c r="AU12" s="1287"/>
      <c r="AV12" s="1287"/>
      <c r="AW12" s="397"/>
      <c r="AY12" s="1138" t="s">
        <v>8839</v>
      </c>
      <c r="AZ12" s="406" t="s">
        <v>8142</v>
      </c>
      <c r="BA12" s="735" t="s">
        <v>9080</v>
      </c>
      <c r="BB12" s="735" t="s">
        <v>9081</v>
      </c>
      <c r="BC12" s="735" t="s">
        <v>9082</v>
      </c>
      <c r="BD12" s="735" t="s">
        <v>9083</v>
      </c>
      <c r="BE12" s="735" t="s">
        <v>9084</v>
      </c>
      <c r="BF12" s="735" t="s">
        <v>9085</v>
      </c>
      <c r="BG12" s="735" t="s">
        <v>9086</v>
      </c>
      <c r="BH12" s="735" t="s">
        <v>9087</v>
      </c>
      <c r="BI12" s="735" t="s">
        <v>9088</v>
      </c>
      <c r="BJ12" s="735" t="s">
        <v>9089</v>
      </c>
      <c r="BK12" s="735" t="s">
        <v>9090</v>
      </c>
      <c r="BL12" s="735" t="s">
        <v>9091</v>
      </c>
      <c r="BM12" s="735" t="s">
        <v>9092</v>
      </c>
      <c r="BN12" s="735" t="s">
        <v>9093</v>
      </c>
      <c r="BO12" s="735" t="s">
        <v>9094</v>
      </c>
      <c r="BP12" s="735" t="s">
        <v>9095</v>
      </c>
      <c r="BQ12" s="735" t="s">
        <v>9096</v>
      </c>
      <c r="BR12" s="963" t="s">
        <v>9097</v>
      </c>
      <c r="BS12" s="1068"/>
    </row>
    <row r="13" spans="2:71" ht="15.75" customHeight="1">
      <c r="B13" s="1138" t="s">
        <v>8879</v>
      </c>
      <c r="C13" s="406" t="s">
        <v>8138</v>
      </c>
      <c r="D13" s="338" t="s">
        <v>682</v>
      </c>
      <c r="E13" s="338">
        <v>3</v>
      </c>
      <c r="F13" s="755"/>
      <c r="G13" s="755"/>
      <c r="H13" s="755"/>
      <c r="I13" s="755"/>
      <c r="J13" s="755"/>
      <c r="K13" s="755"/>
      <c r="L13" s="755"/>
      <c r="M13" s="755"/>
      <c r="N13" s="1723">
        <f>IFERROR(SUM(F13:M13),0)</f>
        <v>0</v>
      </c>
      <c r="O13" s="755"/>
      <c r="P13" s="755"/>
      <c r="Q13" s="755"/>
      <c r="R13" s="755"/>
      <c r="S13" s="755"/>
      <c r="T13" s="755"/>
      <c r="U13" s="755"/>
      <c r="V13" s="755"/>
      <c r="W13" s="1724">
        <f>IFERROR(SUM(O13:V13),0)</f>
        <v>0</v>
      </c>
      <c r="X13" s="1068"/>
      <c r="Y13" s="1142" t="s">
        <v>9098</v>
      </c>
      <c r="Z13" s="268"/>
      <c r="AA13" s="343"/>
      <c r="AB13" s="334"/>
      <c r="AC13" s="397"/>
      <c r="AD13" s="336" t="str">
        <f t="shared" ref="AD13:AD14" si="25">IF( SUM( AF13:AV13 ) = 0, 0, $AF$7 )</f>
        <v>Please complete all cells in row</v>
      </c>
      <c r="AE13" s="397"/>
      <c r="AF13" s="1281">
        <f xml:space="preserve"> IF( ISNUMBER(F13), 0, 1 )</f>
        <v>1</v>
      </c>
      <c r="AG13" s="1281">
        <f t="shared" ref="AG13:AG14" si="26" xml:space="preserve"> IF( ISNUMBER(G13), 0, 1 )</f>
        <v>1</v>
      </c>
      <c r="AH13" s="1281">
        <f t="shared" ref="AH13:AH14" si="27" xml:space="preserve"> IF( ISNUMBER(H13), 0, 1 )</f>
        <v>1</v>
      </c>
      <c r="AI13" s="1281">
        <f t="shared" ref="AI13:AI14" si="28" xml:space="preserve"> IF( ISNUMBER(I13), 0, 1 )</f>
        <v>1</v>
      </c>
      <c r="AJ13" s="1281">
        <f t="shared" ref="AJ13:AJ14" si="29" xml:space="preserve"> IF( ISNUMBER(J13), 0, 1 )</f>
        <v>1</v>
      </c>
      <c r="AK13" s="1281">
        <f t="shared" ref="AK13:AK14" si="30" xml:space="preserve"> IF( ISNUMBER(K13), 0, 1 )</f>
        <v>1</v>
      </c>
      <c r="AL13" s="1281">
        <f t="shared" ref="AL13:AL14" si="31" xml:space="preserve"> IF( ISNUMBER(L13), 0, 1 )</f>
        <v>1</v>
      </c>
      <c r="AM13" s="1281">
        <f t="shared" ref="AM13:AM14" si="32" xml:space="preserve"> IF( ISNUMBER(M13), 0, 1 )</f>
        <v>1</v>
      </c>
      <c r="AN13" s="1287"/>
      <c r="AO13" s="1281">
        <f t="shared" ref="AO13:AO14" si="33" xml:space="preserve"> IF( ISNUMBER(O13), 0, 1 )</f>
        <v>1</v>
      </c>
      <c r="AP13" s="1281">
        <f t="shared" ref="AP13:AP14" si="34" xml:space="preserve"> IF( ISNUMBER(P13), 0, 1 )</f>
        <v>1</v>
      </c>
      <c r="AQ13" s="1281">
        <f t="shared" ref="AQ13:AQ14" si="35" xml:space="preserve"> IF( ISNUMBER(Q13), 0, 1 )</f>
        <v>1</v>
      </c>
      <c r="AR13" s="1281">
        <f t="shared" ref="AR13:AR14" si="36" xml:space="preserve"> IF( ISNUMBER(R13), 0, 1 )</f>
        <v>1</v>
      </c>
      <c r="AS13" s="1281">
        <f t="shared" ref="AS13:AS14" si="37" xml:space="preserve"> IF( ISNUMBER(S13), 0, 1 )</f>
        <v>1</v>
      </c>
      <c r="AT13" s="1281">
        <f t="shared" ref="AT13:AT14" si="38" xml:space="preserve"> IF( ISNUMBER(T13), 0, 1 )</f>
        <v>1</v>
      </c>
      <c r="AU13" s="1281">
        <f t="shared" ref="AU13:AU14" si="39" xml:space="preserve"> IF( ISNUMBER(U13), 0, 1 )</f>
        <v>1</v>
      </c>
      <c r="AV13" s="1281">
        <f t="shared" ref="AV13:AV14" si="40" xml:space="preserve"> IF( ISNUMBER(V13), 0, 1 )</f>
        <v>1</v>
      </c>
      <c r="AW13" s="397"/>
      <c r="AY13" s="1138" t="s">
        <v>8879</v>
      </c>
      <c r="AZ13" s="406" t="s">
        <v>8138</v>
      </c>
      <c r="BA13" s="976" t="s">
        <v>9099</v>
      </c>
      <c r="BB13" s="976" t="s">
        <v>9100</v>
      </c>
      <c r="BC13" s="976" t="s">
        <v>9101</v>
      </c>
      <c r="BD13" s="976" t="s">
        <v>9102</v>
      </c>
      <c r="BE13" s="976" t="s">
        <v>9103</v>
      </c>
      <c r="BF13" s="976" t="s">
        <v>9104</v>
      </c>
      <c r="BG13" s="976" t="s">
        <v>9105</v>
      </c>
      <c r="BH13" s="976" t="s">
        <v>9106</v>
      </c>
      <c r="BI13" s="735" t="s">
        <v>9107</v>
      </c>
      <c r="BJ13" s="976" t="s">
        <v>9108</v>
      </c>
      <c r="BK13" s="976" t="s">
        <v>9109</v>
      </c>
      <c r="BL13" s="976" t="s">
        <v>9110</v>
      </c>
      <c r="BM13" s="976" t="s">
        <v>9111</v>
      </c>
      <c r="BN13" s="976" t="s">
        <v>9112</v>
      </c>
      <c r="BO13" s="976" t="s">
        <v>9113</v>
      </c>
      <c r="BP13" s="976" t="s">
        <v>9114</v>
      </c>
      <c r="BQ13" s="976" t="s">
        <v>9115</v>
      </c>
      <c r="BR13" s="963" t="s">
        <v>9116</v>
      </c>
      <c r="BS13" s="1068"/>
    </row>
    <row r="14" spans="2:71" ht="15.75" customHeight="1">
      <c r="B14" s="1138" t="s">
        <v>8879</v>
      </c>
      <c r="C14" s="406" t="s">
        <v>8140</v>
      </c>
      <c r="D14" s="338" t="s">
        <v>682</v>
      </c>
      <c r="E14" s="338">
        <v>3</v>
      </c>
      <c r="F14" s="755"/>
      <c r="G14" s="755"/>
      <c r="H14" s="755"/>
      <c r="I14" s="755"/>
      <c r="J14" s="755"/>
      <c r="K14" s="755"/>
      <c r="L14" s="755"/>
      <c r="M14" s="755"/>
      <c r="N14" s="1723">
        <f>IFERROR(SUM(F14:M14),0)</f>
        <v>0</v>
      </c>
      <c r="O14" s="755"/>
      <c r="P14" s="755"/>
      <c r="Q14" s="755"/>
      <c r="R14" s="755"/>
      <c r="S14" s="755"/>
      <c r="T14" s="755"/>
      <c r="U14" s="755"/>
      <c r="V14" s="755"/>
      <c r="W14" s="1724">
        <f>IFERROR(SUM(O14:V14),0)</f>
        <v>0</v>
      </c>
      <c r="X14" s="1068"/>
      <c r="Y14" s="1142" t="s">
        <v>9117</v>
      </c>
      <c r="Z14" s="268"/>
      <c r="AA14" s="343"/>
      <c r="AB14" s="334"/>
      <c r="AC14" s="1247"/>
      <c r="AD14" s="336" t="str">
        <f t="shared" si="25"/>
        <v>Please complete all cells in row</v>
      </c>
      <c r="AE14" s="1247"/>
      <c r="AF14" s="1281">
        <f xml:space="preserve"> IF( ISNUMBER(F14), 0, 1 )</f>
        <v>1</v>
      </c>
      <c r="AG14" s="1281">
        <f t="shared" si="26"/>
        <v>1</v>
      </c>
      <c r="AH14" s="1281">
        <f t="shared" si="27"/>
        <v>1</v>
      </c>
      <c r="AI14" s="1281">
        <f t="shared" si="28"/>
        <v>1</v>
      </c>
      <c r="AJ14" s="1281">
        <f t="shared" si="29"/>
        <v>1</v>
      </c>
      <c r="AK14" s="1281">
        <f t="shared" si="30"/>
        <v>1</v>
      </c>
      <c r="AL14" s="1281">
        <f t="shared" si="31"/>
        <v>1</v>
      </c>
      <c r="AM14" s="1281">
        <f t="shared" si="32"/>
        <v>1</v>
      </c>
      <c r="AN14" s="1287"/>
      <c r="AO14" s="1281">
        <f t="shared" si="33"/>
        <v>1</v>
      </c>
      <c r="AP14" s="1281">
        <f t="shared" si="34"/>
        <v>1</v>
      </c>
      <c r="AQ14" s="1281">
        <f t="shared" si="35"/>
        <v>1</v>
      </c>
      <c r="AR14" s="1281">
        <f t="shared" si="36"/>
        <v>1</v>
      </c>
      <c r="AS14" s="1281">
        <f t="shared" si="37"/>
        <v>1</v>
      </c>
      <c r="AT14" s="1281">
        <f t="shared" si="38"/>
        <v>1</v>
      </c>
      <c r="AU14" s="1281">
        <f t="shared" si="39"/>
        <v>1</v>
      </c>
      <c r="AV14" s="1281">
        <f t="shared" si="40"/>
        <v>1</v>
      </c>
      <c r="AW14" s="1247"/>
      <c r="AY14" s="1138" t="s">
        <v>8879</v>
      </c>
      <c r="AZ14" s="406" t="s">
        <v>8140</v>
      </c>
      <c r="BA14" s="976" t="s">
        <v>9118</v>
      </c>
      <c r="BB14" s="976" t="s">
        <v>9119</v>
      </c>
      <c r="BC14" s="976" t="s">
        <v>9120</v>
      </c>
      <c r="BD14" s="976" t="s">
        <v>9121</v>
      </c>
      <c r="BE14" s="976" t="s">
        <v>9122</v>
      </c>
      <c r="BF14" s="976" t="s">
        <v>9123</v>
      </c>
      <c r="BG14" s="976" t="s">
        <v>9124</v>
      </c>
      <c r="BH14" s="976" t="s">
        <v>9125</v>
      </c>
      <c r="BI14" s="735" t="s">
        <v>9126</v>
      </c>
      <c r="BJ14" s="976" t="s">
        <v>9127</v>
      </c>
      <c r="BK14" s="976" t="s">
        <v>9128</v>
      </c>
      <c r="BL14" s="976" t="s">
        <v>9129</v>
      </c>
      <c r="BM14" s="976" t="s">
        <v>9130</v>
      </c>
      <c r="BN14" s="976" t="s">
        <v>9131</v>
      </c>
      <c r="BO14" s="976" t="s">
        <v>9132</v>
      </c>
      <c r="BP14" s="976" t="s">
        <v>9133</v>
      </c>
      <c r="BQ14" s="976" t="s">
        <v>9134</v>
      </c>
      <c r="BR14" s="963" t="s">
        <v>9135</v>
      </c>
      <c r="BS14" s="1068"/>
    </row>
    <row r="15" spans="2:71" ht="15.75" customHeight="1">
      <c r="B15" s="1138" t="s">
        <v>8879</v>
      </c>
      <c r="C15" s="406" t="s">
        <v>8142</v>
      </c>
      <c r="D15" s="338" t="s">
        <v>682</v>
      </c>
      <c r="E15" s="338">
        <v>3</v>
      </c>
      <c r="F15" s="1723">
        <f>IFERROR(F13+F14,0)</f>
        <v>0</v>
      </c>
      <c r="G15" s="1723">
        <f t="shared" ref="G15:W15" si="41">IFERROR(G13+G14,0)</f>
        <v>0</v>
      </c>
      <c r="H15" s="1723">
        <f t="shared" si="41"/>
        <v>0</v>
      </c>
      <c r="I15" s="1723">
        <f t="shared" si="41"/>
        <v>0</v>
      </c>
      <c r="J15" s="1723">
        <f t="shared" si="41"/>
        <v>0</v>
      </c>
      <c r="K15" s="1723">
        <f t="shared" si="41"/>
        <v>0</v>
      </c>
      <c r="L15" s="1723">
        <f t="shared" si="41"/>
        <v>0</v>
      </c>
      <c r="M15" s="1723">
        <f t="shared" si="41"/>
        <v>0</v>
      </c>
      <c r="N15" s="1723">
        <f t="shared" si="41"/>
        <v>0</v>
      </c>
      <c r="O15" s="1723">
        <f t="shared" si="41"/>
        <v>0</v>
      </c>
      <c r="P15" s="1723">
        <f t="shared" si="41"/>
        <v>0</v>
      </c>
      <c r="Q15" s="1723">
        <f t="shared" si="41"/>
        <v>0</v>
      </c>
      <c r="R15" s="1723">
        <f t="shared" si="41"/>
        <v>0</v>
      </c>
      <c r="S15" s="1723">
        <f t="shared" si="41"/>
        <v>0</v>
      </c>
      <c r="T15" s="1723">
        <f t="shared" si="41"/>
        <v>0</v>
      </c>
      <c r="U15" s="1723">
        <f t="shared" si="41"/>
        <v>0</v>
      </c>
      <c r="V15" s="1723">
        <f t="shared" si="41"/>
        <v>0</v>
      </c>
      <c r="W15" s="1724">
        <f t="shared" si="41"/>
        <v>0</v>
      </c>
      <c r="X15" s="1068"/>
      <c r="Y15" s="1142" t="s">
        <v>9136</v>
      </c>
      <c r="Z15" s="268"/>
      <c r="AA15" s="343"/>
      <c r="AB15" s="334"/>
      <c r="AC15" s="1247"/>
      <c r="AD15" s="336"/>
      <c r="AE15" s="1247"/>
      <c r="AW15" s="1247"/>
      <c r="AY15" s="1138" t="s">
        <v>8879</v>
      </c>
      <c r="AZ15" s="406" t="s">
        <v>8142</v>
      </c>
      <c r="BA15" s="735" t="s">
        <v>9137</v>
      </c>
      <c r="BB15" s="735" t="s">
        <v>9138</v>
      </c>
      <c r="BC15" s="735" t="s">
        <v>9139</v>
      </c>
      <c r="BD15" s="735" t="s">
        <v>9140</v>
      </c>
      <c r="BE15" s="735" t="s">
        <v>9141</v>
      </c>
      <c r="BF15" s="735" t="s">
        <v>9142</v>
      </c>
      <c r="BG15" s="735" t="s">
        <v>9143</v>
      </c>
      <c r="BH15" s="735" t="s">
        <v>9144</v>
      </c>
      <c r="BI15" s="735" t="s">
        <v>9145</v>
      </c>
      <c r="BJ15" s="735" t="s">
        <v>9146</v>
      </c>
      <c r="BK15" s="735" t="s">
        <v>9147</v>
      </c>
      <c r="BL15" s="735" t="s">
        <v>9148</v>
      </c>
      <c r="BM15" s="735" t="s">
        <v>9149</v>
      </c>
      <c r="BN15" s="735" t="s">
        <v>9150</v>
      </c>
      <c r="BO15" s="735" t="s">
        <v>9151</v>
      </c>
      <c r="BP15" s="735" t="s">
        <v>9152</v>
      </c>
      <c r="BQ15" s="735" t="s">
        <v>9153</v>
      </c>
      <c r="BR15" s="963" t="s">
        <v>9154</v>
      </c>
      <c r="BS15" s="1068"/>
    </row>
    <row r="16" spans="2:71" ht="15.75" customHeight="1">
      <c r="B16" s="1138" t="s">
        <v>8919</v>
      </c>
      <c r="C16" s="406" t="s">
        <v>8138</v>
      </c>
      <c r="D16" s="338" t="s">
        <v>682</v>
      </c>
      <c r="E16" s="338">
        <v>3</v>
      </c>
      <c r="F16" s="755"/>
      <c r="G16" s="755"/>
      <c r="H16" s="755"/>
      <c r="I16" s="755"/>
      <c r="J16" s="755"/>
      <c r="K16" s="755"/>
      <c r="L16" s="755"/>
      <c r="M16" s="755"/>
      <c r="N16" s="1723">
        <f>IFERROR(SUM(F16:M16),0)</f>
        <v>0</v>
      </c>
      <c r="O16" s="755"/>
      <c r="P16" s="755"/>
      <c r="Q16" s="755"/>
      <c r="R16" s="755"/>
      <c r="S16" s="755"/>
      <c r="T16" s="755"/>
      <c r="U16" s="755"/>
      <c r="V16" s="755"/>
      <c r="W16" s="1724">
        <f>IFERROR(SUM(O16:V16),0)</f>
        <v>0</v>
      </c>
      <c r="X16" s="1068"/>
      <c r="Y16" s="1142" t="s">
        <v>9155</v>
      </c>
      <c r="Z16" s="268"/>
      <c r="AA16" s="343"/>
      <c r="AB16" s="334"/>
      <c r="AC16" s="1247"/>
      <c r="AD16" s="336" t="str">
        <f t="shared" ref="AD16:AD17" si="42">IF( SUM( AF16:AV16 ) = 0, 0, $AF$7 )</f>
        <v>Please complete all cells in row</v>
      </c>
      <c r="AE16" s="1247"/>
      <c r="AF16" s="1281">
        <f xml:space="preserve"> IF( ISNUMBER(F16), 0, 1 )</f>
        <v>1</v>
      </c>
      <c r="AG16" s="1281">
        <f t="shared" ref="AG16:AG17" si="43" xml:space="preserve"> IF( ISNUMBER(G16), 0, 1 )</f>
        <v>1</v>
      </c>
      <c r="AH16" s="1281">
        <f t="shared" ref="AH16:AH17" si="44" xml:space="preserve"> IF( ISNUMBER(H16), 0, 1 )</f>
        <v>1</v>
      </c>
      <c r="AI16" s="1281">
        <f t="shared" ref="AI16:AI17" si="45" xml:space="preserve"> IF( ISNUMBER(I16), 0, 1 )</f>
        <v>1</v>
      </c>
      <c r="AJ16" s="1281">
        <f t="shared" ref="AJ16:AJ17" si="46" xml:space="preserve"> IF( ISNUMBER(J16), 0, 1 )</f>
        <v>1</v>
      </c>
      <c r="AK16" s="1281">
        <f t="shared" ref="AK16:AK17" si="47" xml:space="preserve"> IF( ISNUMBER(K16), 0, 1 )</f>
        <v>1</v>
      </c>
      <c r="AL16" s="1281">
        <f t="shared" ref="AL16:AL17" si="48" xml:space="preserve"> IF( ISNUMBER(L16), 0, 1 )</f>
        <v>1</v>
      </c>
      <c r="AM16" s="1281">
        <f t="shared" ref="AM16:AM17" si="49" xml:space="preserve"> IF( ISNUMBER(M16), 0, 1 )</f>
        <v>1</v>
      </c>
      <c r="AN16" s="1287"/>
      <c r="AO16" s="1281">
        <f t="shared" ref="AO16:AO17" si="50" xml:space="preserve"> IF( ISNUMBER(O16), 0, 1 )</f>
        <v>1</v>
      </c>
      <c r="AP16" s="1281">
        <f t="shared" ref="AP16:AP17" si="51" xml:space="preserve"> IF( ISNUMBER(P16), 0, 1 )</f>
        <v>1</v>
      </c>
      <c r="AQ16" s="1281">
        <f t="shared" ref="AQ16:AQ17" si="52" xml:space="preserve"> IF( ISNUMBER(Q16), 0, 1 )</f>
        <v>1</v>
      </c>
      <c r="AR16" s="1281">
        <f t="shared" ref="AR16:AR17" si="53" xml:space="preserve"> IF( ISNUMBER(R16), 0, 1 )</f>
        <v>1</v>
      </c>
      <c r="AS16" s="1281">
        <f t="shared" ref="AS16:AS17" si="54" xml:space="preserve"> IF( ISNUMBER(S16), 0, 1 )</f>
        <v>1</v>
      </c>
      <c r="AT16" s="1281">
        <f t="shared" ref="AT16:AT17" si="55" xml:space="preserve"> IF( ISNUMBER(T16), 0, 1 )</f>
        <v>1</v>
      </c>
      <c r="AU16" s="1281">
        <f t="shared" ref="AU16:AU17" si="56" xml:space="preserve"> IF( ISNUMBER(U16), 0, 1 )</f>
        <v>1</v>
      </c>
      <c r="AV16" s="1281">
        <f t="shared" ref="AV16:AV17" si="57" xml:space="preserve"> IF( ISNUMBER(V16), 0, 1 )</f>
        <v>1</v>
      </c>
      <c r="AW16" s="1247"/>
      <c r="AY16" s="1138" t="s">
        <v>8919</v>
      </c>
      <c r="AZ16" s="406" t="s">
        <v>8138</v>
      </c>
      <c r="BA16" s="976" t="s">
        <v>9156</v>
      </c>
      <c r="BB16" s="976" t="s">
        <v>9157</v>
      </c>
      <c r="BC16" s="976" t="s">
        <v>9158</v>
      </c>
      <c r="BD16" s="976" t="s">
        <v>9159</v>
      </c>
      <c r="BE16" s="976" t="s">
        <v>9160</v>
      </c>
      <c r="BF16" s="976" t="s">
        <v>9161</v>
      </c>
      <c r="BG16" s="976" t="s">
        <v>9162</v>
      </c>
      <c r="BH16" s="976" t="s">
        <v>9163</v>
      </c>
      <c r="BI16" s="735" t="s">
        <v>9164</v>
      </c>
      <c r="BJ16" s="976" t="s">
        <v>9165</v>
      </c>
      <c r="BK16" s="976" t="s">
        <v>9166</v>
      </c>
      <c r="BL16" s="976" t="s">
        <v>9167</v>
      </c>
      <c r="BM16" s="976" t="s">
        <v>9168</v>
      </c>
      <c r="BN16" s="976" t="s">
        <v>9169</v>
      </c>
      <c r="BO16" s="976" t="s">
        <v>9170</v>
      </c>
      <c r="BP16" s="976" t="s">
        <v>9171</v>
      </c>
      <c r="BQ16" s="976" t="s">
        <v>9172</v>
      </c>
      <c r="BR16" s="963" t="s">
        <v>9173</v>
      </c>
      <c r="BS16" s="1068"/>
    </row>
    <row r="17" spans="2:71" ht="15.75" customHeight="1">
      <c r="B17" s="1138" t="s">
        <v>8919</v>
      </c>
      <c r="C17" s="406" t="s">
        <v>8140</v>
      </c>
      <c r="D17" s="338" t="s">
        <v>682</v>
      </c>
      <c r="E17" s="338">
        <v>3</v>
      </c>
      <c r="F17" s="755"/>
      <c r="G17" s="755"/>
      <c r="H17" s="755"/>
      <c r="I17" s="755"/>
      <c r="J17" s="755"/>
      <c r="K17" s="755"/>
      <c r="L17" s="755"/>
      <c r="M17" s="755"/>
      <c r="N17" s="1723">
        <f>IFERROR(SUM(F17:M17),0)</f>
        <v>0</v>
      </c>
      <c r="O17" s="755"/>
      <c r="P17" s="755"/>
      <c r="Q17" s="755"/>
      <c r="R17" s="755"/>
      <c r="S17" s="755"/>
      <c r="T17" s="755"/>
      <c r="U17" s="755"/>
      <c r="V17" s="755"/>
      <c r="W17" s="1724">
        <f>IFERROR(SUM(O17:V17),0)</f>
        <v>0</v>
      </c>
      <c r="X17" s="1068"/>
      <c r="Y17" s="1142" t="s">
        <v>9174</v>
      </c>
      <c r="Z17" s="268"/>
      <c r="AA17" s="343"/>
      <c r="AB17" s="334"/>
      <c r="AC17" s="1249"/>
      <c r="AD17" s="336" t="str">
        <f t="shared" si="42"/>
        <v>Please complete all cells in row</v>
      </c>
      <c r="AE17" s="1249"/>
      <c r="AF17" s="1281">
        <f xml:space="preserve"> IF( ISNUMBER(F17), 0, 1 )</f>
        <v>1</v>
      </c>
      <c r="AG17" s="1281">
        <f t="shared" si="43"/>
        <v>1</v>
      </c>
      <c r="AH17" s="1281">
        <f t="shared" si="44"/>
        <v>1</v>
      </c>
      <c r="AI17" s="1281">
        <f t="shared" si="45"/>
        <v>1</v>
      </c>
      <c r="AJ17" s="1281">
        <f t="shared" si="46"/>
        <v>1</v>
      </c>
      <c r="AK17" s="1281">
        <f t="shared" si="47"/>
        <v>1</v>
      </c>
      <c r="AL17" s="1281">
        <f t="shared" si="48"/>
        <v>1</v>
      </c>
      <c r="AM17" s="1281">
        <f t="shared" si="49"/>
        <v>1</v>
      </c>
      <c r="AN17" s="1287"/>
      <c r="AO17" s="1281">
        <f t="shared" si="50"/>
        <v>1</v>
      </c>
      <c r="AP17" s="1281">
        <f t="shared" si="51"/>
        <v>1</v>
      </c>
      <c r="AQ17" s="1281">
        <f t="shared" si="52"/>
        <v>1</v>
      </c>
      <c r="AR17" s="1281">
        <f t="shared" si="53"/>
        <v>1</v>
      </c>
      <c r="AS17" s="1281">
        <f t="shared" si="54"/>
        <v>1</v>
      </c>
      <c r="AT17" s="1281">
        <f t="shared" si="55"/>
        <v>1</v>
      </c>
      <c r="AU17" s="1281">
        <f t="shared" si="56"/>
        <v>1</v>
      </c>
      <c r="AV17" s="1281">
        <f t="shared" si="57"/>
        <v>1</v>
      </c>
      <c r="AW17" s="1249"/>
      <c r="AY17" s="1138" t="s">
        <v>8919</v>
      </c>
      <c r="AZ17" s="406" t="s">
        <v>8140</v>
      </c>
      <c r="BA17" s="976" t="s">
        <v>9175</v>
      </c>
      <c r="BB17" s="976" t="s">
        <v>9176</v>
      </c>
      <c r="BC17" s="976" t="s">
        <v>9177</v>
      </c>
      <c r="BD17" s="976" t="s">
        <v>9178</v>
      </c>
      <c r="BE17" s="976" t="s">
        <v>9179</v>
      </c>
      <c r="BF17" s="976" t="s">
        <v>9180</v>
      </c>
      <c r="BG17" s="976" t="s">
        <v>9181</v>
      </c>
      <c r="BH17" s="976" t="s">
        <v>9182</v>
      </c>
      <c r="BI17" s="735" t="s">
        <v>9183</v>
      </c>
      <c r="BJ17" s="976" t="s">
        <v>9184</v>
      </c>
      <c r="BK17" s="976" t="s">
        <v>9185</v>
      </c>
      <c r="BL17" s="976" t="s">
        <v>9186</v>
      </c>
      <c r="BM17" s="976" t="s">
        <v>9187</v>
      </c>
      <c r="BN17" s="976" t="s">
        <v>9188</v>
      </c>
      <c r="BO17" s="976" t="s">
        <v>9189</v>
      </c>
      <c r="BP17" s="976" t="s">
        <v>9190</v>
      </c>
      <c r="BQ17" s="976" t="s">
        <v>9191</v>
      </c>
      <c r="BR17" s="963" t="s">
        <v>9192</v>
      </c>
      <c r="BS17" s="1068"/>
    </row>
    <row r="18" spans="2:71" ht="15.75" customHeight="1">
      <c r="B18" s="1138" t="s">
        <v>8919</v>
      </c>
      <c r="C18" s="406" t="s">
        <v>8142</v>
      </c>
      <c r="D18" s="338" t="s">
        <v>682</v>
      </c>
      <c r="E18" s="338">
        <v>3</v>
      </c>
      <c r="F18" s="1723">
        <f>IFERROR(F16+F17,0)</f>
        <v>0</v>
      </c>
      <c r="G18" s="1723">
        <f t="shared" ref="G18:W18" si="58">IFERROR(G16+G17,0)</f>
        <v>0</v>
      </c>
      <c r="H18" s="1723">
        <f t="shared" si="58"/>
        <v>0</v>
      </c>
      <c r="I18" s="1723">
        <f t="shared" si="58"/>
        <v>0</v>
      </c>
      <c r="J18" s="1723">
        <f t="shared" si="58"/>
        <v>0</v>
      </c>
      <c r="K18" s="1723">
        <f t="shared" si="58"/>
        <v>0</v>
      </c>
      <c r="L18" s="1723">
        <f t="shared" si="58"/>
        <v>0</v>
      </c>
      <c r="M18" s="1723">
        <f t="shared" si="58"/>
        <v>0</v>
      </c>
      <c r="N18" s="1723">
        <f t="shared" si="58"/>
        <v>0</v>
      </c>
      <c r="O18" s="1723">
        <f t="shared" si="58"/>
        <v>0</v>
      </c>
      <c r="P18" s="1723">
        <f t="shared" si="58"/>
        <v>0</v>
      </c>
      <c r="Q18" s="1723">
        <f t="shared" si="58"/>
        <v>0</v>
      </c>
      <c r="R18" s="1723">
        <f t="shared" si="58"/>
        <v>0</v>
      </c>
      <c r="S18" s="1723">
        <f t="shared" si="58"/>
        <v>0</v>
      </c>
      <c r="T18" s="1723">
        <f t="shared" si="58"/>
        <v>0</v>
      </c>
      <c r="U18" s="1723">
        <f t="shared" si="58"/>
        <v>0</v>
      </c>
      <c r="V18" s="1723">
        <f t="shared" si="58"/>
        <v>0</v>
      </c>
      <c r="W18" s="1724">
        <f t="shared" si="58"/>
        <v>0</v>
      </c>
      <c r="X18" s="1068"/>
      <c r="Y18" s="1142" t="s">
        <v>9193</v>
      </c>
      <c r="Z18" s="268"/>
      <c r="AA18" s="1288"/>
      <c r="AB18" s="490"/>
      <c r="AC18" s="1249"/>
      <c r="AD18" s="336"/>
      <c r="AE18" s="1249"/>
      <c r="AF18" s="1289"/>
      <c r="AG18" s="1289"/>
      <c r="AH18" s="1289"/>
      <c r="AI18" s="1289"/>
      <c r="AJ18" s="1289"/>
      <c r="AK18" s="1289"/>
      <c r="AL18" s="1289"/>
      <c r="AM18" s="1289"/>
      <c r="AN18" s="1289"/>
      <c r="AO18" s="1289"/>
      <c r="AP18" s="1289"/>
      <c r="AQ18" s="1289"/>
      <c r="AR18" s="1289"/>
      <c r="AS18" s="1289"/>
      <c r="AT18" s="1289"/>
      <c r="AU18" s="1289"/>
      <c r="AV18" s="1289"/>
      <c r="AW18" s="1249"/>
      <c r="AY18" s="1138" t="s">
        <v>8919</v>
      </c>
      <c r="AZ18" s="406" t="s">
        <v>8142</v>
      </c>
      <c r="BA18" s="735" t="s">
        <v>9194</v>
      </c>
      <c r="BB18" s="735" t="s">
        <v>9195</v>
      </c>
      <c r="BC18" s="735" t="s">
        <v>9196</v>
      </c>
      <c r="BD18" s="735" t="s">
        <v>9197</v>
      </c>
      <c r="BE18" s="735" t="s">
        <v>9198</v>
      </c>
      <c r="BF18" s="735" t="s">
        <v>9199</v>
      </c>
      <c r="BG18" s="735" t="s">
        <v>9200</v>
      </c>
      <c r="BH18" s="735" t="s">
        <v>9201</v>
      </c>
      <c r="BI18" s="735" t="s">
        <v>9202</v>
      </c>
      <c r="BJ18" s="735" t="s">
        <v>9203</v>
      </c>
      <c r="BK18" s="735" t="s">
        <v>9204</v>
      </c>
      <c r="BL18" s="735" t="s">
        <v>9205</v>
      </c>
      <c r="BM18" s="735" t="s">
        <v>9206</v>
      </c>
      <c r="BN18" s="735" t="s">
        <v>9207</v>
      </c>
      <c r="BO18" s="735" t="s">
        <v>9208</v>
      </c>
      <c r="BP18" s="735" t="s">
        <v>9209</v>
      </c>
      <c r="BQ18" s="735" t="s">
        <v>9210</v>
      </c>
      <c r="BR18" s="963" t="s">
        <v>9211</v>
      </c>
      <c r="BS18" s="1068"/>
    </row>
    <row r="19" spans="2:71" ht="15.75" customHeight="1">
      <c r="B19" s="1138" t="s">
        <v>8959</v>
      </c>
      <c r="C19" s="406" t="s">
        <v>8138</v>
      </c>
      <c r="D19" s="338" t="s">
        <v>682</v>
      </c>
      <c r="E19" s="338">
        <v>3</v>
      </c>
      <c r="F19" s="755"/>
      <c r="G19" s="755"/>
      <c r="H19" s="755"/>
      <c r="I19" s="755"/>
      <c r="J19" s="755"/>
      <c r="K19" s="755"/>
      <c r="L19" s="755"/>
      <c r="M19" s="755"/>
      <c r="N19" s="1723">
        <f>IFERROR(SUM(F19:M19),0)</f>
        <v>0</v>
      </c>
      <c r="O19" s="755"/>
      <c r="P19" s="755"/>
      <c r="Q19" s="755"/>
      <c r="R19" s="755"/>
      <c r="S19" s="755"/>
      <c r="T19" s="755"/>
      <c r="U19" s="755"/>
      <c r="V19" s="755"/>
      <c r="W19" s="1724">
        <f>IFERROR(SUM(O19:V19),0)</f>
        <v>0</v>
      </c>
      <c r="X19" s="1068"/>
      <c r="Y19" s="1142" t="s">
        <v>9212</v>
      </c>
      <c r="Z19" s="268"/>
      <c r="AA19" s="1282"/>
      <c r="AB19" s="490"/>
      <c r="AC19" s="1249"/>
      <c r="AD19" s="336" t="str">
        <f t="shared" ref="AD19:AD20" si="59">IF( SUM( AF19:AV19 ) = 0, 0, $AF$7 )</f>
        <v>Please complete all cells in row</v>
      </c>
      <c r="AE19" s="1249"/>
      <c r="AF19" s="1281">
        <f xml:space="preserve"> IF( ISNUMBER(F19), 0, 1 )</f>
        <v>1</v>
      </c>
      <c r="AG19" s="1281">
        <f t="shared" ref="AG19:AG20" si="60" xml:space="preserve"> IF( ISNUMBER(G19), 0, 1 )</f>
        <v>1</v>
      </c>
      <c r="AH19" s="1281">
        <f t="shared" ref="AH19:AH20" si="61" xml:space="preserve"> IF( ISNUMBER(H19), 0, 1 )</f>
        <v>1</v>
      </c>
      <c r="AI19" s="1281">
        <f t="shared" ref="AI19:AI20" si="62" xml:space="preserve"> IF( ISNUMBER(I19), 0, 1 )</f>
        <v>1</v>
      </c>
      <c r="AJ19" s="1281">
        <f t="shared" ref="AJ19:AJ20" si="63" xml:space="preserve"> IF( ISNUMBER(J19), 0, 1 )</f>
        <v>1</v>
      </c>
      <c r="AK19" s="1281">
        <f t="shared" ref="AK19:AK20" si="64" xml:space="preserve"> IF( ISNUMBER(K19), 0, 1 )</f>
        <v>1</v>
      </c>
      <c r="AL19" s="1281">
        <f t="shared" ref="AL19:AL20" si="65" xml:space="preserve"> IF( ISNUMBER(L19), 0, 1 )</f>
        <v>1</v>
      </c>
      <c r="AM19" s="1281">
        <f t="shared" ref="AM19:AM20" si="66" xml:space="preserve"> IF( ISNUMBER(M19), 0, 1 )</f>
        <v>1</v>
      </c>
      <c r="AN19" s="1287"/>
      <c r="AO19" s="1281">
        <f t="shared" ref="AO19:AO20" si="67" xml:space="preserve"> IF( ISNUMBER(O19), 0, 1 )</f>
        <v>1</v>
      </c>
      <c r="AP19" s="1281">
        <f t="shared" ref="AP19:AP20" si="68" xml:space="preserve"> IF( ISNUMBER(P19), 0, 1 )</f>
        <v>1</v>
      </c>
      <c r="AQ19" s="1281">
        <f t="shared" ref="AQ19:AQ20" si="69" xml:space="preserve"> IF( ISNUMBER(Q19), 0, 1 )</f>
        <v>1</v>
      </c>
      <c r="AR19" s="1281">
        <f t="shared" ref="AR19:AR20" si="70" xml:space="preserve"> IF( ISNUMBER(R19), 0, 1 )</f>
        <v>1</v>
      </c>
      <c r="AS19" s="1281">
        <f t="shared" ref="AS19:AS20" si="71" xml:space="preserve"> IF( ISNUMBER(S19), 0, 1 )</f>
        <v>1</v>
      </c>
      <c r="AT19" s="1281">
        <f t="shared" ref="AT19:AT20" si="72" xml:space="preserve"> IF( ISNUMBER(T19), 0, 1 )</f>
        <v>1</v>
      </c>
      <c r="AU19" s="1281">
        <f t="shared" ref="AU19:AU20" si="73" xml:space="preserve"> IF( ISNUMBER(U19), 0, 1 )</f>
        <v>1</v>
      </c>
      <c r="AV19" s="1281">
        <f t="shared" ref="AV19:AV20" si="74" xml:space="preserve"> IF( ISNUMBER(V19), 0, 1 )</f>
        <v>1</v>
      </c>
      <c r="AW19" s="1249"/>
      <c r="AY19" s="1138" t="s">
        <v>8959</v>
      </c>
      <c r="AZ19" s="406" t="s">
        <v>8138</v>
      </c>
      <c r="BA19" s="976" t="s">
        <v>9213</v>
      </c>
      <c r="BB19" s="976" t="s">
        <v>9214</v>
      </c>
      <c r="BC19" s="976" t="s">
        <v>9215</v>
      </c>
      <c r="BD19" s="976" t="s">
        <v>9216</v>
      </c>
      <c r="BE19" s="976" t="s">
        <v>9217</v>
      </c>
      <c r="BF19" s="976" t="s">
        <v>9218</v>
      </c>
      <c r="BG19" s="976" t="s">
        <v>9219</v>
      </c>
      <c r="BH19" s="976" t="s">
        <v>9220</v>
      </c>
      <c r="BI19" s="735" t="s">
        <v>9221</v>
      </c>
      <c r="BJ19" s="976" t="s">
        <v>9222</v>
      </c>
      <c r="BK19" s="976" t="s">
        <v>9223</v>
      </c>
      <c r="BL19" s="976" t="s">
        <v>9224</v>
      </c>
      <c r="BM19" s="976" t="s">
        <v>9225</v>
      </c>
      <c r="BN19" s="976" t="s">
        <v>9226</v>
      </c>
      <c r="BO19" s="976" t="s">
        <v>9227</v>
      </c>
      <c r="BP19" s="976" t="s">
        <v>9228</v>
      </c>
      <c r="BQ19" s="976" t="s">
        <v>9229</v>
      </c>
      <c r="BR19" s="963" t="s">
        <v>9230</v>
      </c>
      <c r="BS19" s="1068"/>
    </row>
    <row r="20" spans="2:71" ht="15.75" customHeight="1">
      <c r="B20" s="1138" t="s">
        <v>8959</v>
      </c>
      <c r="C20" s="406" t="s">
        <v>8140</v>
      </c>
      <c r="D20" s="338" t="s">
        <v>682</v>
      </c>
      <c r="E20" s="338">
        <v>3</v>
      </c>
      <c r="F20" s="755"/>
      <c r="G20" s="755"/>
      <c r="H20" s="755"/>
      <c r="I20" s="755"/>
      <c r="J20" s="755"/>
      <c r="K20" s="755"/>
      <c r="L20" s="755"/>
      <c r="M20" s="755"/>
      <c r="N20" s="1723">
        <f>IFERROR(SUM(F20:M20),0)</f>
        <v>0</v>
      </c>
      <c r="O20" s="755"/>
      <c r="P20" s="755"/>
      <c r="Q20" s="755"/>
      <c r="R20" s="755"/>
      <c r="S20" s="755"/>
      <c r="T20" s="755"/>
      <c r="U20" s="755"/>
      <c r="V20" s="755"/>
      <c r="W20" s="1724">
        <f>IFERROR(SUM(O20:V20),0)</f>
        <v>0</v>
      </c>
      <c r="X20" s="1068"/>
      <c r="Y20" s="1142" t="s">
        <v>9231</v>
      </c>
      <c r="Z20" s="268"/>
      <c r="AA20" s="1282"/>
      <c r="AB20" s="490"/>
      <c r="AC20" s="1249"/>
      <c r="AD20" s="336" t="str">
        <f t="shared" si="59"/>
        <v>Please complete all cells in row</v>
      </c>
      <c r="AE20" s="1249"/>
      <c r="AF20" s="1281">
        <f xml:space="preserve"> IF( ISNUMBER(F20), 0, 1 )</f>
        <v>1</v>
      </c>
      <c r="AG20" s="1281">
        <f t="shared" si="60"/>
        <v>1</v>
      </c>
      <c r="AH20" s="1281">
        <f t="shared" si="61"/>
        <v>1</v>
      </c>
      <c r="AI20" s="1281">
        <f t="shared" si="62"/>
        <v>1</v>
      </c>
      <c r="AJ20" s="1281">
        <f t="shared" si="63"/>
        <v>1</v>
      </c>
      <c r="AK20" s="1281">
        <f t="shared" si="64"/>
        <v>1</v>
      </c>
      <c r="AL20" s="1281">
        <f t="shared" si="65"/>
        <v>1</v>
      </c>
      <c r="AM20" s="1281">
        <f t="shared" si="66"/>
        <v>1</v>
      </c>
      <c r="AN20" s="1287"/>
      <c r="AO20" s="1281">
        <f t="shared" si="67"/>
        <v>1</v>
      </c>
      <c r="AP20" s="1281">
        <f t="shared" si="68"/>
        <v>1</v>
      </c>
      <c r="AQ20" s="1281">
        <f t="shared" si="69"/>
        <v>1</v>
      </c>
      <c r="AR20" s="1281">
        <f t="shared" si="70"/>
        <v>1</v>
      </c>
      <c r="AS20" s="1281">
        <f t="shared" si="71"/>
        <v>1</v>
      </c>
      <c r="AT20" s="1281">
        <f t="shared" si="72"/>
        <v>1</v>
      </c>
      <c r="AU20" s="1281">
        <f t="shared" si="73"/>
        <v>1</v>
      </c>
      <c r="AV20" s="1281">
        <f t="shared" si="74"/>
        <v>1</v>
      </c>
      <c r="AW20" s="1249"/>
      <c r="AY20" s="1138" t="s">
        <v>8959</v>
      </c>
      <c r="AZ20" s="406" t="s">
        <v>8140</v>
      </c>
      <c r="BA20" s="976" t="s">
        <v>9232</v>
      </c>
      <c r="BB20" s="976" t="s">
        <v>9233</v>
      </c>
      <c r="BC20" s="976" t="s">
        <v>9234</v>
      </c>
      <c r="BD20" s="976" t="s">
        <v>9235</v>
      </c>
      <c r="BE20" s="976" t="s">
        <v>9236</v>
      </c>
      <c r="BF20" s="976" t="s">
        <v>9237</v>
      </c>
      <c r="BG20" s="976" t="s">
        <v>9238</v>
      </c>
      <c r="BH20" s="976" t="s">
        <v>9239</v>
      </c>
      <c r="BI20" s="735" t="s">
        <v>9240</v>
      </c>
      <c r="BJ20" s="976" t="s">
        <v>9241</v>
      </c>
      <c r="BK20" s="976" t="s">
        <v>9242</v>
      </c>
      <c r="BL20" s="976" t="s">
        <v>9243</v>
      </c>
      <c r="BM20" s="976" t="s">
        <v>9244</v>
      </c>
      <c r="BN20" s="976" t="s">
        <v>9245</v>
      </c>
      <c r="BO20" s="976" t="s">
        <v>9246</v>
      </c>
      <c r="BP20" s="976" t="s">
        <v>9247</v>
      </c>
      <c r="BQ20" s="976" t="s">
        <v>9248</v>
      </c>
      <c r="BR20" s="963" t="s">
        <v>9249</v>
      </c>
      <c r="BS20" s="1068"/>
    </row>
    <row r="21" spans="2:71" ht="15.75" customHeight="1">
      <c r="B21" s="1138" t="s">
        <v>8959</v>
      </c>
      <c r="C21" s="406" t="s">
        <v>8142</v>
      </c>
      <c r="D21" s="338" t="s">
        <v>682</v>
      </c>
      <c r="E21" s="338">
        <v>3</v>
      </c>
      <c r="F21" s="1723">
        <f>IFERROR(F19+F20,0)</f>
        <v>0</v>
      </c>
      <c r="G21" s="1723">
        <f t="shared" ref="G21:W21" si="75">IFERROR(G19+G20,0)</f>
        <v>0</v>
      </c>
      <c r="H21" s="1723">
        <f t="shared" si="75"/>
        <v>0</v>
      </c>
      <c r="I21" s="1723">
        <f t="shared" si="75"/>
        <v>0</v>
      </c>
      <c r="J21" s="1723">
        <f t="shared" si="75"/>
        <v>0</v>
      </c>
      <c r="K21" s="1723">
        <f t="shared" si="75"/>
        <v>0</v>
      </c>
      <c r="L21" s="1723">
        <f t="shared" si="75"/>
        <v>0</v>
      </c>
      <c r="M21" s="1723">
        <f t="shared" si="75"/>
        <v>0</v>
      </c>
      <c r="N21" s="1723">
        <f t="shared" si="75"/>
        <v>0</v>
      </c>
      <c r="O21" s="1723">
        <f t="shared" si="75"/>
        <v>0</v>
      </c>
      <c r="P21" s="1723">
        <f t="shared" si="75"/>
        <v>0</v>
      </c>
      <c r="Q21" s="1723">
        <f t="shared" si="75"/>
        <v>0</v>
      </c>
      <c r="R21" s="1723">
        <f t="shared" si="75"/>
        <v>0</v>
      </c>
      <c r="S21" s="1723">
        <f t="shared" si="75"/>
        <v>0</v>
      </c>
      <c r="T21" s="1723">
        <f t="shared" si="75"/>
        <v>0</v>
      </c>
      <c r="U21" s="1723">
        <f t="shared" si="75"/>
        <v>0</v>
      </c>
      <c r="V21" s="1723">
        <f t="shared" si="75"/>
        <v>0</v>
      </c>
      <c r="W21" s="1724">
        <f t="shared" si="75"/>
        <v>0</v>
      </c>
      <c r="X21" s="1068"/>
      <c r="Y21" s="1142" t="s">
        <v>9250</v>
      </c>
      <c r="Z21" s="268"/>
      <c r="AA21" s="1282"/>
      <c r="AB21" s="490"/>
      <c r="AC21" s="1249"/>
      <c r="AD21" s="336"/>
      <c r="AE21" s="1249"/>
      <c r="AF21" s="1289"/>
      <c r="AG21" s="1289"/>
      <c r="AH21" s="1289"/>
      <c r="AI21" s="1289"/>
      <c r="AJ21" s="1289"/>
      <c r="AK21" s="1289"/>
      <c r="AL21" s="1289"/>
      <c r="AM21" s="1289"/>
      <c r="AN21" s="1289"/>
      <c r="AO21" s="1289"/>
      <c r="AP21" s="1289"/>
      <c r="AQ21" s="1289"/>
      <c r="AR21" s="1289"/>
      <c r="AS21" s="1289"/>
      <c r="AT21" s="1289"/>
      <c r="AU21" s="1289"/>
      <c r="AV21" s="1289"/>
      <c r="AW21" s="1249"/>
      <c r="AY21" s="1138" t="s">
        <v>8959</v>
      </c>
      <c r="AZ21" s="406" t="s">
        <v>8142</v>
      </c>
      <c r="BA21" s="735" t="s">
        <v>9251</v>
      </c>
      <c r="BB21" s="735" t="s">
        <v>9252</v>
      </c>
      <c r="BC21" s="735" t="s">
        <v>9253</v>
      </c>
      <c r="BD21" s="735" t="s">
        <v>9254</v>
      </c>
      <c r="BE21" s="735" t="s">
        <v>9255</v>
      </c>
      <c r="BF21" s="735" t="s">
        <v>9256</v>
      </c>
      <c r="BG21" s="735" t="s">
        <v>9257</v>
      </c>
      <c r="BH21" s="735" t="s">
        <v>9258</v>
      </c>
      <c r="BI21" s="735" t="s">
        <v>9259</v>
      </c>
      <c r="BJ21" s="735" t="s">
        <v>9260</v>
      </c>
      <c r="BK21" s="735" t="s">
        <v>9261</v>
      </c>
      <c r="BL21" s="735" t="s">
        <v>9262</v>
      </c>
      <c r="BM21" s="735" t="s">
        <v>9263</v>
      </c>
      <c r="BN21" s="735" t="s">
        <v>9264</v>
      </c>
      <c r="BO21" s="735" t="s">
        <v>9265</v>
      </c>
      <c r="BP21" s="735" t="s">
        <v>9266</v>
      </c>
      <c r="BQ21" s="735" t="s">
        <v>9267</v>
      </c>
      <c r="BR21" s="963" t="s">
        <v>9268</v>
      </c>
      <c r="BS21" s="1068"/>
    </row>
    <row r="22" spans="2:71" ht="15.75" customHeight="1">
      <c r="B22" s="514" t="s">
        <v>8999</v>
      </c>
      <c r="C22" s="406" t="s">
        <v>8138</v>
      </c>
      <c r="D22" s="338" t="s">
        <v>682</v>
      </c>
      <c r="E22" s="338">
        <v>3</v>
      </c>
      <c r="F22" s="1723">
        <f>IFERROR(F10+F13+F16+F19,0)</f>
        <v>0</v>
      </c>
      <c r="G22" s="1723">
        <f t="shared" ref="G22:W22" si="76">IFERROR(G10+G13+G16+G19,0)</f>
        <v>0</v>
      </c>
      <c r="H22" s="1723">
        <f t="shared" si="76"/>
        <v>0</v>
      </c>
      <c r="I22" s="1723">
        <f t="shared" si="76"/>
        <v>0</v>
      </c>
      <c r="J22" s="1723">
        <f t="shared" si="76"/>
        <v>0</v>
      </c>
      <c r="K22" s="1723">
        <f t="shared" si="76"/>
        <v>0</v>
      </c>
      <c r="L22" s="1723">
        <f t="shared" si="76"/>
        <v>0</v>
      </c>
      <c r="M22" s="1723">
        <f t="shared" si="76"/>
        <v>0</v>
      </c>
      <c r="N22" s="1723">
        <f t="shared" si="76"/>
        <v>0</v>
      </c>
      <c r="O22" s="1723">
        <f t="shared" si="76"/>
        <v>0</v>
      </c>
      <c r="P22" s="1723">
        <f t="shared" si="76"/>
        <v>0</v>
      </c>
      <c r="Q22" s="1723">
        <f t="shared" si="76"/>
        <v>0</v>
      </c>
      <c r="R22" s="1723">
        <f>IFERROR(R10+R13+R16+R19,0)</f>
        <v>0</v>
      </c>
      <c r="S22" s="1723">
        <f t="shared" si="76"/>
        <v>0</v>
      </c>
      <c r="T22" s="1723">
        <f>IFERROR(T10+T13+T16+T19,0)</f>
        <v>0</v>
      </c>
      <c r="U22" s="1723">
        <f t="shared" si="76"/>
        <v>0</v>
      </c>
      <c r="V22" s="1723">
        <f t="shared" si="76"/>
        <v>0</v>
      </c>
      <c r="W22" s="1724">
        <f t="shared" si="76"/>
        <v>0</v>
      </c>
      <c r="X22" s="1068"/>
      <c r="Y22" s="1142" t="s">
        <v>9269</v>
      </c>
      <c r="Z22" s="268"/>
      <c r="AA22" s="491"/>
      <c r="AB22" s="490"/>
      <c r="AC22" s="1249"/>
      <c r="AD22" s="336"/>
      <c r="AE22" s="1249"/>
      <c r="AF22" s="1289"/>
      <c r="AG22" s="1289"/>
      <c r="AH22" s="1289"/>
      <c r="AI22" s="1289"/>
      <c r="AJ22" s="1289"/>
      <c r="AK22" s="1289"/>
      <c r="AL22" s="1289"/>
      <c r="AM22" s="1289"/>
      <c r="AN22" s="1289"/>
      <c r="AO22" s="1289"/>
      <c r="AP22" s="1289"/>
      <c r="AQ22" s="1289"/>
      <c r="AR22" s="1289"/>
      <c r="AS22" s="1289"/>
      <c r="AT22" s="1289"/>
      <c r="AU22" s="1289"/>
      <c r="AV22" s="1289"/>
      <c r="AW22" s="1249"/>
      <c r="AY22" s="514" t="s">
        <v>8999</v>
      </c>
      <c r="AZ22" s="406" t="s">
        <v>8138</v>
      </c>
      <c r="BA22" s="735" t="s">
        <v>9270</v>
      </c>
      <c r="BB22" s="735" t="s">
        <v>9271</v>
      </c>
      <c r="BC22" s="735" t="s">
        <v>9272</v>
      </c>
      <c r="BD22" s="735" t="s">
        <v>9273</v>
      </c>
      <c r="BE22" s="735" t="s">
        <v>9274</v>
      </c>
      <c r="BF22" s="735" t="s">
        <v>9275</v>
      </c>
      <c r="BG22" s="735" t="s">
        <v>9276</v>
      </c>
      <c r="BH22" s="735" t="s">
        <v>9277</v>
      </c>
      <c r="BI22" s="735" t="s">
        <v>9278</v>
      </c>
      <c r="BJ22" s="735" t="s">
        <v>9279</v>
      </c>
      <c r="BK22" s="735" t="s">
        <v>9280</v>
      </c>
      <c r="BL22" s="735" t="s">
        <v>9281</v>
      </c>
      <c r="BM22" s="735" t="s">
        <v>9282</v>
      </c>
      <c r="BN22" s="735" t="s">
        <v>9283</v>
      </c>
      <c r="BO22" s="735" t="s">
        <v>9284</v>
      </c>
      <c r="BP22" s="735" t="s">
        <v>9285</v>
      </c>
      <c r="BQ22" s="735" t="s">
        <v>9286</v>
      </c>
      <c r="BR22" s="963" t="s">
        <v>9287</v>
      </c>
      <c r="BS22" s="1068"/>
    </row>
    <row r="23" spans="2:71" ht="15.75" customHeight="1">
      <c r="B23" s="514" t="s">
        <v>9013</v>
      </c>
      <c r="C23" s="406" t="s">
        <v>8140</v>
      </c>
      <c r="D23" s="338" t="s">
        <v>682</v>
      </c>
      <c r="E23" s="338">
        <v>3</v>
      </c>
      <c r="F23" s="1723">
        <f>IFERROR(F11+F14+F17+F20,0)</f>
        <v>0</v>
      </c>
      <c r="G23" s="1723">
        <f t="shared" ref="G23:W23" si="77">IFERROR(G11+G14+G17+G20,0)</f>
        <v>0</v>
      </c>
      <c r="H23" s="1723">
        <f t="shared" si="77"/>
        <v>0</v>
      </c>
      <c r="I23" s="1723">
        <f t="shared" si="77"/>
        <v>0</v>
      </c>
      <c r="J23" s="1723">
        <f t="shared" si="77"/>
        <v>0</v>
      </c>
      <c r="K23" s="1723">
        <f>IFERROR(K11+K14+K17+K20,0)</f>
        <v>0</v>
      </c>
      <c r="L23" s="1723">
        <f t="shared" si="77"/>
        <v>0</v>
      </c>
      <c r="M23" s="1723">
        <f t="shared" si="77"/>
        <v>0</v>
      </c>
      <c r="N23" s="1723">
        <f t="shared" si="77"/>
        <v>0</v>
      </c>
      <c r="O23" s="1723">
        <f t="shared" si="77"/>
        <v>0</v>
      </c>
      <c r="P23" s="1723">
        <f t="shared" si="77"/>
        <v>0</v>
      </c>
      <c r="Q23" s="1723">
        <f t="shared" si="77"/>
        <v>0</v>
      </c>
      <c r="R23" s="1723">
        <f t="shared" si="77"/>
        <v>0</v>
      </c>
      <c r="S23" s="1723">
        <f t="shared" si="77"/>
        <v>0</v>
      </c>
      <c r="T23" s="1723">
        <f>IFERROR(T11+T14+T17+T20,0)</f>
        <v>0</v>
      </c>
      <c r="U23" s="1723">
        <f t="shared" si="77"/>
        <v>0</v>
      </c>
      <c r="V23" s="1723">
        <f t="shared" si="77"/>
        <v>0</v>
      </c>
      <c r="W23" s="1724">
        <f t="shared" si="77"/>
        <v>0</v>
      </c>
      <c r="X23" s="1068"/>
      <c r="Y23" s="1142" t="s">
        <v>9288</v>
      </c>
      <c r="Z23" s="268"/>
      <c r="AA23" s="491"/>
      <c r="AB23" s="490"/>
      <c r="AC23" s="1249"/>
      <c r="AD23" s="336"/>
      <c r="AE23" s="1249"/>
      <c r="AF23" s="1289"/>
      <c r="AG23" s="1289"/>
      <c r="AH23" s="1289"/>
      <c r="AI23" s="1289"/>
      <c r="AJ23" s="1289"/>
      <c r="AK23" s="1289"/>
      <c r="AL23" s="1289"/>
      <c r="AM23" s="1289"/>
      <c r="AN23" s="1289"/>
      <c r="AO23" s="1289"/>
      <c r="AP23" s="1289"/>
      <c r="AQ23" s="1289"/>
      <c r="AR23" s="1289"/>
      <c r="AS23" s="1289"/>
      <c r="AT23" s="1289"/>
      <c r="AU23" s="1289"/>
      <c r="AV23" s="1289"/>
      <c r="AW23" s="1249"/>
      <c r="AY23" s="514" t="s">
        <v>9013</v>
      </c>
      <c r="AZ23" s="406" t="s">
        <v>8140</v>
      </c>
      <c r="BA23" s="735" t="s">
        <v>9289</v>
      </c>
      <c r="BB23" s="735" t="s">
        <v>9290</v>
      </c>
      <c r="BC23" s="735" t="s">
        <v>9291</v>
      </c>
      <c r="BD23" s="735" t="s">
        <v>9292</v>
      </c>
      <c r="BE23" s="735" t="s">
        <v>9293</v>
      </c>
      <c r="BF23" s="735" t="s">
        <v>9294</v>
      </c>
      <c r="BG23" s="735" t="s">
        <v>9295</v>
      </c>
      <c r="BH23" s="735" t="s">
        <v>9296</v>
      </c>
      <c r="BI23" s="735" t="s">
        <v>9297</v>
      </c>
      <c r="BJ23" s="735" t="s">
        <v>9298</v>
      </c>
      <c r="BK23" s="735" t="s">
        <v>9299</v>
      </c>
      <c r="BL23" s="735" t="s">
        <v>9300</v>
      </c>
      <c r="BM23" s="735" t="s">
        <v>9301</v>
      </c>
      <c r="BN23" s="735" t="s">
        <v>9302</v>
      </c>
      <c r="BO23" s="735" t="s">
        <v>9303</v>
      </c>
      <c r="BP23" s="735" t="s">
        <v>9304</v>
      </c>
      <c r="BQ23" s="735" t="s">
        <v>9305</v>
      </c>
      <c r="BR23" s="963" t="s">
        <v>9306</v>
      </c>
      <c r="BS23" s="1068"/>
    </row>
    <row r="24" spans="2:71" ht="15.75" customHeight="1" thickBot="1">
      <c r="B24" s="517" t="s">
        <v>9027</v>
      </c>
      <c r="C24" s="1152" t="s">
        <v>8142</v>
      </c>
      <c r="D24" s="407" t="s">
        <v>682</v>
      </c>
      <c r="E24" s="407">
        <v>3</v>
      </c>
      <c r="F24" s="1715">
        <f>IFERROR(F22+F23,0)</f>
        <v>0</v>
      </c>
      <c r="G24" s="1715">
        <f t="shared" ref="G24:W24" si="78">IFERROR(G22+G23,0)</f>
        <v>0</v>
      </c>
      <c r="H24" s="1715">
        <f t="shared" si="78"/>
        <v>0</v>
      </c>
      <c r="I24" s="1715">
        <f t="shared" si="78"/>
        <v>0</v>
      </c>
      <c r="J24" s="1715">
        <f t="shared" si="78"/>
        <v>0</v>
      </c>
      <c r="K24" s="1715">
        <f>IFERROR(K22+K23,0)</f>
        <v>0</v>
      </c>
      <c r="L24" s="1715">
        <f t="shared" si="78"/>
        <v>0</v>
      </c>
      <c r="M24" s="1715">
        <f t="shared" si="78"/>
        <v>0</v>
      </c>
      <c r="N24" s="1715">
        <f t="shared" si="78"/>
        <v>0</v>
      </c>
      <c r="O24" s="1715">
        <f t="shared" si="78"/>
        <v>0</v>
      </c>
      <c r="P24" s="1715">
        <f t="shared" si="78"/>
        <v>0</v>
      </c>
      <c r="Q24" s="1715">
        <f t="shared" si="78"/>
        <v>0</v>
      </c>
      <c r="R24" s="1715">
        <f t="shared" si="78"/>
        <v>0</v>
      </c>
      <c r="S24" s="1715">
        <f t="shared" si="78"/>
        <v>0</v>
      </c>
      <c r="T24" s="1715">
        <f t="shared" si="78"/>
        <v>0</v>
      </c>
      <c r="U24" s="1715">
        <f t="shared" si="78"/>
        <v>0</v>
      </c>
      <c r="V24" s="1715">
        <f t="shared" si="78"/>
        <v>0</v>
      </c>
      <c r="W24" s="1725">
        <f t="shared" si="78"/>
        <v>0</v>
      </c>
      <c r="X24" s="83"/>
      <c r="Y24" s="1157" t="s">
        <v>9307</v>
      </c>
      <c r="Z24" s="268"/>
      <c r="AA24" s="354"/>
      <c r="AB24" s="490"/>
      <c r="AC24" s="1249"/>
      <c r="AD24" s="336"/>
      <c r="AE24" s="1249"/>
      <c r="AF24" s="1289"/>
      <c r="AG24" s="1289"/>
      <c r="AH24" s="1289"/>
      <c r="AI24" s="1289"/>
      <c r="AJ24" s="1289"/>
      <c r="AK24" s="1289"/>
      <c r="AL24" s="1289"/>
      <c r="AM24" s="1289"/>
      <c r="AN24" s="1289"/>
      <c r="AO24" s="1289"/>
      <c r="AP24" s="1289"/>
      <c r="AQ24" s="1289"/>
      <c r="AR24" s="1289"/>
      <c r="AS24" s="1289"/>
      <c r="AT24" s="1289"/>
      <c r="AU24" s="1289"/>
      <c r="AV24" s="1289"/>
      <c r="AW24" s="1249"/>
      <c r="AY24" s="517" t="s">
        <v>9027</v>
      </c>
      <c r="AZ24" s="1152" t="s">
        <v>8142</v>
      </c>
      <c r="BA24" s="737" t="s">
        <v>9308</v>
      </c>
      <c r="BB24" s="737" t="s">
        <v>9309</v>
      </c>
      <c r="BC24" s="737" t="s">
        <v>9310</v>
      </c>
      <c r="BD24" s="737" t="s">
        <v>9311</v>
      </c>
      <c r="BE24" s="737" t="s">
        <v>9312</v>
      </c>
      <c r="BF24" s="737" t="s">
        <v>9313</v>
      </c>
      <c r="BG24" s="737" t="s">
        <v>9314</v>
      </c>
      <c r="BH24" s="737" t="s">
        <v>9315</v>
      </c>
      <c r="BI24" s="737" t="s">
        <v>9316</v>
      </c>
      <c r="BJ24" s="737" t="s">
        <v>9317</v>
      </c>
      <c r="BK24" s="737" t="s">
        <v>9318</v>
      </c>
      <c r="BL24" s="737" t="s">
        <v>9319</v>
      </c>
      <c r="BM24" s="737" t="s">
        <v>9320</v>
      </c>
      <c r="BN24" s="737" t="s">
        <v>9321</v>
      </c>
      <c r="BO24" s="737" t="s">
        <v>9322</v>
      </c>
      <c r="BP24" s="737" t="s">
        <v>9323</v>
      </c>
      <c r="BQ24" s="737" t="s">
        <v>9324</v>
      </c>
      <c r="BR24" s="469" t="s">
        <v>9325</v>
      </c>
      <c r="BS24" s="435"/>
    </row>
    <row r="25" spans="2:71" ht="15.75" thickTop="1">
      <c r="B25" s="268"/>
      <c r="C25" s="268"/>
      <c r="D25" s="268"/>
      <c r="E25" s="268"/>
      <c r="F25" s="268"/>
      <c r="G25" s="268"/>
      <c r="H25" s="268"/>
      <c r="I25" s="268"/>
      <c r="J25" s="268"/>
      <c r="K25" s="268"/>
      <c r="L25" s="268"/>
      <c r="M25" s="268"/>
      <c r="N25" s="268"/>
      <c r="O25" s="268"/>
      <c r="P25" s="268"/>
      <c r="Q25" s="268"/>
      <c r="R25" s="268"/>
      <c r="S25" s="268"/>
      <c r="T25" s="268"/>
      <c r="U25" s="268"/>
      <c r="V25" s="268"/>
      <c r="W25" s="268"/>
      <c r="X25" s="268"/>
      <c r="Y25" s="268"/>
      <c r="Z25" s="268"/>
      <c r="AA25" s="1283"/>
      <c r="AB25" s="490"/>
      <c r="AC25" s="490"/>
      <c r="AD25" s="336"/>
      <c r="AE25" s="490"/>
      <c r="AF25" s="1289"/>
      <c r="AG25" s="1289"/>
      <c r="AH25" s="1289"/>
      <c r="AI25" s="1289"/>
      <c r="AJ25" s="1289"/>
      <c r="AK25" s="1289"/>
      <c r="AL25" s="1289"/>
      <c r="AM25" s="1289"/>
      <c r="AN25" s="1289"/>
      <c r="AO25" s="1289"/>
      <c r="AP25" s="1289"/>
      <c r="AQ25" s="1289"/>
      <c r="AR25" s="1289"/>
      <c r="AS25" s="1289"/>
      <c r="AT25" s="1289"/>
      <c r="AU25" s="1289"/>
      <c r="AV25" s="1289"/>
      <c r="AW25" s="490"/>
    </row>
    <row r="26" spans="2:71">
      <c r="B26" s="268"/>
      <c r="C26" s="268"/>
      <c r="D26" s="268"/>
      <c r="E26" s="268"/>
      <c r="F26" s="268"/>
      <c r="G26" s="268"/>
      <c r="H26" s="268"/>
      <c r="I26" s="268"/>
      <c r="J26" s="268"/>
      <c r="K26" s="268"/>
      <c r="L26" s="268"/>
      <c r="M26" s="268"/>
      <c r="N26" s="268"/>
      <c r="O26" s="268"/>
      <c r="P26" s="268"/>
      <c r="Q26" s="268"/>
      <c r="R26" s="268"/>
      <c r="S26" s="268"/>
      <c r="T26" s="268"/>
      <c r="U26" s="268"/>
      <c r="V26" s="268"/>
      <c r="W26" s="268"/>
      <c r="X26" s="268"/>
      <c r="Y26" s="268"/>
      <c r="Z26" s="268"/>
      <c r="AA26" s="1283"/>
      <c r="AB26" s="490"/>
      <c r="AC26" s="490"/>
      <c r="AD26" s="336"/>
      <c r="AE26" s="490"/>
      <c r="AF26" s="1289"/>
      <c r="AG26" s="1289"/>
      <c r="AH26" s="1289"/>
      <c r="AI26" s="1289"/>
      <c r="AJ26" s="1289"/>
      <c r="AK26" s="1289"/>
      <c r="AL26" s="1289"/>
      <c r="AM26" s="1289"/>
      <c r="AN26" s="1289"/>
      <c r="AO26" s="1289"/>
      <c r="AP26" s="1289"/>
      <c r="AQ26" s="1289"/>
      <c r="AR26" s="1289"/>
      <c r="AS26" s="1289"/>
      <c r="AT26" s="1289"/>
      <c r="AU26" s="1289"/>
      <c r="AV26" s="1289"/>
      <c r="AW26" s="490"/>
    </row>
    <row r="27" spans="2:71">
      <c r="B27" s="268"/>
      <c r="C27" s="268"/>
      <c r="D27" s="268"/>
      <c r="E27" s="268"/>
      <c r="F27" s="268"/>
      <c r="G27" s="268"/>
      <c r="H27" s="268"/>
      <c r="I27" s="268"/>
      <c r="J27" s="268"/>
      <c r="K27" s="268"/>
      <c r="L27" s="268"/>
      <c r="M27" s="268"/>
      <c r="N27" s="268"/>
      <c r="O27" s="268"/>
      <c r="P27" s="268"/>
      <c r="Q27" s="268"/>
      <c r="R27" s="268"/>
      <c r="S27" s="268"/>
      <c r="T27" s="268"/>
      <c r="U27" s="268"/>
      <c r="V27" s="268"/>
      <c r="W27" s="268"/>
      <c r="X27" s="268"/>
      <c r="Y27" s="268"/>
      <c r="Z27" s="268"/>
      <c r="AA27" s="1283"/>
      <c r="AB27" s="490"/>
      <c r="AC27" s="490"/>
      <c r="AD27" s="336"/>
      <c r="AE27" s="490"/>
      <c r="AF27" s="1289"/>
      <c r="AG27" s="1289"/>
      <c r="AH27" s="1289"/>
      <c r="AI27" s="1289"/>
      <c r="AJ27" s="1289"/>
      <c r="AK27" s="1289"/>
      <c r="AL27" s="1289"/>
      <c r="AM27" s="1289"/>
      <c r="AN27" s="1289"/>
      <c r="AO27" s="1289"/>
      <c r="AP27" s="1289"/>
      <c r="AQ27" s="1289"/>
      <c r="AR27" s="1289"/>
      <c r="AS27" s="1289"/>
      <c r="AT27" s="1289"/>
      <c r="AU27" s="1289"/>
      <c r="AV27" s="1289"/>
      <c r="AW27" s="490"/>
    </row>
  </sheetData>
  <sheetProtection formatColumns="0" formatRows="0"/>
  <mergeCells count="31">
    <mergeCell ref="BO3:BR3"/>
    <mergeCell ref="AA5:AA7"/>
    <mergeCell ref="AY5:AZ7"/>
    <mergeCell ref="BA5:BI5"/>
    <mergeCell ref="BJ5:BR5"/>
    <mergeCell ref="BA6:BE6"/>
    <mergeCell ref="BF6:BH6"/>
    <mergeCell ref="BI6:BI7"/>
    <mergeCell ref="BJ6:BN6"/>
    <mergeCell ref="BO6:BQ6"/>
    <mergeCell ref="BR6:BR7"/>
    <mergeCell ref="AF6:AV6"/>
    <mergeCell ref="B5:C7"/>
    <mergeCell ref="F5:N5"/>
    <mergeCell ref="O5:W5"/>
    <mergeCell ref="Y5:Y7"/>
    <mergeCell ref="F6:J6"/>
    <mergeCell ref="K6:M6"/>
    <mergeCell ref="N6:N7"/>
    <mergeCell ref="O6:S6"/>
    <mergeCell ref="T6:V6"/>
    <mergeCell ref="W6:W7"/>
    <mergeCell ref="D5:D7"/>
    <mergeCell ref="E5:E7"/>
    <mergeCell ref="B2:E2"/>
    <mergeCell ref="B3:Q3"/>
    <mergeCell ref="R3:W3"/>
    <mergeCell ref="AY1:BB1"/>
    <mergeCell ref="AY3:BN3"/>
    <mergeCell ref="B1:W1"/>
    <mergeCell ref="X1:Y1"/>
  </mergeCells>
  <conditionalFormatting sqref="AD10:AD11">
    <cfRule type="cellIs" dxfId="114" priority="17" operator="equal">
      <formula>0</formula>
    </cfRule>
  </conditionalFormatting>
  <conditionalFormatting sqref="AD11:AD12 AD15 AD18 AD21:AD27">
    <cfRule type="cellIs" dxfId="113" priority="15" operator="equal">
      <formula>0</formula>
    </cfRule>
  </conditionalFormatting>
  <conditionalFormatting sqref="AD22:AD27">
    <cfRule type="cellIs" dxfId="112" priority="12" operator="equal">
      <formula>0</formula>
    </cfRule>
  </conditionalFormatting>
  <conditionalFormatting sqref="AD15 AD18 AD21">
    <cfRule type="cellIs" dxfId="111" priority="8" operator="equal">
      <formula>0</formula>
    </cfRule>
  </conditionalFormatting>
  <conditionalFormatting sqref="AD4:AD7">
    <cfRule type="cellIs" dxfId="110" priority="6" operator="equal">
      <formula>0</formula>
    </cfRule>
  </conditionalFormatting>
  <conditionalFormatting sqref="AD1:AD2">
    <cfRule type="cellIs" dxfId="109" priority="5" operator="equal">
      <formula>0</formula>
    </cfRule>
  </conditionalFormatting>
  <conditionalFormatting sqref="AD13:AD14">
    <cfRule type="cellIs" dxfId="108" priority="4" operator="equal">
      <formula>0</formula>
    </cfRule>
  </conditionalFormatting>
  <conditionalFormatting sqref="AD16:AD17">
    <cfRule type="cellIs" dxfId="107" priority="3" operator="equal">
      <formula>0</formula>
    </cfRule>
  </conditionalFormatting>
  <conditionalFormatting sqref="AD19:AD20">
    <cfRule type="cellIs" dxfId="106" priority="2" operator="equal">
      <formula>0</formula>
    </cfRule>
  </conditionalFormatting>
  <conditionalFormatting sqref="AD8:AD9">
    <cfRule type="cellIs" dxfId="105" priority="1" operator="equal">
      <formula>0</formula>
    </cfRule>
  </conditionalFormatting>
  <dataValidations disablePrompts="1" count="1">
    <dataValidation type="custom" allowBlank="1" showErrorMessage="1" errorTitle="Input Error" error="Please enter a numeric value." sqref="BJ16:BQ17 F10:M11 F13:M14 F16:M17 F19:M20 O13:V14 O16:V17 O19:V20 BA10:BH11 BA13:BH14 BA16:BH17 BA19:BH20 BJ19:BQ20 BJ10:BQ11 BJ13:BQ14 O10:V11">
      <formula1>ISNUMBER(F10)</formula1>
    </dataValidation>
  </dataValidation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dimension ref="B1:AS26"/>
  <sheetViews>
    <sheetView showGridLines="0" topLeftCell="A6" zoomScale="70" zoomScaleNormal="70" workbookViewId="0">
      <selection activeCell="K21" sqref="K21"/>
    </sheetView>
  </sheetViews>
  <sheetFormatPr defaultColWidth="9" defaultRowHeight="15.75"/>
  <cols>
    <col min="1" max="1" width="9" style="244"/>
    <col min="2" max="2" width="44.125" style="244" bestFit="1" customWidth="1"/>
    <col min="3" max="4" width="6" style="244" customWidth="1"/>
    <col min="5" max="7" width="7.75" style="244" bestFit="1" customWidth="1"/>
    <col min="8" max="8" width="3.75" style="244" bestFit="1" customWidth="1"/>
    <col min="9" max="9" width="7.75" style="244" bestFit="1" customWidth="1"/>
    <col min="10" max="12" width="7.75" style="312" bestFit="1" customWidth="1"/>
    <col min="13" max="13" width="3.75" style="312" bestFit="1" customWidth="1"/>
    <col min="14" max="14" width="14.75" style="312" bestFit="1" customWidth="1"/>
    <col min="15" max="15" width="1.25" style="312" customWidth="1"/>
    <col min="16" max="16" width="7.75" style="244" customWidth="1"/>
    <col min="17" max="17" width="1" style="244" customWidth="1"/>
    <col min="18" max="18" width="33.625" style="110" customWidth="1"/>
    <col min="19" max="20" width="1.625" style="110" customWidth="1"/>
    <col min="21" max="21" width="25.125" style="110" customWidth="1"/>
    <col min="22" max="22" width="1.625" style="110" customWidth="1"/>
    <col min="23" max="32" width="6.125" style="110" hidden="1" customWidth="1"/>
    <col min="33" max="33" width="1.625" style="110" hidden="1" customWidth="1"/>
    <col min="34" max="34" width="1.625" style="244" customWidth="1"/>
    <col min="35" max="35" width="37" style="244" bestFit="1" customWidth="1"/>
    <col min="36" max="36" width="18.5" style="244" bestFit="1" customWidth="1"/>
    <col min="37" max="37" width="18.25" style="244" bestFit="1" customWidth="1"/>
    <col min="38" max="38" width="18.5" style="244" bestFit="1" customWidth="1"/>
    <col min="39" max="39" width="3.75" style="244" bestFit="1" customWidth="1"/>
    <col min="40" max="40" width="18.25" style="244" bestFit="1" customWidth="1"/>
    <col min="41" max="41" width="18.75" style="244" bestFit="1" customWidth="1"/>
    <col min="42" max="42" width="18.5" style="244" bestFit="1" customWidth="1"/>
    <col min="43" max="43" width="18.75" style="244" bestFit="1" customWidth="1"/>
    <col min="44" max="44" width="3.75" style="244" bestFit="1" customWidth="1"/>
    <col min="45" max="45" width="18.5" style="244" bestFit="1" customWidth="1"/>
    <col min="46" max="16384" width="9" style="244"/>
  </cols>
  <sheetData>
    <row r="1" spans="2:45" s="441" customFormat="1" ht="22.5" customHeight="1">
      <c r="B1" s="2816" t="s">
        <v>17518</v>
      </c>
      <c r="C1" s="2816"/>
      <c r="D1" s="2816"/>
      <c r="E1" s="2816"/>
      <c r="F1" s="2816"/>
      <c r="G1" s="2816"/>
      <c r="H1" s="2816"/>
      <c r="I1" s="2816"/>
      <c r="J1" s="2816"/>
      <c r="K1" s="2816"/>
      <c r="L1" s="2816"/>
      <c r="M1" s="2816"/>
      <c r="N1" s="2816"/>
      <c r="O1" s="312"/>
      <c r="P1" s="583"/>
      <c r="Q1" s="583"/>
      <c r="R1" s="110"/>
      <c r="S1" s="110"/>
      <c r="T1" s="1247"/>
      <c r="U1" s="336"/>
      <c r="V1" s="1247"/>
      <c r="W1" s="110"/>
      <c r="X1" s="110"/>
      <c r="Y1" s="110"/>
      <c r="Z1" s="110"/>
      <c r="AA1" s="110"/>
      <c r="AB1" s="110"/>
      <c r="AC1" s="110"/>
      <c r="AD1" s="110"/>
      <c r="AE1" s="110"/>
      <c r="AF1" s="110"/>
      <c r="AG1" s="1247"/>
      <c r="AI1" s="2816" t="s">
        <v>11001</v>
      </c>
      <c r="AJ1" s="2816"/>
      <c r="AK1" s="2816"/>
      <c r="AL1" s="2816"/>
    </row>
    <row r="2" spans="2:45" s="441" customFormat="1" ht="23.25">
      <c r="B2" s="2816" t="str">
        <f>Validation!B4</f>
        <v>South Staffordshire Water</v>
      </c>
      <c r="C2" s="2816"/>
      <c r="D2" s="2816"/>
      <c r="E2" s="2816"/>
      <c r="F2" s="842"/>
      <c r="G2" s="842"/>
      <c r="H2" s="842"/>
      <c r="I2" s="842"/>
      <c r="J2" s="842"/>
      <c r="K2" s="842"/>
      <c r="L2" s="842"/>
      <c r="M2" s="842"/>
      <c r="N2" s="842"/>
      <c r="O2" s="312"/>
      <c r="P2" s="583"/>
      <c r="Q2" s="583"/>
      <c r="R2" s="110"/>
      <c r="S2" s="110"/>
      <c r="T2" s="1247"/>
      <c r="U2" s="336"/>
      <c r="V2" s="1247"/>
      <c r="W2" s="110"/>
      <c r="X2" s="110"/>
      <c r="Y2" s="110"/>
      <c r="Z2" s="110"/>
      <c r="AA2" s="110"/>
      <c r="AB2" s="110"/>
      <c r="AC2" s="110"/>
      <c r="AD2" s="110"/>
      <c r="AE2" s="110"/>
      <c r="AF2" s="110"/>
      <c r="AG2" s="1247"/>
    </row>
    <row r="3" spans="2:45" ht="23.25">
      <c r="B3" s="2827" t="s">
        <v>9326</v>
      </c>
      <c r="C3" s="2827"/>
      <c r="D3" s="2827"/>
      <c r="E3" s="2827"/>
      <c r="F3" s="2827"/>
      <c r="G3" s="2827"/>
      <c r="H3" s="2827"/>
      <c r="I3" s="2827"/>
      <c r="J3" s="2827"/>
      <c r="K3" s="2827"/>
      <c r="L3" s="2827"/>
      <c r="M3" s="2827"/>
      <c r="N3" s="2827"/>
      <c r="O3" s="748"/>
      <c r="P3" s="312"/>
      <c r="R3" s="244"/>
      <c r="T3" s="1247"/>
      <c r="U3" s="708" t="s">
        <v>6027</v>
      </c>
      <c r="V3" s="1247"/>
      <c r="AG3" s="1247"/>
      <c r="AI3" s="2827" t="s">
        <v>9326</v>
      </c>
      <c r="AJ3" s="2827"/>
      <c r="AK3" s="2827"/>
      <c r="AL3" s="2827"/>
      <c r="AM3" s="2827"/>
      <c r="AN3" s="2827"/>
      <c r="AO3" s="2827"/>
      <c r="AP3" s="2827"/>
      <c r="AQ3" s="2827"/>
      <c r="AR3" s="2827"/>
      <c r="AS3" s="2827"/>
    </row>
    <row r="4" spans="2:45" ht="24" thickBot="1">
      <c r="B4" s="748"/>
      <c r="C4" s="748"/>
      <c r="D4" s="748"/>
      <c r="E4" s="748"/>
      <c r="F4" s="748"/>
      <c r="G4" s="748"/>
      <c r="H4" s="748"/>
      <c r="I4" s="748"/>
      <c r="J4" s="748"/>
      <c r="K4" s="748"/>
      <c r="L4" s="748"/>
      <c r="M4" s="748"/>
      <c r="N4" s="748"/>
      <c r="O4" s="748"/>
      <c r="P4" s="312"/>
      <c r="T4" s="1247"/>
      <c r="U4" s="336"/>
      <c r="V4" s="1247"/>
      <c r="AG4" s="1247"/>
      <c r="AI4" s="748"/>
      <c r="AJ4" s="748"/>
      <c r="AK4" s="748"/>
      <c r="AL4" s="748"/>
      <c r="AM4" s="748"/>
      <c r="AN4" s="748"/>
      <c r="AO4" s="748"/>
      <c r="AP4" s="748"/>
      <c r="AQ4" s="748"/>
      <c r="AR4" s="748"/>
      <c r="AS4" s="748"/>
    </row>
    <row r="5" spans="2:45" thickTop="1">
      <c r="B5" s="2831"/>
      <c r="C5" s="2833" t="s">
        <v>6030</v>
      </c>
      <c r="D5" s="2833" t="s">
        <v>5926</v>
      </c>
      <c r="E5" s="2833" t="s">
        <v>17010</v>
      </c>
      <c r="F5" s="2833"/>
      <c r="G5" s="2833"/>
      <c r="H5" s="2833"/>
      <c r="I5" s="2833"/>
      <c r="J5" s="2833" t="s">
        <v>7568</v>
      </c>
      <c r="K5" s="2833"/>
      <c r="L5" s="2833"/>
      <c r="M5" s="2833"/>
      <c r="N5" s="2834"/>
      <c r="O5" s="845"/>
      <c r="P5" s="2908" t="s">
        <v>6034</v>
      </c>
      <c r="Q5" s="207"/>
      <c r="R5" s="2808" t="s">
        <v>6035</v>
      </c>
      <c r="T5" s="1247"/>
      <c r="U5" s="336"/>
      <c r="V5" s="1247"/>
      <c r="AG5" s="1247"/>
      <c r="AI5" s="2831"/>
      <c r="AJ5" s="2833" t="s">
        <v>17010</v>
      </c>
      <c r="AK5" s="2833"/>
      <c r="AL5" s="2833"/>
      <c r="AM5" s="2833"/>
      <c r="AN5" s="2833"/>
      <c r="AO5" s="2833" t="s">
        <v>7568</v>
      </c>
      <c r="AP5" s="2833"/>
      <c r="AQ5" s="2833"/>
      <c r="AR5" s="2833"/>
      <c r="AS5" s="2834"/>
    </row>
    <row r="6" spans="2:45" ht="79.5" thickBot="1">
      <c r="B6" s="2832"/>
      <c r="C6" s="2910"/>
      <c r="D6" s="2910"/>
      <c r="E6" s="1291" t="s">
        <v>6285</v>
      </c>
      <c r="F6" s="1291" t="s">
        <v>7569</v>
      </c>
      <c r="G6" s="1291" t="s">
        <v>7570</v>
      </c>
      <c r="H6" s="1291" t="s">
        <v>601</v>
      </c>
      <c r="I6" s="1291" t="s">
        <v>6712</v>
      </c>
      <c r="J6" s="1291" t="s">
        <v>6285</v>
      </c>
      <c r="K6" s="1291" t="s">
        <v>7569</v>
      </c>
      <c r="L6" s="1291" t="s">
        <v>7570</v>
      </c>
      <c r="M6" s="1291" t="s">
        <v>601</v>
      </c>
      <c r="N6" s="1292" t="s">
        <v>6712</v>
      </c>
      <c r="O6" s="401"/>
      <c r="P6" s="2909"/>
      <c r="Q6" s="207"/>
      <c r="R6" s="2810"/>
      <c r="S6" s="794"/>
      <c r="T6" s="1247"/>
      <c r="U6" s="336"/>
      <c r="V6" s="1247"/>
      <c r="W6" s="2707" t="s">
        <v>6028</v>
      </c>
      <c r="X6" s="2707"/>
      <c r="Y6" s="2707"/>
      <c r="Z6" s="2707"/>
      <c r="AA6" s="2707"/>
      <c r="AB6" s="2707"/>
      <c r="AC6" s="2707"/>
      <c r="AD6" s="2707"/>
      <c r="AE6" s="2707"/>
      <c r="AF6" s="2707"/>
      <c r="AG6" s="1247"/>
      <c r="AI6" s="2832"/>
      <c r="AJ6" s="1291" t="s">
        <v>6285</v>
      </c>
      <c r="AK6" s="1291" t="s">
        <v>7569</v>
      </c>
      <c r="AL6" s="1291" t="s">
        <v>7570</v>
      </c>
      <c r="AM6" s="1291" t="s">
        <v>601</v>
      </c>
      <c r="AN6" s="1291" t="s">
        <v>6712</v>
      </c>
      <c r="AO6" s="1291" t="s">
        <v>6285</v>
      </c>
      <c r="AP6" s="1291" t="s">
        <v>7569</v>
      </c>
      <c r="AQ6" s="1291" t="s">
        <v>7570</v>
      </c>
      <c r="AR6" s="1291" t="s">
        <v>601</v>
      </c>
      <c r="AS6" s="1292" t="s">
        <v>6712</v>
      </c>
    </row>
    <row r="7" spans="2:45" ht="15.75" customHeight="1" thickTop="1" thickBot="1">
      <c r="B7" s="467"/>
      <c r="C7" s="467"/>
      <c r="D7" s="467"/>
      <c r="E7" s="401"/>
      <c r="F7" s="401"/>
      <c r="G7" s="401"/>
      <c r="H7" s="401"/>
      <c r="I7" s="401"/>
      <c r="J7" s="401"/>
      <c r="K7" s="401"/>
      <c r="L7" s="401"/>
      <c r="M7" s="401"/>
      <c r="N7" s="401"/>
      <c r="O7" s="401"/>
      <c r="P7" s="640"/>
      <c r="Q7" s="207"/>
      <c r="R7" s="334"/>
      <c r="S7" s="334"/>
      <c r="T7" s="1247"/>
      <c r="U7" s="336"/>
      <c r="V7" s="1247"/>
      <c r="W7" s="321" t="s">
        <v>6036</v>
      </c>
      <c r="AG7" s="1247"/>
      <c r="AI7" s="467"/>
      <c r="AJ7" s="401"/>
      <c r="AK7" s="401"/>
      <c r="AL7" s="401"/>
      <c r="AM7" s="401"/>
      <c r="AN7" s="401"/>
      <c r="AO7" s="401"/>
      <c r="AP7" s="401"/>
      <c r="AQ7" s="401"/>
      <c r="AR7" s="401"/>
      <c r="AS7" s="401"/>
    </row>
    <row r="8" spans="2:45" ht="15.75" customHeight="1" thickTop="1" thickBot="1">
      <c r="B8" s="848" t="s">
        <v>9327</v>
      </c>
      <c r="C8" s="1293"/>
      <c r="D8" s="1293"/>
      <c r="E8" s="401"/>
      <c r="F8" s="401"/>
      <c r="G8" s="401"/>
      <c r="H8" s="401"/>
      <c r="I8" s="401"/>
      <c r="J8" s="401"/>
      <c r="K8" s="401"/>
      <c r="L8" s="401"/>
      <c r="M8" s="401"/>
      <c r="N8" s="401"/>
      <c r="O8" s="401"/>
      <c r="P8" s="640"/>
      <c r="Q8" s="207"/>
      <c r="R8" s="834"/>
      <c r="S8" s="334"/>
      <c r="T8" s="397"/>
      <c r="U8" s="336"/>
      <c r="V8" s="397"/>
      <c r="AG8" s="397"/>
      <c r="AI8" s="848" t="s">
        <v>9327</v>
      </c>
      <c r="AJ8" s="401"/>
      <c r="AK8" s="401"/>
      <c r="AL8" s="401"/>
      <c r="AM8" s="401"/>
      <c r="AN8" s="401"/>
      <c r="AO8" s="401"/>
      <c r="AP8" s="401"/>
      <c r="AQ8" s="401"/>
      <c r="AR8" s="401"/>
      <c r="AS8" s="401"/>
    </row>
    <row r="9" spans="2:45" ht="15.75" customHeight="1" thickTop="1">
      <c r="B9" s="851" t="s">
        <v>9328</v>
      </c>
      <c r="C9" s="1294" t="s">
        <v>682</v>
      </c>
      <c r="D9" s="1294">
        <v>3</v>
      </c>
      <c r="E9" s="853">
        <v>0</v>
      </c>
      <c r="F9" s="853">
        <v>0.48299999999999998</v>
      </c>
      <c r="G9" s="853">
        <v>0</v>
      </c>
      <c r="H9" s="2368"/>
      <c r="I9" s="853">
        <v>0</v>
      </c>
      <c r="J9" s="853">
        <v>0</v>
      </c>
      <c r="K9" s="853">
        <v>2.1459999999999999</v>
      </c>
      <c r="L9" s="853">
        <v>0</v>
      </c>
      <c r="M9" s="2368"/>
      <c r="N9" s="854">
        <v>0</v>
      </c>
      <c r="O9" s="1068"/>
      <c r="P9" s="1137" t="s">
        <v>9329</v>
      </c>
      <c r="Q9" s="207"/>
      <c r="R9" s="335"/>
      <c r="S9" s="334"/>
      <c r="T9" s="397"/>
      <c r="U9" s="336">
        <f>IF( SUM( W9:AF9 ) = 0, 0, $W$7 )</f>
        <v>0</v>
      </c>
      <c r="V9" s="397"/>
      <c r="W9" s="337">
        <f xml:space="preserve"> IF( ISNUMBER(E9), 0, 1 )</f>
        <v>0</v>
      </c>
      <c r="X9" s="337">
        <f t="shared" ref="X9:Y9" si="0" xml:space="preserve"> IF( ISNUMBER(F9), 0, 1 )</f>
        <v>0</v>
      </c>
      <c r="Y9" s="337">
        <f t="shared" si="0"/>
        <v>0</v>
      </c>
      <c r="Z9" s="336"/>
      <c r="AA9" s="337">
        <f t="shared" ref="AA9:AD9" si="1" xml:space="preserve"> IF( ISNUMBER(I9), 0, 1 )</f>
        <v>0</v>
      </c>
      <c r="AB9" s="337">
        <f t="shared" si="1"/>
        <v>0</v>
      </c>
      <c r="AC9" s="337">
        <f t="shared" si="1"/>
        <v>0</v>
      </c>
      <c r="AD9" s="337">
        <f t="shared" si="1"/>
        <v>0</v>
      </c>
      <c r="AE9" s="336"/>
      <c r="AF9" s="337">
        <f xml:space="preserve"> IF( ISNUMBER(N9), 0, 1 )</f>
        <v>0</v>
      </c>
      <c r="AG9" s="397"/>
      <c r="AI9" s="851" t="s">
        <v>9328</v>
      </c>
      <c r="AJ9" s="1295" t="s">
        <v>9330</v>
      </c>
      <c r="AK9" s="1295" t="s">
        <v>9331</v>
      </c>
      <c r="AL9" s="1295" t="s">
        <v>9332</v>
      </c>
      <c r="AM9" s="1296"/>
      <c r="AN9" s="1295" t="s">
        <v>9333</v>
      </c>
      <c r="AO9" s="1295" t="s">
        <v>9334</v>
      </c>
      <c r="AP9" s="1295" t="s">
        <v>9335</v>
      </c>
      <c r="AQ9" s="1295" t="s">
        <v>9336</v>
      </c>
      <c r="AR9" s="1296"/>
      <c r="AS9" s="1297" t="s">
        <v>9337</v>
      </c>
    </row>
    <row r="10" spans="2:45" ht="15.75" customHeight="1">
      <c r="B10" s="856" t="s">
        <v>9338</v>
      </c>
      <c r="C10" s="377" t="s">
        <v>682</v>
      </c>
      <c r="D10" s="377">
        <v>3</v>
      </c>
      <c r="E10" s="1825">
        <v>0</v>
      </c>
      <c r="F10" s="1825">
        <v>1.1479999999999999</v>
      </c>
      <c r="G10" s="1825">
        <v>0</v>
      </c>
      <c r="H10" s="2369"/>
      <c r="I10" s="857">
        <v>0</v>
      </c>
      <c r="J10" s="857">
        <v>0</v>
      </c>
      <c r="K10" s="857">
        <v>1.1479999999999999</v>
      </c>
      <c r="L10" s="857">
        <v>0</v>
      </c>
      <c r="M10" s="2369"/>
      <c r="N10" s="858">
        <v>0</v>
      </c>
      <c r="O10" s="1068"/>
      <c r="P10" s="1142" t="s">
        <v>9339</v>
      </c>
      <c r="Q10" s="207"/>
      <c r="R10" s="343"/>
      <c r="S10" s="334"/>
      <c r="T10" s="397"/>
      <c r="U10" s="336">
        <f>IF( SUM( W10:AF10 ) = 0, 0, $W$7 )</f>
        <v>0</v>
      </c>
      <c r="V10" s="397"/>
      <c r="W10" s="337">
        <f xml:space="preserve"> IF( ISNUMBER(E10), 0, 1 )</f>
        <v>0</v>
      </c>
      <c r="X10" s="337">
        <f t="shared" ref="X10" si="2" xml:space="preserve"> IF( ISNUMBER(F10), 0, 1 )</f>
        <v>0</v>
      </c>
      <c r="Y10" s="337">
        <f t="shared" ref="Y10" si="3" xml:space="preserve"> IF( ISNUMBER(G10), 0, 1 )</f>
        <v>0</v>
      </c>
      <c r="Z10" s="336"/>
      <c r="AA10" s="337">
        <f t="shared" ref="AA10" si="4" xml:space="preserve"> IF( ISNUMBER(I10), 0, 1 )</f>
        <v>0</v>
      </c>
      <c r="AB10" s="337">
        <f t="shared" ref="AB10" si="5" xml:space="preserve"> IF( ISNUMBER(J10), 0, 1 )</f>
        <v>0</v>
      </c>
      <c r="AC10" s="337">
        <f t="shared" ref="AC10" si="6" xml:space="preserve"> IF( ISNUMBER(K10), 0, 1 )</f>
        <v>0</v>
      </c>
      <c r="AD10" s="337">
        <f t="shared" ref="AD10" si="7" xml:space="preserve"> IF( ISNUMBER(L10), 0, 1 )</f>
        <v>0</v>
      </c>
      <c r="AE10" s="336"/>
      <c r="AF10" s="337">
        <f xml:space="preserve"> IF( ISNUMBER(N10), 0, 1 )</f>
        <v>0</v>
      </c>
      <c r="AG10" s="397"/>
      <c r="AI10" s="856" t="s">
        <v>9338</v>
      </c>
      <c r="AJ10" s="1298" t="s">
        <v>9340</v>
      </c>
      <c r="AK10" s="1298" t="s">
        <v>9341</v>
      </c>
      <c r="AL10" s="1298" t="s">
        <v>9342</v>
      </c>
      <c r="AM10" s="1299"/>
      <c r="AN10" s="1300" t="s">
        <v>9343</v>
      </c>
      <c r="AO10" s="1300" t="s">
        <v>9344</v>
      </c>
      <c r="AP10" s="1300" t="s">
        <v>9345</v>
      </c>
      <c r="AQ10" s="1300" t="s">
        <v>9346</v>
      </c>
      <c r="AR10" s="1299"/>
      <c r="AS10" s="1301" t="s">
        <v>9347</v>
      </c>
    </row>
    <row r="11" spans="2:45" ht="15.75" customHeight="1">
      <c r="B11" s="856" t="s">
        <v>7583</v>
      </c>
      <c r="C11" s="377" t="s">
        <v>682</v>
      </c>
      <c r="D11" s="377">
        <v>3</v>
      </c>
      <c r="E11" s="1797">
        <f>IFERROR(E10-E9,0)</f>
        <v>0</v>
      </c>
      <c r="F11" s="1797">
        <f t="shared" ref="F11:G11" si="8">IFERROR(F10-F9,0)</f>
        <v>0.66499999999999992</v>
      </c>
      <c r="G11" s="1797">
        <f t="shared" si="8"/>
        <v>0</v>
      </c>
      <c r="H11" s="1826"/>
      <c r="I11" s="1797">
        <f t="shared" ref="I11:L11" si="9">IFERROR(I10-I9,0)</f>
        <v>0</v>
      </c>
      <c r="J11" s="1797">
        <f t="shared" si="9"/>
        <v>0</v>
      </c>
      <c r="K11" s="1797">
        <f t="shared" si="9"/>
        <v>-0.998</v>
      </c>
      <c r="L11" s="1797">
        <f t="shared" si="9"/>
        <v>0</v>
      </c>
      <c r="M11" s="1826"/>
      <c r="N11" s="1823">
        <f>IFERROR(N10-N9,0)</f>
        <v>0</v>
      </c>
      <c r="O11" s="1068"/>
      <c r="P11" s="1142" t="s">
        <v>9348</v>
      </c>
      <c r="Q11" s="207"/>
      <c r="R11" s="343"/>
      <c r="S11" s="334"/>
      <c r="T11" s="397"/>
      <c r="U11" s="336"/>
      <c r="V11" s="397"/>
      <c r="W11" s="336"/>
      <c r="X11" s="336"/>
      <c r="Y11" s="336"/>
      <c r="Z11" s="336"/>
      <c r="AA11" s="336"/>
      <c r="AB11" s="336"/>
      <c r="AC11" s="336"/>
      <c r="AD11" s="336"/>
      <c r="AE11" s="336"/>
      <c r="AF11" s="336"/>
      <c r="AG11" s="397"/>
      <c r="AI11" s="856" t="s">
        <v>7583</v>
      </c>
      <c r="AJ11" s="1302" t="s">
        <v>9349</v>
      </c>
      <c r="AK11" s="1302" t="s">
        <v>9350</v>
      </c>
      <c r="AL11" s="1302" t="s">
        <v>9351</v>
      </c>
      <c r="AM11" s="1299"/>
      <c r="AN11" s="1302" t="s">
        <v>9352</v>
      </c>
      <c r="AO11" s="1302" t="s">
        <v>9353</v>
      </c>
      <c r="AP11" s="1302" t="s">
        <v>9354</v>
      </c>
      <c r="AQ11" s="1302" t="s">
        <v>9355</v>
      </c>
      <c r="AR11" s="1299"/>
      <c r="AS11" s="1303" t="s">
        <v>9356</v>
      </c>
    </row>
    <row r="12" spans="2:45" ht="15.75" customHeight="1">
      <c r="B12" s="856" t="s">
        <v>7585</v>
      </c>
      <c r="C12" s="377" t="s">
        <v>682</v>
      </c>
      <c r="D12" s="377">
        <v>3</v>
      </c>
      <c r="E12" s="1825">
        <v>0</v>
      </c>
      <c r="F12" s="1825">
        <f>F11</f>
        <v>0.66499999999999992</v>
      </c>
      <c r="G12" s="1825">
        <v>0</v>
      </c>
      <c r="H12" s="2369"/>
      <c r="I12" s="857">
        <v>0</v>
      </c>
      <c r="J12" s="857">
        <v>0</v>
      </c>
      <c r="K12" s="857">
        <f>K11</f>
        <v>-0.998</v>
      </c>
      <c r="L12" s="857">
        <v>0</v>
      </c>
      <c r="M12" s="2369"/>
      <c r="N12" s="858">
        <v>0</v>
      </c>
      <c r="O12" s="1068"/>
      <c r="P12" s="1142" t="s">
        <v>9357</v>
      </c>
      <c r="Q12" s="207"/>
      <c r="R12" s="343"/>
      <c r="S12" s="334"/>
      <c r="T12" s="397"/>
      <c r="U12" s="336">
        <f>IF( SUM( W12:AF12 ) = 0, 0, $W$7 )</f>
        <v>0</v>
      </c>
      <c r="V12" s="397"/>
      <c r="W12" s="337">
        <f xml:space="preserve"> IF( ISNUMBER(E12), 0, 1 )</f>
        <v>0</v>
      </c>
      <c r="X12" s="337">
        <f t="shared" ref="X12" si="10" xml:space="preserve"> IF( ISNUMBER(F12), 0, 1 )</f>
        <v>0</v>
      </c>
      <c r="Y12" s="337">
        <f t="shared" ref="Y12" si="11" xml:space="preserve"> IF( ISNUMBER(G12), 0, 1 )</f>
        <v>0</v>
      </c>
      <c r="Z12" s="336"/>
      <c r="AA12" s="337">
        <f t="shared" ref="AA12" si="12" xml:space="preserve"> IF( ISNUMBER(I12), 0, 1 )</f>
        <v>0</v>
      </c>
      <c r="AB12" s="337">
        <f t="shared" ref="AB12" si="13" xml:space="preserve"> IF( ISNUMBER(J12), 0, 1 )</f>
        <v>0</v>
      </c>
      <c r="AC12" s="337">
        <f t="shared" ref="AC12" si="14" xml:space="preserve"> IF( ISNUMBER(K12), 0, 1 )</f>
        <v>0</v>
      </c>
      <c r="AD12" s="337">
        <f t="shared" ref="AD12" si="15" xml:space="preserve"> IF( ISNUMBER(L12), 0, 1 )</f>
        <v>0</v>
      </c>
      <c r="AE12" s="336"/>
      <c r="AF12" s="337">
        <f xml:space="preserve"> IF( ISNUMBER(N12), 0, 1 )</f>
        <v>0</v>
      </c>
      <c r="AG12" s="397"/>
      <c r="AI12" s="856" t="s">
        <v>7585</v>
      </c>
      <c r="AJ12" s="1298" t="s">
        <v>9358</v>
      </c>
      <c r="AK12" s="1298" t="s">
        <v>9359</v>
      </c>
      <c r="AL12" s="1298" t="s">
        <v>9360</v>
      </c>
      <c r="AM12" s="1299"/>
      <c r="AN12" s="1300" t="s">
        <v>9361</v>
      </c>
      <c r="AO12" s="1300" t="s">
        <v>9362</v>
      </c>
      <c r="AP12" s="1300" t="s">
        <v>9363</v>
      </c>
      <c r="AQ12" s="1300" t="s">
        <v>9364</v>
      </c>
      <c r="AR12" s="1299"/>
      <c r="AS12" s="1301" t="s">
        <v>9365</v>
      </c>
    </row>
    <row r="13" spans="2:45" ht="15.75" customHeight="1">
      <c r="B13" s="856" t="s">
        <v>7587</v>
      </c>
      <c r="C13" s="377" t="s">
        <v>682</v>
      </c>
      <c r="D13" s="377">
        <v>3</v>
      </c>
      <c r="E13" s="1797">
        <f>IFERROR(E11-E12,0)</f>
        <v>0</v>
      </c>
      <c r="F13" s="1797">
        <f t="shared" ref="F13:G13" si="16">IFERROR(F11-F12,0)</f>
        <v>0</v>
      </c>
      <c r="G13" s="1797">
        <f t="shared" si="16"/>
        <v>0</v>
      </c>
      <c r="H13" s="1826"/>
      <c r="I13" s="1797">
        <f t="shared" ref="I13:L13" si="17">IFERROR(I11-I12,0)</f>
        <v>0</v>
      </c>
      <c r="J13" s="1797">
        <f t="shared" si="17"/>
        <v>0</v>
      </c>
      <c r="K13" s="1797">
        <f t="shared" si="17"/>
        <v>0</v>
      </c>
      <c r="L13" s="1797">
        <f t="shared" si="17"/>
        <v>0</v>
      </c>
      <c r="M13" s="1826"/>
      <c r="N13" s="1823">
        <f>IFERROR(N11-N12,0)</f>
        <v>0</v>
      </c>
      <c r="O13" s="1068"/>
      <c r="P13" s="1142" t="s">
        <v>9366</v>
      </c>
      <c r="Q13" s="207"/>
      <c r="R13" s="343"/>
      <c r="S13" s="334"/>
      <c r="T13" s="397"/>
      <c r="U13" s="336"/>
      <c r="V13" s="397"/>
      <c r="W13" s="336"/>
      <c r="X13" s="336"/>
      <c r="Y13" s="336"/>
      <c r="Z13" s="336"/>
      <c r="AA13" s="336"/>
      <c r="AB13" s="336"/>
      <c r="AC13" s="336"/>
      <c r="AD13" s="336"/>
      <c r="AE13" s="336"/>
      <c r="AF13" s="336"/>
      <c r="AG13" s="397"/>
      <c r="AI13" s="856" t="s">
        <v>7587</v>
      </c>
      <c r="AJ13" s="1302" t="s">
        <v>9367</v>
      </c>
      <c r="AK13" s="1302" t="s">
        <v>9368</v>
      </c>
      <c r="AL13" s="1302" t="s">
        <v>9369</v>
      </c>
      <c r="AM13" s="1299"/>
      <c r="AN13" s="1302" t="s">
        <v>9370</v>
      </c>
      <c r="AO13" s="1302" t="s">
        <v>9371</v>
      </c>
      <c r="AP13" s="1302" t="s">
        <v>9372</v>
      </c>
      <c r="AQ13" s="1302" t="s">
        <v>9373</v>
      </c>
      <c r="AR13" s="1299"/>
      <c r="AS13" s="1303" t="s">
        <v>9374</v>
      </c>
    </row>
    <row r="14" spans="2:45" ht="15.75" customHeight="1">
      <c r="B14" s="856" t="s">
        <v>7589</v>
      </c>
      <c r="C14" s="377" t="s">
        <v>1083</v>
      </c>
      <c r="D14" s="377">
        <v>2</v>
      </c>
      <c r="E14" s="1830">
        <v>0.9</v>
      </c>
      <c r="F14" s="1830">
        <v>0.9</v>
      </c>
      <c r="G14" s="1830">
        <v>0</v>
      </c>
      <c r="H14" s="2370"/>
      <c r="I14" s="868">
        <v>0</v>
      </c>
      <c r="J14" s="868">
        <v>0.9</v>
      </c>
      <c r="K14" s="868">
        <v>0.9</v>
      </c>
      <c r="L14" s="868">
        <v>0</v>
      </c>
      <c r="M14" s="2370"/>
      <c r="N14" s="869">
        <v>0</v>
      </c>
      <c r="O14" s="1308"/>
      <c r="P14" s="1142" t="s">
        <v>9375</v>
      </c>
      <c r="Q14" s="207"/>
      <c r="R14" s="343"/>
      <c r="S14" s="334"/>
      <c r="T14" s="1247"/>
      <c r="U14" s="336">
        <f t="shared" ref="U14:U15" si="18">IF( SUM( W14:AF14 ) = 0, 0, $W$7 )</f>
        <v>0</v>
      </c>
      <c r="V14" s="1247"/>
      <c r="W14" s="337">
        <f xml:space="preserve"> IF( ISNUMBER(E14), 0, 1 )</f>
        <v>0</v>
      </c>
      <c r="X14" s="337">
        <f t="shared" ref="X14:X15" si="19" xml:space="preserve"> IF( ISNUMBER(F14), 0, 1 )</f>
        <v>0</v>
      </c>
      <c r="Y14" s="337">
        <f t="shared" ref="Y14:Y15" si="20" xml:space="preserve"> IF( ISNUMBER(G14), 0, 1 )</f>
        <v>0</v>
      </c>
      <c r="Z14" s="336"/>
      <c r="AA14" s="337">
        <f t="shared" ref="AA14:AA15" si="21" xml:space="preserve"> IF( ISNUMBER(I14), 0, 1 )</f>
        <v>0</v>
      </c>
      <c r="AB14" s="337">
        <f t="shared" ref="AB14:AB15" si="22" xml:space="preserve"> IF( ISNUMBER(J14), 0, 1 )</f>
        <v>0</v>
      </c>
      <c r="AC14" s="337">
        <f t="shared" ref="AC14:AC15" si="23" xml:space="preserve"> IF( ISNUMBER(K14), 0, 1 )</f>
        <v>0</v>
      </c>
      <c r="AD14" s="337">
        <f t="shared" ref="AD14:AD15" si="24" xml:space="preserve"> IF( ISNUMBER(L14), 0, 1 )</f>
        <v>0</v>
      </c>
      <c r="AE14" s="336"/>
      <c r="AF14" s="337">
        <f xml:space="preserve"> IF( ISNUMBER(N14), 0, 1 )</f>
        <v>0</v>
      </c>
      <c r="AG14" s="1247"/>
      <c r="AI14" s="856" t="s">
        <v>7589</v>
      </c>
      <c r="AJ14" s="1304" t="s">
        <v>9376</v>
      </c>
      <c r="AK14" s="1304" t="s">
        <v>9377</v>
      </c>
      <c r="AL14" s="1304" t="s">
        <v>9378</v>
      </c>
      <c r="AM14" s="1305"/>
      <c r="AN14" s="1306" t="s">
        <v>9379</v>
      </c>
      <c r="AO14" s="1306" t="s">
        <v>9380</v>
      </c>
      <c r="AP14" s="1306" t="s">
        <v>9381</v>
      </c>
      <c r="AQ14" s="1306" t="s">
        <v>9382</v>
      </c>
      <c r="AR14" s="1305"/>
      <c r="AS14" s="1307" t="s">
        <v>9383</v>
      </c>
    </row>
    <row r="15" spans="2:45" ht="15.75" customHeight="1">
      <c r="B15" s="856" t="s">
        <v>7601</v>
      </c>
      <c r="C15" s="377" t="s">
        <v>1083</v>
      </c>
      <c r="D15" s="377">
        <v>2</v>
      </c>
      <c r="E15" s="1830">
        <v>0.45</v>
      </c>
      <c r="F15" s="1830">
        <v>0.45</v>
      </c>
      <c r="G15" s="1830">
        <v>0</v>
      </c>
      <c r="H15" s="2370"/>
      <c r="I15" s="868">
        <v>0</v>
      </c>
      <c r="J15" s="868">
        <v>0.45</v>
      </c>
      <c r="K15" s="868">
        <v>0.45</v>
      </c>
      <c r="L15" s="868">
        <v>0</v>
      </c>
      <c r="M15" s="2370"/>
      <c r="N15" s="869">
        <v>0</v>
      </c>
      <c r="O15" s="1308"/>
      <c r="P15" s="1142" t="s">
        <v>9384</v>
      </c>
      <c r="Q15" s="207"/>
      <c r="R15" s="343"/>
      <c r="S15" s="334"/>
      <c r="T15" s="1247"/>
      <c r="U15" s="336">
        <f t="shared" si="18"/>
        <v>0</v>
      </c>
      <c r="V15" s="1247"/>
      <c r="W15" s="337">
        <f xml:space="preserve"> IF( ISNUMBER(E15), 0, 1 )</f>
        <v>0</v>
      </c>
      <c r="X15" s="337">
        <f t="shared" si="19"/>
        <v>0</v>
      </c>
      <c r="Y15" s="337">
        <f t="shared" si="20"/>
        <v>0</v>
      </c>
      <c r="Z15" s="336"/>
      <c r="AA15" s="337">
        <f t="shared" si="21"/>
        <v>0</v>
      </c>
      <c r="AB15" s="337">
        <f t="shared" si="22"/>
        <v>0</v>
      </c>
      <c r="AC15" s="337">
        <f t="shared" si="23"/>
        <v>0</v>
      </c>
      <c r="AD15" s="337">
        <f t="shared" si="24"/>
        <v>0</v>
      </c>
      <c r="AE15" s="336"/>
      <c r="AF15" s="337">
        <f xml:space="preserve"> IF( ISNUMBER(N15), 0, 1 )</f>
        <v>0</v>
      </c>
      <c r="AG15" s="1247"/>
      <c r="AI15" s="856" t="s">
        <v>7601</v>
      </c>
      <c r="AJ15" s="1304" t="s">
        <v>9385</v>
      </c>
      <c r="AK15" s="1304" t="s">
        <v>9386</v>
      </c>
      <c r="AL15" s="1304" t="s">
        <v>9387</v>
      </c>
      <c r="AM15" s="1305"/>
      <c r="AN15" s="1306" t="s">
        <v>9388</v>
      </c>
      <c r="AO15" s="1306" t="s">
        <v>9389</v>
      </c>
      <c r="AP15" s="1306" t="s">
        <v>9390</v>
      </c>
      <c r="AQ15" s="1306" t="s">
        <v>9391</v>
      </c>
      <c r="AR15" s="1305"/>
      <c r="AS15" s="1307" t="s">
        <v>9392</v>
      </c>
    </row>
    <row r="16" spans="2:45" ht="15.75" customHeight="1">
      <c r="B16" s="856" t="s">
        <v>9393</v>
      </c>
      <c r="C16" s="377" t="s">
        <v>682</v>
      </c>
      <c r="D16" s="377">
        <v>3</v>
      </c>
      <c r="E16" s="1797">
        <f>IF(E13&lt;0, E13*E14,0)</f>
        <v>0</v>
      </c>
      <c r="F16" s="1797">
        <f t="shared" ref="F16:G16" si="25">IF(F13&lt;0, F13*F14,0)</f>
        <v>0</v>
      </c>
      <c r="G16" s="1797">
        <f t="shared" si="25"/>
        <v>0</v>
      </c>
      <c r="H16" s="1826"/>
      <c r="I16" s="1797">
        <f t="shared" ref="I16:N16" si="26">IF(I13&lt;0, I13*I14,0)</f>
        <v>0</v>
      </c>
      <c r="J16" s="1797">
        <f t="shared" si="26"/>
        <v>0</v>
      </c>
      <c r="K16" s="1797">
        <f t="shared" si="26"/>
        <v>0</v>
      </c>
      <c r="L16" s="1797">
        <f t="shared" si="26"/>
        <v>0</v>
      </c>
      <c r="M16" s="1826"/>
      <c r="N16" s="1823">
        <f t="shared" si="26"/>
        <v>0</v>
      </c>
      <c r="O16" s="1068"/>
      <c r="P16" s="1142" t="s">
        <v>9394</v>
      </c>
      <c r="Q16" s="207"/>
      <c r="R16" s="343"/>
      <c r="S16" s="334"/>
      <c r="T16" s="1247"/>
      <c r="U16" s="336"/>
      <c r="V16" s="1247"/>
      <c r="W16" s="336"/>
      <c r="X16" s="336"/>
      <c r="Y16" s="336"/>
      <c r="Z16" s="336"/>
      <c r="AA16" s="336"/>
      <c r="AB16" s="336"/>
      <c r="AC16" s="336"/>
      <c r="AD16" s="336"/>
      <c r="AE16" s="336"/>
      <c r="AF16" s="336"/>
      <c r="AG16" s="1247"/>
      <c r="AI16" s="856" t="s">
        <v>9393</v>
      </c>
      <c r="AJ16" s="1302" t="s">
        <v>9395</v>
      </c>
      <c r="AK16" s="1302" t="s">
        <v>9396</v>
      </c>
      <c r="AL16" s="1302" t="s">
        <v>9397</v>
      </c>
      <c r="AM16" s="1299"/>
      <c r="AN16" s="1302" t="s">
        <v>9398</v>
      </c>
      <c r="AO16" s="1302" t="s">
        <v>9399</v>
      </c>
      <c r="AP16" s="1302" t="s">
        <v>9400</v>
      </c>
      <c r="AQ16" s="1302" t="s">
        <v>9401</v>
      </c>
      <c r="AR16" s="1299"/>
      <c r="AS16" s="1303" t="s">
        <v>9402</v>
      </c>
    </row>
    <row r="17" spans="2:45" ht="15.75" customHeight="1">
      <c r="B17" s="856" t="s">
        <v>9403</v>
      </c>
      <c r="C17" s="377" t="s">
        <v>682</v>
      </c>
      <c r="D17" s="377">
        <v>3</v>
      </c>
      <c r="E17" s="1797">
        <f>IF(E13&gt;0, E13*E15, 0)</f>
        <v>0</v>
      </c>
      <c r="F17" s="1797">
        <f t="shared" ref="F17:G17" si="27">IF(F13&gt;0, F13*F15, 0)</f>
        <v>0</v>
      </c>
      <c r="G17" s="1797">
        <f t="shared" si="27"/>
        <v>0</v>
      </c>
      <c r="H17" s="1826"/>
      <c r="I17" s="1797">
        <f t="shared" ref="I17:L17" si="28">IF(I13&gt;0, I13*I15, 0)</f>
        <v>0</v>
      </c>
      <c r="J17" s="1797">
        <f t="shared" si="28"/>
        <v>0</v>
      </c>
      <c r="K17" s="1797">
        <f t="shared" si="28"/>
        <v>0</v>
      </c>
      <c r="L17" s="1797">
        <f t="shared" si="28"/>
        <v>0</v>
      </c>
      <c r="M17" s="1826"/>
      <c r="N17" s="1823">
        <f>IF(N13&gt;0, N13*N15, 0)</f>
        <v>0</v>
      </c>
      <c r="O17" s="1068"/>
      <c r="P17" s="1142" t="s">
        <v>9404</v>
      </c>
      <c r="Q17" s="207"/>
      <c r="R17" s="343"/>
      <c r="S17" s="334"/>
      <c r="T17" s="1249"/>
      <c r="U17" s="336"/>
      <c r="V17" s="1249"/>
      <c r="W17" s="336"/>
      <c r="X17" s="336"/>
      <c r="Y17" s="336"/>
      <c r="Z17" s="336"/>
      <c r="AA17" s="336"/>
      <c r="AB17" s="336"/>
      <c r="AC17" s="336"/>
      <c r="AD17" s="336"/>
      <c r="AE17" s="336"/>
      <c r="AF17" s="336"/>
      <c r="AG17" s="1249"/>
      <c r="AI17" s="856" t="s">
        <v>9403</v>
      </c>
      <c r="AJ17" s="1302" t="s">
        <v>9405</v>
      </c>
      <c r="AK17" s="1302" t="s">
        <v>9406</v>
      </c>
      <c r="AL17" s="1302" t="s">
        <v>9407</v>
      </c>
      <c r="AM17" s="1299"/>
      <c r="AN17" s="1302" t="s">
        <v>9408</v>
      </c>
      <c r="AO17" s="1302" t="s">
        <v>9409</v>
      </c>
      <c r="AP17" s="1302" t="s">
        <v>9410</v>
      </c>
      <c r="AQ17" s="1302" t="s">
        <v>9411</v>
      </c>
      <c r="AR17" s="1299"/>
      <c r="AS17" s="1303" t="s">
        <v>9412</v>
      </c>
    </row>
    <row r="18" spans="2:45" ht="15.75" customHeight="1">
      <c r="B18" s="856" t="s">
        <v>9413</v>
      </c>
      <c r="C18" s="377" t="s">
        <v>682</v>
      </c>
      <c r="D18" s="377">
        <v>3</v>
      </c>
      <c r="E18" s="1797">
        <f>IF(E16=0, 0, E13-E16)</f>
        <v>0</v>
      </c>
      <c r="F18" s="1797">
        <f>IF(F16=0, 0, F13-F16)</f>
        <v>0</v>
      </c>
      <c r="G18" s="1797">
        <f>IF(G16=0, 0, G13-G16)</f>
        <v>0</v>
      </c>
      <c r="H18" s="1826"/>
      <c r="I18" s="1797">
        <f>IF(I16=0, 0, I13-I16)</f>
        <v>0</v>
      </c>
      <c r="J18" s="1797">
        <f>IF(J16=0, 0, J13-J16)</f>
        <v>0</v>
      </c>
      <c r="K18" s="1797">
        <f>IF(K16=0, 0, K13-K16)</f>
        <v>0</v>
      </c>
      <c r="L18" s="1797">
        <f>IF(L16=0, 0, L13-L16)</f>
        <v>0</v>
      </c>
      <c r="M18" s="1826"/>
      <c r="N18" s="1823">
        <f>IF(N16=0, 0, N13-N16)</f>
        <v>0</v>
      </c>
      <c r="O18" s="401"/>
      <c r="P18" s="1142" t="s">
        <v>9414</v>
      </c>
      <c r="Q18" s="207"/>
      <c r="R18" s="343"/>
      <c r="S18" s="490"/>
      <c r="T18" s="1249"/>
      <c r="U18" s="336"/>
      <c r="V18" s="1249"/>
      <c r="W18" s="336"/>
      <c r="X18" s="336"/>
      <c r="Y18" s="336"/>
      <c r="Z18" s="336"/>
      <c r="AA18" s="336"/>
      <c r="AB18" s="336"/>
      <c r="AC18" s="336"/>
      <c r="AD18" s="336"/>
      <c r="AE18" s="336"/>
      <c r="AF18" s="336"/>
      <c r="AG18" s="1249"/>
      <c r="AI18" s="856" t="s">
        <v>9413</v>
      </c>
      <c r="AJ18" s="1302" t="s">
        <v>9415</v>
      </c>
      <c r="AK18" s="1302" t="s">
        <v>9416</v>
      </c>
      <c r="AL18" s="1302" t="s">
        <v>9417</v>
      </c>
      <c r="AM18" s="1299"/>
      <c r="AN18" s="1302" t="s">
        <v>9418</v>
      </c>
      <c r="AO18" s="1302" t="s">
        <v>9419</v>
      </c>
      <c r="AP18" s="1302" t="s">
        <v>9420</v>
      </c>
      <c r="AQ18" s="1302" t="s">
        <v>9421</v>
      </c>
      <c r="AR18" s="1299"/>
      <c r="AS18" s="1303" t="s">
        <v>9422</v>
      </c>
    </row>
    <row r="19" spans="2:45" ht="15.75" customHeight="1" thickBot="1">
      <c r="B19" s="507" t="s">
        <v>9423</v>
      </c>
      <c r="C19" s="384" t="s">
        <v>682</v>
      </c>
      <c r="D19" s="384">
        <v>3</v>
      </c>
      <c r="E19" s="1827">
        <f>IF(E17=0, 0, E13-E17)</f>
        <v>0</v>
      </c>
      <c r="F19" s="1827">
        <f>IF(F17=0, 0, F13-F17)</f>
        <v>0</v>
      </c>
      <c r="G19" s="1827">
        <f>IF(G17=0, 0, G13-G17)</f>
        <v>0</v>
      </c>
      <c r="H19" s="1828"/>
      <c r="I19" s="1827">
        <f>IF(I17=0, 0, I13-I17)</f>
        <v>0</v>
      </c>
      <c r="J19" s="1827">
        <f>IF(J17=0, 0, J13-J17)</f>
        <v>0</v>
      </c>
      <c r="K19" s="1827">
        <f>IF(K17=0, 0, K13-K17)</f>
        <v>0</v>
      </c>
      <c r="L19" s="1827">
        <f>IF(L17=0, 0, L13-L17)</f>
        <v>0</v>
      </c>
      <c r="M19" s="1828"/>
      <c r="N19" s="1791">
        <f>IF(N17=0, 0, N13-N17)</f>
        <v>0</v>
      </c>
      <c r="O19" s="401"/>
      <c r="P19" s="1157" t="s">
        <v>9424</v>
      </c>
      <c r="Q19" s="207"/>
      <c r="R19" s="354"/>
      <c r="S19" s="490"/>
      <c r="T19" s="1249"/>
      <c r="U19" s="336"/>
      <c r="V19" s="1249"/>
      <c r="W19" s="336"/>
      <c r="X19" s="336"/>
      <c r="Y19" s="336"/>
      <c r="Z19" s="336"/>
      <c r="AA19" s="336"/>
      <c r="AB19" s="336"/>
      <c r="AC19" s="336"/>
      <c r="AD19" s="336"/>
      <c r="AE19" s="336"/>
      <c r="AF19" s="336"/>
      <c r="AG19" s="1249"/>
      <c r="AI19" s="507" t="s">
        <v>9423</v>
      </c>
      <c r="AJ19" s="1309" t="s">
        <v>9425</v>
      </c>
      <c r="AK19" s="1309" t="s">
        <v>9426</v>
      </c>
      <c r="AL19" s="1309" t="s">
        <v>9427</v>
      </c>
      <c r="AM19" s="1310"/>
      <c r="AN19" s="1309" t="s">
        <v>9428</v>
      </c>
      <c r="AO19" s="1309" t="s">
        <v>9429</v>
      </c>
      <c r="AP19" s="1309" t="s">
        <v>9430</v>
      </c>
      <c r="AQ19" s="1309" t="s">
        <v>9431</v>
      </c>
      <c r="AR19" s="1310"/>
      <c r="AS19" s="1311" t="s">
        <v>9432</v>
      </c>
    </row>
    <row r="20" spans="2:45" ht="15.75" customHeight="1" thickTop="1" thickBot="1">
      <c r="B20" s="509"/>
      <c r="C20" s="509"/>
      <c r="D20" s="509"/>
      <c r="E20" s="1718"/>
      <c r="F20" s="1718"/>
      <c r="G20" s="1718"/>
      <c r="H20" s="1718"/>
      <c r="I20" s="1718"/>
      <c r="J20" s="1718"/>
      <c r="K20" s="1718"/>
      <c r="L20" s="1718"/>
      <c r="M20" s="1718"/>
      <c r="N20" s="1718"/>
      <c r="O20" s="401"/>
      <c r="P20" s="207"/>
      <c r="Q20" s="207"/>
      <c r="R20" s="490"/>
      <c r="S20" s="490"/>
      <c r="T20" s="1249"/>
      <c r="U20" s="336"/>
      <c r="V20" s="1249"/>
      <c r="W20" s="336"/>
      <c r="X20" s="336"/>
      <c r="Y20" s="336"/>
      <c r="Z20" s="336"/>
      <c r="AA20" s="336"/>
      <c r="AB20" s="336"/>
      <c r="AC20" s="336"/>
      <c r="AD20" s="336"/>
      <c r="AE20" s="336"/>
      <c r="AF20" s="336"/>
      <c r="AG20" s="1249"/>
      <c r="AI20" s="509"/>
      <c r="AJ20" s="1312"/>
      <c r="AK20" s="1312"/>
      <c r="AL20" s="1312"/>
      <c r="AM20" s="1312"/>
      <c r="AN20" s="1312"/>
      <c r="AO20" s="1312"/>
      <c r="AP20" s="1312"/>
      <c r="AQ20" s="1312"/>
      <c r="AR20" s="1312"/>
      <c r="AS20" s="1312"/>
    </row>
    <row r="21" spans="2:45" ht="15.75" customHeight="1" thickTop="1">
      <c r="B21" s="878" t="s">
        <v>9433</v>
      </c>
      <c r="C21" s="370" t="s">
        <v>682</v>
      </c>
      <c r="D21" s="370">
        <v>3</v>
      </c>
      <c r="E21" s="1829">
        <f>IFERROR(E10+(E16-E17),0)</f>
        <v>0</v>
      </c>
      <c r="F21" s="1829">
        <f t="shared" ref="F21:G21" si="29">IFERROR(F10+(F16-F17),0)</f>
        <v>1.1479999999999999</v>
      </c>
      <c r="G21" s="1829">
        <f t="shared" si="29"/>
        <v>0</v>
      </c>
      <c r="H21" s="1824"/>
      <c r="I21" s="1829">
        <f t="shared" ref="I21:L21" si="30">IFERROR(I10+(I16-I17),0)</f>
        <v>0</v>
      </c>
      <c r="J21" s="1829">
        <f t="shared" si="30"/>
        <v>0</v>
      </c>
      <c r="K21" s="1829">
        <f t="shared" si="30"/>
        <v>1.1479999999999999</v>
      </c>
      <c r="L21" s="1829">
        <f t="shared" si="30"/>
        <v>0</v>
      </c>
      <c r="M21" s="1824"/>
      <c r="N21" s="1822">
        <f>IFERROR(N10+(N16-N17),0)</f>
        <v>0</v>
      </c>
      <c r="O21" s="401"/>
      <c r="P21" s="1137" t="s">
        <v>9434</v>
      </c>
      <c r="Q21" s="207"/>
      <c r="R21" s="487"/>
      <c r="S21" s="490"/>
      <c r="T21" s="1249"/>
      <c r="U21" s="336"/>
      <c r="V21" s="1249"/>
      <c r="W21" s="336"/>
      <c r="X21" s="336"/>
      <c r="Y21" s="336"/>
      <c r="Z21" s="336"/>
      <c r="AA21" s="336"/>
      <c r="AB21" s="336"/>
      <c r="AC21" s="336"/>
      <c r="AD21" s="336"/>
      <c r="AE21" s="336"/>
      <c r="AF21" s="336"/>
      <c r="AG21" s="1249"/>
      <c r="AI21" s="878" t="s">
        <v>9433</v>
      </c>
      <c r="AJ21" s="1313" t="s">
        <v>9435</v>
      </c>
      <c r="AK21" s="1313" t="s">
        <v>9436</v>
      </c>
      <c r="AL21" s="1313" t="s">
        <v>9437</v>
      </c>
      <c r="AM21" s="1296"/>
      <c r="AN21" s="1313" t="s">
        <v>9438</v>
      </c>
      <c r="AO21" s="1313" t="s">
        <v>9439</v>
      </c>
      <c r="AP21" s="1313" t="s">
        <v>9440</v>
      </c>
      <c r="AQ21" s="1313" t="s">
        <v>9441</v>
      </c>
      <c r="AR21" s="1296"/>
      <c r="AS21" s="1314" t="s">
        <v>9442</v>
      </c>
    </row>
    <row r="22" spans="2:45" ht="15.75" customHeight="1">
      <c r="B22" s="856" t="s">
        <v>9443</v>
      </c>
      <c r="C22" s="377" t="s">
        <v>682</v>
      </c>
      <c r="D22" s="377">
        <v>3</v>
      </c>
      <c r="E22" s="857">
        <v>0</v>
      </c>
      <c r="F22" s="857">
        <v>0</v>
      </c>
      <c r="G22" s="857">
        <v>0</v>
      </c>
      <c r="H22" s="2369"/>
      <c r="I22" s="857">
        <v>0</v>
      </c>
      <c r="J22" s="857">
        <v>0</v>
      </c>
      <c r="K22" s="857">
        <v>0</v>
      </c>
      <c r="L22" s="857">
        <v>0</v>
      </c>
      <c r="M22" s="2369"/>
      <c r="N22" s="858">
        <v>0</v>
      </c>
      <c r="O22" s="401"/>
      <c r="P22" s="1142" t="s">
        <v>9444</v>
      </c>
      <c r="Q22" s="207"/>
      <c r="R22" s="491"/>
      <c r="S22" s="490"/>
      <c r="T22" s="1249"/>
      <c r="U22" s="336">
        <f>IF( SUM( W22:AF22 ) = 0, 0, $W$7 )</f>
        <v>0</v>
      </c>
      <c r="V22" s="1249"/>
      <c r="W22" s="337">
        <f xml:space="preserve"> IF( ISNUMBER(E22), 0, 1 )</f>
        <v>0</v>
      </c>
      <c r="X22" s="337">
        <f t="shared" ref="X22" si="31" xml:space="preserve"> IF( ISNUMBER(F22), 0, 1 )</f>
        <v>0</v>
      </c>
      <c r="Y22" s="337">
        <f t="shared" ref="Y22" si="32" xml:space="preserve"> IF( ISNUMBER(G22), 0, 1 )</f>
        <v>0</v>
      </c>
      <c r="Z22" s="336"/>
      <c r="AA22" s="337">
        <f t="shared" ref="AA22" si="33" xml:space="preserve"> IF( ISNUMBER(I22), 0, 1 )</f>
        <v>0</v>
      </c>
      <c r="AB22" s="337">
        <f t="shared" ref="AB22" si="34" xml:space="preserve"> IF( ISNUMBER(J22), 0, 1 )</f>
        <v>0</v>
      </c>
      <c r="AC22" s="337">
        <f t="shared" ref="AC22" si="35" xml:space="preserve"> IF( ISNUMBER(K22), 0, 1 )</f>
        <v>0</v>
      </c>
      <c r="AD22" s="337">
        <f t="shared" ref="AD22" si="36" xml:space="preserve"> IF( ISNUMBER(L22), 0, 1 )</f>
        <v>0</v>
      </c>
      <c r="AE22" s="336"/>
      <c r="AF22" s="337">
        <f xml:space="preserve"> IF( ISNUMBER(N22), 0, 1 )</f>
        <v>0</v>
      </c>
      <c r="AG22" s="1249"/>
      <c r="AI22" s="856" t="s">
        <v>9443</v>
      </c>
      <c r="AJ22" s="1300" t="s">
        <v>9445</v>
      </c>
      <c r="AK22" s="1300" t="s">
        <v>9446</v>
      </c>
      <c r="AL22" s="1300" t="s">
        <v>9447</v>
      </c>
      <c r="AM22" s="1299"/>
      <c r="AN22" s="1300" t="s">
        <v>9448</v>
      </c>
      <c r="AO22" s="1300" t="s">
        <v>9449</v>
      </c>
      <c r="AP22" s="1300" t="s">
        <v>9450</v>
      </c>
      <c r="AQ22" s="1300" t="s">
        <v>9451</v>
      </c>
      <c r="AR22" s="1299"/>
      <c r="AS22" s="1301" t="s">
        <v>9452</v>
      </c>
    </row>
    <row r="23" spans="2:45" ht="15.75" customHeight="1" thickBot="1">
      <c r="B23" s="507" t="s">
        <v>9453</v>
      </c>
      <c r="C23" s="384" t="s">
        <v>682</v>
      </c>
      <c r="D23" s="384">
        <v>3</v>
      </c>
      <c r="E23" s="1827">
        <f>IFERROR(E21-E22,0)</f>
        <v>0</v>
      </c>
      <c r="F23" s="1827">
        <f t="shared" ref="F23:G23" si="37">IFERROR(F21-F22,0)</f>
        <v>1.1479999999999999</v>
      </c>
      <c r="G23" s="1827">
        <f t="shared" si="37"/>
        <v>0</v>
      </c>
      <c r="H23" s="1828"/>
      <c r="I23" s="1827">
        <f>IFERROR(I21-I22,0)</f>
        <v>0</v>
      </c>
      <c r="J23" s="1827">
        <f t="shared" ref="J23:L23" si="38">IFERROR(J21-J22,0)</f>
        <v>0</v>
      </c>
      <c r="K23" s="1827">
        <f>IFERROR(K21-K22,0)</f>
        <v>1.1479999999999999</v>
      </c>
      <c r="L23" s="1827">
        <f t="shared" si="38"/>
        <v>0</v>
      </c>
      <c r="M23" s="1828"/>
      <c r="N23" s="1791">
        <f>IFERROR(N21-N22,0)</f>
        <v>0</v>
      </c>
      <c r="O23" s="401"/>
      <c r="P23" s="1157" t="s">
        <v>9454</v>
      </c>
      <c r="Q23" s="207"/>
      <c r="R23" s="488"/>
      <c r="S23" s="490"/>
      <c r="T23" s="1249"/>
      <c r="U23" s="336"/>
      <c r="V23" s="1249"/>
      <c r="W23" s="336"/>
      <c r="X23" s="336"/>
      <c r="Y23" s="336"/>
      <c r="Z23" s="336"/>
      <c r="AA23" s="336"/>
      <c r="AB23" s="336"/>
      <c r="AC23" s="336"/>
      <c r="AD23" s="336"/>
      <c r="AE23" s="336"/>
      <c r="AF23" s="336"/>
      <c r="AG23" s="1249"/>
      <c r="AI23" s="507" t="s">
        <v>9453</v>
      </c>
      <c r="AJ23" s="1309" t="s">
        <v>9455</v>
      </c>
      <c r="AK23" s="1309" t="s">
        <v>9456</v>
      </c>
      <c r="AL23" s="1309" t="s">
        <v>9457</v>
      </c>
      <c r="AM23" s="1310"/>
      <c r="AN23" s="1309" t="s">
        <v>9458</v>
      </c>
      <c r="AO23" s="1309" t="s">
        <v>9459</v>
      </c>
      <c r="AP23" s="1309" t="s">
        <v>9460</v>
      </c>
      <c r="AQ23" s="1309" t="s">
        <v>9461</v>
      </c>
      <c r="AR23" s="1310"/>
      <c r="AS23" s="1311" t="s">
        <v>9462</v>
      </c>
    </row>
    <row r="24" spans="2:45" thickTop="1">
      <c r="B24" s="509"/>
      <c r="C24" s="509"/>
      <c r="D24" s="509"/>
      <c r="E24" s="401"/>
      <c r="F24" s="401"/>
      <c r="G24" s="401"/>
      <c r="H24" s="401"/>
      <c r="I24" s="401"/>
      <c r="J24" s="401"/>
      <c r="K24" s="401"/>
      <c r="L24" s="401"/>
      <c r="M24" s="401"/>
      <c r="N24" s="401"/>
      <c r="O24" s="401"/>
      <c r="P24" s="1315"/>
      <c r="Q24" s="207"/>
      <c r="R24" s="1283"/>
      <c r="S24" s="490"/>
      <c r="T24" s="490"/>
      <c r="U24" s="336"/>
      <c r="V24" s="490"/>
      <c r="W24" s="336"/>
      <c r="X24" s="336"/>
      <c r="Y24" s="336"/>
      <c r="Z24" s="336"/>
      <c r="AA24" s="336"/>
      <c r="AB24" s="336"/>
      <c r="AC24" s="336"/>
      <c r="AD24" s="336"/>
      <c r="AE24" s="336"/>
      <c r="AF24" s="336"/>
      <c r="AG24" s="490"/>
    </row>
    <row r="25" spans="2:45">
      <c r="B25" s="207"/>
      <c r="C25" s="207"/>
      <c r="D25" s="207"/>
      <c r="E25" s="207"/>
      <c r="F25" s="207"/>
      <c r="G25" s="207"/>
      <c r="H25" s="207"/>
      <c r="I25" s="207"/>
      <c r="P25" s="207"/>
      <c r="Q25" s="207"/>
      <c r="R25" s="1283"/>
      <c r="S25" s="490"/>
      <c r="T25" s="490"/>
      <c r="U25" s="336"/>
      <c r="V25" s="490"/>
      <c r="W25" s="336"/>
      <c r="X25" s="336"/>
      <c r="Y25" s="336"/>
      <c r="Z25" s="336"/>
      <c r="AA25" s="336"/>
      <c r="AB25" s="336"/>
      <c r="AC25" s="336"/>
      <c r="AD25" s="336"/>
      <c r="AE25" s="336"/>
      <c r="AF25" s="336"/>
      <c r="AG25" s="490"/>
    </row>
    <row r="26" spans="2:45">
      <c r="B26" s="207"/>
      <c r="C26" s="207"/>
      <c r="D26" s="207"/>
      <c r="E26" s="207"/>
      <c r="F26" s="207"/>
      <c r="G26" s="207"/>
      <c r="H26" s="207"/>
      <c r="I26" s="207"/>
      <c r="P26" s="207"/>
      <c r="Q26" s="207"/>
      <c r="R26" s="1283"/>
      <c r="S26" s="490"/>
      <c r="T26" s="490"/>
      <c r="U26" s="336"/>
      <c r="V26" s="490"/>
      <c r="W26" s="336"/>
      <c r="X26" s="336"/>
      <c r="Y26" s="336"/>
      <c r="Z26" s="336"/>
      <c r="AA26" s="336"/>
      <c r="AB26" s="336"/>
      <c r="AC26" s="336"/>
      <c r="AD26" s="336"/>
      <c r="AE26" s="336"/>
      <c r="AF26" s="336"/>
      <c r="AG26" s="490"/>
    </row>
  </sheetData>
  <sheetProtection formatColumns="0" formatRows="0"/>
  <mergeCells count="16">
    <mergeCell ref="B2:E2"/>
    <mergeCell ref="AI1:AL1"/>
    <mergeCell ref="B1:N1"/>
    <mergeCell ref="AI3:AS3"/>
    <mergeCell ref="AI5:AI6"/>
    <mergeCell ref="AJ5:AN5"/>
    <mergeCell ref="AO5:AS5"/>
    <mergeCell ref="B3:N3"/>
    <mergeCell ref="B5:B6"/>
    <mergeCell ref="E5:I5"/>
    <mergeCell ref="J5:N5"/>
    <mergeCell ref="P5:P6"/>
    <mergeCell ref="R5:R6"/>
    <mergeCell ref="W6:AF6"/>
    <mergeCell ref="C5:C6"/>
    <mergeCell ref="D5:D6"/>
  </mergeCells>
  <conditionalFormatting sqref="U9">
    <cfRule type="cellIs" dxfId="104" priority="27" operator="equal">
      <formula>0</formula>
    </cfRule>
  </conditionalFormatting>
  <conditionalFormatting sqref="U4:U7">
    <cfRule type="cellIs" dxfId="103" priority="16" operator="equal">
      <formula>0</formula>
    </cfRule>
  </conditionalFormatting>
  <conditionalFormatting sqref="U1:U2">
    <cfRule type="cellIs" dxfId="102" priority="15" operator="equal">
      <formula>0</formula>
    </cfRule>
  </conditionalFormatting>
  <conditionalFormatting sqref="U8">
    <cfRule type="cellIs" dxfId="101" priority="13" operator="equal">
      <formula>0</formula>
    </cfRule>
  </conditionalFormatting>
  <conditionalFormatting sqref="U11 U13 U16:U21 U23:U26">
    <cfRule type="cellIs" dxfId="100" priority="12" operator="equal">
      <formula>0</formula>
    </cfRule>
  </conditionalFormatting>
  <conditionalFormatting sqref="Z9 AE9">
    <cfRule type="cellIs" dxfId="99" priority="11" operator="equal">
      <formula>0</formula>
    </cfRule>
  </conditionalFormatting>
  <conditionalFormatting sqref="W11:AF11 W13:AF13 W16:AF21 W23:AF26">
    <cfRule type="cellIs" dxfId="98" priority="10" operator="equal">
      <formula>0</formula>
    </cfRule>
  </conditionalFormatting>
  <conditionalFormatting sqref="Z10 AE10">
    <cfRule type="cellIs" dxfId="97" priority="9" operator="equal">
      <formula>0</formula>
    </cfRule>
  </conditionalFormatting>
  <conditionalFormatting sqref="Z12 AE12">
    <cfRule type="cellIs" dxfId="96" priority="8" operator="equal">
      <formula>0</formula>
    </cfRule>
  </conditionalFormatting>
  <conditionalFormatting sqref="Z14 AE14">
    <cfRule type="cellIs" dxfId="95" priority="7" operator="equal">
      <formula>0</formula>
    </cfRule>
  </conditionalFormatting>
  <conditionalFormatting sqref="Z15 AE15">
    <cfRule type="cellIs" dxfId="94" priority="6" operator="equal">
      <formula>0</formula>
    </cfRule>
  </conditionalFormatting>
  <conditionalFormatting sqref="Z22 AE22">
    <cfRule type="cellIs" dxfId="93" priority="5" operator="equal">
      <formula>0</formula>
    </cfRule>
  </conditionalFormatting>
  <conditionalFormatting sqref="U10">
    <cfRule type="cellIs" dxfId="92" priority="4" operator="equal">
      <formula>0</formula>
    </cfRule>
  </conditionalFormatting>
  <conditionalFormatting sqref="U12">
    <cfRule type="cellIs" dxfId="91" priority="3" operator="equal">
      <formula>0</formula>
    </cfRule>
  </conditionalFormatting>
  <conditionalFormatting sqref="U14:U15">
    <cfRule type="cellIs" dxfId="90" priority="2" operator="equal">
      <formula>0</formula>
    </cfRule>
  </conditionalFormatting>
  <conditionalFormatting sqref="U22">
    <cfRule type="cellIs" dxfId="89" priority="1" operator="equal">
      <formula>0</formula>
    </cfRule>
  </conditionalFormatting>
  <pageMargins left="0.7" right="0.7" top="0.75" bottom="0.75" header="0.3" footer="0.3"/>
  <pageSetup paperSize="9" orientation="portrait" horizontalDpi="120" verticalDpi="72"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tabColor theme="1"/>
    <pageSetUpPr fitToPage="1"/>
  </sheetPr>
  <dimension ref="A1"/>
  <sheetViews>
    <sheetView showGridLines="0" zoomScale="70" zoomScaleNormal="70" zoomScaleSheetLayoutView="80" workbookViewId="0"/>
  </sheetViews>
  <sheetFormatPr defaultColWidth="9" defaultRowHeight="14.25"/>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tabColor rgb="FFFFFF00"/>
  </sheetPr>
  <dimension ref="A1:F3740"/>
  <sheetViews>
    <sheetView zoomScale="70" zoomScaleNormal="70" workbookViewId="0"/>
  </sheetViews>
  <sheetFormatPr defaultColWidth="9" defaultRowHeight="14.25"/>
  <cols>
    <col min="1" max="1" width="9" style="239"/>
    <col min="2" max="2" width="18.75" style="239" bestFit="1" customWidth="1"/>
    <col min="3" max="3" width="227.5" style="239" bestFit="1" customWidth="1"/>
    <col min="4" max="4" width="3.75" style="239" bestFit="1" customWidth="1"/>
    <col min="5" max="5" width="17.625" style="239" bestFit="1" customWidth="1"/>
    <col min="6" max="6" width="9" style="239" bestFit="1" customWidth="1"/>
    <col min="7" max="16384" width="9" style="239"/>
  </cols>
  <sheetData>
    <row r="1" spans="1:6">
      <c r="C1" s="239" t="str">
        <f>CONCATENATE(Lists!$B$59,"_APR2022_F4")</f>
        <v>SSC_APR2022_F4</v>
      </c>
    </row>
    <row r="2" spans="1:6">
      <c r="A2" s="239" t="s">
        <v>3</v>
      </c>
      <c r="B2" s="301" t="s">
        <v>676</v>
      </c>
      <c r="C2" s="301" t="s">
        <v>677</v>
      </c>
      <c r="D2" s="301" t="s">
        <v>678</v>
      </c>
      <c r="E2" s="301" t="s">
        <v>679</v>
      </c>
      <c r="F2" s="303" t="s">
        <v>9845</v>
      </c>
    </row>
    <row r="3" spans="1:6" ht="15">
      <c r="B3" s="2111"/>
      <c r="C3" s="302"/>
      <c r="D3" s="301"/>
      <c r="E3" s="301"/>
    </row>
    <row r="4" spans="1:6">
      <c r="B4" s="1916" t="str">
        <f>'4C'!AJ9</f>
        <v>B0139FDWR</v>
      </c>
      <c r="C4" s="239" t="s">
        <v>12649</v>
      </c>
      <c r="E4" s="301" t="s">
        <v>683</v>
      </c>
      <c r="F4" s="307">
        <f>IF(ISBLANK('4C'!E9),"##BLANK",'4C'!E9)</f>
        <v>7.8109999999999999</v>
      </c>
    </row>
    <row r="5" spans="1:6">
      <c r="B5" s="1916" t="str">
        <f>'4C'!AK9</f>
        <v>B0139FDWNP</v>
      </c>
      <c r="C5" s="239" t="s">
        <v>12650</v>
      </c>
      <c r="E5" s="301" t="s">
        <v>683</v>
      </c>
      <c r="F5" s="307">
        <f>IF(ISBLANK('4C'!F9),"##BLANK",'4C'!F9)</f>
        <v>100.652</v>
      </c>
    </row>
    <row r="6" spans="1:6">
      <c r="B6" s="1916" t="str">
        <f>'4C'!AL9</f>
        <v>B0139FDWWNP</v>
      </c>
      <c r="C6" s="239" t="s">
        <v>12651</v>
      </c>
      <c r="E6" s="301" t="s">
        <v>683</v>
      </c>
      <c r="F6" s="307">
        <f>IF(ISBLANK('4C'!G9),"##BLANK",'4C'!G9)</f>
        <v>0</v>
      </c>
    </row>
    <row r="7" spans="1:6">
      <c r="B7" s="1916" t="str">
        <f>'4C'!AM9</f>
        <v>B0139FDBIO</v>
      </c>
      <c r="C7" s="239" t="s">
        <v>12652</v>
      </c>
      <c r="E7" s="301" t="s">
        <v>683</v>
      </c>
      <c r="F7" s="307">
        <f>IF(ISBLANK('4C'!H9),"##BLANK",'4C'!H9)</f>
        <v>0</v>
      </c>
    </row>
    <row r="8" spans="1:6">
      <c r="B8" s="1916" t="str">
        <f>'4C'!AN9</f>
        <v>B0139FDTTTH</v>
      </c>
      <c r="C8" s="239" t="s">
        <v>12653</v>
      </c>
      <c r="E8" s="301" t="s">
        <v>683</v>
      </c>
      <c r="F8" s="307">
        <f>IF(ISBLANK('4C'!I9),"##BLANK",'4C'!I9)</f>
        <v>0</v>
      </c>
    </row>
    <row r="9" spans="1:6">
      <c r="B9" s="1916" t="str">
        <f>'4C'!AO9</f>
        <v>B0139FDCWR</v>
      </c>
      <c r="C9" s="239" t="s">
        <v>12654</v>
      </c>
      <c r="E9" s="301" t="s">
        <v>683</v>
      </c>
      <c r="F9" s="307">
        <f>IF(ISBLANK('4C'!J9),"##BLANK",'4C'!J9)</f>
        <v>17.106999999999999</v>
      </c>
    </row>
    <row r="10" spans="1:6">
      <c r="B10" s="1916" t="str">
        <f>'4C'!AP9</f>
        <v>B0139FDCWNP</v>
      </c>
      <c r="C10" s="239" t="s">
        <v>12655</v>
      </c>
      <c r="E10" s="301" t="s">
        <v>683</v>
      </c>
      <c r="F10" s="307">
        <f>IF(ISBLANK('4C'!K9),"##BLANK",'4C'!K9)</f>
        <v>193.45599999999999</v>
      </c>
    </row>
    <row r="11" spans="1:6">
      <c r="B11" s="1916" t="str">
        <f>'4C'!AQ9</f>
        <v>B0139FDCWWNP</v>
      </c>
      <c r="C11" s="239" t="s">
        <v>12656</v>
      </c>
      <c r="E11" s="301" t="s">
        <v>683</v>
      </c>
      <c r="F11" s="307">
        <f>IF(ISBLANK('4C'!L9),"##BLANK",'4C'!L9)</f>
        <v>0</v>
      </c>
    </row>
    <row r="12" spans="1:6">
      <c r="B12" s="1916" t="str">
        <f>'4C'!AR9</f>
        <v>B0139FDCBIO</v>
      </c>
      <c r="C12" s="239" t="s">
        <v>12657</v>
      </c>
      <c r="E12" s="301" t="s">
        <v>683</v>
      </c>
      <c r="F12" s="307">
        <f>IF(ISBLANK('4C'!M9),"##BLANK",'4C'!M9)</f>
        <v>0</v>
      </c>
    </row>
    <row r="13" spans="1:6">
      <c r="B13" s="1916" t="str">
        <f>'4C'!AS9</f>
        <v>B0139FDCTTTH</v>
      </c>
      <c r="C13" s="239" t="s">
        <v>12658</v>
      </c>
      <c r="E13" s="301" t="s">
        <v>683</v>
      </c>
      <c r="F13" s="307">
        <f>IF(ISBLANK('4C'!N9),"##BLANK",'4C'!N9)</f>
        <v>0</v>
      </c>
    </row>
    <row r="14" spans="1:6">
      <c r="B14" s="1916" t="str">
        <f>'4C'!AJ10</f>
        <v>B0140ACWR</v>
      </c>
      <c r="C14" s="239" t="s">
        <v>12659</v>
      </c>
      <c r="E14" s="301" t="s">
        <v>683</v>
      </c>
      <c r="F14" s="307">
        <f>IF(ISBLANK('4C'!E10),"##BLANK",'4C'!E10)</f>
        <v>8.0969999999999995</v>
      </c>
    </row>
    <row r="15" spans="1:6">
      <c r="B15" s="1916" t="str">
        <f>'4C'!AK10</f>
        <v>B0140ACWNP</v>
      </c>
      <c r="C15" s="239" t="s">
        <v>12660</v>
      </c>
      <c r="E15" s="301" t="s">
        <v>683</v>
      </c>
      <c r="F15" s="307">
        <f>IF(ISBLANK('4C'!F10),"##BLANK",'4C'!F10)</f>
        <v>89.144999999999996</v>
      </c>
    </row>
    <row r="16" spans="1:6">
      <c r="B16" s="1916" t="str">
        <f>'4C'!AL10</f>
        <v>B0140ACWWNP</v>
      </c>
      <c r="C16" s="239" t="s">
        <v>12661</v>
      </c>
      <c r="E16" s="301" t="s">
        <v>683</v>
      </c>
      <c r="F16" s="307">
        <f>IF(ISBLANK('4C'!G10),"##BLANK",'4C'!G10)</f>
        <v>0</v>
      </c>
    </row>
    <row r="17" spans="2:6">
      <c r="B17" s="1916" t="str">
        <f>'4C'!AM10</f>
        <v>B0140ACBIO</v>
      </c>
      <c r="C17" s="239" t="s">
        <v>12662</v>
      </c>
      <c r="E17" s="301" t="s">
        <v>683</v>
      </c>
      <c r="F17" s="307">
        <f>IF(ISBLANK('4C'!H10),"##BLANK",'4C'!H10)</f>
        <v>0</v>
      </c>
    </row>
    <row r="18" spans="2:6">
      <c r="B18" s="1916" t="str">
        <f>'4C'!AN10</f>
        <v>B0140ACTTTH</v>
      </c>
      <c r="C18" s="239" t="s">
        <v>12663</v>
      </c>
      <c r="E18" s="301" t="s">
        <v>683</v>
      </c>
      <c r="F18" s="307">
        <f>IF(ISBLANK('4C'!I10),"##BLANK",'4C'!I10)</f>
        <v>0</v>
      </c>
    </row>
    <row r="19" spans="2:6">
      <c r="B19" s="1916" t="str">
        <f>'4C'!AO10</f>
        <v>B0140ACCWR</v>
      </c>
      <c r="C19" s="239" t="s">
        <v>12664</v>
      </c>
      <c r="E19" s="301" t="s">
        <v>683</v>
      </c>
      <c r="F19" s="307">
        <f>IF(ISBLANK('4C'!J10),"##BLANK",'4C'!J10)</f>
        <v>15.468999999999999</v>
      </c>
    </row>
    <row r="20" spans="2:6">
      <c r="B20" s="1916" t="str">
        <f>'4C'!AP10</f>
        <v>B0140ACCWNP</v>
      </c>
      <c r="C20" s="239" t="s">
        <v>12665</v>
      </c>
      <c r="E20" s="301" t="s">
        <v>683</v>
      </c>
      <c r="F20" s="307">
        <f>IF(ISBLANK('4C'!K10),"##BLANK",'4C'!K10)</f>
        <v>170.26900000000001</v>
      </c>
    </row>
    <row r="21" spans="2:6">
      <c r="B21" s="1916" t="str">
        <f>'4C'!AQ10</f>
        <v>B0140ACCWWNP</v>
      </c>
      <c r="C21" s="239" t="s">
        <v>12666</v>
      </c>
      <c r="E21" s="301" t="s">
        <v>683</v>
      </c>
      <c r="F21" s="307">
        <f>IF(ISBLANK('4C'!L10),"##BLANK",'4C'!L10)</f>
        <v>0</v>
      </c>
    </row>
    <row r="22" spans="2:6">
      <c r="B22" s="1916" t="str">
        <f>'4C'!AR10</f>
        <v>B0140ACCBIO</v>
      </c>
      <c r="C22" s="239" t="s">
        <v>12667</v>
      </c>
      <c r="E22" s="301" t="s">
        <v>683</v>
      </c>
      <c r="F22" s="307">
        <f>IF(ISBLANK('4C'!M10),"##BLANK",'4C'!M10)</f>
        <v>0</v>
      </c>
    </row>
    <row r="23" spans="2:6">
      <c r="B23" s="1916" t="str">
        <f>'4C'!AS10</f>
        <v>B0140ACCTTTH</v>
      </c>
      <c r="C23" s="239" t="s">
        <v>12668</v>
      </c>
      <c r="E23" s="301" t="s">
        <v>683</v>
      </c>
      <c r="F23" s="307">
        <f>IF(ISBLANK('4C'!N10),"##BLANK",'4C'!N10)</f>
        <v>0</v>
      </c>
    </row>
    <row r="24" spans="2:6">
      <c r="B24" s="1916" t="str">
        <f>'4C'!AJ11</f>
        <v>B0141TEWR</v>
      </c>
      <c r="C24" s="239" t="s">
        <v>12669</v>
      </c>
      <c r="E24" s="301" t="s">
        <v>683</v>
      </c>
      <c r="F24" s="307">
        <f>IF(ISBLANK('4C'!E11),"##BLANK",'4C'!E11)</f>
        <v>0</v>
      </c>
    </row>
    <row r="25" spans="2:6">
      <c r="B25" s="1916" t="str">
        <f>'4C'!AK11</f>
        <v>B0141TEWNP</v>
      </c>
      <c r="C25" s="239" t="s">
        <v>12670</v>
      </c>
      <c r="E25" s="301" t="s">
        <v>683</v>
      </c>
      <c r="F25" s="307">
        <f>IF(ISBLANK('4C'!F11),"##BLANK",'4C'!F11)</f>
        <v>0</v>
      </c>
    </row>
    <row r="26" spans="2:6">
      <c r="B26" s="1916" t="str">
        <f>'4C'!AL11</f>
        <v>B0141TEWWNP</v>
      </c>
      <c r="C26" s="239" t="s">
        <v>12671</v>
      </c>
      <c r="E26" s="301" t="s">
        <v>683</v>
      </c>
      <c r="F26" s="307">
        <f>IF(ISBLANK('4C'!G11),"##BLANK",'4C'!G11)</f>
        <v>0</v>
      </c>
    </row>
    <row r="27" spans="2:6">
      <c r="B27" s="1916" t="str">
        <f>'4C'!AM11</f>
        <v>B0141TEBIO</v>
      </c>
      <c r="C27" s="239" t="s">
        <v>12672</v>
      </c>
      <c r="E27" s="301" t="s">
        <v>683</v>
      </c>
      <c r="F27" s="307">
        <f>IF(ISBLANK('4C'!H11),"##BLANK",'4C'!H11)</f>
        <v>0</v>
      </c>
    </row>
    <row r="28" spans="2:6">
      <c r="B28" s="1916" t="str">
        <f>'4C'!AN11</f>
        <v>B0141TETTTH</v>
      </c>
      <c r="C28" s="239" t="s">
        <v>12673</v>
      </c>
      <c r="E28" s="301" t="s">
        <v>683</v>
      </c>
      <c r="F28" s="307">
        <f>IF(ISBLANK('4C'!I11),"##BLANK",'4C'!I11)</f>
        <v>0</v>
      </c>
    </row>
    <row r="29" spans="2:6">
      <c r="B29" s="1916" t="str">
        <f>'4C'!AO11</f>
        <v>B0141TECWR</v>
      </c>
      <c r="C29" s="239" t="s">
        <v>12674</v>
      </c>
      <c r="E29" s="301" t="s">
        <v>683</v>
      </c>
      <c r="F29" s="307">
        <f>IF(ISBLANK('4C'!J11),"##BLANK",'4C'!J11)</f>
        <v>0</v>
      </c>
    </row>
    <row r="30" spans="2:6">
      <c r="B30" s="1916" t="str">
        <f>'4C'!AP11</f>
        <v>B0141TECWNP</v>
      </c>
      <c r="C30" s="239" t="s">
        <v>12675</v>
      </c>
      <c r="E30" s="301" t="s">
        <v>683</v>
      </c>
      <c r="F30" s="307">
        <f>IF(ISBLANK('4C'!K11),"##BLANK",'4C'!K11)</f>
        <v>0</v>
      </c>
    </row>
    <row r="31" spans="2:6">
      <c r="B31" s="1916" t="str">
        <f>'4C'!AQ11</f>
        <v>B0141TECWWNP</v>
      </c>
      <c r="C31" s="239" t="s">
        <v>12676</v>
      </c>
      <c r="E31" s="301" t="s">
        <v>683</v>
      </c>
      <c r="F31" s="307">
        <f>IF(ISBLANK('4C'!L11),"##BLANK",'4C'!L11)</f>
        <v>0</v>
      </c>
    </row>
    <row r="32" spans="2:6">
      <c r="B32" s="1916" t="str">
        <f>'4C'!AR11</f>
        <v>B0141TECBIO</v>
      </c>
      <c r="C32" s="239" t="s">
        <v>12677</v>
      </c>
      <c r="E32" s="301" t="s">
        <v>683</v>
      </c>
      <c r="F32" s="307">
        <f>IF(ISBLANK('4C'!M11),"##BLANK",'4C'!M11)</f>
        <v>0</v>
      </c>
    </row>
    <row r="33" spans="2:6">
      <c r="B33" s="1916" t="str">
        <f>'4C'!AS11</f>
        <v>B0141TECTTTH</v>
      </c>
      <c r="C33" s="239" t="s">
        <v>12678</v>
      </c>
      <c r="E33" s="301" t="s">
        <v>683</v>
      </c>
      <c r="F33" s="307">
        <f>IF(ISBLANK('4C'!N11),"##BLANK",'4C'!N11)</f>
        <v>0</v>
      </c>
    </row>
    <row r="34" spans="2:6">
      <c r="B34" s="1916" t="str">
        <f>'4C'!AJ12</f>
        <v>B0142DCWR</v>
      </c>
      <c r="C34" s="239" t="s">
        <v>12679</v>
      </c>
      <c r="E34" s="301" t="s">
        <v>683</v>
      </c>
      <c r="F34" s="307">
        <f>IF(ISBLANK('4C'!E12),"##BLANK",'4C'!E12)</f>
        <v>0</v>
      </c>
    </row>
    <row r="35" spans="2:6">
      <c r="B35" s="1916" t="str">
        <f>'4C'!AK12</f>
        <v>B0142DCWNP</v>
      </c>
      <c r="C35" s="239" t="s">
        <v>12680</v>
      </c>
      <c r="E35" s="301" t="s">
        <v>683</v>
      </c>
      <c r="F35" s="307">
        <f>IF(ISBLANK('4C'!F12),"##BLANK",'4C'!F12)</f>
        <v>0</v>
      </c>
    </row>
    <row r="36" spans="2:6">
      <c r="B36" s="1916" t="str">
        <f>'4C'!AL12</f>
        <v>B0142DCWWNP</v>
      </c>
      <c r="C36" s="239" t="s">
        <v>12681</v>
      </c>
      <c r="E36" s="301" t="s">
        <v>683</v>
      </c>
      <c r="F36" s="307">
        <f>IF(ISBLANK('4C'!G12),"##BLANK",'4C'!G12)</f>
        <v>0</v>
      </c>
    </row>
    <row r="37" spans="2:6">
      <c r="B37" s="1916" t="str">
        <f>'4C'!AM12</f>
        <v>B0142DCBIO</v>
      </c>
      <c r="C37" s="239" t="s">
        <v>12682</v>
      </c>
      <c r="E37" s="301" t="s">
        <v>683</v>
      </c>
      <c r="F37" s="307">
        <f>IF(ISBLANK('4C'!H12),"##BLANK",'4C'!H12)</f>
        <v>0</v>
      </c>
    </row>
    <row r="38" spans="2:6">
      <c r="B38" s="1916" t="str">
        <f>'4C'!AN12</f>
        <v>B0142DCTTTH</v>
      </c>
      <c r="C38" s="239" t="s">
        <v>12683</v>
      </c>
      <c r="E38" s="301" t="s">
        <v>683</v>
      </c>
      <c r="F38" s="307">
        <f>IF(ISBLANK('4C'!I12),"##BLANK",'4C'!I12)</f>
        <v>0</v>
      </c>
    </row>
    <row r="39" spans="2:6">
      <c r="B39" s="1916" t="str">
        <f>'4C'!AO12</f>
        <v>B0142DCCWR</v>
      </c>
      <c r="C39" s="239" t="s">
        <v>12684</v>
      </c>
      <c r="E39" s="301" t="s">
        <v>683</v>
      </c>
      <c r="F39" s="307">
        <f>IF(ISBLANK('4C'!J12),"##BLANK",'4C'!J12)</f>
        <v>0</v>
      </c>
    </row>
    <row r="40" spans="2:6">
      <c r="B40" s="1916" t="str">
        <f>'4C'!AP12</f>
        <v>B0142DCCWNP</v>
      </c>
      <c r="C40" s="239" t="s">
        <v>12685</v>
      </c>
      <c r="E40" s="301" t="s">
        <v>683</v>
      </c>
      <c r="F40" s="307">
        <f>IF(ISBLANK('4C'!K12),"##BLANK",'4C'!K12)</f>
        <v>0</v>
      </c>
    </row>
    <row r="41" spans="2:6">
      <c r="B41" s="1916" t="str">
        <f>'4C'!AQ12</f>
        <v>B0142DCCWWNP</v>
      </c>
      <c r="C41" s="239" t="s">
        <v>12686</v>
      </c>
      <c r="E41" s="301" t="s">
        <v>683</v>
      </c>
      <c r="F41" s="307">
        <f>IF(ISBLANK('4C'!L12),"##BLANK",'4C'!L12)</f>
        <v>0</v>
      </c>
    </row>
    <row r="42" spans="2:6">
      <c r="B42" s="1916" t="str">
        <f>'4C'!AR12</f>
        <v>B0142DCCBIO</v>
      </c>
      <c r="C42" s="239" t="s">
        <v>12687</v>
      </c>
      <c r="E42" s="301" t="s">
        <v>683</v>
      </c>
      <c r="F42" s="307">
        <f>IF(ISBLANK('4C'!M12),"##BLANK",'4C'!M12)</f>
        <v>0</v>
      </c>
    </row>
    <row r="43" spans="2:6">
      <c r="B43" s="1916" t="str">
        <f>'4C'!AS12</f>
        <v>B0142DCCTTTH</v>
      </c>
      <c r="C43" s="239" t="s">
        <v>12688</v>
      </c>
      <c r="E43" s="301" t="s">
        <v>683</v>
      </c>
      <c r="F43" s="307">
        <f>IF(ISBLANK('4C'!N12),"##BLANK",'4C'!N12)</f>
        <v>0</v>
      </c>
    </row>
    <row r="44" spans="2:6">
      <c r="B44" s="1916" t="str">
        <f>'4C'!AJ13</f>
        <v>B0143TAWR</v>
      </c>
      <c r="C44" s="239" t="s">
        <v>12689</v>
      </c>
      <c r="E44" s="301" t="s">
        <v>683</v>
      </c>
      <c r="F44" s="307">
        <f>IF(ISBLANK('4C'!E13),"##BLANK",'4C'!E13)</f>
        <v>8.0969999999999995</v>
      </c>
    </row>
    <row r="45" spans="2:6">
      <c r="B45" s="1916" t="str">
        <f>'4C'!AK13</f>
        <v>B0143TAWNP</v>
      </c>
      <c r="C45" s="239" t="s">
        <v>12690</v>
      </c>
      <c r="E45" s="301" t="s">
        <v>683</v>
      </c>
      <c r="F45" s="307">
        <f>IF(ISBLANK('4C'!F13),"##BLANK",'4C'!F13)</f>
        <v>89.144999999999996</v>
      </c>
    </row>
    <row r="46" spans="2:6">
      <c r="B46" s="1916" t="str">
        <f>'4C'!AL13</f>
        <v>B0143TAWWNP</v>
      </c>
      <c r="C46" s="239" t="s">
        <v>12691</v>
      </c>
      <c r="E46" s="301" t="s">
        <v>683</v>
      </c>
      <c r="F46" s="307">
        <f>IF(ISBLANK('4C'!G13),"##BLANK",'4C'!G13)</f>
        <v>0</v>
      </c>
    </row>
    <row r="47" spans="2:6">
      <c r="B47" s="1916" t="str">
        <f>'4C'!AM13</f>
        <v>B0143TABIO</v>
      </c>
      <c r="C47" s="239" t="s">
        <v>12692</v>
      </c>
      <c r="E47" s="301" t="s">
        <v>683</v>
      </c>
      <c r="F47" s="307">
        <f>IF(ISBLANK('4C'!H13),"##BLANK",'4C'!H13)</f>
        <v>0</v>
      </c>
    </row>
    <row r="48" spans="2:6">
      <c r="B48" s="1916" t="str">
        <f>'4C'!AN13</f>
        <v>B0143TATTTH</v>
      </c>
      <c r="C48" s="239" t="s">
        <v>12693</v>
      </c>
      <c r="E48" s="301" t="s">
        <v>683</v>
      </c>
      <c r="F48" s="307">
        <f>IF(ISBLANK('4C'!I13),"##BLANK",'4C'!I13)</f>
        <v>0</v>
      </c>
    </row>
    <row r="49" spans="2:6">
      <c r="B49" s="1916" t="str">
        <f>'4C'!AO13</f>
        <v>B0143TACWR</v>
      </c>
      <c r="C49" s="239" t="s">
        <v>12694</v>
      </c>
      <c r="E49" s="301" t="s">
        <v>683</v>
      </c>
      <c r="F49" s="307">
        <f>IF(ISBLANK('4C'!J13),"##BLANK",'4C'!J13)</f>
        <v>15.468999999999999</v>
      </c>
    </row>
    <row r="50" spans="2:6">
      <c r="B50" s="1916" t="str">
        <f>'4C'!AP13</f>
        <v>B0143TACWNP</v>
      </c>
      <c r="C50" s="239" t="s">
        <v>12695</v>
      </c>
      <c r="E50" s="301" t="s">
        <v>683</v>
      </c>
      <c r="F50" s="307">
        <f>IF(ISBLANK('4C'!K13),"##BLANK",'4C'!K13)</f>
        <v>170.26900000000001</v>
      </c>
    </row>
    <row r="51" spans="2:6">
      <c r="B51" s="1916" t="str">
        <f>'4C'!AQ13</f>
        <v>B0143TACWWNP</v>
      </c>
      <c r="C51" s="239" t="s">
        <v>12696</v>
      </c>
      <c r="E51" s="301" t="s">
        <v>683</v>
      </c>
      <c r="F51" s="307">
        <f>IF(ISBLANK('4C'!L13),"##BLANK",'4C'!L13)</f>
        <v>0</v>
      </c>
    </row>
    <row r="52" spans="2:6">
      <c r="B52" s="1916" t="str">
        <f>'4C'!AR13</f>
        <v>B0143TACBIO</v>
      </c>
      <c r="C52" s="239" t="s">
        <v>12697</v>
      </c>
      <c r="E52" s="301" t="s">
        <v>683</v>
      </c>
      <c r="F52" s="307">
        <f>IF(ISBLANK('4C'!M13),"##BLANK",'4C'!M13)</f>
        <v>0</v>
      </c>
    </row>
    <row r="53" spans="2:6">
      <c r="B53" s="1916" t="str">
        <f>'4C'!AS13</f>
        <v>B0143TACTTTH</v>
      </c>
      <c r="C53" s="239" t="s">
        <v>12698</v>
      </c>
      <c r="E53" s="301" t="s">
        <v>683</v>
      </c>
      <c r="F53" s="307">
        <f>IF(ISBLANK('4C'!N13),"##BLANK",'4C'!N13)</f>
        <v>0</v>
      </c>
    </row>
    <row r="54" spans="2:6">
      <c r="B54" s="1916" t="str">
        <f>'4C'!AJ14</f>
        <v>B0144VRWR</v>
      </c>
      <c r="C54" s="239" t="s">
        <v>12699</v>
      </c>
      <c r="E54" s="301" t="s">
        <v>683</v>
      </c>
      <c r="F54" s="307">
        <f>IF(ISBLANK('4C'!E14),"##BLANK",'4C'!E14)</f>
        <v>0.28599999999999959</v>
      </c>
    </row>
    <row r="55" spans="2:6">
      <c r="B55" s="1916" t="str">
        <f>'4C'!AK14</f>
        <v>B0144VRWNP</v>
      </c>
      <c r="C55" s="239" t="s">
        <v>12700</v>
      </c>
      <c r="E55" s="301" t="s">
        <v>683</v>
      </c>
      <c r="F55" s="307">
        <f>IF(ISBLANK('4C'!F14),"##BLANK",'4C'!F14)</f>
        <v>-11.507000000000005</v>
      </c>
    </row>
    <row r="56" spans="2:6">
      <c r="B56" s="1916" t="str">
        <f>'4C'!AL14</f>
        <v>B0144VRWWNP</v>
      </c>
      <c r="C56" s="239" t="s">
        <v>12701</v>
      </c>
      <c r="E56" s="301" t="s">
        <v>683</v>
      </c>
      <c r="F56" s="307">
        <f>IF(ISBLANK('4C'!G14),"##BLANK",'4C'!G14)</f>
        <v>0</v>
      </c>
    </row>
    <row r="57" spans="2:6">
      <c r="B57" s="1916" t="str">
        <f>'4C'!AM14</f>
        <v>B0144VRBIO</v>
      </c>
      <c r="C57" s="239" t="s">
        <v>12702</v>
      </c>
      <c r="E57" s="301" t="s">
        <v>683</v>
      </c>
      <c r="F57" s="307">
        <f>IF(ISBLANK('4C'!H14),"##BLANK",'4C'!H14)</f>
        <v>0</v>
      </c>
    </row>
    <row r="58" spans="2:6">
      <c r="B58" s="1916" t="str">
        <f>'4C'!AN14</f>
        <v>B0144VRTTTH</v>
      </c>
      <c r="C58" s="239" t="s">
        <v>12703</v>
      </c>
      <c r="E58" s="301" t="s">
        <v>683</v>
      </c>
      <c r="F58" s="307">
        <f>IF(ISBLANK('4C'!I14),"##BLANK",'4C'!I14)</f>
        <v>0</v>
      </c>
    </row>
    <row r="59" spans="2:6">
      <c r="B59" s="1916" t="str">
        <f>'4C'!AO14</f>
        <v>B0144VRCWR</v>
      </c>
      <c r="C59" s="239" t="s">
        <v>12704</v>
      </c>
      <c r="E59" s="301" t="s">
        <v>683</v>
      </c>
      <c r="F59" s="307">
        <f>IF(ISBLANK('4C'!J14),"##BLANK",'4C'!J14)</f>
        <v>-1.6379999999999999</v>
      </c>
    </row>
    <row r="60" spans="2:6">
      <c r="B60" s="1916" t="str">
        <f>'4C'!AP14</f>
        <v>B0144VRCWNP</v>
      </c>
      <c r="C60" s="239" t="s">
        <v>12705</v>
      </c>
      <c r="E60" s="301" t="s">
        <v>683</v>
      </c>
      <c r="F60" s="307">
        <f>IF(ISBLANK('4C'!K14),"##BLANK",'4C'!K14)</f>
        <v>-23.186999999999983</v>
      </c>
    </row>
    <row r="61" spans="2:6">
      <c r="B61" s="1916" t="str">
        <f>'4C'!AQ14</f>
        <v>B0144VRCWWNP</v>
      </c>
      <c r="C61" s="239" t="s">
        <v>12706</v>
      </c>
      <c r="E61" s="301" t="s">
        <v>683</v>
      </c>
      <c r="F61" s="307">
        <f>IF(ISBLANK('4C'!L14),"##BLANK",'4C'!L14)</f>
        <v>0</v>
      </c>
    </row>
    <row r="62" spans="2:6">
      <c r="B62" s="1916" t="str">
        <f>'4C'!AR14</f>
        <v>B0144VRCBIO</v>
      </c>
      <c r="C62" s="239" t="s">
        <v>12707</v>
      </c>
      <c r="E62" s="301" t="s">
        <v>683</v>
      </c>
      <c r="F62" s="307">
        <f>IF(ISBLANK('4C'!M14),"##BLANK",'4C'!M14)</f>
        <v>0</v>
      </c>
    </row>
    <row r="63" spans="2:6">
      <c r="B63" s="1916" t="str">
        <f>'4C'!AS14</f>
        <v>B0144VRCTTTH</v>
      </c>
      <c r="C63" s="239" t="s">
        <v>12708</v>
      </c>
      <c r="E63" s="301" t="s">
        <v>683</v>
      </c>
      <c r="F63" s="307">
        <f>IF(ISBLANK('4C'!N14),"##BLANK",'4C'!N14)</f>
        <v>0</v>
      </c>
    </row>
    <row r="64" spans="2:6">
      <c r="B64" s="1916" t="str">
        <f>'4C'!AJ15</f>
        <v>B0145VTWR</v>
      </c>
      <c r="C64" s="239" t="s">
        <v>12709</v>
      </c>
      <c r="E64" s="301" t="s">
        <v>683</v>
      </c>
      <c r="F64" s="307">
        <f>IF(ISBLANK('4C'!E15),"##BLANK",'4C'!E15)</f>
        <v>0.28599999999999998</v>
      </c>
    </row>
    <row r="65" spans="2:6">
      <c r="B65" s="1916" t="str">
        <f>'4C'!AK15</f>
        <v>B0145VTWNP</v>
      </c>
      <c r="C65" s="239" t="s">
        <v>12710</v>
      </c>
      <c r="E65" s="301" t="s">
        <v>683</v>
      </c>
      <c r="F65" s="307">
        <f>IF(ISBLANK('4C'!F15),"##BLANK",'4C'!F15)</f>
        <v>-10.089</v>
      </c>
    </row>
    <row r="66" spans="2:6">
      <c r="B66" s="1916" t="str">
        <f>'4C'!AL15</f>
        <v>B0145VTWWNP</v>
      </c>
      <c r="C66" s="239" t="s">
        <v>12711</v>
      </c>
      <c r="E66" s="301" t="s">
        <v>683</v>
      </c>
      <c r="F66" s="307">
        <f>IF(ISBLANK('4C'!G15),"##BLANK",'4C'!G15)</f>
        <v>0</v>
      </c>
    </row>
    <row r="67" spans="2:6">
      <c r="B67" s="1916" t="str">
        <f>'4C'!AM15</f>
        <v>B0145VTBIO</v>
      </c>
      <c r="C67" s="239" t="s">
        <v>12712</v>
      </c>
      <c r="E67" s="301" t="s">
        <v>683</v>
      </c>
      <c r="F67" s="307">
        <f>IF(ISBLANK('4C'!H15),"##BLANK",'4C'!H15)</f>
        <v>0</v>
      </c>
    </row>
    <row r="68" spans="2:6">
      <c r="B68" s="1916" t="str">
        <f>'4C'!AN15</f>
        <v>B0145VTTTTH</v>
      </c>
      <c r="C68" s="239" t="s">
        <v>12713</v>
      </c>
      <c r="E68" s="301" t="s">
        <v>683</v>
      </c>
      <c r="F68" s="307">
        <f>IF(ISBLANK('4C'!I15),"##BLANK",'4C'!I15)</f>
        <v>0</v>
      </c>
    </row>
    <row r="69" spans="2:6">
      <c r="B69" s="1916" t="str">
        <f>'4C'!AO15</f>
        <v>B0145VTCWR</v>
      </c>
      <c r="C69" s="239" t="s">
        <v>12714</v>
      </c>
      <c r="E69" s="301" t="s">
        <v>683</v>
      </c>
      <c r="F69" s="307">
        <f>IF(ISBLANK('4C'!J15),"##BLANK",'4C'!J15)</f>
        <v>-1.6379999999999999</v>
      </c>
    </row>
    <row r="70" spans="2:6">
      <c r="B70" s="1916" t="str">
        <f>'4C'!AP15</f>
        <v>B0145VTCWNP</v>
      </c>
      <c r="C70" s="239" t="s">
        <v>12715</v>
      </c>
      <c r="E70" s="301" t="s">
        <v>683</v>
      </c>
      <c r="F70" s="307">
        <f>IF(ISBLANK('4C'!K15),"##BLANK",'4C'!K15)</f>
        <v>-21.314</v>
      </c>
    </row>
    <row r="71" spans="2:6">
      <c r="B71" s="1916" t="str">
        <f>'4C'!AQ15</f>
        <v>B0145VTCWWNP</v>
      </c>
      <c r="C71" s="239" t="s">
        <v>12716</v>
      </c>
      <c r="E71" s="301" t="s">
        <v>683</v>
      </c>
      <c r="F71" s="307">
        <f>IF(ISBLANK('4C'!L15),"##BLANK",'4C'!L15)</f>
        <v>0</v>
      </c>
    </row>
    <row r="72" spans="2:6">
      <c r="B72" s="1916" t="str">
        <f>'4C'!AR15</f>
        <v>B0145VTCBIO</v>
      </c>
      <c r="C72" s="239" t="s">
        <v>12717</v>
      </c>
      <c r="E72" s="301" t="s">
        <v>683</v>
      </c>
      <c r="F72" s="307">
        <f>IF(ISBLANK('4C'!M15),"##BLANK",'4C'!M15)</f>
        <v>0</v>
      </c>
    </row>
    <row r="73" spans="2:6">
      <c r="B73" s="1916" t="str">
        <f>'4C'!AS15</f>
        <v>B0145VTCTTTH</v>
      </c>
      <c r="C73" s="239" t="s">
        <v>12718</v>
      </c>
      <c r="E73" s="301" t="s">
        <v>683</v>
      </c>
      <c r="F73" s="307">
        <f>IF(ISBLANK('4C'!N15),"##BLANK",'4C'!N15)</f>
        <v>0</v>
      </c>
    </row>
    <row r="74" spans="2:6">
      <c r="B74" s="1916" t="str">
        <f>'4C'!AJ16</f>
        <v>B0146VDWR</v>
      </c>
      <c r="C74" s="239" t="s">
        <v>12719</v>
      </c>
      <c r="E74" s="301" t="s">
        <v>683</v>
      </c>
      <c r="F74" s="307">
        <f>IF(ISBLANK('4C'!E16),"##BLANK",'4C'!E16)</f>
        <v>-3.8857805861880479E-16</v>
      </c>
    </row>
    <row r="75" spans="2:6">
      <c r="B75" s="1916" t="str">
        <f>'4C'!AK16</f>
        <v>B0146VDWNP</v>
      </c>
      <c r="C75" s="239" t="s">
        <v>12720</v>
      </c>
      <c r="E75" s="301" t="s">
        <v>683</v>
      </c>
      <c r="F75" s="307">
        <f>IF(ISBLANK('4C'!F16),"##BLANK",'4C'!F16)</f>
        <v>-1.4180000000000046</v>
      </c>
    </row>
    <row r="76" spans="2:6">
      <c r="B76" s="1916" t="str">
        <f>'4C'!AL16</f>
        <v>B0146VDWWNP</v>
      </c>
      <c r="C76" s="239" t="s">
        <v>12721</v>
      </c>
      <c r="E76" s="301" t="s">
        <v>683</v>
      </c>
      <c r="F76" s="307">
        <f>IF(ISBLANK('4C'!G16),"##BLANK",'4C'!G16)</f>
        <v>0</v>
      </c>
    </row>
    <row r="77" spans="2:6">
      <c r="B77" s="1916" t="str">
        <f>'4C'!AM16</f>
        <v>B0146VDBIO</v>
      </c>
      <c r="C77" s="239" t="s">
        <v>12722</v>
      </c>
      <c r="E77" s="301" t="s">
        <v>683</v>
      </c>
      <c r="F77" s="307">
        <f>IF(ISBLANK('4C'!H16),"##BLANK",'4C'!H16)</f>
        <v>0</v>
      </c>
    </row>
    <row r="78" spans="2:6">
      <c r="B78" s="1916" t="str">
        <f>'4C'!AN16</f>
        <v>B0146VDTTTH</v>
      </c>
      <c r="C78" s="239" t="s">
        <v>12723</v>
      </c>
      <c r="E78" s="301" t="s">
        <v>683</v>
      </c>
      <c r="F78" s="307">
        <f>IF(ISBLANK('4C'!I16),"##BLANK",'4C'!I16)</f>
        <v>0</v>
      </c>
    </row>
    <row r="79" spans="2:6">
      <c r="B79" s="1916" t="str">
        <f>'4C'!AO16</f>
        <v>B0146VDCWR</v>
      </c>
      <c r="C79" s="239" t="s">
        <v>12724</v>
      </c>
      <c r="E79" s="301" t="s">
        <v>683</v>
      </c>
      <c r="F79" s="307">
        <f>IF(ISBLANK('4C'!J16),"##BLANK",'4C'!J16)</f>
        <v>0</v>
      </c>
    </row>
    <row r="80" spans="2:6">
      <c r="B80" s="1916" t="str">
        <f>'4C'!AP16</f>
        <v>B0146VDCWNP</v>
      </c>
      <c r="C80" s="239" t="s">
        <v>12725</v>
      </c>
      <c r="E80" s="301" t="s">
        <v>683</v>
      </c>
      <c r="F80" s="307">
        <f>IF(ISBLANK('4C'!K16),"##BLANK",'4C'!K16)</f>
        <v>-1.8729999999999833</v>
      </c>
    </row>
    <row r="81" spans="2:6">
      <c r="B81" s="1916" t="str">
        <f>'4C'!AQ16</f>
        <v>B0146VDCWWNP</v>
      </c>
      <c r="C81" s="239" t="s">
        <v>12726</v>
      </c>
      <c r="E81" s="301" t="s">
        <v>683</v>
      </c>
      <c r="F81" s="307">
        <f>IF(ISBLANK('4C'!L16),"##BLANK",'4C'!L16)</f>
        <v>0</v>
      </c>
    </row>
    <row r="82" spans="2:6">
      <c r="B82" s="1916" t="str">
        <f>'4C'!AR16</f>
        <v>B0146VDCBIO</v>
      </c>
      <c r="C82" s="239" t="s">
        <v>12727</v>
      </c>
      <c r="E82" s="301" t="s">
        <v>683</v>
      </c>
      <c r="F82" s="307">
        <f>IF(ISBLANK('4C'!M16),"##BLANK",'4C'!M16)</f>
        <v>0</v>
      </c>
    </row>
    <row r="83" spans="2:6">
      <c r="B83" s="1916" t="str">
        <f>'4C'!AS16</f>
        <v>B0146VDCTTTH</v>
      </c>
      <c r="C83" s="239" t="s">
        <v>12728</v>
      </c>
      <c r="E83" s="301" t="s">
        <v>683</v>
      </c>
      <c r="F83" s="307">
        <f>IF(ISBLANK('4C'!N16),"##BLANK",'4C'!N16)</f>
        <v>0</v>
      </c>
    </row>
    <row r="84" spans="2:6">
      <c r="B84" s="306" t="str">
        <f>'4C'!AJ17</f>
        <v>B0166OWR</v>
      </c>
      <c r="C84" s="239" t="s">
        <v>12729</v>
      </c>
      <c r="E84" s="301" t="s">
        <v>683</v>
      </c>
      <c r="F84" s="307">
        <f>IF(ISBLANK('4C'!E17),"##BLANK",'4C'!E17)</f>
        <v>0.54900000000000004</v>
      </c>
    </row>
    <row r="85" spans="2:6">
      <c r="B85" s="306" t="str">
        <f>'4C'!AK17</f>
        <v>B0166OWNP</v>
      </c>
      <c r="C85" s="239" t="s">
        <v>12730</v>
      </c>
      <c r="E85" s="301" t="s">
        <v>683</v>
      </c>
      <c r="F85" s="307">
        <f>IF(ISBLANK('4C'!F17),"##BLANK",'4C'!F17)</f>
        <v>0.54900000000000004</v>
      </c>
    </row>
    <row r="86" spans="2:6">
      <c r="B86" s="306" t="str">
        <f>'4C'!AL17</f>
        <v>B0166OWWNP</v>
      </c>
      <c r="C86" s="239" t="s">
        <v>12731</v>
      </c>
      <c r="E86" s="301" t="s">
        <v>683</v>
      </c>
      <c r="F86" s="307">
        <f>IF(ISBLANK('4C'!G17),"##BLANK",'4C'!G17)</f>
        <v>0</v>
      </c>
    </row>
    <row r="87" spans="2:6">
      <c r="B87" s="306" t="str">
        <f>'4C'!AM17</f>
        <v>B0166OBIO</v>
      </c>
      <c r="C87" s="239" t="s">
        <v>12732</v>
      </c>
      <c r="E87" s="301" t="s">
        <v>683</v>
      </c>
      <c r="F87" s="307">
        <f>IF(ISBLANK('4C'!H17),"##BLANK",'4C'!H17)</f>
        <v>0</v>
      </c>
    </row>
    <row r="88" spans="2:6">
      <c r="B88" s="306" t="str">
        <f>'4C'!AN17</f>
        <v>B0166OTTTH</v>
      </c>
      <c r="C88" s="239" t="s">
        <v>12733</v>
      </c>
      <c r="E88" s="301" t="s">
        <v>683</v>
      </c>
      <c r="F88" s="307">
        <f>IF(ISBLANK('4C'!I17),"##BLANK",'4C'!I17)</f>
        <v>0</v>
      </c>
    </row>
    <row r="89" spans="2:6">
      <c r="B89" s="306" t="str">
        <f>'4C'!AO17</f>
        <v>B0166OCWR</v>
      </c>
      <c r="C89" s="239" t="s">
        <v>12734</v>
      </c>
      <c r="E89" s="301" t="s">
        <v>683</v>
      </c>
      <c r="F89" s="307">
        <f>IF(ISBLANK('4C'!J17),"##BLANK",'4C'!J17)</f>
        <v>0.54900000000000004</v>
      </c>
    </row>
    <row r="90" spans="2:6">
      <c r="B90" s="306" t="str">
        <f>'4C'!AP17</f>
        <v>B0166OCWNP</v>
      </c>
      <c r="C90" s="239" t="s">
        <v>12735</v>
      </c>
      <c r="E90" s="301" t="s">
        <v>683</v>
      </c>
      <c r="F90" s="307">
        <f>IF(ISBLANK('4C'!K17),"##BLANK",'4C'!K17)</f>
        <v>0.54900000000000004</v>
      </c>
    </row>
    <row r="91" spans="2:6">
      <c r="B91" s="306" t="str">
        <f>'4C'!AQ17</f>
        <v>B0166OCWWNP</v>
      </c>
      <c r="C91" s="239" t="s">
        <v>12736</v>
      </c>
      <c r="E91" s="301" t="s">
        <v>683</v>
      </c>
      <c r="F91" s="307">
        <f>IF(ISBLANK('4C'!L17),"##BLANK",'4C'!L17)</f>
        <v>0</v>
      </c>
    </row>
    <row r="92" spans="2:6">
      <c r="B92" s="306" t="str">
        <f>'4C'!AR17</f>
        <v>B0166OCBIO</v>
      </c>
      <c r="C92" s="239" t="s">
        <v>12737</v>
      </c>
      <c r="E92" s="301" t="s">
        <v>683</v>
      </c>
      <c r="F92" s="307">
        <f>IF(ISBLANK('4C'!M17),"##BLANK",'4C'!M17)</f>
        <v>0</v>
      </c>
    </row>
    <row r="93" spans="2:6">
      <c r="B93" s="306" t="str">
        <f>'4C'!AS17</f>
        <v>B0166OCTTTH</v>
      </c>
      <c r="C93" s="239" t="s">
        <v>12738</v>
      </c>
      <c r="E93" s="301" t="s">
        <v>683</v>
      </c>
      <c r="F93" s="307">
        <f>IF(ISBLANK('4C'!N17),"##BLANK",'4C'!N17)</f>
        <v>0</v>
      </c>
    </row>
    <row r="94" spans="2:6">
      <c r="B94" s="306" t="str">
        <f>'4C'!AJ18</f>
        <v>B0167UWR</v>
      </c>
      <c r="C94" s="239" t="s">
        <v>12739</v>
      </c>
      <c r="E94" s="301" t="s">
        <v>683</v>
      </c>
      <c r="F94" s="307">
        <f>IF(ISBLANK('4C'!E18),"##BLANK",'4C'!E18)</f>
        <v>0.45100000000000001</v>
      </c>
    </row>
    <row r="95" spans="2:6">
      <c r="B95" s="306" t="str">
        <f>'4C'!AK18</f>
        <v>B0167UWNP</v>
      </c>
      <c r="C95" s="239" t="s">
        <v>12740</v>
      </c>
      <c r="E95" s="301" t="s">
        <v>683</v>
      </c>
      <c r="F95" s="307">
        <f>IF(ISBLANK('4C'!F18),"##BLANK",'4C'!F18)</f>
        <v>0.45100000000000001</v>
      </c>
    </row>
    <row r="96" spans="2:6">
      <c r="B96" s="306" t="str">
        <f>'4C'!AL18</f>
        <v>B0167UWWNP</v>
      </c>
      <c r="C96" s="239" t="s">
        <v>12741</v>
      </c>
      <c r="E96" s="301" t="s">
        <v>683</v>
      </c>
      <c r="F96" s="307">
        <f>IF(ISBLANK('4C'!G18),"##BLANK",'4C'!G18)</f>
        <v>0</v>
      </c>
    </row>
    <row r="97" spans="2:6">
      <c r="B97" s="306" t="str">
        <f>'4C'!AM18</f>
        <v>B0167UBIO</v>
      </c>
      <c r="C97" s="239" t="s">
        <v>12742</v>
      </c>
      <c r="E97" s="301" t="s">
        <v>683</v>
      </c>
      <c r="F97" s="307">
        <f>IF(ISBLANK('4C'!H18),"##BLANK",'4C'!H18)</f>
        <v>0</v>
      </c>
    </row>
    <row r="98" spans="2:6">
      <c r="B98" s="306" t="str">
        <f>'4C'!AN18</f>
        <v>B0167UTTTH</v>
      </c>
      <c r="C98" s="239" t="s">
        <v>12743</v>
      </c>
      <c r="E98" s="301" t="s">
        <v>683</v>
      </c>
      <c r="F98" s="307">
        <f>IF(ISBLANK('4C'!I18),"##BLANK",'4C'!I18)</f>
        <v>0</v>
      </c>
    </row>
    <row r="99" spans="2:6">
      <c r="B99" s="306" t="str">
        <f>'4C'!AO18</f>
        <v>B0167UCWR</v>
      </c>
      <c r="C99" s="239" t="s">
        <v>12744</v>
      </c>
      <c r="E99" s="301" t="s">
        <v>683</v>
      </c>
      <c r="F99" s="307">
        <f>IF(ISBLANK('4C'!J18),"##BLANK",'4C'!J18)</f>
        <v>0.45100000000000001</v>
      </c>
    </row>
    <row r="100" spans="2:6">
      <c r="B100" s="306" t="str">
        <f>'4C'!AP18</f>
        <v>B0167UCWNP</v>
      </c>
      <c r="C100" s="239" t="s">
        <v>12745</v>
      </c>
      <c r="E100" s="301" t="s">
        <v>683</v>
      </c>
      <c r="F100" s="307">
        <f>IF(ISBLANK('4C'!K18),"##BLANK",'4C'!K18)</f>
        <v>0.45100000000000001</v>
      </c>
    </row>
    <row r="101" spans="2:6">
      <c r="B101" s="306" t="str">
        <f>'4C'!AQ18</f>
        <v>B0167UCWWNP</v>
      </c>
      <c r="C101" s="239" t="s">
        <v>12746</v>
      </c>
      <c r="E101" s="301" t="s">
        <v>683</v>
      </c>
      <c r="F101" s="307">
        <f>IF(ISBLANK('4C'!L18),"##BLANK",'4C'!L18)</f>
        <v>0</v>
      </c>
    </row>
    <row r="102" spans="2:6">
      <c r="B102" s="306" t="str">
        <f>'4C'!AR18</f>
        <v>B0167UCBIO</v>
      </c>
      <c r="C102" s="239" t="s">
        <v>12747</v>
      </c>
      <c r="E102" s="301" t="s">
        <v>683</v>
      </c>
      <c r="F102" s="307">
        <f>IF(ISBLANK('4C'!M18),"##BLANK",'4C'!M18)</f>
        <v>0</v>
      </c>
    </row>
    <row r="103" spans="2:6">
      <c r="B103" s="306" t="str">
        <f>'4C'!AS18</f>
        <v>B0167UCTTTH</v>
      </c>
      <c r="C103" s="239" t="s">
        <v>12748</v>
      </c>
      <c r="E103" s="301" t="s">
        <v>683</v>
      </c>
      <c r="F103" s="307">
        <f>IF(ISBLANK('4C'!N18),"##BLANK",'4C'!N18)</f>
        <v>0</v>
      </c>
    </row>
    <row r="104" spans="2:6">
      <c r="B104" s="1916" t="str">
        <f>'4C'!AJ19</f>
        <v>B0168OWR</v>
      </c>
      <c r="C104" s="239" t="s">
        <v>12749</v>
      </c>
      <c r="E104" s="301" t="s">
        <v>683</v>
      </c>
      <c r="F104" s="307">
        <f>IF(ISBLANK('4C'!E19),"##BLANK",'4C'!E19)</f>
        <v>0</v>
      </c>
    </row>
    <row r="105" spans="2:6">
      <c r="B105" s="1916" t="str">
        <f>'4C'!AK19</f>
        <v>B0168OWNP</v>
      </c>
      <c r="C105" s="239" t="s">
        <v>12750</v>
      </c>
      <c r="E105" s="301" t="s">
        <v>683</v>
      </c>
      <c r="F105" s="307">
        <f>IF(ISBLANK('4C'!F19),"##BLANK",'4C'!F19)</f>
        <v>0</v>
      </c>
    </row>
    <row r="106" spans="2:6">
      <c r="B106" s="1916" t="str">
        <f>'4C'!AL19</f>
        <v>B0168OWWNP</v>
      </c>
      <c r="C106" s="239" t="s">
        <v>12751</v>
      </c>
      <c r="E106" s="301" t="s">
        <v>683</v>
      </c>
      <c r="F106" s="307">
        <f>IF(ISBLANK('4C'!G19),"##BLANK",'4C'!G19)</f>
        <v>0</v>
      </c>
    </row>
    <row r="107" spans="2:6">
      <c r="B107" s="1916" t="str">
        <f>'4C'!AM19</f>
        <v>B0168OBIO</v>
      </c>
      <c r="C107" s="239" t="s">
        <v>12752</v>
      </c>
      <c r="E107" s="301" t="s">
        <v>683</v>
      </c>
      <c r="F107" s="307">
        <f>IF(ISBLANK('4C'!H19),"##BLANK",'4C'!H19)</f>
        <v>0</v>
      </c>
    </row>
    <row r="108" spans="2:6">
      <c r="B108" s="1916" t="str">
        <f>'4C'!AN19</f>
        <v>B0168OTTTH</v>
      </c>
      <c r="C108" s="239" t="s">
        <v>12753</v>
      </c>
      <c r="E108" s="301" t="s">
        <v>683</v>
      </c>
      <c r="F108" s="307">
        <f>IF(ISBLANK('4C'!I19),"##BLANK",'4C'!I19)</f>
        <v>0</v>
      </c>
    </row>
    <row r="109" spans="2:6">
      <c r="B109" s="1916" t="str">
        <f>'4C'!AO19</f>
        <v>B0168OCWR</v>
      </c>
      <c r="C109" s="239" t="s">
        <v>12754</v>
      </c>
      <c r="E109" s="301" t="s">
        <v>683</v>
      </c>
      <c r="F109" s="307">
        <f>IF(ISBLANK('4C'!J19),"##BLANK",'4C'!J19)</f>
        <v>0</v>
      </c>
    </row>
    <row r="110" spans="2:6">
      <c r="B110" s="1916" t="str">
        <f>'4C'!AP19</f>
        <v>B0168OCWNP</v>
      </c>
      <c r="C110" s="239" t="s">
        <v>12755</v>
      </c>
      <c r="E110" s="301" t="s">
        <v>683</v>
      </c>
      <c r="F110" s="307">
        <f>IF(ISBLANK('4C'!K19),"##BLANK",'4C'!K19)</f>
        <v>0</v>
      </c>
    </row>
    <row r="111" spans="2:6">
      <c r="B111" s="1916" t="str">
        <f>'4C'!AQ19</f>
        <v>B0168OCWWNP</v>
      </c>
      <c r="C111" s="239" t="s">
        <v>12756</v>
      </c>
      <c r="E111" s="301" t="s">
        <v>683</v>
      </c>
      <c r="F111" s="307">
        <f>IF(ISBLANK('4C'!L19),"##BLANK",'4C'!L19)</f>
        <v>0</v>
      </c>
    </row>
    <row r="112" spans="2:6">
      <c r="B112" s="1916" t="str">
        <f>'4C'!AR19</f>
        <v>B0168OCBIO</v>
      </c>
      <c r="C112" s="239" t="s">
        <v>12757</v>
      </c>
      <c r="E112" s="301" t="s">
        <v>683</v>
      </c>
      <c r="F112" s="307">
        <f>IF(ISBLANK('4C'!M19),"##BLANK",'4C'!M19)</f>
        <v>0</v>
      </c>
    </row>
    <row r="113" spans="2:6">
      <c r="B113" s="1916" t="str">
        <f>'4C'!AS19</f>
        <v>B0168OCTTTH</v>
      </c>
      <c r="C113" s="239" t="s">
        <v>12758</v>
      </c>
      <c r="E113" s="301" t="s">
        <v>683</v>
      </c>
      <c r="F113" s="307">
        <f>IF(ISBLANK('4C'!N19),"##BLANK",'4C'!N19)</f>
        <v>0</v>
      </c>
    </row>
    <row r="114" spans="2:6">
      <c r="B114" s="1916" t="str">
        <f>'4C'!AJ20</f>
        <v>B0169UWR</v>
      </c>
      <c r="C114" s="239" t="s">
        <v>12759</v>
      </c>
      <c r="E114" s="301" t="s">
        <v>683</v>
      </c>
      <c r="F114" s="307">
        <f>IF(ISBLANK('4C'!E20),"##BLANK",'4C'!E20)</f>
        <v>-2.1332935418172385E-16</v>
      </c>
    </row>
    <row r="115" spans="2:6">
      <c r="B115" s="1916" t="str">
        <f>'4C'!AK20</f>
        <v>B0169UWNP</v>
      </c>
      <c r="C115" s="239" t="s">
        <v>12760</v>
      </c>
      <c r="E115" s="301" t="s">
        <v>683</v>
      </c>
      <c r="F115" s="307">
        <f>IF(ISBLANK('4C'!F20),"##BLANK",'4C'!F20)</f>
        <v>-0.77848200000000256</v>
      </c>
    </row>
    <row r="116" spans="2:6">
      <c r="B116" s="1916" t="str">
        <f>'4C'!AL20</f>
        <v>B0169UWWNP</v>
      </c>
      <c r="C116" s="239" t="s">
        <v>12761</v>
      </c>
      <c r="E116" s="301" t="s">
        <v>683</v>
      </c>
      <c r="F116" s="307">
        <f>IF(ISBLANK('4C'!G20),"##BLANK",'4C'!G20)</f>
        <v>0</v>
      </c>
    </row>
    <row r="117" spans="2:6">
      <c r="B117" s="1916" t="str">
        <f>'4C'!AM20</f>
        <v>B0169UBIO</v>
      </c>
      <c r="C117" s="239" t="s">
        <v>12762</v>
      </c>
      <c r="E117" s="301" t="s">
        <v>683</v>
      </c>
      <c r="F117" s="307">
        <f>IF(ISBLANK('4C'!H20),"##BLANK",'4C'!H20)</f>
        <v>0</v>
      </c>
    </row>
    <row r="118" spans="2:6">
      <c r="B118" s="1916" t="str">
        <f>'4C'!AN20</f>
        <v>B0169UTTTH</v>
      </c>
      <c r="C118" s="239" t="s">
        <v>12763</v>
      </c>
      <c r="E118" s="301" t="s">
        <v>683</v>
      </c>
      <c r="F118" s="307">
        <f>IF(ISBLANK('4C'!I20),"##BLANK",'4C'!I20)</f>
        <v>0</v>
      </c>
    </row>
    <row r="119" spans="2:6">
      <c r="B119" s="1916" t="str">
        <f>'4C'!AO20</f>
        <v>B0169UCWR</v>
      </c>
      <c r="C119" s="239" t="s">
        <v>12764</v>
      </c>
      <c r="E119" s="301" t="s">
        <v>683</v>
      </c>
      <c r="F119" s="307">
        <f>IF(ISBLANK('4C'!J20),"##BLANK",'4C'!J20)</f>
        <v>0</v>
      </c>
    </row>
    <row r="120" spans="2:6">
      <c r="B120" s="1916" t="str">
        <f>'4C'!AP20</f>
        <v>B0169UCWNP</v>
      </c>
      <c r="C120" s="239" t="s">
        <v>12765</v>
      </c>
      <c r="E120" s="301" t="s">
        <v>683</v>
      </c>
      <c r="F120" s="307">
        <f>IF(ISBLANK('4C'!K20),"##BLANK",'4C'!K20)</f>
        <v>-1.028276999999991</v>
      </c>
    </row>
    <row r="121" spans="2:6">
      <c r="B121" s="1916" t="str">
        <f>'4C'!AQ20</f>
        <v>B0169UCWWNP</v>
      </c>
      <c r="C121" s="239" t="s">
        <v>12766</v>
      </c>
      <c r="E121" s="301" t="s">
        <v>683</v>
      </c>
      <c r="F121" s="307">
        <f>IF(ISBLANK('4C'!L20),"##BLANK",'4C'!L20)</f>
        <v>0</v>
      </c>
    </row>
    <row r="122" spans="2:6">
      <c r="B122" s="1916" t="str">
        <f>'4C'!AR20</f>
        <v>B0169UCBIO</v>
      </c>
      <c r="C122" s="239" t="s">
        <v>12767</v>
      </c>
      <c r="E122" s="301" t="s">
        <v>683</v>
      </c>
      <c r="F122" s="307">
        <f>IF(ISBLANK('4C'!M20),"##BLANK",'4C'!M20)</f>
        <v>0</v>
      </c>
    </row>
    <row r="123" spans="2:6">
      <c r="B123" s="1916" t="str">
        <f>'4C'!AS20</f>
        <v>B0169UCTTTH</v>
      </c>
      <c r="C123" s="239" t="s">
        <v>12768</v>
      </c>
      <c r="E123" s="301" t="s">
        <v>683</v>
      </c>
      <c r="F123" s="307">
        <f>IF(ISBLANK('4C'!N20),"##BLANK",'4C'!N20)</f>
        <v>0</v>
      </c>
    </row>
    <row r="124" spans="2:6">
      <c r="B124" s="1916" t="str">
        <f>'4C'!AJ21</f>
        <v>B0170OWR</v>
      </c>
      <c r="C124" s="239" t="s">
        <v>12769</v>
      </c>
      <c r="E124" s="301" t="s">
        <v>683</v>
      </c>
      <c r="F124" s="307">
        <f>IF(ISBLANK('4C'!E21),"##BLANK",'4C'!E21)</f>
        <v>0</v>
      </c>
    </row>
    <row r="125" spans="2:6">
      <c r="B125" s="1916" t="str">
        <f>'4C'!AK21</f>
        <v>B0170OWNP</v>
      </c>
      <c r="C125" s="239" t="s">
        <v>12770</v>
      </c>
      <c r="E125" s="301" t="s">
        <v>683</v>
      </c>
      <c r="F125" s="307">
        <f>IF(ISBLANK('4C'!F21),"##BLANK",'4C'!F21)</f>
        <v>0</v>
      </c>
    </row>
    <row r="126" spans="2:6">
      <c r="B126" s="1916" t="str">
        <f>'4C'!AL21</f>
        <v>B0170OWWNP</v>
      </c>
      <c r="C126" s="239" t="s">
        <v>12771</v>
      </c>
      <c r="E126" s="301" t="s">
        <v>683</v>
      </c>
      <c r="F126" s="307">
        <f>IF(ISBLANK('4C'!G21),"##BLANK",'4C'!G21)</f>
        <v>0</v>
      </c>
    </row>
    <row r="127" spans="2:6">
      <c r="B127" s="1916" t="str">
        <f>'4C'!AM21</f>
        <v>B0170OBIO</v>
      </c>
      <c r="C127" s="239" t="s">
        <v>12772</v>
      </c>
      <c r="E127" s="301" t="s">
        <v>683</v>
      </c>
      <c r="F127" s="307">
        <f>IF(ISBLANK('4C'!H21),"##BLANK",'4C'!H21)</f>
        <v>0</v>
      </c>
    </row>
    <row r="128" spans="2:6">
      <c r="B128" s="1916" t="str">
        <f>'4C'!AN21</f>
        <v>B0170OTTTH</v>
      </c>
      <c r="C128" s="239" t="s">
        <v>12773</v>
      </c>
      <c r="E128" s="301" t="s">
        <v>683</v>
      </c>
      <c r="F128" s="307">
        <f>IF(ISBLANK('4C'!I21),"##BLANK",'4C'!I21)</f>
        <v>0</v>
      </c>
    </row>
    <row r="129" spans="2:6">
      <c r="B129" s="1916" t="str">
        <f>'4C'!AO21</f>
        <v>B0170OCWR</v>
      </c>
      <c r="C129" s="239" t="s">
        <v>12774</v>
      </c>
      <c r="E129" s="301" t="s">
        <v>683</v>
      </c>
      <c r="F129" s="307">
        <f>IF(ISBLANK('4C'!J21),"##BLANK",'4C'!J21)</f>
        <v>0</v>
      </c>
    </row>
    <row r="130" spans="2:6">
      <c r="B130" s="1916" t="str">
        <f>'4C'!AP21</f>
        <v>B0170OCWNP</v>
      </c>
      <c r="C130" s="239" t="s">
        <v>12775</v>
      </c>
      <c r="E130" s="301" t="s">
        <v>683</v>
      </c>
      <c r="F130" s="307">
        <f>IF(ISBLANK('4C'!K21),"##BLANK",'4C'!K21)</f>
        <v>0</v>
      </c>
    </row>
    <row r="131" spans="2:6">
      <c r="B131" s="1916" t="str">
        <f>'4C'!AQ21</f>
        <v>B0170OCWWNP</v>
      </c>
      <c r="C131" s="239" t="s">
        <v>12776</v>
      </c>
      <c r="E131" s="301" t="s">
        <v>683</v>
      </c>
      <c r="F131" s="307">
        <f>IF(ISBLANK('4C'!L21),"##BLANK",'4C'!L21)</f>
        <v>0</v>
      </c>
    </row>
    <row r="132" spans="2:6">
      <c r="B132" s="1916" t="str">
        <f>'4C'!AR21</f>
        <v>B0170OCBIO</v>
      </c>
      <c r="C132" s="239" t="s">
        <v>12777</v>
      </c>
      <c r="E132" s="301" t="s">
        <v>683</v>
      </c>
      <c r="F132" s="307">
        <f>IF(ISBLANK('4C'!M21),"##BLANK",'4C'!M21)</f>
        <v>0</v>
      </c>
    </row>
    <row r="133" spans="2:6">
      <c r="B133" s="1916" t="str">
        <f>'4C'!AS21</f>
        <v>B0170OCTTTH</v>
      </c>
      <c r="C133" s="239" t="s">
        <v>12778</v>
      </c>
      <c r="E133" s="301" t="s">
        <v>683</v>
      </c>
      <c r="F133" s="307">
        <f>IF(ISBLANK('4C'!N21),"##BLANK",'4C'!N21)</f>
        <v>0</v>
      </c>
    </row>
    <row r="134" spans="2:6">
      <c r="B134" s="1916" t="str">
        <f>'4C'!AJ22</f>
        <v>B0171UWR</v>
      </c>
      <c r="C134" s="239" t="s">
        <v>12779</v>
      </c>
      <c r="E134" s="301" t="s">
        <v>683</v>
      </c>
      <c r="F134" s="307">
        <f>IF(ISBLANK('4C'!E22),"##BLANK",'4C'!E22)</f>
        <v>-1.7524870443708094E-16</v>
      </c>
    </row>
    <row r="135" spans="2:6">
      <c r="B135" s="1916" t="str">
        <f>'4C'!AK22</f>
        <v>B0171UWNP</v>
      </c>
      <c r="C135" s="239" t="s">
        <v>12780</v>
      </c>
      <c r="E135" s="301" t="s">
        <v>683</v>
      </c>
      <c r="F135" s="307">
        <f>IF(ISBLANK('4C'!F22),"##BLANK",'4C'!F22)</f>
        <v>-0.63951800000000203</v>
      </c>
    </row>
    <row r="136" spans="2:6">
      <c r="B136" s="1916" t="str">
        <f>'4C'!AL22</f>
        <v>B0171UWWNP</v>
      </c>
      <c r="C136" s="239" t="s">
        <v>12781</v>
      </c>
      <c r="E136" s="301" t="s">
        <v>683</v>
      </c>
      <c r="F136" s="307">
        <f>IF(ISBLANK('4C'!G22),"##BLANK",'4C'!G22)</f>
        <v>0</v>
      </c>
    </row>
    <row r="137" spans="2:6">
      <c r="B137" s="1916" t="str">
        <f>'4C'!AM22</f>
        <v>B0171UBIO</v>
      </c>
      <c r="C137" s="239" t="s">
        <v>12782</v>
      </c>
      <c r="E137" s="301" t="s">
        <v>683</v>
      </c>
      <c r="F137" s="307">
        <f>IF(ISBLANK('4C'!H22),"##BLANK",'4C'!H22)</f>
        <v>0</v>
      </c>
    </row>
    <row r="138" spans="2:6">
      <c r="B138" s="1916" t="str">
        <f>'4C'!AN22</f>
        <v>B0171UTTTH</v>
      </c>
      <c r="C138" s="239" t="s">
        <v>12783</v>
      </c>
      <c r="E138" s="301" t="s">
        <v>683</v>
      </c>
      <c r="F138" s="307">
        <f>IF(ISBLANK('4C'!I22),"##BLANK",'4C'!I22)</f>
        <v>0</v>
      </c>
    </row>
    <row r="139" spans="2:6">
      <c r="B139" s="1916" t="str">
        <f>'4C'!AO22</f>
        <v>B0171UCWR</v>
      </c>
      <c r="C139" s="239" t="s">
        <v>12784</v>
      </c>
      <c r="E139" s="301" t="s">
        <v>683</v>
      </c>
      <c r="F139" s="307">
        <f>IF(ISBLANK('4C'!J22),"##BLANK",'4C'!J22)</f>
        <v>0</v>
      </c>
    </row>
    <row r="140" spans="2:6">
      <c r="B140" s="1916" t="str">
        <f>'4C'!AP22</f>
        <v>B0171UCWNP</v>
      </c>
      <c r="C140" s="239" t="s">
        <v>12785</v>
      </c>
      <c r="E140" s="301" t="s">
        <v>683</v>
      </c>
      <c r="F140" s="307">
        <f>IF(ISBLANK('4C'!K22),"##BLANK",'4C'!K22)</f>
        <v>-0.84472299999999234</v>
      </c>
    </row>
    <row r="141" spans="2:6">
      <c r="B141" s="1916" t="str">
        <f>'4C'!AQ22</f>
        <v>B0171UCWWNP</v>
      </c>
      <c r="C141" s="239" t="s">
        <v>12786</v>
      </c>
      <c r="E141" s="301" t="s">
        <v>683</v>
      </c>
      <c r="F141" s="307">
        <f>IF(ISBLANK('4C'!L22),"##BLANK",'4C'!L22)</f>
        <v>0</v>
      </c>
    </row>
    <row r="142" spans="2:6">
      <c r="B142" s="1916" t="str">
        <f>'4C'!AR22</f>
        <v>B0171UCBIO</v>
      </c>
      <c r="C142" s="239" t="s">
        <v>12787</v>
      </c>
      <c r="E142" s="301" t="s">
        <v>683</v>
      </c>
      <c r="F142" s="307">
        <f>IF(ISBLANK('4C'!M22),"##BLANK",'4C'!M22)</f>
        <v>0</v>
      </c>
    </row>
    <row r="143" spans="2:6">
      <c r="B143" s="1916" t="str">
        <f>'4C'!AS22</f>
        <v>B0171UCTTTH</v>
      </c>
      <c r="C143" s="239" t="s">
        <v>12788</v>
      </c>
      <c r="E143" s="301" t="s">
        <v>683</v>
      </c>
      <c r="F143" s="307">
        <f>IF(ISBLANK('4C'!N22),"##BLANK",'4C'!N22)</f>
        <v>0</v>
      </c>
    </row>
    <row r="144" spans="2:6">
      <c r="B144" s="1916" t="str">
        <f>'4C'!AJ25</f>
        <v>B0150FDWR</v>
      </c>
      <c r="C144" s="239" t="s">
        <v>12789</v>
      </c>
      <c r="E144" s="301" t="s">
        <v>683</v>
      </c>
      <c r="F144" s="307">
        <f>IF(ISBLANK('4C'!E25),"##BLANK",'4C'!E25)</f>
        <v>3.464</v>
      </c>
    </row>
    <row r="145" spans="2:6">
      <c r="B145" s="1916" t="str">
        <f>'4C'!AK25</f>
        <v>B0150FDWNP</v>
      </c>
      <c r="C145" s="239" t="s">
        <v>12790</v>
      </c>
      <c r="E145" s="301" t="s">
        <v>683</v>
      </c>
      <c r="F145" s="307">
        <f>IF(ISBLANK('4C'!F25),"##BLANK",'4C'!F25)</f>
        <v>5.33</v>
      </c>
    </row>
    <row r="146" spans="2:6">
      <c r="B146" s="1916" t="str">
        <f>'4C'!AL25</f>
        <v>B0150FDWWNP</v>
      </c>
      <c r="C146" s="239" t="s">
        <v>12791</v>
      </c>
      <c r="E146" s="301" t="s">
        <v>683</v>
      </c>
      <c r="F146" s="307">
        <f>IF(ISBLANK('4C'!G25),"##BLANK",'4C'!G25)</f>
        <v>0</v>
      </c>
    </row>
    <row r="147" spans="2:6">
      <c r="B147" s="1916" t="str">
        <f>'4C'!AM25</f>
        <v>B0150FDBIO</v>
      </c>
      <c r="C147" s="239" t="s">
        <v>12792</v>
      </c>
      <c r="E147" s="301" t="s">
        <v>683</v>
      </c>
      <c r="F147" s="307">
        <f>IF(ISBLANK('4C'!H25),"##BLANK",'4C'!H25)</f>
        <v>0</v>
      </c>
    </row>
    <row r="148" spans="2:6">
      <c r="B148" s="1916" t="str">
        <f>'4C'!AN25</f>
        <v>B0150FDTTTH</v>
      </c>
      <c r="C148" s="239" t="s">
        <v>12793</v>
      </c>
      <c r="E148" s="301" t="s">
        <v>683</v>
      </c>
      <c r="F148" s="307">
        <f>IF(ISBLANK('4C'!I25),"##BLANK",'4C'!I25)</f>
        <v>0</v>
      </c>
    </row>
    <row r="149" spans="2:6">
      <c r="B149" s="1916" t="str">
        <f>'4C'!AO25</f>
        <v>B0150FDCWR</v>
      </c>
      <c r="C149" s="239" t="s">
        <v>12794</v>
      </c>
      <c r="E149" s="301" t="s">
        <v>683</v>
      </c>
      <c r="F149" s="307">
        <f>IF(ISBLANK('4C'!J25),"##BLANK",'4C'!J25)</f>
        <v>6.8049999999999997</v>
      </c>
    </row>
    <row r="150" spans="2:6">
      <c r="B150" s="1916" t="str">
        <f>'4C'!AP25</f>
        <v>B0150FDCWNP</v>
      </c>
      <c r="C150" s="239" t="s">
        <v>12795</v>
      </c>
      <c r="E150" s="301" t="s">
        <v>683</v>
      </c>
      <c r="F150" s="307">
        <f>IF(ISBLANK('4C'!K25),"##BLANK",'4C'!K25)</f>
        <v>10.471</v>
      </c>
    </row>
    <row r="151" spans="2:6">
      <c r="B151" s="1916" t="str">
        <f>'4C'!AQ25</f>
        <v>B0150FDCWWNP</v>
      </c>
      <c r="C151" s="239" t="s">
        <v>12796</v>
      </c>
      <c r="E151" s="301" t="s">
        <v>683</v>
      </c>
      <c r="F151" s="307">
        <f>IF(ISBLANK('4C'!L25),"##BLANK",'4C'!L25)</f>
        <v>0</v>
      </c>
    </row>
    <row r="152" spans="2:6">
      <c r="B152" s="1916" t="str">
        <f>'4C'!AR25</f>
        <v>B0150FDCBIO</v>
      </c>
      <c r="C152" s="239" t="s">
        <v>12797</v>
      </c>
      <c r="E152" s="301" t="s">
        <v>683</v>
      </c>
      <c r="F152" s="307">
        <f>IF(ISBLANK('4C'!M25),"##BLANK",'4C'!M25)</f>
        <v>0</v>
      </c>
    </row>
    <row r="153" spans="2:6">
      <c r="B153" s="1916" t="str">
        <f>'4C'!AS25</f>
        <v>B0150FDCTTTH</v>
      </c>
      <c r="C153" s="239" t="s">
        <v>12798</v>
      </c>
      <c r="E153" s="301" t="s">
        <v>683</v>
      </c>
      <c r="F153" s="307">
        <f>IF(ISBLANK('4C'!N25),"##BLANK",'4C'!N25)</f>
        <v>0</v>
      </c>
    </row>
    <row r="154" spans="2:6">
      <c r="B154" s="1916" t="str">
        <f>'4C'!AJ26</f>
        <v>B0151ATWR</v>
      </c>
      <c r="C154" s="239" t="s">
        <v>12799</v>
      </c>
      <c r="E154" s="301" t="s">
        <v>683</v>
      </c>
      <c r="F154" s="307">
        <f>IF(ISBLANK('4C'!E26),"##BLANK",'4C'!E26)</f>
        <v>3.3170000000000002</v>
      </c>
    </row>
    <row r="155" spans="2:6">
      <c r="B155" s="1916" t="str">
        <f>'4C'!AK26</f>
        <v>B0151ATWNP</v>
      </c>
      <c r="C155" s="239" t="s">
        <v>12800</v>
      </c>
      <c r="E155" s="301" t="s">
        <v>683</v>
      </c>
      <c r="F155" s="307">
        <f>IF(ISBLANK('4C'!F26),"##BLANK",'4C'!F26)</f>
        <v>5.01</v>
      </c>
    </row>
    <row r="156" spans="2:6">
      <c r="B156" s="1916" t="str">
        <f>'4C'!AL26</f>
        <v>B0151ATWWNP</v>
      </c>
      <c r="C156" s="239" t="s">
        <v>12801</v>
      </c>
      <c r="E156" s="301" t="s">
        <v>683</v>
      </c>
      <c r="F156" s="307">
        <f>IF(ISBLANK('4C'!G26),"##BLANK",'4C'!G26)</f>
        <v>0</v>
      </c>
    </row>
    <row r="157" spans="2:6">
      <c r="B157" s="1916" t="str">
        <f>'4C'!AM26</f>
        <v>B0151ATBIO</v>
      </c>
      <c r="C157" s="239" t="s">
        <v>12802</v>
      </c>
      <c r="E157" s="301" t="s">
        <v>683</v>
      </c>
      <c r="F157" s="307">
        <f>IF(ISBLANK('4C'!H26),"##BLANK",'4C'!H26)</f>
        <v>0</v>
      </c>
    </row>
    <row r="158" spans="2:6">
      <c r="B158" s="1916" t="str">
        <f>'4C'!AN26</f>
        <v>B0151ATTTTH</v>
      </c>
      <c r="C158" s="239" t="s">
        <v>12803</v>
      </c>
      <c r="E158" s="301" t="s">
        <v>683</v>
      </c>
      <c r="F158" s="307">
        <f>IF(ISBLANK('4C'!I26),"##BLANK",'4C'!I26)</f>
        <v>0</v>
      </c>
    </row>
    <row r="159" spans="2:6">
      <c r="B159" s="1916" t="str">
        <f>'4C'!AO26</f>
        <v>B0151ATCWR</v>
      </c>
      <c r="C159" s="239" t="s">
        <v>12804</v>
      </c>
      <c r="E159" s="301" t="s">
        <v>683</v>
      </c>
      <c r="F159" s="307">
        <f>IF(ISBLANK('4C'!J26),"##BLANK",'4C'!J26)</f>
        <v>6.5090000000000003</v>
      </c>
    </row>
    <row r="160" spans="2:6">
      <c r="B160" s="1916" t="str">
        <f>'4C'!AP26</f>
        <v>B0151ATCWNP</v>
      </c>
      <c r="C160" s="239" t="s">
        <v>12805</v>
      </c>
      <c r="E160" s="301" t="s">
        <v>683</v>
      </c>
      <c r="F160" s="307">
        <f>IF(ISBLANK('4C'!K26),"##BLANK",'4C'!K26)</f>
        <v>10.130000000000001</v>
      </c>
    </row>
    <row r="161" spans="2:6">
      <c r="B161" s="1916" t="str">
        <f>'4C'!AQ26</f>
        <v>B0151ATCWWNP</v>
      </c>
      <c r="C161" s="239" t="s">
        <v>12806</v>
      </c>
      <c r="E161" s="301" t="s">
        <v>683</v>
      </c>
      <c r="F161" s="307">
        <f>IF(ISBLANK('4C'!L26),"##BLANK",'4C'!L26)</f>
        <v>0</v>
      </c>
    </row>
    <row r="162" spans="2:6">
      <c r="B162" s="1916" t="str">
        <f>'4C'!AR26</f>
        <v>B0151ATCBIO</v>
      </c>
      <c r="C162" s="239" t="s">
        <v>12807</v>
      </c>
      <c r="E162" s="301" t="s">
        <v>683</v>
      </c>
      <c r="F162" s="307">
        <f>IF(ISBLANK('4C'!M26),"##BLANK",'4C'!M26)</f>
        <v>0</v>
      </c>
    </row>
    <row r="163" spans="2:6">
      <c r="B163" s="1916" t="str">
        <f>'4C'!AS26</f>
        <v>B0151ATCTTTH</v>
      </c>
      <c r="C163" s="239" t="s">
        <v>12808</v>
      </c>
      <c r="E163" s="301" t="s">
        <v>683</v>
      </c>
      <c r="F163" s="307">
        <f>IF(ISBLANK('4C'!N26),"##BLANK",'4C'!N26)</f>
        <v>0</v>
      </c>
    </row>
    <row r="164" spans="2:6">
      <c r="B164" s="1916" t="str">
        <f>'4C'!AJ27</f>
        <v>B0152VBWR</v>
      </c>
      <c r="C164" s="239" t="s">
        <v>12809</v>
      </c>
      <c r="E164" s="301" t="s">
        <v>683</v>
      </c>
      <c r="F164" s="307">
        <f>IF(ISBLANK('4C'!E27),"##BLANK",'4C'!E27)</f>
        <v>-0.1469999999999998</v>
      </c>
    </row>
    <row r="165" spans="2:6">
      <c r="B165" s="1916" t="str">
        <f>'4C'!AK27</f>
        <v>B0152VBWNP</v>
      </c>
      <c r="C165" s="239" t="s">
        <v>12810</v>
      </c>
      <c r="E165" s="301" t="s">
        <v>683</v>
      </c>
      <c r="F165" s="307">
        <f>IF(ISBLANK('4C'!F27),"##BLANK",'4C'!F27)</f>
        <v>-0.32000000000000028</v>
      </c>
    </row>
    <row r="166" spans="2:6">
      <c r="B166" s="1916" t="str">
        <f>'4C'!AL27</f>
        <v>B0152VBWWNP</v>
      </c>
      <c r="C166" s="239" t="s">
        <v>12811</v>
      </c>
      <c r="E166" s="301" t="s">
        <v>683</v>
      </c>
      <c r="F166" s="307">
        <f>IF(ISBLANK('4C'!G27),"##BLANK",'4C'!G27)</f>
        <v>0</v>
      </c>
    </row>
    <row r="167" spans="2:6">
      <c r="B167" s="1916" t="str">
        <f>'4C'!AM27</f>
        <v>B0152VBBIO</v>
      </c>
      <c r="C167" s="239" t="s">
        <v>12812</v>
      </c>
      <c r="E167" s="301" t="s">
        <v>683</v>
      </c>
      <c r="F167" s="307">
        <f>IF(ISBLANK('4C'!H27),"##BLANK",'4C'!H27)</f>
        <v>0</v>
      </c>
    </row>
    <row r="168" spans="2:6">
      <c r="B168" s="1916" t="str">
        <f>'4C'!AN27</f>
        <v>B0152VBTTTH</v>
      </c>
      <c r="C168" s="239" t="s">
        <v>12813</v>
      </c>
      <c r="E168" s="301" t="s">
        <v>683</v>
      </c>
      <c r="F168" s="307">
        <f>IF(ISBLANK('4C'!I27),"##BLANK",'4C'!I27)</f>
        <v>0</v>
      </c>
    </row>
    <row r="169" spans="2:6">
      <c r="B169" s="1916" t="str">
        <f>'4C'!AO27</f>
        <v>B0152VBCWR</v>
      </c>
      <c r="C169" s="239" t="s">
        <v>12814</v>
      </c>
      <c r="E169" s="301" t="s">
        <v>683</v>
      </c>
      <c r="F169" s="307">
        <f>IF(ISBLANK('4C'!J27),"##BLANK",'4C'!J27)</f>
        <v>-0.29599999999999937</v>
      </c>
    </row>
    <row r="170" spans="2:6">
      <c r="B170" s="1916" t="str">
        <f>'4C'!AP27</f>
        <v>B0152VBCWNP</v>
      </c>
      <c r="C170" s="239" t="s">
        <v>12815</v>
      </c>
      <c r="E170" s="301" t="s">
        <v>683</v>
      </c>
      <c r="F170" s="307">
        <f>IF(ISBLANK('4C'!K27),"##BLANK",'4C'!K27)</f>
        <v>-0.3409999999999993</v>
      </c>
    </row>
    <row r="171" spans="2:6">
      <c r="B171" s="1916" t="str">
        <f>'4C'!AQ27</f>
        <v>B0152VBCWWNP</v>
      </c>
      <c r="C171" s="239" t="s">
        <v>12816</v>
      </c>
      <c r="E171" s="301" t="s">
        <v>683</v>
      </c>
      <c r="F171" s="307">
        <f>IF(ISBLANK('4C'!L27),"##BLANK",'4C'!L27)</f>
        <v>0</v>
      </c>
    </row>
    <row r="172" spans="2:6">
      <c r="B172" s="1916" t="str">
        <f>'4C'!AR27</f>
        <v>B0152VBCBIO</v>
      </c>
      <c r="C172" s="239" t="s">
        <v>12817</v>
      </c>
      <c r="E172" s="301" t="s">
        <v>683</v>
      </c>
      <c r="F172" s="307">
        <f>IF(ISBLANK('4C'!M27),"##BLANK",'4C'!M27)</f>
        <v>0</v>
      </c>
    </row>
    <row r="173" spans="2:6">
      <c r="B173" s="1916" t="str">
        <f>'4C'!AS27</f>
        <v>B0152VBCTTTH</v>
      </c>
      <c r="C173" s="239" t="s">
        <v>12818</v>
      </c>
      <c r="E173" s="301" t="s">
        <v>683</v>
      </c>
      <c r="F173" s="307">
        <f>IF(ISBLANK('4C'!N27),"##BLANK",'4C'!N27)</f>
        <v>0</v>
      </c>
    </row>
    <row r="174" spans="2:6">
      <c r="B174" s="306" t="str">
        <f>'4C'!AJ28</f>
        <v>B0172BRWR</v>
      </c>
      <c r="C174" s="239" t="s">
        <v>12819</v>
      </c>
      <c r="E174" s="301" t="s">
        <v>683</v>
      </c>
      <c r="F174" s="307">
        <f>IF(ISBLANK('4C'!E28),"##BLANK",'4C'!E28)</f>
        <v>0.75</v>
      </c>
    </row>
    <row r="175" spans="2:6">
      <c r="B175" s="306" t="str">
        <f>'4C'!AK28</f>
        <v>B0172BRWNP</v>
      </c>
      <c r="C175" s="239" t="s">
        <v>12820</v>
      </c>
      <c r="E175" s="301" t="s">
        <v>683</v>
      </c>
      <c r="F175" s="307">
        <f>IF(ISBLANK('4C'!F28),"##BLANK",'4C'!F28)</f>
        <v>0.75</v>
      </c>
    </row>
    <row r="176" spans="2:6">
      <c r="B176" s="306" t="str">
        <f>'4C'!AL28</f>
        <v>B0172BRWWNP</v>
      </c>
      <c r="C176" s="239" t="s">
        <v>12821</v>
      </c>
      <c r="E176" s="301" t="s">
        <v>683</v>
      </c>
      <c r="F176" s="307">
        <f>IF(ISBLANK('4C'!G28),"##BLANK",'4C'!G28)</f>
        <v>0</v>
      </c>
    </row>
    <row r="177" spans="2:6">
      <c r="B177" s="306" t="str">
        <f>'4C'!AM28</f>
        <v>B0172BRBIO</v>
      </c>
      <c r="C177" s="239" t="s">
        <v>12822</v>
      </c>
      <c r="E177" s="301" t="s">
        <v>683</v>
      </c>
      <c r="F177" s="307">
        <f>IF(ISBLANK('4C'!H28),"##BLANK",'4C'!H28)</f>
        <v>0</v>
      </c>
    </row>
    <row r="178" spans="2:6">
      <c r="B178" s="306" t="str">
        <f>'4C'!AN28</f>
        <v>B0172BRTTTH</v>
      </c>
      <c r="C178" s="239" t="s">
        <v>12823</v>
      </c>
      <c r="E178" s="301" t="s">
        <v>683</v>
      </c>
      <c r="F178" s="307">
        <f>IF(ISBLANK('4C'!I28),"##BLANK",'4C'!I28)</f>
        <v>0</v>
      </c>
    </row>
    <row r="179" spans="2:6">
      <c r="B179" s="306" t="str">
        <f>'4C'!AO28</f>
        <v>B0172CBRWR</v>
      </c>
      <c r="C179" s="239" t="s">
        <v>12824</v>
      </c>
      <c r="E179" s="301" t="s">
        <v>683</v>
      </c>
      <c r="F179" s="307">
        <f>IF(ISBLANK('4C'!J28),"##BLANK",'4C'!J28)</f>
        <v>0.75</v>
      </c>
    </row>
    <row r="180" spans="2:6">
      <c r="B180" s="306" t="str">
        <f>'4C'!AP28</f>
        <v>B0172CBRWNP</v>
      </c>
      <c r="C180" s="239" t="s">
        <v>12825</v>
      </c>
      <c r="E180" s="301" t="s">
        <v>683</v>
      </c>
      <c r="F180" s="307">
        <f>IF(ISBLANK('4C'!K28),"##BLANK",'4C'!K28)</f>
        <v>0.75</v>
      </c>
    </row>
    <row r="181" spans="2:6">
      <c r="B181" s="306" t="str">
        <f>'4C'!AQ28</f>
        <v>B0172CBRWWNP</v>
      </c>
      <c r="C181" s="239" t="s">
        <v>12826</v>
      </c>
      <c r="E181" s="301" t="s">
        <v>683</v>
      </c>
      <c r="F181" s="307">
        <f>IF(ISBLANK('4C'!L28),"##BLANK",'4C'!L28)</f>
        <v>0</v>
      </c>
    </row>
    <row r="182" spans="2:6">
      <c r="B182" s="306" t="str">
        <f>'4C'!AR28</f>
        <v>B0172CBRBIO</v>
      </c>
      <c r="C182" s="239" t="s">
        <v>12827</v>
      </c>
      <c r="E182" s="301" t="s">
        <v>683</v>
      </c>
      <c r="F182" s="261">
        <f>IF(ISBLANK('4C'!M28),"##BLANK",'4C'!M28)</f>
        <v>0</v>
      </c>
    </row>
    <row r="183" spans="2:6">
      <c r="B183" s="306" t="str">
        <f>'4C'!AS28</f>
        <v>B0172CBRTTTH</v>
      </c>
      <c r="C183" s="239" t="s">
        <v>12828</v>
      </c>
      <c r="E183" s="301" t="s">
        <v>683</v>
      </c>
      <c r="F183" s="307">
        <f>IF(ISBLANK('4C'!N28),"##BLANK",'4C'!N28)</f>
        <v>0</v>
      </c>
    </row>
    <row r="184" spans="2:6">
      <c r="B184" s="306" t="str">
        <f>'4C'!AJ29</f>
        <v>B0173ALFWR</v>
      </c>
      <c r="C184" s="239" t="s">
        <v>12829</v>
      </c>
      <c r="E184" s="301" t="s">
        <v>683</v>
      </c>
      <c r="F184" s="307">
        <f>IF(ISBLANK('4C'!E29),"##BLANK",'4C'!E29)</f>
        <v>0.75</v>
      </c>
    </row>
    <row r="185" spans="2:6">
      <c r="B185" s="306" t="str">
        <f>'4C'!AK29</f>
        <v>B0173ALFWNP</v>
      </c>
      <c r="C185" s="239" t="s">
        <v>12830</v>
      </c>
      <c r="E185" s="301" t="s">
        <v>683</v>
      </c>
      <c r="F185" s="307">
        <f>IF(ISBLANK('4C'!F29),"##BLANK",'4C'!F29)</f>
        <v>0.75</v>
      </c>
    </row>
    <row r="186" spans="2:6">
      <c r="B186" s="306" t="str">
        <f>'4C'!AL29</f>
        <v>B0173ALFWWNP</v>
      </c>
      <c r="C186" s="239" t="s">
        <v>12831</v>
      </c>
      <c r="E186" s="301" t="s">
        <v>683</v>
      </c>
      <c r="F186" s="307">
        <f>IF(ISBLANK('4C'!G29),"##BLANK",'4C'!G29)</f>
        <v>0</v>
      </c>
    </row>
    <row r="187" spans="2:6">
      <c r="B187" s="306" t="str">
        <f>'4C'!AM29</f>
        <v>B0173ALFBIO</v>
      </c>
      <c r="C187" s="239" t="s">
        <v>12832</v>
      </c>
      <c r="E187" s="301" t="s">
        <v>683</v>
      </c>
      <c r="F187" s="307">
        <f>IF(ISBLANK('4C'!H29),"##BLANK",'4C'!H29)</f>
        <v>0</v>
      </c>
    </row>
    <row r="188" spans="2:6">
      <c r="B188" s="306" t="str">
        <f>'4C'!AN29</f>
        <v>B0173ALFTTTH</v>
      </c>
      <c r="C188" s="239" t="s">
        <v>12833</v>
      </c>
      <c r="E188" s="301" t="s">
        <v>683</v>
      </c>
      <c r="F188" s="307">
        <f>IF(ISBLANK('4C'!I29),"##BLANK",'4C'!I29)</f>
        <v>0</v>
      </c>
    </row>
    <row r="189" spans="2:6">
      <c r="B189" s="306" t="str">
        <f>'4C'!AO29</f>
        <v>B0173CALFWR</v>
      </c>
      <c r="C189" s="239" t="s">
        <v>12834</v>
      </c>
      <c r="E189" s="301" t="s">
        <v>683</v>
      </c>
      <c r="F189" s="307">
        <f>IF(ISBLANK('4C'!J29),"##BLANK",'4C'!J29)</f>
        <v>0.75</v>
      </c>
    </row>
    <row r="190" spans="2:6">
      <c r="B190" s="306" t="str">
        <f>'4C'!AP29</f>
        <v>B0173CALFWNP</v>
      </c>
      <c r="C190" s="239" t="s">
        <v>12835</v>
      </c>
      <c r="E190" s="301" t="s">
        <v>683</v>
      </c>
      <c r="F190" s="307">
        <f>IF(ISBLANK('4C'!K29),"##BLANK",'4C'!K29)</f>
        <v>0.75</v>
      </c>
    </row>
    <row r="191" spans="2:6">
      <c r="B191" s="306" t="str">
        <f>'4C'!AQ29</f>
        <v>B0173CALFWWNP</v>
      </c>
      <c r="C191" s="239" t="s">
        <v>12836</v>
      </c>
      <c r="E191" s="301" t="s">
        <v>683</v>
      </c>
      <c r="F191" s="307">
        <f>IF(ISBLANK('4C'!L29),"##BLANK",'4C'!L29)</f>
        <v>0</v>
      </c>
    </row>
    <row r="192" spans="2:6">
      <c r="B192" s="306" t="str">
        <f>'4C'!AR29</f>
        <v>B0173CALFBIO</v>
      </c>
      <c r="C192" s="239" t="s">
        <v>12837</v>
      </c>
      <c r="E192" s="301" t="s">
        <v>683</v>
      </c>
      <c r="F192" s="307">
        <f>IF(ISBLANK('4C'!M29),"##BLANK",'4C'!M29)</f>
        <v>0</v>
      </c>
    </row>
    <row r="193" spans="2:6">
      <c r="B193" s="306" t="str">
        <f>'4C'!AS29</f>
        <v>B0173CALFTTTH</v>
      </c>
      <c r="C193" s="239" t="s">
        <v>12838</v>
      </c>
      <c r="E193" s="301" t="s">
        <v>683</v>
      </c>
      <c r="F193" s="307">
        <f>IF(ISBLANK('4C'!N29),"##BLANK",'4C'!N29)</f>
        <v>0</v>
      </c>
    </row>
    <row r="194" spans="2:6">
      <c r="B194" s="1916" t="str">
        <f>'4C'!AJ30</f>
        <v>B0154CWR</v>
      </c>
      <c r="C194" s="239" t="s">
        <v>12839</v>
      </c>
      <c r="E194" s="301" t="s">
        <v>683</v>
      </c>
      <c r="F194" s="307">
        <f>IF(ISBLANK('4C'!E30),"##BLANK",'4C'!E30)</f>
        <v>-0.11024999999999985</v>
      </c>
    </row>
    <row r="195" spans="2:6">
      <c r="B195" s="1916" t="str">
        <f>'4C'!AK30</f>
        <v>B0154CWWNP</v>
      </c>
      <c r="C195" s="239" t="s">
        <v>12840</v>
      </c>
      <c r="E195" s="301" t="s">
        <v>683</v>
      </c>
      <c r="F195" s="307">
        <f>IF(ISBLANK('4C'!F30),"##BLANK",'4C'!F30)</f>
        <v>-0.24000000000000021</v>
      </c>
    </row>
    <row r="196" spans="2:6">
      <c r="B196" s="1916" t="str">
        <f>'4C'!AL30</f>
        <v>B0154CWWWNP</v>
      </c>
      <c r="C196" s="239" t="s">
        <v>12841</v>
      </c>
      <c r="E196" s="301" t="s">
        <v>683</v>
      </c>
      <c r="F196" s="307">
        <f>IF(ISBLANK('4C'!G30),"##BLANK",'4C'!G30)</f>
        <v>0</v>
      </c>
    </row>
    <row r="197" spans="2:6">
      <c r="B197" s="1916" t="str">
        <f>'4C'!AM30</f>
        <v>B0154CWBIO</v>
      </c>
      <c r="C197" s="239" t="s">
        <v>12842</v>
      </c>
      <c r="E197" s="301" t="s">
        <v>683</v>
      </c>
      <c r="F197" s="307">
        <f>IF(ISBLANK('4C'!H30),"##BLANK",'4C'!H30)</f>
        <v>0</v>
      </c>
    </row>
    <row r="198" spans="2:6">
      <c r="B198" s="1916" t="str">
        <f>'4C'!AN30</f>
        <v>B0154CWTTTH</v>
      </c>
      <c r="C198" s="239" t="s">
        <v>12843</v>
      </c>
      <c r="E198" s="301" t="s">
        <v>683</v>
      </c>
      <c r="F198" s="307">
        <f>IF(ISBLANK('4C'!I30),"##BLANK",'4C'!I30)</f>
        <v>0</v>
      </c>
    </row>
    <row r="199" spans="2:6">
      <c r="B199" s="1916" t="str">
        <f>'4C'!AO30</f>
        <v>B0154CWCWR</v>
      </c>
      <c r="C199" s="239" t="s">
        <v>12844</v>
      </c>
      <c r="E199" s="301" t="s">
        <v>683</v>
      </c>
      <c r="F199" s="307">
        <f>IF(ISBLANK('4C'!J30),"##BLANK",'4C'!J30)</f>
        <v>-0.22199999999999953</v>
      </c>
    </row>
    <row r="200" spans="2:6">
      <c r="B200" s="1916" t="str">
        <f>'4C'!AP30</f>
        <v>B0154CWCWNP</v>
      </c>
      <c r="C200" s="239" t="s">
        <v>12845</v>
      </c>
      <c r="E200" s="301" t="s">
        <v>683</v>
      </c>
      <c r="F200" s="307">
        <f>IF(ISBLANK('4C'!K30),"##BLANK",'4C'!K30)</f>
        <v>-0.25574999999999948</v>
      </c>
    </row>
    <row r="201" spans="2:6">
      <c r="B201" s="1916" t="str">
        <f>'4C'!AQ30</f>
        <v>B0154CWCWWNP</v>
      </c>
      <c r="C201" s="239" t="s">
        <v>12846</v>
      </c>
      <c r="E201" s="301" t="s">
        <v>683</v>
      </c>
      <c r="F201" s="307">
        <f>IF(ISBLANK('4C'!L30),"##BLANK",'4C'!L30)</f>
        <v>0</v>
      </c>
    </row>
    <row r="202" spans="2:6">
      <c r="B202" s="1916" t="str">
        <f>'4C'!AR30</f>
        <v>B0154CWCBIO</v>
      </c>
      <c r="C202" s="239" t="s">
        <v>12847</v>
      </c>
      <c r="E202" s="301" t="s">
        <v>683</v>
      </c>
      <c r="F202" s="307">
        <f>IF(ISBLANK('4C'!M30),"##BLANK",'4C'!M30)</f>
        <v>0</v>
      </c>
    </row>
    <row r="203" spans="2:6">
      <c r="B203" s="1916" t="str">
        <f>'4C'!AS30</f>
        <v>B0154CWCTTTH</v>
      </c>
      <c r="C203" s="239" t="s">
        <v>12848</v>
      </c>
      <c r="E203" s="301" t="s">
        <v>683</v>
      </c>
      <c r="F203" s="307">
        <f>IF(ISBLANK('4C'!N30),"##BLANK",'4C'!N30)</f>
        <v>0</v>
      </c>
    </row>
    <row r="204" spans="2:6">
      <c r="B204" s="1916" t="str">
        <f>'4C'!AJ31</f>
        <v>B0155CTWR</v>
      </c>
      <c r="C204" s="239" t="s">
        <v>12849</v>
      </c>
      <c r="E204" s="301" t="s">
        <v>683</v>
      </c>
      <c r="F204" s="307">
        <f>IF(ISBLANK('4C'!E31),"##BLANK",'4C'!E31)</f>
        <v>-3.6749999999999949E-2</v>
      </c>
    </row>
    <row r="205" spans="2:6">
      <c r="B205" s="1916" t="str">
        <f>'4C'!AK31</f>
        <v>B0155CTWNP</v>
      </c>
      <c r="C205" s="239" t="s">
        <v>12850</v>
      </c>
      <c r="E205" s="301" t="s">
        <v>683</v>
      </c>
      <c r="F205" s="307">
        <f>IF(ISBLANK('4C'!F31),"##BLANK",'4C'!F31)</f>
        <v>-8.0000000000000071E-2</v>
      </c>
    </row>
    <row r="206" spans="2:6">
      <c r="B206" s="1916" t="str">
        <f>'4C'!AL31</f>
        <v>B0155CTWWNP</v>
      </c>
      <c r="C206" s="239" t="s">
        <v>12851</v>
      </c>
      <c r="E206" s="301" t="s">
        <v>683</v>
      </c>
      <c r="F206" s="307">
        <f>IF(ISBLANK('4C'!G31),"##BLANK",'4C'!G31)</f>
        <v>0</v>
      </c>
    </row>
    <row r="207" spans="2:6">
      <c r="B207" s="1916" t="str">
        <f>'4C'!AM31</f>
        <v>B0155CTBIO</v>
      </c>
      <c r="C207" s="239" t="s">
        <v>12852</v>
      </c>
      <c r="E207" s="301" t="s">
        <v>683</v>
      </c>
      <c r="F207" s="307">
        <f>IF(ISBLANK('4C'!H31),"##BLANK",'4C'!H31)</f>
        <v>0</v>
      </c>
    </row>
    <row r="208" spans="2:6">
      <c r="B208" s="1916" t="str">
        <f>'4C'!AN31</f>
        <v>B0155CTTTTH</v>
      </c>
      <c r="C208" s="239" t="s">
        <v>12853</v>
      </c>
      <c r="E208" s="301" t="s">
        <v>683</v>
      </c>
      <c r="F208" s="307">
        <f>IF(ISBLANK('4C'!I31),"##BLANK",'4C'!I31)</f>
        <v>0</v>
      </c>
    </row>
    <row r="209" spans="2:6">
      <c r="B209" s="1916" t="str">
        <f>'4C'!AO31</f>
        <v>B0155CTCWR</v>
      </c>
      <c r="C209" s="239" t="s">
        <v>12854</v>
      </c>
      <c r="E209" s="301" t="s">
        <v>683</v>
      </c>
      <c r="F209" s="307">
        <f>IF(ISBLANK('4C'!J31),"##BLANK",'4C'!J31)</f>
        <v>-7.3999999999999844E-2</v>
      </c>
    </row>
    <row r="210" spans="2:6">
      <c r="B210" s="1916" t="str">
        <f>'4C'!AP31</f>
        <v>B0155CTCWNP</v>
      </c>
      <c r="C210" s="239" t="s">
        <v>12855</v>
      </c>
      <c r="E210" s="301" t="s">
        <v>683</v>
      </c>
      <c r="F210" s="307">
        <f>IF(ISBLANK('4C'!K31),"##BLANK",'4C'!K31)</f>
        <v>-8.5249999999999826E-2</v>
      </c>
    </row>
    <row r="211" spans="2:6">
      <c r="B211" s="1916" t="str">
        <f>'4C'!AQ31</f>
        <v>B0155CTCWWNP</v>
      </c>
      <c r="C211" s="239" t="s">
        <v>12856</v>
      </c>
      <c r="E211" s="301" t="s">
        <v>683</v>
      </c>
      <c r="F211" s="307">
        <f>IF(ISBLANK('4C'!L31),"##BLANK",'4C'!L31)</f>
        <v>0</v>
      </c>
    </row>
    <row r="212" spans="2:6">
      <c r="B212" s="1916" t="str">
        <f>'4C'!AR31</f>
        <v>B0155CTCBIO</v>
      </c>
      <c r="C212" s="239" t="s">
        <v>12857</v>
      </c>
      <c r="E212" s="301" t="s">
        <v>683</v>
      </c>
      <c r="F212" s="307">
        <f>IF(ISBLANK('4C'!M31),"##BLANK",'4C'!M31)</f>
        <v>0</v>
      </c>
    </row>
    <row r="213" spans="2:6">
      <c r="B213" s="1916" t="str">
        <f>'4C'!AS31</f>
        <v>B0155CTCTTTH</v>
      </c>
      <c r="C213" s="239" t="s">
        <v>12858</v>
      </c>
      <c r="E213" s="301" t="s">
        <v>683</v>
      </c>
      <c r="F213" s="307">
        <f>IF(ISBLANK('4C'!N31),"##BLANK",'4C'!N31)</f>
        <v>0</v>
      </c>
    </row>
    <row r="214" spans="2:6">
      <c r="B214" s="1916" t="str">
        <f>'4C'!AJ34</f>
        <v>B0156FDWR</v>
      </c>
      <c r="C214" s="239" t="s">
        <v>12859</v>
      </c>
      <c r="E214" s="301" t="s">
        <v>683</v>
      </c>
      <c r="F214" s="307">
        <f>IF(ISBLANK('4C'!E34),"##BLANK",'4C'!E34)</f>
        <v>7.0000000000000001E-3</v>
      </c>
    </row>
    <row r="215" spans="2:6">
      <c r="B215" s="1916" t="str">
        <f>'4C'!AK34</f>
        <v>B0156FDWNP</v>
      </c>
      <c r="C215" s="239" t="s">
        <v>12860</v>
      </c>
      <c r="E215" s="301" t="s">
        <v>683</v>
      </c>
      <c r="F215" s="307">
        <f>IF(ISBLANK('4C'!F34),"##BLANK",'4C'!F34)</f>
        <v>1.4650000000000001</v>
      </c>
    </row>
    <row r="216" spans="2:6">
      <c r="B216" s="1916" t="str">
        <f>'4C'!AL34</f>
        <v>B0156FDWWNP</v>
      </c>
      <c r="C216" s="239" t="s">
        <v>12861</v>
      </c>
      <c r="E216" s="301" t="s">
        <v>683</v>
      </c>
      <c r="F216" s="307">
        <f>IF(ISBLANK('4C'!G34),"##BLANK",'4C'!G34)</f>
        <v>0</v>
      </c>
    </row>
    <row r="217" spans="2:6">
      <c r="B217" s="1916" t="str">
        <f>'4C'!AM34</f>
        <v>B0156FDBIO</v>
      </c>
      <c r="C217" s="239" t="s">
        <v>12862</v>
      </c>
      <c r="E217" s="301" t="s">
        <v>683</v>
      </c>
      <c r="F217" s="307">
        <f>IF(ISBLANK('4C'!H34),"##BLANK",'4C'!H34)</f>
        <v>0</v>
      </c>
    </row>
    <row r="218" spans="2:6">
      <c r="B218" s="1916" t="str">
        <f>'4C'!AN34</f>
        <v>B0156FDTTTH</v>
      </c>
      <c r="C218" s="239" t="s">
        <v>12863</v>
      </c>
      <c r="E218" s="301" t="s">
        <v>683</v>
      </c>
      <c r="F218" s="307">
        <f>IF(ISBLANK('4C'!I34),"##BLANK",'4C'!I34)</f>
        <v>0</v>
      </c>
    </row>
    <row r="219" spans="2:6">
      <c r="B219" s="1916" t="str">
        <f>'4C'!AO34</f>
        <v>B0156FDCWR</v>
      </c>
      <c r="C219" s="239" t="s">
        <v>12864</v>
      </c>
      <c r="E219" s="301" t="s">
        <v>683</v>
      </c>
      <c r="F219" s="307">
        <f>IF(ISBLANK('4C'!J34),"##BLANK",'4C'!J34)</f>
        <v>1.2999999999999999E-2</v>
      </c>
    </row>
    <row r="220" spans="2:6">
      <c r="B220" s="1916" t="str">
        <f>'4C'!AP34</f>
        <v>B0156FDCWNP</v>
      </c>
      <c r="C220" s="239" t="s">
        <v>12865</v>
      </c>
      <c r="E220" s="301" t="s">
        <v>683</v>
      </c>
      <c r="F220" s="307">
        <f>IF(ISBLANK('4C'!K34),"##BLANK",'4C'!K34)</f>
        <v>2.2850000000000001</v>
      </c>
    </row>
    <row r="221" spans="2:6">
      <c r="B221" s="1916" t="str">
        <f>'4C'!AQ34</f>
        <v>B0156FDCWWNP</v>
      </c>
      <c r="C221" s="239" t="s">
        <v>12866</v>
      </c>
      <c r="E221" s="301" t="s">
        <v>683</v>
      </c>
      <c r="F221" s="307">
        <f>IF(ISBLANK('4C'!L34),"##BLANK",'4C'!L34)</f>
        <v>0</v>
      </c>
    </row>
    <row r="222" spans="2:6">
      <c r="B222" s="1916" t="str">
        <f>'4C'!AR34</f>
        <v>B0156FDCBIO</v>
      </c>
      <c r="C222" s="239" t="s">
        <v>12867</v>
      </c>
      <c r="E222" s="301" t="s">
        <v>683</v>
      </c>
      <c r="F222" s="307">
        <f>IF(ISBLANK('4C'!M34),"##BLANK",'4C'!M34)</f>
        <v>0</v>
      </c>
    </row>
    <row r="223" spans="2:6">
      <c r="B223" s="1916" t="str">
        <f>'4C'!AS34</f>
        <v>B0156FDCTTTH</v>
      </c>
      <c r="C223" s="239" t="s">
        <v>12868</v>
      </c>
      <c r="E223" s="301" t="s">
        <v>683</v>
      </c>
      <c r="F223" s="307">
        <f>IF(ISBLANK('4C'!N34),"##BLANK",'4C'!N34)</f>
        <v>0</v>
      </c>
    </row>
    <row r="224" spans="2:6">
      <c r="B224" s="1916" t="str">
        <f>'4C'!AJ35</f>
        <v>B0157ATWR</v>
      </c>
      <c r="C224" s="239" t="s">
        <v>12869</v>
      </c>
      <c r="E224" s="301" t="s">
        <v>683</v>
      </c>
      <c r="F224" s="307">
        <f>IF(ISBLANK('4C'!E35),"##BLANK",'4C'!E35)</f>
        <v>0.17399999999999999</v>
      </c>
    </row>
    <row r="225" spans="2:6">
      <c r="B225" s="1916" t="str">
        <f>'4C'!AK35</f>
        <v>B0157ATWNP</v>
      </c>
      <c r="C225" s="239" t="s">
        <v>12870</v>
      </c>
      <c r="E225" s="301" t="s">
        <v>683</v>
      </c>
      <c r="F225" s="307">
        <f>IF(ISBLANK('4C'!F35),"##BLANK",'4C'!F35)</f>
        <v>1.8440000000000001</v>
      </c>
    </row>
    <row r="226" spans="2:6">
      <c r="B226" s="1916" t="str">
        <f>'4C'!AL35</f>
        <v>B0157ATWWNP</v>
      </c>
      <c r="C226" s="239" t="s">
        <v>12871</v>
      </c>
      <c r="E226" s="301" t="s">
        <v>683</v>
      </c>
      <c r="F226" s="307">
        <f>IF(ISBLANK('4C'!G35),"##BLANK",'4C'!G35)</f>
        <v>0</v>
      </c>
    </row>
    <row r="227" spans="2:6">
      <c r="B227" s="1916" t="str">
        <f>'4C'!AM35</f>
        <v>B0157ATBIO</v>
      </c>
      <c r="C227" s="239" t="s">
        <v>12872</v>
      </c>
      <c r="E227" s="301" t="s">
        <v>683</v>
      </c>
      <c r="F227" s="307">
        <f>IF(ISBLANK('4C'!H35),"##BLANK",'4C'!H35)</f>
        <v>0</v>
      </c>
    </row>
    <row r="228" spans="2:6">
      <c r="B228" s="1916" t="str">
        <f>'4C'!AN35</f>
        <v>B0157ATTTTH</v>
      </c>
      <c r="C228" s="239" t="s">
        <v>12873</v>
      </c>
      <c r="E228" s="301" t="s">
        <v>683</v>
      </c>
      <c r="F228" s="307">
        <f>IF(ISBLANK('4C'!I35),"##BLANK",'4C'!I35)</f>
        <v>0</v>
      </c>
    </row>
    <row r="229" spans="2:6">
      <c r="B229" s="1916" t="str">
        <f>'4C'!AO35</f>
        <v>B0157ATCWR</v>
      </c>
      <c r="C229" s="239" t="s">
        <v>12874</v>
      </c>
      <c r="E229" s="301" t="s">
        <v>683</v>
      </c>
      <c r="F229" s="307">
        <f>IF(ISBLANK('4C'!J35),"##BLANK",'4C'!J35)</f>
        <v>0.23400000000000001</v>
      </c>
    </row>
    <row r="230" spans="2:6">
      <c r="B230" s="1916" t="str">
        <f>'4C'!AP35</f>
        <v>B0157ATCWNP</v>
      </c>
      <c r="C230" s="239" t="s">
        <v>12875</v>
      </c>
      <c r="E230" s="301" t="s">
        <v>683</v>
      </c>
      <c r="F230" s="307">
        <f>IF(ISBLANK('4C'!K35),"##BLANK",'4C'!K35)</f>
        <v>4.2069999999999999</v>
      </c>
    </row>
    <row r="231" spans="2:6">
      <c r="B231" s="1916" t="str">
        <f>'4C'!AQ35</f>
        <v>B0157ATCWWNP</v>
      </c>
      <c r="C231" s="239" t="s">
        <v>12876</v>
      </c>
      <c r="E231" s="301" t="s">
        <v>683</v>
      </c>
      <c r="F231" s="307">
        <f>IF(ISBLANK('4C'!L35),"##BLANK",'4C'!L35)</f>
        <v>0</v>
      </c>
    </row>
    <row r="232" spans="2:6">
      <c r="B232" s="1916" t="str">
        <f>'4C'!AR35</f>
        <v>B0157ATCBIO</v>
      </c>
      <c r="C232" s="239" t="s">
        <v>12877</v>
      </c>
      <c r="E232" s="301" t="s">
        <v>683</v>
      </c>
      <c r="F232" s="307">
        <f>IF(ISBLANK('4C'!M35),"##BLANK",'4C'!M35)</f>
        <v>0</v>
      </c>
    </row>
    <row r="233" spans="2:6">
      <c r="B233" s="1916" t="str">
        <f>'4C'!AS35</f>
        <v>B0157ATCTTTH</v>
      </c>
      <c r="C233" s="239" t="s">
        <v>12878</v>
      </c>
      <c r="E233" s="301" t="s">
        <v>683</v>
      </c>
      <c r="F233" s="307">
        <f>IF(ISBLANK('4C'!N35),"##BLANK",'4C'!N35)</f>
        <v>0</v>
      </c>
    </row>
    <row r="234" spans="2:6">
      <c r="B234" s="1916" t="str">
        <f>'4C'!AJ36</f>
        <v>B0158VRWR</v>
      </c>
      <c r="C234" s="239" t="s">
        <v>12879</v>
      </c>
      <c r="E234" s="301" t="s">
        <v>683</v>
      </c>
      <c r="F234" s="307">
        <f>IF(ISBLANK('4C'!E36),"##BLANK",'4C'!E36)</f>
        <v>0.16699999999999998</v>
      </c>
    </row>
    <row r="235" spans="2:6">
      <c r="B235" s="1916" t="str">
        <f>'4C'!AK36</f>
        <v>B0158VRWNP</v>
      </c>
      <c r="C235" s="239" t="s">
        <v>12880</v>
      </c>
      <c r="E235" s="301" t="s">
        <v>683</v>
      </c>
      <c r="F235" s="307">
        <f>IF(ISBLANK('4C'!F36),"##BLANK",'4C'!F36)</f>
        <v>0.379</v>
      </c>
    </row>
    <row r="236" spans="2:6">
      <c r="B236" s="1916" t="str">
        <f>'4C'!AL36</f>
        <v>B0158VRWWNP</v>
      </c>
      <c r="C236" s="239" t="s">
        <v>12881</v>
      </c>
      <c r="E236" s="301" t="s">
        <v>683</v>
      </c>
      <c r="F236" s="307">
        <f>IF(ISBLANK('4C'!G36),"##BLANK",'4C'!G36)</f>
        <v>0</v>
      </c>
    </row>
    <row r="237" spans="2:6">
      <c r="B237" s="1916" t="str">
        <f>'4C'!AM36</f>
        <v>B0158VRBIO</v>
      </c>
      <c r="C237" s="239" t="s">
        <v>12882</v>
      </c>
      <c r="E237" s="301" t="s">
        <v>683</v>
      </c>
      <c r="F237" s="307">
        <f>IF(ISBLANK('4C'!H36),"##BLANK",'4C'!H36)</f>
        <v>0</v>
      </c>
    </row>
    <row r="238" spans="2:6">
      <c r="B238" s="1916" t="str">
        <f>'4C'!AN36</f>
        <v>B0158VRTTTH</v>
      </c>
      <c r="C238" s="239" t="s">
        <v>12883</v>
      </c>
      <c r="E238" s="301" t="s">
        <v>683</v>
      </c>
      <c r="F238" s="307">
        <f>IF(ISBLANK('4C'!I36),"##BLANK",'4C'!I36)</f>
        <v>0</v>
      </c>
    </row>
    <row r="239" spans="2:6">
      <c r="B239" s="1916" t="str">
        <f>'4C'!AO36</f>
        <v>B0158VRCWR</v>
      </c>
      <c r="C239" s="239" t="s">
        <v>12884</v>
      </c>
      <c r="E239" s="301" t="s">
        <v>683</v>
      </c>
      <c r="F239" s="307">
        <f>IF(ISBLANK('4C'!J36),"##BLANK",'4C'!J36)</f>
        <v>0.221</v>
      </c>
    </row>
    <row r="240" spans="2:6">
      <c r="B240" s="1916" t="str">
        <f>'4C'!AP36</f>
        <v>B0158VRCWNP</v>
      </c>
      <c r="C240" s="239" t="s">
        <v>12885</v>
      </c>
      <c r="E240" s="301" t="s">
        <v>683</v>
      </c>
      <c r="F240" s="307">
        <f>IF(ISBLANK('4C'!K36),"##BLANK",'4C'!K36)</f>
        <v>1.9219999999999997</v>
      </c>
    </row>
    <row r="241" spans="2:6">
      <c r="B241" s="1916" t="str">
        <f>'4C'!AQ36</f>
        <v>B0158VRCWWNP</v>
      </c>
      <c r="C241" s="239" t="s">
        <v>12886</v>
      </c>
      <c r="E241" s="301" t="s">
        <v>683</v>
      </c>
      <c r="F241" s="307">
        <f>IF(ISBLANK('4C'!L36),"##BLANK",'4C'!L36)</f>
        <v>0</v>
      </c>
    </row>
    <row r="242" spans="2:6">
      <c r="B242" s="1916" t="str">
        <f>'4C'!AR36</f>
        <v>B0158VRCBIO</v>
      </c>
      <c r="C242" s="239" t="s">
        <v>12887</v>
      </c>
      <c r="E242" s="301" t="s">
        <v>683</v>
      </c>
      <c r="F242" s="307">
        <f>IF(ISBLANK('4C'!M36),"##BLANK",'4C'!M36)</f>
        <v>0</v>
      </c>
    </row>
    <row r="243" spans="2:6">
      <c r="B243" s="1916" t="str">
        <f>'4C'!AS36</f>
        <v>B0158VRCTTTH</v>
      </c>
      <c r="C243" s="239" t="s">
        <v>12888</v>
      </c>
      <c r="E243" s="301" t="s">
        <v>683</v>
      </c>
      <c r="F243" s="307">
        <f>IF(ISBLANK('4C'!N36),"##BLANK",'4C'!N36)</f>
        <v>0</v>
      </c>
    </row>
    <row r="244" spans="2:6">
      <c r="B244" s="1916" t="str">
        <f>'4C'!AJ38</f>
        <v>B0159CTWR</v>
      </c>
      <c r="C244" s="239" t="s">
        <v>12889</v>
      </c>
      <c r="E244" s="301" t="s">
        <v>683</v>
      </c>
      <c r="F244" s="307">
        <f>IF(ISBLANK('4C'!E38),"##BLANK",'4C'!E38)</f>
        <v>-0.11025000000000006</v>
      </c>
    </row>
    <row r="245" spans="2:6">
      <c r="B245" s="1916" t="str">
        <f>'4C'!AK38</f>
        <v>B0159CTWNP</v>
      </c>
      <c r="C245" s="239" t="s">
        <v>12890</v>
      </c>
      <c r="E245" s="301" t="s">
        <v>683</v>
      </c>
      <c r="F245" s="307">
        <f>IF(ISBLANK('4C'!F38),"##BLANK",'4C'!F38)</f>
        <v>-1.0184820000000028</v>
      </c>
    </row>
    <row r="246" spans="2:6">
      <c r="B246" s="1916" t="str">
        <f>'4C'!AL38</f>
        <v>B0159CTWWNP</v>
      </c>
      <c r="C246" s="239" t="s">
        <v>12891</v>
      </c>
      <c r="E246" s="301" t="s">
        <v>683</v>
      </c>
      <c r="F246" s="307">
        <f>IF(ISBLANK('4C'!G38),"##BLANK",'4C'!G38)</f>
        <v>0</v>
      </c>
    </row>
    <row r="247" spans="2:6">
      <c r="B247" s="1916" t="str">
        <f>'4C'!AM38</f>
        <v>B0159CTBIO</v>
      </c>
      <c r="C247" s="239" t="s">
        <v>12892</v>
      </c>
      <c r="E247" s="301" t="s">
        <v>683</v>
      </c>
      <c r="F247" s="307">
        <f>IF(ISBLANK('4C'!H38),"##BLANK",'4C'!H38)</f>
        <v>0</v>
      </c>
    </row>
    <row r="248" spans="2:6">
      <c r="B248" s="1916" t="str">
        <f>'4C'!AN38</f>
        <v>B0159CTTTTH</v>
      </c>
      <c r="C248" s="239" t="s">
        <v>12893</v>
      </c>
      <c r="E248" s="301" t="s">
        <v>683</v>
      </c>
      <c r="F248" s="307">
        <f>IF(ISBLANK('4C'!I38),"##BLANK",'4C'!I38)</f>
        <v>0</v>
      </c>
    </row>
    <row r="249" spans="2:6">
      <c r="B249" s="1916" t="str">
        <f>'4C'!AO38</f>
        <v>B0159CTCWR</v>
      </c>
      <c r="C249" s="239" t="s">
        <v>12894</v>
      </c>
      <c r="E249" s="301" t="s">
        <v>683</v>
      </c>
      <c r="F249" s="307">
        <f>IF(ISBLANK('4C'!J38),"##BLANK",'4C'!J38)</f>
        <v>-0.22199999999999953</v>
      </c>
    </row>
    <row r="250" spans="2:6">
      <c r="B250" s="1916" t="str">
        <f>'4C'!AP38</f>
        <v>B0159CTCWNP</v>
      </c>
      <c r="C250" s="239" t="s">
        <v>12895</v>
      </c>
      <c r="E250" s="301" t="s">
        <v>683</v>
      </c>
      <c r="F250" s="307">
        <f>IF(ISBLANK('4C'!K38),"##BLANK",'4C'!K38)</f>
        <v>-1.2840269999999905</v>
      </c>
    </row>
    <row r="251" spans="2:6">
      <c r="B251" s="1916" t="str">
        <f>'4C'!AQ38</f>
        <v>B0159CTCWWNP</v>
      </c>
      <c r="C251" s="239" t="s">
        <v>12896</v>
      </c>
      <c r="E251" s="301" t="s">
        <v>683</v>
      </c>
      <c r="F251" s="307">
        <f>IF(ISBLANK('4C'!L38),"##BLANK",'4C'!L38)</f>
        <v>0</v>
      </c>
    </row>
    <row r="252" spans="2:6">
      <c r="B252" s="1916" t="str">
        <f>'4C'!AR38</f>
        <v>B0159CTCBIO</v>
      </c>
      <c r="C252" s="239" t="s">
        <v>12897</v>
      </c>
      <c r="E252" s="301" t="s">
        <v>683</v>
      </c>
      <c r="F252" s="307">
        <f>IF(ISBLANK('4C'!M38),"##BLANK",'4C'!M38)</f>
        <v>0</v>
      </c>
    </row>
    <row r="253" spans="2:6">
      <c r="B253" s="1916" t="str">
        <f>'4C'!AS38</f>
        <v>B0159CTCTTTH</v>
      </c>
      <c r="C253" s="239" t="s">
        <v>12898</v>
      </c>
      <c r="E253" s="301" t="s">
        <v>683</v>
      </c>
      <c r="F253" s="307">
        <f>IF(ISBLANK('4C'!N38),"##BLANK",'4C'!N38)</f>
        <v>0</v>
      </c>
    </row>
    <row r="254" spans="2:6">
      <c r="B254" s="1916" t="str">
        <f>'4C'!AJ42</f>
        <v>B0161PGWR</v>
      </c>
      <c r="C254" s="239" t="s">
        <v>12899</v>
      </c>
      <c r="E254" s="301" t="s">
        <v>683</v>
      </c>
      <c r="F254" s="307">
        <f>IF(ISBLANK('4C'!E42),"##BLANK",'4C'!E42)</f>
        <v>0.63</v>
      </c>
    </row>
    <row r="255" spans="2:6">
      <c r="B255" s="1916" t="str">
        <f>'4C'!AK42</f>
        <v>B0161PGWNP</v>
      </c>
      <c r="C255" s="239" t="s">
        <v>12900</v>
      </c>
      <c r="E255" s="301" t="s">
        <v>683</v>
      </c>
      <c r="F255" s="307">
        <f>IF(ISBLANK('4C'!F42),"##BLANK",'4C'!F42)</f>
        <v>0.61099999999999999</v>
      </c>
    </row>
    <row r="256" spans="2:6">
      <c r="B256" s="1916" t="str">
        <f>'4C'!AL42</f>
        <v>B0161PGWWNP</v>
      </c>
      <c r="C256" s="239" t="s">
        <v>12901</v>
      </c>
      <c r="E256" s="301" t="s">
        <v>683</v>
      </c>
      <c r="F256" s="307">
        <f>IF(ISBLANK('4C'!G42),"##BLANK",'4C'!G42)</f>
        <v>0</v>
      </c>
    </row>
    <row r="257" spans="2:6">
      <c r="B257" s="1916" t="str">
        <f>'4C'!AM42</f>
        <v>B0161PGBIO</v>
      </c>
      <c r="C257" s="239" t="s">
        <v>12902</v>
      </c>
      <c r="E257" s="301" t="s">
        <v>683</v>
      </c>
      <c r="F257" s="307">
        <f>IF(ISBLANK('4C'!H42),"##BLANK",'4C'!H42)</f>
        <v>0</v>
      </c>
    </row>
    <row r="258" spans="2:6">
      <c r="B258" s="1916" t="str">
        <f>'4C'!AN42</f>
        <v>B0161PGTTTH</v>
      </c>
      <c r="C258" s="239" t="s">
        <v>12903</v>
      </c>
      <c r="E258" s="301" t="s">
        <v>683</v>
      </c>
      <c r="F258" s="307">
        <f>IF(ISBLANK('4C'!I42),"##BLANK",'4C'!I42)</f>
        <v>0</v>
      </c>
    </row>
    <row r="259" spans="2:6">
      <c r="B259" s="1916" t="str">
        <f>'4C'!AO42</f>
        <v>B0161PGCWR</v>
      </c>
      <c r="C259" s="239" t="s">
        <v>12904</v>
      </c>
      <c r="E259" s="301" t="s">
        <v>683</v>
      </c>
      <c r="F259" s="308">
        <f>IF(ISBLANK('4C'!J42),"##BLANK",'4C'!J42)</f>
        <v>0.58599999999999997</v>
      </c>
    </row>
    <row r="260" spans="2:6">
      <c r="B260" s="1916" t="str">
        <f>'4C'!AP42</f>
        <v>B0161PGCWNP</v>
      </c>
      <c r="C260" s="239" t="s">
        <v>12905</v>
      </c>
      <c r="E260" s="301" t="s">
        <v>683</v>
      </c>
      <c r="F260" s="308">
        <f>IF(ISBLANK('4C'!K42),"##BLANK",'4C'!K42)</f>
        <v>0.62</v>
      </c>
    </row>
    <row r="261" spans="2:6">
      <c r="B261" s="1916" t="str">
        <f>'4C'!AQ42</f>
        <v>B0161PGCWWNP</v>
      </c>
      <c r="C261" s="239" t="s">
        <v>12906</v>
      </c>
      <c r="E261" s="301" t="s">
        <v>683</v>
      </c>
      <c r="F261" s="308">
        <f>IF(ISBLANK('4C'!L42),"##BLANK",'4C'!L42)</f>
        <v>0</v>
      </c>
    </row>
    <row r="262" spans="2:6">
      <c r="B262" s="1916" t="str">
        <f>'4C'!AR42</f>
        <v>B0161PGCBIO</v>
      </c>
      <c r="C262" s="239" t="s">
        <v>12907</v>
      </c>
      <c r="E262" s="301" t="s">
        <v>683</v>
      </c>
      <c r="F262" s="308">
        <f>IF(ISBLANK('4C'!M42),"##BLANK",'4C'!M42)</f>
        <v>0</v>
      </c>
    </row>
    <row r="263" spans="2:6">
      <c r="B263" s="1916" t="str">
        <f>'4C'!AS42</f>
        <v>B0161PGCTTTH</v>
      </c>
      <c r="C263" s="239" t="s">
        <v>12908</v>
      </c>
      <c r="E263" s="301" t="s">
        <v>683</v>
      </c>
      <c r="F263" s="308">
        <f>IF(ISBLANK('4C'!N42),"##BLANK",'4C'!N42)</f>
        <v>0</v>
      </c>
    </row>
    <row r="264" spans="2:6">
      <c r="B264" s="1916" t="str">
        <f>'4C'!AJ43</f>
        <v>B0162RVWR</v>
      </c>
      <c r="C264" s="239" t="s">
        <v>12909</v>
      </c>
      <c r="E264" s="301" t="s">
        <v>683</v>
      </c>
      <c r="F264" s="308">
        <f>IF(ISBLANK('4C'!E43),"##BLANK",'4C'!E43)</f>
        <v>-4.0792500000000023E-2</v>
      </c>
    </row>
    <row r="265" spans="2:6">
      <c r="B265" s="1916" t="str">
        <f>'4C'!AK43</f>
        <v>B0162RVWNP</v>
      </c>
      <c r="C265" s="239" t="s">
        <v>12910</v>
      </c>
      <c r="E265" s="301" t="s">
        <v>683</v>
      </c>
      <c r="F265" s="308">
        <f>IF(ISBLANK('4C'!F43),"##BLANK",'4C'!F43)</f>
        <v>-0.39618949800000108</v>
      </c>
    </row>
    <row r="266" spans="2:6">
      <c r="B266" s="1916" t="str">
        <f>'4C'!AL43</f>
        <v>B0162RVWWNP</v>
      </c>
      <c r="C266" s="239" t="s">
        <v>12911</v>
      </c>
      <c r="E266" s="301" t="s">
        <v>683</v>
      </c>
      <c r="F266" s="308">
        <f>IF(ISBLANK('4C'!G43),"##BLANK",'4C'!G43)</f>
        <v>0</v>
      </c>
    </row>
    <row r="267" spans="2:6">
      <c r="B267" s="1916" t="str">
        <f>'4C'!AM43</f>
        <v>B0162RVBIO</v>
      </c>
      <c r="C267" s="239" t="s">
        <v>12912</v>
      </c>
      <c r="E267" s="301" t="s">
        <v>683</v>
      </c>
      <c r="F267" s="308">
        <f>IF(ISBLANK('4C'!H43),"##BLANK",'4C'!H43)</f>
        <v>0</v>
      </c>
    </row>
    <row r="268" spans="2:6">
      <c r="B268" s="1916" t="str">
        <f>'4C'!AN43</f>
        <v>B0162RVTTTH</v>
      </c>
      <c r="C268" s="239" t="s">
        <v>12913</v>
      </c>
      <c r="E268" s="301" t="s">
        <v>683</v>
      </c>
      <c r="F268" s="308">
        <f>IF(ISBLANK('4C'!I43),"##BLANK",'4C'!I43)</f>
        <v>0</v>
      </c>
    </row>
    <row r="269" spans="2:6">
      <c r="B269" s="1916" t="str">
        <f>'4C'!AO43</f>
        <v>B0162RVCWR</v>
      </c>
      <c r="C269" s="239" t="s">
        <v>12914</v>
      </c>
      <c r="E269" s="301" t="s">
        <v>683</v>
      </c>
      <c r="F269" s="308">
        <f>IF(ISBLANK('4C'!J43),"##BLANK",'4C'!J43)</f>
        <v>-9.1907999999999809E-2</v>
      </c>
    </row>
    <row r="270" spans="2:6">
      <c r="B270" s="1916" t="str">
        <f>'4C'!AP43</f>
        <v>B0162RVCWNP</v>
      </c>
      <c r="C270" s="239" t="s">
        <v>12915</v>
      </c>
      <c r="E270" s="301" t="s">
        <v>683</v>
      </c>
      <c r="F270" s="308">
        <f>IF(ISBLANK('4C'!K43),"##BLANK",'4C'!K43)</f>
        <v>-0.4879302599999964</v>
      </c>
    </row>
    <row r="271" spans="2:6">
      <c r="B271" s="1916" t="str">
        <f>'4C'!AQ43</f>
        <v>B0162RVCWWNP</v>
      </c>
      <c r="C271" s="239" t="s">
        <v>12916</v>
      </c>
      <c r="E271" s="301" t="s">
        <v>683</v>
      </c>
      <c r="F271" s="308">
        <f>IF(ISBLANK('4C'!L43),"##BLANK",'4C'!L43)</f>
        <v>0</v>
      </c>
    </row>
    <row r="272" spans="2:6">
      <c r="B272" s="1916" t="str">
        <f>'4C'!AR43</f>
        <v>B0162RVCBIO</v>
      </c>
      <c r="C272" s="239" t="s">
        <v>12917</v>
      </c>
      <c r="E272" s="301" t="s">
        <v>683</v>
      </c>
      <c r="F272" s="308">
        <f>IF(ISBLANK('4C'!M43),"##BLANK",'4C'!M43)</f>
        <v>0</v>
      </c>
    </row>
    <row r="273" spans="2:6">
      <c r="B273" s="1916" t="str">
        <f>'4C'!AS43</f>
        <v>B0162RVCTTTH</v>
      </c>
      <c r="C273" s="239" t="s">
        <v>12918</v>
      </c>
      <c r="E273" s="301" t="s">
        <v>683</v>
      </c>
      <c r="F273" s="308">
        <f>IF(ISBLANK('4C'!N43),"##BLANK",'4C'!N43)</f>
        <v>0</v>
      </c>
    </row>
    <row r="274" spans="2:6">
      <c r="B274" s="1916" t="str">
        <f>'4C'!AO44</f>
        <v>B0163ODIWR</v>
      </c>
      <c r="C274" s="239" t="s">
        <v>12919</v>
      </c>
      <c r="E274" s="301" t="s">
        <v>683</v>
      </c>
      <c r="F274" s="308">
        <f>IF(ISBLANK('4C'!J44),"##BLANK",'4C'!J44)</f>
        <v>0</v>
      </c>
    </row>
    <row r="275" spans="2:6">
      <c r="B275" s="1916" t="str">
        <f>'4C'!AP44</f>
        <v>B0163ODCWNP</v>
      </c>
      <c r="C275" s="239" t="s">
        <v>12920</v>
      </c>
      <c r="E275" s="301" t="s">
        <v>683</v>
      </c>
      <c r="F275" s="308">
        <f>IF(ISBLANK('4C'!K44),"##BLANK",'4C'!K44)</f>
        <v>0</v>
      </c>
    </row>
    <row r="276" spans="2:6">
      <c r="B276" s="1916" t="str">
        <f>'4C'!AQ44</f>
        <v>B0163ODCWWNP</v>
      </c>
      <c r="C276" s="239" t="s">
        <v>12921</v>
      </c>
      <c r="E276" s="301" t="s">
        <v>683</v>
      </c>
      <c r="F276" s="308">
        <f>IF(ISBLANK('4C'!L44),"##BLANK",'4C'!L44)</f>
        <v>0</v>
      </c>
    </row>
    <row r="277" spans="2:6">
      <c r="B277" s="1916" t="str">
        <f>'4C'!AR44</f>
        <v>B0163ODCBIO</v>
      </c>
      <c r="C277" s="239" t="s">
        <v>12922</v>
      </c>
      <c r="E277" s="301" t="s">
        <v>683</v>
      </c>
      <c r="F277" s="308">
        <f>IF(ISBLANK('4C'!M44),"##BLANK",'4C'!M44)</f>
        <v>0</v>
      </c>
    </row>
    <row r="278" spans="2:6">
      <c r="B278" s="1916" t="str">
        <f>'4C'!AS44</f>
        <v>RCT00588TTT</v>
      </c>
      <c r="C278" s="239" t="s">
        <v>12923</v>
      </c>
      <c r="E278" s="301" t="s">
        <v>683</v>
      </c>
      <c r="F278" s="308">
        <f>IF(ISBLANK('4C'!N44),"##BLANK",'4C'!N44)</f>
        <v>0</v>
      </c>
    </row>
    <row r="279" spans="2:6">
      <c r="B279" s="1916" t="str">
        <f>'4C'!AO46</f>
        <v>B0164RCVWR</v>
      </c>
      <c r="C279" s="239" t="s">
        <v>12924</v>
      </c>
      <c r="E279" s="301" t="s">
        <v>683</v>
      </c>
      <c r="F279" s="308">
        <f>IF(ISBLANK('4C'!J46),"##BLANK",'4C'!J46)</f>
        <v>21.637</v>
      </c>
    </row>
    <row r="280" spans="2:6">
      <c r="B280" s="1916" t="str">
        <f>'4C'!AP46</f>
        <v>B0164RCCWNP</v>
      </c>
      <c r="C280" s="239" t="s">
        <v>12925</v>
      </c>
      <c r="E280" s="301" t="s">
        <v>683</v>
      </c>
      <c r="F280" s="308">
        <f>IF(ISBLANK('4C'!K46),"##BLANK",'4C'!K46)</f>
        <v>427.91899999999998</v>
      </c>
    </row>
    <row r="281" spans="2:6">
      <c r="B281" s="1916" t="str">
        <f>'4C'!AQ46</f>
        <v>B0164RCCWWNP</v>
      </c>
      <c r="C281" s="239" t="s">
        <v>12926</v>
      </c>
      <c r="E281" s="301" t="s">
        <v>683</v>
      </c>
      <c r="F281" s="308">
        <f>IF(ISBLANK('4C'!L46),"##BLANK",'4C'!L46)</f>
        <v>0</v>
      </c>
    </row>
    <row r="282" spans="2:6">
      <c r="B282" s="1916" t="str">
        <f>'4C'!AR46</f>
        <v>B0164RCCBIO</v>
      </c>
      <c r="C282" s="239" t="s">
        <v>12927</v>
      </c>
      <c r="E282" s="301" t="s">
        <v>683</v>
      </c>
      <c r="F282" s="308">
        <f>IF(ISBLANK('4C'!M46),"##BLANK",'4C'!M46)</f>
        <v>0</v>
      </c>
    </row>
    <row r="283" spans="2:6">
      <c r="B283" s="1916" t="str">
        <f>'4C'!AS46</f>
        <v>RCT00586TTT</v>
      </c>
      <c r="C283" s="239" t="s">
        <v>12928</v>
      </c>
      <c r="E283" s="301" t="s">
        <v>683</v>
      </c>
      <c r="F283" s="308">
        <f>IF(ISBLANK('4C'!N46),"##BLANK",'4C'!N46)</f>
        <v>0</v>
      </c>
    </row>
    <row r="284" spans="2:6">
      <c r="B284" s="1916" t="str">
        <f>'4C'!AO47</f>
        <v>B0165SRVWR</v>
      </c>
      <c r="C284" s="239" t="s">
        <v>12929</v>
      </c>
      <c r="E284" s="301" t="s">
        <v>683</v>
      </c>
      <c r="F284" s="308">
        <f>IF(ISBLANK('4C'!J47),"##BLANK",'4C'!J47)</f>
        <v>21.545092</v>
      </c>
    </row>
    <row r="285" spans="2:6">
      <c r="B285" s="1916" t="str">
        <f>'4C'!AP47</f>
        <v>B0165SRCWNP</v>
      </c>
      <c r="C285" s="239" t="s">
        <v>12930</v>
      </c>
      <c r="E285" s="301" t="s">
        <v>683</v>
      </c>
      <c r="F285" s="308">
        <f>IF(ISBLANK('4C'!K47),"##BLANK",'4C'!K47)</f>
        <v>428.57906973999997</v>
      </c>
    </row>
    <row r="286" spans="2:6">
      <c r="B286" s="1916" t="str">
        <f>'4C'!AQ47</f>
        <v>B0165SRCWWNP</v>
      </c>
      <c r="C286" s="239" t="s">
        <v>12931</v>
      </c>
      <c r="E286" s="301" t="s">
        <v>683</v>
      </c>
      <c r="F286" s="308">
        <f>IF(ISBLANK('4C'!L47),"##BLANK",'4C'!L47)</f>
        <v>0</v>
      </c>
    </row>
    <row r="287" spans="2:6">
      <c r="B287" s="1916" t="str">
        <f>'4C'!AR47</f>
        <v>B0165SRCBIO</v>
      </c>
      <c r="C287" s="239" t="s">
        <v>12932</v>
      </c>
      <c r="E287" s="301" t="s">
        <v>683</v>
      </c>
      <c r="F287" s="308">
        <f>IF(ISBLANK('4C'!M47),"##BLANK",'4C'!M47)</f>
        <v>0</v>
      </c>
    </row>
    <row r="288" spans="2:6">
      <c r="B288" s="1916" t="str">
        <f>'4C'!AS47</f>
        <v>RCT00589TTT</v>
      </c>
      <c r="C288" s="239" t="s">
        <v>12933</v>
      </c>
      <c r="E288" s="301" t="s">
        <v>683</v>
      </c>
      <c r="F288" s="308">
        <f>IF(ISBLANK('4C'!N47),"##BLANK",'4C'!N47)</f>
        <v>0</v>
      </c>
    </row>
    <row r="289" spans="2:6">
      <c r="B289" s="1916" t="str">
        <f>'4D'!AF9</f>
        <v>B0203TAS</v>
      </c>
      <c r="C289" s="239" t="s">
        <v>12934</v>
      </c>
      <c r="E289" s="301" t="s">
        <v>683</v>
      </c>
      <c r="F289" s="308">
        <f>IF(ISBLANK('4D'!J9),"##BLANK",'4D'!J9)</f>
        <v>65.334000000000003</v>
      </c>
    </row>
    <row r="290" spans="2:6">
      <c r="B290" s="1916" t="str">
        <f>'4D'!AF10</f>
        <v>B0204TAS</v>
      </c>
      <c r="C290" s="239" t="s">
        <v>12935</v>
      </c>
      <c r="E290" s="301" t="s">
        <v>683</v>
      </c>
      <c r="F290" s="308">
        <f>IF(ISBLANK('4D'!J10),"##BLANK",'4D'!J10)</f>
        <v>0</v>
      </c>
    </row>
    <row r="291" spans="2:6">
      <c r="B291" s="1916" t="str">
        <f>'4D'!AA11</f>
        <v>BM320WR_DS</v>
      </c>
      <c r="C291" s="239" t="s">
        <v>12936</v>
      </c>
      <c r="E291" s="301" t="s">
        <v>683</v>
      </c>
      <c r="F291" s="308">
        <f>IF(ISBLANK('4D'!E11),"##BLANK",'4D'!E11)</f>
        <v>0</v>
      </c>
    </row>
    <row r="292" spans="2:6">
      <c r="B292" s="1916" t="str">
        <f>'4D'!AB11</f>
        <v>BM320RWT_DS</v>
      </c>
      <c r="C292" s="239" t="s">
        <v>12937</v>
      </c>
      <c r="E292" s="301" t="s">
        <v>683</v>
      </c>
      <c r="F292" s="308">
        <f>IF(ISBLANK('4D'!F11),"##BLANK",'4D'!F11)</f>
        <v>0</v>
      </c>
    </row>
    <row r="293" spans="2:6">
      <c r="B293" s="1916" t="str">
        <f>'4D'!AC11</f>
        <v>BM320RWS_DS</v>
      </c>
      <c r="C293" s="239" t="s">
        <v>12938</v>
      </c>
      <c r="E293" s="301" t="s">
        <v>683</v>
      </c>
      <c r="F293" s="308">
        <f>IF(ISBLANK('4D'!G11),"##BLANK",'4D'!G11)</f>
        <v>0</v>
      </c>
    </row>
    <row r="294" spans="2:6">
      <c r="B294" s="1916" t="str">
        <f>'4D'!AD11</f>
        <v>BM320WT_DS</v>
      </c>
      <c r="C294" s="239" t="s">
        <v>12939</v>
      </c>
      <c r="E294" s="301" t="s">
        <v>683</v>
      </c>
      <c r="F294" s="308">
        <f>IF(ISBLANK('4D'!H11),"##BLANK",'4D'!H11)</f>
        <v>0</v>
      </c>
    </row>
    <row r="295" spans="2:6">
      <c r="B295" s="1916" t="str">
        <f>'4D'!AE11</f>
        <v>BM320TWD_DS</v>
      </c>
      <c r="C295" s="239" t="s">
        <v>12940</v>
      </c>
      <c r="E295" s="301" t="s">
        <v>683</v>
      </c>
      <c r="F295" s="308">
        <f>IF(ISBLANK('4D'!I11),"##BLANK",'4D'!I11)</f>
        <v>0.224</v>
      </c>
    </row>
    <row r="296" spans="2:6">
      <c r="B296" s="1916" t="str">
        <f>'4D'!AF11</f>
        <v>BM320TTAS_DS</v>
      </c>
      <c r="C296" s="239" t="s">
        <v>12941</v>
      </c>
      <c r="E296" s="301" t="s">
        <v>683</v>
      </c>
      <c r="F296" s="308">
        <f>IF(ISBLANK('4D'!J11),"##BLANK",'4D'!J11)</f>
        <v>0.224</v>
      </c>
    </row>
    <row r="297" spans="2:6">
      <c r="B297" s="1916" t="str">
        <f>'4D'!AA12</f>
        <v>BM319WR_4D</v>
      </c>
      <c r="C297" s="239" t="s">
        <v>12942</v>
      </c>
      <c r="E297" s="301" t="s">
        <v>683</v>
      </c>
      <c r="F297" s="308">
        <f>IF(ISBLANK('4D'!E12),"##BLANK",'4D'!E12)</f>
        <v>8.2940000000000005</v>
      </c>
    </row>
    <row r="298" spans="2:6">
      <c r="B298" s="1916" t="str">
        <f>'4D'!AB12</f>
        <v>BM319RWT</v>
      </c>
      <c r="C298" s="239" t="s">
        <v>12943</v>
      </c>
      <c r="E298" s="301" t="s">
        <v>683</v>
      </c>
      <c r="F298" s="308">
        <f>IF(ISBLANK('4D'!F12),"##BLANK",'4D'!F12)</f>
        <v>1.5860000000000001</v>
      </c>
    </row>
    <row r="299" spans="2:6">
      <c r="B299" s="1916" t="str">
        <f>'4D'!AC12</f>
        <v>BM319RWS</v>
      </c>
      <c r="C299" s="239" t="s">
        <v>12944</v>
      </c>
      <c r="E299" s="301" t="s">
        <v>683</v>
      </c>
      <c r="F299" s="308">
        <f>IF(ISBLANK('4D'!G12),"##BLANK",'4D'!G12)</f>
        <v>8.0000000000000002E-3</v>
      </c>
    </row>
    <row r="300" spans="2:6">
      <c r="B300" s="1916" t="str">
        <f>'4D'!AD12</f>
        <v>BM319WT</v>
      </c>
      <c r="C300" s="239" t="s">
        <v>12945</v>
      </c>
      <c r="E300" s="301" t="s">
        <v>683</v>
      </c>
      <c r="F300" s="308">
        <f>IF(ISBLANK('4D'!H12),"##BLANK",'4D'!H12)</f>
        <v>7.6020000000000003</v>
      </c>
    </row>
    <row r="301" spans="2:6">
      <c r="B301" s="1916" t="str">
        <f>'4D'!AE12</f>
        <v>BM319TWD</v>
      </c>
      <c r="C301" s="239" t="s">
        <v>12946</v>
      </c>
      <c r="E301" s="301" t="s">
        <v>683</v>
      </c>
      <c r="F301" s="308">
        <f>IF(ISBLANK('4D'!I12),"##BLANK",'4D'!I12)</f>
        <v>48.068000000000005</v>
      </c>
    </row>
    <row r="302" spans="2:6">
      <c r="B302" s="1916" t="str">
        <f>'4D'!AF12</f>
        <v>BM319TAS</v>
      </c>
      <c r="C302" s="239" t="s">
        <v>12947</v>
      </c>
      <c r="E302" s="301" t="s">
        <v>683</v>
      </c>
      <c r="F302" s="308">
        <f>IF(ISBLANK('4D'!J12),"##BLANK",'4D'!J12)</f>
        <v>65.558000000000007</v>
      </c>
    </row>
    <row r="303" spans="2:6">
      <c r="B303" s="1916" t="str">
        <f>'4D'!AA13</f>
        <v>BM323WR</v>
      </c>
      <c r="C303" s="239" t="s">
        <v>12948</v>
      </c>
      <c r="E303" s="301" t="s">
        <v>683</v>
      </c>
      <c r="F303" s="308">
        <f>IF(ISBLANK('4D'!E13),"##BLANK",'4D'!E13)</f>
        <v>2.993253124703301E-2</v>
      </c>
    </row>
    <row r="304" spans="2:6">
      <c r="B304" s="1916" t="str">
        <f>'4D'!AB13</f>
        <v>BM323RWT</v>
      </c>
      <c r="C304" s="239" t="s">
        <v>12949</v>
      </c>
      <c r="E304" s="301" t="s">
        <v>683</v>
      </c>
      <c r="F304" s="308">
        <f>IF(ISBLANK('4D'!F13),"##BLANK",'4D'!F13)</f>
        <v>6.7854905591843507E-3</v>
      </c>
    </row>
    <row r="305" spans="2:6">
      <c r="B305" s="1916" t="str">
        <f>'4D'!AC13</f>
        <v>BM323RWS</v>
      </c>
      <c r="C305" s="239" t="s">
        <v>12950</v>
      </c>
      <c r="E305" s="301" t="s">
        <v>683</v>
      </c>
      <c r="F305" s="308">
        <f>IF(ISBLANK('4D'!G13),"##BLANK",'4D'!G13)</f>
        <v>6.8211339851427485E-6</v>
      </c>
    </row>
    <row r="306" spans="2:6">
      <c r="B306" s="1916" t="str">
        <f>'4D'!AD13</f>
        <v>BM323WT</v>
      </c>
      <c r="C306" s="239" t="s">
        <v>12951</v>
      </c>
      <c r="E306" s="301" t="s">
        <v>683</v>
      </c>
      <c r="F306" s="308">
        <f>IF(ISBLANK('4D'!H13),"##BLANK",'4D'!H13)</f>
        <v>0.76559089696511373</v>
      </c>
    </row>
    <row r="307" spans="2:6">
      <c r="B307" s="1916" t="str">
        <f>'4D'!AE13</f>
        <v>BM323TWD</v>
      </c>
      <c r="C307" s="239" t="s">
        <v>12952</v>
      </c>
      <c r="E307" s="301" t="s">
        <v>683</v>
      </c>
      <c r="F307" s="308">
        <f>IF(ISBLANK('4D'!I13),"##BLANK",'4D'!I13)</f>
        <v>0.97149024114741511</v>
      </c>
    </row>
    <row r="308" spans="2:6">
      <c r="B308" s="1916" t="str">
        <f>'4D'!AF13</f>
        <v>BM323TAS</v>
      </c>
      <c r="C308" s="239" t="s">
        <v>12953</v>
      </c>
      <c r="E308" s="301" t="s">
        <v>683</v>
      </c>
      <c r="F308" s="308">
        <f>IF(ISBLANK('4D'!J13),"##BLANK",'4D'!J13)</f>
        <v>1.7738059810527314</v>
      </c>
    </row>
    <row r="309" spans="2:6">
      <c r="B309" s="1916" t="str">
        <f>'4D'!AA14</f>
        <v>BM351WRT</v>
      </c>
      <c r="C309" s="239" t="s">
        <v>12954</v>
      </c>
      <c r="E309" s="301" t="s">
        <v>683</v>
      </c>
      <c r="F309" s="308">
        <f>IF(ISBLANK('4D'!E14),"##BLANK",'4D'!E14)</f>
        <v>8.3239325312470331</v>
      </c>
    </row>
    <row r="310" spans="2:6">
      <c r="B310" s="1916" t="str">
        <f>'4D'!AB14</f>
        <v>BM351RWT</v>
      </c>
      <c r="C310" s="239" t="s">
        <v>12955</v>
      </c>
      <c r="E310" s="301" t="s">
        <v>683</v>
      </c>
      <c r="F310" s="308">
        <f>IF(ISBLANK('4D'!F14),"##BLANK",'4D'!F14)</f>
        <v>1.5927854905591845</v>
      </c>
    </row>
    <row r="311" spans="2:6">
      <c r="B311" s="1916" t="str">
        <f>'4D'!AC14</f>
        <v>BM351RWS</v>
      </c>
      <c r="C311" s="239" t="s">
        <v>12956</v>
      </c>
      <c r="E311" s="301" t="s">
        <v>683</v>
      </c>
      <c r="F311" s="308">
        <f>IF(ISBLANK('4D'!G14),"##BLANK",'4D'!G14)</f>
        <v>8.0068211339851432E-3</v>
      </c>
    </row>
    <row r="312" spans="2:6">
      <c r="B312" s="1916" t="str">
        <f>'4D'!AD14</f>
        <v>BM351WT</v>
      </c>
      <c r="C312" s="239" t="s">
        <v>12957</v>
      </c>
      <c r="E312" s="301" t="s">
        <v>683</v>
      </c>
      <c r="F312" s="308">
        <f>IF(ISBLANK('4D'!H14),"##BLANK",'4D'!H14)</f>
        <v>8.3675908969651136</v>
      </c>
    </row>
    <row r="313" spans="2:6">
      <c r="B313" s="1916" t="str">
        <f>'4D'!AE14</f>
        <v>BM351TWD</v>
      </c>
      <c r="C313" s="239" t="s">
        <v>12958</v>
      </c>
      <c r="E313" s="301" t="s">
        <v>683</v>
      </c>
      <c r="F313" s="308">
        <f>IF(ISBLANK('4D'!I14),"##BLANK",'4D'!I14)</f>
        <v>49.039490241147419</v>
      </c>
    </row>
    <row r="314" spans="2:6">
      <c r="B314" s="1916" t="str">
        <f>'4D'!AF14</f>
        <v>BM351TAS</v>
      </c>
      <c r="C314" s="239" t="s">
        <v>12959</v>
      </c>
      <c r="E314" s="301" t="s">
        <v>683</v>
      </c>
      <c r="F314" s="308">
        <f>IF(ISBLANK('4D'!J14),"##BLANK",'4D'!J14)</f>
        <v>67.331805981052739</v>
      </c>
    </row>
    <row r="315" spans="2:6">
      <c r="B315" s="1916" t="str">
        <f>'4D'!AA17</f>
        <v>B0206WR</v>
      </c>
      <c r="C315" s="239" t="s">
        <v>12960</v>
      </c>
      <c r="E315" s="301" t="s">
        <v>683</v>
      </c>
      <c r="F315" s="308">
        <f>IF(ISBLANK('4D'!E17),"##BLANK",'4D'!E17)</f>
        <v>0</v>
      </c>
    </row>
    <row r="316" spans="2:6">
      <c r="B316" s="1916" t="str">
        <f>'4D'!AB17</f>
        <v>B0206RWT</v>
      </c>
      <c r="C316" s="239" t="s">
        <v>12961</v>
      </c>
      <c r="E316" s="301" t="s">
        <v>683</v>
      </c>
      <c r="F316" s="308">
        <f>IF(ISBLANK('4D'!F17),"##BLANK",'4D'!F17)</f>
        <v>0</v>
      </c>
    </row>
    <row r="317" spans="2:6">
      <c r="B317" s="1916" t="str">
        <f>'4D'!AC17</f>
        <v>B0206RWS</v>
      </c>
      <c r="C317" s="239" t="s">
        <v>12962</v>
      </c>
      <c r="E317" s="301" t="s">
        <v>683</v>
      </c>
      <c r="F317" s="308">
        <f>IF(ISBLANK('4D'!G17),"##BLANK",'4D'!G17)</f>
        <v>0</v>
      </c>
    </row>
    <row r="318" spans="2:6">
      <c r="B318" s="1916" t="str">
        <f>'4D'!AD17</f>
        <v>B0206WT</v>
      </c>
      <c r="C318" s="239" t="s">
        <v>12963</v>
      </c>
      <c r="E318" s="301" t="s">
        <v>683</v>
      </c>
      <c r="F318" s="308">
        <f>IF(ISBLANK('4D'!H17),"##BLANK",'4D'!H17)</f>
        <v>0</v>
      </c>
    </row>
    <row r="319" spans="2:6">
      <c r="B319" s="1916" t="str">
        <f>'4D'!AE17</f>
        <v>B0206TWD</v>
      </c>
      <c r="C319" s="239" t="s">
        <v>12964</v>
      </c>
      <c r="E319" s="301" t="s">
        <v>683</v>
      </c>
      <c r="F319" s="308">
        <f>IF(ISBLANK('4D'!I17),"##BLANK",'4D'!I17)</f>
        <v>3.5179999999999998</v>
      </c>
    </row>
    <row r="320" spans="2:6">
      <c r="B320" s="1916" t="str">
        <f>'4D'!AF17</f>
        <v>B0206TAS</v>
      </c>
      <c r="C320" s="239" t="s">
        <v>12965</v>
      </c>
      <c r="E320" s="301" t="s">
        <v>683</v>
      </c>
      <c r="F320" s="308">
        <f>IF(ISBLANK('4D'!J17),"##BLANK",'4D'!J17)</f>
        <v>3.5179999999999998</v>
      </c>
    </row>
    <row r="321" spans="2:6">
      <c r="B321" s="1916" t="str">
        <f>'4D'!AF20</f>
        <v>B0207TAS</v>
      </c>
      <c r="C321" s="239" t="s">
        <v>12966</v>
      </c>
      <c r="E321" s="301" t="s">
        <v>683</v>
      </c>
      <c r="F321" s="308">
        <f>IF(ISBLANK('4D'!J20),"##BLANK",'4D'!J20)</f>
        <v>21.710999999999999</v>
      </c>
    </row>
    <row r="322" spans="2:6">
      <c r="B322" s="1916" t="str">
        <f>'4D'!AF21</f>
        <v>B0208TAS</v>
      </c>
      <c r="C322" s="239" t="s">
        <v>12967</v>
      </c>
      <c r="E322" s="301" t="s">
        <v>683</v>
      </c>
      <c r="F322" s="308">
        <f>IF(ISBLANK('4D'!J21),"##BLANK",'4D'!J21)</f>
        <v>19.812000000000001</v>
      </c>
    </row>
    <row r="323" spans="2:6">
      <c r="B323" s="1916" t="str">
        <f>'4D'!AA22</f>
        <v>B0291TDS_WR</v>
      </c>
      <c r="C323" s="239" t="s">
        <v>12968</v>
      </c>
      <c r="E323" s="301" t="s">
        <v>683</v>
      </c>
      <c r="F323" s="308">
        <f>IF(ISBLANK('4D'!E22),"##BLANK",'4D'!E22)</f>
        <v>0</v>
      </c>
    </row>
    <row r="324" spans="2:6">
      <c r="B324" s="1916" t="str">
        <f>'4D'!AB22</f>
        <v>B0291TDS_RWT</v>
      </c>
      <c r="C324" s="239" t="s">
        <v>12969</v>
      </c>
      <c r="E324" s="301" t="s">
        <v>683</v>
      </c>
      <c r="F324" s="308">
        <f>IF(ISBLANK('4D'!F22),"##BLANK",'4D'!F22)</f>
        <v>0</v>
      </c>
    </row>
    <row r="325" spans="2:6">
      <c r="B325" s="1916" t="str">
        <f>'4D'!AC22</f>
        <v>B0291TDS_RWS</v>
      </c>
      <c r="C325" s="239" t="s">
        <v>12970</v>
      </c>
      <c r="E325" s="301" t="s">
        <v>683</v>
      </c>
      <c r="F325" s="308">
        <f>IF(ISBLANK('4D'!G22),"##BLANK",'4D'!G22)</f>
        <v>0</v>
      </c>
    </row>
    <row r="326" spans="2:6">
      <c r="B326" s="1916" t="str">
        <f>'4D'!AD22</f>
        <v>B0291TDS_WT</v>
      </c>
      <c r="C326" s="239" t="s">
        <v>12971</v>
      </c>
      <c r="E326" s="301" t="s">
        <v>683</v>
      </c>
      <c r="F326" s="308">
        <f>IF(ISBLANK('4D'!H22),"##BLANK",'4D'!H22)</f>
        <v>0</v>
      </c>
    </row>
    <row r="327" spans="2:6">
      <c r="B327" s="1916" t="str">
        <f>'4D'!AE22</f>
        <v>B0291TDS_TWD</v>
      </c>
      <c r="C327" s="239" t="s">
        <v>12972</v>
      </c>
      <c r="E327" s="301" t="s">
        <v>683</v>
      </c>
      <c r="F327" s="308">
        <f>IF(ISBLANK('4D'!I22),"##BLANK",'4D'!I22)</f>
        <v>12.125999999999999</v>
      </c>
    </row>
    <row r="328" spans="2:6">
      <c r="B328" s="1916" t="str">
        <f>'4D'!AF22</f>
        <v>B0291TAS</v>
      </c>
      <c r="C328" s="239" t="s">
        <v>12973</v>
      </c>
      <c r="E328" s="301" t="s">
        <v>683</v>
      </c>
      <c r="F328" s="308">
        <f>IF(ISBLANK('4D'!J22),"##BLANK",'4D'!J22)</f>
        <v>12.125999999999999</v>
      </c>
    </row>
    <row r="329" spans="2:6">
      <c r="B329" s="1916" t="str">
        <f>'4D'!AA23</f>
        <v>BC30498WR_4D</v>
      </c>
      <c r="C329" s="239" t="s">
        <v>12974</v>
      </c>
      <c r="E329" s="301" t="s">
        <v>683</v>
      </c>
      <c r="F329" s="308">
        <f>IF(ISBLANK('4D'!E23),"##BLANK",'4D'!E23)</f>
        <v>3.2640000000000002</v>
      </c>
    </row>
    <row r="330" spans="2:6">
      <c r="B330" s="1916" t="str">
        <f>'4D'!AB23</f>
        <v>BC30498RWT</v>
      </c>
      <c r="C330" s="239" t="s">
        <v>12975</v>
      </c>
      <c r="E330" s="301" t="s">
        <v>683</v>
      </c>
      <c r="F330" s="308">
        <f>IF(ISBLANK('4D'!F23),"##BLANK",'4D'!F23)</f>
        <v>3.5000000000000003E-2</v>
      </c>
    </row>
    <row r="331" spans="2:6">
      <c r="B331" s="1916" t="str">
        <f>'4D'!AC23</f>
        <v>BC30498RWS</v>
      </c>
      <c r="C331" s="239" t="s">
        <v>12976</v>
      </c>
      <c r="E331" s="301" t="s">
        <v>683</v>
      </c>
      <c r="F331" s="308">
        <f>IF(ISBLANK('4D'!G23),"##BLANK",'4D'!G23)</f>
        <v>0</v>
      </c>
    </row>
    <row r="332" spans="2:6">
      <c r="B332" s="1916" t="str">
        <f>'4D'!AD23</f>
        <v>BC30498WT</v>
      </c>
      <c r="C332" s="239" t="s">
        <v>12977</v>
      </c>
      <c r="E332" s="301" t="s">
        <v>683</v>
      </c>
      <c r="F332" s="308">
        <f>IF(ISBLANK('4D'!H23),"##BLANK",'4D'!H23)</f>
        <v>18.593</v>
      </c>
    </row>
    <row r="333" spans="2:6">
      <c r="B333" s="1916" t="str">
        <f>'4D'!AE23</f>
        <v>BC30498TWD</v>
      </c>
      <c r="C333" s="239" t="s">
        <v>12978</v>
      </c>
      <c r="E333" s="301" t="s">
        <v>683</v>
      </c>
      <c r="F333" s="308">
        <f>IF(ISBLANK('4D'!I23),"##BLANK",'4D'!I23)</f>
        <v>31.756999999999998</v>
      </c>
    </row>
    <row r="334" spans="2:6">
      <c r="B334" s="1916" t="str">
        <f>'4D'!AF23</f>
        <v>BC30498TAS</v>
      </c>
      <c r="C334" s="239" t="s">
        <v>12979</v>
      </c>
      <c r="E334" s="301" t="s">
        <v>683</v>
      </c>
      <c r="F334" s="308">
        <f>IF(ISBLANK('4D'!J23),"##BLANK",'4D'!J23)</f>
        <v>53.649000000000001</v>
      </c>
    </row>
    <row r="335" spans="2:6">
      <c r="B335" s="1916" t="str">
        <f>'4D'!AA24</f>
        <v>BM333WR</v>
      </c>
      <c r="C335" s="239" t="s">
        <v>12948</v>
      </c>
      <c r="E335" s="301" t="s">
        <v>683</v>
      </c>
      <c r="F335" s="308">
        <f>IF(ISBLANK('4D'!E24),"##BLANK",'4D'!E24)</f>
        <v>0</v>
      </c>
    </row>
    <row r="336" spans="2:6">
      <c r="B336" s="1916" t="str">
        <f>'4D'!AB24</f>
        <v>BM333RWT</v>
      </c>
      <c r="C336" s="239" t="s">
        <v>12949</v>
      </c>
      <c r="E336" s="301" t="s">
        <v>683</v>
      </c>
      <c r="F336" s="308">
        <f>IF(ISBLANK('4D'!F24),"##BLANK",'4D'!F24)</f>
        <v>0</v>
      </c>
    </row>
    <row r="337" spans="2:6">
      <c r="B337" s="1916" t="str">
        <f>'4D'!AC24</f>
        <v>BM333RWS</v>
      </c>
      <c r="C337" s="239" t="s">
        <v>12950</v>
      </c>
      <c r="E337" s="301" t="s">
        <v>683</v>
      </c>
      <c r="F337" s="308">
        <f>IF(ISBLANK('4D'!G24),"##BLANK",'4D'!G24)</f>
        <v>0</v>
      </c>
    </row>
    <row r="338" spans="2:6">
      <c r="B338" s="1916" t="str">
        <f>'4D'!AD24</f>
        <v>BM333WT</v>
      </c>
      <c r="C338" s="239" t="s">
        <v>12980</v>
      </c>
      <c r="E338" s="301" t="s">
        <v>683</v>
      </c>
      <c r="F338" s="308">
        <f>IF(ISBLANK('4D'!H24),"##BLANK",'4D'!H24)</f>
        <v>0</v>
      </c>
    </row>
    <row r="339" spans="2:6">
      <c r="B339" s="1916" t="str">
        <f>'4D'!AE24</f>
        <v>BM333TWD</v>
      </c>
      <c r="C339" s="239" t="s">
        <v>12981</v>
      </c>
      <c r="E339" s="301" t="s">
        <v>683</v>
      </c>
      <c r="F339" s="308">
        <f>IF(ISBLANK('4D'!I24),"##BLANK",'4D'!I24)</f>
        <v>0</v>
      </c>
    </row>
    <row r="340" spans="2:6">
      <c r="B340" s="1916" t="str">
        <f>'4D'!AF24</f>
        <v>BM333TAS</v>
      </c>
      <c r="C340" s="239" t="s">
        <v>12982</v>
      </c>
      <c r="E340" s="301" t="s">
        <v>683</v>
      </c>
      <c r="F340" s="308">
        <f>IF(ISBLANK('4D'!J24),"##BLANK",'4D'!J24)</f>
        <v>0</v>
      </c>
    </row>
    <row r="341" spans="2:6">
      <c r="B341" s="1916" t="str">
        <f>'4D'!AA25</f>
        <v>BA1070WR_4D</v>
      </c>
      <c r="C341" s="239" t="s">
        <v>12983</v>
      </c>
      <c r="E341" s="301" t="s">
        <v>683</v>
      </c>
      <c r="F341" s="308">
        <f>IF(ISBLANK('4D'!E25),"##BLANK",'4D'!E25)</f>
        <v>3.2640000000000002</v>
      </c>
    </row>
    <row r="342" spans="2:6">
      <c r="B342" s="1916" t="str">
        <f>'4D'!AB25</f>
        <v>BA1070RWT</v>
      </c>
      <c r="C342" s="239" t="s">
        <v>12984</v>
      </c>
      <c r="E342" s="301" t="s">
        <v>683</v>
      </c>
      <c r="F342" s="308">
        <f>IF(ISBLANK('4D'!F25),"##BLANK",'4D'!F25)</f>
        <v>3.5000000000000003E-2</v>
      </c>
    </row>
    <row r="343" spans="2:6">
      <c r="B343" s="1916" t="str">
        <f>'4D'!AC25</f>
        <v>BA1070RWS</v>
      </c>
      <c r="C343" s="239" t="s">
        <v>12985</v>
      </c>
      <c r="E343" s="301" t="s">
        <v>683</v>
      </c>
      <c r="F343" s="308">
        <f>IF(ISBLANK('4D'!G25),"##BLANK",'4D'!G25)</f>
        <v>0</v>
      </c>
    </row>
    <row r="344" spans="2:6">
      <c r="B344" s="1916" t="str">
        <f>'4D'!AD25</f>
        <v>BA1070WT</v>
      </c>
      <c r="C344" s="239" t="s">
        <v>12986</v>
      </c>
      <c r="E344" s="301" t="s">
        <v>683</v>
      </c>
      <c r="F344" s="308">
        <f>IF(ISBLANK('4D'!H25),"##BLANK",'4D'!H25)</f>
        <v>18.593</v>
      </c>
    </row>
    <row r="345" spans="2:6">
      <c r="B345" s="1916" t="str">
        <f>'4D'!AE25</f>
        <v>BA1070TWD</v>
      </c>
      <c r="C345" s="239" t="s">
        <v>12987</v>
      </c>
      <c r="E345" s="301" t="s">
        <v>683</v>
      </c>
      <c r="F345" s="308">
        <f>IF(ISBLANK('4D'!I25),"##BLANK",'4D'!I25)</f>
        <v>31.756999999999998</v>
      </c>
    </row>
    <row r="346" spans="2:6">
      <c r="B346" s="1916" t="str">
        <f>'4D'!AF25</f>
        <v>BA1070TAS</v>
      </c>
      <c r="C346" s="239" t="s">
        <v>12988</v>
      </c>
      <c r="E346" s="301" t="s">
        <v>683</v>
      </c>
      <c r="F346" s="308">
        <f>IF(ISBLANK('4D'!J25),"##BLANK",'4D'!J25)</f>
        <v>53.649000000000001</v>
      </c>
    </row>
    <row r="347" spans="2:6">
      <c r="B347" s="1916" t="str">
        <f>'4D'!AA28</f>
        <v>B0500WR</v>
      </c>
      <c r="C347" s="239" t="s">
        <v>12989</v>
      </c>
      <c r="E347" s="301" t="s">
        <v>683</v>
      </c>
      <c r="F347" s="308">
        <f>IF(ISBLANK('4D'!E28),"##BLANK",'4D'!E28)</f>
        <v>0</v>
      </c>
    </row>
    <row r="348" spans="2:6">
      <c r="B348" s="1916" t="str">
        <f>'4D'!AB28</f>
        <v>B0500RWT</v>
      </c>
      <c r="C348" s="239" t="s">
        <v>12990</v>
      </c>
      <c r="E348" s="301" t="s">
        <v>683</v>
      </c>
      <c r="F348" s="308">
        <f>IF(ISBLANK('4D'!F28),"##BLANK",'4D'!F28)</f>
        <v>0</v>
      </c>
    </row>
    <row r="349" spans="2:6">
      <c r="B349" s="1916" t="str">
        <f>'4D'!AC28</f>
        <v>B0500RWS</v>
      </c>
      <c r="C349" s="239" t="s">
        <v>12991</v>
      </c>
      <c r="E349" s="301" t="s">
        <v>683</v>
      </c>
      <c r="F349" s="308">
        <f>IF(ISBLANK('4D'!G28),"##BLANK",'4D'!G28)</f>
        <v>0</v>
      </c>
    </row>
    <row r="350" spans="2:6">
      <c r="B350" s="1916" t="str">
        <f>'4D'!AD28</f>
        <v>B0500WT</v>
      </c>
      <c r="C350" s="239" t="s">
        <v>12992</v>
      </c>
      <c r="E350" s="301" t="s">
        <v>683</v>
      </c>
      <c r="F350" s="308">
        <f>IF(ISBLANK('4D'!H28),"##BLANK",'4D'!H28)</f>
        <v>2.3460000000000001</v>
      </c>
    </row>
    <row r="351" spans="2:6">
      <c r="B351" s="1916" t="str">
        <f>'4D'!AE28</f>
        <v>B0500TWD</v>
      </c>
      <c r="C351" s="239" t="s">
        <v>12993</v>
      </c>
      <c r="E351" s="301" t="s">
        <v>683</v>
      </c>
      <c r="F351" s="308">
        <f>IF(ISBLANK('4D'!I28),"##BLANK",'4D'!I28)</f>
        <v>6.3819999999999997</v>
      </c>
    </row>
    <row r="352" spans="2:6">
      <c r="B352" s="1916" t="str">
        <f>'4D'!AF28</f>
        <v>B0500TAS</v>
      </c>
      <c r="C352" s="239" t="s">
        <v>12994</v>
      </c>
      <c r="E352" s="301" t="s">
        <v>683</v>
      </c>
      <c r="F352" s="308">
        <f>IF(ISBLANK('4D'!J28),"##BLANK",'4D'!J28)</f>
        <v>8.7279999999999998</v>
      </c>
    </row>
    <row r="353" spans="2:6">
      <c r="B353" s="1916" t="str">
        <f>'4D'!AA30</f>
        <v>BM325WRT</v>
      </c>
      <c r="C353" s="239" t="s">
        <v>12995</v>
      </c>
      <c r="E353" s="301" t="s">
        <v>683</v>
      </c>
      <c r="F353" s="308">
        <f>IF(ISBLANK('4D'!E30),"##BLANK",'4D'!E30)</f>
        <v>11.587932531247034</v>
      </c>
    </row>
    <row r="354" spans="2:6">
      <c r="B354" s="1916" t="str">
        <f>'4D'!AB30</f>
        <v>BM325RWT</v>
      </c>
      <c r="C354" s="239" t="s">
        <v>12996</v>
      </c>
      <c r="E354" s="301" t="s">
        <v>683</v>
      </c>
      <c r="F354" s="308">
        <f>IF(ISBLANK('4D'!F30),"##BLANK",'4D'!F30)</f>
        <v>1.6277854905591844</v>
      </c>
    </row>
    <row r="355" spans="2:6">
      <c r="B355" s="1916" t="str">
        <f>'4D'!AC30</f>
        <v>BM325RWS</v>
      </c>
      <c r="C355" s="239" t="s">
        <v>12997</v>
      </c>
      <c r="E355" s="301" t="s">
        <v>683</v>
      </c>
      <c r="F355" s="308">
        <f>IF(ISBLANK('4D'!G30),"##BLANK",'4D'!G30)</f>
        <v>8.0068211339851432E-3</v>
      </c>
    </row>
    <row r="356" spans="2:6">
      <c r="B356" s="1916" t="str">
        <f>'4D'!AD30</f>
        <v>BM325WT</v>
      </c>
      <c r="C356" s="239" t="s">
        <v>12998</v>
      </c>
      <c r="E356" s="301" t="s">
        <v>683</v>
      </c>
      <c r="F356" s="308">
        <f>IF(ISBLANK('4D'!H30),"##BLANK",'4D'!H30)</f>
        <v>24.614590896965115</v>
      </c>
    </row>
    <row r="357" spans="2:6">
      <c r="B357" s="1916" t="str">
        <f>'4D'!AE30</f>
        <v>BM325TWD</v>
      </c>
      <c r="C357" s="239" t="s">
        <v>12999</v>
      </c>
      <c r="E357" s="301" t="s">
        <v>683</v>
      </c>
      <c r="F357" s="308">
        <f>IF(ISBLANK('4D'!I30),"##BLANK",'4D'!I30)</f>
        <v>70.896490241147404</v>
      </c>
    </row>
    <row r="358" spans="2:6">
      <c r="B358" s="1916" t="str">
        <f>'4D'!AF30</f>
        <v>BM325TAS</v>
      </c>
      <c r="C358" s="239" t="s">
        <v>13000</v>
      </c>
      <c r="E358" s="301" t="s">
        <v>683</v>
      </c>
      <c r="F358" s="308">
        <f>IF(ISBLANK('4D'!J30),"##BLANK",'4D'!J30)</f>
        <v>108.73480598105272</v>
      </c>
    </row>
    <row r="359" spans="2:6">
      <c r="B359" s="1916" t="str">
        <f>'4D'!AA33</f>
        <v>CR00558WR</v>
      </c>
      <c r="C359" s="239" t="s">
        <v>13001</v>
      </c>
      <c r="E359" s="301" t="s">
        <v>683</v>
      </c>
      <c r="F359" s="308">
        <f>IF(ISBLANK('4D'!E33),"##BLANK",'4D'!E33)</f>
        <v>0</v>
      </c>
    </row>
    <row r="360" spans="2:6">
      <c r="B360" s="1916" t="str">
        <f>'4D'!AB33</f>
        <v>CR00558RWT</v>
      </c>
      <c r="C360" s="239" t="s">
        <v>13002</v>
      </c>
      <c r="E360" s="301" t="s">
        <v>683</v>
      </c>
      <c r="F360" s="308">
        <f>IF(ISBLANK('4D'!F33),"##BLANK",'4D'!F33)</f>
        <v>0</v>
      </c>
    </row>
    <row r="361" spans="2:6">
      <c r="B361" s="1916" t="str">
        <f>'4D'!AC33</f>
        <v>CR00558RWS</v>
      </c>
      <c r="C361" s="239" t="s">
        <v>13003</v>
      </c>
      <c r="E361" s="301" t="s">
        <v>683</v>
      </c>
      <c r="F361" s="308">
        <f>IF(ISBLANK('4D'!G33),"##BLANK",'4D'!G33)</f>
        <v>0</v>
      </c>
    </row>
    <row r="362" spans="2:6">
      <c r="B362" s="1916" t="str">
        <f>'4D'!AD33</f>
        <v>CR00558WT</v>
      </c>
      <c r="C362" s="239" t="s">
        <v>13004</v>
      </c>
      <c r="E362" s="301" t="s">
        <v>683</v>
      </c>
      <c r="F362" s="308">
        <f>IF(ISBLANK('4D'!H33),"##BLANK",'4D'!H33)</f>
        <v>0</v>
      </c>
    </row>
    <row r="363" spans="2:6">
      <c r="B363" s="1916" t="str">
        <f>'4D'!AE33</f>
        <v>CR00558TWD</v>
      </c>
      <c r="C363" s="239" t="s">
        <v>13005</v>
      </c>
      <c r="E363" s="301" t="s">
        <v>683</v>
      </c>
      <c r="F363" s="308">
        <f>IF(ISBLANK('4D'!I33),"##BLANK",'4D'!I33)</f>
        <v>0</v>
      </c>
    </row>
    <row r="364" spans="2:6">
      <c r="B364" s="1916" t="str">
        <f>'4D'!AF33</f>
        <v>CR00558TOT</v>
      </c>
      <c r="C364" s="239" t="s">
        <v>13006</v>
      </c>
      <c r="E364" s="301" t="s">
        <v>683</v>
      </c>
      <c r="F364" s="308">
        <f>IF(ISBLANK('4D'!J33),"##BLANK",'4D'!J33)</f>
        <v>0</v>
      </c>
    </row>
    <row r="365" spans="2:6">
      <c r="B365" s="1916" t="str">
        <f>'4D'!AA34</f>
        <v>CR00561WR</v>
      </c>
      <c r="C365" s="239" t="s">
        <v>13007</v>
      </c>
      <c r="E365" s="301" t="s">
        <v>683</v>
      </c>
      <c r="F365" s="308">
        <f>IF(ISBLANK('4D'!E34),"##BLANK",'4D'!E34)</f>
        <v>0</v>
      </c>
    </row>
    <row r="366" spans="2:6">
      <c r="B366" s="1916" t="str">
        <f>'4D'!AB34</f>
        <v>CR00561RWT</v>
      </c>
      <c r="C366" s="239" t="s">
        <v>13008</v>
      </c>
      <c r="E366" s="301" t="s">
        <v>683</v>
      </c>
      <c r="F366" s="308">
        <f>IF(ISBLANK('4D'!F34),"##BLANK",'4D'!F34)</f>
        <v>0</v>
      </c>
    </row>
    <row r="367" spans="2:6">
      <c r="B367" s="1916" t="str">
        <f>'4D'!AC34</f>
        <v>CR00561RWS</v>
      </c>
      <c r="C367" s="239" t="s">
        <v>13009</v>
      </c>
      <c r="E367" s="301" t="s">
        <v>683</v>
      </c>
      <c r="F367" s="308">
        <f>IF(ISBLANK('4D'!G34),"##BLANK",'4D'!G34)</f>
        <v>0</v>
      </c>
    </row>
    <row r="368" spans="2:6">
      <c r="B368" s="1916" t="str">
        <f>'4D'!AD34</f>
        <v>CR00561WT</v>
      </c>
      <c r="C368" s="239" t="s">
        <v>13010</v>
      </c>
      <c r="E368" s="301" t="s">
        <v>683</v>
      </c>
      <c r="F368" s="308">
        <f>IF(ISBLANK('4D'!H34),"##BLANK",'4D'!H34)</f>
        <v>0</v>
      </c>
    </row>
    <row r="369" spans="2:6">
      <c r="B369" s="1916" t="str">
        <f>'4D'!AE34</f>
        <v>CR00561TWD</v>
      </c>
      <c r="C369" s="239" t="s">
        <v>13011</v>
      </c>
      <c r="E369" s="301" t="s">
        <v>683</v>
      </c>
      <c r="F369" s="308">
        <f>IF(ISBLANK('4D'!I34),"##BLANK",'4D'!I34)</f>
        <v>0</v>
      </c>
    </row>
    <row r="370" spans="2:6">
      <c r="B370" s="1916" t="str">
        <f>'4D'!AF34</f>
        <v>CR00561TOT</v>
      </c>
      <c r="C370" s="239" t="s">
        <v>13012</v>
      </c>
      <c r="E370" s="301" t="s">
        <v>683</v>
      </c>
      <c r="F370" s="308">
        <f>IF(ISBLANK('4D'!J34),"##BLANK",'4D'!J34)</f>
        <v>0</v>
      </c>
    </row>
    <row r="371" spans="2:6">
      <c r="B371" s="1916" t="str">
        <f>'4D'!AA35</f>
        <v>W3026WRT</v>
      </c>
      <c r="C371" s="239" t="s">
        <v>13013</v>
      </c>
      <c r="E371" s="301" t="s">
        <v>683</v>
      </c>
      <c r="F371" s="308">
        <f>IF(ISBLANK('4D'!E35),"##BLANK",'4D'!E35)</f>
        <v>11.587932531247034</v>
      </c>
    </row>
    <row r="372" spans="2:6">
      <c r="B372" s="1916" t="str">
        <f>'4D'!AB35</f>
        <v>W3026RWT</v>
      </c>
      <c r="C372" s="239" t="s">
        <v>13014</v>
      </c>
      <c r="E372" s="301" t="s">
        <v>683</v>
      </c>
      <c r="F372" s="308">
        <f>IF(ISBLANK('4D'!F35),"##BLANK",'4D'!F35)</f>
        <v>1.6277854905591844</v>
      </c>
    </row>
    <row r="373" spans="2:6">
      <c r="B373" s="1916" t="str">
        <f>'4D'!AC35</f>
        <v>W3026RWS</v>
      </c>
      <c r="C373" s="239" t="s">
        <v>13015</v>
      </c>
      <c r="E373" s="301" t="s">
        <v>683</v>
      </c>
      <c r="F373" s="307">
        <f>IF(ISBLANK('4D'!G35),"##BLANK",'4D'!G35)</f>
        <v>8.0068211339851432E-3</v>
      </c>
    </row>
    <row r="374" spans="2:6">
      <c r="B374" s="1916" t="str">
        <f>'4D'!AD35</f>
        <v>W3026WT</v>
      </c>
      <c r="C374" s="239" t="s">
        <v>13016</v>
      </c>
      <c r="E374" s="301" t="s">
        <v>683</v>
      </c>
      <c r="F374" s="307">
        <f>IF(ISBLANK('4D'!H35),"##BLANK",'4D'!H35)</f>
        <v>24.614590896965115</v>
      </c>
    </row>
    <row r="375" spans="2:6">
      <c r="B375" s="1916" t="str">
        <f>'4D'!AE35</f>
        <v>W3026TWD</v>
      </c>
      <c r="C375" s="239" t="s">
        <v>13017</v>
      </c>
      <c r="E375" s="301" t="s">
        <v>683</v>
      </c>
      <c r="F375" s="307">
        <f>IF(ISBLANK('4D'!I35),"##BLANK",'4D'!I35)</f>
        <v>70.896490241147404</v>
      </c>
    </row>
    <row r="376" spans="2:6">
      <c r="B376" s="1916" t="str">
        <f>'4D'!AF35</f>
        <v>W3026TOT</v>
      </c>
      <c r="C376" s="239" t="s">
        <v>13018</v>
      </c>
      <c r="E376" s="301" t="s">
        <v>683</v>
      </c>
      <c r="F376" s="307">
        <f>IF(ISBLANK('4D'!J35),"##BLANK",'4D'!J35)</f>
        <v>108.73480598105272</v>
      </c>
    </row>
    <row r="377" spans="2:6">
      <c r="B377" s="1916" t="str">
        <f>'4D'!AA41</f>
        <v>BP3357001WR</v>
      </c>
      <c r="C377" s="239" t="s">
        <v>11759</v>
      </c>
      <c r="E377" s="301" t="s">
        <v>683</v>
      </c>
      <c r="F377" s="307">
        <f>IF(ISBLANK('4D'!E41),"##BLANK",'4D'!E41)</f>
        <v>0</v>
      </c>
    </row>
    <row r="378" spans="2:6">
      <c r="B378" s="1916" t="str">
        <f>'4D'!AB41</f>
        <v>BP3357001RWT</v>
      </c>
      <c r="C378" s="239" t="s">
        <v>13019</v>
      </c>
      <c r="E378" s="301" t="s">
        <v>683</v>
      </c>
      <c r="F378" s="307">
        <f>IF(ISBLANK('4D'!F41),"##BLANK",'4D'!F41)</f>
        <v>0</v>
      </c>
    </row>
    <row r="379" spans="2:6">
      <c r="B379" s="1916" t="str">
        <f>'4D'!AC41</f>
        <v>BP3357001RWS</v>
      </c>
      <c r="C379" s="239" t="s">
        <v>13020</v>
      </c>
      <c r="E379" s="301" t="s">
        <v>683</v>
      </c>
      <c r="F379" s="307">
        <f>IF(ISBLANK('4D'!G41),"##BLANK",'4D'!G41)</f>
        <v>0</v>
      </c>
    </row>
    <row r="380" spans="2:6">
      <c r="B380" s="1916" t="str">
        <f>'4D'!AD41</f>
        <v>BP3357001WT</v>
      </c>
      <c r="C380" s="239" t="s">
        <v>13021</v>
      </c>
      <c r="E380" s="301" t="s">
        <v>683</v>
      </c>
      <c r="F380" s="307">
        <f>IF(ISBLANK('4D'!H41),"##BLANK",'4D'!H41)</f>
        <v>0</v>
      </c>
    </row>
    <row r="381" spans="2:6">
      <c r="B381" s="1916" t="str">
        <f>'4D'!AE41</f>
        <v>BP3357001TWD</v>
      </c>
      <c r="C381" s="239" t="s">
        <v>13022</v>
      </c>
      <c r="E381" s="301" t="s">
        <v>683</v>
      </c>
      <c r="F381" s="307">
        <f>IF(ISBLANK('4D'!I41),"##BLANK",'4D'!I41)</f>
        <v>0</v>
      </c>
    </row>
    <row r="382" spans="2:6">
      <c r="B382" s="1916" t="str">
        <f>'4D'!AF41</f>
        <v>BP3357001CAW</v>
      </c>
      <c r="C382" s="239" t="s">
        <v>13023</v>
      </c>
      <c r="E382" s="301" t="s">
        <v>683</v>
      </c>
      <c r="F382" s="307">
        <f>IF(ISBLANK('4D'!J41),"##BLANK",'4D'!J41)</f>
        <v>0</v>
      </c>
    </row>
    <row r="383" spans="2:6">
      <c r="B383" s="1916" t="str">
        <f>'4D'!AA42</f>
        <v>BP3357002WR</v>
      </c>
      <c r="C383" s="239" t="s">
        <v>11759</v>
      </c>
      <c r="E383" s="301" t="s">
        <v>683</v>
      </c>
      <c r="F383" s="307">
        <f>IF(ISBLANK('4D'!E42),"##BLANK",'4D'!E42)</f>
        <v>0</v>
      </c>
    </row>
    <row r="384" spans="2:6">
      <c r="B384" s="1916" t="str">
        <f>'4D'!AB42</f>
        <v>BP3357002RWT</v>
      </c>
      <c r="C384" s="239" t="s">
        <v>13024</v>
      </c>
      <c r="E384" s="301" t="s">
        <v>683</v>
      </c>
      <c r="F384" s="307">
        <f>IF(ISBLANK('4D'!F42),"##BLANK",'4D'!F42)</f>
        <v>0</v>
      </c>
    </row>
    <row r="385" spans="2:6">
      <c r="B385" s="1916" t="str">
        <f>'4D'!AC42</f>
        <v>BP3357002RWS</v>
      </c>
      <c r="C385" s="239" t="s">
        <v>13025</v>
      </c>
      <c r="E385" s="301" t="s">
        <v>683</v>
      </c>
      <c r="F385" s="307">
        <f>IF(ISBLANK('4D'!G42),"##BLANK",'4D'!G42)</f>
        <v>0</v>
      </c>
    </row>
    <row r="386" spans="2:6">
      <c r="B386" s="1916" t="str">
        <f>'4D'!AD42</f>
        <v>BP3357002WT</v>
      </c>
      <c r="C386" s="239" t="s">
        <v>13026</v>
      </c>
      <c r="E386" s="301" t="s">
        <v>683</v>
      </c>
      <c r="F386" s="307">
        <f>IF(ISBLANK('4D'!H42),"##BLANK",'4D'!H42)</f>
        <v>0</v>
      </c>
    </row>
    <row r="387" spans="2:6">
      <c r="B387" s="1916" t="str">
        <f>'4D'!AE42</f>
        <v>BP3357002TWD</v>
      </c>
      <c r="C387" s="239" t="s">
        <v>13027</v>
      </c>
      <c r="E387" s="301" t="s">
        <v>683</v>
      </c>
      <c r="F387" s="307">
        <f>IF(ISBLANK('4D'!I42),"##BLANK",'4D'!I42)</f>
        <v>0</v>
      </c>
    </row>
    <row r="388" spans="2:6">
      <c r="B388" s="1916" t="str">
        <f>'4D'!AF42</f>
        <v>BP3357002CAW</v>
      </c>
      <c r="C388" s="239" t="s">
        <v>13028</v>
      </c>
      <c r="E388" s="301" t="s">
        <v>683</v>
      </c>
      <c r="F388" s="307">
        <f>IF(ISBLANK('4D'!J42),"##BLANK",'4D'!J42)</f>
        <v>0</v>
      </c>
    </row>
    <row r="389" spans="2:6">
      <c r="B389" s="1916" t="str">
        <f>'4D'!AA43</f>
        <v>BP3357003WR</v>
      </c>
      <c r="C389" s="239" t="s">
        <v>11759</v>
      </c>
      <c r="E389" s="301" t="s">
        <v>683</v>
      </c>
      <c r="F389" s="307">
        <f>IF(ISBLANK('4D'!E43),"##BLANK",'4D'!E43)</f>
        <v>0</v>
      </c>
    </row>
    <row r="390" spans="2:6">
      <c r="B390" s="1916" t="str">
        <f>'4D'!AB43</f>
        <v>BP3357003RWT</v>
      </c>
      <c r="C390" s="239" t="s">
        <v>13029</v>
      </c>
      <c r="E390" s="301" t="s">
        <v>683</v>
      </c>
      <c r="F390" s="307">
        <f>IF(ISBLANK('4D'!F43),"##BLANK",'4D'!F43)</f>
        <v>0</v>
      </c>
    </row>
    <row r="391" spans="2:6">
      <c r="B391" s="1916" t="str">
        <f>'4D'!AC43</f>
        <v>BP3357003RWS</v>
      </c>
      <c r="C391" s="239" t="s">
        <v>13030</v>
      </c>
      <c r="E391" s="301" t="s">
        <v>683</v>
      </c>
      <c r="F391" s="307">
        <f>IF(ISBLANK('4D'!G43),"##BLANK",'4D'!G43)</f>
        <v>0</v>
      </c>
    </row>
    <row r="392" spans="2:6">
      <c r="B392" s="1916" t="str">
        <f>'4D'!AD43</f>
        <v>BP3357003WT</v>
      </c>
      <c r="C392" s="239" t="s">
        <v>13031</v>
      </c>
      <c r="E392" s="301" t="s">
        <v>683</v>
      </c>
      <c r="F392" s="307">
        <f>IF(ISBLANK('4D'!H43),"##BLANK",'4D'!H43)</f>
        <v>0</v>
      </c>
    </row>
    <row r="393" spans="2:6">
      <c r="B393" s="1916" t="str">
        <f>'4D'!AE43</f>
        <v>BP3357003TWD</v>
      </c>
      <c r="C393" s="239" t="s">
        <v>13032</v>
      </c>
      <c r="E393" s="301" t="s">
        <v>683</v>
      </c>
      <c r="F393" s="307">
        <f>IF(ISBLANK('4D'!I43),"##BLANK",'4D'!I43)</f>
        <v>0</v>
      </c>
    </row>
    <row r="394" spans="2:6">
      <c r="B394" s="1916" t="str">
        <f>'4D'!AF43</f>
        <v>BP3357003CAW</v>
      </c>
      <c r="C394" s="239" t="s">
        <v>13033</v>
      </c>
      <c r="E394" s="301" t="s">
        <v>683</v>
      </c>
      <c r="F394" s="307">
        <f>IF(ISBLANK('4D'!J43),"##BLANK",'4D'!J43)</f>
        <v>0</v>
      </c>
    </row>
    <row r="395" spans="2:6">
      <c r="B395" s="1916" t="str">
        <f>'4D'!AA44</f>
        <v>BP3357004WR</v>
      </c>
      <c r="C395" s="239" t="s">
        <v>11759</v>
      </c>
      <c r="E395" s="301" t="s">
        <v>683</v>
      </c>
      <c r="F395" s="307">
        <f>IF(ISBLANK('4D'!E44),"##BLANK",'4D'!E44)</f>
        <v>0</v>
      </c>
    </row>
    <row r="396" spans="2:6">
      <c r="B396" s="1916" t="str">
        <f>'4D'!AB44</f>
        <v>BP3357004RWT</v>
      </c>
      <c r="C396" s="239" t="s">
        <v>13034</v>
      </c>
      <c r="E396" s="301" t="s">
        <v>683</v>
      </c>
      <c r="F396" s="307">
        <f>IF(ISBLANK('4D'!F44),"##BLANK",'4D'!F44)</f>
        <v>0</v>
      </c>
    </row>
    <row r="397" spans="2:6">
      <c r="B397" s="1916" t="str">
        <f>'4D'!AC44</f>
        <v>BP3357004RWS</v>
      </c>
      <c r="C397" s="239" t="s">
        <v>13035</v>
      </c>
      <c r="E397" s="301" t="s">
        <v>683</v>
      </c>
      <c r="F397" s="307">
        <f>IF(ISBLANK('4D'!G44),"##BLANK",'4D'!G44)</f>
        <v>0</v>
      </c>
    </row>
    <row r="398" spans="2:6">
      <c r="B398" s="1916" t="str">
        <f>'4D'!AD44</f>
        <v>BP3357004WT</v>
      </c>
      <c r="C398" s="239" t="s">
        <v>13036</v>
      </c>
      <c r="E398" s="301" t="s">
        <v>683</v>
      </c>
      <c r="F398" s="307">
        <f>IF(ISBLANK('4D'!H44),"##BLANK",'4D'!H44)</f>
        <v>0</v>
      </c>
    </row>
    <row r="399" spans="2:6">
      <c r="B399" s="1916" t="str">
        <f>'4D'!AE44</f>
        <v>BP3357004TWD</v>
      </c>
      <c r="C399" s="239" t="s">
        <v>13037</v>
      </c>
      <c r="E399" s="301" t="s">
        <v>683</v>
      </c>
      <c r="F399" s="307">
        <f>IF(ISBLANK('4D'!I44),"##BLANK",'4D'!I44)</f>
        <v>0</v>
      </c>
    </row>
    <row r="400" spans="2:6">
      <c r="B400" s="1916" t="str">
        <f>'4D'!AF44</f>
        <v>BP3357004CAW</v>
      </c>
      <c r="C400" s="239" t="s">
        <v>13038</v>
      </c>
      <c r="E400" s="301" t="s">
        <v>683</v>
      </c>
      <c r="F400" s="307">
        <f>IF(ISBLANK('4D'!J44),"##BLANK",'4D'!J44)</f>
        <v>0</v>
      </c>
    </row>
    <row r="401" spans="2:6">
      <c r="B401" s="1916" t="str">
        <f>'4D'!AA45</f>
        <v>BP3357005WR</v>
      </c>
      <c r="C401" s="239" t="s">
        <v>11759</v>
      </c>
      <c r="E401" s="301" t="s">
        <v>683</v>
      </c>
      <c r="F401" s="307">
        <f>IF(ISBLANK('4D'!E45),"##BLANK",'4D'!E45)</f>
        <v>0</v>
      </c>
    </row>
    <row r="402" spans="2:6">
      <c r="B402" s="1916" t="str">
        <f>'4D'!AB45</f>
        <v>BP3357005RWT</v>
      </c>
      <c r="C402" s="239" t="s">
        <v>13039</v>
      </c>
      <c r="E402" s="301" t="s">
        <v>683</v>
      </c>
      <c r="F402" s="307">
        <f>IF(ISBLANK('4D'!F45),"##BLANK",'4D'!F45)</f>
        <v>0</v>
      </c>
    </row>
    <row r="403" spans="2:6">
      <c r="B403" s="1916" t="str">
        <f>'4D'!AC45</f>
        <v>BP3357005RWS</v>
      </c>
      <c r="C403" s="239" t="s">
        <v>13040</v>
      </c>
      <c r="E403" s="301" t="s">
        <v>683</v>
      </c>
      <c r="F403" s="307">
        <f>IF(ISBLANK('4D'!G45),"##BLANK",'4D'!G45)</f>
        <v>0</v>
      </c>
    </row>
    <row r="404" spans="2:6">
      <c r="B404" s="1916" t="str">
        <f>'4D'!AD45</f>
        <v>BP3357005WT</v>
      </c>
      <c r="C404" s="239" t="s">
        <v>13041</v>
      </c>
      <c r="E404" s="301" t="s">
        <v>683</v>
      </c>
      <c r="F404" s="307">
        <f>IF(ISBLANK('4D'!H45),"##BLANK",'4D'!H45)</f>
        <v>0</v>
      </c>
    </row>
    <row r="405" spans="2:6">
      <c r="B405" s="1916" t="str">
        <f>'4D'!AE45</f>
        <v>BP3357005TWD</v>
      </c>
      <c r="C405" s="239" t="s">
        <v>13042</v>
      </c>
      <c r="E405" s="301" t="s">
        <v>683</v>
      </c>
      <c r="F405" s="307">
        <f>IF(ISBLANK('4D'!I45),"##BLANK",'4D'!I45)</f>
        <v>0</v>
      </c>
    </row>
    <row r="406" spans="2:6">
      <c r="B406" s="1916" t="str">
        <f>'4D'!AF45</f>
        <v>BP3357005CAW</v>
      </c>
      <c r="C406" s="239" t="s">
        <v>13043</v>
      </c>
      <c r="E406" s="301" t="s">
        <v>683</v>
      </c>
      <c r="F406" s="307">
        <f>IF(ISBLANK('4D'!J45),"##BLANK",'4D'!J45)</f>
        <v>0</v>
      </c>
    </row>
    <row r="407" spans="2:6">
      <c r="B407" s="1916" t="str">
        <f>'4D'!AA46</f>
        <v>BP3357020WR</v>
      </c>
      <c r="C407" s="239" t="s">
        <v>13044</v>
      </c>
      <c r="E407" s="301" t="s">
        <v>683</v>
      </c>
      <c r="F407" s="307">
        <f>IF(ISBLANK('4D'!E46),"##BLANK",'4D'!E46)</f>
        <v>0</v>
      </c>
    </row>
    <row r="408" spans="2:6">
      <c r="B408" s="1916" t="str">
        <f>'4D'!AB46</f>
        <v>BP3357020RWT</v>
      </c>
      <c r="C408" s="239" t="s">
        <v>13045</v>
      </c>
      <c r="E408" s="301" t="s">
        <v>683</v>
      </c>
      <c r="F408" s="307">
        <f>IF(ISBLANK('4D'!F46),"##BLANK",'4D'!F46)</f>
        <v>0</v>
      </c>
    </row>
    <row r="409" spans="2:6">
      <c r="B409" s="1916" t="str">
        <f>'4D'!AC46</f>
        <v>BP3357020RWS</v>
      </c>
      <c r="C409" s="239" t="s">
        <v>13046</v>
      </c>
      <c r="E409" s="301" t="s">
        <v>683</v>
      </c>
      <c r="F409" s="307">
        <f>IF(ISBLANK('4D'!G46),"##BLANK",'4D'!G46)</f>
        <v>0</v>
      </c>
    </row>
    <row r="410" spans="2:6">
      <c r="B410" s="1916" t="str">
        <f>'4D'!AD46</f>
        <v>BP3357020WT</v>
      </c>
      <c r="C410" s="239" t="s">
        <v>13047</v>
      </c>
      <c r="E410" s="301" t="s">
        <v>683</v>
      </c>
      <c r="F410" s="307">
        <f>IF(ISBLANK('4D'!H46),"##BLANK",'4D'!H46)</f>
        <v>0</v>
      </c>
    </row>
    <row r="411" spans="2:6">
      <c r="B411" s="1916" t="str">
        <f>'4D'!AE46</f>
        <v>BP3357020TWD</v>
      </c>
      <c r="C411" s="239" t="s">
        <v>13048</v>
      </c>
      <c r="E411" s="301" t="s">
        <v>683</v>
      </c>
      <c r="F411" s="307">
        <f>IF(ISBLANK('4D'!I46),"##BLANK",'4D'!I46)</f>
        <v>0</v>
      </c>
    </row>
    <row r="412" spans="2:6">
      <c r="B412" s="1916" t="str">
        <f>'4D'!AF46</f>
        <v>BP3357020CAW</v>
      </c>
      <c r="C412" s="239" t="s">
        <v>13049</v>
      </c>
      <c r="E412" s="301" t="s">
        <v>683</v>
      </c>
      <c r="F412" s="307">
        <f>IF(ISBLANK('4D'!J46),"##BLANK",'4D'!J46)</f>
        <v>0</v>
      </c>
    </row>
    <row r="413" spans="2:6">
      <c r="B413" s="1916" t="str">
        <f>'4E'!AO9</f>
        <v>B0501TAS</v>
      </c>
      <c r="C413" s="239" t="s">
        <v>12934</v>
      </c>
      <c r="E413" s="301" t="s">
        <v>683</v>
      </c>
      <c r="F413" s="307">
        <f>IF(ISBLANK('4E'!M9),"##BLANK",'4E'!M9)</f>
        <v>0</v>
      </c>
    </row>
    <row r="414" spans="2:6">
      <c r="B414" s="1916" t="str">
        <f>'4E'!AO10</f>
        <v>B0502TAS</v>
      </c>
      <c r="C414" s="239" t="s">
        <v>12935</v>
      </c>
      <c r="E414" s="301" t="s">
        <v>683</v>
      </c>
      <c r="F414" s="307">
        <f>IF(ISBLANK('4E'!M10),"##BLANK",'4E'!M10)</f>
        <v>0</v>
      </c>
    </row>
    <row r="415" spans="2:6">
      <c r="B415" s="1916" t="str">
        <f>'4E'!AG11</f>
        <v>B0372DSOE_F</v>
      </c>
      <c r="C415" s="239" t="s">
        <v>13050</v>
      </c>
      <c r="E415" s="301" t="s">
        <v>683</v>
      </c>
      <c r="F415" s="307" t="str">
        <f>IF(ISBLANK('4E'!E11),"##BLANK",'4E'!E11)</f>
        <v>##BLANK</v>
      </c>
    </row>
    <row r="416" spans="2:6">
      <c r="B416" s="1916" t="str">
        <f>'4E'!AH11</f>
        <v>B0372DSOE_SWD</v>
      </c>
      <c r="C416" s="239" t="s">
        <v>13051</v>
      </c>
      <c r="E416" s="301" t="s">
        <v>683</v>
      </c>
      <c r="F416" s="307" t="str">
        <f>IF(ISBLANK('4E'!F11),"##BLANK",'4E'!F11)</f>
        <v>##BLANK</v>
      </c>
    </row>
    <row r="417" spans="2:6">
      <c r="B417" s="1916" t="str">
        <f>'4E'!AI11</f>
        <v>B0372DSOE_HD</v>
      </c>
      <c r="C417" s="239" t="s">
        <v>13052</v>
      </c>
      <c r="E417" s="301" t="s">
        <v>683</v>
      </c>
      <c r="F417" s="307" t="str">
        <f>IF(ISBLANK('4E'!G11),"##BLANK",'4E'!G11)</f>
        <v>##BLANK</v>
      </c>
    </row>
    <row r="418" spans="2:6">
      <c r="B418" s="1916" t="str">
        <f>'4E'!AJ11</f>
        <v>B0372DSOE_STD</v>
      </c>
      <c r="C418" s="239" t="s">
        <v>13053</v>
      </c>
      <c r="E418" s="301" t="s">
        <v>683</v>
      </c>
      <c r="F418" s="307" t="str">
        <f>IF(ISBLANK('4E'!H11),"##BLANK",'4E'!H11)</f>
        <v>##BLANK</v>
      </c>
    </row>
    <row r="419" spans="2:6">
      <c r="B419" s="1916" t="str">
        <f>'4E'!AK11</f>
        <v>B0372DSOE_SLT</v>
      </c>
      <c r="C419" s="239" t="s">
        <v>13054</v>
      </c>
      <c r="E419" s="301" t="s">
        <v>683</v>
      </c>
      <c r="F419" s="307" t="str">
        <f>IF(ISBLANK('4E'!I11),"##BLANK",'4E'!I11)</f>
        <v>##BLANK</v>
      </c>
    </row>
    <row r="420" spans="2:6">
      <c r="B420" s="1916" t="str">
        <f>'4E'!AL11</f>
        <v>B0372DSOE_STP</v>
      </c>
      <c r="C420" s="239" t="s">
        <v>13055</v>
      </c>
      <c r="E420" s="301" t="s">
        <v>683</v>
      </c>
      <c r="F420" s="307" t="str">
        <f>IF(ISBLANK('4E'!J11),"##BLANK",'4E'!J11)</f>
        <v>##BLANK</v>
      </c>
    </row>
    <row r="421" spans="2:6">
      <c r="B421" s="1916" t="str">
        <f>'4E'!AM11</f>
        <v>B0372DSOE_SDT</v>
      </c>
      <c r="C421" s="239" t="s">
        <v>13056</v>
      </c>
      <c r="E421" s="301" t="s">
        <v>683</v>
      </c>
      <c r="F421" s="307" t="str">
        <f>IF(ISBLANK('4E'!K11),"##BLANK",'4E'!K11)</f>
        <v>##BLANK</v>
      </c>
    </row>
    <row r="422" spans="2:6">
      <c r="B422" s="1916" t="str">
        <f>'4E'!AN11</f>
        <v>B0372DSOE_SD</v>
      </c>
      <c r="C422" s="239" t="s">
        <v>13057</v>
      </c>
      <c r="E422" s="301" t="s">
        <v>683</v>
      </c>
      <c r="F422" s="307" t="str">
        <f>IF(ISBLANK('4E'!L11),"##BLANK",'4E'!L11)</f>
        <v>##BLANK</v>
      </c>
    </row>
    <row r="423" spans="2:6">
      <c r="B423" s="1916" t="str">
        <f>'4E'!AO11</f>
        <v>B0599TAS</v>
      </c>
      <c r="C423" s="239" t="s">
        <v>13058</v>
      </c>
      <c r="E423" s="301" t="s">
        <v>683</v>
      </c>
      <c r="F423" s="307">
        <f>IF(ISBLANK('4E'!M11),"##BLANK",'4E'!M11)</f>
        <v>0</v>
      </c>
    </row>
    <row r="424" spans="2:6">
      <c r="B424" s="1916" t="str">
        <f>'4E'!AG12</f>
        <v>BM844F</v>
      </c>
      <c r="C424" s="239" t="s">
        <v>13059</v>
      </c>
      <c r="E424" s="301" t="s">
        <v>683</v>
      </c>
      <c r="F424" s="307">
        <f>IF(ISBLANK('4E'!E12),"##BLANK",'4E'!E12)</f>
        <v>0</v>
      </c>
    </row>
    <row r="425" spans="2:6">
      <c r="B425" s="1916" t="str">
        <f>'4E'!AH12</f>
        <v>BM844SWD</v>
      </c>
      <c r="C425" s="239" t="s">
        <v>13060</v>
      </c>
      <c r="E425" s="301" t="s">
        <v>683</v>
      </c>
      <c r="F425" s="307">
        <f>IF(ISBLANK('4E'!F12),"##BLANK",'4E'!F12)</f>
        <v>0</v>
      </c>
    </row>
    <row r="426" spans="2:6">
      <c r="B426" s="1916" t="str">
        <f>'4E'!AI12</f>
        <v>BM844HD</v>
      </c>
      <c r="C426" s="239" t="s">
        <v>13061</v>
      </c>
      <c r="E426" s="301" t="s">
        <v>683</v>
      </c>
      <c r="F426" s="307">
        <f>IF(ISBLANK('4E'!G12),"##BLANK",'4E'!G12)</f>
        <v>0</v>
      </c>
    </row>
    <row r="427" spans="2:6">
      <c r="B427" s="1916" t="str">
        <f>'4E'!AJ12</f>
        <v>BM844STD</v>
      </c>
      <c r="C427" s="239" t="s">
        <v>13062</v>
      </c>
      <c r="E427" s="301" t="s">
        <v>683</v>
      </c>
      <c r="F427" s="307">
        <f>IF(ISBLANK('4E'!H12),"##BLANK",'4E'!H12)</f>
        <v>0</v>
      </c>
    </row>
    <row r="428" spans="2:6">
      <c r="B428" s="1916" t="str">
        <f>'4E'!AK12</f>
        <v>BM844SLT</v>
      </c>
      <c r="C428" s="239" t="s">
        <v>13063</v>
      </c>
      <c r="E428" s="301" t="s">
        <v>683</v>
      </c>
      <c r="F428" s="307">
        <f>IF(ISBLANK('4E'!I12),"##BLANK",'4E'!I12)</f>
        <v>0</v>
      </c>
    </row>
    <row r="429" spans="2:6">
      <c r="B429" s="1916" t="str">
        <f>'4E'!AL12</f>
        <v>BM844STP</v>
      </c>
      <c r="C429" s="239" t="s">
        <v>13064</v>
      </c>
      <c r="E429" s="301" t="s">
        <v>683</v>
      </c>
      <c r="F429" s="307">
        <f>IF(ISBLANK('4E'!J12),"##BLANK",'4E'!J12)</f>
        <v>0</v>
      </c>
    </row>
    <row r="430" spans="2:6">
      <c r="B430" s="1916" t="str">
        <f>'4E'!AM12</f>
        <v>BM844SDT</v>
      </c>
      <c r="C430" s="239" t="s">
        <v>13065</v>
      </c>
      <c r="E430" s="301" t="s">
        <v>683</v>
      </c>
      <c r="F430" s="307">
        <f>IF(ISBLANK('4E'!K12),"##BLANK",'4E'!K12)</f>
        <v>0</v>
      </c>
    </row>
    <row r="431" spans="2:6">
      <c r="B431" s="1916" t="str">
        <f>'4E'!AN12</f>
        <v>BM844SDD</v>
      </c>
      <c r="C431" s="239" t="s">
        <v>13066</v>
      </c>
      <c r="E431" s="301" t="s">
        <v>683</v>
      </c>
      <c r="F431" s="307">
        <f>IF(ISBLANK('4E'!L12),"##BLANK",'4E'!L12)</f>
        <v>0</v>
      </c>
    </row>
    <row r="432" spans="2:6">
      <c r="B432" s="1916" t="str">
        <f>'4E'!AO12</f>
        <v>BM844TAS</v>
      </c>
      <c r="C432" s="239" t="s">
        <v>13067</v>
      </c>
      <c r="E432" s="301" t="s">
        <v>683</v>
      </c>
      <c r="F432" s="307">
        <f>IF(ISBLANK('4E'!M12),"##BLANK",'4E'!M12)</f>
        <v>0</v>
      </c>
    </row>
    <row r="433" spans="2:6">
      <c r="B433" s="1916" t="str">
        <f>'4E'!AG13</f>
        <v>BM823F</v>
      </c>
      <c r="C433" s="239" t="s">
        <v>13068</v>
      </c>
      <c r="E433" s="301" t="s">
        <v>683</v>
      </c>
      <c r="F433" s="307" t="str">
        <f>IF(ISBLANK('4E'!E13),"##BLANK",'4E'!E13)</f>
        <v>##BLANK</v>
      </c>
    </row>
    <row r="434" spans="2:6">
      <c r="B434" s="1916" t="str">
        <f>'4E'!AH13</f>
        <v>BM823SWD</v>
      </c>
      <c r="C434" s="239" t="s">
        <v>13069</v>
      </c>
      <c r="E434" s="301" t="s">
        <v>683</v>
      </c>
      <c r="F434" s="307" t="str">
        <f>IF(ISBLANK('4E'!F13),"##BLANK",'4E'!F13)</f>
        <v>##BLANK</v>
      </c>
    </row>
    <row r="435" spans="2:6">
      <c r="B435" s="1916" t="str">
        <f>'4E'!AI13</f>
        <v>BM823HD</v>
      </c>
      <c r="C435" s="239" t="s">
        <v>13070</v>
      </c>
      <c r="E435" s="301" t="s">
        <v>683</v>
      </c>
      <c r="F435" s="307" t="str">
        <f>IF(ISBLANK('4E'!G13),"##BLANK",'4E'!G13)</f>
        <v>##BLANK</v>
      </c>
    </row>
    <row r="436" spans="2:6">
      <c r="B436" s="1916" t="str">
        <f>'4E'!AJ13</f>
        <v>BM823STD</v>
      </c>
      <c r="C436" s="239" t="s">
        <v>13071</v>
      </c>
      <c r="E436" s="301" t="s">
        <v>683</v>
      </c>
      <c r="F436" s="307" t="str">
        <f>IF(ISBLANK('4E'!H13),"##BLANK",'4E'!H13)</f>
        <v>##BLANK</v>
      </c>
    </row>
    <row r="437" spans="2:6">
      <c r="B437" s="1916" t="str">
        <f>'4E'!AK13</f>
        <v>BM823SLT</v>
      </c>
      <c r="C437" s="239" t="s">
        <v>13072</v>
      </c>
      <c r="E437" s="301" t="s">
        <v>683</v>
      </c>
      <c r="F437" s="307" t="str">
        <f>IF(ISBLANK('4E'!I13),"##BLANK",'4E'!I13)</f>
        <v>##BLANK</v>
      </c>
    </row>
    <row r="438" spans="2:6">
      <c r="B438" s="1916" t="str">
        <f>'4E'!AL13</f>
        <v>BM823STP</v>
      </c>
      <c r="C438" s="239" t="s">
        <v>13073</v>
      </c>
      <c r="E438" s="301" t="s">
        <v>683</v>
      </c>
      <c r="F438" s="307" t="str">
        <f>IF(ISBLANK('4E'!J13),"##BLANK",'4E'!J13)</f>
        <v>##BLANK</v>
      </c>
    </row>
    <row r="439" spans="2:6">
      <c r="B439" s="1916" t="str">
        <f>'4E'!AM13</f>
        <v>BM823SDT</v>
      </c>
      <c r="C439" s="239" t="s">
        <v>13074</v>
      </c>
      <c r="E439" s="301" t="s">
        <v>683</v>
      </c>
      <c r="F439" s="307" t="str">
        <f>IF(ISBLANK('4E'!K13),"##BLANK",'4E'!K13)</f>
        <v>##BLANK</v>
      </c>
    </row>
    <row r="440" spans="2:6">
      <c r="B440" s="1916" t="str">
        <f>'4E'!AN13</f>
        <v>BM823SDD</v>
      </c>
      <c r="C440" s="239" t="s">
        <v>13075</v>
      </c>
      <c r="E440" s="301" t="s">
        <v>683</v>
      </c>
      <c r="F440" s="307" t="str">
        <f>IF(ISBLANK('4E'!L13),"##BLANK",'4E'!L13)</f>
        <v>##BLANK</v>
      </c>
    </row>
    <row r="441" spans="2:6">
      <c r="B441" s="1916" t="str">
        <f>'4E'!AO13</f>
        <v>BM823TAS</v>
      </c>
      <c r="C441" s="239" t="s">
        <v>13076</v>
      </c>
      <c r="E441" s="301" t="s">
        <v>683</v>
      </c>
      <c r="F441" s="307">
        <f>IF(ISBLANK('4E'!M13),"##BLANK",'4E'!M13)</f>
        <v>0</v>
      </c>
    </row>
    <row r="442" spans="2:6">
      <c r="B442" s="1916" t="str">
        <f>'4E'!AG14</f>
        <v>BM850F</v>
      </c>
      <c r="C442" s="239" t="s">
        <v>13077</v>
      </c>
      <c r="E442" s="301" t="s">
        <v>683</v>
      </c>
      <c r="F442" s="307">
        <f>IF(ISBLANK('4E'!E14),"##BLANK",'4E'!E14)</f>
        <v>0</v>
      </c>
    </row>
    <row r="443" spans="2:6">
      <c r="B443" s="1916" t="str">
        <f>'4E'!AH14</f>
        <v>BM850SWD</v>
      </c>
      <c r="C443" s="239" t="s">
        <v>13078</v>
      </c>
      <c r="E443" s="301" t="s">
        <v>683</v>
      </c>
      <c r="F443" s="307">
        <f>IF(ISBLANK('4E'!F14),"##BLANK",'4E'!F14)</f>
        <v>0</v>
      </c>
    </row>
    <row r="444" spans="2:6">
      <c r="B444" s="1916" t="str">
        <f>'4E'!AI14</f>
        <v>BM850HD</v>
      </c>
      <c r="C444" s="239" t="s">
        <v>13079</v>
      </c>
      <c r="E444" s="301" t="s">
        <v>683</v>
      </c>
      <c r="F444" s="307">
        <f>IF(ISBLANK('4E'!G14),"##BLANK",'4E'!G14)</f>
        <v>0</v>
      </c>
    </row>
    <row r="445" spans="2:6">
      <c r="B445" s="1916" t="str">
        <f>'4E'!AJ14</f>
        <v>BM850STD</v>
      </c>
      <c r="C445" s="239" t="s">
        <v>13080</v>
      </c>
      <c r="E445" s="301" t="s">
        <v>683</v>
      </c>
      <c r="F445" s="307">
        <f>IF(ISBLANK('4E'!H14),"##BLANK",'4E'!H14)</f>
        <v>0</v>
      </c>
    </row>
    <row r="446" spans="2:6">
      <c r="B446" s="1916" t="str">
        <f>'4E'!AK14</f>
        <v>BM850SLT</v>
      </c>
      <c r="C446" s="239" t="s">
        <v>13081</v>
      </c>
      <c r="E446" s="301" t="s">
        <v>683</v>
      </c>
      <c r="F446" s="307">
        <f>IF(ISBLANK('4E'!I14),"##BLANK",'4E'!I14)</f>
        <v>0</v>
      </c>
    </row>
    <row r="447" spans="2:6">
      <c r="B447" s="1916" t="str">
        <f>'4E'!AL14</f>
        <v>BM850STP</v>
      </c>
      <c r="C447" s="239" t="s">
        <v>13082</v>
      </c>
      <c r="E447" s="301" t="s">
        <v>683</v>
      </c>
      <c r="F447" s="307">
        <f>IF(ISBLANK('4E'!J14),"##BLANK",'4E'!J14)</f>
        <v>0</v>
      </c>
    </row>
    <row r="448" spans="2:6">
      <c r="B448" s="1916" t="str">
        <f>'4E'!AM14</f>
        <v>BM850SDT</v>
      </c>
      <c r="C448" s="239" t="s">
        <v>13083</v>
      </c>
      <c r="E448" s="301" t="s">
        <v>683</v>
      </c>
      <c r="F448" s="307">
        <f>IF(ISBLANK('4E'!K14),"##BLANK",'4E'!K14)</f>
        <v>0</v>
      </c>
    </row>
    <row r="449" spans="2:6">
      <c r="B449" s="1916" t="str">
        <f>'4E'!AN14</f>
        <v>BM850SDD</v>
      </c>
      <c r="C449" s="239" t="s">
        <v>13084</v>
      </c>
      <c r="E449" s="301" t="s">
        <v>683</v>
      </c>
      <c r="F449" s="307">
        <f>IF(ISBLANK('4E'!L14),"##BLANK",'4E'!L14)</f>
        <v>0</v>
      </c>
    </row>
    <row r="450" spans="2:6">
      <c r="B450" s="1916" t="str">
        <f>'4E'!AO14</f>
        <v>BM850TAS</v>
      </c>
      <c r="C450" s="239" t="s">
        <v>2762</v>
      </c>
      <c r="E450" s="301" t="s">
        <v>683</v>
      </c>
      <c r="F450" s="307">
        <f>IF(ISBLANK('4E'!M14),"##BLANK",'4E'!M14)</f>
        <v>0</v>
      </c>
    </row>
    <row r="451" spans="2:6">
      <c r="B451" s="1916" t="str">
        <f>'4E'!AG17</f>
        <v>B0504F</v>
      </c>
      <c r="C451" s="239" t="s">
        <v>13085</v>
      </c>
      <c r="E451" s="301" t="s">
        <v>683</v>
      </c>
      <c r="F451" s="307" t="str">
        <f>IF(ISBLANK('4E'!E17),"##BLANK",'4E'!E17)</f>
        <v>##BLANK</v>
      </c>
    </row>
    <row r="452" spans="2:6">
      <c r="B452" s="1916" t="str">
        <f>'4E'!AH17</f>
        <v>B0504SWD</v>
      </c>
      <c r="C452" s="239" t="s">
        <v>13086</v>
      </c>
      <c r="E452" s="301" t="s">
        <v>683</v>
      </c>
      <c r="F452" s="307" t="str">
        <f>IF(ISBLANK('4E'!F17),"##BLANK",'4E'!F17)</f>
        <v>##BLANK</v>
      </c>
    </row>
    <row r="453" spans="2:6">
      <c r="B453" s="1916" t="str">
        <f>'4E'!AI17</f>
        <v>B0504HD</v>
      </c>
      <c r="C453" s="239" t="s">
        <v>13087</v>
      </c>
      <c r="E453" s="301" t="s">
        <v>683</v>
      </c>
      <c r="F453" s="307" t="str">
        <f>IF(ISBLANK('4E'!G17),"##BLANK",'4E'!G17)</f>
        <v>##BLANK</v>
      </c>
    </row>
    <row r="454" spans="2:6">
      <c r="B454" s="1916" t="str">
        <f>'4E'!AJ17</f>
        <v>B0504STD</v>
      </c>
      <c r="C454" s="239" t="s">
        <v>13088</v>
      </c>
      <c r="E454" s="301" t="s">
        <v>683</v>
      </c>
      <c r="F454" s="307" t="str">
        <f>IF(ISBLANK('4E'!H17),"##BLANK",'4E'!H17)</f>
        <v>##BLANK</v>
      </c>
    </row>
    <row r="455" spans="2:6">
      <c r="B455" s="1916" t="str">
        <f>'4E'!AK17</f>
        <v>B0504SLT</v>
      </c>
      <c r="C455" s="239" t="s">
        <v>13089</v>
      </c>
      <c r="E455" s="301" t="s">
        <v>683</v>
      </c>
      <c r="F455" s="307" t="str">
        <f>IF(ISBLANK('4E'!I17),"##BLANK",'4E'!I17)</f>
        <v>##BLANK</v>
      </c>
    </row>
    <row r="456" spans="2:6">
      <c r="B456" s="1916" t="str">
        <f>'4E'!AL17</f>
        <v>B0504STP</v>
      </c>
      <c r="C456" s="239" t="s">
        <v>13090</v>
      </c>
      <c r="E456" s="301" t="s">
        <v>683</v>
      </c>
      <c r="F456" s="307" t="str">
        <f>IF(ISBLANK('4E'!J17),"##BLANK",'4E'!J17)</f>
        <v>##BLANK</v>
      </c>
    </row>
    <row r="457" spans="2:6">
      <c r="B457" s="1916" t="str">
        <f>'4E'!AM17</f>
        <v>B0504SDT</v>
      </c>
      <c r="C457" s="239" t="s">
        <v>13091</v>
      </c>
      <c r="E457" s="301" t="s">
        <v>683</v>
      </c>
      <c r="F457" s="307" t="str">
        <f>IF(ISBLANK('4E'!K17),"##BLANK",'4E'!K17)</f>
        <v>##BLANK</v>
      </c>
    </row>
    <row r="458" spans="2:6">
      <c r="B458" s="1916" t="str">
        <f>'4E'!AN17</f>
        <v>B0504SDD</v>
      </c>
      <c r="C458" s="239" t="s">
        <v>13092</v>
      </c>
      <c r="E458" s="301" t="s">
        <v>683</v>
      </c>
      <c r="F458" s="307" t="str">
        <f>IF(ISBLANK('4E'!L17),"##BLANK",'4E'!L17)</f>
        <v>##BLANK</v>
      </c>
    </row>
    <row r="459" spans="2:6">
      <c r="B459" s="1916" t="str">
        <f>'4E'!AO17</f>
        <v>B0504TAS</v>
      </c>
      <c r="C459" s="239" t="s">
        <v>12965</v>
      </c>
      <c r="E459" s="301" t="s">
        <v>683</v>
      </c>
      <c r="F459" s="307">
        <f>IF(ISBLANK('4E'!M17),"##BLANK",'4E'!M17)</f>
        <v>0</v>
      </c>
    </row>
    <row r="460" spans="2:6">
      <c r="B460" s="1916" t="str">
        <f>'4E'!AO20</f>
        <v>B0505TAS</v>
      </c>
      <c r="C460" s="239" t="s">
        <v>12966</v>
      </c>
      <c r="E460" s="301" t="s">
        <v>683</v>
      </c>
      <c r="F460" s="307">
        <f>IF(ISBLANK('4E'!M20),"##BLANK",'4E'!M20)</f>
        <v>0</v>
      </c>
    </row>
    <row r="461" spans="2:6">
      <c r="B461" s="1916" t="str">
        <f>'4E'!AO21</f>
        <v>B0506TAS</v>
      </c>
      <c r="C461" s="239" t="s">
        <v>12967</v>
      </c>
      <c r="E461" s="301" t="s">
        <v>683</v>
      </c>
      <c r="F461" s="307">
        <f>IF(ISBLANK('4E'!M21),"##BLANK",'4E'!M21)</f>
        <v>0</v>
      </c>
    </row>
    <row r="462" spans="2:6">
      <c r="B462" s="1916" t="str">
        <f>'4E'!AG22</f>
        <v>B0371DSCE_F</v>
      </c>
      <c r="C462" s="239" t="s">
        <v>13093</v>
      </c>
      <c r="E462" s="301" t="s">
        <v>683</v>
      </c>
      <c r="F462" s="307" t="str">
        <f>IF(ISBLANK('4E'!E22),"##BLANK",'4E'!E22)</f>
        <v>##BLANK</v>
      </c>
    </row>
    <row r="463" spans="2:6">
      <c r="B463" s="1916" t="str">
        <f>'4E'!AH22</f>
        <v>B0371DSCE_SWD</v>
      </c>
      <c r="C463" s="239" t="s">
        <v>13094</v>
      </c>
      <c r="E463" s="301" t="s">
        <v>683</v>
      </c>
      <c r="F463" s="307" t="str">
        <f>IF(ISBLANK('4E'!F22),"##BLANK",'4E'!F22)</f>
        <v>##BLANK</v>
      </c>
    </row>
    <row r="464" spans="2:6">
      <c r="B464" s="1916" t="str">
        <f>'4E'!AI22</f>
        <v>B0371DSCE_HD</v>
      </c>
      <c r="C464" s="239" t="s">
        <v>13095</v>
      </c>
      <c r="E464" s="301" t="s">
        <v>683</v>
      </c>
      <c r="F464" s="307" t="str">
        <f>IF(ISBLANK('4E'!G22),"##BLANK",'4E'!G22)</f>
        <v>##BLANK</v>
      </c>
    </row>
    <row r="465" spans="2:6">
      <c r="B465" s="1916" t="str">
        <f>'4E'!AJ22</f>
        <v>B0371DSCE_STD</v>
      </c>
      <c r="C465" s="239" t="s">
        <v>13096</v>
      </c>
      <c r="E465" s="301" t="s">
        <v>683</v>
      </c>
      <c r="F465" s="307" t="str">
        <f>IF(ISBLANK('4E'!H22),"##BLANK",'4E'!H22)</f>
        <v>##BLANK</v>
      </c>
    </row>
    <row r="466" spans="2:6">
      <c r="B466" s="1916" t="str">
        <f>'4E'!AK22</f>
        <v>B0371DSCE_SLT</v>
      </c>
      <c r="C466" s="239" t="s">
        <v>13097</v>
      </c>
      <c r="E466" s="301" t="s">
        <v>683</v>
      </c>
      <c r="F466" s="307" t="str">
        <f>IF(ISBLANK('4E'!I22),"##BLANK",'4E'!I22)</f>
        <v>##BLANK</v>
      </c>
    </row>
    <row r="467" spans="2:6">
      <c r="B467" s="1916" t="str">
        <f>'4E'!AL22</f>
        <v>B0371DSCE_STP</v>
      </c>
      <c r="C467" s="239" t="s">
        <v>13098</v>
      </c>
      <c r="E467" s="301" t="s">
        <v>683</v>
      </c>
      <c r="F467" s="307" t="str">
        <f>IF(ISBLANK('4E'!J22),"##BLANK",'4E'!J22)</f>
        <v>##BLANK</v>
      </c>
    </row>
    <row r="468" spans="2:6">
      <c r="B468" s="1916" t="str">
        <f>'4E'!AM22</f>
        <v>B0371DSCE_SDT</v>
      </c>
      <c r="C468" s="239" t="s">
        <v>13099</v>
      </c>
      <c r="E468" s="301" t="s">
        <v>683</v>
      </c>
      <c r="F468" s="307" t="str">
        <f>IF(ISBLANK('4E'!K22),"##BLANK",'4E'!K22)</f>
        <v>##BLANK</v>
      </c>
    </row>
    <row r="469" spans="2:6">
      <c r="B469" s="1916" t="str">
        <f>'4E'!AN22</f>
        <v>B0371DSCE_SD</v>
      </c>
      <c r="C469" s="239" t="s">
        <v>13100</v>
      </c>
      <c r="E469" s="301" t="s">
        <v>683</v>
      </c>
      <c r="F469" s="307" t="str">
        <f>IF(ISBLANK('4E'!L22),"##BLANK",'4E'!L22)</f>
        <v>##BLANK</v>
      </c>
    </row>
    <row r="470" spans="2:6">
      <c r="B470" s="1916" t="str">
        <f>'4E'!AO22</f>
        <v>B0598TAS</v>
      </c>
      <c r="C470" s="239" t="s">
        <v>13101</v>
      </c>
      <c r="E470" s="301" t="s">
        <v>683</v>
      </c>
      <c r="F470" s="307">
        <f>IF(ISBLANK('4E'!M22),"##BLANK",'4E'!M22)</f>
        <v>0</v>
      </c>
    </row>
    <row r="471" spans="2:6">
      <c r="B471" s="1916" t="str">
        <f>'4E'!AG23</f>
        <v>BC30998F</v>
      </c>
      <c r="C471" s="239" t="s">
        <v>13102</v>
      </c>
      <c r="E471" s="301" t="s">
        <v>683</v>
      </c>
      <c r="F471" s="307">
        <f>IF(ISBLANK('4E'!E23),"##BLANK",'4E'!E23)</f>
        <v>0</v>
      </c>
    </row>
    <row r="472" spans="2:6">
      <c r="B472" s="1916" t="str">
        <f>'4E'!AH23</f>
        <v>BC30998SWD</v>
      </c>
      <c r="C472" s="239" t="s">
        <v>13103</v>
      </c>
      <c r="E472" s="301" t="s">
        <v>683</v>
      </c>
      <c r="F472" s="307">
        <f>IF(ISBLANK('4E'!F23),"##BLANK",'4E'!F23)</f>
        <v>0</v>
      </c>
    </row>
    <row r="473" spans="2:6">
      <c r="B473" s="1916" t="str">
        <f>'4E'!AI23</f>
        <v>BC30998HD</v>
      </c>
      <c r="C473" s="239" t="s">
        <v>13104</v>
      </c>
      <c r="E473" s="301" t="s">
        <v>683</v>
      </c>
      <c r="F473" s="307">
        <f>IF(ISBLANK('4E'!G23),"##BLANK",'4E'!G23)</f>
        <v>0</v>
      </c>
    </row>
    <row r="474" spans="2:6">
      <c r="B474" s="1916" t="str">
        <f>'4E'!AJ23</f>
        <v>BC30998STD</v>
      </c>
      <c r="C474" s="239" t="s">
        <v>13105</v>
      </c>
      <c r="E474" s="301" t="s">
        <v>683</v>
      </c>
      <c r="F474" s="307">
        <f>IF(ISBLANK('4E'!H23),"##BLANK",'4E'!H23)</f>
        <v>0</v>
      </c>
    </row>
    <row r="475" spans="2:6">
      <c r="B475" s="1916" t="str">
        <f>'4E'!AK23</f>
        <v>BC30998SLT</v>
      </c>
      <c r="C475" s="239" t="s">
        <v>13106</v>
      </c>
      <c r="E475" s="301" t="s">
        <v>683</v>
      </c>
      <c r="F475" s="307">
        <f>IF(ISBLANK('4E'!I23),"##BLANK",'4E'!I23)</f>
        <v>0</v>
      </c>
    </row>
    <row r="476" spans="2:6">
      <c r="B476" s="1916" t="str">
        <f>'4E'!AL23</f>
        <v>BC30998STP</v>
      </c>
      <c r="C476" s="239" t="s">
        <v>13107</v>
      </c>
      <c r="E476" s="301" t="s">
        <v>683</v>
      </c>
      <c r="F476" s="307">
        <f>IF(ISBLANK('4E'!J23),"##BLANK",'4E'!J23)</f>
        <v>0</v>
      </c>
    </row>
    <row r="477" spans="2:6">
      <c r="B477" s="1916" t="str">
        <f>'4E'!AM23</f>
        <v>BC30998SDT</v>
      </c>
      <c r="C477" s="239" t="s">
        <v>13108</v>
      </c>
      <c r="E477" s="301" t="s">
        <v>683</v>
      </c>
      <c r="F477" s="307">
        <f>IF(ISBLANK('4E'!K23),"##BLANK",'4E'!K23)</f>
        <v>0</v>
      </c>
    </row>
    <row r="478" spans="2:6">
      <c r="B478" s="1916" t="str">
        <f>'4E'!AN23</f>
        <v>BC30998SDD</v>
      </c>
      <c r="C478" s="239" t="s">
        <v>13109</v>
      </c>
      <c r="E478" s="301" t="s">
        <v>683</v>
      </c>
      <c r="F478" s="307">
        <f>IF(ISBLANK('4E'!L23),"##BLANK",'4E'!L23)</f>
        <v>0</v>
      </c>
    </row>
    <row r="479" spans="2:6">
      <c r="B479" s="1916" t="str">
        <f>'4E'!AO23</f>
        <v>BC30998TAS</v>
      </c>
      <c r="C479" s="239" t="s">
        <v>13110</v>
      </c>
      <c r="E479" s="301" t="s">
        <v>683</v>
      </c>
      <c r="F479" s="307">
        <f>IF(ISBLANK('4E'!M23),"##BLANK",'4E'!M23)</f>
        <v>0</v>
      </c>
    </row>
    <row r="480" spans="2:6">
      <c r="B480" s="1916" t="str">
        <f>'4E'!AG24</f>
        <v>BM833F</v>
      </c>
      <c r="C480" s="239" t="s">
        <v>13068</v>
      </c>
      <c r="E480" s="301" t="s">
        <v>683</v>
      </c>
      <c r="F480" s="307" t="str">
        <f>IF(ISBLANK('4E'!E24),"##BLANK",'4E'!E24)</f>
        <v>##BLANK</v>
      </c>
    </row>
    <row r="481" spans="2:6">
      <c r="B481" s="1916" t="str">
        <f>'4E'!AH24</f>
        <v>BM833SWD</v>
      </c>
      <c r="C481" s="239" t="s">
        <v>13069</v>
      </c>
      <c r="E481" s="301" t="s">
        <v>683</v>
      </c>
      <c r="F481" s="307" t="str">
        <f>IF(ISBLANK('4E'!F24),"##BLANK",'4E'!F24)</f>
        <v>##BLANK</v>
      </c>
    </row>
    <row r="482" spans="2:6">
      <c r="B482" s="1916" t="str">
        <f>'4E'!AI24</f>
        <v>BM833HD</v>
      </c>
      <c r="C482" s="239" t="s">
        <v>13070</v>
      </c>
      <c r="E482" s="301" t="s">
        <v>683</v>
      </c>
      <c r="F482" s="307" t="str">
        <f>IF(ISBLANK('4E'!G24),"##BLANK",'4E'!G24)</f>
        <v>##BLANK</v>
      </c>
    </row>
    <row r="483" spans="2:6">
      <c r="B483" s="1916" t="str">
        <f>'4E'!AJ24</f>
        <v>BM833STD</v>
      </c>
      <c r="C483" s="239" t="s">
        <v>13071</v>
      </c>
      <c r="E483" s="301" t="s">
        <v>683</v>
      </c>
      <c r="F483" s="307" t="str">
        <f>IF(ISBLANK('4E'!H24),"##BLANK",'4E'!H24)</f>
        <v>##BLANK</v>
      </c>
    </row>
    <row r="484" spans="2:6">
      <c r="B484" s="1916" t="str">
        <f>'4E'!AK24</f>
        <v>BM833SLT</v>
      </c>
      <c r="C484" s="239" t="s">
        <v>13072</v>
      </c>
      <c r="E484" s="301" t="s">
        <v>683</v>
      </c>
      <c r="F484" s="307" t="str">
        <f>IF(ISBLANK('4E'!I24),"##BLANK",'4E'!I24)</f>
        <v>##BLANK</v>
      </c>
    </row>
    <row r="485" spans="2:6">
      <c r="B485" s="1916" t="str">
        <f>'4E'!AL24</f>
        <v>BM833STP</v>
      </c>
      <c r="C485" s="239" t="s">
        <v>13073</v>
      </c>
      <c r="E485" s="301" t="s">
        <v>683</v>
      </c>
      <c r="F485" s="307" t="str">
        <f>IF(ISBLANK('4E'!J24),"##BLANK",'4E'!J24)</f>
        <v>##BLANK</v>
      </c>
    </row>
    <row r="486" spans="2:6">
      <c r="B486" s="1916" t="str">
        <f>'4E'!AM24</f>
        <v>BM833SDT</v>
      </c>
      <c r="C486" s="239" t="s">
        <v>13111</v>
      </c>
      <c r="E486" s="301" t="s">
        <v>683</v>
      </c>
      <c r="F486" s="307" t="str">
        <f>IF(ISBLANK('4E'!K24),"##BLANK",'4E'!K24)</f>
        <v>##BLANK</v>
      </c>
    </row>
    <row r="487" spans="2:6">
      <c r="B487" s="1916" t="str">
        <f>'4E'!AN24</f>
        <v>BM833SDD</v>
      </c>
      <c r="C487" s="239" t="s">
        <v>13112</v>
      </c>
      <c r="E487" s="301" t="s">
        <v>683</v>
      </c>
      <c r="F487" s="307" t="str">
        <f>IF(ISBLANK('4E'!L24),"##BLANK",'4E'!L24)</f>
        <v>##BLANK</v>
      </c>
    </row>
    <row r="488" spans="2:6">
      <c r="B488" s="1916" t="str">
        <f>'4E'!AO24</f>
        <v>BM833TAS</v>
      </c>
      <c r="C488" s="239" t="s">
        <v>13113</v>
      </c>
      <c r="E488" s="301" t="s">
        <v>683</v>
      </c>
      <c r="F488" s="307">
        <f>IF(ISBLANK('4E'!M24),"##BLANK",'4E'!M24)</f>
        <v>0</v>
      </c>
    </row>
    <row r="489" spans="2:6">
      <c r="B489" s="1916" t="str">
        <f>'4E'!AG25</f>
        <v>BA2120F</v>
      </c>
      <c r="C489" s="239" t="s">
        <v>13114</v>
      </c>
      <c r="E489" s="301" t="s">
        <v>683</v>
      </c>
      <c r="F489" s="307">
        <f>IF(ISBLANK('4E'!E25),"##BLANK",'4E'!E25)</f>
        <v>0</v>
      </c>
    </row>
    <row r="490" spans="2:6">
      <c r="B490" s="1916" t="str">
        <f>'4E'!AH25</f>
        <v>BA2120SWD</v>
      </c>
      <c r="C490" s="239" t="s">
        <v>13115</v>
      </c>
      <c r="E490" s="301" t="s">
        <v>683</v>
      </c>
      <c r="F490" s="307">
        <f>IF(ISBLANK('4E'!F25),"##BLANK",'4E'!F25)</f>
        <v>0</v>
      </c>
    </row>
    <row r="491" spans="2:6">
      <c r="B491" s="1916" t="str">
        <f>'4E'!AI25</f>
        <v>BA2120HD</v>
      </c>
      <c r="C491" s="239" t="s">
        <v>13116</v>
      </c>
      <c r="E491" s="301" t="s">
        <v>683</v>
      </c>
      <c r="F491" s="307">
        <f>IF(ISBLANK('4E'!G25),"##BLANK",'4E'!G25)</f>
        <v>0</v>
      </c>
    </row>
    <row r="492" spans="2:6">
      <c r="B492" s="1916" t="str">
        <f>'4E'!AJ25</f>
        <v>BA2120STD</v>
      </c>
      <c r="C492" s="239" t="s">
        <v>13117</v>
      </c>
      <c r="E492" s="301" t="s">
        <v>683</v>
      </c>
      <c r="F492" s="307">
        <f>IF(ISBLANK('4E'!H25),"##BLANK",'4E'!H25)</f>
        <v>0</v>
      </c>
    </row>
    <row r="493" spans="2:6">
      <c r="B493" s="1916" t="str">
        <f>'4E'!AK25</f>
        <v>BA2120SLT</v>
      </c>
      <c r="C493" s="239" t="s">
        <v>13118</v>
      </c>
      <c r="E493" s="301" t="s">
        <v>683</v>
      </c>
      <c r="F493" s="307">
        <f>IF(ISBLANK('4E'!I25),"##BLANK",'4E'!I25)</f>
        <v>0</v>
      </c>
    </row>
    <row r="494" spans="2:6">
      <c r="B494" s="1916" t="str">
        <f>'4E'!AL25</f>
        <v>BA2120STP</v>
      </c>
      <c r="C494" s="239" t="s">
        <v>13119</v>
      </c>
      <c r="E494" s="301" t="s">
        <v>683</v>
      </c>
      <c r="F494" s="307">
        <f>IF(ISBLANK('4E'!J25),"##BLANK",'4E'!J25)</f>
        <v>0</v>
      </c>
    </row>
    <row r="495" spans="2:6">
      <c r="B495" s="1916" t="str">
        <f>'4E'!AM25</f>
        <v>BA2120SDT</v>
      </c>
      <c r="C495" s="239" t="s">
        <v>13120</v>
      </c>
      <c r="E495" s="301" t="s">
        <v>683</v>
      </c>
      <c r="F495" s="307">
        <f>IF(ISBLANK('4E'!K25),"##BLANK",'4E'!K25)</f>
        <v>0</v>
      </c>
    </row>
    <row r="496" spans="2:6">
      <c r="B496" s="1916" t="str">
        <f>'4E'!AN25</f>
        <v>BA2120SDD</v>
      </c>
      <c r="C496" s="239" t="s">
        <v>13121</v>
      </c>
      <c r="E496" s="301" t="s">
        <v>683</v>
      </c>
      <c r="F496" s="307">
        <f>IF(ISBLANK('4E'!L25),"##BLANK",'4E'!L25)</f>
        <v>0</v>
      </c>
    </row>
    <row r="497" spans="2:6">
      <c r="B497" s="1916" t="str">
        <f>'4E'!AO25</f>
        <v>BA2120TAS</v>
      </c>
      <c r="C497" s="239" t="s">
        <v>13122</v>
      </c>
      <c r="E497" s="301" t="s">
        <v>683</v>
      </c>
      <c r="F497" s="307">
        <f>IF(ISBLANK('4E'!M25),"##BLANK",'4E'!M25)</f>
        <v>0</v>
      </c>
    </row>
    <row r="498" spans="2:6">
      <c r="B498" s="1916" t="str">
        <f>'4E'!AG28</f>
        <v>B0508F</v>
      </c>
      <c r="C498" s="239" t="s">
        <v>13123</v>
      </c>
      <c r="E498" s="301" t="s">
        <v>683</v>
      </c>
      <c r="F498" s="307" t="str">
        <f>IF(ISBLANK('4E'!E28),"##BLANK",'4E'!E28)</f>
        <v>##BLANK</v>
      </c>
    </row>
    <row r="499" spans="2:6">
      <c r="B499" s="1916" t="str">
        <f>'4E'!AH28</f>
        <v>B0508SWD</v>
      </c>
      <c r="C499" s="239" t="s">
        <v>13124</v>
      </c>
      <c r="E499" s="301" t="s">
        <v>683</v>
      </c>
      <c r="F499" s="307" t="str">
        <f>IF(ISBLANK('4E'!F28),"##BLANK",'4E'!F28)</f>
        <v>##BLANK</v>
      </c>
    </row>
    <row r="500" spans="2:6">
      <c r="B500" s="1916" t="str">
        <f>'4E'!AI28</f>
        <v>B0508HD</v>
      </c>
      <c r="C500" s="239" t="s">
        <v>13125</v>
      </c>
      <c r="E500" s="301" t="s">
        <v>683</v>
      </c>
      <c r="F500" s="307" t="str">
        <f>IF(ISBLANK('4E'!G28),"##BLANK",'4E'!G28)</f>
        <v>##BLANK</v>
      </c>
    </row>
    <row r="501" spans="2:6">
      <c r="B501" s="1916" t="str">
        <f>'4E'!AJ28</f>
        <v>B0508STD</v>
      </c>
      <c r="C501" s="239" t="s">
        <v>13126</v>
      </c>
      <c r="E501" s="301" t="s">
        <v>683</v>
      </c>
      <c r="F501" s="307" t="str">
        <f>IF(ISBLANK('4E'!H28),"##BLANK",'4E'!H28)</f>
        <v>##BLANK</v>
      </c>
    </row>
    <row r="502" spans="2:6">
      <c r="B502" s="1916" t="str">
        <f>'4E'!AK28</f>
        <v>B0508SLT</v>
      </c>
      <c r="C502" s="239" t="s">
        <v>13127</v>
      </c>
      <c r="E502" s="301" t="s">
        <v>683</v>
      </c>
      <c r="F502" s="307" t="str">
        <f>IF(ISBLANK('4E'!I28),"##BLANK",'4E'!I28)</f>
        <v>##BLANK</v>
      </c>
    </row>
    <row r="503" spans="2:6">
      <c r="B503" s="1916" t="str">
        <f>'4E'!AL28</f>
        <v>B0508STP</v>
      </c>
      <c r="C503" s="239" t="s">
        <v>13128</v>
      </c>
      <c r="E503" s="301" t="s">
        <v>683</v>
      </c>
      <c r="F503" s="307" t="str">
        <f>IF(ISBLANK('4E'!J28),"##BLANK",'4E'!J28)</f>
        <v>##BLANK</v>
      </c>
    </row>
    <row r="504" spans="2:6">
      <c r="B504" s="1916" t="str">
        <f>'4E'!AM28</f>
        <v>B0508SDT</v>
      </c>
      <c r="C504" s="239" t="s">
        <v>13129</v>
      </c>
      <c r="E504" s="301" t="s">
        <v>683</v>
      </c>
      <c r="F504" s="307" t="str">
        <f>IF(ISBLANK('4E'!K28),"##BLANK",'4E'!K28)</f>
        <v>##BLANK</v>
      </c>
    </row>
    <row r="505" spans="2:6">
      <c r="B505" s="1916" t="str">
        <f>'4E'!AN28</f>
        <v>B0508SDD</v>
      </c>
      <c r="C505" s="239" t="s">
        <v>13130</v>
      </c>
      <c r="E505" s="301" t="s">
        <v>683</v>
      </c>
      <c r="F505" s="307" t="str">
        <f>IF(ISBLANK('4E'!L28),"##BLANK",'4E'!L28)</f>
        <v>##BLANK</v>
      </c>
    </row>
    <row r="506" spans="2:6">
      <c r="B506" s="1916" t="str">
        <f>'4E'!AO28</f>
        <v>B0508TAS</v>
      </c>
      <c r="C506" s="239" t="s">
        <v>12994</v>
      </c>
      <c r="E506" s="301" t="s">
        <v>683</v>
      </c>
      <c r="F506" s="307">
        <f>IF(ISBLANK('4E'!M28),"##BLANK",'4E'!M28)</f>
        <v>0</v>
      </c>
    </row>
    <row r="507" spans="2:6">
      <c r="B507" s="1916" t="str">
        <f>'4E'!AG30</f>
        <v>BM825F</v>
      </c>
      <c r="C507" s="239" t="s">
        <v>13131</v>
      </c>
      <c r="E507" s="301" t="s">
        <v>683</v>
      </c>
      <c r="F507" s="307">
        <f>IF(ISBLANK('4E'!E30),"##BLANK",'4E'!E30)</f>
        <v>0</v>
      </c>
    </row>
    <row r="508" spans="2:6">
      <c r="B508" s="1916" t="str">
        <f>'4E'!AH30</f>
        <v>BM825SWD</v>
      </c>
      <c r="C508" s="239" t="s">
        <v>13132</v>
      </c>
      <c r="E508" s="301" t="s">
        <v>683</v>
      </c>
      <c r="F508" s="307">
        <f>IF(ISBLANK('4E'!F30),"##BLANK",'4E'!F30)</f>
        <v>0</v>
      </c>
    </row>
    <row r="509" spans="2:6">
      <c r="B509" s="1916" t="str">
        <f>'4E'!AI30</f>
        <v>BM825HD</v>
      </c>
      <c r="C509" s="239" t="s">
        <v>13133</v>
      </c>
      <c r="E509" s="301" t="s">
        <v>683</v>
      </c>
      <c r="F509" s="307">
        <f>IF(ISBLANK('4E'!G30),"##BLANK",'4E'!G30)</f>
        <v>0</v>
      </c>
    </row>
    <row r="510" spans="2:6">
      <c r="B510" s="1916" t="str">
        <f>'4E'!AJ30</f>
        <v>BM825STD</v>
      </c>
      <c r="C510" s="239" t="s">
        <v>13134</v>
      </c>
      <c r="E510" s="301" t="s">
        <v>683</v>
      </c>
      <c r="F510" s="307">
        <f>IF(ISBLANK('4E'!H30),"##BLANK",'4E'!H30)</f>
        <v>0</v>
      </c>
    </row>
    <row r="511" spans="2:6">
      <c r="B511" s="1916" t="str">
        <f>'4E'!AK30</f>
        <v>BM825SLT</v>
      </c>
      <c r="C511" s="239" t="s">
        <v>13135</v>
      </c>
      <c r="E511" s="301" t="s">
        <v>683</v>
      </c>
      <c r="F511" s="307">
        <f>IF(ISBLANK('4E'!I30),"##BLANK",'4E'!I30)</f>
        <v>0</v>
      </c>
    </row>
    <row r="512" spans="2:6">
      <c r="B512" s="1916" t="str">
        <f>'4E'!AL30</f>
        <v>BM825STP</v>
      </c>
      <c r="C512" s="239" t="s">
        <v>13136</v>
      </c>
      <c r="E512" s="301" t="s">
        <v>683</v>
      </c>
      <c r="F512" s="307">
        <f>IF(ISBLANK('4E'!J30),"##BLANK",'4E'!J30)</f>
        <v>0</v>
      </c>
    </row>
    <row r="513" spans="2:6">
      <c r="B513" s="1916" t="str">
        <f>'4E'!AM30</f>
        <v>BM825SDT</v>
      </c>
      <c r="C513" s="239" t="s">
        <v>13137</v>
      </c>
      <c r="E513" s="301" t="s">
        <v>683</v>
      </c>
      <c r="F513" s="307">
        <f>IF(ISBLANK('4E'!K30),"##BLANK",'4E'!K30)</f>
        <v>0</v>
      </c>
    </row>
    <row r="514" spans="2:6">
      <c r="B514" s="1916" t="str">
        <f>'4E'!AN30</f>
        <v>BM825SDD</v>
      </c>
      <c r="C514" s="239" t="s">
        <v>13138</v>
      </c>
      <c r="E514" s="301" t="s">
        <v>683</v>
      </c>
      <c r="F514" s="307">
        <f>IF(ISBLANK('4E'!L30),"##BLANK",'4E'!L30)</f>
        <v>0</v>
      </c>
    </row>
    <row r="515" spans="2:6">
      <c r="B515" s="1916" t="str">
        <f>'4E'!AO30</f>
        <v>BM825TAS</v>
      </c>
      <c r="C515" s="239" t="s">
        <v>13139</v>
      </c>
      <c r="E515" s="301" t="s">
        <v>683</v>
      </c>
      <c r="F515" s="307">
        <f>IF(ISBLANK('4E'!M30),"##BLANK",'4E'!M30)</f>
        <v>0</v>
      </c>
    </row>
    <row r="516" spans="2:6">
      <c r="B516" s="1916" t="str">
        <f>'4E'!AG33</f>
        <v>CR00559F</v>
      </c>
      <c r="C516" s="239" t="s">
        <v>13140</v>
      </c>
      <c r="E516" s="301" t="s">
        <v>683</v>
      </c>
      <c r="F516" s="307" t="str">
        <f>IF(ISBLANK('4E'!E33),"##BLANK",'4E'!E33)</f>
        <v>##BLANK</v>
      </c>
    </row>
    <row r="517" spans="2:6">
      <c r="B517" s="1916" t="str">
        <f>'4E'!AH33</f>
        <v>CR00559SWD</v>
      </c>
      <c r="C517" s="239" t="s">
        <v>13141</v>
      </c>
      <c r="E517" s="301" t="s">
        <v>683</v>
      </c>
      <c r="F517" s="307" t="str">
        <f>IF(ISBLANK('4E'!F33),"##BLANK",'4E'!F33)</f>
        <v>##BLANK</v>
      </c>
    </row>
    <row r="518" spans="2:6">
      <c r="B518" s="1916" t="str">
        <f>'4E'!AI33</f>
        <v>CR00559HD</v>
      </c>
      <c r="C518" s="239" t="s">
        <v>13142</v>
      </c>
      <c r="E518" s="301" t="s">
        <v>683</v>
      </c>
      <c r="F518" s="307" t="str">
        <f>IF(ISBLANK('4E'!G33),"##BLANK",'4E'!G33)</f>
        <v>##BLANK</v>
      </c>
    </row>
    <row r="519" spans="2:6">
      <c r="B519" s="1916" t="str">
        <f>'4E'!AJ33</f>
        <v>CR00559STD</v>
      </c>
      <c r="C519" s="239" t="s">
        <v>13143</v>
      </c>
      <c r="E519" s="301" t="s">
        <v>683</v>
      </c>
      <c r="F519" s="307" t="str">
        <f>IF(ISBLANK('4E'!H33),"##BLANK",'4E'!H33)</f>
        <v>##BLANK</v>
      </c>
    </row>
    <row r="520" spans="2:6">
      <c r="B520" s="1916" t="str">
        <f>'4E'!AK33</f>
        <v>CR00559SLT</v>
      </c>
      <c r="C520" s="239" t="s">
        <v>13144</v>
      </c>
      <c r="E520" s="301" t="s">
        <v>683</v>
      </c>
      <c r="F520" s="307" t="str">
        <f>IF(ISBLANK('4E'!I33),"##BLANK",'4E'!I33)</f>
        <v>##BLANK</v>
      </c>
    </row>
    <row r="521" spans="2:6">
      <c r="B521" s="1916" t="str">
        <f>'4E'!AL33</f>
        <v>CR00559STP</v>
      </c>
      <c r="C521" s="239" t="s">
        <v>13145</v>
      </c>
      <c r="E521" s="301" t="s">
        <v>683</v>
      </c>
      <c r="F521" s="307" t="str">
        <f>IF(ISBLANK('4E'!J33),"##BLANK",'4E'!J33)</f>
        <v>##BLANK</v>
      </c>
    </row>
    <row r="522" spans="2:6">
      <c r="B522" s="1916" t="str">
        <f>'4E'!AM33</f>
        <v>CR00559SDT</v>
      </c>
      <c r="C522" s="239" t="s">
        <v>13146</v>
      </c>
      <c r="E522" s="301" t="s">
        <v>683</v>
      </c>
      <c r="F522" s="307" t="str">
        <f>IF(ISBLANK('4E'!K33),"##BLANK",'4E'!K33)</f>
        <v>##BLANK</v>
      </c>
    </row>
    <row r="523" spans="2:6">
      <c r="B523" s="1916" t="str">
        <f>'4E'!AN33</f>
        <v>CR00559SDD</v>
      </c>
      <c r="C523" s="239" t="s">
        <v>13147</v>
      </c>
      <c r="E523" s="301" t="s">
        <v>683</v>
      </c>
      <c r="F523" s="307" t="str">
        <f>IF(ISBLANK('4E'!L33),"##BLANK",'4E'!L33)</f>
        <v>##BLANK</v>
      </c>
    </row>
    <row r="524" spans="2:6">
      <c r="B524" s="1916" t="str">
        <f>'4E'!AO33</f>
        <v>CR00559TOT</v>
      </c>
      <c r="C524" s="239" t="s">
        <v>13148</v>
      </c>
      <c r="E524" s="301" t="s">
        <v>683</v>
      </c>
      <c r="F524" s="307">
        <f>IF(ISBLANK('4E'!M33),"##BLANK",'4E'!M33)</f>
        <v>0</v>
      </c>
    </row>
    <row r="525" spans="2:6">
      <c r="B525" s="1916" t="str">
        <f>'4E'!AG34</f>
        <v>CR00562F</v>
      </c>
      <c r="C525" s="239" t="s">
        <v>13149</v>
      </c>
      <c r="E525" s="301" t="s">
        <v>683</v>
      </c>
      <c r="F525" s="307" t="str">
        <f>IF(ISBLANK('4E'!E34),"##BLANK",'4E'!E34)</f>
        <v>##BLANK</v>
      </c>
    </row>
    <row r="526" spans="2:6">
      <c r="B526" s="1916" t="str">
        <f>'4E'!AH34</f>
        <v>CR00562SWD</v>
      </c>
      <c r="C526" s="239" t="s">
        <v>13150</v>
      </c>
      <c r="E526" s="301" t="s">
        <v>683</v>
      </c>
      <c r="F526" s="307" t="str">
        <f>IF(ISBLANK('4E'!F34),"##BLANK",'4E'!F34)</f>
        <v>##BLANK</v>
      </c>
    </row>
    <row r="527" spans="2:6">
      <c r="B527" s="1916" t="str">
        <f>'4E'!AI34</f>
        <v>CR00562HD</v>
      </c>
      <c r="C527" s="239" t="s">
        <v>13151</v>
      </c>
      <c r="E527" s="301" t="s">
        <v>683</v>
      </c>
      <c r="F527" s="307" t="str">
        <f>IF(ISBLANK('4E'!G34),"##BLANK",'4E'!G34)</f>
        <v>##BLANK</v>
      </c>
    </row>
    <row r="528" spans="2:6">
      <c r="B528" s="1916" t="str">
        <f>'4E'!AJ34</f>
        <v>CR00562STD</v>
      </c>
      <c r="C528" s="239" t="s">
        <v>13152</v>
      </c>
      <c r="E528" s="301" t="s">
        <v>683</v>
      </c>
      <c r="F528" s="307" t="str">
        <f>IF(ISBLANK('4E'!H34),"##BLANK",'4E'!H34)</f>
        <v>##BLANK</v>
      </c>
    </row>
    <row r="529" spans="2:6">
      <c r="B529" s="1916" t="str">
        <f>'4E'!AK34</f>
        <v>CR00562SLT</v>
      </c>
      <c r="C529" s="239" t="s">
        <v>13153</v>
      </c>
      <c r="E529" s="301" t="s">
        <v>683</v>
      </c>
      <c r="F529" s="307" t="str">
        <f>IF(ISBLANK('4E'!I34),"##BLANK",'4E'!I34)</f>
        <v>##BLANK</v>
      </c>
    </row>
    <row r="530" spans="2:6">
      <c r="B530" s="1916" t="str">
        <f>'4E'!AL34</f>
        <v>CR00562STP</v>
      </c>
      <c r="C530" s="239" t="s">
        <v>13154</v>
      </c>
      <c r="E530" s="301" t="s">
        <v>683</v>
      </c>
      <c r="F530" s="307" t="str">
        <f>IF(ISBLANK('4E'!J34),"##BLANK",'4E'!J34)</f>
        <v>##BLANK</v>
      </c>
    </row>
    <row r="531" spans="2:6">
      <c r="B531" s="1916" t="str">
        <f>'4E'!AM34</f>
        <v>CR00562SDT</v>
      </c>
      <c r="C531" s="239" t="s">
        <v>13155</v>
      </c>
      <c r="E531" s="301" t="s">
        <v>683</v>
      </c>
      <c r="F531" s="307" t="str">
        <f>IF(ISBLANK('4E'!K34),"##BLANK",'4E'!K34)</f>
        <v>##BLANK</v>
      </c>
    </row>
    <row r="532" spans="2:6">
      <c r="B532" s="1916" t="str">
        <f>'4E'!AN34</f>
        <v>CR00562SDD</v>
      </c>
      <c r="C532" s="239" t="s">
        <v>13156</v>
      </c>
      <c r="E532" s="301" t="s">
        <v>683</v>
      </c>
      <c r="F532" s="307" t="str">
        <f>IF(ISBLANK('4E'!L34),"##BLANK",'4E'!L34)</f>
        <v>##BLANK</v>
      </c>
    </row>
    <row r="533" spans="2:6">
      <c r="B533" s="1916" t="str">
        <f>'4E'!AO34</f>
        <v>CR00562TOT</v>
      </c>
      <c r="C533" s="239" t="s">
        <v>13157</v>
      </c>
      <c r="E533" s="301" t="s">
        <v>683</v>
      </c>
      <c r="F533" s="307">
        <f>IF(ISBLANK('4E'!M34),"##BLANK",'4E'!M34)</f>
        <v>0</v>
      </c>
    </row>
    <row r="534" spans="2:6">
      <c r="B534" s="1916" t="str">
        <f>'4E'!AG35</f>
        <v>S3040F</v>
      </c>
      <c r="C534" s="239" t="s">
        <v>13158</v>
      </c>
      <c r="E534" s="301" t="s">
        <v>683</v>
      </c>
      <c r="F534" s="307">
        <f>IF(ISBLANK('4E'!E35),"##BLANK",'4E'!E35)</f>
        <v>0</v>
      </c>
    </row>
    <row r="535" spans="2:6">
      <c r="B535" s="1916" t="str">
        <f>'4E'!AH35</f>
        <v>S3040SWD</v>
      </c>
      <c r="C535" s="239" t="s">
        <v>13159</v>
      </c>
      <c r="E535" s="301" t="s">
        <v>683</v>
      </c>
      <c r="F535" s="307">
        <f>IF(ISBLANK('4E'!F35),"##BLANK",'4E'!F35)</f>
        <v>0</v>
      </c>
    </row>
    <row r="536" spans="2:6">
      <c r="B536" s="1916" t="str">
        <f>'4E'!AI35</f>
        <v>S3040HD</v>
      </c>
      <c r="C536" s="239" t="s">
        <v>13160</v>
      </c>
      <c r="E536" s="301" t="s">
        <v>683</v>
      </c>
      <c r="F536" s="307">
        <f>IF(ISBLANK('4E'!G35),"##BLANK",'4E'!G35)</f>
        <v>0</v>
      </c>
    </row>
    <row r="537" spans="2:6">
      <c r="B537" s="1916" t="str">
        <f>'4E'!AJ35</f>
        <v>S3040STD</v>
      </c>
      <c r="C537" s="239" t="s">
        <v>13161</v>
      </c>
      <c r="E537" s="301" t="s">
        <v>683</v>
      </c>
      <c r="F537" s="307">
        <f>IF(ISBLANK('4E'!H35),"##BLANK",'4E'!H35)</f>
        <v>0</v>
      </c>
    </row>
    <row r="538" spans="2:6">
      <c r="B538" s="1916" t="str">
        <f>'4E'!AK35</f>
        <v>S3040SLT</v>
      </c>
      <c r="C538" s="239" t="s">
        <v>13162</v>
      </c>
      <c r="E538" s="301" t="s">
        <v>683</v>
      </c>
      <c r="F538" s="307">
        <f>IF(ISBLANK('4E'!I35),"##BLANK",'4E'!I35)</f>
        <v>0</v>
      </c>
    </row>
    <row r="539" spans="2:6">
      <c r="B539" s="1916" t="str">
        <f>'4E'!AL35</f>
        <v>S3040STP</v>
      </c>
      <c r="C539" s="239" t="s">
        <v>13163</v>
      </c>
      <c r="E539" s="301" t="s">
        <v>683</v>
      </c>
      <c r="F539" s="307">
        <f>IF(ISBLANK('4E'!J35),"##BLANK",'4E'!J35)</f>
        <v>0</v>
      </c>
    </row>
    <row r="540" spans="2:6">
      <c r="B540" s="1916" t="str">
        <f>'4E'!AM35</f>
        <v>S3040SDT</v>
      </c>
      <c r="C540" s="239" t="s">
        <v>13164</v>
      </c>
      <c r="E540" s="301" t="s">
        <v>683</v>
      </c>
      <c r="F540" s="307">
        <f>IF(ISBLANK('4E'!K35),"##BLANK",'4E'!K35)</f>
        <v>0</v>
      </c>
    </row>
    <row r="541" spans="2:6">
      <c r="B541" s="1916" t="str">
        <f>'4E'!AN35</f>
        <v>S3040SDD</v>
      </c>
      <c r="C541" s="239" t="s">
        <v>13165</v>
      </c>
      <c r="E541" s="301" t="s">
        <v>683</v>
      </c>
      <c r="F541" s="307">
        <f>IF(ISBLANK('4E'!L35),"##BLANK",'4E'!L35)</f>
        <v>0</v>
      </c>
    </row>
    <row r="542" spans="2:6">
      <c r="B542" s="1916" t="str">
        <f>'4E'!AO35</f>
        <v>S3040TOT</v>
      </c>
      <c r="C542" s="239" t="s">
        <v>13166</v>
      </c>
      <c r="E542" s="301" t="s">
        <v>683</v>
      </c>
      <c r="F542" s="307">
        <f>IF(ISBLANK('4E'!M35),"##BLANK",'4E'!M35)</f>
        <v>0</v>
      </c>
    </row>
    <row r="543" spans="2:6">
      <c r="B543" s="1916" t="str">
        <f>'4E'!AG41</f>
        <v>BP3357001FL</v>
      </c>
      <c r="C543" s="239" t="s">
        <v>13167</v>
      </c>
      <c r="E543" s="301" t="s">
        <v>683</v>
      </c>
      <c r="F543" s="307" t="str">
        <f>IF(ISBLANK('4E'!E41),"##BLANK",'4E'!E41)</f>
        <v>##BLANK</v>
      </c>
    </row>
    <row r="544" spans="2:6">
      <c r="B544" s="1916" t="str">
        <f>'4E'!AH41</f>
        <v>BP3357001SWD</v>
      </c>
      <c r="C544" s="239" t="s">
        <v>13168</v>
      </c>
      <c r="E544" s="301" t="s">
        <v>683</v>
      </c>
      <c r="F544" s="307" t="str">
        <f>IF(ISBLANK('4E'!F41),"##BLANK",'4E'!F41)</f>
        <v>##BLANK</v>
      </c>
    </row>
    <row r="545" spans="2:6">
      <c r="B545" s="1916" t="str">
        <f>'4E'!AI41</f>
        <v>BP3357001HD</v>
      </c>
      <c r="C545" s="239" t="s">
        <v>13169</v>
      </c>
      <c r="E545" s="301" t="s">
        <v>683</v>
      </c>
      <c r="F545" s="307" t="str">
        <f>IF(ISBLANK('4E'!G41),"##BLANK",'4E'!G41)</f>
        <v>##BLANK</v>
      </c>
    </row>
    <row r="546" spans="2:6">
      <c r="B546" s="1916" t="str">
        <f>'4E'!AJ41</f>
        <v>BP3357001STD</v>
      </c>
      <c r="C546" s="239" t="s">
        <v>13170</v>
      </c>
      <c r="E546" s="301" t="s">
        <v>683</v>
      </c>
      <c r="F546" s="307" t="str">
        <f>IF(ISBLANK('4E'!H41),"##BLANK",'4E'!H41)</f>
        <v>##BLANK</v>
      </c>
    </row>
    <row r="547" spans="2:6">
      <c r="B547" s="1916" t="str">
        <f>'4E'!AK41</f>
        <v>BP3357001SLT</v>
      </c>
      <c r="C547" s="239" t="s">
        <v>13171</v>
      </c>
      <c r="E547" s="301" t="s">
        <v>683</v>
      </c>
      <c r="F547" s="307" t="str">
        <f>IF(ISBLANK('4E'!I41),"##BLANK",'4E'!I41)</f>
        <v>##BLANK</v>
      </c>
    </row>
    <row r="548" spans="2:6">
      <c r="B548" s="1916" t="str">
        <f>'4E'!AL41</f>
        <v>BP3357001STP</v>
      </c>
      <c r="C548" s="239" t="s">
        <v>13172</v>
      </c>
      <c r="E548" s="301" t="s">
        <v>683</v>
      </c>
      <c r="F548" s="307" t="str">
        <f>IF(ISBLANK('4E'!J41),"##BLANK",'4E'!J41)</f>
        <v>##BLANK</v>
      </c>
    </row>
    <row r="549" spans="2:6">
      <c r="B549" s="1916" t="str">
        <f>'4E'!AM41</f>
        <v>BP3357001SDT</v>
      </c>
      <c r="C549" s="239" t="s">
        <v>13173</v>
      </c>
      <c r="E549" s="301" t="s">
        <v>683</v>
      </c>
      <c r="F549" s="307" t="str">
        <f>IF(ISBLANK('4E'!K41),"##BLANK",'4E'!K41)</f>
        <v>##BLANK</v>
      </c>
    </row>
    <row r="550" spans="2:6">
      <c r="B550" s="1916" t="str">
        <f>'4E'!AN41</f>
        <v>BP3357001SDD</v>
      </c>
      <c r="C550" s="239" t="s">
        <v>13174</v>
      </c>
      <c r="E550" s="301" t="s">
        <v>683</v>
      </c>
      <c r="F550" s="307" t="str">
        <f>IF(ISBLANK('4E'!L41),"##BLANK",'4E'!L41)</f>
        <v>##BLANK</v>
      </c>
    </row>
    <row r="551" spans="2:6">
      <c r="B551" s="1916" t="str">
        <f>'4E'!AO41</f>
        <v>BP3357001CAS</v>
      </c>
      <c r="C551" s="239" t="s">
        <v>13023</v>
      </c>
      <c r="E551" s="301" t="s">
        <v>683</v>
      </c>
      <c r="F551" s="307">
        <f>IF(ISBLANK('4E'!M41),"##BLANK",'4E'!M41)</f>
        <v>0</v>
      </c>
    </row>
    <row r="552" spans="2:6">
      <c r="B552" s="1916" t="str">
        <f>'4E'!AG42</f>
        <v>BP3357002FL</v>
      </c>
      <c r="C552" s="239" t="s">
        <v>13175</v>
      </c>
      <c r="E552" s="301" t="s">
        <v>683</v>
      </c>
      <c r="F552" s="307" t="str">
        <f>IF(ISBLANK('4E'!E42),"##BLANK",'4E'!E42)</f>
        <v>##BLANK</v>
      </c>
    </row>
    <row r="553" spans="2:6">
      <c r="B553" s="1916" t="str">
        <f>'4E'!AH42</f>
        <v>BP3357002SWD</v>
      </c>
      <c r="C553" s="239" t="s">
        <v>13176</v>
      </c>
      <c r="E553" s="301" t="s">
        <v>683</v>
      </c>
      <c r="F553" s="307" t="str">
        <f>IF(ISBLANK('4E'!F42),"##BLANK",'4E'!F42)</f>
        <v>##BLANK</v>
      </c>
    </row>
    <row r="554" spans="2:6">
      <c r="B554" s="1916" t="str">
        <f>'4E'!AI42</f>
        <v>BP3357002HD</v>
      </c>
      <c r="C554" s="239" t="s">
        <v>13177</v>
      </c>
      <c r="E554" s="301" t="s">
        <v>683</v>
      </c>
      <c r="F554" s="307" t="str">
        <f>IF(ISBLANK('4E'!G42),"##BLANK",'4E'!G42)</f>
        <v>##BLANK</v>
      </c>
    </row>
    <row r="555" spans="2:6">
      <c r="B555" s="1916" t="str">
        <f>'4E'!AJ42</f>
        <v>BP3357002STD</v>
      </c>
      <c r="C555" s="239" t="s">
        <v>13178</v>
      </c>
      <c r="E555" s="301" t="s">
        <v>683</v>
      </c>
      <c r="F555" s="307" t="str">
        <f>IF(ISBLANK('4E'!H42),"##BLANK",'4E'!H42)</f>
        <v>##BLANK</v>
      </c>
    </row>
    <row r="556" spans="2:6">
      <c r="B556" s="1916" t="str">
        <f>'4E'!AK42</f>
        <v>BP3357002SLT</v>
      </c>
      <c r="C556" s="239" t="s">
        <v>13179</v>
      </c>
      <c r="E556" s="301" t="s">
        <v>683</v>
      </c>
      <c r="F556" s="307" t="str">
        <f>IF(ISBLANK('4E'!I42),"##BLANK",'4E'!I42)</f>
        <v>##BLANK</v>
      </c>
    </row>
    <row r="557" spans="2:6">
      <c r="B557" s="1916" t="str">
        <f>'4E'!AL42</f>
        <v>BP3357002STP</v>
      </c>
      <c r="C557" s="239" t="s">
        <v>13180</v>
      </c>
      <c r="E557" s="301" t="s">
        <v>683</v>
      </c>
      <c r="F557" s="307" t="str">
        <f>IF(ISBLANK('4E'!J42),"##BLANK",'4E'!J42)</f>
        <v>##BLANK</v>
      </c>
    </row>
    <row r="558" spans="2:6">
      <c r="B558" s="1916" t="str">
        <f>'4E'!AM42</f>
        <v>BP3357002SDT</v>
      </c>
      <c r="C558" s="239" t="s">
        <v>13181</v>
      </c>
      <c r="E558" s="301" t="s">
        <v>683</v>
      </c>
      <c r="F558" s="307" t="str">
        <f>IF(ISBLANK('4E'!K42),"##BLANK",'4E'!K42)</f>
        <v>##BLANK</v>
      </c>
    </row>
    <row r="559" spans="2:6">
      <c r="B559" s="1916" t="str">
        <f>'4E'!AN42</f>
        <v>BP3357002SDD</v>
      </c>
      <c r="C559" s="239" t="s">
        <v>13182</v>
      </c>
      <c r="E559" s="301" t="s">
        <v>683</v>
      </c>
      <c r="F559" s="307" t="str">
        <f>IF(ISBLANK('4E'!L42),"##BLANK",'4E'!L42)</f>
        <v>##BLANK</v>
      </c>
    </row>
    <row r="560" spans="2:6">
      <c r="B560" s="1916" t="str">
        <f>'4E'!AO42</f>
        <v>BP3357002CAS</v>
      </c>
      <c r="C560" s="239" t="s">
        <v>13028</v>
      </c>
      <c r="E560" s="301" t="s">
        <v>683</v>
      </c>
      <c r="F560" s="307">
        <f>IF(ISBLANK('4E'!M42),"##BLANK",'4E'!M42)</f>
        <v>0</v>
      </c>
    </row>
    <row r="561" spans="2:6">
      <c r="B561" s="1916" t="str">
        <f>'4E'!AG43</f>
        <v>BP3357003FL</v>
      </c>
      <c r="C561" s="239" t="s">
        <v>13183</v>
      </c>
      <c r="E561" s="301" t="s">
        <v>683</v>
      </c>
      <c r="F561" s="307" t="str">
        <f>IF(ISBLANK('4E'!E43),"##BLANK",'4E'!E43)</f>
        <v>##BLANK</v>
      </c>
    </row>
    <row r="562" spans="2:6">
      <c r="B562" s="1916" t="str">
        <f>'4E'!AH43</f>
        <v>BP3357003SWD</v>
      </c>
      <c r="C562" s="239" t="s">
        <v>13184</v>
      </c>
      <c r="E562" s="301" t="s">
        <v>683</v>
      </c>
      <c r="F562" s="307" t="str">
        <f>IF(ISBLANK('4E'!F43),"##BLANK",'4E'!F43)</f>
        <v>##BLANK</v>
      </c>
    </row>
    <row r="563" spans="2:6">
      <c r="B563" s="1916" t="str">
        <f>'4E'!AI43</f>
        <v>BP3357003HD</v>
      </c>
      <c r="C563" s="239" t="s">
        <v>13185</v>
      </c>
      <c r="E563" s="301" t="s">
        <v>683</v>
      </c>
      <c r="F563" s="307" t="str">
        <f>IF(ISBLANK('4E'!G43),"##BLANK",'4E'!G43)</f>
        <v>##BLANK</v>
      </c>
    </row>
    <row r="564" spans="2:6">
      <c r="B564" s="1916" t="str">
        <f>'4E'!AJ43</f>
        <v>BP3357003STD</v>
      </c>
      <c r="C564" s="239" t="s">
        <v>13186</v>
      </c>
      <c r="E564" s="301" t="s">
        <v>683</v>
      </c>
      <c r="F564" s="307" t="str">
        <f>IF(ISBLANK('4E'!H43),"##BLANK",'4E'!H43)</f>
        <v>##BLANK</v>
      </c>
    </row>
    <row r="565" spans="2:6">
      <c r="B565" s="1916" t="str">
        <f>'4E'!AK43</f>
        <v>BP3357003SLT</v>
      </c>
      <c r="C565" s="239" t="s">
        <v>13187</v>
      </c>
      <c r="E565" s="301" t="s">
        <v>683</v>
      </c>
      <c r="F565" s="307" t="str">
        <f>IF(ISBLANK('4E'!I43),"##BLANK",'4E'!I43)</f>
        <v>##BLANK</v>
      </c>
    </row>
    <row r="566" spans="2:6">
      <c r="B566" s="1916" t="str">
        <f>'4E'!AL43</f>
        <v>BP3357003STP</v>
      </c>
      <c r="C566" s="239" t="s">
        <v>13188</v>
      </c>
      <c r="E566" s="301" t="s">
        <v>683</v>
      </c>
      <c r="F566" s="307" t="str">
        <f>IF(ISBLANK('4E'!J43),"##BLANK",'4E'!J43)</f>
        <v>##BLANK</v>
      </c>
    </row>
    <row r="567" spans="2:6">
      <c r="B567" s="1916" t="str">
        <f>'4E'!AM43</f>
        <v>BP3357003SDT</v>
      </c>
      <c r="C567" s="239" t="s">
        <v>13189</v>
      </c>
      <c r="E567" s="301" t="s">
        <v>683</v>
      </c>
      <c r="F567" s="307" t="str">
        <f>IF(ISBLANK('4E'!K43),"##BLANK",'4E'!K43)</f>
        <v>##BLANK</v>
      </c>
    </row>
    <row r="568" spans="2:6">
      <c r="B568" s="1916" t="str">
        <f>'4E'!AN43</f>
        <v>BP3357003SDD</v>
      </c>
      <c r="C568" s="239" t="s">
        <v>13190</v>
      </c>
      <c r="E568" s="301" t="s">
        <v>683</v>
      </c>
      <c r="F568" s="307" t="str">
        <f>IF(ISBLANK('4E'!L43),"##BLANK",'4E'!L43)</f>
        <v>##BLANK</v>
      </c>
    </row>
    <row r="569" spans="2:6">
      <c r="B569" s="1916" t="str">
        <f>'4E'!AO43</f>
        <v>BP3357003CAS</v>
      </c>
      <c r="C569" s="239" t="s">
        <v>13033</v>
      </c>
      <c r="E569" s="301" t="s">
        <v>683</v>
      </c>
      <c r="F569" s="307">
        <f>IF(ISBLANK('4E'!M43),"##BLANK",'4E'!M43)</f>
        <v>0</v>
      </c>
    </row>
    <row r="570" spans="2:6">
      <c r="B570" s="1916" t="str">
        <f>'4E'!AG44</f>
        <v>BP3357004FL</v>
      </c>
      <c r="C570" s="239" t="s">
        <v>13191</v>
      </c>
      <c r="E570" s="301" t="s">
        <v>683</v>
      </c>
      <c r="F570" s="307" t="str">
        <f>IF(ISBLANK('4E'!E44),"##BLANK",'4E'!E44)</f>
        <v>##BLANK</v>
      </c>
    </row>
    <row r="571" spans="2:6">
      <c r="B571" s="1916" t="str">
        <f>'4E'!AH44</f>
        <v>BP3357004SWD</v>
      </c>
      <c r="C571" s="239" t="s">
        <v>13192</v>
      </c>
      <c r="E571" s="301" t="s">
        <v>683</v>
      </c>
      <c r="F571" s="307" t="str">
        <f>IF(ISBLANK('4E'!F44),"##BLANK",'4E'!F44)</f>
        <v>##BLANK</v>
      </c>
    </row>
    <row r="572" spans="2:6">
      <c r="B572" s="1916" t="str">
        <f>'4E'!AI44</f>
        <v>BP3357004HD</v>
      </c>
      <c r="C572" s="239" t="s">
        <v>13193</v>
      </c>
      <c r="E572" s="301" t="s">
        <v>683</v>
      </c>
      <c r="F572" s="307" t="str">
        <f>IF(ISBLANK('4E'!G44),"##BLANK",'4E'!G44)</f>
        <v>##BLANK</v>
      </c>
    </row>
    <row r="573" spans="2:6">
      <c r="B573" s="1916" t="str">
        <f>'4E'!AJ44</f>
        <v>BP3357004STD</v>
      </c>
      <c r="C573" s="239" t="s">
        <v>13194</v>
      </c>
      <c r="E573" s="301" t="s">
        <v>683</v>
      </c>
      <c r="F573" s="307" t="str">
        <f>IF(ISBLANK('4E'!H44),"##BLANK",'4E'!H44)</f>
        <v>##BLANK</v>
      </c>
    </row>
    <row r="574" spans="2:6">
      <c r="B574" s="1916" t="str">
        <f>'4E'!AK44</f>
        <v>BP3357004SLT</v>
      </c>
      <c r="C574" s="239" t="s">
        <v>13195</v>
      </c>
      <c r="E574" s="301" t="s">
        <v>683</v>
      </c>
      <c r="F574" s="307" t="str">
        <f>IF(ISBLANK('4E'!I44),"##BLANK",'4E'!I44)</f>
        <v>##BLANK</v>
      </c>
    </row>
    <row r="575" spans="2:6">
      <c r="B575" s="1916" t="str">
        <f>'4E'!AL44</f>
        <v>BP3357004STP</v>
      </c>
      <c r="C575" s="239" t="s">
        <v>13196</v>
      </c>
      <c r="E575" s="301" t="s">
        <v>683</v>
      </c>
      <c r="F575" s="307" t="str">
        <f>IF(ISBLANK('4E'!J44),"##BLANK",'4E'!J44)</f>
        <v>##BLANK</v>
      </c>
    </row>
    <row r="576" spans="2:6">
      <c r="B576" s="1916" t="str">
        <f>'4E'!AM44</f>
        <v>BP3357004SDT</v>
      </c>
      <c r="C576" s="239" t="s">
        <v>13197</v>
      </c>
      <c r="E576" s="301" t="s">
        <v>683</v>
      </c>
      <c r="F576" s="307" t="str">
        <f>IF(ISBLANK('4E'!K44),"##BLANK",'4E'!K44)</f>
        <v>##BLANK</v>
      </c>
    </row>
    <row r="577" spans="2:6">
      <c r="B577" s="1916" t="str">
        <f>'4E'!AN44</f>
        <v>BP3357004SDD</v>
      </c>
      <c r="C577" s="239" t="s">
        <v>13198</v>
      </c>
      <c r="E577" s="301" t="s">
        <v>683</v>
      </c>
      <c r="F577" s="307" t="str">
        <f>IF(ISBLANK('4E'!L44),"##BLANK",'4E'!L44)</f>
        <v>##BLANK</v>
      </c>
    </row>
    <row r="578" spans="2:6">
      <c r="B578" s="1916" t="str">
        <f>'4E'!AO44</f>
        <v>BP3357004CAS</v>
      </c>
      <c r="C578" s="239" t="s">
        <v>13038</v>
      </c>
      <c r="E578" s="301" t="s">
        <v>683</v>
      </c>
      <c r="F578" s="307">
        <f>IF(ISBLANK('4E'!M44),"##BLANK",'4E'!M44)</f>
        <v>0</v>
      </c>
    </row>
    <row r="579" spans="2:6">
      <c r="B579" s="1916" t="str">
        <f>'4E'!AG45</f>
        <v>BP3357005FL</v>
      </c>
      <c r="C579" s="239" t="s">
        <v>13199</v>
      </c>
      <c r="E579" s="301" t="s">
        <v>683</v>
      </c>
      <c r="F579" s="307" t="str">
        <f>IF(ISBLANK('4E'!E45),"##BLANK",'4E'!E45)</f>
        <v>##BLANK</v>
      </c>
    </row>
    <row r="580" spans="2:6">
      <c r="B580" s="1916" t="str">
        <f>'4E'!AH45</f>
        <v>BP3357005SWD</v>
      </c>
      <c r="C580" s="239" t="s">
        <v>13200</v>
      </c>
      <c r="E580" s="301" t="s">
        <v>683</v>
      </c>
      <c r="F580" s="307" t="str">
        <f>IF(ISBLANK('4E'!F45),"##BLANK",'4E'!F45)</f>
        <v>##BLANK</v>
      </c>
    </row>
    <row r="581" spans="2:6">
      <c r="B581" s="1916" t="str">
        <f>'4E'!AI45</f>
        <v>BP3357005HD</v>
      </c>
      <c r="C581" s="239" t="s">
        <v>13201</v>
      </c>
      <c r="E581" s="301" t="s">
        <v>683</v>
      </c>
      <c r="F581" s="307" t="str">
        <f>IF(ISBLANK('4E'!G45),"##BLANK",'4E'!G45)</f>
        <v>##BLANK</v>
      </c>
    </row>
    <row r="582" spans="2:6">
      <c r="B582" s="1916" t="str">
        <f>'4E'!AJ45</f>
        <v>BP3357005STD</v>
      </c>
      <c r="C582" s="239" t="s">
        <v>13202</v>
      </c>
      <c r="E582" s="301" t="s">
        <v>683</v>
      </c>
      <c r="F582" s="307" t="str">
        <f>IF(ISBLANK('4E'!H45),"##BLANK",'4E'!H45)</f>
        <v>##BLANK</v>
      </c>
    </row>
    <row r="583" spans="2:6">
      <c r="B583" s="1916" t="str">
        <f>'4E'!AK45</f>
        <v>BP3357005SLT</v>
      </c>
      <c r="C583" s="239" t="s">
        <v>13203</v>
      </c>
      <c r="E583" s="301" t="s">
        <v>683</v>
      </c>
      <c r="F583" s="307" t="str">
        <f>IF(ISBLANK('4E'!I45),"##BLANK",'4E'!I45)</f>
        <v>##BLANK</v>
      </c>
    </row>
    <row r="584" spans="2:6">
      <c r="B584" s="1916" t="str">
        <f>'4E'!AL45</f>
        <v>BP3357005STP</v>
      </c>
      <c r="C584" s="239" t="s">
        <v>13204</v>
      </c>
      <c r="E584" s="301" t="s">
        <v>683</v>
      </c>
      <c r="F584" s="307" t="str">
        <f>IF(ISBLANK('4E'!J45),"##BLANK",'4E'!J45)</f>
        <v>##BLANK</v>
      </c>
    </row>
    <row r="585" spans="2:6">
      <c r="B585" s="1916" t="str">
        <f>'4E'!AM45</f>
        <v>BP3357005SDT</v>
      </c>
      <c r="C585" s="239" t="s">
        <v>13205</v>
      </c>
      <c r="E585" s="301" t="s">
        <v>683</v>
      </c>
      <c r="F585" s="307" t="str">
        <f>IF(ISBLANK('4E'!K45),"##BLANK",'4E'!K45)</f>
        <v>##BLANK</v>
      </c>
    </row>
    <row r="586" spans="2:6">
      <c r="B586" s="1916" t="str">
        <f>'4E'!AN45</f>
        <v>BP3357005SDD</v>
      </c>
      <c r="C586" s="239" t="s">
        <v>13206</v>
      </c>
      <c r="E586" s="301" t="s">
        <v>683</v>
      </c>
      <c r="F586" s="307" t="str">
        <f>IF(ISBLANK('4E'!L45),"##BLANK",'4E'!L45)</f>
        <v>##BLANK</v>
      </c>
    </row>
    <row r="587" spans="2:6">
      <c r="B587" s="1916" t="str">
        <f>'4E'!AO45</f>
        <v>BP3357005CAS</v>
      </c>
      <c r="C587" s="239" t="s">
        <v>13043</v>
      </c>
      <c r="E587" s="301" t="s">
        <v>683</v>
      </c>
      <c r="F587" s="307">
        <f>IF(ISBLANK('4E'!M45),"##BLANK",'4E'!M45)</f>
        <v>0</v>
      </c>
    </row>
    <row r="588" spans="2:6">
      <c r="B588" s="1916" t="str">
        <f>'4E'!AG46</f>
        <v>BP3357020FL</v>
      </c>
      <c r="C588" s="239" t="s">
        <v>13207</v>
      </c>
      <c r="E588" s="301" t="s">
        <v>683</v>
      </c>
      <c r="F588" s="307">
        <f>IF(ISBLANK('4E'!E46),"##BLANK",'4E'!E46)</f>
        <v>0</v>
      </c>
    </row>
    <row r="589" spans="2:6">
      <c r="B589" s="1916" t="str">
        <f>'4E'!AH46</f>
        <v>BP3357020SWD</v>
      </c>
      <c r="C589" s="239" t="s">
        <v>13208</v>
      </c>
      <c r="E589" s="301" t="s">
        <v>683</v>
      </c>
      <c r="F589" s="307">
        <f>IF(ISBLANK('4E'!F46),"##BLANK",'4E'!F46)</f>
        <v>0</v>
      </c>
    </row>
    <row r="590" spans="2:6">
      <c r="B590" s="1916" t="str">
        <f>'4E'!AI46</f>
        <v>BP3357020HD</v>
      </c>
      <c r="C590" s="239" t="s">
        <v>13209</v>
      </c>
      <c r="E590" s="301" t="s">
        <v>683</v>
      </c>
      <c r="F590" s="307">
        <f>IF(ISBLANK('4E'!G46),"##BLANK",'4E'!G46)</f>
        <v>0</v>
      </c>
    </row>
    <row r="591" spans="2:6">
      <c r="B591" s="1916" t="str">
        <f>'4E'!AJ46</f>
        <v>BP3357020STD</v>
      </c>
      <c r="C591" s="239" t="s">
        <v>13210</v>
      </c>
      <c r="E591" s="301" t="s">
        <v>683</v>
      </c>
      <c r="F591" s="307">
        <f>IF(ISBLANK('4E'!H46),"##BLANK",'4E'!H46)</f>
        <v>0</v>
      </c>
    </row>
    <row r="592" spans="2:6">
      <c r="B592" s="1916" t="str">
        <f>'4E'!AK46</f>
        <v>BP3357020SLT</v>
      </c>
      <c r="C592" s="239" t="s">
        <v>13211</v>
      </c>
      <c r="E592" s="301" t="s">
        <v>683</v>
      </c>
      <c r="F592" s="307">
        <f>IF(ISBLANK('4E'!I46),"##BLANK",'4E'!I46)</f>
        <v>0</v>
      </c>
    </row>
    <row r="593" spans="2:6">
      <c r="B593" s="1916" t="str">
        <f>'4E'!AL46</f>
        <v>BP3357020STP</v>
      </c>
      <c r="C593" s="239" t="s">
        <v>13212</v>
      </c>
      <c r="E593" s="301" t="s">
        <v>683</v>
      </c>
      <c r="F593" s="307">
        <f>IF(ISBLANK('4E'!J46),"##BLANK",'4E'!J46)</f>
        <v>0</v>
      </c>
    </row>
    <row r="594" spans="2:6">
      <c r="B594" s="1916" t="str">
        <f>'4E'!AM46</f>
        <v>BP3357020SDT</v>
      </c>
      <c r="C594" s="239" t="s">
        <v>13213</v>
      </c>
      <c r="E594" s="301" t="s">
        <v>683</v>
      </c>
      <c r="F594" s="307">
        <f>IF(ISBLANK('4E'!K46),"##BLANK",'4E'!K46)</f>
        <v>0</v>
      </c>
    </row>
    <row r="595" spans="2:6">
      <c r="B595" s="1916" t="str">
        <f>'4E'!AN46</f>
        <v>BP3357020SDD</v>
      </c>
      <c r="C595" s="239" t="s">
        <v>13214</v>
      </c>
      <c r="E595" s="301" t="s">
        <v>683</v>
      </c>
      <c r="F595" s="307">
        <f>IF(ISBLANK('4E'!L46),"##BLANK",'4E'!L46)</f>
        <v>0</v>
      </c>
    </row>
    <row r="596" spans="2:6">
      <c r="B596" s="1916" t="str">
        <f>'4E'!AO46</f>
        <v>BP3357020CAS</v>
      </c>
      <c r="C596" s="239" t="s">
        <v>13049</v>
      </c>
      <c r="E596" s="301" t="s">
        <v>683</v>
      </c>
      <c r="F596" s="307">
        <f>IF(ISBLANK('4E'!M46),"##BLANK",'4E'!M46)</f>
        <v>0</v>
      </c>
    </row>
    <row r="597" spans="2:6">
      <c r="B597" s="1914" t="str">
        <f>'4H'!T9</f>
        <v>RCT00600</v>
      </c>
      <c r="C597" s="239" t="s">
        <v>13215</v>
      </c>
      <c r="E597" s="301" t="s">
        <v>683</v>
      </c>
      <c r="F597" s="307">
        <f>IF(ISBLANK('4H'!E9),"##BLANK",'4H'!E9)</f>
        <v>206.49161968000001</v>
      </c>
    </row>
    <row r="598" spans="2:6">
      <c r="B598" s="306" t="str">
        <f>'4H'!T10</f>
        <v>FI00300</v>
      </c>
      <c r="C598" s="239" t="s">
        <v>11649</v>
      </c>
      <c r="E598" s="301" t="s">
        <v>683</v>
      </c>
      <c r="F598" s="310">
        <f>IF(ISBLANK('4H'!E10),"##BLANK",'4H'!E10)</f>
        <v>0.54067653489220469</v>
      </c>
    </row>
    <row r="599" spans="2:6">
      <c r="B599" s="306" t="str">
        <f>'4H'!T11</f>
        <v>T19004PT</v>
      </c>
      <c r="C599" s="239" t="s">
        <v>13216</v>
      </c>
      <c r="E599" s="301" t="s">
        <v>683</v>
      </c>
      <c r="F599" s="307">
        <f>IF(ISBLANK('4H'!E11),"##BLANK",'4H'!E11)</f>
        <v>8.7467896762899011E-2</v>
      </c>
    </row>
    <row r="600" spans="2:6">
      <c r="B600" s="306" t="str">
        <f>'4H'!T13</f>
        <v>CR1050</v>
      </c>
      <c r="C600" s="239" t="s">
        <v>13217</v>
      </c>
      <c r="E600" s="301" t="s">
        <v>683</v>
      </c>
      <c r="F600" s="307">
        <f>IF(ISBLANK('4H'!E13),"##BLANK",'4H'!E13)</f>
        <v>4.3754802320798959E-2</v>
      </c>
    </row>
    <row r="601" spans="2:6">
      <c r="B601" s="306" t="str">
        <f>'4H'!T14</f>
        <v>R5004HH</v>
      </c>
      <c r="C601" s="239" t="s">
        <v>13218</v>
      </c>
      <c r="E601" s="301" t="s">
        <v>683</v>
      </c>
      <c r="F601" s="307">
        <f>IF(ISBLANK('4H'!E14),"##BLANK",'4H'!E14)</f>
        <v>-2.9032366079604691E-2</v>
      </c>
    </row>
    <row r="602" spans="2:6">
      <c r="B602" s="306" t="str">
        <f>'4H'!T15</f>
        <v>R5004NH</v>
      </c>
      <c r="C602" s="239" t="s">
        <v>13219</v>
      </c>
      <c r="E602" s="301" t="s">
        <v>683</v>
      </c>
      <c r="F602" s="307">
        <f>IF(ISBLANK('4H'!E15),"##BLANK",'4H'!E15)</f>
        <v>0</v>
      </c>
    </row>
    <row r="603" spans="2:6">
      <c r="B603" s="1916" t="str">
        <f>'4H'!T16</f>
        <v>B0203FMCRF</v>
      </c>
      <c r="C603" s="239" t="s">
        <v>13220</v>
      </c>
      <c r="E603" s="301" t="s">
        <v>683</v>
      </c>
      <c r="F603" s="307" t="str">
        <f>IF(ISBLANK('4H'!E16),"##BLANK",'4H'!E16)</f>
        <v>N/A</v>
      </c>
    </row>
    <row r="604" spans="2:6">
      <c r="B604" s="1916" t="str">
        <f>'4H'!T17</f>
        <v>B0203FMCRM</v>
      </c>
      <c r="C604" s="239" t="s">
        <v>13221</v>
      </c>
      <c r="E604" s="301" t="s">
        <v>683</v>
      </c>
      <c r="F604" s="307" t="str">
        <f>IF(ISBLANK('4H'!E17),"##BLANK",'4H'!E17)</f>
        <v>Baa2 (stable)</v>
      </c>
    </row>
    <row r="605" spans="2:6">
      <c r="B605" s="1916" t="str">
        <f>'4H'!T18</f>
        <v>B0203FMCRS</v>
      </c>
      <c r="C605" s="239" t="s">
        <v>13222</v>
      </c>
      <c r="E605" s="301" t="s">
        <v>683</v>
      </c>
      <c r="F605" s="307" t="str">
        <f>IF(ISBLANK('4H'!E18),"##BLANK",'4H'!E18)</f>
        <v>BBB+ (Stable)</v>
      </c>
    </row>
    <row r="606" spans="2:6">
      <c r="B606" s="306" t="str">
        <f>'4H'!T19</f>
        <v>CR19006</v>
      </c>
      <c r="C606" s="239" t="s">
        <v>13223</v>
      </c>
      <c r="E606" s="301" t="s">
        <v>683</v>
      </c>
      <c r="F606" s="307">
        <f>IF(ISBLANK('4H'!E19),"##BLANK",'4H'!E19)</f>
        <v>7.7095366358130385E-2</v>
      </c>
    </row>
    <row r="607" spans="2:6">
      <c r="B607" s="1914" t="str">
        <f>'4H'!T20</f>
        <v>CR2610</v>
      </c>
      <c r="C607" s="239" t="s">
        <v>13224</v>
      </c>
      <c r="E607" s="301" t="s">
        <v>683</v>
      </c>
      <c r="F607" s="307">
        <f>IF(ISBLANK('4H'!E20),"##BLANK",'4H'!E20)</f>
        <v>-0.45113447703375842</v>
      </c>
    </row>
    <row r="608" spans="2:6">
      <c r="B608" s="1914" t="str">
        <f>'4H'!T21</f>
        <v>A14025</v>
      </c>
      <c r="C608" s="239" t="s">
        <v>13225</v>
      </c>
      <c r="E608" s="301" t="s">
        <v>683</v>
      </c>
      <c r="F608" s="307">
        <f>IF(ISBLANK('4H'!E21),"##BLANK",'4H'!E21)</f>
        <v>46.538999999999994</v>
      </c>
    </row>
    <row r="609" spans="2:6">
      <c r="B609" s="1916" t="str">
        <f>'4H'!T22</f>
        <v>CR1051</v>
      </c>
      <c r="C609" s="239" t="s">
        <v>13226</v>
      </c>
      <c r="E609" s="301" t="s">
        <v>683</v>
      </c>
      <c r="F609" s="307">
        <f>IF(ISBLANK('4H'!E22),"##BLANK",'4H'!E22)</f>
        <v>6.0122778675282715</v>
      </c>
    </row>
    <row r="610" spans="2:6">
      <c r="B610" s="1916" t="str">
        <f>'4H'!T23</f>
        <v>CR1052</v>
      </c>
      <c r="C610" s="239" t="s">
        <v>13227</v>
      </c>
      <c r="E610" s="301" t="s">
        <v>683</v>
      </c>
      <c r="F610" s="307">
        <f>IF(ISBLANK('4H'!E23),"##BLANK",'4H'!E23)</f>
        <v>2.7896520663803499</v>
      </c>
    </row>
    <row r="611" spans="2:6">
      <c r="B611" s="1914" t="str">
        <f>'4H'!T24</f>
        <v>CR1053</v>
      </c>
      <c r="C611" s="239" t="s">
        <v>13228</v>
      </c>
      <c r="E611" s="301" t="s">
        <v>683</v>
      </c>
      <c r="F611" s="307">
        <f>IF(ISBLANK('4H'!E24),"##BLANK",'4H'!E24)</f>
        <v>0.19146779112073231</v>
      </c>
    </row>
    <row r="612" spans="2:6">
      <c r="B612" s="306" t="str">
        <f>'4H'!T25</f>
        <v>CR1054</v>
      </c>
      <c r="C612" s="239" t="s">
        <v>13229</v>
      </c>
      <c r="E612" s="301" t="s">
        <v>683</v>
      </c>
      <c r="F612" s="307">
        <f>IF(ISBLANK('4H'!E25),"##BLANK",'4H'!E25)</f>
        <v>-0.13210654446512965</v>
      </c>
    </row>
    <row r="613" spans="2:6">
      <c r="B613" s="1914" t="str">
        <f>'4H'!T26</f>
        <v>CR1055</v>
      </c>
      <c r="C613" s="239" t="s">
        <v>13230</v>
      </c>
      <c r="E613" s="301" t="s">
        <v>683</v>
      </c>
      <c r="F613" s="307">
        <f>IF(ISBLANK('4H'!E26),"##BLANK",'4H'!E26)</f>
        <v>37.503999999999991</v>
      </c>
    </row>
    <row r="614" spans="2:6">
      <c r="B614" s="1914" t="str">
        <f>'4H'!T27</f>
        <v>B0203FMRCFD</v>
      </c>
      <c r="C614" s="239" t="s">
        <v>13231</v>
      </c>
      <c r="E614" s="301" t="s">
        <v>683</v>
      </c>
      <c r="F614" s="307">
        <f>IF(ISBLANK('4H'!E27),"##BLANK",'4H'!E27)</f>
        <v>0.15429656929009958</v>
      </c>
    </row>
    <row r="615" spans="2:6">
      <c r="B615" s="306" t="str">
        <f>'4H'!T30</f>
        <v>CR1058</v>
      </c>
      <c r="C615" s="239" t="s">
        <v>13232</v>
      </c>
      <c r="E615" s="301" t="s">
        <v>683</v>
      </c>
      <c r="F615" s="307">
        <f>IF(ISBLANK('4H'!E30),"##BLANK",'4H'!E30)</f>
        <v>0.17602982178001314</v>
      </c>
    </row>
    <row r="616" spans="2:6">
      <c r="B616" s="306" t="str">
        <f>'4H'!T31</f>
        <v>CR1059</v>
      </c>
      <c r="C616" s="239" t="s">
        <v>13233</v>
      </c>
      <c r="E616" s="301" t="s">
        <v>683</v>
      </c>
      <c r="F616" s="307">
        <f>IF(ISBLANK('4H'!E31),"##BLANK",'4H'!E31)</f>
        <v>0</v>
      </c>
    </row>
    <row r="617" spans="2:6">
      <c r="B617" s="306" t="str">
        <f>'4H'!T32</f>
        <v>CR1060</v>
      </c>
      <c r="C617" s="239" t="s">
        <v>13234</v>
      </c>
      <c r="E617" s="301" t="s">
        <v>683</v>
      </c>
      <c r="F617" s="307">
        <f>IF(ISBLANK('4H'!E32),"##BLANK",'4H'!E32)</f>
        <v>0.82397017821998697</v>
      </c>
    </row>
    <row r="618" spans="2:6">
      <c r="B618" s="306" t="str">
        <f>'4H'!T33</f>
        <v>CR1061</v>
      </c>
      <c r="C618" s="239" t="s">
        <v>13235</v>
      </c>
      <c r="E618" s="301" t="s">
        <v>683</v>
      </c>
      <c r="F618" s="307">
        <f>IF(ISBLANK('4H'!E33),"##BLANK",'4H'!E33)</f>
        <v>0</v>
      </c>
    </row>
    <row r="619" spans="2:6">
      <c r="B619" s="306" t="str">
        <f>'4H'!T34</f>
        <v>CR1062</v>
      </c>
      <c r="C619" s="239" t="s">
        <v>13236</v>
      </c>
      <c r="E619" s="301" t="s">
        <v>683</v>
      </c>
      <c r="F619" s="307">
        <f>IF(ISBLANK('4H'!E34),"##BLANK",'4H'!E34)</f>
        <v>9.9847016033270897E-2</v>
      </c>
    </row>
    <row r="620" spans="2:6">
      <c r="B620" s="306" t="str">
        <f>'4H'!T35</f>
        <v>CR1063</v>
      </c>
      <c r="C620" s="239" t="s">
        <v>13237</v>
      </c>
      <c r="E620" s="301" t="s">
        <v>683</v>
      </c>
      <c r="F620" s="307">
        <f>IF(ISBLANK('4H'!E35),"##BLANK",'4H'!E35)</f>
        <v>0</v>
      </c>
    </row>
    <row r="621" spans="2:6">
      <c r="B621" s="306" t="str">
        <f>'4H'!T36</f>
        <v>CR1064</v>
      </c>
      <c r="C621" s="239" t="s">
        <v>13238</v>
      </c>
      <c r="E621" s="301" t="s">
        <v>683</v>
      </c>
      <c r="F621" s="307">
        <f>IF(ISBLANK('4H'!E36),"##BLANK",'4H'!E36)</f>
        <v>6.6626824313643862E-2</v>
      </c>
    </row>
    <row r="622" spans="2:6">
      <c r="B622" s="306" t="str">
        <f>'4H'!T37</f>
        <v>CR1065</v>
      </c>
      <c r="C622" s="239" t="s">
        <v>13239</v>
      </c>
      <c r="E622" s="301" t="s">
        <v>683</v>
      </c>
      <c r="F622" s="307">
        <f>IF(ISBLANK('4H'!E37),"##BLANK",'4H'!E37)</f>
        <v>0.83352615965308519</v>
      </c>
    </row>
    <row r="623" spans="2:6">
      <c r="B623" s="1916" t="str">
        <f>'4I'!AF11</f>
        <v>CR2021N0</v>
      </c>
      <c r="C623" s="239" t="s">
        <v>5927</v>
      </c>
      <c r="E623" s="301" t="s">
        <v>683</v>
      </c>
      <c r="F623" s="307">
        <f>IF(ISBLANK('4I'!C11),"##BLANK",'4I'!C11)</f>
        <v>0</v>
      </c>
    </row>
    <row r="624" spans="2:6">
      <c r="B624" s="1916" t="str">
        <f>'4I'!AG11</f>
        <v>CR2021N1</v>
      </c>
      <c r="C624" s="239" t="s">
        <v>13240</v>
      </c>
      <c r="E624" s="301" t="s">
        <v>683</v>
      </c>
      <c r="F624" s="307">
        <f>IF(ISBLANK('4I'!D11),"##BLANK",'4I'!D11)</f>
        <v>0</v>
      </c>
    </row>
    <row r="625" spans="2:6">
      <c r="B625" s="1916" t="str">
        <f>'4I'!AH11</f>
        <v>CR2021N2</v>
      </c>
      <c r="C625" s="239" t="s">
        <v>13241</v>
      </c>
      <c r="E625" s="301" t="s">
        <v>683</v>
      </c>
      <c r="F625" s="307">
        <f>IF(ISBLANK('4I'!E11),"##BLANK",'4I'!E11)</f>
        <v>30</v>
      </c>
    </row>
    <row r="626" spans="2:6">
      <c r="B626" s="1916" t="str">
        <f>'4I'!AI11</f>
        <v>CR2021N5</v>
      </c>
      <c r="C626" s="239" t="s">
        <v>13242</v>
      </c>
      <c r="E626" s="301" t="s">
        <v>683</v>
      </c>
      <c r="F626" s="307">
        <f>IF(ISBLANK('4I'!F11),"##BLANK",'4I'!F11)</f>
        <v>0</v>
      </c>
    </row>
    <row r="627" spans="2:6">
      <c r="B627" s="1916" t="str">
        <f>'4I'!AJ11</f>
        <v>CR2021N6</v>
      </c>
      <c r="C627" s="239" t="s">
        <v>13243</v>
      </c>
      <c r="E627" s="301" t="s">
        <v>683</v>
      </c>
      <c r="F627" s="307">
        <f>IF(ISBLANK('4I'!G11),"##BLANK",'4I'!G11)</f>
        <v>30</v>
      </c>
    </row>
    <row r="628" spans="2:6">
      <c r="B628" s="1916" t="str">
        <f>'4I'!AK11</f>
        <v>CR2021MM</v>
      </c>
      <c r="C628" s="239" t="s">
        <v>13244</v>
      </c>
      <c r="E628" s="301" t="s">
        <v>683</v>
      </c>
      <c r="F628" s="307">
        <f>IF(ISBLANK('4I'!H11),"##BLANK",'4I'!H11)</f>
        <v>-5.6000000000000001E-2</v>
      </c>
    </row>
    <row r="629" spans="2:6">
      <c r="B629" s="1916" t="str">
        <f>'4I'!AL11</f>
        <v>CR2021TA</v>
      </c>
      <c r="C629" s="239" t="s">
        <v>13245</v>
      </c>
      <c r="E629" s="301" t="s">
        <v>683</v>
      </c>
      <c r="F629" s="307">
        <f>IF(ISBLANK('4I'!I11),"##BLANK",'4I'!I11)</f>
        <v>-5.6000000000000001E-2</v>
      </c>
    </row>
    <row r="630" spans="2:6">
      <c r="B630" s="1916" t="str">
        <f>'4I'!AM11</f>
        <v>CR2021IRP</v>
      </c>
      <c r="C630" s="239" t="s">
        <v>13246</v>
      </c>
      <c r="E630" s="301" t="s">
        <v>683</v>
      </c>
      <c r="F630" s="307">
        <f>IF(ISBLANK('4I'!J11),"##BLANK",'4I'!J11)</f>
        <v>2.1000000000000001E-2</v>
      </c>
    </row>
    <row r="631" spans="2:6">
      <c r="B631" s="1916" t="str">
        <f>'4I'!AN11</f>
        <v>CR2021IRR</v>
      </c>
      <c r="C631" s="239" t="s">
        <v>13247</v>
      </c>
      <c r="E631" s="301" t="s">
        <v>683</v>
      </c>
      <c r="F631" s="307">
        <f>IF(ISBLANK('4I'!K11),"##BLANK",'4I'!K11)</f>
        <v>1E-3</v>
      </c>
    </row>
    <row r="632" spans="2:6">
      <c r="B632" s="1916" t="str">
        <f>'4I'!AF12</f>
        <v>CR2022N0</v>
      </c>
      <c r="C632" s="239" t="s">
        <v>5928</v>
      </c>
      <c r="E632" s="301" t="s">
        <v>683</v>
      </c>
      <c r="F632" s="307">
        <f>IF(ISBLANK('4I'!C12),"##BLANK",'4I'!C12)</f>
        <v>0</v>
      </c>
    </row>
    <row r="633" spans="2:6">
      <c r="B633" s="1916" t="str">
        <f>'4I'!AG12</f>
        <v>CR2022N1</v>
      </c>
      <c r="C633" s="239" t="s">
        <v>13248</v>
      </c>
      <c r="E633" s="301" t="s">
        <v>683</v>
      </c>
      <c r="F633" s="307">
        <f>IF(ISBLANK('4I'!D12),"##BLANK",'4I'!D12)</f>
        <v>0</v>
      </c>
    </row>
    <row r="634" spans="2:6">
      <c r="B634" s="1916" t="str">
        <f>'4I'!AH12</f>
        <v>CR2022N2</v>
      </c>
      <c r="C634" s="239" t="s">
        <v>13249</v>
      </c>
      <c r="E634" s="301" t="s">
        <v>683</v>
      </c>
      <c r="F634" s="307">
        <f>IF(ISBLANK('4I'!E12),"##BLANK",'4I'!E12)</f>
        <v>0</v>
      </c>
    </row>
    <row r="635" spans="2:6">
      <c r="B635" s="1916" t="str">
        <f>'4I'!AI12</f>
        <v>CR2022N5</v>
      </c>
      <c r="C635" s="239" t="s">
        <v>13250</v>
      </c>
      <c r="E635" s="301" t="s">
        <v>683</v>
      </c>
      <c r="F635" s="307">
        <f>IF(ISBLANK('4I'!F12),"##BLANK",'4I'!F12)</f>
        <v>0</v>
      </c>
    </row>
    <row r="636" spans="2:6">
      <c r="B636" s="1916" t="str">
        <f>'4I'!AJ12</f>
        <v>CR2022N6</v>
      </c>
      <c r="C636" s="239" t="s">
        <v>13251</v>
      </c>
      <c r="E636" s="301" t="s">
        <v>683</v>
      </c>
      <c r="F636" s="307">
        <f>IF(ISBLANK('4I'!G12),"##BLANK",'4I'!G12)</f>
        <v>0</v>
      </c>
    </row>
    <row r="637" spans="2:6">
      <c r="B637" s="1916" t="str">
        <f>'4I'!AK12</f>
        <v>CR2022MM</v>
      </c>
      <c r="C637" s="239" t="s">
        <v>13252</v>
      </c>
      <c r="E637" s="301" t="s">
        <v>683</v>
      </c>
      <c r="F637" s="307">
        <f>IF(ISBLANK('4I'!H12),"##BLANK",'4I'!H12)</f>
        <v>0</v>
      </c>
    </row>
    <row r="638" spans="2:6">
      <c r="B638" s="1916" t="str">
        <f>'4I'!AL12</f>
        <v>CR2022TA</v>
      </c>
      <c r="C638" s="239" t="s">
        <v>13253</v>
      </c>
      <c r="E638" s="301" t="s">
        <v>683</v>
      </c>
      <c r="F638" s="307">
        <f>IF(ISBLANK('4I'!I12),"##BLANK",'4I'!I12)</f>
        <v>0</v>
      </c>
    </row>
    <row r="639" spans="2:6">
      <c r="B639" s="1916" t="str">
        <f>'4I'!AM12</f>
        <v>CR2022IRP</v>
      </c>
      <c r="C639" s="239" t="s">
        <v>13254</v>
      </c>
      <c r="E639" s="301" t="s">
        <v>683</v>
      </c>
      <c r="F639" s="307">
        <f>IF(ISBLANK('4I'!J12),"##BLANK",'4I'!J12)</f>
        <v>0</v>
      </c>
    </row>
    <row r="640" spans="2:6">
      <c r="B640" s="1916" t="str">
        <f>'4I'!AN12</f>
        <v>CR2022IRR</v>
      </c>
      <c r="C640" s="239" t="s">
        <v>13255</v>
      </c>
      <c r="E640" s="301" t="s">
        <v>683</v>
      </c>
      <c r="F640" s="307">
        <f>IF(ISBLANK('4I'!K12),"##BLANK",'4I'!K12)</f>
        <v>0</v>
      </c>
    </row>
    <row r="641" spans="2:6">
      <c r="B641" s="1916" t="str">
        <f>'4I'!AF13</f>
        <v>CR2023N0</v>
      </c>
      <c r="C641" s="239" t="s">
        <v>5929</v>
      </c>
      <c r="E641" s="301" t="s">
        <v>683</v>
      </c>
      <c r="F641" s="307">
        <f>IF(ISBLANK('4I'!C13),"##BLANK",'4I'!C13)</f>
        <v>0</v>
      </c>
    </row>
    <row r="642" spans="2:6">
      <c r="B642" s="1916" t="str">
        <f>'4I'!AG13</f>
        <v>CR2023N1</v>
      </c>
      <c r="C642" s="239" t="s">
        <v>13256</v>
      </c>
      <c r="E642" s="301" t="s">
        <v>683</v>
      </c>
      <c r="F642" s="307">
        <f>IF(ISBLANK('4I'!D13),"##BLANK",'4I'!D13)</f>
        <v>0</v>
      </c>
    </row>
    <row r="643" spans="2:6">
      <c r="B643" s="1916" t="str">
        <f>'4I'!AH13</f>
        <v>CR2023N2</v>
      </c>
      <c r="C643" s="239" t="s">
        <v>13257</v>
      </c>
      <c r="E643" s="301" t="s">
        <v>683</v>
      </c>
      <c r="F643" s="307">
        <f>IF(ISBLANK('4I'!E13),"##BLANK",'4I'!E13)</f>
        <v>0</v>
      </c>
    </row>
    <row r="644" spans="2:6">
      <c r="B644" s="1916" t="str">
        <f>'4I'!AI13</f>
        <v>CR2023N5</v>
      </c>
      <c r="C644" s="239" t="s">
        <v>13258</v>
      </c>
      <c r="E644" s="301" t="s">
        <v>683</v>
      </c>
      <c r="F644" s="307">
        <f>IF(ISBLANK('4I'!F13),"##BLANK",'4I'!F13)</f>
        <v>0</v>
      </c>
    </row>
    <row r="645" spans="2:6">
      <c r="B645" s="1916" t="str">
        <f>'4I'!AJ13</f>
        <v>CR2023N6</v>
      </c>
      <c r="C645" s="239" t="s">
        <v>13259</v>
      </c>
      <c r="E645" s="301" t="s">
        <v>683</v>
      </c>
      <c r="F645" s="307">
        <f>IF(ISBLANK('4I'!G13),"##BLANK",'4I'!G13)</f>
        <v>0</v>
      </c>
    </row>
    <row r="646" spans="2:6">
      <c r="B646" s="1916" t="str">
        <f>'4I'!AK13</f>
        <v>CR2023MM</v>
      </c>
      <c r="C646" s="239" t="s">
        <v>13260</v>
      </c>
      <c r="E646" s="301" t="s">
        <v>683</v>
      </c>
      <c r="F646" s="307">
        <f>IF(ISBLANK('4I'!H13),"##BLANK",'4I'!H13)</f>
        <v>0</v>
      </c>
    </row>
    <row r="647" spans="2:6">
      <c r="B647" s="1916" t="str">
        <f>'4I'!AL13</f>
        <v>CR2023TA</v>
      </c>
      <c r="C647" s="239" t="s">
        <v>13261</v>
      </c>
      <c r="E647" s="301" t="s">
        <v>683</v>
      </c>
      <c r="F647" s="307">
        <f>IF(ISBLANK('4I'!I13),"##BLANK",'4I'!I13)</f>
        <v>0</v>
      </c>
    </row>
    <row r="648" spans="2:6">
      <c r="B648" s="1916" t="str">
        <f>'4I'!AM13</f>
        <v>CR2023IRP</v>
      </c>
      <c r="C648" s="239" t="s">
        <v>13262</v>
      </c>
      <c r="E648" s="301" t="s">
        <v>683</v>
      </c>
      <c r="F648" s="307">
        <f>IF(ISBLANK('4I'!J13),"##BLANK",'4I'!J13)</f>
        <v>0</v>
      </c>
    </row>
    <row r="649" spans="2:6">
      <c r="B649" s="1916" t="str">
        <f>'4I'!AN13</f>
        <v>CR2023IRR</v>
      </c>
      <c r="C649" s="239" t="s">
        <v>13263</v>
      </c>
      <c r="E649" s="301" t="s">
        <v>683</v>
      </c>
      <c r="F649" s="307">
        <f>IF(ISBLANK('4I'!K13),"##BLANK",'4I'!K13)</f>
        <v>0</v>
      </c>
    </row>
    <row r="650" spans="2:6">
      <c r="B650" s="1916" t="str">
        <f>'4I'!AF14</f>
        <v>CR2024N0</v>
      </c>
      <c r="C650" s="239" t="s">
        <v>5930</v>
      </c>
      <c r="E650" s="301" t="s">
        <v>683</v>
      </c>
      <c r="F650" s="307">
        <f>IF(ISBLANK('4I'!C14),"##BLANK",'4I'!C14)</f>
        <v>0</v>
      </c>
    </row>
    <row r="651" spans="2:6">
      <c r="B651" s="1916" t="str">
        <f>'4I'!AG14</f>
        <v>CR2024N1</v>
      </c>
      <c r="C651" s="239" t="s">
        <v>13264</v>
      </c>
      <c r="E651" s="301" t="s">
        <v>683</v>
      </c>
      <c r="F651" s="307">
        <f>IF(ISBLANK('4I'!D14),"##BLANK",'4I'!D14)</f>
        <v>0</v>
      </c>
    </row>
    <row r="652" spans="2:6">
      <c r="B652" s="1916" t="str">
        <f>'4I'!AH14</f>
        <v>CR2024N2</v>
      </c>
      <c r="C652" s="239" t="s">
        <v>13265</v>
      </c>
      <c r="E652" s="301" t="s">
        <v>683</v>
      </c>
      <c r="F652" s="307">
        <f>IF(ISBLANK('4I'!E14),"##BLANK",'4I'!E14)</f>
        <v>0</v>
      </c>
    </row>
    <row r="653" spans="2:6">
      <c r="B653" s="1916" t="str">
        <f>'4I'!AI14</f>
        <v>CR2024N5</v>
      </c>
      <c r="C653" s="239" t="s">
        <v>13266</v>
      </c>
      <c r="E653" s="301" t="s">
        <v>683</v>
      </c>
      <c r="F653" s="307">
        <f>IF(ISBLANK('4I'!F14),"##BLANK",'4I'!F14)</f>
        <v>0</v>
      </c>
    </row>
    <row r="654" spans="2:6">
      <c r="B654" s="1916" t="str">
        <f>'4I'!AJ14</f>
        <v>CR2024N6</v>
      </c>
      <c r="C654" s="239" t="s">
        <v>13267</v>
      </c>
      <c r="E654" s="301" t="s">
        <v>683</v>
      </c>
      <c r="F654" s="307">
        <f>IF(ISBLANK('4I'!G14),"##BLANK",'4I'!G14)</f>
        <v>0</v>
      </c>
    </row>
    <row r="655" spans="2:6">
      <c r="B655" s="1916" t="str">
        <f>'4I'!AK14</f>
        <v>CR2024MM</v>
      </c>
      <c r="C655" s="239" t="s">
        <v>13268</v>
      </c>
      <c r="E655" s="301" t="s">
        <v>683</v>
      </c>
      <c r="F655" s="307">
        <f>IF(ISBLANK('4I'!H14),"##BLANK",'4I'!H14)</f>
        <v>0</v>
      </c>
    </row>
    <row r="656" spans="2:6">
      <c r="B656" s="1916" t="str">
        <f>'4I'!AL14</f>
        <v>CR2024TA</v>
      </c>
      <c r="C656" s="239" t="s">
        <v>13269</v>
      </c>
      <c r="E656" s="301" t="s">
        <v>683</v>
      </c>
      <c r="F656" s="307">
        <f>IF(ISBLANK('4I'!I14),"##BLANK",'4I'!I14)</f>
        <v>0</v>
      </c>
    </row>
    <row r="657" spans="2:6">
      <c r="B657" s="1916" t="str">
        <f>'4I'!AM14</f>
        <v>CR2024IRP</v>
      </c>
      <c r="C657" s="239" t="s">
        <v>13270</v>
      </c>
      <c r="E657" s="301" t="s">
        <v>683</v>
      </c>
      <c r="F657" s="307">
        <f>IF(ISBLANK('4I'!J14),"##BLANK",'4I'!J14)</f>
        <v>0</v>
      </c>
    </row>
    <row r="658" spans="2:6">
      <c r="B658" s="1916" t="str">
        <f>'4I'!AN14</f>
        <v>CR2024IRR</v>
      </c>
      <c r="C658" s="239" t="s">
        <v>13271</v>
      </c>
      <c r="E658" s="301" t="s">
        <v>683</v>
      </c>
      <c r="F658" s="307">
        <f>IF(ISBLANK('4I'!K14),"##BLANK",'4I'!K14)</f>
        <v>0</v>
      </c>
    </row>
    <row r="659" spans="2:6">
      <c r="B659" s="1916" t="str">
        <f>'4I'!AF15</f>
        <v>CR2025N0</v>
      </c>
      <c r="C659" s="239" t="s">
        <v>5931</v>
      </c>
      <c r="E659" s="301" t="s">
        <v>683</v>
      </c>
      <c r="F659" s="307">
        <f>IF(ISBLANK('4I'!C15),"##BLANK",'4I'!C15)</f>
        <v>0</v>
      </c>
    </row>
    <row r="660" spans="2:6">
      <c r="B660" s="1916" t="str">
        <f>'4I'!AG15</f>
        <v>CR2025N1</v>
      </c>
      <c r="C660" s="239" t="s">
        <v>13272</v>
      </c>
      <c r="E660" s="301" t="s">
        <v>683</v>
      </c>
      <c r="F660" s="307">
        <f>IF(ISBLANK('4I'!D15),"##BLANK",'4I'!D15)</f>
        <v>0</v>
      </c>
    </row>
    <row r="661" spans="2:6">
      <c r="B661" s="1916" t="str">
        <f>'4I'!AH15</f>
        <v>CR2025N2</v>
      </c>
      <c r="C661" s="239" t="s">
        <v>13273</v>
      </c>
      <c r="E661" s="301" t="s">
        <v>683</v>
      </c>
      <c r="F661" s="307">
        <f>IF(ISBLANK('4I'!E15),"##BLANK",'4I'!E15)</f>
        <v>0</v>
      </c>
    </row>
    <row r="662" spans="2:6">
      <c r="B662" s="1916" t="str">
        <f>'4I'!AI15</f>
        <v>CR2025N5</v>
      </c>
      <c r="C662" s="239" t="s">
        <v>13274</v>
      </c>
      <c r="E662" s="301" t="s">
        <v>683</v>
      </c>
      <c r="F662" s="307">
        <f>IF(ISBLANK('4I'!F15),"##BLANK",'4I'!F15)</f>
        <v>0</v>
      </c>
    </row>
    <row r="663" spans="2:6">
      <c r="B663" s="1916" t="str">
        <f>'4I'!AJ15</f>
        <v>CR2025N6</v>
      </c>
      <c r="C663" s="239" t="s">
        <v>13275</v>
      </c>
      <c r="E663" s="301" t="s">
        <v>683</v>
      </c>
      <c r="F663" s="307">
        <f>IF(ISBLANK('4I'!G15),"##BLANK",'4I'!G15)</f>
        <v>0</v>
      </c>
    </row>
    <row r="664" spans="2:6">
      <c r="B664" s="1916" t="str">
        <f>'4I'!AK15</f>
        <v>CR2025MM</v>
      </c>
      <c r="C664" s="239" t="s">
        <v>13276</v>
      </c>
      <c r="E664" s="301" t="s">
        <v>683</v>
      </c>
      <c r="F664" s="307">
        <f>IF(ISBLANK('4I'!H15),"##BLANK",'4I'!H15)</f>
        <v>0</v>
      </c>
    </row>
    <row r="665" spans="2:6">
      <c r="B665" s="1916" t="str">
        <f>'4I'!AL15</f>
        <v>CR2025TA</v>
      </c>
      <c r="C665" s="239" t="s">
        <v>13277</v>
      </c>
      <c r="E665" s="301" t="s">
        <v>683</v>
      </c>
      <c r="F665" s="307">
        <f>IF(ISBLANK('4I'!I15),"##BLANK",'4I'!I15)</f>
        <v>0</v>
      </c>
    </row>
    <row r="666" spans="2:6">
      <c r="B666" s="1916" t="str">
        <f>'4I'!AM15</f>
        <v>CR2025IRP</v>
      </c>
      <c r="C666" s="239" t="s">
        <v>13278</v>
      </c>
      <c r="E666" s="301" t="s">
        <v>683</v>
      </c>
      <c r="F666" s="307">
        <f>IF(ISBLANK('4I'!J15),"##BLANK",'4I'!J15)</f>
        <v>0</v>
      </c>
    </row>
    <row r="667" spans="2:6">
      <c r="B667" s="1916" t="str">
        <f>'4I'!AN15</f>
        <v>CR2025IRR</v>
      </c>
      <c r="C667" s="239" t="s">
        <v>13279</v>
      </c>
      <c r="E667" s="301" t="s">
        <v>683</v>
      </c>
      <c r="F667" s="307">
        <f>IF(ISBLANK('4I'!K15),"##BLANK",'4I'!K15)</f>
        <v>0</v>
      </c>
    </row>
    <row r="668" spans="2:6">
      <c r="B668" s="1916" t="str">
        <f>'4I'!AF16</f>
        <v>CR2026N0</v>
      </c>
      <c r="C668" s="239" t="s">
        <v>5932</v>
      </c>
      <c r="E668" s="301" t="s">
        <v>683</v>
      </c>
      <c r="F668" s="307">
        <f>IF(ISBLANK('4I'!C16),"##BLANK",'4I'!C16)</f>
        <v>0</v>
      </c>
    </row>
    <row r="669" spans="2:6">
      <c r="B669" s="1916" t="str">
        <f>'4I'!AG16</f>
        <v>CR2026N1</v>
      </c>
      <c r="C669" s="239" t="s">
        <v>13280</v>
      </c>
      <c r="E669" s="301" t="s">
        <v>683</v>
      </c>
      <c r="F669" s="307">
        <f>IF(ISBLANK('4I'!D16),"##BLANK",'4I'!D16)</f>
        <v>0</v>
      </c>
    </row>
    <row r="670" spans="2:6">
      <c r="B670" s="1916" t="str">
        <f>'4I'!AH16</f>
        <v>CR2026N2</v>
      </c>
      <c r="C670" s="239" t="s">
        <v>13281</v>
      </c>
      <c r="E670" s="301" t="s">
        <v>683</v>
      </c>
      <c r="F670" s="307">
        <f>IF(ISBLANK('4I'!E16),"##BLANK",'4I'!E16)</f>
        <v>0</v>
      </c>
    </row>
    <row r="671" spans="2:6">
      <c r="B671" s="1916" t="str">
        <f>'4I'!AI16</f>
        <v>CR2026N5</v>
      </c>
      <c r="C671" s="239" t="s">
        <v>13282</v>
      </c>
      <c r="E671" s="301" t="s">
        <v>683</v>
      </c>
      <c r="F671" s="307">
        <f>IF(ISBLANK('4I'!F16),"##BLANK",'4I'!F16)</f>
        <v>0</v>
      </c>
    </row>
    <row r="672" spans="2:6">
      <c r="B672" s="1916" t="str">
        <f>'4I'!AJ16</f>
        <v>CR2026N6</v>
      </c>
      <c r="C672" s="239" t="s">
        <v>13283</v>
      </c>
      <c r="E672" s="301" t="s">
        <v>683</v>
      </c>
      <c r="F672" s="307">
        <f>IF(ISBLANK('4I'!G16),"##BLANK",'4I'!G16)</f>
        <v>0</v>
      </c>
    </row>
    <row r="673" spans="2:6">
      <c r="B673" s="1916" t="str">
        <f>'4I'!AK16</f>
        <v>CR2026MM</v>
      </c>
      <c r="C673" s="239" t="s">
        <v>13284</v>
      </c>
      <c r="E673" s="301" t="s">
        <v>683</v>
      </c>
      <c r="F673" s="307">
        <f>IF(ISBLANK('4I'!H16),"##BLANK",'4I'!H16)</f>
        <v>0</v>
      </c>
    </row>
    <row r="674" spans="2:6">
      <c r="B674" s="1916" t="str">
        <f>'4I'!AL16</f>
        <v>CR2026TA</v>
      </c>
      <c r="C674" s="239" t="s">
        <v>13285</v>
      </c>
      <c r="E674" s="301" t="s">
        <v>683</v>
      </c>
      <c r="F674" s="307">
        <f>IF(ISBLANK('4I'!I16),"##BLANK",'4I'!I16)</f>
        <v>0</v>
      </c>
    </row>
    <row r="675" spans="2:6">
      <c r="B675" s="1916" t="str">
        <f>'4I'!AM16</f>
        <v>CR2026IRP</v>
      </c>
      <c r="C675" s="239" t="s">
        <v>13286</v>
      </c>
      <c r="E675" s="301" t="s">
        <v>683</v>
      </c>
      <c r="F675" s="307">
        <f>IF(ISBLANK('4I'!J16),"##BLANK",'4I'!J16)</f>
        <v>0</v>
      </c>
    </row>
    <row r="676" spans="2:6">
      <c r="B676" s="1916" t="str">
        <f>'4I'!AN16</f>
        <v>CR2026IRR</v>
      </c>
      <c r="C676" s="239" t="s">
        <v>13287</v>
      </c>
      <c r="E676" s="301" t="s">
        <v>683</v>
      </c>
      <c r="F676" s="307">
        <f>IF(ISBLANK('4I'!K16),"##BLANK",'4I'!K16)</f>
        <v>0</v>
      </c>
    </row>
    <row r="677" spans="2:6">
      <c r="B677" s="1916" t="str">
        <f>'4I'!AF17</f>
        <v>CR4029N0</v>
      </c>
      <c r="C677" s="239" t="s">
        <v>5933</v>
      </c>
      <c r="E677" s="301" t="s">
        <v>683</v>
      </c>
      <c r="F677" s="307">
        <f>IF(ISBLANK('4I'!C17),"##BLANK",'4I'!C17)</f>
        <v>0</v>
      </c>
    </row>
    <row r="678" spans="2:6">
      <c r="B678" s="1916" t="str">
        <f>'4I'!AG17</f>
        <v>CR4029N1</v>
      </c>
      <c r="C678" s="239" t="s">
        <v>5955</v>
      </c>
      <c r="E678" s="301" t="s">
        <v>683</v>
      </c>
      <c r="F678" s="307">
        <f>IF(ISBLANK('4I'!D17),"##BLANK",'4I'!D17)</f>
        <v>0</v>
      </c>
    </row>
    <row r="679" spans="2:6">
      <c r="B679" s="1916" t="str">
        <f>'4I'!AH17</f>
        <v>CR4029N2</v>
      </c>
      <c r="C679" s="239" t="s">
        <v>5956</v>
      </c>
      <c r="E679" s="301" t="s">
        <v>683</v>
      </c>
      <c r="F679" s="307">
        <f>IF(ISBLANK('4I'!E17),"##BLANK",'4I'!E17)</f>
        <v>0</v>
      </c>
    </row>
    <row r="680" spans="2:6">
      <c r="B680" s="1916" t="str">
        <f>'4I'!AI17</f>
        <v>CR4029N5</v>
      </c>
      <c r="C680" s="239" t="s">
        <v>5957</v>
      </c>
      <c r="E680" s="301" t="s">
        <v>683</v>
      </c>
      <c r="F680" s="307">
        <f>IF(ISBLANK('4I'!F17),"##BLANK",'4I'!F17)</f>
        <v>0</v>
      </c>
    </row>
    <row r="681" spans="2:6">
      <c r="B681" s="1916" t="str">
        <f>'4I'!AJ17</f>
        <v>CR4029N6</v>
      </c>
      <c r="C681" s="239" t="s">
        <v>5958</v>
      </c>
      <c r="E681" s="301" t="s">
        <v>683</v>
      </c>
      <c r="F681" s="307">
        <f>IF(ISBLANK('4I'!G17),"##BLANK",'4I'!G17)</f>
        <v>0</v>
      </c>
    </row>
    <row r="682" spans="2:6">
      <c r="B682" s="1916" t="str">
        <f>'4I'!AK17</f>
        <v>CR4029MM</v>
      </c>
      <c r="C682" s="239" t="s">
        <v>5959</v>
      </c>
      <c r="E682" s="301" t="s">
        <v>683</v>
      </c>
      <c r="F682" s="307">
        <f>IF(ISBLANK('4I'!H17),"##BLANK",'4I'!H17)</f>
        <v>0</v>
      </c>
    </row>
    <row r="683" spans="2:6">
      <c r="B683" s="1916" t="str">
        <f>'4I'!AL17</f>
        <v>CR4029TA</v>
      </c>
      <c r="C683" s="239" t="s">
        <v>5960</v>
      </c>
      <c r="E683" s="301" t="s">
        <v>683</v>
      </c>
      <c r="F683" s="307">
        <f>IF(ISBLANK('4I'!I17),"##BLANK",'4I'!I17)</f>
        <v>0</v>
      </c>
    </row>
    <row r="684" spans="2:6">
      <c r="B684" s="1916" t="str">
        <f>'4I'!AM17</f>
        <v>CR4029IRP</v>
      </c>
      <c r="C684" s="239" t="s">
        <v>5961</v>
      </c>
      <c r="E684" s="301" t="s">
        <v>683</v>
      </c>
      <c r="F684" s="307">
        <f>IF(ISBLANK('4I'!J17),"##BLANK",'4I'!J17)</f>
        <v>0</v>
      </c>
    </row>
    <row r="685" spans="2:6">
      <c r="B685" s="1916" t="str">
        <f>'4I'!AN17</f>
        <v>CR4029IRR</v>
      </c>
      <c r="C685" s="239" t="s">
        <v>5962</v>
      </c>
      <c r="E685" s="301" t="s">
        <v>683</v>
      </c>
      <c r="F685" s="307">
        <f>IF(ISBLANK('4I'!K17),"##BLANK",'4I'!K17)</f>
        <v>0</v>
      </c>
    </row>
    <row r="686" spans="2:6">
      <c r="B686" s="1916" t="str">
        <f>'4I'!AF18</f>
        <v>CR2027N0</v>
      </c>
      <c r="C686" s="239" t="s">
        <v>5934</v>
      </c>
      <c r="E686" s="301" t="s">
        <v>683</v>
      </c>
      <c r="F686" s="307">
        <f>IF(ISBLANK('4I'!C18),"##BLANK",'4I'!C18)</f>
        <v>0</v>
      </c>
    </row>
    <row r="687" spans="2:6">
      <c r="B687" s="1916" t="str">
        <f>'4I'!AG18</f>
        <v>CR2027N1</v>
      </c>
      <c r="C687" s="239" t="s">
        <v>13288</v>
      </c>
      <c r="E687" s="301" t="s">
        <v>683</v>
      </c>
      <c r="F687" s="307">
        <f>IF(ISBLANK('4I'!D18),"##BLANK",'4I'!D18)</f>
        <v>0</v>
      </c>
    </row>
    <row r="688" spans="2:6">
      <c r="B688" s="1916" t="str">
        <f>'4I'!AH18</f>
        <v>CR2027N2</v>
      </c>
      <c r="C688" s="239" t="s">
        <v>13289</v>
      </c>
      <c r="E688" s="301" t="s">
        <v>683</v>
      </c>
      <c r="F688" s="307">
        <f>IF(ISBLANK('4I'!E18),"##BLANK",'4I'!E18)</f>
        <v>30</v>
      </c>
    </row>
    <row r="689" spans="2:6">
      <c r="B689" s="1916" t="str">
        <f>'4I'!AI18</f>
        <v>CR2027N5</v>
      </c>
      <c r="C689" s="239" t="s">
        <v>13290</v>
      </c>
      <c r="E689" s="301" t="s">
        <v>683</v>
      </c>
      <c r="F689" s="307">
        <f>IF(ISBLANK('4I'!F18),"##BLANK",'4I'!F18)</f>
        <v>0</v>
      </c>
    </row>
    <row r="690" spans="2:6">
      <c r="B690" s="1916" t="str">
        <f>'4I'!AJ18</f>
        <v>CR2027N6</v>
      </c>
      <c r="C690" s="239" t="s">
        <v>13291</v>
      </c>
      <c r="E690" s="301" t="s">
        <v>683</v>
      </c>
      <c r="F690" s="307">
        <f>IF(ISBLANK('4I'!G18),"##BLANK",'4I'!G18)</f>
        <v>30</v>
      </c>
    </row>
    <row r="691" spans="2:6">
      <c r="B691" s="1916" t="str">
        <f>'4I'!AK18</f>
        <v>CR2027MM</v>
      </c>
      <c r="C691" s="239" t="s">
        <v>13292</v>
      </c>
      <c r="E691" s="301" t="s">
        <v>683</v>
      </c>
      <c r="F691" s="307">
        <f>IF(ISBLANK('4I'!H18),"##BLANK",'4I'!H18)</f>
        <v>-5.6000000000000001E-2</v>
      </c>
    </row>
    <row r="692" spans="2:6">
      <c r="B692" s="1916" t="str">
        <f>'4I'!AL18</f>
        <v>CR2027TA</v>
      </c>
      <c r="C692" s="239" t="s">
        <v>13293</v>
      </c>
      <c r="E692" s="301" t="s">
        <v>683</v>
      </c>
      <c r="F692" s="307">
        <f>IF(ISBLANK('4I'!I18),"##BLANK",'4I'!I18)</f>
        <v>-5.6000000000000001E-2</v>
      </c>
    </row>
    <row r="693" spans="2:6">
      <c r="B693" s="1916" t="str">
        <f>'4I'!AF21</f>
        <v>CR2005N0</v>
      </c>
      <c r="C693" s="239" t="s">
        <v>5935</v>
      </c>
      <c r="E693" s="301" t="s">
        <v>683</v>
      </c>
      <c r="F693" s="307">
        <f>IF(ISBLANK('4I'!C21),"##BLANK",'4I'!C21)</f>
        <v>0</v>
      </c>
    </row>
    <row r="694" spans="2:6">
      <c r="B694" s="1916" t="str">
        <f>'4I'!AG21</f>
        <v>CR2005N1</v>
      </c>
      <c r="C694" s="239" t="s">
        <v>13294</v>
      </c>
      <c r="E694" s="301" t="s">
        <v>683</v>
      </c>
      <c r="F694" s="307">
        <f>IF(ISBLANK('4I'!D21),"##BLANK",'4I'!D21)</f>
        <v>0</v>
      </c>
    </row>
    <row r="695" spans="2:6">
      <c r="B695" s="1916" t="str">
        <f>'4I'!AH21</f>
        <v>CR2005N2</v>
      </c>
      <c r="C695" s="239" t="s">
        <v>13295</v>
      </c>
      <c r="E695" s="301" t="s">
        <v>683</v>
      </c>
      <c r="F695" s="307">
        <f>IF(ISBLANK('4I'!E21),"##BLANK",'4I'!E21)</f>
        <v>0</v>
      </c>
    </row>
    <row r="696" spans="2:6">
      <c r="B696" s="1916" t="str">
        <f>'4I'!AI21</f>
        <v>CR2005N5</v>
      </c>
      <c r="C696" s="239" t="s">
        <v>13296</v>
      </c>
      <c r="E696" s="301" t="s">
        <v>683</v>
      </c>
      <c r="F696" s="307">
        <f>IF(ISBLANK('4I'!F21),"##BLANK",'4I'!F21)</f>
        <v>0</v>
      </c>
    </row>
    <row r="697" spans="2:6">
      <c r="B697" s="1916" t="str">
        <f>'4I'!AJ21</f>
        <v>CR2005N6</v>
      </c>
      <c r="C697" s="239" t="s">
        <v>13297</v>
      </c>
      <c r="E697" s="301" t="s">
        <v>683</v>
      </c>
      <c r="F697" s="307">
        <f>IF(ISBLANK('4I'!G21),"##BLANK",'4I'!G21)</f>
        <v>0</v>
      </c>
    </row>
    <row r="698" spans="2:6">
      <c r="B698" s="1916" t="str">
        <f>'4I'!AK21</f>
        <v>CR2005MM</v>
      </c>
      <c r="C698" s="239" t="s">
        <v>13298</v>
      </c>
      <c r="E698" s="301" t="s">
        <v>683</v>
      </c>
      <c r="F698" s="307">
        <f>IF(ISBLANK('4I'!H21),"##BLANK",'4I'!H21)</f>
        <v>0</v>
      </c>
    </row>
    <row r="699" spans="2:6">
      <c r="B699" s="1916" t="str">
        <f>'4I'!AL21</f>
        <v>CR2005TA</v>
      </c>
      <c r="C699" s="239" t="s">
        <v>13299</v>
      </c>
      <c r="E699" s="301" t="s">
        <v>683</v>
      </c>
      <c r="F699" s="307">
        <f>IF(ISBLANK('4I'!I21),"##BLANK",'4I'!I21)</f>
        <v>0</v>
      </c>
    </row>
    <row r="700" spans="2:6">
      <c r="B700" s="1916" t="str">
        <f>'4I'!AF22</f>
        <v>CR2006N0</v>
      </c>
      <c r="C700" s="239" t="s">
        <v>5936</v>
      </c>
      <c r="E700" s="301" t="s">
        <v>683</v>
      </c>
      <c r="F700" s="307">
        <f>IF(ISBLANK('4I'!C22),"##BLANK",'4I'!C22)</f>
        <v>0</v>
      </c>
    </row>
    <row r="701" spans="2:6">
      <c r="B701" s="1916" t="str">
        <f>'4I'!AG22</f>
        <v>CR2006N1</v>
      </c>
      <c r="C701" s="239" t="s">
        <v>13300</v>
      </c>
      <c r="E701" s="301" t="s">
        <v>683</v>
      </c>
      <c r="F701" s="307">
        <f>IF(ISBLANK('4I'!D22),"##BLANK",'4I'!D22)</f>
        <v>0</v>
      </c>
    </row>
    <row r="702" spans="2:6">
      <c r="B702" s="1916" t="str">
        <f>'4I'!AH22</f>
        <v>CR2006N2</v>
      </c>
      <c r="C702" s="239" t="s">
        <v>13301</v>
      </c>
      <c r="E702" s="301" t="s">
        <v>683</v>
      </c>
      <c r="F702" s="307">
        <f>IF(ISBLANK('4I'!E22),"##BLANK",'4I'!E22)</f>
        <v>0</v>
      </c>
    </row>
    <row r="703" spans="2:6">
      <c r="B703" s="1916" t="str">
        <f>'4I'!AI22</f>
        <v>CR2006N5</v>
      </c>
      <c r="C703" s="239" t="s">
        <v>13302</v>
      </c>
      <c r="E703" s="301" t="s">
        <v>683</v>
      </c>
      <c r="F703" s="307">
        <f>IF(ISBLANK('4I'!F22),"##BLANK",'4I'!F22)</f>
        <v>0</v>
      </c>
    </row>
    <row r="704" spans="2:6">
      <c r="B704" s="1916" t="str">
        <f>'4I'!AJ22</f>
        <v>CR2006N6</v>
      </c>
      <c r="C704" s="239" t="s">
        <v>13303</v>
      </c>
      <c r="E704" s="301" t="s">
        <v>683</v>
      </c>
      <c r="F704" s="307">
        <f>IF(ISBLANK('4I'!G22),"##BLANK",'4I'!G22)</f>
        <v>0</v>
      </c>
    </row>
    <row r="705" spans="2:6">
      <c r="B705" s="1916" t="str">
        <f>'4I'!AK22</f>
        <v>CR2006MM</v>
      </c>
      <c r="C705" s="239" t="s">
        <v>13304</v>
      </c>
      <c r="E705" s="301" t="s">
        <v>683</v>
      </c>
      <c r="F705" s="307">
        <f>IF(ISBLANK('4I'!H22),"##BLANK",'4I'!H22)</f>
        <v>0</v>
      </c>
    </row>
    <row r="706" spans="2:6">
      <c r="B706" s="1916" t="str">
        <f>'4I'!AL22</f>
        <v>CR2006TA</v>
      </c>
      <c r="C706" s="239" t="s">
        <v>13305</v>
      </c>
      <c r="E706" s="301" t="s">
        <v>683</v>
      </c>
      <c r="F706" s="307">
        <f>IF(ISBLANK('4I'!I22),"##BLANK",'4I'!I22)</f>
        <v>0</v>
      </c>
    </row>
    <row r="707" spans="2:6">
      <c r="B707" s="1916" t="str">
        <f>'4I'!AF23</f>
        <v>CR2007N0</v>
      </c>
      <c r="C707" s="239" t="s">
        <v>5937</v>
      </c>
      <c r="E707" s="301" t="s">
        <v>683</v>
      </c>
      <c r="F707" s="307">
        <f>IF(ISBLANK('4I'!C23),"##BLANK",'4I'!C23)</f>
        <v>0</v>
      </c>
    </row>
    <row r="708" spans="2:6">
      <c r="B708" s="1916" t="str">
        <f>'4I'!AG23</f>
        <v>CR2007N1</v>
      </c>
      <c r="C708" s="239" t="s">
        <v>13306</v>
      </c>
      <c r="E708" s="301" t="s">
        <v>683</v>
      </c>
      <c r="F708" s="307">
        <f>IF(ISBLANK('4I'!D23),"##BLANK",'4I'!D23)</f>
        <v>0</v>
      </c>
    </row>
    <row r="709" spans="2:6">
      <c r="B709" s="1916" t="str">
        <f>'4I'!AH23</f>
        <v>CR2007N2</v>
      </c>
      <c r="C709" s="239" t="s">
        <v>13307</v>
      </c>
      <c r="E709" s="301" t="s">
        <v>683</v>
      </c>
      <c r="F709" s="307">
        <f>IF(ISBLANK('4I'!E23),"##BLANK",'4I'!E23)</f>
        <v>0</v>
      </c>
    </row>
    <row r="710" spans="2:6">
      <c r="B710" s="1916" t="str">
        <f>'4I'!AI23</f>
        <v>CR2007N5</v>
      </c>
      <c r="C710" s="239" t="s">
        <v>13308</v>
      </c>
      <c r="E710" s="301" t="s">
        <v>683</v>
      </c>
      <c r="F710" s="307">
        <f>IF(ISBLANK('4I'!F23),"##BLANK",'4I'!F23)</f>
        <v>0</v>
      </c>
    </row>
    <row r="711" spans="2:6">
      <c r="B711" s="1916" t="str">
        <f>'4I'!AJ23</f>
        <v>CR2007N6</v>
      </c>
      <c r="C711" s="239" t="s">
        <v>13309</v>
      </c>
      <c r="E711" s="301" t="s">
        <v>683</v>
      </c>
      <c r="F711" s="307">
        <f>IF(ISBLANK('4I'!G23),"##BLANK",'4I'!G23)</f>
        <v>0</v>
      </c>
    </row>
    <row r="712" spans="2:6">
      <c r="B712" s="1916" t="str">
        <f>'4I'!AK23</f>
        <v>CR2007MM</v>
      </c>
      <c r="C712" s="239" t="s">
        <v>13310</v>
      </c>
      <c r="E712" s="301" t="s">
        <v>683</v>
      </c>
      <c r="F712" s="307">
        <f>IF(ISBLANK('4I'!H23),"##BLANK",'4I'!H23)</f>
        <v>0</v>
      </c>
    </row>
    <row r="713" spans="2:6">
      <c r="B713" s="1916" t="str">
        <f>'4I'!AL23</f>
        <v>CR2007TA</v>
      </c>
      <c r="C713" s="239" t="s">
        <v>13311</v>
      </c>
      <c r="E713" s="301" t="s">
        <v>683</v>
      </c>
      <c r="F713" s="307">
        <f>IF(ISBLANK('4I'!I23),"##BLANK",'4I'!I23)</f>
        <v>0</v>
      </c>
    </row>
    <row r="714" spans="2:6">
      <c r="B714" s="1916" t="str">
        <f>'4I'!AF24</f>
        <v>CR2008N0</v>
      </c>
      <c r="C714" s="239" t="s">
        <v>5938</v>
      </c>
      <c r="E714" s="301" t="s">
        <v>683</v>
      </c>
      <c r="F714" s="307">
        <f>IF(ISBLANK('4I'!C24),"##BLANK",'4I'!C24)</f>
        <v>0</v>
      </c>
    </row>
    <row r="715" spans="2:6">
      <c r="B715" s="1916" t="str">
        <f>'4I'!AG24</f>
        <v>CR2008N1</v>
      </c>
      <c r="C715" s="239" t="s">
        <v>13312</v>
      </c>
      <c r="E715" s="301" t="s">
        <v>683</v>
      </c>
      <c r="F715" s="307">
        <f>IF(ISBLANK('4I'!D24),"##BLANK",'4I'!D24)</f>
        <v>0</v>
      </c>
    </row>
    <row r="716" spans="2:6">
      <c r="B716" s="1916" t="str">
        <f>'4I'!AH24</f>
        <v>CR2008N2</v>
      </c>
      <c r="C716" s="239" t="s">
        <v>13313</v>
      </c>
      <c r="E716" s="301" t="s">
        <v>683</v>
      </c>
      <c r="F716" s="307">
        <f>IF(ISBLANK('4I'!E24),"##BLANK",'4I'!E24)</f>
        <v>0</v>
      </c>
    </row>
    <row r="717" spans="2:6">
      <c r="B717" s="1916" t="str">
        <f>'4I'!AI24</f>
        <v>CR2008N5</v>
      </c>
      <c r="C717" s="239" t="s">
        <v>13314</v>
      </c>
      <c r="E717" s="301" t="s">
        <v>683</v>
      </c>
      <c r="F717" s="307">
        <f>IF(ISBLANK('4I'!F24),"##BLANK",'4I'!F24)</f>
        <v>0</v>
      </c>
    </row>
    <row r="718" spans="2:6">
      <c r="B718" s="1916" t="str">
        <f>'4I'!AJ24</f>
        <v>CR2008N6</v>
      </c>
      <c r="C718" s="239" t="s">
        <v>13315</v>
      </c>
      <c r="E718" s="301" t="s">
        <v>683</v>
      </c>
      <c r="F718" s="307">
        <f>IF(ISBLANK('4I'!G24),"##BLANK",'4I'!G24)</f>
        <v>0</v>
      </c>
    </row>
    <row r="719" spans="2:6">
      <c r="B719" s="1916" t="str">
        <f>'4I'!AK24</f>
        <v>CR2008MM</v>
      </c>
      <c r="C719" s="239" t="s">
        <v>13316</v>
      </c>
      <c r="E719" s="301" t="s">
        <v>683</v>
      </c>
      <c r="F719" s="307">
        <f>IF(ISBLANK('4I'!H24),"##BLANK",'4I'!H24)</f>
        <v>0</v>
      </c>
    </row>
    <row r="720" spans="2:6">
      <c r="B720" s="1916" t="str">
        <f>'4I'!AL24</f>
        <v>CR2008TA</v>
      </c>
      <c r="C720" s="239" t="s">
        <v>13317</v>
      </c>
      <c r="E720" s="301" t="s">
        <v>683</v>
      </c>
      <c r="F720" s="307">
        <f>IF(ISBLANK('4I'!I24),"##BLANK",'4I'!I24)</f>
        <v>0</v>
      </c>
    </row>
    <row r="721" spans="2:6">
      <c r="B721" s="1916" t="str">
        <f>'4I'!AF25</f>
        <v>CR2009N0</v>
      </c>
      <c r="C721" s="239" t="s">
        <v>5939</v>
      </c>
      <c r="E721" s="301" t="s">
        <v>683</v>
      </c>
      <c r="F721" s="307">
        <f>IF(ISBLANK('4I'!C25),"##BLANK",'4I'!C25)</f>
        <v>0</v>
      </c>
    </row>
    <row r="722" spans="2:6">
      <c r="B722" s="1916" t="str">
        <f>'4I'!AG25</f>
        <v>CR2009N1</v>
      </c>
      <c r="C722" s="239" t="s">
        <v>13318</v>
      </c>
      <c r="E722" s="301" t="s">
        <v>683</v>
      </c>
      <c r="F722" s="307">
        <f>IF(ISBLANK('4I'!D25),"##BLANK",'4I'!D25)</f>
        <v>0</v>
      </c>
    </row>
    <row r="723" spans="2:6">
      <c r="B723" s="1916" t="str">
        <f>'4I'!AH25</f>
        <v>CR2009N2</v>
      </c>
      <c r="C723" s="239" t="s">
        <v>13319</v>
      </c>
      <c r="E723" s="301" t="s">
        <v>683</v>
      </c>
      <c r="F723" s="307">
        <f>IF(ISBLANK('4I'!E25),"##BLANK",'4I'!E25)</f>
        <v>0</v>
      </c>
    </row>
    <row r="724" spans="2:6">
      <c r="B724" s="1916" t="str">
        <f>'4I'!AI25</f>
        <v>CR2009N5</v>
      </c>
      <c r="C724" s="239" t="s">
        <v>13320</v>
      </c>
      <c r="E724" s="301" t="s">
        <v>683</v>
      </c>
      <c r="F724" s="307">
        <f>IF(ISBLANK('4I'!F25),"##BLANK",'4I'!F25)</f>
        <v>0</v>
      </c>
    </row>
    <row r="725" spans="2:6">
      <c r="B725" s="1916" t="str">
        <f>'4I'!AJ25</f>
        <v>CR2009N6</v>
      </c>
      <c r="C725" s="239" t="s">
        <v>13321</v>
      </c>
      <c r="E725" s="301" t="s">
        <v>683</v>
      </c>
      <c r="F725" s="307">
        <f>IF(ISBLANK('4I'!G25),"##BLANK",'4I'!G25)</f>
        <v>0</v>
      </c>
    </row>
    <row r="726" spans="2:6">
      <c r="B726" s="1916" t="str">
        <f>'4I'!AK25</f>
        <v>CR2009MM</v>
      </c>
      <c r="C726" s="239" t="s">
        <v>13322</v>
      </c>
      <c r="E726" s="301" t="s">
        <v>683</v>
      </c>
      <c r="F726" s="307">
        <f>IF(ISBLANK('4I'!H25),"##BLANK",'4I'!H25)</f>
        <v>0</v>
      </c>
    </row>
    <row r="727" spans="2:6">
      <c r="B727" s="1916" t="str">
        <f>'4I'!AL25</f>
        <v>CR2009TA</v>
      </c>
      <c r="C727" s="239" t="s">
        <v>13323</v>
      </c>
      <c r="E727" s="301" t="s">
        <v>683</v>
      </c>
      <c r="F727" s="307">
        <f>IF(ISBLANK('4I'!I25),"##BLANK",'4I'!I25)</f>
        <v>0</v>
      </c>
    </row>
    <row r="728" spans="2:6">
      <c r="B728" s="1916" t="str">
        <f>'4I'!AF28</f>
        <v>CR20010N0</v>
      </c>
      <c r="C728" s="239" t="s">
        <v>5940</v>
      </c>
      <c r="E728" s="301" t="s">
        <v>683</v>
      </c>
      <c r="F728" s="307">
        <f>IF(ISBLANK('4I'!C28),"##BLANK",'4I'!C28)</f>
        <v>0</v>
      </c>
    </row>
    <row r="729" spans="2:6">
      <c r="B729" s="1916" t="str">
        <f>'4I'!AG28</f>
        <v>CR20010N1</v>
      </c>
      <c r="C729" s="239" t="s">
        <v>13324</v>
      </c>
      <c r="E729" s="301" t="s">
        <v>683</v>
      </c>
      <c r="F729" s="307">
        <f>IF(ISBLANK('4I'!D28),"##BLANK",'4I'!D28)</f>
        <v>0</v>
      </c>
    </row>
    <row r="730" spans="2:6">
      <c r="B730" s="1916" t="str">
        <f>'4I'!AH28</f>
        <v>CR20010N2</v>
      </c>
      <c r="C730" s="239" t="s">
        <v>13325</v>
      </c>
      <c r="E730" s="301" t="s">
        <v>683</v>
      </c>
      <c r="F730" s="307">
        <f>IF(ISBLANK('4I'!E28),"##BLANK",'4I'!E28)</f>
        <v>0</v>
      </c>
    </row>
    <row r="731" spans="2:6">
      <c r="B731" s="1916" t="str">
        <f>'4I'!AI28</f>
        <v>CR20010N5</v>
      </c>
      <c r="C731" s="239" t="s">
        <v>13326</v>
      </c>
      <c r="E731" s="301" t="s">
        <v>683</v>
      </c>
      <c r="F731" s="307">
        <f>IF(ISBLANK('4I'!F28),"##BLANK",'4I'!F28)</f>
        <v>0</v>
      </c>
    </row>
    <row r="732" spans="2:6">
      <c r="B732" s="1916" t="str">
        <f>'4I'!AJ28</f>
        <v>CR20010N6</v>
      </c>
      <c r="C732" s="239" t="s">
        <v>13327</v>
      </c>
      <c r="E732" s="301" t="s">
        <v>683</v>
      </c>
      <c r="F732" s="307">
        <f>IF(ISBLANK('4I'!G28),"##BLANK",'4I'!G28)</f>
        <v>0</v>
      </c>
    </row>
    <row r="733" spans="2:6">
      <c r="B733" s="1916" t="str">
        <f>'4I'!AK28</f>
        <v>CR20010MM</v>
      </c>
      <c r="C733" s="239" t="s">
        <v>13328</v>
      </c>
      <c r="E733" s="301" t="s">
        <v>683</v>
      </c>
      <c r="F733" s="307">
        <f>IF(ISBLANK('4I'!H28),"##BLANK",'4I'!H28)</f>
        <v>0</v>
      </c>
    </row>
    <row r="734" spans="2:6">
      <c r="B734" s="1916" t="str">
        <f>'4I'!AL28</f>
        <v>CR20010TA</v>
      </c>
      <c r="C734" s="239" t="s">
        <v>13329</v>
      </c>
      <c r="E734" s="301" t="s">
        <v>683</v>
      </c>
      <c r="F734" s="307">
        <f>IF(ISBLANK('4I'!I28),"##BLANK",'4I'!I28)</f>
        <v>0</v>
      </c>
    </row>
    <row r="735" spans="2:6">
      <c r="B735" s="1916" t="str">
        <f>'4I'!AF29</f>
        <v>CR20011N0</v>
      </c>
      <c r="C735" s="239" t="s">
        <v>5941</v>
      </c>
      <c r="E735" s="301" t="s">
        <v>683</v>
      </c>
      <c r="F735" s="307">
        <f>IF(ISBLANK('4I'!C29),"##BLANK",'4I'!C29)</f>
        <v>0</v>
      </c>
    </row>
    <row r="736" spans="2:6">
      <c r="B736" s="1916" t="str">
        <f>'4I'!AG29</f>
        <v>CR20011N1</v>
      </c>
      <c r="C736" s="239" t="s">
        <v>13330</v>
      </c>
      <c r="E736" s="301" t="s">
        <v>683</v>
      </c>
      <c r="F736" s="307">
        <f>IF(ISBLANK('4I'!D29),"##BLANK",'4I'!D29)</f>
        <v>0</v>
      </c>
    </row>
    <row r="737" spans="2:6">
      <c r="B737" s="1916" t="str">
        <f>'4I'!AH29</f>
        <v>CR20011N2</v>
      </c>
      <c r="C737" s="239" t="s">
        <v>13331</v>
      </c>
      <c r="E737" s="301" t="s">
        <v>683</v>
      </c>
      <c r="F737" s="307">
        <f>IF(ISBLANK('4I'!E29),"##BLANK",'4I'!E29)</f>
        <v>0</v>
      </c>
    </row>
    <row r="738" spans="2:6">
      <c r="B738" s="1916" t="str">
        <f>'4I'!AI29</f>
        <v>CR20011N5</v>
      </c>
      <c r="C738" s="239" t="s">
        <v>13332</v>
      </c>
      <c r="E738" s="301" t="s">
        <v>683</v>
      </c>
      <c r="F738" s="307">
        <f>IF(ISBLANK('4I'!F29),"##BLANK",'4I'!F29)</f>
        <v>0</v>
      </c>
    </row>
    <row r="739" spans="2:6">
      <c r="B739" s="1916" t="str">
        <f>'4I'!AJ29</f>
        <v>CR20011N6</v>
      </c>
      <c r="C739" s="239" t="s">
        <v>13333</v>
      </c>
      <c r="E739" s="301" t="s">
        <v>683</v>
      </c>
      <c r="F739" s="307">
        <f>IF(ISBLANK('4I'!G29),"##BLANK",'4I'!G29)</f>
        <v>0</v>
      </c>
    </row>
    <row r="740" spans="2:6">
      <c r="B740" s="1916" t="str">
        <f>'4I'!AK29</f>
        <v>CR20011MM</v>
      </c>
      <c r="C740" s="239" t="s">
        <v>13334</v>
      </c>
      <c r="E740" s="301" t="s">
        <v>683</v>
      </c>
      <c r="F740" s="307">
        <f>IF(ISBLANK('4I'!H29),"##BLANK",'4I'!H29)</f>
        <v>0</v>
      </c>
    </row>
    <row r="741" spans="2:6">
      <c r="B741" s="1916" t="str">
        <f>'4I'!AL29</f>
        <v>CR20011TA</v>
      </c>
      <c r="C741" s="239" t="s">
        <v>13335</v>
      </c>
      <c r="E741" s="301" t="s">
        <v>683</v>
      </c>
      <c r="F741" s="307">
        <f>IF(ISBLANK('4I'!I29),"##BLANK",'4I'!I29)</f>
        <v>0</v>
      </c>
    </row>
    <row r="742" spans="2:6">
      <c r="B742" s="1916" t="str">
        <f>'4I'!AF30</f>
        <v>CR20012N0</v>
      </c>
      <c r="C742" s="239" t="s">
        <v>5942</v>
      </c>
      <c r="E742" s="301" t="s">
        <v>683</v>
      </c>
      <c r="F742" s="307">
        <f>IF(ISBLANK('4I'!C30),"##BLANK",'4I'!C30)</f>
        <v>0</v>
      </c>
    </row>
    <row r="743" spans="2:6">
      <c r="B743" s="1916" t="str">
        <f>'4I'!AG30</f>
        <v>CR20012N1</v>
      </c>
      <c r="C743" s="239" t="s">
        <v>13336</v>
      </c>
      <c r="E743" s="301" t="s">
        <v>683</v>
      </c>
      <c r="F743" s="307">
        <f>IF(ISBLANK('4I'!D30),"##BLANK",'4I'!D30)</f>
        <v>0</v>
      </c>
    </row>
    <row r="744" spans="2:6">
      <c r="B744" s="1916" t="str">
        <f>'4I'!AH30</f>
        <v>CR20012N2</v>
      </c>
      <c r="C744" s="239" t="s">
        <v>13337</v>
      </c>
      <c r="E744" s="301" t="s">
        <v>683</v>
      </c>
      <c r="F744" s="307">
        <f>IF(ISBLANK('4I'!E30),"##BLANK",'4I'!E30)</f>
        <v>0</v>
      </c>
    </row>
    <row r="745" spans="2:6">
      <c r="B745" s="1916" t="str">
        <f>'4I'!AI30</f>
        <v>CR20012N5</v>
      </c>
      <c r="C745" s="239" t="s">
        <v>13338</v>
      </c>
      <c r="E745" s="301" t="s">
        <v>683</v>
      </c>
      <c r="F745" s="307">
        <f>IF(ISBLANK('4I'!F30),"##BLANK",'4I'!F30)</f>
        <v>0</v>
      </c>
    </row>
    <row r="746" spans="2:6">
      <c r="B746" s="1916" t="str">
        <f>'4I'!AJ30</f>
        <v>CR20012N6</v>
      </c>
      <c r="C746" s="239" t="s">
        <v>13339</v>
      </c>
      <c r="E746" s="301" t="s">
        <v>683</v>
      </c>
      <c r="F746" s="307">
        <f>IF(ISBLANK('4I'!G30),"##BLANK",'4I'!G30)</f>
        <v>0</v>
      </c>
    </row>
    <row r="747" spans="2:6">
      <c r="B747" s="1916" t="str">
        <f>'4I'!AK30</f>
        <v>CR20012MM</v>
      </c>
      <c r="C747" s="239" t="s">
        <v>13340</v>
      </c>
      <c r="E747" s="301" t="s">
        <v>683</v>
      </c>
      <c r="F747" s="307">
        <f>IF(ISBLANK('4I'!H30),"##BLANK",'4I'!H30)</f>
        <v>0</v>
      </c>
    </row>
    <row r="748" spans="2:6">
      <c r="B748" s="1916" t="str">
        <f>'4I'!AL30</f>
        <v>CR20012TA</v>
      </c>
      <c r="C748" s="239" t="s">
        <v>13341</v>
      </c>
      <c r="E748" s="301" t="s">
        <v>683</v>
      </c>
      <c r="F748" s="307">
        <f>IF(ISBLANK('4I'!I30),"##BLANK",'4I'!I30)</f>
        <v>0</v>
      </c>
    </row>
    <row r="749" spans="2:6">
      <c r="B749" s="1916" t="str">
        <f>'4I'!AF31</f>
        <v>CR20013N0</v>
      </c>
      <c r="C749" s="239" t="s">
        <v>5943</v>
      </c>
      <c r="E749" s="301" t="s">
        <v>683</v>
      </c>
      <c r="F749" s="307">
        <f>IF(ISBLANK('4I'!C31),"##BLANK",'4I'!C31)</f>
        <v>0</v>
      </c>
    </row>
    <row r="750" spans="2:6">
      <c r="B750" s="1916" t="str">
        <f>'4I'!AG31</f>
        <v>CR20013N1</v>
      </c>
      <c r="C750" s="239" t="s">
        <v>13342</v>
      </c>
      <c r="E750" s="301" t="s">
        <v>683</v>
      </c>
      <c r="F750" s="307">
        <f>IF(ISBLANK('4I'!D31),"##BLANK",'4I'!D31)</f>
        <v>0</v>
      </c>
    </row>
    <row r="751" spans="2:6">
      <c r="B751" s="1916" t="str">
        <f>'4I'!AH31</f>
        <v>CR20013N2</v>
      </c>
      <c r="C751" s="239" t="s">
        <v>13343</v>
      </c>
      <c r="E751" s="301" t="s">
        <v>683</v>
      </c>
      <c r="F751" s="307">
        <f>IF(ISBLANK('4I'!E31),"##BLANK",'4I'!E31)</f>
        <v>0</v>
      </c>
    </row>
    <row r="752" spans="2:6">
      <c r="B752" s="1916" t="str">
        <f>'4I'!AI31</f>
        <v>CR20013N5</v>
      </c>
      <c r="C752" s="239" t="s">
        <v>13344</v>
      </c>
      <c r="E752" s="301" t="s">
        <v>683</v>
      </c>
      <c r="F752" s="307">
        <f>IF(ISBLANK('4I'!F31),"##BLANK",'4I'!F31)</f>
        <v>0</v>
      </c>
    </row>
    <row r="753" spans="2:6">
      <c r="B753" s="1916" t="str">
        <f>'4I'!AJ31</f>
        <v>CR20013N6</v>
      </c>
      <c r="C753" s="239" t="s">
        <v>13345</v>
      </c>
      <c r="E753" s="301" t="s">
        <v>683</v>
      </c>
      <c r="F753" s="307">
        <f>IF(ISBLANK('4I'!G31),"##BLANK",'4I'!G31)</f>
        <v>0</v>
      </c>
    </row>
    <row r="754" spans="2:6">
      <c r="B754" s="1916" t="str">
        <f>'4I'!AK31</f>
        <v>CR20013MM</v>
      </c>
      <c r="C754" s="239" t="s">
        <v>13346</v>
      </c>
      <c r="E754" s="301" t="s">
        <v>683</v>
      </c>
      <c r="F754" s="307">
        <f>IF(ISBLANK('4I'!H31),"##BLANK",'4I'!H31)</f>
        <v>0</v>
      </c>
    </row>
    <row r="755" spans="2:6">
      <c r="B755" s="1916" t="str">
        <f>'4I'!AL31</f>
        <v>CR20013TA</v>
      </c>
      <c r="C755" s="239" t="s">
        <v>13347</v>
      </c>
      <c r="E755" s="301" t="s">
        <v>683</v>
      </c>
      <c r="F755" s="307">
        <f>IF(ISBLANK('4I'!I31),"##BLANK",'4I'!I31)</f>
        <v>0</v>
      </c>
    </row>
    <row r="756" spans="2:6">
      <c r="B756" s="1916" t="str">
        <f>'4I'!AF32</f>
        <v>CR20014N0</v>
      </c>
      <c r="C756" s="239" t="s">
        <v>5944</v>
      </c>
      <c r="E756" s="301" t="s">
        <v>683</v>
      </c>
      <c r="F756" s="307">
        <f>IF(ISBLANK('4I'!C32),"##BLANK",'4I'!C32)</f>
        <v>0</v>
      </c>
    </row>
    <row r="757" spans="2:6">
      <c r="B757" s="1916" t="str">
        <f>'4I'!AG32</f>
        <v>CR20014N1</v>
      </c>
      <c r="C757" s="239" t="s">
        <v>13348</v>
      </c>
      <c r="E757" s="301" t="s">
        <v>683</v>
      </c>
      <c r="F757" s="307">
        <f>IF(ISBLANK('4I'!D32),"##BLANK",'4I'!D32)</f>
        <v>0</v>
      </c>
    </row>
    <row r="758" spans="2:6">
      <c r="B758" s="1916" t="str">
        <f>'4I'!AH32</f>
        <v>CR20014N2</v>
      </c>
      <c r="C758" s="239" t="s">
        <v>13349</v>
      </c>
      <c r="E758" s="301" t="s">
        <v>683</v>
      </c>
      <c r="F758" s="307">
        <f>IF(ISBLANK('4I'!E32),"##BLANK",'4I'!E32)</f>
        <v>0</v>
      </c>
    </row>
    <row r="759" spans="2:6">
      <c r="B759" s="1916" t="str">
        <f>'4I'!AI32</f>
        <v>CR20014N5</v>
      </c>
      <c r="C759" s="239" t="s">
        <v>13350</v>
      </c>
      <c r="E759" s="301" t="s">
        <v>683</v>
      </c>
      <c r="F759" s="307">
        <f>IF(ISBLANK('4I'!F32),"##BLANK",'4I'!F32)</f>
        <v>0</v>
      </c>
    </row>
    <row r="760" spans="2:6">
      <c r="B760" s="1916" t="str">
        <f>'4I'!AJ32</f>
        <v>CR20014N6</v>
      </c>
      <c r="C760" s="239" t="s">
        <v>13351</v>
      </c>
      <c r="E760" s="301" t="s">
        <v>683</v>
      </c>
      <c r="F760" s="307">
        <f>IF(ISBLANK('4I'!G32),"##BLANK",'4I'!G32)</f>
        <v>0</v>
      </c>
    </row>
    <row r="761" spans="2:6">
      <c r="B761" s="1916" t="str">
        <f>'4I'!AK32</f>
        <v>CR20014MM</v>
      </c>
      <c r="C761" s="239" t="s">
        <v>13352</v>
      </c>
      <c r="E761" s="301" t="s">
        <v>683</v>
      </c>
      <c r="F761" s="307">
        <f>IF(ISBLANK('4I'!H32),"##BLANK",'4I'!H32)</f>
        <v>0</v>
      </c>
    </row>
    <row r="762" spans="2:6">
      <c r="B762" s="1916" t="str">
        <f>'4I'!AL32</f>
        <v>CR20014TA</v>
      </c>
      <c r="C762" s="239" t="s">
        <v>13353</v>
      </c>
      <c r="E762" s="301" t="s">
        <v>683</v>
      </c>
      <c r="F762" s="307">
        <f>IF(ISBLANK('4I'!I32),"##BLANK",'4I'!I32)</f>
        <v>0</v>
      </c>
    </row>
    <row r="763" spans="2:6">
      <c r="B763" s="1916" t="str">
        <f>'4I'!AF35</f>
        <v>CR20015N0</v>
      </c>
      <c r="C763" s="239" t="s">
        <v>5945</v>
      </c>
      <c r="E763" s="301" t="s">
        <v>683</v>
      </c>
      <c r="F763" s="307">
        <f>IF(ISBLANK('4I'!C35),"##BLANK",'4I'!C35)</f>
        <v>0</v>
      </c>
    </row>
    <row r="764" spans="2:6">
      <c r="B764" s="1916" t="str">
        <f>'4I'!AG35</f>
        <v>CR20015N1</v>
      </c>
      <c r="C764" s="239" t="s">
        <v>13354</v>
      </c>
      <c r="E764" s="301" t="s">
        <v>683</v>
      </c>
      <c r="F764" s="307">
        <f>IF(ISBLANK('4I'!D35),"##BLANK",'4I'!D35)</f>
        <v>0</v>
      </c>
    </row>
    <row r="765" spans="2:6">
      <c r="B765" s="1916" t="str">
        <f>'4I'!AH35</f>
        <v>CR20015N2</v>
      </c>
      <c r="C765" s="239" t="s">
        <v>13355</v>
      </c>
      <c r="E765" s="301" t="s">
        <v>683</v>
      </c>
      <c r="F765" s="307">
        <f>IF(ISBLANK('4I'!E35),"##BLANK",'4I'!E35)</f>
        <v>0</v>
      </c>
    </row>
    <row r="766" spans="2:6">
      <c r="B766" s="1916" t="str">
        <f>'4I'!AI35</f>
        <v>CR20015N5</v>
      </c>
      <c r="C766" s="239" t="s">
        <v>13356</v>
      </c>
      <c r="E766" s="301" t="s">
        <v>683</v>
      </c>
      <c r="F766" s="307">
        <f>IF(ISBLANK('4I'!F35),"##BLANK",'4I'!F35)</f>
        <v>0</v>
      </c>
    </row>
    <row r="767" spans="2:6">
      <c r="B767" s="1916" t="str">
        <f>'4I'!AJ35</f>
        <v>CR20015N6</v>
      </c>
      <c r="C767" s="239" t="s">
        <v>13357</v>
      </c>
      <c r="E767" s="301" t="s">
        <v>683</v>
      </c>
      <c r="F767" s="307">
        <f>IF(ISBLANK('4I'!G35),"##BLANK",'4I'!G35)</f>
        <v>0</v>
      </c>
    </row>
    <row r="768" spans="2:6">
      <c r="B768" s="1916" t="str">
        <f>'4I'!AK35</f>
        <v>CR20015MM</v>
      </c>
      <c r="C768" s="239" t="s">
        <v>13358</v>
      </c>
      <c r="E768" s="301" t="s">
        <v>683</v>
      </c>
      <c r="F768" s="307">
        <f>IF(ISBLANK('4I'!H35),"##BLANK",'4I'!H35)</f>
        <v>0</v>
      </c>
    </row>
    <row r="769" spans="2:6">
      <c r="B769" s="1916" t="str">
        <f>'4I'!AL35</f>
        <v>CR20015TA</v>
      </c>
      <c r="C769" s="239" t="s">
        <v>13359</v>
      </c>
      <c r="E769" s="301" t="s">
        <v>683</v>
      </c>
      <c r="F769" s="307">
        <f>IF(ISBLANK('4I'!I35),"##BLANK",'4I'!I35)</f>
        <v>0</v>
      </c>
    </row>
    <row r="770" spans="2:6">
      <c r="B770" s="1916" t="str">
        <f>'4I'!AF36</f>
        <v>CR20016N0</v>
      </c>
      <c r="C770" s="239" t="s">
        <v>5946</v>
      </c>
      <c r="E770" s="301" t="s">
        <v>683</v>
      </c>
      <c r="F770" s="307">
        <f>IF(ISBLANK('4I'!C36),"##BLANK",'4I'!C36)</f>
        <v>0</v>
      </c>
    </row>
    <row r="771" spans="2:6">
      <c r="B771" s="1916" t="str">
        <f>'4I'!AG36</f>
        <v>CR20016N1</v>
      </c>
      <c r="C771" s="239" t="s">
        <v>13360</v>
      </c>
      <c r="E771" s="301" t="s">
        <v>683</v>
      </c>
      <c r="F771" s="307">
        <f>IF(ISBLANK('4I'!D36),"##BLANK",'4I'!D36)</f>
        <v>0</v>
      </c>
    </row>
    <row r="772" spans="2:6">
      <c r="B772" s="1916" t="str">
        <f>'4I'!AH36</f>
        <v>CR20016N2</v>
      </c>
      <c r="C772" s="239" t="s">
        <v>13361</v>
      </c>
      <c r="E772" s="301" t="s">
        <v>683</v>
      </c>
      <c r="F772" s="307">
        <f>IF(ISBLANK('4I'!E36),"##BLANK",'4I'!E36)</f>
        <v>0</v>
      </c>
    </row>
    <row r="773" spans="2:6">
      <c r="B773" s="1916" t="str">
        <f>'4I'!AI36</f>
        <v>CR20016N5</v>
      </c>
      <c r="C773" s="239" t="s">
        <v>13362</v>
      </c>
      <c r="E773" s="301" t="s">
        <v>683</v>
      </c>
      <c r="F773" s="307">
        <f>IF(ISBLANK('4I'!F36),"##BLANK",'4I'!F36)</f>
        <v>0</v>
      </c>
    </row>
    <row r="774" spans="2:6">
      <c r="B774" s="1916" t="str">
        <f>'4I'!AJ36</f>
        <v>CR20016N6</v>
      </c>
      <c r="C774" s="239" t="s">
        <v>13363</v>
      </c>
      <c r="E774" s="301" t="s">
        <v>683</v>
      </c>
      <c r="F774" s="307">
        <f>IF(ISBLANK('4I'!G36),"##BLANK",'4I'!G36)</f>
        <v>0</v>
      </c>
    </row>
    <row r="775" spans="2:6">
      <c r="B775" s="1916" t="str">
        <f>'4I'!AK36</f>
        <v>CR20016MM</v>
      </c>
      <c r="C775" s="239" t="s">
        <v>13364</v>
      </c>
      <c r="E775" s="301" t="s">
        <v>683</v>
      </c>
      <c r="F775" s="307">
        <f>IF(ISBLANK('4I'!H36),"##BLANK",'4I'!H36)</f>
        <v>0</v>
      </c>
    </row>
    <row r="776" spans="2:6">
      <c r="B776" s="1916" t="str">
        <f>'4I'!AL36</f>
        <v>CR20016TA</v>
      </c>
      <c r="C776" s="239" t="s">
        <v>13365</v>
      </c>
      <c r="E776" s="301" t="s">
        <v>683</v>
      </c>
      <c r="F776" s="307">
        <f>IF(ISBLANK('4I'!I36),"##BLANK",'4I'!I36)</f>
        <v>0</v>
      </c>
    </row>
    <row r="777" spans="2:6">
      <c r="B777" s="1916" t="str">
        <f>'4I'!AF37</f>
        <v>CR20017N0</v>
      </c>
      <c r="C777" s="239" t="s">
        <v>5947</v>
      </c>
      <c r="E777" s="301" t="s">
        <v>683</v>
      </c>
      <c r="F777" s="307">
        <f>IF(ISBLANK('4I'!C37),"##BLANK",'4I'!C37)</f>
        <v>0</v>
      </c>
    </row>
    <row r="778" spans="2:6">
      <c r="B778" s="1916" t="str">
        <f>'4I'!AG37</f>
        <v>CR20017N1</v>
      </c>
      <c r="C778" s="239" t="s">
        <v>13366</v>
      </c>
      <c r="E778" s="301" t="s">
        <v>683</v>
      </c>
      <c r="F778" s="307">
        <f>IF(ISBLANK('4I'!D37),"##BLANK",'4I'!D37)</f>
        <v>0</v>
      </c>
    </row>
    <row r="779" spans="2:6">
      <c r="B779" s="1916" t="str">
        <f>'4I'!AH37</f>
        <v>CR20017N2</v>
      </c>
      <c r="C779" s="239" t="s">
        <v>13367</v>
      </c>
      <c r="E779" s="301" t="s">
        <v>683</v>
      </c>
      <c r="F779" s="307">
        <f>IF(ISBLANK('4I'!E37),"##BLANK",'4I'!E37)</f>
        <v>0</v>
      </c>
    </row>
    <row r="780" spans="2:6">
      <c r="B780" s="1916" t="str">
        <f>'4I'!AI37</f>
        <v>CR20017N5</v>
      </c>
      <c r="C780" s="239" t="s">
        <v>13368</v>
      </c>
      <c r="E780" s="301" t="s">
        <v>683</v>
      </c>
      <c r="F780" s="307">
        <f>IF(ISBLANK('4I'!F37),"##BLANK",'4I'!F37)</f>
        <v>0</v>
      </c>
    </row>
    <row r="781" spans="2:6">
      <c r="B781" s="1916" t="str">
        <f>'4I'!AJ37</f>
        <v>CR20017N6</v>
      </c>
      <c r="C781" s="239" t="s">
        <v>13369</v>
      </c>
      <c r="E781" s="301" t="s">
        <v>683</v>
      </c>
      <c r="F781" s="307">
        <f>IF(ISBLANK('4I'!G37),"##BLANK",'4I'!G37)</f>
        <v>0</v>
      </c>
    </row>
    <row r="782" spans="2:6">
      <c r="B782" s="1916" t="str">
        <f>'4I'!AK37</f>
        <v>CR20017MM</v>
      </c>
      <c r="C782" s="239" t="s">
        <v>13370</v>
      </c>
      <c r="E782" s="301" t="s">
        <v>683</v>
      </c>
      <c r="F782" s="307">
        <f>IF(ISBLANK('4I'!H37),"##BLANK",'4I'!H37)</f>
        <v>0</v>
      </c>
    </row>
    <row r="783" spans="2:6">
      <c r="B783" s="1916" t="str">
        <f>'4I'!AL37</f>
        <v>CR20017TA</v>
      </c>
      <c r="C783" s="239" t="s">
        <v>13371</v>
      </c>
      <c r="E783" s="301" t="s">
        <v>683</v>
      </c>
      <c r="F783" s="307">
        <f>IF(ISBLANK('4I'!I37),"##BLANK",'4I'!I37)</f>
        <v>0</v>
      </c>
    </row>
    <row r="784" spans="2:6">
      <c r="B784" s="1916" t="str">
        <f>'4I'!AF38</f>
        <v>CR2029N0</v>
      </c>
      <c r="C784" s="239" t="s">
        <v>5948</v>
      </c>
      <c r="E784" s="301" t="s">
        <v>683</v>
      </c>
      <c r="F784" s="307">
        <f>IF(ISBLANK('4I'!C38),"##BLANK",'4I'!C38)</f>
        <v>0</v>
      </c>
    </row>
    <row r="785" spans="2:6">
      <c r="B785" s="1916" t="str">
        <f>'4I'!AG38</f>
        <v>CR2029N1</v>
      </c>
      <c r="C785" s="239" t="s">
        <v>11759</v>
      </c>
      <c r="E785" s="301" t="s">
        <v>683</v>
      </c>
      <c r="F785" s="307">
        <f>IF(ISBLANK('4I'!D38),"##BLANK",'4I'!D38)</f>
        <v>0</v>
      </c>
    </row>
    <row r="786" spans="2:6">
      <c r="B786" s="1916" t="str">
        <f>'4I'!AH38</f>
        <v>CR2029N2</v>
      </c>
      <c r="C786" s="239" t="s">
        <v>11759</v>
      </c>
      <c r="E786" s="301" t="s">
        <v>683</v>
      </c>
      <c r="F786" s="307">
        <f>IF(ISBLANK('4I'!E38),"##BLANK",'4I'!E38)</f>
        <v>0</v>
      </c>
    </row>
    <row r="787" spans="2:6">
      <c r="B787" s="1916" t="str">
        <f>'4I'!AI38</f>
        <v>CR2029N5</v>
      </c>
      <c r="C787" s="239" t="s">
        <v>11759</v>
      </c>
      <c r="E787" s="301" t="s">
        <v>683</v>
      </c>
      <c r="F787" s="307">
        <f>IF(ISBLANK('4I'!F38),"##BLANK",'4I'!F38)</f>
        <v>0</v>
      </c>
    </row>
    <row r="788" spans="2:6">
      <c r="B788" s="1916" t="str">
        <f>'4I'!AJ38</f>
        <v>CR2029N6</v>
      </c>
      <c r="C788" s="239" t="s">
        <v>11759</v>
      </c>
      <c r="E788" s="301" t="s">
        <v>683</v>
      </c>
      <c r="F788" s="307">
        <f>IF(ISBLANK('4I'!G38),"##BLANK",'4I'!G38)</f>
        <v>0</v>
      </c>
    </row>
    <row r="789" spans="2:6">
      <c r="B789" s="1916" t="str">
        <f>'4I'!AK38</f>
        <v>CR2029MM</v>
      </c>
      <c r="C789" s="239" t="s">
        <v>11759</v>
      </c>
      <c r="E789" s="301" t="s">
        <v>683</v>
      </c>
      <c r="F789" s="307">
        <f>IF(ISBLANK('4I'!H38),"##BLANK",'4I'!H38)</f>
        <v>0</v>
      </c>
    </row>
    <row r="790" spans="2:6">
      <c r="B790" s="1916" t="str">
        <f>'4I'!AL38</f>
        <v>CR2029TA</v>
      </c>
      <c r="C790" s="239" t="s">
        <v>11759</v>
      </c>
      <c r="E790" s="301" t="s">
        <v>683</v>
      </c>
      <c r="F790" s="307">
        <f>IF(ISBLANK('4I'!I38),"##BLANK",'4I'!I38)</f>
        <v>0</v>
      </c>
    </row>
    <row r="791" spans="2:6">
      <c r="B791" s="1916" t="str">
        <f>'4I'!AF39</f>
        <v>CR2030N0</v>
      </c>
      <c r="C791" s="239" t="s">
        <v>5949</v>
      </c>
      <c r="E791" s="301" t="s">
        <v>683</v>
      </c>
      <c r="F791" s="307">
        <f>IF(ISBLANK('4I'!C39),"##BLANK",'4I'!C39)</f>
        <v>0</v>
      </c>
    </row>
    <row r="792" spans="2:6">
      <c r="B792" s="1916" t="str">
        <f>'4I'!AG39</f>
        <v>CR2030N1</v>
      </c>
      <c r="C792" s="239" t="s">
        <v>11759</v>
      </c>
      <c r="E792" s="301" t="s">
        <v>683</v>
      </c>
      <c r="F792" s="307">
        <f>IF(ISBLANK('4I'!D39),"##BLANK",'4I'!D39)</f>
        <v>0</v>
      </c>
    </row>
    <row r="793" spans="2:6">
      <c r="B793" s="1916" t="str">
        <f>'4I'!AH39</f>
        <v>CR2030N2</v>
      </c>
      <c r="C793" s="239" t="s">
        <v>11759</v>
      </c>
      <c r="E793" s="301" t="s">
        <v>683</v>
      </c>
      <c r="F793" s="307">
        <f>IF(ISBLANK('4I'!E39),"##BLANK",'4I'!E39)</f>
        <v>0</v>
      </c>
    </row>
    <row r="794" spans="2:6">
      <c r="B794" s="1916" t="str">
        <f>'4I'!AI39</f>
        <v>CR2030N5</v>
      </c>
      <c r="C794" s="239" t="s">
        <v>11759</v>
      </c>
      <c r="E794" s="301" t="s">
        <v>683</v>
      </c>
      <c r="F794" s="307">
        <f>IF(ISBLANK('4I'!F39),"##BLANK",'4I'!F39)</f>
        <v>0</v>
      </c>
    </row>
    <row r="795" spans="2:6">
      <c r="B795" s="1916" t="str">
        <f>'4I'!AJ39</f>
        <v>CR2030N6</v>
      </c>
      <c r="C795" s="239" t="s">
        <v>11759</v>
      </c>
      <c r="E795" s="301" t="s">
        <v>683</v>
      </c>
      <c r="F795" s="307">
        <f>IF(ISBLANK('4I'!G39),"##BLANK",'4I'!G39)</f>
        <v>0</v>
      </c>
    </row>
    <row r="796" spans="2:6">
      <c r="B796" s="1916" t="str">
        <f>'4I'!AK39</f>
        <v>CR2030MM</v>
      </c>
      <c r="C796" s="239" t="s">
        <v>11759</v>
      </c>
      <c r="E796" s="301" t="s">
        <v>683</v>
      </c>
      <c r="F796" s="307">
        <f>IF(ISBLANK('4I'!H39),"##BLANK",'4I'!H39)</f>
        <v>0</v>
      </c>
    </row>
    <row r="797" spans="2:6">
      <c r="B797" s="1916" t="str">
        <f>'4I'!AL39</f>
        <v>CR2030TA</v>
      </c>
      <c r="C797" s="239" t="s">
        <v>11759</v>
      </c>
      <c r="E797" s="301" t="s">
        <v>683</v>
      </c>
      <c r="F797" s="307">
        <f>IF(ISBLANK('4I'!I39),"##BLANK",'4I'!I39)</f>
        <v>0</v>
      </c>
    </row>
    <row r="798" spans="2:6">
      <c r="B798" s="1916" t="str">
        <f>'4I'!AF40</f>
        <v>CR2031N0</v>
      </c>
      <c r="C798" s="239" t="s">
        <v>5950</v>
      </c>
      <c r="E798" s="301" t="s">
        <v>683</v>
      </c>
      <c r="F798" s="307">
        <f>IF(ISBLANK('4I'!C40),"##BLANK",'4I'!C40)</f>
        <v>0</v>
      </c>
    </row>
    <row r="799" spans="2:6" ht="2.25" customHeight="1">
      <c r="B799" s="1916" t="str">
        <f>'4I'!AG40</f>
        <v>CR2031N1</v>
      </c>
      <c r="C799" s="239" t="s">
        <v>11759</v>
      </c>
      <c r="E799" s="301" t="s">
        <v>683</v>
      </c>
      <c r="F799" s="307">
        <f>IF(ISBLANK('4I'!D40),"##BLANK",'4I'!D40)</f>
        <v>0</v>
      </c>
    </row>
    <row r="800" spans="2:6">
      <c r="B800" s="1916" t="str">
        <f>'4I'!AH40</f>
        <v>CR2031N2</v>
      </c>
      <c r="C800" s="239" t="s">
        <v>11759</v>
      </c>
      <c r="E800" s="301" t="s">
        <v>683</v>
      </c>
      <c r="F800" s="307">
        <f>IF(ISBLANK('4I'!E40),"##BLANK",'4I'!E40)</f>
        <v>0</v>
      </c>
    </row>
    <row r="801" spans="2:6">
      <c r="B801" s="1916" t="str">
        <f>'4I'!AI40</f>
        <v>CR2031N5</v>
      </c>
      <c r="C801" s="239" t="s">
        <v>11759</v>
      </c>
      <c r="E801" s="301" t="s">
        <v>683</v>
      </c>
      <c r="F801" s="307">
        <f>IF(ISBLANK('4I'!F40),"##BLANK",'4I'!F40)</f>
        <v>0</v>
      </c>
    </row>
    <row r="802" spans="2:6">
      <c r="B802" s="1916" t="str">
        <f>'4I'!AJ40</f>
        <v>CR2031N6</v>
      </c>
      <c r="C802" s="239" t="s">
        <v>11759</v>
      </c>
      <c r="E802" s="301" t="s">
        <v>683</v>
      </c>
      <c r="F802" s="307">
        <f>IF(ISBLANK('4I'!G40),"##BLANK",'4I'!G40)</f>
        <v>0</v>
      </c>
    </row>
    <row r="803" spans="2:6">
      <c r="B803" s="1916" t="str">
        <f>'4I'!AK40</f>
        <v>CR2031MM</v>
      </c>
      <c r="C803" s="239" t="s">
        <v>11759</v>
      </c>
      <c r="E803" s="301" t="s">
        <v>683</v>
      </c>
      <c r="F803" s="307">
        <f>IF(ISBLANK('4I'!H40),"##BLANK",'4I'!H40)</f>
        <v>0</v>
      </c>
    </row>
    <row r="804" spans="2:6">
      <c r="B804" s="1916" t="str">
        <f>'4I'!AL40</f>
        <v>CR2031TA</v>
      </c>
      <c r="C804" s="239" t="s">
        <v>11759</v>
      </c>
      <c r="E804" s="301" t="s">
        <v>683</v>
      </c>
      <c r="F804" s="307">
        <f>IF(ISBLANK('4I'!I40),"##BLANK",'4I'!I40)</f>
        <v>0</v>
      </c>
    </row>
    <row r="805" spans="2:6">
      <c r="B805" s="1916" t="str">
        <f>'4I'!AF41</f>
        <v>CR20018N0</v>
      </c>
      <c r="C805" s="239" t="s">
        <v>5951</v>
      </c>
      <c r="E805" s="301" t="s">
        <v>683</v>
      </c>
      <c r="F805" s="307">
        <f>IF(ISBLANK('4I'!C41),"##BLANK",'4I'!C41)</f>
        <v>0</v>
      </c>
    </row>
    <row r="806" spans="2:6">
      <c r="B806" s="1916" t="str">
        <f>'4I'!AG41</f>
        <v>CR20018N1</v>
      </c>
      <c r="C806" s="239" t="s">
        <v>13372</v>
      </c>
      <c r="E806" s="301" t="s">
        <v>683</v>
      </c>
      <c r="F806" s="307">
        <f>IF(ISBLANK('4I'!D41),"##BLANK",'4I'!D41)</f>
        <v>0</v>
      </c>
    </row>
    <row r="807" spans="2:6">
      <c r="B807" s="1916" t="str">
        <f>'4I'!AH41</f>
        <v>CR20018N2</v>
      </c>
      <c r="C807" s="239" t="s">
        <v>13373</v>
      </c>
      <c r="E807" s="301" t="s">
        <v>683</v>
      </c>
      <c r="F807" s="307">
        <f>IF(ISBLANK('4I'!E41),"##BLANK",'4I'!E41)</f>
        <v>0</v>
      </c>
    </row>
    <row r="808" spans="2:6">
      <c r="B808" s="1916" t="str">
        <f>'4I'!AI41</f>
        <v>CR20018N5</v>
      </c>
      <c r="C808" s="239" t="s">
        <v>13374</v>
      </c>
      <c r="E808" s="301" t="s">
        <v>683</v>
      </c>
      <c r="F808" s="307">
        <f>IF(ISBLANK('4I'!F41),"##BLANK",'4I'!F41)</f>
        <v>0</v>
      </c>
    </row>
    <row r="809" spans="2:6">
      <c r="B809" s="1916" t="str">
        <f>'4I'!AJ41</f>
        <v>CR20018N6</v>
      </c>
      <c r="C809" s="239" t="s">
        <v>13375</v>
      </c>
      <c r="E809" s="301" t="s">
        <v>683</v>
      </c>
      <c r="F809" s="307">
        <f>IF(ISBLANK('4I'!G41),"##BLANK",'4I'!G41)</f>
        <v>0</v>
      </c>
    </row>
    <row r="810" spans="2:6">
      <c r="B810" s="1916" t="str">
        <f>'4I'!AK41</f>
        <v>CR20018MM</v>
      </c>
      <c r="C810" s="239" t="s">
        <v>13376</v>
      </c>
      <c r="E810" s="301" t="s">
        <v>683</v>
      </c>
      <c r="F810" s="307">
        <f>IF(ISBLANK('4I'!H41),"##BLANK",'4I'!H41)</f>
        <v>0</v>
      </c>
    </row>
    <row r="811" spans="2:6">
      <c r="B811" s="1916" t="str">
        <f>'4I'!AL41</f>
        <v>CR20018TA</v>
      </c>
      <c r="C811" s="239" t="s">
        <v>13377</v>
      </c>
      <c r="E811" s="301" t="s">
        <v>683</v>
      </c>
      <c r="F811" s="307">
        <f>IF(ISBLANK('4I'!I41),"##BLANK",'4I'!I41)</f>
        <v>0</v>
      </c>
    </row>
    <row r="812" spans="2:6">
      <c r="B812" s="1916" t="str">
        <f>'4I'!AF42</f>
        <v>CR20019N0</v>
      </c>
      <c r="C812" s="239" t="s">
        <v>5952</v>
      </c>
      <c r="E812" s="301" t="s">
        <v>683</v>
      </c>
      <c r="F812" s="307">
        <f>IF(ISBLANK('4I'!C42),"##BLANK",'4I'!C42)</f>
        <v>0</v>
      </c>
    </row>
    <row r="813" spans="2:6">
      <c r="B813" s="1916" t="str">
        <f>'4I'!AG42</f>
        <v>CR20019N1</v>
      </c>
      <c r="C813" s="239" t="s">
        <v>13378</v>
      </c>
      <c r="E813" s="301" t="s">
        <v>683</v>
      </c>
      <c r="F813" s="307">
        <f>IF(ISBLANK('4I'!D42),"##BLANK",'4I'!D42)</f>
        <v>0</v>
      </c>
    </row>
    <row r="814" spans="2:6">
      <c r="B814" s="1916" t="str">
        <f>'4I'!AH42</f>
        <v>CR20019N2</v>
      </c>
      <c r="C814" s="239" t="s">
        <v>13379</v>
      </c>
      <c r="E814" s="301" t="s">
        <v>683</v>
      </c>
      <c r="F814" s="307">
        <f>IF(ISBLANK('4I'!E42),"##BLANK",'4I'!E42)</f>
        <v>0</v>
      </c>
    </row>
    <row r="815" spans="2:6">
      <c r="B815" s="1916" t="str">
        <f>'4I'!AI42</f>
        <v>CR20019N5</v>
      </c>
      <c r="C815" s="239" t="s">
        <v>13380</v>
      </c>
      <c r="E815" s="301" t="s">
        <v>683</v>
      </c>
      <c r="F815" s="307">
        <f>IF(ISBLANK('4I'!F42),"##BLANK",'4I'!F42)</f>
        <v>0</v>
      </c>
    </row>
    <row r="816" spans="2:6">
      <c r="B816" s="1916" t="str">
        <f>'4I'!AJ42</f>
        <v>CR20019N6</v>
      </c>
      <c r="C816" s="239" t="s">
        <v>13381</v>
      </c>
      <c r="E816" s="301" t="s">
        <v>683</v>
      </c>
      <c r="F816" s="307">
        <f>IF(ISBLANK('4I'!G42),"##BLANK",'4I'!G42)</f>
        <v>0</v>
      </c>
    </row>
    <row r="817" spans="2:6">
      <c r="B817" s="1916" t="str">
        <f>'4I'!AK42</f>
        <v>CR20019MM</v>
      </c>
      <c r="C817" s="239" t="s">
        <v>13382</v>
      </c>
      <c r="E817" s="301" t="s">
        <v>683</v>
      </c>
      <c r="F817" s="307">
        <f>IF(ISBLANK('4I'!H42),"##BLANK",'4I'!H42)</f>
        <v>0</v>
      </c>
    </row>
    <row r="818" spans="2:6">
      <c r="B818" s="1916" t="str">
        <f>'4I'!AL42</f>
        <v>CR20019TA</v>
      </c>
      <c r="C818" s="239" t="s">
        <v>13383</v>
      </c>
      <c r="E818" s="301" t="s">
        <v>683</v>
      </c>
      <c r="F818" s="307">
        <f>IF(ISBLANK('4I'!I42),"##BLANK",'4I'!I42)</f>
        <v>0</v>
      </c>
    </row>
    <row r="819" spans="2:6">
      <c r="B819" s="1916" t="str">
        <f>'4I'!AF45</f>
        <v>CR2028N0</v>
      </c>
      <c r="C819" s="239" t="s">
        <v>5953</v>
      </c>
      <c r="E819" s="301" t="s">
        <v>683</v>
      </c>
      <c r="F819" s="307">
        <f>IF(ISBLANK('4I'!C45),"##BLANK",'4I'!C45)</f>
        <v>0</v>
      </c>
    </row>
    <row r="820" spans="2:6">
      <c r="B820" s="1916" t="str">
        <f>'4I'!AG45</f>
        <v>CR2028N1</v>
      </c>
      <c r="C820" s="239" t="s">
        <v>13384</v>
      </c>
      <c r="E820" s="301" t="s">
        <v>683</v>
      </c>
      <c r="F820" s="307">
        <f>IF(ISBLANK('4I'!D45),"##BLANK",'4I'!D45)</f>
        <v>0</v>
      </c>
    </row>
    <row r="821" spans="2:6">
      <c r="B821" s="1916" t="str">
        <f>'4I'!AH45</f>
        <v>CR2028N2</v>
      </c>
      <c r="C821" s="239" t="s">
        <v>13385</v>
      </c>
      <c r="E821" s="301" t="s">
        <v>683</v>
      </c>
      <c r="F821" s="307">
        <f>IF(ISBLANK('4I'!E45),"##BLANK",'4I'!E45)</f>
        <v>0</v>
      </c>
    </row>
    <row r="822" spans="2:6">
      <c r="B822" s="1916" t="str">
        <f>'4I'!AI45</f>
        <v>CR2028N5</v>
      </c>
      <c r="C822" s="239" t="s">
        <v>13386</v>
      </c>
      <c r="E822" s="301" t="s">
        <v>683</v>
      </c>
      <c r="F822" s="307">
        <f>IF(ISBLANK('4I'!F45),"##BLANK",'4I'!F45)</f>
        <v>0</v>
      </c>
    </row>
    <row r="823" spans="2:6">
      <c r="B823" s="1916" t="str">
        <f>'4I'!AJ45</f>
        <v>CR2028N6</v>
      </c>
      <c r="C823" s="239" t="s">
        <v>13387</v>
      </c>
      <c r="E823" s="301" t="s">
        <v>683</v>
      </c>
      <c r="F823" s="307">
        <f>IF(ISBLANK('4I'!G45),"##BLANK",'4I'!G45)</f>
        <v>0</v>
      </c>
    </row>
    <row r="824" spans="2:6">
      <c r="B824" s="1916" t="str">
        <f>'4I'!AK45</f>
        <v>CR2028MM</v>
      </c>
      <c r="C824" s="239" t="s">
        <v>13388</v>
      </c>
      <c r="E824" s="301" t="s">
        <v>683</v>
      </c>
      <c r="F824" s="307">
        <f>IF(ISBLANK('4I'!H45),"##BLANK",'4I'!H45)</f>
        <v>0</v>
      </c>
    </row>
    <row r="825" spans="2:6">
      <c r="B825" s="1916" t="str">
        <f>'4I'!AL45</f>
        <v>CR2028TA</v>
      </c>
      <c r="C825" s="239" t="s">
        <v>13389</v>
      </c>
      <c r="E825" s="301" t="s">
        <v>683</v>
      </c>
      <c r="F825" s="307">
        <f>IF(ISBLANK('4I'!I45),"##BLANK",'4I'!I45)</f>
        <v>0</v>
      </c>
    </row>
    <row r="826" spans="2:6">
      <c r="B826" s="1916" t="str">
        <f>'4I'!AF47</f>
        <v>CR20020N0</v>
      </c>
      <c r="C826" s="239" t="s">
        <v>5954</v>
      </c>
      <c r="E826" s="301" t="s">
        <v>683</v>
      </c>
      <c r="F826" s="307">
        <f>IF(ISBLANK('4I'!C47),"##BLANK",'4I'!C47)</f>
        <v>0</v>
      </c>
    </row>
    <row r="827" spans="2:6">
      <c r="B827" s="1916" t="str">
        <f>'4I'!AG47</f>
        <v>CR20020N1</v>
      </c>
      <c r="C827" s="239" t="s">
        <v>13390</v>
      </c>
      <c r="E827" s="301" t="s">
        <v>683</v>
      </c>
      <c r="F827" s="307">
        <f>IF(ISBLANK('4I'!D47),"##BLANK",'4I'!D47)</f>
        <v>0</v>
      </c>
    </row>
    <row r="828" spans="2:6">
      <c r="B828" s="1916" t="str">
        <f>'4I'!AH47</f>
        <v>CR20020N2</v>
      </c>
      <c r="C828" s="239" t="s">
        <v>13391</v>
      </c>
      <c r="E828" s="301" t="s">
        <v>683</v>
      </c>
      <c r="F828" s="307">
        <f>IF(ISBLANK('4I'!E47),"##BLANK",'4I'!E47)</f>
        <v>30</v>
      </c>
    </row>
    <row r="829" spans="2:6">
      <c r="B829" s="1916" t="str">
        <f>'4I'!AI47</f>
        <v>CR20020N5</v>
      </c>
      <c r="C829" s="239" t="s">
        <v>13392</v>
      </c>
      <c r="E829" s="301" t="s">
        <v>683</v>
      </c>
      <c r="F829" s="307">
        <f>IF(ISBLANK('4I'!F47),"##BLANK",'4I'!F47)</f>
        <v>0</v>
      </c>
    </row>
    <row r="830" spans="2:6">
      <c r="B830" s="1916" t="str">
        <f>'4I'!AJ47</f>
        <v>CR20020N6</v>
      </c>
      <c r="C830" s="239" t="s">
        <v>13393</v>
      </c>
      <c r="E830" s="301" t="s">
        <v>683</v>
      </c>
      <c r="F830" s="307">
        <f>IF(ISBLANK('4I'!G47),"##BLANK",'4I'!G47)</f>
        <v>30</v>
      </c>
    </row>
    <row r="831" spans="2:6">
      <c r="B831" s="1916" t="str">
        <f>'4I'!AK47</f>
        <v>CR20020MM</v>
      </c>
      <c r="C831" s="239" t="s">
        <v>13394</v>
      </c>
      <c r="E831" s="301" t="s">
        <v>683</v>
      </c>
      <c r="F831" s="307">
        <f>IF(ISBLANK('4I'!H47),"##BLANK",'4I'!H47)</f>
        <v>-5.6000000000000001E-2</v>
      </c>
    </row>
    <row r="832" spans="2:6">
      <c r="B832" s="1916" t="str">
        <f>'4I'!AL47</f>
        <v>CR20020TA</v>
      </c>
      <c r="C832" s="239" t="s">
        <v>13395</v>
      </c>
      <c r="E832" s="301" t="s">
        <v>683</v>
      </c>
      <c r="F832" s="307">
        <f>IF(ISBLANK('4I'!I47),"##BLANK",'4I'!I47)</f>
        <v>-5.6000000000000001E-2</v>
      </c>
    </row>
    <row r="833" spans="2:6">
      <c r="B833" s="1916" t="str">
        <f>'4J'!AA9</f>
        <v>WS01001WR</v>
      </c>
      <c r="C833" s="239" t="s">
        <v>13396</v>
      </c>
      <c r="E833" s="301" t="s">
        <v>683</v>
      </c>
      <c r="F833" s="307">
        <f>IF(ISBLANK('4J'!E9),"##BLANK",'4J'!E9)</f>
        <v>2.5840000000000001</v>
      </c>
    </row>
    <row r="834" spans="2:6">
      <c r="B834" s="1916" t="str">
        <f>'4J'!AB9</f>
        <v>WS01001RWT</v>
      </c>
      <c r="C834" s="239" t="s">
        <v>13397</v>
      </c>
      <c r="E834" s="301" t="s">
        <v>683</v>
      </c>
      <c r="F834" s="307">
        <f>IF(ISBLANK('4J'!F9),"##BLANK",'4J'!F9)</f>
        <v>0.81699999999999995</v>
      </c>
    </row>
    <row r="835" spans="2:6">
      <c r="B835" s="1916" t="str">
        <f>'4J'!AC9</f>
        <v>WS01001RWS0</v>
      </c>
      <c r="C835" s="239" t="s">
        <v>13398</v>
      </c>
      <c r="E835" s="301" t="s">
        <v>683</v>
      </c>
      <c r="F835" s="307">
        <f>IF(ISBLANK('4J'!G9),"##BLANK",'4J'!G9)</f>
        <v>1E-3</v>
      </c>
    </row>
    <row r="836" spans="2:6">
      <c r="B836" s="1916" t="str">
        <f>'4J'!AD9</f>
        <v>WS01001WT</v>
      </c>
      <c r="C836" s="239" t="s">
        <v>13399</v>
      </c>
      <c r="E836" s="301" t="s">
        <v>683</v>
      </c>
      <c r="F836" s="307">
        <f>IF(ISBLANK('4J'!H9),"##BLANK",'4J'!H9)</f>
        <v>0.89700000000000002</v>
      </c>
    </row>
    <row r="837" spans="2:6">
      <c r="B837" s="1916" t="str">
        <f>'4J'!AE9</f>
        <v>WS01001TWD</v>
      </c>
      <c r="C837" s="239" t="s">
        <v>13400</v>
      </c>
      <c r="E837" s="301" t="s">
        <v>683</v>
      </c>
      <c r="F837" s="307">
        <f>IF(ISBLANK('4J'!I9),"##BLANK",'4J'!I9)</f>
        <v>9.0280000000000005</v>
      </c>
    </row>
    <row r="838" spans="2:6">
      <c r="B838" s="1916" t="str">
        <f>'4J'!AF9</f>
        <v>WS01001CAW</v>
      </c>
      <c r="C838" s="239" t="s">
        <v>13401</v>
      </c>
      <c r="E838" s="301" t="s">
        <v>683</v>
      </c>
      <c r="F838" s="307">
        <f>IF(ISBLANK('4J'!J9),"##BLANK",'4J'!J9)</f>
        <v>13.327</v>
      </c>
    </row>
    <row r="839" spans="2:6">
      <c r="B839" s="1916" t="str">
        <f>'4J'!AA10</f>
        <v>WS01002WR</v>
      </c>
      <c r="C839" s="239" t="s">
        <v>13402</v>
      </c>
      <c r="E839" s="301" t="s">
        <v>683</v>
      </c>
      <c r="F839" s="307">
        <f>IF(ISBLANK('4J'!E10),"##BLANK",'4J'!E10)</f>
        <v>0</v>
      </c>
    </row>
    <row r="840" spans="2:6">
      <c r="B840" s="1916" t="str">
        <f>'4J'!AB10</f>
        <v>WS01002RWT</v>
      </c>
      <c r="C840" s="239" t="s">
        <v>13403</v>
      </c>
      <c r="E840" s="301" t="s">
        <v>683</v>
      </c>
      <c r="F840" s="307">
        <f>IF(ISBLANK('4J'!F10),"##BLANK",'4J'!F10)</f>
        <v>0</v>
      </c>
    </row>
    <row r="841" spans="2:6">
      <c r="B841" s="1916" t="str">
        <f>'4J'!AC10</f>
        <v>WS01002RWS0</v>
      </c>
      <c r="C841" s="239" t="s">
        <v>13404</v>
      </c>
      <c r="E841" s="301" t="s">
        <v>683</v>
      </c>
      <c r="F841" s="307">
        <f>IF(ISBLANK('4J'!G10),"##BLANK",'4J'!G10)</f>
        <v>0</v>
      </c>
    </row>
    <row r="842" spans="2:6">
      <c r="B842" s="1916" t="str">
        <f>'4J'!AD10</f>
        <v>WS01002WT</v>
      </c>
      <c r="C842" s="239" t="s">
        <v>13405</v>
      </c>
      <c r="E842" s="301" t="s">
        <v>683</v>
      </c>
      <c r="F842" s="307">
        <f>IF(ISBLANK('4J'!H10),"##BLANK",'4J'!H10)</f>
        <v>0</v>
      </c>
    </row>
    <row r="843" spans="2:6">
      <c r="B843" s="1916" t="str">
        <f>'4J'!AE10</f>
        <v>WS01002TWD</v>
      </c>
      <c r="C843" s="239" t="s">
        <v>13406</v>
      </c>
      <c r="E843" s="301" t="s">
        <v>683</v>
      </c>
      <c r="F843" s="307">
        <f>IF(ISBLANK('4J'!I10),"##BLANK",'4J'!I10)</f>
        <v>0</v>
      </c>
    </row>
    <row r="844" spans="2:6">
      <c r="B844" s="1916" t="str">
        <f>'4J'!AF10</f>
        <v>WS01002CAW</v>
      </c>
      <c r="C844" s="239" t="s">
        <v>13407</v>
      </c>
      <c r="E844" s="301" t="s">
        <v>683</v>
      </c>
      <c r="F844" s="307">
        <f>IF(ISBLANK('4J'!J10),"##BLANK",'4J'!J10)</f>
        <v>0</v>
      </c>
    </row>
    <row r="845" spans="2:6">
      <c r="B845" s="1916" t="str">
        <f>'4J'!AA11</f>
        <v>WS01004WR</v>
      </c>
      <c r="C845" s="239" t="s">
        <v>13408</v>
      </c>
      <c r="E845" s="301" t="s">
        <v>683</v>
      </c>
      <c r="F845" s="307">
        <f>IF(ISBLANK('4J'!E11),"##BLANK",'4J'!E11)</f>
        <v>6.0000000000000001E-3</v>
      </c>
    </row>
    <row r="846" spans="2:6">
      <c r="B846" s="1916" t="str">
        <f>'4J'!AB11</f>
        <v>WS01004RWT</v>
      </c>
      <c r="C846" s="239" t="s">
        <v>13409</v>
      </c>
      <c r="E846" s="301" t="s">
        <v>683</v>
      </c>
      <c r="F846" s="307">
        <f>IF(ISBLANK('4J'!F11),"##BLANK",'4J'!F11)</f>
        <v>2E-3</v>
      </c>
    </row>
    <row r="847" spans="2:6">
      <c r="B847" s="1916" t="str">
        <f>'4J'!AC11</f>
        <v>WS01004RWS0</v>
      </c>
      <c r="C847" s="239" t="s">
        <v>13410</v>
      </c>
      <c r="E847" s="301" t="s">
        <v>683</v>
      </c>
      <c r="F847" s="307">
        <f>IF(ISBLANK('4J'!G11),"##BLANK",'4J'!G11)</f>
        <v>0</v>
      </c>
    </row>
    <row r="848" spans="2:6">
      <c r="B848" s="1916" t="str">
        <f>'4J'!AD11</f>
        <v>WS01004WT</v>
      </c>
      <c r="C848" s="239" t="s">
        <v>13411</v>
      </c>
      <c r="E848" s="301" t="s">
        <v>683</v>
      </c>
      <c r="F848" s="307">
        <f>IF(ISBLANK('4J'!H11),"##BLANK",'4J'!H11)</f>
        <v>8.9999999999999993E-3</v>
      </c>
    </row>
    <row r="849" spans="2:6">
      <c r="B849" s="1916" t="str">
        <f>'4J'!AE11</f>
        <v>WS01004TWD</v>
      </c>
      <c r="C849" s="239" t="s">
        <v>13412</v>
      </c>
      <c r="E849" s="301" t="s">
        <v>683</v>
      </c>
      <c r="F849" s="307">
        <f>IF(ISBLANK('4J'!I11),"##BLANK",'4J'!I11)</f>
        <v>3.4000000000000002E-2</v>
      </c>
    </row>
    <row r="850" spans="2:6">
      <c r="B850" s="1916" t="str">
        <f>'4J'!AF11</f>
        <v>WS01004CAW</v>
      </c>
      <c r="C850" s="239" t="s">
        <v>13413</v>
      </c>
      <c r="E850" s="301" t="s">
        <v>683</v>
      </c>
      <c r="F850" s="307">
        <f>IF(ISBLANK('4J'!J11),"##BLANK",'4J'!J11)</f>
        <v>5.1000000000000004E-2</v>
      </c>
    </row>
    <row r="851" spans="2:6">
      <c r="B851" s="1916" t="str">
        <f>'4J'!AA12</f>
        <v>WS01005WR</v>
      </c>
      <c r="C851" s="239" t="s">
        <v>13414</v>
      </c>
      <c r="E851" s="301" t="s">
        <v>683</v>
      </c>
      <c r="F851" s="307">
        <f>IF(ISBLANK('4J'!E12),"##BLANK",'4J'!E12)</f>
        <v>0</v>
      </c>
    </row>
    <row r="852" spans="2:6">
      <c r="B852" s="1916" t="str">
        <f>'4J'!AB12</f>
        <v>WS01005RWT</v>
      </c>
      <c r="C852" s="239" t="s">
        <v>13415</v>
      </c>
      <c r="E852" s="301" t="s">
        <v>683</v>
      </c>
      <c r="F852" s="307">
        <f>IF(ISBLANK('4J'!F12),"##BLANK",'4J'!F12)</f>
        <v>0</v>
      </c>
    </row>
    <row r="853" spans="2:6">
      <c r="B853" s="1916" t="str">
        <f>'4J'!AC12</f>
        <v>WS01005RWS0</v>
      </c>
      <c r="C853" s="239" t="s">
        <v>13416</v>
      </c>
      <c r="E853" s="301" t="s">
        <v>683</v>
      </c>
      <c r="F853" s="307">
        <f>IF(ISBLANK('4J'!G12),"##BLANK",'4J'!G12)</f>
        <v>0</v>
      </c>
    </row>
    <row r="854" spans="2:6">
      <c r="B854" s="1916" t="str">
        <f>'4J'!AD12</f>
        <v>WS01005WT</v>
      </c>
      <c r="C854" s="239" t="s">
        <v>13417</v>
      </c>
      <c r="E854" s="301" t="s">
        <v>683</v>
      </c>
      <c r="F854" s="307">
        <f>IF(ISBLANK('4J'!H12),"##BLANK",'4J'!H12)</f>
        <v>0</v>
      </c>
    </row>
    <row r="855" spans="2:6">
      <c r="B855" s="1916" t="str">
        <f>'4J'!AE12</f>
        <v>WS01005TWD</v>
      </c>
      <c r="C855" s="239" t="s">
        <v>13418</v>
      </c>
      <c r="E855" s="301" t="s">
        <v>683</v>
      </c>
      <c r="F855" s="307">
        <f>IF(ISBLANK('4J'!I12),"##BLANK",'4J'!I12)</f>
        <v>12.622</v>
      </c>
    </row>
    <row r="856" spans="2:6">
      <c r="B856" s="1916" t="str">
        <f>'4J'!AF12</f>
        <v>WS01005CAW</v>
      </c>
      <c r="C856" s="239" t="s">
        <v>13419</v>
      </c>
      <c r="E856" s="301" t="s">
        <v>683</v>
      </c>
      <c r="F856" s="307">
        <f>IF(ISBLANK('4J'!J12),"##BLANK",'4J'!J12)</f>
        <v>12.622</v>
      </c>
    </row>
    <row r="857" spans="2:6">
      <c r="B857" s="1916" t="str">
        <f>'4J'!AA13</f>
        <v>WS01006WR</v>
      </c>
      <c r="C857" s="239" t="s">
        <v>13420</v>
      </c>
      <c r="E857" s="301" t="s">
        <v>683</v>
      </c>
      <c r="F857" s="307">
        <f>IF(ISBLANK('4J'!E13),"##BLANK",'4J'!E13)</f>
        <v>0</v>
      </c>
    </row>
    <row r="858" spans="2:6">
      <c r="B858" s="1916" t="str">
        <f>'4J'!AB13</f>
        <v>WS01006RWT</v>
      </c>
      <c r="C858" s="239" t="s">
        <v>13421</v>
      </c>
      <c r="E858" s="301" t="s">
        <v>683</v>
      </c>
      <c r="F858" s="307">
        <f>IF(ISBLANK('4J'!F13),"##BLANK",'4J'!F13)</f>
        <v>0</v>
      </c>
    </row>
    <row r="859" spans="2:6">
      <c r="B859" s="1916" t="str">
        <f>'4J'!AC13</f>
        <v>WS01006RWS0</v>
      </c>
      <c r="C859" s="239" t="s">
        <v>13422</v>
      </c>
      <c r="E859" s="301" t="s">
        <v>683</v>
      </c>
      <c r="F859" s="307">
        <f>IF(ISBLANK('4J'!G13),"##BLANK",'4J'!G13)</f>
        <v>0</v>
      </c>
    </row>
    <row r="860" spans="2:6">
      <c r="B860" s="1916" t="str">
        <f>'4J'!AD13</f>
        <v>WS01006WT</v>
      </c>
      <c r="C860" s="239" t="s">
        <v>13423</v>
      </c>
      <c r="E860" s="301" t="s">
        <v>683</v>
      </c>
      <c r="F860" s="307">
        <f>IF(ISBLANK('4J'!H13),"##BLANK",'4J'!H13)</f>
        <v>0</v>
      </c>
    </row>
    <row r="861" spans="2:6">
      <c r="B861" s="1916" t="str">
        <f>'4J'!AE13</f>
        <v>WS01006TWD</v>
      </c>
      <c r="C861" s="239" t="s">
        <v>13424</v>
      </c>
      <c r="E861" s="301" t="s">
        <v>683</v>
      </c>
      <c r="F861" s="307">
        <f>IF(ISBLANK('4J'!I13),"##BLANK",'4J'!I13)</f>
        <v>0</v>
      </c>
    </row>
    <row r="862" spans="2:6">
      <c r="B862" s="1916" t="str">
        <f>'4J'!AF13</f>
        <v>WS01006CAW</v>
      </c>
      <c r="C862" s="239" t="s">
        <v>13425</v>
      </c>
      <c r="E862" s="301" t="s">
        <v>683</v>
      </c>
      <c r="F862" s="307">
        <f>IF(ISBLANK('4J'!J13),"##BLANK",'4J'!J13)</f>
        <v>0</v>
      </c>
    </row>
    <row r="863" spans="2:6">
      <c r="B863" s="1916" t="str">
        <f>'4J'!AA14</f>
        <v>WS01007WR</v>
      </c>
      <c r="C863" s="239" t="s">
        <v>13426</v>
      </c>
      <c r="E863" s="301" t="s">
        <v>683</v>
      </c>
      <c r="F863" s="307">
        <f>IF(ISBLANK('4J'!E14),"##BLANK",'4J'!E14)</f>
        <v>2.387</v>
      </c>
    </row>
    <row r="864" spans="2:6">
      <c r="B864" s="1916" t="str">
        <f>'4J'!AB14</f>
        <v>WS01007RWT</v>
      </c>
      <c r="C864" s="239" t="s">
        <v>13427</v>
      </c>
      <c r="E864" s="301" t="s">
        <v>683</v>
      </c>
      <c r="F864" s="307">
        <f>IF(ISBLANK('4J'!F14),"##BLANK",'4J'!F14)</f>
        <v>0.53800000000000003</v>
      </c>
    </row>
    <row r="865" spans="2:6">
      <c r="B865" s="1916" t="str">
        <f>'4J'!AC14</f>
        <v>WS01007RWS0</v>
      </c>
      <c r="C865" s="239" t="s">
        <v>13428</v>
      </c>
      <c r="E865" s="301" t="s">
        <v>683</v>
      </c>
      <c r="F865" s="307">
        <f>IF(ISBLANK('4J'!G14),"##BLANK",'4J'!G14)</f>
        <v>7.0000000000000001E-3</v>
      </c>
    </row>
    <row r="866" spans="2:6">
      <c r="B866" s="1916" t="str">
        <f>'4J'!AD14</f>
        <v>WS01007WT</v>
      </c>
      <c r="C866" s="239" t="s">
        <v>13429</v>
      </c>
      <c r="E866" s="301" t="s">
        <v>683</v>
      </c>
      <c r="F866" s="307">
        <f>IF(ISBLANK('4J'!H14),"##BLANK",'4J'!H14)</f>
        <v>6.0730000000000004</v>
      </c>
    </row>
    <row r="867" spans="2:6">
      <c r="B867" s="1916" t="str">
        <f>'4J'!AE14</f>
        <v>WS01007TWD</v>
      </c>
      <c r="C867" s="239" t="s">
        <v>13430</v>
      </c>
      <c r="E867" s="301" t="s">
        <v>683</v>
      </c>
      <c r="F867" s="307">
        <f>IF(ISBLANK('4J'!I14),"##BLANK",'4J'!I14)</f>
        <v>21.272000000000002</v>
      </c>
    </row>
    <row r="868" spans="2:6">
      <c r="B868" s="1916" t="str">
        <f>'4J'!AF14</f>
        <v>WS01007CAW</v>
      </c>
      <c r="C868" s="239" t="s">
        <v>13431</v>
      </c>
      <c r="E868" s="301" t="s">
        <v>683</v>
      </c>
      <c r="F868" s="307">
        <f>IF(ISBLANK('4J'!J14),"##BLANK",'4J'!J14)</f>
        <v>30.277000000000001</v>
      </c>
    </row>
    <row r="869" spans="2:6">
      <c r="B869" s="1916" t="str">
        <f>'4J'!AA15</f>
        <v>WS01008WR</v>
      </c>
      <c r="C869" s="239" t="s">
        <v>13432</v>
      </c>
      <c r="E869" s="301" t="s">
        <v>683</v>
      </c>
      <c r="F869" s="307">
        <f>IF(ISBLANK('4J'!E15),"##BLANK",'4J'!E15)</f>
        <v>0.215</v>
      </c>
    </row>
    <row r="870" spans="2:6">
      <c r="B870" s="1916" t="str">
        <f>'4J'!AB15</f>
        <v>WS1008RWT</v>
      </c>
      <c r="C870" s="239" t="s">
        <v>13433</v>
      </c>
      <c r="E870" s="301" t="s">
        <v>683</v>
      </c>
      <c r="F870" s="307">
        <f>IF(ISBLANK('4J'!F15),"##BLANK",'4J'!F15)</f>
        <v>0.22900000000000001</v>
      </c>
    </row>
    <row r="871" spans="2:6">
      <c r="B871" s="1916" t="str">
        <f>'4J'!AC15</f>
        <v>WS1008RWS</v>
      </c>
      <c r="C871" s="239" t="s">
        <v>13434</v>
      </c>
      <c r="E871" s="301" t="s">
        <v>683</v>
      </c>
      <c r="F871" s="307">
        <f>IF(ISBLANK('4J'!G15),"##BLANK",'4J'!G15)</f>
        <v>0</v>
      </c>
    </row>
    <row r="872" spans="2:6">
      <c r="B872" s="1916" t="str">
        <f>'4J'!AD15</f>
        <v>WS1008WT</v>
      </c>
      <c r="C872" s="239" t="s">
        <v>13435</v>
      </c>
      <c r="E872" s="301" t="s">
        <v>683</v>
      </c>
      <c r="F872" s="307">
        <f>IF(ISBLANK('4J'!H15),"##BLANK",'4J'!H15)</f>
        <v>0.50600000000000001</v>
      </c>
    </row>
    <row r="873" spans="2:6">
      <c r="B873" s="1916" t="str">
        <f>'4J'!AE15</f>
        <v>WS1008TWD</v>
      </c>
      <c r="C873" s="239" t="s">
        <v>13436</v>
      </c>
      <c r="E873" s="301" t="s">
        <v>683</v>
      </c>
      <c r="F873" s="307">
        <f>IF(ISBLANK('4J'!I15),"##BLANK",'4J'!I15)</f>
        <v>4.1580000000000004</v>
      </c>
    </row>
    <row r="874" spans="2:6">
      <c r="B874" s="1916" t="str">
        <f>'4J'!AF15</f>
        <v>WS1008CAW</v>
      </c>
      <c r="C874" s="239" t="s">
        <v>11921</v>
      </c>
      <c r="E874" s="301" t="s">
        <v>683</v>
      </c>
      <c r="F874" s="307">
        <f>IF(ISBLANK('4J'!J15),"##BLANK",'4J'!J15)</f>
        <v>5.1080000000000005</v>
      </c>
    </row>
    <row r="875" spans="2:6">
      <c r="B875" s="1916" t="str">
        <f>'4J'!AA18</f>
        <v>W3033WR</v>
      </c>
      <c r="C875" s="239" t="s">
        <v>13437</v>
      </c>
      <c r="E875" s="301" t="s">
        <v>683</v>
      </c>
      <c r="F875" s="307">
        <f>IF(ISBLANK('4J'!E18),"##BLANK",'4J'!E18)</f>
        <v>0</v>
      </c>
    </row>
    <row r="876" spans="2:6">
      <c r="B876" s="1916" t="str">
        <f>'4J'!AB18</f>
        <v>W3033RWD</v>
      </c>
      <c r="C876" s="239" t="s">
        <v>13438</v>
      </c>
      <c r="E876" s="301" t="s">
        <v>683</v>
      </c>
      <c r="F876" s="307">
        <f>IF(ISBLANK('4J'!F18),"##BLANK",'4J'!F18)</f>
        <v>0</v>
      </c>
    </row>
    <row r="877" spans="2:6">
      <c r="B877" s="1916" t="str">
        <f>'4J'!AC18</f>
        <v>W3033RWS</v>
      </c>
      <c r="C877" s="239" t="s">
        <v>13439</v>
      </c>
      <c r="E877" s="301" t="s">
        <v>683</v>
      </c>
      <c r="F877" s="307">
        <f>IF(ISBLANK('4J'!G18),"##BLANK",'4J'!G18)</f>
        <v>0</v>
      </c>
    </row>
    <row r="878" spans="2:6">
      <c r="B878" s="1916" t="str">
        <f>'4J'!AD18</f>
        <v>W3033WT</v>
      </c>
      <c r="C878" s="239" t="s">
        <v>13440</v>
      </c>
      <c r="E878" s="301" t="s">
        <v>683</v>
      </c>
      <c r="F878" s="307">
        <f>IF(ISBLANK('4J'!H18),"##BLANK",'4J'!H18)</f>
        <v>2.1000000000000001E-2</v>
      </c>
    </row>
    <row r="879" spans="2:6">
      <c r="B879" s="1916" t="str">
        <f>'4J'!AE18</f>
        <v>W3033TWD</v>
      </c>
      <c r="C879" s="239" t="s">
        <v>13441</v>
      </c>
      <c r="E879" s="301" t="s">
        <v>683</v>
      </c>
      <c r="F879" s="307">
        <f>IF(ISBLANK('4J'!I18),"##BLANK",'4J'!I18)</f>
        <v>0</v>
      </c>
    </row>
    <row r="880" spans="2:6">
      <c r="B880" s="1916" t="str">
        <f>'4J'!AF18</f>
        <v>W3033TOT</v>
      </c>
      <c r="C880" s="239" t="s">
        <v>13442</v>
      </c>
      <c r="E880" s="301" t="s">
        <v>683</v>
      </c>
      <c r="F880" s="307">
        <f>IF(ISBLANK('4J'!J18),"##BLANK",'4J'!J18)</f>
        <v>2.1000000000000001E-2</v>
      </c>
    </row>
    <row r="881" spans="2:6">
      <c r="B881" s="1916" t="str">
        <f>'4J'!AA19</f>
        <v>W3034WR</v>
      </c>
      <c r="C881" s="239" t="s">
        <v>13443</v>
      </c>
      <c r="E881" s="301" t="s">
        <v>683</v>
      </c>
      <c r="F881" s="307">
        <f>IF(ISBLANK('4J'!E19),"##BLANK",'4J'!E19)</f>
        <v>3.1019999999999999</v>
      </c>
    </row>
    <row r="882" spans="2:6">
      <c r="B882" s="1916" t="str">
        <f>'4J'!AB19</f>
        <v>W3034RWD</v>
      </c>
      <c r="C882" s="239" t="s">
        <v>13444</v>
      </c>
      <c r="E882" s="301" t="s">
        <v>683</v>
      </c>
      <c r="F882" s="307">
        <f>IF(ISBLANK('4J'!F19),"##BLANK",'4J'!F19)</f>
        <v>0</v>
      </c>
    </row>
    <row r="883" spans="2:6">
      <c r="B883" s="1916" t="str">
        <f>'4J'!AC19</f>
        <v>W3034RWS</v>
      </c>
      <c r="C883" s="239" t="s">
        <v>13445</v>
      </c>
      <c r="E883" s="301" t="s">
        <v>683</v>
      </c>
      <c r="F883" s="307">
        <f>IF(ISBLANK('4J'!G19),"##BLANK",'4J'!G19)</f>
        <v>0</v>
      </c>
    </row>
    <row r="884" spans="2:6">
      <c r="B884" s="1916" t="str">
        <f>'4J'!AD19</f>
        <v>W3034WT</v>
      </c>
      <c r="C884" s="239" t="s">
        <v>13446</v>
      </c>
      <c r="E884" s="301" t="s">
        <v>683</v>
      </c>
      <c r="F884" s="307">
        <f>IF(ISBLANK('4J'!H19),"##BLANK",'4J'!H19)</f>
        <v>8.8999999999999996E-2</v>
      </c>
    </row>
    <row r="885" spans="2:6">
      <c r="B885" s="1916" t="str">
        <f>'4J'!AE19</f>
        <v>W3034TWD</v>
      </c>
      <c r="C885" s="239" t="s">
        <v>13447</v>
      </c>
      <c r="E885" s="301" t="s">
        <v>683</v>
      </c>
      <c r="F885" s="307">
        <f>IF(ISBLANK('4J'!I19),"##BLANK",'4J'!I19)</f>
        <v>0</v>
      </c>
    </row>
    <row r="886" spans="2:6">
      <c r="B886" s="1916" t="str">
        <f>'4J'!AF19</f>
        <v>W3034TOT</v>
      </c>
      <c r="C886" s="239" t="s">
        <v>13448</v>
      </c>
      <c r="E886" s="301" t="s">
        <v>683</v>
      </c>
      <c r="F886" s="307">
        <f>IF(ISBLANK('4J'!J19),"##BLANK",'4J'!J19)</f>
        <v>3.1909999999999998</v>
      </c>
    </row>
    <row r="887" spans="2:6">
      <c r="B887" s="1916" t="str">
        <f>'4J'!AA20</f>
        <v>W3035WR</v>
      </c>
      <c r="C887" s="239" t="s">
        <v>13449</v>
      </c>
      <c r="E887" s="301" t="s">
        <v>683</v>
      </c>
      <c r="F887" s="307">
        <f>IF(ISBLANK('4J'!E20),"##BLANK",'4J'!E20)</f>
        <v>0</v>
      </c>
    </row>
    <row r="888" spans="2:6">
      <c r="B888" s="1916" t="str">
        <f>'4J'!AB20</f>
        <v>W3035RWD</v>
      </c>
      <c r="C888" s="239" t="s">
        <v>13450</v>
      </c>
      <c r="E888" s="301" t="s">
        <v>683</v>
      </c>
      <c r="F888" s="307">
        <f>IF(ISBLANK('4J'!F20),"##BLANK",'4J'!F20)</f>
        <v>0</v>
      </c>
    </row>
    <row r="889" spans="2:6">
      <c r="B889" s="1916" t="str">
        <f>'4J'!AC20</f>
        <v>W3035RWS</v>
      </c>
      <c r="C889" s="239" t="s">
        <v>13451</v>
      </c>
      <c r="E889" s="301" t="s">
        <v>683</v>
      </c>
      <c r="F889" s="307">
        <f>IF(ISBLANK('4J'!G20),"##BLANK",'4J'!G20)</f>
        <v>0</v>
      </c>
    </row>
    <row r="890" spans="2:6">
      <c r="B890" s="1916" t="str">
        <f>'4J'!AD20</f>
        <v>W3035WT</v>
      </c>
      <c r="C890" s="239" t="s">
        <v>13452</v>
      </c>
      <c r="E890" s="301" t="s">
        <v>683</v>
      </c>
      <c r="F890" s="307">
        <f>IF(ISBLANK('4J'!H20),"##BLANK",'4J'!H20)</f>
        <v>7.0000000000000001E-3</v>
      </c>
    </row>
    <row r="891" spans="2:6">
      <c r="B891" s="1916" t="str">
        <f>'4J'!AE20</f>
        <v>W3035TWD</v>
      </c>
      <c r="C891" s="239" t="s">
        <v>13453</v>
      </c>
      <c r="E891" s="301" t="s">
        <v>683</v>
      </c>
      <c r="F891" s="307">
        <f>IF(ISBLANK('4J'!I20),"##BLANK",'4J'!I20)</f>
        <v>0</v>
      </c>
    </row>
    <row r="892" spans="2:6">
      <c r="B892" s="1916" t="str">
        <f>'4J'!AF20</f>
        <v>W3035TOT</v>
      </c>
      <c r="C892" s="239" t="s">
        <v>13454</v>
      </c>
      <c r="E892" s="301" t="s">
        <v>683</v>
      </c>
      <c r="F892" s="307">
        <f>IF(ISBLANK('4J'!J20),"##BLANK",'4J'!J20)</f>
        <v>7.0000000000000001E-3</v>
      </c>
    </row>
    <row r="893" spans="2:6">
      <c r="B893" s="1916" t="str">
        <f>'4J'!AA23</f>
        <v>W3032WR</v>
      </c>
      <c r="C893" s="239" t="s">
        <v>13455</v>
      </c>
      <c r="E893" s="301" t="s">
        <v>683</v>
      </c>
      <c r="F893" s="307">
        <f>IF(ISBLANK('4J'!E23),"##BLANK",'4J'!E23)</f>
        <v>0</v>
      </c>
    </row>
    <row r="894" spans="2:6">
      <c r="B894" s="1916" t="str">
        <f>'4J'!AB23</f>
        <v>W3032RWD</v>
      </c>
      <c r="C894" s="239" t="s">
        <v>13456</v>
      </c>
      <c r="E894" s="301" t="s">
        <v>683</v>
      </c>
      <c r="F894" s="307">
        <f>IF(ISBLANK('4J'!F23),"##BLANK",'4J'!F23)</f>
        <v>0</v>
      </c>
    </row>
    <row r="895" spans="2:6">
      <c r="B895" s="1916" t="str">
        <f>'4J'!AC23</f>
        <v>W3032RWS</v>
      </c>
      <c r="C895" s="239" t="s">
        <v>13457</v>
      </c>
      <c r="E895" s="301" t="s">
        <v>683</v>
      </c>
      <c r="F895" s="307">
        <f>IF(ISBLANK('4J'!G23),"##BLANK",'4J'!G23)</f>
        <v>0</v>
      </c>
    </row>
    <row r="896" spans="2:6">
      <c r="B896" s="1916" t="str">
        <f>'4J'!AD23</f>
        <v>W3032WT</v>
      </c>
      <c r="C896" s="239" t="s">
        <v>13458</v>
      </c>
      <c r="E896" s="301" t="s">
        <v>683</v>
      </c>
      <c r="F896" s="307">
        <f>IF(ISBLANK('4J'!H23),"##BLANK",'4J'!H23)</f>
        <v>0</v>
      </c>
    </row>
    <row r="897" spans="2:6">
      <c r="B897" s="1916" t="str">
        <f>'4J'!AE23</f>
        <v>W3032TWD</v>
      </c>
      <c r="C897" s="239" t="s">
        <v>13459</v>
      </c>
      <c r="E897" s="301" t="s">
        <v>683</v>
      </c>
      <c r="F897" s="307">
        <f>IF(ISBLANK('4J'!I23),"##BLANK",'4J'!I23)</f>
        <v>0.45900000000000002</v>
      </c>
    </row>
    <row r="898" spans="2:6">
      <c r="B898" s="1916" t="str">
        <f>'4J'!AF23</f>
        <v>W3032TOT</v>
      </c>
      <c r="C898" s="239" t="s">
        <v>13460</v>
      </c>
      <c r="E898" s="301" t="s">
        <v>683</v>
      </c>
      <c r="F898" s="307">
        <f>IF(ISBLANK('4J'!J23),"##BLANK",'4J'!J23)</f>
        <v>0.45900000000000002</v>
      </c>
    </row>
    <row r="899" spans="2:6">
      <c r="B899" s="1916" t="str">
        <f>'4J'!AA24</f>
        <v>W3037WR</v>
      </c>
      <c r="C899" s="239" t="s">
        <v>13461</v>
      </c>
      <c r="E899" s="301" t="s">
        <v>683</v>
      </c>
      <c r="F899" s="307">
        <f>IF(ISBLANK('4J'!E24),"##BLANK",'4J'!E24)</f>
        <v>0</v>
      </c>
    </row>
    <row r="900" spans="2:6">
      <c r="B900" s="1916" t="str">
        <f>'4J'!AB24</f>
        <v>W3037RWD</v>
      </c>
      <c r="C900" s="239" t="s">
        <v>13462</v>
      </c>
      <c r="E900" s="301" t="s">
        <v>683</v>
      </c>
      <c r="F900" s="307">
        <f>IF(ISBLANK('4J'!F24),"##BLANK",'4J'!F24)</f>
        <v>0</v>
      </c>
    </row>
    <row r="901" spans="2:6">
      <c r="B901" s="1916" t="str">
        <f>'4J'!AC24</f>
        <v>W3037RWS</v>
      </c>
      <c r="C901" s="239" t="s">
        <v>13463</v>
      </c>
      <c r="E901" s="301" t="s">
        <v>683</v>
      </c>
      <c r="F901" s="307">
        <f>IF(ISBLANK('4J'!G24),"##BLANK",'4J'!G24)</f>
        <v>0</v>
      </c>
    </row>
    <row r="902" spans="2:6">
      <c r="B902" s="1916" t="str">
        <f>'4J'!AD24</f>
        <v>W3037WT</v>
      </c>
      <c r="C902" s="239" t="s">
        <v>13464</v>
      </c>
      <c r="E902" s="301" t="s">
        <v>683</v>
      </c>
      <c r="F902" s="307">
        <f>IF(ISBLANK('4J'!H24),"##BLANK",'4J'!H24)</f>
        <v>0</v>
      </c>
    </row>
    <row r="903" spans="2:6">
      <c r="B903" s="1916" t="str">
        <f>'4J'!AE24</f>
        <v>W3037TWD</v>
      </c>
      <c r="C903" s="239" t="s">
        <v>13465</v>
      </c>
      <c r="E903" s="301" t="s">
        <v>683</v>
      </c>
      <c r="F903" s="307">
        <f>IF(ISBLANK('4J'!I24),"##BLANK",'4J'!I24)</f>
        <v>0.27100000000000002</v>
      </c>
    </row>
    <row r="904" spans="2:6">
      <c r="B904" s="1916" t="str">
        <f>'4J'!AF24</f>
        <v>W3037TOT</v>
      </c>
      <c r="C904" s="239" t="s">
        <v>13466</v>
      </c>
      <c r="E904" s="301" t="s">
        <v>683</v>
      </c>
      <c r="F904" s="307">
        <f>IF(ISBLANK('4J'!J24),"##BLANK",'4J'!J24)</f>
        <v>0.27100000000000002</v>
      </c>
    </row>
    <row r="905" spans="2:6">
      <c r="B905" s="1916" t="str">
        <f>'4J'!AA25</f>
        <v>W3036WR</v>
      </c>
      <c r="C905" s="239" t="s">
        <v>13467</v>
      </c>
      <c r="E905" s="301" t="s">
        <v>683</v>
      </c>
      <c r="F905" s="307">
        <f>IF(ISBLANK('4J'!E25),"##BLANK",'4J'!E25)</f>
        <v>0</v>
      </c>
    </row>
    <row r="906" spans="2:6">
      <c r="B906" s="1916" t="str">
        <f>'4J'!AB25</f>
        <v>W3036RWD</v>
      </c>
      <c r="C906" s="239" t="s">
        <v>13468</v>
      </c>
      <c r="E906" s="301" t="s">
        <v>683</v>
      </c>
      <c r="F906" s="307">
        <f>IF(ISBLANK('4J'!F25),"##BLANK",'4J'!F25)</f>
        <v>0</v>
      </c>
    </row>
    <row r="907" spans="2:6">
      <c r="B907" s="1916" t="str">
        <f>'4J'!AC25</f>
        <v>W3036RWS</v>
      </c>
      <c r="C907" s="239" t="s">
        <v>13469</v>
      </c>
      <c r="E907" s="301" t="s">
        <v>683</v>
      </c>
      <c r="F907" s="307">
        <f>IF(ISBLANK('4J'!G25),"##BLANK",'4J'!G25)</f>
        <v>0</v>
      </c>
    </row>
    <row r="908" spans="2:6">
      <c r="B908" s="1916" t="str">
        <f>'4J'!AD25</f>
        <v>W3036WT</v>
      </c>
      <c r="C908" s="239" t="s">
        <v>13470</v>
      </c>
      <c r="E908" s="301" t="s">
        <v>683</v>
      </c>
      <c r="F908" s="307">
        <f>IF(ISBLANK('4J'!H25),"##BLANK",'4J'!H25)</f>
        <v>0</v>
      </c>
    </row>
    <row r="909" spans="2:6">
      <c r="B909" s="1916" t="str">
        <f>'4J'!AE25</f>
        <v>W3036TWD</v>
      </c>
      <c r="C909" s="239" t="s">
        <v>13471</v>
      </c>
      <c r="E909" s="301" t="s">
        <v>683</v>
      </c>
      <c r="F909" s="307">
        <f>IF(ISBLANK('4J'!I25),"##BLANK",'4J'!I25)</f>
        <v>0</v>
      </c>
    </row>
    <row r="910" spans="2:6">
      <c r="B910" s="1916" t="str">
        <f>'4J'!AF25</f>
        <v>W3036TOT</v>
      </c>
      <c r="C910" s="239" t="s">
        <v>13472</v>
      </c>
      <c r="E910" s="301" t="s">
        <v>683</v>
      </c>
      <c r="F910" s="307">
        <f>IF(ISBLANK('4J'!J25),"##BLANK",'4J'!J25)</f>
        <v>0</v>
      </c>
    </row>
    <row r="911" spans="2:6">
      <c r="B911" s="1916" t="str">
        <f>'4J'!AA27</f>
        <v>W3038WR</v>
      </c>
      <c r="C911" s="239" t="s">
        <v>11811</v>
      </c>
      <c r="E911" s="301" t="s">
        <v>683</v>
      </c>
      <c r="F911" s="307">
        <f>IF(ISBLANK('4J'!E27),"##BLANK",'4J'!E27)</f>
        <v>8.2940000000000005</v>
      </c>
    </row>
    <row r="912" spans="2:6">
      <c r="B912" s="1916" t="str">
        <f>'4J'!AB27</f>
        <v>W3038RWD</v>
      </c>
      <c r="C912" s="239" t="s">
        <v>13473</v>
      </c>
      <c r="E912" s="301" t="s">
        <v>683</v>
      </c>
      <c r="F912" s="307">
        <f>IF(ISBLANK('4J'!F27),"##BLANK",'4J'!F27)</f>
        <v>1.5860000000000001</v>
      </c>
    </row>
    <row r="913" spans="2:6">
      <c r="B913" s="1916" t="str">
        <f>'4J'!AC27</f>
        <v>W3038RWS</v>
      </c>
      <c r="C913" s="239" t="s">
        <v>13474</v>
      </c>
      <c r="E913" s="301" t="s">
        <v>683</v>
      </c>
      <c r="F913" s="307">
        <f>IF(ISBLANK('4J'!G27),"##BLANK",'4J'!G27)</f>
        <v>8.0000000000000002E-3</v>
      </c>
    </row>
    <row r="914" spans="2:6">
      <c r="B914" s="1916" t="str">
        <f>'4J'!AD27</f>
        <v>W3038WT</v>
      </c>
      <c r="C914" s="239" t="s">
        <v>13475</v>
      </c>
      <c r="E914" s="301" t="s">
        <v>683</v>
      </c>
      <c r="F914" s="307">
        <f>IF(ISBLANK('4J'!H27),"##BLANK",'4J'!H27)</f>
        <v>7.6020000000000003</v>
      </c>
    </row>
    <row r="915" spans="2:6">
      <c r="B915" s="1916" t="str">
        <f>'4J'!AE27</f>
        <v>W3038TWD</v>
      </c>
      <c r="C915" s="239" t="s">
        <v>13476</v>
      </c>
      <c r="E915" s="301" t="s">
        <v>683</v>
      </c>
      <c r="F915" s="307">
        <f>IF(ISBLANK('4J'!I27),"##BLANK",'4J'!I27)</f>
        <v>47.844000000000008</v>
      </c>
    </row>
    <row r="916" spans="2:6">
      <c r="B916" s="1916" t="str">
        <f>'4J'!AF27</f>
        <v>W3038TOT</v>
      </c>
      <c r="C916" s="239" t="s">
        <v>11816</v>
      </c>
      <c r="E916" s="301" t="s">
        <v>683</v>
      </c>
      <c r="F916" s="307">
        <f>IF(ISBLANK('4J'!J27),"##BLANK",'4J'!J27)</f>
        <v>65.334000000000017</v>
      </c>
    </row>
    <row r="917" spans="2:6">
      <c r="B917" s="1916" t="str">
        <f>'4J'!AA30</f>
        <v>WS1012WR</v>
      </c>
      <c r="C917" s="239" t="s">
        <v>13477</v>
      </c>
      <c r="E917" s="301" t="s">
        <v>683</v>
      </c>
      <c r="F917" s="307">
        <f>IF(ISBLANK('4J'!E30),"##BLANK",'4J'!E30)</f>
        <v>0</v>
      </c>
    </row>
    <row r="918" spans="2:6">
      <c r="B918" s="1916" t="str">
        <f>'4J'!AB30</f>
        <v>WS1012RWT</v>
      </c>
      <c r="C918" s="239" t="s">
        <v>13478</v>
      </c>
      <c r="E918" s="301" t="s">
        <v>683</v>
      </c>
      <c r="F918" s="307">
        <f>IF(ISBLANK('4J'!F30),"##BLANK",'4J'!F30)</f>
        <v>0</v>
      </c>
    </row>
    <row r="919" spans="2:6">
      <c r="B919" s="1916" t="str">
        <f>'4J'!AC30</f>
        <v>WS1012RWS</v>
      </c>
      <c r="C919" s="239" t="s">
        <v>13479</v>
      </c>
      <c r="E919" s="301" t="s">
        <v>683</v>
      </c>
      <c r="F919" s="307">
        <f>IF(ISBLANK('4J'!G30),"##BLANK",'4J'!G30)</f>
        <v>0</v>
      </c>
    </row>
    <row r="920" spans="2:6">
      <c r="B920" s="1916" t="str">
        <f>'4J'!AD30</f>
        <v>WS1012WT</v>
      </c>
      <c r="C920" s="239" t="s">
        <v>13480</v>
      </c>
      <c r="E920" s="301" t="s">
        <v>683</v>
      </c>
      <c r="F920" s="307">
        <f>IF(ISBLANK('4J'!H30),"##BLANK",'4J'!H30)</f>
        <v>0</v>
      </c>
    </row>
    <row r="921" spans="2:6">
      <c r="B921" s="1916" t="str">
        <f>'4J'!AE30</f>
        <v>WS1012TWD</v>
      </c>
      <c r="C921" s="239" t="s">
        <v>13481</v>
      </c>
      <c r="E921" s="301" t="s">
        <v>683</v>
      </c>
      <c r="F921" s="307">
        <f>IF(ISBLANK('4J'!I30),"##BLANK",'4J'!I30)</f>
        <v>0</v>
      </c>
    </row>
    <row r="922" spans="2:6">
      <c r="B922" s="1916" t="str">
        <f>'4J'!AF30</f>
        <v>WS1012CAW</v>
      </c>
      <c r="C922" s="239" t="s">
        <v>13482</v>
      </c>
      <c r="E922" s="301" t="s">
        <v>683</v>
      </c>
      <c r="F922" s="307">
        <f>IF(ISBLANK('4J'!J30),"##BLANK",'4J'!J30)</f>
        <v>0</v>
      </c>
    </row>
    <row r="923" spans="2:6">
      <c r="B923" s="1916" t="str">
        <f>'4J'!AA31</f>
        <v>WS1013WR</v>
      </c>
      <c r="C923" s="239" t="s">
        <v>13483</v>
      </c>
      <c r="E923" s="301" t="s">
        <v>683</v>
      </c>
      <c r="F923" s="307">
        <f>IF(ISBLANK('4J'!E31),"##BLANK",'4J'!E31)</f>
        <v>0.95</v>
      </c>
    </row>
    <row r="924" spans="2:6">
      <c r="B924" s="1916" t="str">
        <f>'4J'!AB31</f>
        <v>WS1013RWT</v>
      </c>
      <c r="C924" s="239" t="s">
        <v>13484</v>
      </c>
      <c r="E924" s="301" t="s">
        <v>683</v>
      </c>
      <c r="F924" s="307">
        <f>IF(ISBLANK('4J'!F31),"##BLANK",'4J'!F31)</f>
        <v>3.5000000000000003E-2</v>
      </c>
    </row>
    <row r="925" spans="2:6">
      <c r="B925" s="1916" t="str">
        <f>'4J'!AC31</f>
        <v>WS1013RWS</v>
      </c>
      <c r="C925" s="239" t="s">
        <v>13485</v>
      </c>
      <c r="E925" s="301" t="s">
        <v>683</v>
      </c>
      <c r="F925" s="307">
        <f>IF(ISBLANK('4J'!G31),"##BLANK",'4J'!G31)</f>
        <v>0</v>
      </c>
    </row>
    <row r="926" spans="2:6">
      <c r="B926" s="1916" t="str">
        <f>'4J'!AD31</f>
        <v>WS1013WT</v>
      </c>
      <c r="C926" s="239" t="s">
        <v>13486</v>
      </c>
      <c r="E926" s="301" t="s">
        <v>683</v>
      </c>
      <c r="F926" s="307">
        <f>IF(ISBLANK('4J'!H31),"##BLANK",'4J'!H31)</f>
        <v>5.3659999999999997</v>
      </c>
    </row>
    <row r="927" spans="2:6">
      <c r="B927" s="1916" t="str">
        <f>'4J'!AE31</f>
        <v>WS1013TWD</v>
      </c>
      <c r="C927" s="239" t="s">
        <v>13487</v>
      </c>
      <c r="E927" s="301" t="s">
        <v>683</v>
      </c>
      <c r="F927" s="307">
        <f>IF(ISBLANK('4J'!I31),"##BLANK",'4J'!I31)</f>
        <v>15.36</v>
      </c>
    </row>
    <row r="928" spans="2:6">
      <c r="B928" s="1916" t="str">
        <f>'4J'!AF31</f>
        <v>WS1013CAW</v>
      </c>
      <c r="C928" s="239" t="s">
        <v>13488</v>
      </c>
      <c r="E928" s="301" t="s">
        <v>683</v>
      </c>
      <c r="F928" s="307">
        <f>IF(ISBLANK('4J'!J31),"##BLANK",'4J'!J31)</f>
        <v>21.710999999999999</v>
      </c>
    </row>
    <row r="929" spans="2:6">
      <c r="B929" s="1916" t="str">
        <f>'4J'!AA32</f>
        <v>W3039WR</v>
      </c>
      <c r="C929" s="239" t="s">
        <v>13489</v>
      </c>
      <c r="E929" s="301" t="s">
        <v>683</v>
      </c>
      <c r="F929" s="307">
        <f>IF(ISBLANK('4J'!E32),"##BLANK",'4J'!E32)</f>
        <v>0.95</v>
      </c>
    </row>
    <row r="930" spans="2:6">
      <c r="B930" s="1916" t="str">
        <f>'4J'!AB32</f>
        <v>W3039RWD</v>
      </c>
      <c r="C930" s="239" t="s">
        <v>13490</v>
      </c>
      <c r="E930" s="301" t="s">
        <v>683</v>
      </c>
      <c r="F930" s="307">
        <f>IF(ISBLANK('4J'!F32),"##BLANK",'4J'!F32)</f>
        <v>3.5000000000000003E-2</v>
      </c>
    </row>
    <row r="931" spans="2:6">
      <c r="B931" s="1916" t="str">
        <f>'4J'!AC32</f>
        <v>W3039RWS</v>
      </c>
      <c r="C931" s="239" t="s">
        <v>13491</v>
      </c>
      <c r="E931" s="301" t="s">
        <v>683</v>
      </c>
      <c r="F931" s="307">
        <f>IF(ISBLANK('4J'!G32),"##BLANK",'4J'!G32)</f>
        <v>0</v>
      </c>
    </row>
    <row r="932" spans="2:6">
      <c r="B932" s="1916" t="str">
        <f>'4J'!AD32</f>
        <v>W3039WT</v>
      </c>
      <c r="C932" s="239" t="s">
        <v>13492</v>
      </c>
      <c r="E932" s="301" t="s">
        <v>683</v>
      </c>
      <c r="F932" s="307">
        <f>IF(ISBLANK('4J'!H32),"##BLANK",'4J'!H32)</f>
        <v>5.3659999999999997</v>
      </c>
    </row>
    <row r="933" spans="2:6">
      <c r="B933" s="1916" t="str">
        <f>'4J'!AE32</f>
        <v>W3039TWD</v>
      </c>
      <c r="C933" s="239" t="s">
        <v>13493</v>
      </c>
      <c r="E933" s="301" t="s">
        <v>683</v>
      </c>
      <c r="F933" s="307">
        <f>IF(ISBLANK('4J'!I32),"##BLANK",'4J'!I32)</f>
        <v>15.36</v>
      </c>
    </row>
    <row r="934" spans="2:6">
      <c r="B934" s="1916" t="str">
        <f>'4J'!AF32</f>
        <v>W3039TOT</v>
      </c>
      <c r="C934" s="239" t="s">
        <v>13494</v>
      </c>
      <c r="E934" s="301" t="s">
        <v>683</v>
      </c>
      <c r="F934" s="307">
        <f>IF(ISBLANK('4J'!J32),"##BLANK",'4J'!J32)</f>
        <v>21.710999999999999</v>
      </c>
    </row>
    <row r="935" spans="2:6">
      <c r="B935" s="1916" t="str">
        <f>'4J'!AA35</f>
        <v>W3040WR</v>
      </c>
      <c r="C935" s="239" t="s">
        <v>13495</v>
      </c>
      <c r="E935" s="301" t="s">
        <v>683</v>
      </c>
      <c r="F935" s="307">
        <f>IF(ISBLANK('4J'!E35),"##BLANK",'4J'!E35)</f>
        <v>0</v>
      </c>
    </row>
    <row r="936" spans="2:6">
      <c r="B936" s="1916" t="str">
        <f>'4J'!AB35</f>
        <v>W3040RWD</v>
      </c>
      <c r="C936" s="239" t="s">
        <v>13496</v>
      </c>
      <c r="E936" s="301" t="s">
        <v>683</v>
      </c>
      <c r="F936" s="307">
        <f>IF(ISBLANK('4J'!F35),"##BLANK",'4J'!F35)</f>
        <v>0</v>
      </c>
    </row>
    <row r="937" spans="2:6">
      <c r="B937" s="1916" t="str">
        <f>'4J'!AC35</f>
        <v>W3040RWS</v>
      </c>
      <c r="C937" s="239" t="s">
        <v>13497</v>
      </c>
      <c r="E937" s="301" t="s">
        <v>683</v>
      </c>
      <c r="F937" s="307">
        <f>IF(ISBLANK('4J'!G35),"##BLANK",'4J'!G35)</f>
        <v>0</v>
      </c>
    </row>
    <row r="938" spans="2:6">
      <c r="B938" s="1916" t="str">
        <f>'4J'!AD35</f>
        <v>W3040WT</v>
      </c>
      <c r="C938" s="239" t="s">
        <v>13498</v>
      </c>
      <c r="E938" s="301" t="s">
        <v>683</v>
      </c>
      <c r="F938" s="307">
        <f>IF(ISBLANK('4J'!H35),"##BLANK",'4J'!H35)</f>
        <v>0</v>
      </c>
    </row>
    <row r="939" spans="2:6">
      <c r="B939" s="1916" t="str">
        <f>'4J'!AE35</f>
        <v>W3040TWD</v>
      </c>
      <c r="C939" s="239" t="s">
        <v>13499</v>
      </c>
      <c r="E939" s="301" t="s">
        <v>683</v>
      </c>
      <c r="F939" s="307">
        <f>IF(ISBLANK('4J'!I35),"##BLANK",'4J'!I35)</f>
        <v>4117</v>
      </c>
    </row>
    <row r="940" spans="2:6">
      <c r="B940" s="1916" t="str">
        <f>'4J'!AF35</f>
        <v>W3040TOT</v>
      </c>
      <c r="C940" s="239" t="s">
        <v>13500</v>
      </c>
      <c r="E940" s="301" t="s">
        <v>683</v>
      </c>
      <c r="F940" s="307">
        <f>IF(ISBLANK('4J'!J35),"##BLANK",'4J'!J35)</f>
        <v>4117</v>
      </c>
    </row>
    <row r="941" spans="2:6">
      <c r="B941" s="1916" t="str">
        <f>'4K'!AG10</f>
        <v>WWS01001FL</v>
      </c>
      <c r="C941" s="239" t="s">
        <v>13501</v>
      </c>
      <c r="E941" s="301" t="s">
        <v>683</v>
      </c>
      <c r="F941" s="307" t="str">
        <f>IF(ISBLANK('4K'!E10),"##BLANK",'4K'!E10)</f>
        <v>##BLANK</v>
      </c>
    </row>
    <row r="942" spans="2:6">
      <c r="B942" s="1916" t="str">
        <f>'4K'!AH10</f>
        <v>WWS01001SWD</v>
      </c>
      <c r="C942" s="239" t="s">
        <v>13502</v>
      </c>
      <c r="E942" s="301" t="s">
        <v>683</v>
      </c>
      <c r="F942" s="307" t="str">
        <f>IF(ISBLANK('4K'!F10),"##BLANK",'4K'!F10)</f>
        <v>##BLANK</v>
      </c>
    </row>
    <row r="943" spans="2:6">
      <c r="B943" s="1916" t="str">
        <f>'4K'!AI10</f>
        <v>WWS01001HD</v>
      </c>
      <c r="C943" s="239" t="s">
        <v>13503</v>
      </c>
      <c r="E943" s="301" t="s">
        <v>683</v>
      </c>
      <c r="F943" s="307" t="str">
        <f>IF(ISBLANK('4K'!G10),"##BLANK",'4K'!G10)</f>
        <v>##BLANK</v>
      </c>
    </row>
    <row r="944" spans="2:6">
      <c r="B944" s="1916" t="str">
        <f>'4K'!AJ10</f>
        <v>WWS01001STD</v>
      </c>
      <c r="C944" s="239" t="s">
        <v>13504</v>
      </c>
      <c r="E944" s="301" t="s">
        <v>683</v>
      </c>
      <c r="F944" s="307" t="str">
        <f>IF(ISBLANK('4K'!H10),"##BLANK",'4K'!H10)</f>
        <v>##BLANK</v>
      </c>
    </row>
    <row r="945" spans="2:6">
      <c r="B945" s="1916" t="str">
        <f>'4K'!AK10</f>
        <v>WWS01001SLT</v>
      </c>
      <c r="C945" s="239" t="s">
        <v>13505</v>
      </c>
      <c r="E945" s="301" t="s">
        <v>683</v>
      </c>
      <c r="F945" s="307" t="str">
        <f>IF(ISBLANK('4K'!I10),"##BLANK",'4K'!I10)</f>
        <v>##BLANK</v>
      </c>
    </row>
    <row r="946" spans="2:6">
      <c r="B946" s="1916" t="str">
        <f>'4K'!AL10</f>
        <v>WWS01001STP</v>
      </c>
      <c r="C946" s="239" t="s">
        <v>13506</v>
      </c>
      <c r="E946" s="301" t="s">
        <v>683</v>
      </c>
      <c r="F946" s="307" t="str">
        <f>IF(ISBLANK('4K'!J10),"##BLANK",'4K'!J10)</f>
        <v>##BLANK</v>
      </c>
    </row>
    <row r="947" spans="2:6">
      <c r="B947" s="1916" t="str">
        <f>'4K'!AM10</f>
        <v>WWS01001SDT</v>
      </c>
      <c r="C947" s="239" t="s">
        <v>13507</v>
      </c>
      <c r="E947" s="301" t="s">
        <v>683</v>
      </c>
      <c r="F947" s="307" t="str">
        <f>IF(ISBLANK('4K'!K10),"##BLANK",'4K'!K10)</f>
        <v>##BLANK</v>
      </c>
    </row>
    <row r="948" spans="2:6">
      <c r="B948" s="1916" t="str">
        <f>'4K'!AN10</f>
        <v>WWS01001SDD</v>
      </c>
      <c r="C948" s="239" t="s">
        <v>13508</v>
      </c>
      <c r="E948" s="301" t="s">
        <v>683</v>
      </c>
      <c r="F948" s="307" t="str">
        <f>IF(ISBLANK('4K'!L10),"##BLANK",'4K'!L10)</f>
        <v>##BLANK</v>
      </c>
    </row>
    <row r="949" spans="2:6">
      <c r="B949" s="1916" t="str">
        <f>'4K'!AO10</f>
        <v>WWS01001CAS</v>
      </c>
      <c r="C949" s="239" t="s">
        <v>13509</v>
      </c>
      <c r="E949" s="301" t="s">
        <v>683</v>
      </c>
      <c r="F949" s="307">
        <f>IF(ISBLANK('4K'!M10),"##BLANK",'4K'!M10)</f>
        <v>0</v>
      </c>
    </row>
    <row r="950" spans="2:6">
      <c r="B950" s="1916" t="str">
        <f>'4K'!AG11</f>
        <v>WWS01002FL</v>
      </c>
      <c r="C950" s="239" t="s">
        <v>13510</v>
      </c>
      <c r="E950" s="301" t="s">
        <v>683</v>
      </c>
      <c r="F950" s="307" t="str">
        <f>IF(ISBLANK('4K'!E11),"##BLANK",'4K'!E11)</f>
        <v>##BLANK</v>
      </c>
    </row>
    <row r="951" spans="2:6">
      <c r="B951" s="1916" t="str">
        <f>'4K'!AH11</f>
        <v>WWS01002SWD</v>
      </c>
      <c r="C951" s="239" t="s">
        <v>13511</v>
      </c>
      <c r="E951" s="301" t="s">
        <v>683</v>
      </c>
      <c r="F951" s="307" t="str">
        <f>IF(ISBLANK('4K'!F11),"##BLANK",'4K'!F11)</f>
        <v>##BLANK</v>
      </c>
    </row>
    <row r="952" spans="2:6">
      <c r="B952" s="1916" t="str">
        <f>'4K'!AI11</f>
        <v>WWS01002HD</v>
      </c>
      <c r="C952" s="239" t="s">
        <v>13512</v>
      </c>
      <c r="E952" s="301" t="s">
        <v>683</v>
      </c>
      <c r="F952" s="307" t="str">
        <f>IF(ISBLANK('4K'!G11),"##BLANK",'4K'!G11)</f>
        <v>##BLANK</v>
      </c>
    </row>
    <row r="953" spans="2:6">
      <c r="B953" s="1916" t="str">
        <f>'4K'!AJ11</f>
        <v>WWS01002STD</v>
      </c>
      <c r="C953" s="239" t="s">
        <v>13513</v>
      </c>
      <c r="E953" s="301" t="s">
        <v>683</v>
      </c>
      <c r="F953" s="307" t="str">
        <f>IF(ISBLANK('4K'!H11),"##BLANK",'4K'!H11)</f>
        <v>##BLANK</v>
      </c>
    </row>
    <row r="954" spans="2:6">
      <c r="B954" s="1916" t="str">
        <f>'4K'!AK11</f>
        <v>WWS01002SLT</v>
      </c>
      <c r="C954" s="239" t="s">
        <v>13514</v>
      </c>
      <c r="E954" s="301" t="s">
        <v>683</v>
      </c>
      <c r="F954" s="307" t="str">
        <f>IF(ISBLANK('4K'!I11),"##BLANK",'4K'!I11)</f>
        <v>##BLANK</v>
      </c>
    </row>
    <row r="955" spans="2:6">
      <c r="B955" s="1916" t="str">
        <f>'4K'!AL11</f>
        <v>WWS01002STP</v>
      </c>
      <c r="C955" s="239" t="s">
        <v>13515</v>
      </c>
      <c r="E955" s="301" t="s">
        <v>683</v>
      </c>
      <c r="F955" s="307" t="str">
        <f>IF(ISBLANK('4K'!J11),"##BLANK",'4K'!J11)</f>
        <v>##BLANK</v>
      </c>
    </row>
    <row r="956" spans="2:6">
      <c r="B956" s="1916" t="str">
        <f>'4K'!AM11</f>
        <v>WWS01002SDT</v>
      </c>
      <c r="C956" s="239" t="s">
        <v>13516</v>
      </c>
      <c r="E956" s="301" t="s">
        <v>683</v>
      </c>
      <c r="F956" s="307" t="str">
        <f>IF(ISBLANK('4K'!K11),"##BLANK",'4K'!K11)</f>
        <v>##BLANK</v>
      </c>
    </row>
    <row r="957" spans="2:6">
      <c r="B957" s="1916" t="str">
        <f>'4K'!AN11</f>
        <v>WWS01002SDD</v>
      </c>
      <c r="C957" s="239" t="s">
        <v>13517</v>
      </c>
      <c r="E957" s="301" t="s">
        <v>683</v>
      </c>
      <c r="F957" s="307" t="str">
        <f>IF(ISBLANK('4K'!L11),"##BLANK",'4K'!L11)</f>
        <v>##BLANK</v>
      </c>
    </row>
    <row r="958" spans="2:6">
      <c r="B958" s="1916" t="str">
        <f>'4K'!AO11</f>
        <v>WWS01002CAS</v>
      </c>
      <c r="C958" s="239" t="s">
        <v>13518</v>
      </c>
      <c r="E958" s="301" t="s">
        <v>683</v>
      </c>
      <c r="F958" s="307">
        <f>IF(ISBLANK('4K'!M11),"##BLANK",'4K'!M11)</f>
        <v>0</v>
      </c>
    </row>
    <row r="959" spans="2:6">
      <c r="B959" s="1916" t="str">
        <f>'4K'!AG12</f>
        <v>WWS01004FL</v>
      </c>
      <c r="C959" s="239" t="s">
        <v>13519</v>
      </c>
      <c r="E959" s="301" t="s">
        <v>683</v>
      </c>
      <c r="F959" s="307" t="str">
        <f>IF(ISBLANK('4K'!E12),"##BLANK",'4K'!E12)</f>
        <v>##BLANK</v>
      </c>
    </row>
    <row r="960" spans="2:6">
      <c r="B960" s="1916" t="str">
        <f>'4K'!AH12</f>
        <v>WWS01004SWD</v>
      </c>
      <c r="C960" s="239" t="s">
        <v>13520</v>
      </c>
      <c r="E960" s="301" t="s">
        <v>683</v>
      </c>
      <c r="F960" s="307" t="str">
        <f>IF(ISBLANK('4K'!F12),"##BLANK",'4K'!F12)</f>
        <v>##BLANK</v>
      </c>
    </row>
    <row r="961" spans="2:6">
      <c r="B961" s="1916" t="str">
        <f>'4K'!AI12</f>
        <v>WWS01004HD</v>
      </c>
      <c r="C961" s="239" t="s">
        <v>13521</v>
      </c>
      <c r="E961" s="301" t="s">
        <v>683</v>
      </c>
      <c r="F961" s="307" t="str">
        <f>IF(ISBLANK('4K'!G12),"##BLANK",'4K'!G12)</f>
        <v>##BLANK</v>
      </c>
    </row>
    <row r="962" spans="2:6">
      <c r="B962" s="1916" t="str">
        <f>'4K'!AJ12</f>
        <v>WWS01004STD</v>
      </c>
      <c r="C962" s="239" t="s">
        <v>13522</v>
      </c>
      <c r="E962" s="301" t="s">
        <v>683</v>
      </c>
      <c r="F962" s="307" t="str">
        <f>IF(ISBLANK('4K'!H12),"##BLANK",'4K'!H12)</f>
        <v>##BLANK</v>
      </c>
    </row>
    <row r="963" spans="2:6">
      <c r="B963" s="1916" t="str">
        <f>'4K'!AK12</f>
        <v>WWS01004SLT</v>
      </c>
      <c r="C963" s="239" t="s">
        <v>13523</v>
      </c>
      <c r="E963" s="301" t="s">
        <v>683</v>
      </c>
      <c r="F963" s="307" t="str">
        <f>IF(ISBLANK('4K'!I12),"##BLANK",'4K'!I12)</f>
        <v>##BLANK</v>
      </c>
    </row>
    <row r="964" spans="2:6">
      <c r="B964" s="1916" t="str">
        <f>'4K'!AL12</f>
        <v>WWS01004STP</v>
      </c>
      <c r="C964" s="239" t="s">
        <v>13524</v>
      </c>
      <c r="E964" s="301" t="s">
        <v>683</v>
      </c>
      <c r="F964" s="307" t="str">
        <f>IF(ISBLANK('4K'!J12),"##BLANK",'4K'!J12)</f>
        <v>##BLANK</v>
      </c>
    </row>
    <row r="965" spans="2:6">
      <c r="B965" s="1916" t="str">
        <f>'4K'!AM12</f>
        <v>WWS01004SDT</v>
      </c>
      <c r="C965" s="239" t="s">
        <v>13525</v>
      </c>
      <c r="E965" s="301" t="s">
        <v>683</v>
      </c>
      <c r="F965" s="307" t="str">
        <f>IF(ISBLANK('4K'!K12),"##BLANK",'4K'!K12)</f>
        <v>##BLANK</v>
      </c>
    </row>
    <row r="966" spans="2:6">
      <c r="B966" s="1916" t="str">
        <f>'4K'!AN12</f>
        <v>WWS01004SDD</v>
      </c>
      <c r="C966" s="239" t="s">
        <v>13526</v>
      </c>
      <c r="E966" s="301" t="s">
        <v>683</v>
      </c>
      <c r="F966" s="307" t="str">
        <f>IF(ISBLANK('4K'!L12),"##BLANK",'4K'!L12)</f>
        <v>##BLANK</v>
      </c>
    </row>
    <row r="967" spans="2:6">
      <c r="B967" s="1916" t="str">
        <f>'4K'!AO12</f>
        <v>WWS01004CAS</v>
      </c>
      <c r="C967" s="239" t="s">
        <v>13527</v>
      </c>
      <c r="E967" s="301" t="s">
        <v>683</v>
      </c>
      <c r="F967" s="307">
        <f>IF(ISBLANK('4K'!M12),"##BLANK",'4K'!M12)</f>
        <v>0</v>
      </c>
    </row>
    <row r="968" spans="2:6">
      <c r="B968" s="1916" t="str">
        <f>'4K'!AG13</f>
        <v>WWS01005FL</v>
      </c>
      <c r="C968" s="239" t="s">
        <v>13528</v>
      </c>
      <c r="E968" s="301" t="s">
        <v>683</v>
      </c>
      <c r="F968" s="307" t="str">
        <f>IF(ISBLANK('4K'!E13),"##BLANK",'4K'!E13)</f>
        <v>##BLANK</v>
      </c>
    </row>
    <row r="969" spans="2:6">
      <c r="B969" s="1916" t="str">
        <f>'4K'!AH13</f>
        <v>WWS01005SWD</v>
      </c>
      <c r="C969" s="239" t="s">
        <v>13529</v>
      </c>
      <c r="E969" s="301" t="s">
        <v>683</v>
      </c>
      <c r="F969" s="307" t="str">
        <f>IF(ISBLANK('4K'!F13),"##BLANK",'4K'!F13)</f>
        <v>##BLANK</v>
      </c>
    </row>
    <row r="970" spans="2:6">
      <c r="B970" s="1916" t="str">
        <f>'4K'!AI13</f>
        <v>WWS01005HD</v>
      </c>
      <c r="C970" s="239" t="s">
        <v>13530</v>
      </c>
      <c r="E970" s="301" t="s">
        <v>683</v>
      </c>
      <c r="F970" s="307" t="str">
        <f>IF(ISBLANK('4K'!G13),"##BLANK",'4K'!G13)</f>
        <v>##BLANK</v>
      </c>
    </row>
    <row r="971" spans="2:6">
      <c r="B971" s="1916" t="str">
        <f>'4K'!AJ13</f>
        <v>WWS01005STD</v>
      </c>
      <c r="C971" s="239" t="s">
        <v>13531</v>
      </c>
      <c r="E971" s="301" t="s">
        <v>683</v>
      </c>
      <c r="F971" s="307" t="str">
        <f>IF(ISBLANK('4K'!H13),"##BLANK",'4K'!H13)</f>
        <v>##BLANK</v>
      </c>
    </row>
    <row r="972" spans="2:6">
      <c r="B972" s="1916" t="str">
        <f>'4K'!AK13</f>
        <v>WWS01005SLT</v>
      </c>
      <c r="C972" s="239" t="s">
        <v>13532</v>
      </c>
      <c r="E972" s="301" t="s">
        <v>683</v>
      </c>
      <c r="F972" s="307" t="str">
        <f>IF(ISBLANK('4K'!I13),"##BLANK",'4K'!I13)</f>
        <v>##BLANK</v>
      </c>
    </row>
    <row r="973" spans="2:6">
      <c r="B973" s="1916" t="str">
        <f>'4K'!AL13</f>
        <v>WWS01005STP</v>
      </c>
      <c r="C973" s="239" t="s">
        <v>13533</v>
      </c>
      <c r="E973" s="301" t="s">
        <v>683</v>
      </c>
      <c r="F973" s="307" t="str">
        <f>IF(ISBLANK('4K'!J13),"##BLANK",'4K'!J13)</f>
        <v>##BLANK</v>
      </c>
    </row>
    <row r="974" spans="2:6">
      <c r="B974" s="1916" t="str">
        <f>'4K'!AM13</f>
        <v>WWS01005SDT</v>
      </c>
      <c r="C974" s="239" t="s">
        <v>13534</v>
      </c>
      <c r="E974" s="301" t="s">
        <v>683</v>
      </c>
      <c r="F974" s="307" t="str">
        <f>IF(ISBLANK('4K'!K13),"##BLANK",'4K'!K13)</f>
        <v>##BLANK</v>
      </c>
    </row>
    <row r="975" spans="2:6">
      <c r="B975" s="1916" t="str">
        <f>'4K'!AN13</f>
        <v>WWS01005SDD</v>
      </c>
      <c r="C975" s="239" t="s">
        <v>13535</v>
      </c>
      <c r="E975" s="301" t="s">
        <v>683</v>
      </c>
      <c r="F975" s="307" t="str">
        <f>IF(ISBLANK('4K'!L13),"##BLANK",'4K'!L13)</f>
        <v>##BLANK</v>
      </c>
    </row>
    <row r="976" spans="2:6">
      <c r="B976" s="1916" t="str">
        <f>'4K'!AO13</f>
        <v>WWS01005CAS</v>
      </c>
      <c r="C976" s="239" t="s">
        <v>13536</v>
      </c>
      <c r="E976" s="301" t="s">
        <v>683</v>
      </c>
      <c r="F976" s="307">
        <f>IF(ISBLANK('4K'!M13),"##BLANK",'4K'!M13)</f>
        <v>0</v>
      </c>
    </row>
    <row r="977" spans="2:6">
      <c r="B977" s="1916" t="str">
        <f>'4K'!AG14</f>
        <v>WWS01006FL</v>
      </c>
      <c r="C977" s="239" t="s">
        <v>13537</v>
      </c>
      <c r="E977" s="301" t="s">
        <v>683</v>
      </c>
      <c r="F977" s="307" t="str">
        <f>IF(ISBLANK('4K'!E14),"##BLANK",'4K'!E14)</f>
        <v>##BLANK</v>
      </c>
    </row>
    <row r="978" spans="2:6">
      <c r="B978" s="1916" t="str">
        <f>'4K'!AH14</f>
        <v>WWS01006SWD</v>
      </c>
      <c r="C978" s="239" t="s">
        <v>13538</v>
      </c>
      <c r="E978" s="301" t="s">
        <v>683</v>
      </c>
      <c r="F978" s="307" t="str">
        <f>IF(ISBLANK('4K'!F14),"##BLANK",'4K'!F14)</f>
        <v>##BLANK</v>
      </c>
    </row>
    <row r="979" spans="2:6">
      <c r="B979" s="1916" t="str">
        <f>'4K'!AI14</f>
        <v>WWS01006HD</v>
      </c>
      <c r="C979" s="239" t="s">
        <v>13539</v>
      </c>
      <c r="E979" s="301" t="s">
        <v>683</v>
      </c>
      <c r="F979" s="307" t="str">
        <f>IF(ISBLANK('4K'!G14),"##BLANK",'4K'!G14)</f>
        <v>##BLANK</v>
      </c>
    </row>
    <row r="980" spans="2:6">
      <c r="B980" s="1916" t="str">
        <f>'4K'!AJ14</f>
        <v>WWS01006STD</v>
      </c>
      <c r="C980" s="239" t="s">
        <v>13540</v>
      </c>
      <c r="E980" s="301" t="s">
        <v>683</v>
      </c>
      <c r="F980" s="307" t="str">
        <f>IF(ISBLANK('4K'!H14),"##BLANK",'4K'!H14)</f>
        <v>##BLANK</v>
      </c>
    </row>
    <row r="981" spans="2:6">
      <c r="B981" s="1916" t="str">
        <f>'4K'!AK14</f>
        <v>WWS01006SLT</v>
      </c>
      <c r="C981" s="239" t="s">
        <v>13541</v>
      </c>
      <c r="E981" s="301" t="s">
        <v>683</v>
      </c>
      <c r="F981" s="307" t="str">
        <f>IF(ISBLANK('4K'!I14),"##BLANK",'4K'!I14)</f>
        <v>##BLANK</v>
      </c>
    </row>
    <row r="982" spans="2:6">
      <c r="B982" s="1916" t="str">
        <f>'4K'!AL14</f>
        <v>WWS01006STP</v>
      </c>
      <c r="C982" s="239" t="s">
        <v>13542</v>
      </c>
      <c r="E982" s="301" t="s">
        <v>683</v>
      </c>
      <c r="F982" s="307" t="str">
        <f>IF(ISBLANK('4K'!J14),"##BLANK",'4K'!J14)</f>
        <v>##BLANK</v>
      </c>
    </row>
    <row r="983" spans="2:6">
      <c r="B983" s="1916" t="str">
        <f>'4K'!AM14</f>
        <v>WWS01006SDT</v>
      </c>
      <c r="C983" s="239" t="s">
        <v>13543</v>
      </c>
      <c r="E983" s="301" t="s">
        <v>683</v>
      </c>
      <c r="F983" s="307" t="str">
        <f>IF(ISBLANK('4K'!K14),"##BLANK",'4K'!K14)</f>
        <v>##BLANK</v>
      </c>
    </row>
    <row r="984" spans="2:6">
      <c r="B984" s="1916" t="str">
        <f>'4K'!AN14</f>
        <v>WWS01006SDD</v>
      </c>
      <c r="C984" s="239" t="s">
        <v>13544</v>
      </c>
      <c r="E984" s="301" t="s">
        <v>683</v>
      </c>
      <c r="F984" s="307" t="str">
        <f>IF(ISBLANK('4K'!L14),"##BLANK",'4K'!L14)</f>
        <v>##BLANK</v>
      </c>
    </row>
    <row r="985" spans="2:6">
      <c r="B985" s="1916" t="str">
        <f>'4K'!AO14</f>
        <v>WWS01006CAS</v>
      </c>
      <c r="C985" s="239" t="s">
        <v>13545</v>
      </c>
      <c r="E985" s="301" t="s">
        <v>683</v>
      </c>
      <c r="F985" s="307">
        <f>IF(ISBLANK('4K'!M14),"##BLANK",'4K'!M14)</f>
        <v>0</v>
      </c>
    </row>
    <row r="986" spans="2:6">
      <c r="B986" s="1916" t="str">
        <f>'4K'!AG15</f>
        <v>WWS01007FL</v>
      </c>
      <c r="C986" s="239" t="s">
        <v>13546</v>
      </c>
      <c r="E986" s="301" t="s">
        <v>683</v>
      </c>
      <c r="F986" s="307" t="str">
        <f>IF(ISBLANK('4K'!E15),"##BLANK",'4K'!E15)</f>
        <v>##BLANK</v>
      </c>
    </row>
    <row r="987" spans="2:6">
      <c r="B987" s="1916" t="str">
        <f>'4K'!AH15</f>
        <v>WWS01007SWD</v>
      </c>
      <c r="C987" s="239" t="s">
        <v>13547</v>
      </c>
      <c r="E987" s="301" t="s">
        <v>683</v>
      </c>
      <c r="F987" s="307" t="str">
        <f>IF(ISBLANK('4K'!F15),"##BLANK",'4K'!F15)</f>
        <v>##BLANK</v>
      </c>
    </row>
    <row r="988" spans="2:6">
      <c r="B988" s="1916" t="str">
        <f>'4K'!AI15</f>
        <v>WWS01007HD</v>
      </c>
      <c r="C988" s="239" t="s">
        <v>13548</v>
      </c>
      <c r="E988" s="301" t="s">
        <v>683</v>
      </c>
      <c r="F988" s="307" t="str">
        <f>IF(ISBLANK('4K'!G15),"##BLANK",'4K'!G15)</f>
        <v>##BLANK</v>
      </c>
    </row>
    <row r="989" spans="2:6">
      <c r="B989" s="1916" t="str">
        <f>'4K'!AJ15</f>
        <v>WWS01007STD</v>
      </c>
      <c r="C989" s="239" t="s">
        <v>13549</v>
      </c>
      <c r="E989" s="301" t="s">
        <v>683</v>
      </c>
      <c r="F989" s="307" t="str">
        <f>IF(ISBLANK('4K'!H15),"##BLANK",'4K'!H15)</f>
        <v>##BLANK</v>
      </c>
    </row>
    <row r="990" spans="2:6">
      <c r="B990" s="1916" t="str">
        <f>'4K'!AK15</f>
        <v>WWS01007SLT</v>
      </c>
      <c r="C990" s="239" t="s">
        <v>13550</v>
      </c>
      <c r="E990" s="301" t="s">
        <v>683</v>
      </c>
      <c r="F990" s="307" t="str">
        <f>IF(ISBLANK('4K'!I15),"##BLANK",'4K'!I15)</f>
        <v>##BLANK</v>
      </c>
    </row>
    <row r="991" spans="2:6">
      <c r="B991" s="1916" t="str">
        <f>'4K'!AL15</f>
        <v>WWS01007STP</v>
      </c>
      <c r="C991" s="239" t="s">
        <v>13551</v>
      </c>
      <c r="E991" s="301" t="s">
        <v>683</v>
      </c>
      <c r="F991" s="307" t="str">
        <f>IF(ISBLANK('4K'!J15),"##BLANK",'4K'!J15)</f>
        <v>##BLANK</v>
      </c>
    </row>
    <row r="992" spans="2:6">
      <c r="B992" s="1916" t="str">
        <f>'4K'!AM15</f>
        <v>WWS01007SDT</v>
      </c>
      <c r="C992" s="239" t="s">
        <v>13552</v>
      </c>
      <c r="E992" s="301" t="s">
        <v>683</v>
      </c>
      <c r="F992" s="307" t="str">
        <f>IF(ISBLANK('4K'!K15),"##BLANK",'4K'!K15)</f>
        <v>##BLANK</v>
      </c>
    </row>
    <row r="993" spans="2:6">
      <c r="B993" s="1916" t="str">
        <f>'4K'!AN15</f>
        <v>WWS01007SDD</v>
      </c>
      <c r="C993" s="239" t="s">
        <v>13553</v>
      </c>
      <c r="E993" s="301" t="s">
        <v>683</v>
      </c>
      <c r="F993" s="307" t="str">
        <f>IF(ISBLANK('4K'!L15),"##BLANK",'4K'!L15)</f>
        <v>##BLANK</v>
      </c>
    </row>
    <row r="994" spans="2:6">
      <c r="B994" s="1916" t="str">
        <f>'4K'!AO15</f>
        <v>WWS01007CAS</v>
      </c>
      <c r="C994" s="239" t="s">
        <v>13554</v>
      </c>
      <c r="E994" s="301" t="s">
        <v>683</v>
      </c>
      <c r="F994" s="307">
        <f>IF(ISBLANK('4K'!M15),"##BLANK",'4K'!M15)</f>
        <v>0</v>
      </c>
    </row>
    <row r="995" spans="2:6">
      <c r="B995" s="1916" t="str">
        <f>'4K'!AG16</f>
        <v>WWS1008FL</v>
      </c>
      <c r="C995" s="239" t="s">
        <v>13555</v>
      </c>
      <c r="E995" s="301" t="s">
        <v>683</v>
      </c>
      <c r="F995" s="307" t="str">
        <f>IF(ISBLANK('4K'!E16),"##BLANK",'4K'!E16)</f>
        <v>##BLANK</v>
      </c>
    </row>
    <row r="996" spans="2:6">
      <c r="B996" s="1916" t="str">
        <f>'4K'!AH16</f>
        <v>WWS1008SWD</v>
      </c>
      <c r="C996" s="239" t="s">
        <v>13556</v>
      </c>
      <c r="E996" s="301" t="s">
        <v>683</v>
      </c>
      <c r="F996" s="307" t="str">
        <f>IF(ISBLANK('4K'!F16),"##BLANK",'4K'!F16)</f>
        <v>##BLANK</v>
      </c>
    </row>
    <row r="997" spans="2:6">
      <c r="B997" s="1916" t="str">
        <f>'4K'!AI16</f>
        <v>WWS1008HD</v>
      </c>
      <c r="C997" s="239" t="s">
        <v>13557</v>
      </c>
      <c r="E997" s="301" t="s">
        <v>683</v>
      </c>
      <c r="F997" s="307" t="str">
        <f>IF(ISBLANK('4K'!G16),"##BLANK",'4K'!G16)</f>
        <v>##BLANK</v>
      </c>
    </row>
    <row r="998" spans="2:6">
      <c r="B998" s="1916" t="str">
        <f>'4K'!AJ16</f>
        <v>WWS1008STD</v>
      </c>
      <c r="C998" s="239" t="s">
        <v>13558</v>
      </c>
      <c r="E998" s="301" t="s">
        <v>683</v>
      </c>
      <c r="F998" s="307" t="str">
        <f>IF(ISBLANK('4K'!H16),"##BLANK",'4K'!H16)</f>
        <v>##BLANK</v>
      </c>
    </row>
    <row r="999" spans="2:6">
      <c r="B999" s="1916" t="str">
        <f>'4K'!AK16</f>
        <v>WWS1008SLT</v>
      </c>
      <c r="C999" s="239" t="s">
        <v>13559</v>
      </c>
      <c r="E999" s="301" t="s">
        <v>683</v>
      </c>
      <c r="F999" s="307" t="str">
        <f>IF(ISBLANK('4K'!I16),"##BLANK",'4K'!I16)</f>
        <v>##BLANK</v>
      </c>
    </row>
    <row r="1000" spans="2:6">
      <c r="B1000" s="1916" t="str">
        <f>'4K'!AL16</f>
        <v>WWS1008STP</v>
      </c>
      <c r="C1000" s="239" t="s">
        <v>13560</v>
      </c>
      <c r="E1000" s="301" t="s">
        <v>683</v>
      </c>
      <c r="F1000" s="307" t="str">
        <f>IF(ISBLANK('4K'!J16),"##BLANK",'4K'!J16)</f>
        <v>##BLANK</v>
      </c>
    </row>
    <row r="1001" spans="2:6">
      <c r="B1001" s="1916" t="str">
        <f>'4K'!AM16</f>
        <v>WWS1008SDT</v>
      </c>
      <c r="C1001" s="239" t="s">
        <v>13561</v>
      </c>
      <c r="E1001" s="301" t="s">
        <v>683</v>
      </c>
      <c r="F1001" s="307" t="str">
        <f>IF(ISBLANK('4K'!K16),"##BLANK",'4K'!K16)</f>
        <v>##BLANK</v>
      </c>
    </row>
    <row r="1002" spans="2:6">
      <c r="B1002" s="1916" t="str">
        <f>'4K'!AN16</f>
        <v>WWS1008SDD</v>
      </c>
      <c r="C1002" s="239" t="s">
        <v>13562</v>
      </c>
      <c r="E1002" s="301" t="s">
        <v>683</v>
      </c>
      <c r="F1002" s="307" t="str">
        <f>IF(ISBLANK('4K'!L16),"##BLANK",'4K'!L16)</f>
        <v>##BLANK</v>
      </c>
    </row>
    <row r="1003" spans="2:6">
      <c r="B1003" s="1916" t="str">
        <f>'4K'!AO16</f>
        <v>WWS1008CAS</v>
      </c>
      <c r="C1003" s="239" t="s">
        <v>11921</v>
      </c>
      <c r="E1003" s="301" t="s">
        <v>683</v>
      </c>
      <c r="F1003" s="307">
        <f>IF(ISBLANK('4K'!M16),"##BLANK",'4K'!M16)</f>
        <v>0</v>
      </c>
    </row>
    <row r="1004" spans="2:6">
      <c r="B1004" s="1916" t="str">
        <f>'4K'!AG19</f>
        <v>WWS1100FL</v>
      </c>
      <c r="C1004" s="239" t="s">
        <v>13563</v>
      </c>
      <c r="E1004" s="301" t="s">
        <v>683</v>
      </c>
      <c r="F1004" s="307" t="str">
        <f>IF(ISBLANK('4K'!E19),"##BLANK",'4K'!E19)</f>
        <v>##BLANK</v>
      </c>
    </row>
    <row r="1005" spans="2:6">
      <c r="B1005" s="1916" t="str">
        <f>'4K'!AH19</f>
        <v>WWS1100SWD</v>
      </c>
      <c r="C1005" s="239" t="s">
        <v>13564</v>
      </c>
      <c r="E1005" s="301" t="s">
        <v>683</v>
      </c>
      <c r="F1005" s="307" t="str">
        <f>IF(ISBLANK('4K'!F19),"##BLANK",'4K'!F19)</f>
        <v>##BLANK</v>
      </c>
    </row>
    <row r="1006" spans="2:6">
      <c r="B1006" s="1916" t="str">
        <f>'4K'!AI19</f>
        <v>WWS1100HD</v>
      </c>
      <c r="C1006" s="239" t="s">
        <v>13565</v>
      </c>
      <c r="E1006" s="301" t="s">
        <v>683</v>
      </c>
      <c r="F1006" s="307" t="str">
        <f>IF(ISBLANK('4K'!G19),"##BLANK",'4K'!G19)</f>
        <v>##BLANK</v>
      </c>
    </row>
    <row r="1007" spans="2:6">
      <c r="B1007" s="1916" t="str">
        <f>'4K'!AJ19</f>
        <v>WWS1100STD</v>
      </c>
      <c r="C1007" s="239" t="s">
        <v>13566</v>
      </c>
      <c r="E1007" s="301" t="s">
        <v>683</v>
      </c>
      <c r="F1007" s="307" t="str">
        <f>IF(ISBLANK('4K'!H19),"##BLANK",'4K'!H19)</f>
        <v>##BLANK</v>
      </c>
    </row>
    <row r="1008" spans="2:6">
      <c r="B1008" s="1916" t="str">
        <f>'4K'!AK19</f>
        <v>WWS1100SLT</v>
      </c>
      <c r="C1008" s="239" t="s">
        <v>13567</v>
      </c>
      <c r="E1008" s="301" t="s">
        <v>683</v>
      </c>
      <c r="F1008" s="307" t="str">
        <f>IF(ISBLANK('4K'!I19),"##BLANK",'4K'!I19)</f>
        <v>##BLANK</v>
      </c>
    </row>
    <row r="1009" spans="2:6">
      <c r="B1009" s="1916" t="str">
        <f>'4K'!AL19</f>
        <v>WWS1100STP</v>
      </c>
      <c r="C1009" s="239" t="s">
        <v>13568</v>
      </c>
      <c r="E1009" s="301" t="s">
        <v>683</v>
      </c>
      <c r="F1009" s="307" t="str">
        <f>IF(ISBLANK('4K'!J19),"##BLANK",'4K'!J19)</f>
        <v>##BLANK</v>
      </c>
    </row>
    <row r="1010" spans="2:6">
      <c r="B1010" s="1916" t="str">
        <f>'4K'!AM19</f>
        <v>WWS1100SDT</v>
      </c>
      <c r="C1010" s="239" t="s">
        <v>13569</v>
      </c>
      <c r="E1010" s="301" t="s">
        <v>683</v>
      </c>
      <c r="F1010" s="307" t="str">
        <f>IF(ISBLANK('4K'!K19),"##BLANK",'4K'!K19)</f>
        <v>##BLANK</v>
      </c>
    </row>
    <row r="1011" spans="2:6">
      <c r="B1011" s="1916" t="str">
        <f>'4K'!AN19</f>
        <v>WWS1100SDD</v>
      </c>
      <c r="C1011" s="239" t="s">
        <v>13570</v>
      </c>
      <c r="E1011" s="301" t="s">
        <v>683</v>
      </c>
      <c r="F1011" s="307" t="str">
        <f>IF(ISBLANK('4K'!L19),"##BLANK",'4K'!L19)</f>
        <v>##BLANK</v>
      </c>
    </row>
    <row r="1012" spans="2:6">
      <c r="B1012" s="1916" t="str">
        <f>'4K'!AO19</f>
        <v>WWS1100CAS</v>
      </c>
      <c r="C1012" s="239" t="s">
        <v>13571</v>
      </c>
      <c r="E1012" s="301" t="s">
        <v>683</v>
      </c>
      <c r="F1012" s="307">
        <f>IF(ISBLANK('4K'!M19),"##BLANK",'4K'!M19)</f>
        <v>0</v>
      </c>
    </row>
    <row r="1013" spans="2:6">
      <c r="B1013" s="1916" t="str">
        <f>'4K'!AG20</f>
        <v>WWS1101FL</v>
      </c>
      <c r="C1013" s="239" t="s">
        <v>13572</v>
      </c>
      <c r="E1013" s="301" t="s">
        <v>683</v>
      </c>
      <c r="F1013" s="307" t="str">
        <f>IF(ISBLANK('4K'!E20),"##BLANK",'4K'!E20)</f>
        <v>##BLANK</v>
      </c>
    </row>
    <row r="1014" spans="2:6">
      <c r="B1014" s="1916" t="str">
        <f>'4K'!AH20</f>
        <v>WWS1101SWD</v>
      </c>
      <c r="C1014" s="239" t="s">
        <v>13573</v>
      </c>
      <c r="E1014" s="301" t="s">
        <v>683</v>
      </c>
      <c r="F1014" s="307" t="str">
        <f>IF(ISBLANK('4K'!F20),"##BLANK",'4K'!F20)</f>
        <v>##BLANK</v>
      </c>
    </row>
    <row r="1015" spans="2:6">
      <c r="B1015" s="1916" t="str">
        <f>'4K'!AI20</f>
        <v>WWS1101HD</v>
      </c>
      <c r="C1015" s="239" t="s">
        <v>13574</v>
      </c>
      <c r="E1015" s="301" t="s">
        <v>683</v>
      </c>
      <c r="F1015" s="307" t="str">
        <f>IF(ISBLANK('4K'!G20),"##BLANK",'4K'!G20)</f>
        <v>##BLANK</v>
      </c>
    </row>
    <row r="1016" spans="2:6">
      <c r="B1016" s="1916" t="str">
        <f>'4K'!AJ20</f>
        <v>WWS1101STD</v>
      </c>
      <c r="C1016" s="239" t="s">
        <v>13575</v>
      </c>
      <c r="E1016" s="301" t="s">
        <v>683</v>
      </c>
      <c r="F1016" s="307" t="str">
        <f>IF(ISBLANK('4K'!H20),"##BLANK",'4K'!H20)</f>
        <v>##BLANK</v>
      </c>
    </row>
    <row r="1017" spans="2:6">
      <c r="B1017" s="1916" t="str">
        <f>'4K'!AK20</f>
        <v>WWS1101SLT</v>
      </c>
      <c r="C1017" s="239" t="s">
        <v>13576</v>
      </c>
      <c r="E1017" s="301" t="s">
        <v>683</v>
      </c>
      <c r="F1017" s="307" t="str">
        <f>IF(ISBLANK('4K'!I20),"##BLANK",'4K'!I20)</f>
        <v>##BLANK</v>
      </c>
    </row>
    <row r="1018" spans="2:6">
      <c r="B1018" s="1916" t="str">
        <f>'4K'!AL20</f>
        <v>WWS1101STP</v>
      </c>
      <c r="C1018" s="239" t="s">
        <v>13577</v>
      </c>
      <c r="E1018" s="301" t="s">
        <v>683</v>
      </c>
      <c r="F1018" s="307" t="str">
        <f>IF(ISBLANK('4K'!J20),"##BLANK",'4K'!J20)</f>
        <v>##BLANK</v>
      </c>
    </row>
    <row r="1019" spans="2:6">
      <c r="B1019" s="1916" t="str">
        <f>'4K'!AM20</f>
        <v>WWS1101SDT</v>
      </c>
      <c r="C1019" s="239" t="s">
        <v>13578</v>
      </c>
      <c r="E1019" s="301" t="s">
        <v>683</v>
      </c>
      <c r="F1019" s="307" t="str">
        <f>IF(ISBLANK('4K'!K20),"##BLANK",'4K'!K20)</f>
        <v>##BLANK</v>
      </c>
    </row>
    <row r="1020" spans="2:6">
      <c r="B1020" s="1916" t="str">
        <f>'4K'!AN20</f>
        <v>WWS1101SDD</v>
      </c>
      <c r="C1020" s="239" t="s">
        <v>13579</v>
      </c>
      <c r="E1020" s="301" t="s">
        <v>683</v>
      </c>
      <c r="F1020" s="307" t="str">
        <f>IF(ISBLANK('4K'!L20),"##BLANK",'4K'!L20)</f>
        <v>##BLANK</v>
      </c>
    </row>
    <row r="1021" spans="2:6">
      <c r="B1021" s="1916" t="str">
        <f>'4K'!AO20</f>
        <v>WWS1101CAS</v>
      </c>
      <c r="C1021" s="239" t="s">
        <v>13580</v>
      </c>
      <c r="E1021" s="301" t="s">
        <v>683</v>
      </c>
      <c r="F1021" s="307">
        <f>IF(ISBLANK('4K'!M20),"##BLANK",'4K'!M20)</f>
        <v>0</v>
      </c>
    </row>
    <row r="1022" spans="2:6">
      <c r="B1022" s="1916" t="str">
        <f>'4K'!AG21</f>
        <v>WWS1102FL</v>
      </c>
      <c r="C1022" s="239" t="s">
        <v>13581</v>
      </c>
      <c r="E1022" s="301" t="s">
        <v>683</v>
      </c>
      <c r="F1022" s="307" t="str">
        <f>IF(ISBLANK('4K'!E21),"##BLANK",'4K'!E21)</f>
        <v>##BLANK</v>
      </c>
    </row>
    <row r="1023" spans="2:6">
      <c r="B1023" s="1916" t="str">
        <f>'4K'!AH21</f>
        <v>WWS1102SWD</v>
      </c>
      <c r="C1023" s="239" t="s">
        <v>13582</v>
      </c>
      <c r="E1023" s="301" t="s">
        <v>683</v>
      </c>
      <c r="F1023" s="307" t="str">
        <f>IF(ISBLANK('4K'!F21),"##BLANK",'4K'!F21)</f>
        <v>##BLANK</v>
      </c>
    </row>
    <row r="1024" spans="2:6">
      <c r="B1024" s="1916" t="str">
        <f>'4K'!AI21</f>
        <v>WWS1102HD</v>
      </c>
      <c r="C1024" s="239" t="s">
        <v>13583</v>
      </c>
      <c r="E1024" s="301" t="s">
        <v>683</v>
      </c>
      <c r="F1024" s="307" t="str">
        <f>IF(ISBLANK('4K'!G21),"##BLANK",'4K'!G21)</f>
        <v>##BLANK</v>
      </c>
    </row>
    <row r="1025" spans="2:6">
      <c r="B1025" s="1916" t="str">
        <f>'4K'!AJ21</f>
        <v>WWS1102STD</v>
      </c>
      <c r="C1025" s="239" t="s">
        <v>13584</v>
      </c>
      <c r="E1025" s="301" t="s">
        <v>683</v>
      </c>
      <c r="F1025" s="307" t="str">
        <f>IF(ISBLANK('4K'!H21),"##BLANK",'4K'!H21)</f>
        <v>##BLANK</v>
      </c>
    </row>
    <row r="1026" spans="2:6">
      <c r="B1026" s="1916" t="str">
        <f>'4K'!AK21</f>
        <v>WWS1102SLT</v>
      </c>
      <c r="C1026" s="239" t="s">
        <v>13585</v>
      </c>
      <c r="E1026" s="301" t="s">
        <v>683</v>
      </c>
      <c r="F1026" s="307" t="str">
        <f>IF(ISBLANK('4K'!I21),"##BLANK",'4K'!I21)</f>
        <v>##BLANK</v>
      </c>
    </row>
    <row r="1027" spans="2:6">
      <c r="B1027" s="1916" t="str">
        <f>'4K'!AL21</f>
        <v>WWS1102STP</v>
      </c>
      <c r="C1027" s="239" t="s">
        <v>13586</v>
      </c>
      <c r="E1027" s="301" t="s">
        <v>683</v>
      </c>
      <c r="F1027" s="307" t="str">
        <f>IF(ISBLANK('4K'!J21),"##BLANK",'4K'!J21)</f>
        <v>##BLANK</v>
      </c>
    </row>
    <row r="1028" spans="2:6">
      <c r="B1028" s="1916" t="str">
        <f>'4K'!AM21</f>
        <v>WWS1102SDT</v>
      </c>
      <c r="C1028" s="239" t="s">
        <v>13587</v>
      </c>
      <c r="E1028" s="301" t="s">
        <v>683</v>
      </c>
      <c r="F1028" s="307" t="str">
        <f>IF(ISBLANK('4K'!K21),"##BLANK",'4K'!K21)</f>
        <v>##BLANK</v>
      </c>
    </row>
    <row r="1029" spans="2:6">
      <c r="B1029" s="1916" t="str">
        <f>'4K'!AN21</f>
        <v>WWS1102SDD</v>
      </c>
      <c r="C1029" s="239" t="s">
        <v>13588</v>
      </c>
      <c r="E1029" s="301" t="s">
        <v>683</v>
      </c>
      <c r="F1029" s="307" t="str">
        <f>IF(ISBLANK('4K'!L21),"##BLANK",'4K'!L21)</f>
        <v>##BLANK</v>
      </c>
    </row>
    <row r="1030" spans="2:6">
      <c r="B1030" s="1916" t="str">
        <f>'4K'!AO21</f>
        <v>WWS1102CAS</v>
      </c>
      <c r="C1030" s="239" t="s">
        <v>13589</v>
      </c>
      <c r="E1030" s="301" t="s">
        <v>683</v>
      </c>
      <c r="F1030" s="307">
        <f>IF(ISBLANK('4K'!M21),"##BLANK",'4K'!M21)</f>
        <v>0</v>
      </c>
    </row>
    <row r="1031" spans="2:6">
      <c r="B1031" s="1916" t="str">
        <f>'4K'!AG24</f>
        <v>WWS1103FL</v>
      </c>
      <c r="C1031" s="239" t="s">
        <v>13590</v>
      </c>
      <c r="E1031" s="301" t="s">
        <v>683</v>
      </c>
      <c r="F1031" s="307" t="str">
        <f>IF(ISBLANK('4K'!E24),"##BLANK",'4K'!E24)</f>
        <v>##BLANK</v>
      </c>
    </row>
    <row r="1032" spans="2:6">
      <c r="B1032" s="1916" t="str">
        <f>'4K'!AH24</f>
        <v>WWS1103SWD</v>
      </c>
      <c r="C1032" s="239" t="s">
        <v>13591</v>
      </c>
      <c r="E1032" s="301" t="s">
        <v>683</v>
      </c>
      <c r="F1032" s="307" t="str">
        <f>IF(ISBLANK('4K'!F24),"##BLANK",'4K'!F24)</f>
        <v>##BLANK</v>
      </c>
    </row>
    <row r="1033" spans="2:6">
      <c r="B1033" s="1916" t="str">
        <f>'4K'!AI24</f>
        <v>WWS1103HD</v>
      </c>
      <c r="C1033" s="239" t="s">
        <v>13592</v>
      </c>
      <c r="E1033" s="301" t="s">
        <v>683</v>
      </c>
      <c r="F1033" s="307" t="str">
        <f>IF(ISBLANK('4K'!G24),"##BLANK",'4K'!G24)</f>
        <v>##BLANK</v>
      </c>
    </row>
    <row r="1034" spans="2:6">
      <c r="B1034" s="1916" t="str">
        <f>'4K'!AJ24</f>
        <v>WWS1103STD</v>
      </c>
      <c r="C1034" s="239" t="s">
        <v>13593</v>
      </c>
      <c r="E1034" s="301" t="s">
        <v>683</v>
      </c>
      <c r="F1034" s="307" t="str">
        <f>IF(ISBLANK('4K'!H24),"##BLANK",'4K'!H24)</f>
        <v>##BLANK</v>
      </c>
    </row>
    <row r="1035" spans="2:6">
      <c r="B1035" s="1916" t="str">
        <f>'4K'!AK24</f>
        <v>WWS1103SLT</v>
      </c>
      <c r="C1035" s="239" t="s">
        <v>13594</v>
      </c>
      <c r="E1035" s="301" t="s">
        <v>683</v>
      </c>
      <c r="F1035" s="307" t="str">
        <f>IF(ISBLANK('4K'!I24),"##BLANK",'4K'!I24)</f>
        <v>##BLANK</v>
      </c>
    </row>
    <row r="1036" spans="2:6">
      <c r="B1036" s="1916" t="str">
        <f>'4K'!AL24</f>
        <v>WWS1103STP</v>
      </c>
      <c r="C1036" s="239" t="s">
        <v>13595</v>
      </c>
      <c r="E1036" s="301" t="s">
        <v>683</v>
      </c>
      <c r="F1036" s="307" t="str">
        <f>IF(ISBLANK('4K'!J24),"##BLANK",'4K'!J24)</f>
        <v>##BLANK</v>
      </c>
    </row>
    <row r="1037" spans="2:6">
      <c r="B1037" s="1916" t="str">
        <f>'4K'!AM24</f>
        <v>WWS1103SDT</v>
      </c>
      <c r="C1037" s="239" t="s">
        <v>13596</v>
      </c>
      <c r="E1037" s="301" t="s">
        <v>683</v>
      </c>
      <c r="F1037" s="307" t="str">
        <f>IF(ISBLANK('4K'!K24),"##BLANK",'4K'!K24)</f>
        <v>##BLANK</v>
      </c>
    </row>
    <row r="1038" spans="2:6">
      <c r="B1038" s="1916" t="str">
        <f>'4K'!AN24</f>
        <v>WWS1103SDD</v>
      </c>
      <c r="C1038" s="239" t="s">
        <v>13597</v>
      </c>
      <c r="E1038" s="301" t="s">
        <v>683</v>
      </c>
      <c r="F1038" s="307" t="str">
        <f>IF(ISBLANK('4K'!L24),"##BLANK",'4K'!L24)</f>
        <v>##BLANK</v>
      </c>
    </row>
    <row r="1039" spans="2:6">
      <c r="B1039" s="1916" t="str">
        <f>'4K'!AO24</f>
        <v>WWS1103CAS</v>
      </c>
      <c r="C1039" s="239" t="s">
        <v>13598</v>
      </c>
      <c r="E1039" s="301" t="s">
        <v>683</v>
      </c>
      <c r="F1039" s="307">
        <f>IF(ISBLANK('4K'!M24),"##BLANK",'4K'!M24)</f>
        <v>0</v>
      </c>
    </row>
    <row r="1040" spans="2:6">
      <c r="B1040" s="1916" t="str">
        <f>'4K'!AG25</f>
        <v>WWS1104FL</v>
      </c>
      <c r="C1040" s="239" t="s">
        <v>13599</v>
      </c>
      <c r="E1040" s="301" t="s">
        <v>683</v>
      </c>
      <c r="F1040" s="307" t="str">
        <f>IF(ISBLANK('4K'!E25),"##BLANK",'4K'!E25)</f>
        <v>##BLANK</v>
      </c>
    </row>
    <row r="1041" spans="2:6">
      <c r="B1041" s="1916" t="str">
        <f>'4K'!AH25</f>
        <v>WWS1104SWD</v>
      </c>
      <c r="C1041" s="239" t="s">
        <v>13600</v>
      </c>
      <c r="E1041" s="301" t="s">
        <v>683</v>
      </c>
      <c r="F1041" s="307" t="str">
        <f>IF(ISBLANK('4K'!F25),"##BLANK",'4K'!F25)</f>
        <v>##BLANK</v>
      </c>
    </row>
    <row r="1042" spans="2:6">
      <c r="B1042" s="1916" t="str">
        <f>'4K'!AI25</f>
        <v>WWS1104HD</v>
      </c>
      <c r="C1042" s="239" t="s">
        <v>13601</v>
      </c>
      <c r="E1042" s="301" t="s">
        <v>683</v>
      </c>
      <c r="F1042" s="307" t="str">
        <f>IF(ISBLANK('4K'!G25),"##BLANK",'4K'!G25)</f>
        <v>##BLANK</v>
      </c>
    </row>
    <row r="1043" spans="2:6">
      <c r="B1043" s="1916" t="str">
        <f>'4K'!AJ25</f>
        <v>WWS1104STD</v>
      </c>
      <c r="C1043" s="239" t="s">
        <v>13602</v>
      </c>
      <c r="E1043" s="301" t="s">
        <v>683</v>
      </c>
      <c r="F1043" s="307" t="str">
        <f>IF(ISBLANK('4K'!H25),"##BLANK",'4K'!H25)</f>
        <v>##BLANK</v>
      </c>
    </row>
    <row r="1044" spans="2:6">
      <c r="B1044" s="1916" t="str">
        <f>'4K'!AK25</f>
        <v>WWS1104SLT</v>
      </c>
      <c r="C1044" s="239" t="s">
        <v>13603</v>
      </c>
      <c r="E1044" s="301" t="s">
        <v>683</v>
      </c>
      <c r="F1044" s="307" t="str">
        <f>IF(ISBLANK('4K'!I25),"##BLANK",'4K'!I25)</f>
        <v>##BLANK</v>
      </c>
    </row>
    <row r="1045" spans="2:6">
      <c r="B1045" s="1916" t="str">
        <f>'4K'!AL25</f>
        <v>WWS1104STP</v>
      </c>
      <c r="C1045" s="239" t="s">
        <v>13604</v>
      </c>
      <c r="E1045" s="301" t="s">
        <v>683</v>
      </c>
      <c r="F1045" s="307" t="str">
        <f>IF(ISBLANK('4K'!J25),"##BLANK",'4K'!J25)</f>
        <v>##BLANK</v>
      </c>
    </row>
    <row r="1046" spans="2:6">
      <c r="B1046" s="1916" t="str">
        <f>'4K'!AM25</f>
        <v>WWS1104SDT</v>
      </c>
      <c r="C1046" s="239" t="s">
        <v>13605</v>
      </c>
      <c r="E1046" s="301" t="s">
        <v>683</v>
      </c>
      <c r="F1046" s="307" t="str">
        <f>IF(ISBLANK('4K'!K25),"##BLANK",'4K'!K25)</f>
        <v>##BLANK</v>
      </c>
    </row>
    <row r="1047" spans="2:6">
      <c r="B1047" s="1916" t="str">
        <f>'4K'!AN25</f>
        <v>WWS1104SDD</v>
      </c>
      <c r="C1047" s="239" t="s">
        <v>13606</v>
      </c>
      <c r="E1047" s="301" t="s">
        <v>683</v>
      </c>
      <c r="F1047" s="307" t="str">
        <f>IF(ISBLANK('4K'!L25),"##BLANK",'4K'!L25)</f>
        <v>##BLANK</v>
      </c>
    </row>
    <row r="1048" spans="2:6">
      <c r="B1048" s="1916" t="str">
        <f>'4K'!AO25</f>
        <v>WWS1104CAS</v>
      </c>
      <c r="C1048" s="239" t="s">
        <v>13607</v>
      </c>
      <c r="E1048" s="301" t="s">
        <v>683</v>
      </c>
      <c r="F1048" s="307">
        <f>IF(ISBLANK('4K'!M25),"##BLANK",'4K'!M25)</f>
        <v>0</v>
      </c>
    </row>
    <row r="1049" spans="2:6">
      <c r="B1049" s="1916" t="str">
        <f>'4K'!AG26</f>
        <v>WWS1105FL</v>
      </c>
      <c r="C1049" s="239" t="s">
        <v>13608</v>
      </c>
      <c r="E1049" s="301" t="s">
        <v>683</v>
      </c>
      <c r="F1049" s="307" t="str">
        <f>IF(ISBLANK('4K'!E26),"##BLANK",'4K'!E26)</f>
        <v>##BLANK</v>
      </c>
    </row>
    <row r="1050" spans="2:6">
      <c r="B1050" s="1916" t="str">
        <f>'4K'!AH26</f>
        <v>WWS1105SWD</v>
      </c>
      <c r="C1050" s="239" t="s">
        <v>13609</v>
      </c>
      <c r="E1050" s="301" t="s">
        <v>683</v>
      </c>
      <c r="F1050" s="307" t="str">
        <f>IF(ISBLANK('4K'!F26),"##BLANK",'4K'!F26)</f>
        <v>##BLANK</v>
      </c>
    </row>
    <row r="1051" spans="2:6">
      <c r="B1051" s="1916" t="str">
        <f>'4K'!AI26</f>
        <v>WWS1105HD</v>
      </c>
      <c r="C1051" s="239" t="s">
        <v>13610</v>
      </c>
      <c r="E1051" s="301" t="s">
        <v>683</v>
      </c>
      <c r="F1051" s="307" t="str">
        <f>IF(ISBLANK('4K'!G26),"##BLANK",'4K'!G26)</f>
        <v>##BLANK</v>
      </c>
    </row>
    <row r="1052" spans="2:6">
      <c r="B1052" s="1916" t="str">
        <f>'4K'!AJ26</f>
        <v>WWS1105STD</v>
      </c>
      <c r="C1052" s="239" t="s">
        <v>13611</v>
      </c>
      <c r="E1052" s="301" t="s">
        <v>683</v>
      </c>
      <c r="F1052" s="307" t="str">
        <f>IF(ISBLANK('4K'!H26),"##BLANK",'4K'!H26)</f>
        <v>##BLANK</v>
      </c>
    </row>
    <row r="1053" spans="2:6">
      <c r="B1053" s="1916" t="str">
        <f>'4K'!AK26</f>
        <v>WWS1105SLT</v>
      </c>
      <c r="C1053" s="239" t="s">
        <v>13612</v>
      </c>
      <c r="E1053" s="301" t="s">
        <v>683</v>
      </c>
      <c r="F1053" s="307" t="str">
        <f>IF(ISBLANK('4K'!I26),"##BLANK",'4K'!I26)</f>
        <v>##BLANK</v>
      </c>
    </row>
    <row r="1054" spans="2:6">
      <c r="B1054" s="1916" t="str">
        <f>'4K'!AL26</f>
        <v>WWS1105STP</v>
      </c>
      <c r="C1054" s="239" t="s">
        <v>13613</v>
      </c>
      <c r="E1054" s="301" t="s">
        <v>683</v>
      </c>
      <c r="F1054" s="307" t="str">
        <f>IF(ISBLANK('4K'!J26),"##BLANK",'4K'!J26)</f>
        <v>##BLANK</v>
      </c>
    </row>
    <row r="1055" spans="2:6">
      <c r="B1055" s="1916" t="str">
        <f>'4K'!AM26</f>
        <v>WWS1105SDT</v>
      </c>
      <c r="C1055" s="239" t="s">
        <v>13614</v>
      </c>
      <c r="E1055" s="301" t="s">
        <v>683</v>
      </c>
      <c r="F1055" s="307" t="str">
        <f>IF(ISBLANK('4K'!K26),"##BLANK",'4K'!K26)</f>
        <v>##BLANK</v>
      </c>
    </row>
    <row r="1056" spans="2:6">
      <c r="B1056" s="1916" t="str">
        <f>'4K'!AN26</f>
        <v>WWS1105SDD</v>
      </c>
      <c r="C1056" s="239" t="s">
        <v>13615</v>
      </c>
      <c r="E1056" s="301" t="s">
        <v>683</v>
      </c>
      <c r="F1056" s="307" t="str">
        <f>IF(ISBLANK('4K'!L26),"##BLANK",'4K'!L26)</f>
        <v>##BLANK</v>
      </c>
    </row>
    <row r="1057" spans="2:6">
      <c r="B1057" s="1916" t="str">
        <f>'4K'!AO26</f>
        <v>WWS1105CAS</v>
      </c>
      <c r="C1057" s="239" t="s">
        <v>13616</v>
      </c>
      <c r="E1057" s="301" t="s">
        <v>683</v>
      </c>
      <c r="F1057" s="307">
        <f>IF(ISBLANK('4K'!M26),"##BLANK",'4K'!M26)</f>
        <v>0</v>
      </c>
    </row>
    <row r="1058" spans="2:6">
      <c r="B1058" s="1916" t="str">
        <f>'4K'!AG28</f>
        <v>WWS1106FL</v>
      </c>
      <c r="C1058" s="239" t="s">
        <v>13617</v>
      </c>
      <c r="E1058" s="301" t="s">
        <v>683</v>
      </c>
      <c r="F1058" s="307">
        <f>IF(ISBLANK('4K'!E28),"##BLANK",'4K'!E28)</f>
        <v>0</v>
      </c>
    </row>
    <row r="1059" spans="2:6">
      <c r="B1059" s="1916" t="str">
        <f>'4K'!AH28</f>
        <v>WWS1106SWD</v>
      </c>
      <c r="C1059" s="239" t="s">
        <v>13618</v>
      </c>
      <c r="E1059" s="301" t="s">
        <v>683</v>
      </c>
      <c r="F1059" s="307">
        <f>IF(ISBLANK('4K'!F28),"##BLANK",'4K'!F28)</f>
        <v>0</v>
      </c>
    </row>
    <row r="1060" spans="2:6">
      <c r="B1060" s="1916" t="str">
        <f>'4K'!AI28</f>
        <v>WWS1106HD</v>
      </c>
      <c r="C1060" s="239" t="s">
        <v>13619</v>
      </c>
      <c r="E1060" s="301" t="s">
        <v>683</v>
      </c>
      <c r="F1060" s="307">
        <f>IF(ISBLANK('4K'!G28),"##BLANK",'4K'!G28)</f>
        <v>0</v>
      </c>
    </row>
    <row r="1061" spans="2:6">
      <c r="B1061" s="1916" t="str">
        <f>'4K'!AJ28</f>
        <v>WWS1106STD</v>
      </c>
      <c r="C1061" s="239" t="s">
        <v>13620</v>
      </c>
      <c r="E1061" s="301" t="s">
        <v>683</v>
      </c>
      <c r="F1061" s="307">
        <f>IF(ISBLANK('4K'!H28),"##BLANK",'4K'!H28)</f>
        <v>0</v>
      </c>
    </row>
    <row r="1062" spans="2:6">
      <c r="B1062" s="1916" t="str">
        <f>'4K'!AK28</f>
        <v>WWS1106SLT</v>
      </c>
      <c r="C1062" s="239" t="s">
        <v>13621</v>
      </c>
      <c r="E1062" s="301" t="s">
        <v>683</v>
      </c>
      <c r="F1062" s="307">
        <f>IF(ISBLANK('4K'!I28),"##BLANK",'4K'!I28)</f>
        <v>0</v>
      </c>
    </row>
    <row r="1063" spans="2:6">
      <c r="B1063" s="1916" t="str">
        <f>'4K'!AL28</f>
        <v>WWS1106STP</v>
      </c>
      <c r="C1063" s="239" t="s">
        <v>13622</v>
      </c>
      <c r="E1063" s="301" t="s">
        <v>683</v>
      </c>
      <c r="F1063" s="307">
        <f>IF(ISBLANK('4K'!J28),"##BLANK",'4K'!J28)</f>
        <v>0</v>
      </c>
    </row>
    <row r="1064" spans="2:6">
      <c r="B1064" s="1916" t="str">
        <f>'4K'!AM28</f>
        <v>WWS1106SDT</v>
      </c>
      <c r="C1064" s="239" t="s">
        <v>13623</v>
      </c>
      <c r="E1064" s="301" t="s">
        <v>683</v>
      </c>
      <c r="F1064" s="307">
        <f>IF(ISBLANK('4K'!K28),"##BLANK",'4K'!K28)</f>
        <v>0</v>
      </c>
    </row>
    <row r="1065" spans="2:6">
      <c r="B1065" s="1917" t="str">
        <f>'4K'!AN28</f>
        <v>WWS1106SDD</v>
      </c>
      <c r="C1065" s="239" t="s">
        <v>13624</v>
      </c>
      <c r="E1065" s="301" t="s">
        <v>683</v>
      </c>
      <c r="F1065" s="307">
        <f>IF(ISBLANK('4K'!L28),"##BLANK",'4K'!L28)</f>
        <v>0</v>
      </c>
    </row>
    <row r="1066" spans="2:6">
      <c r="B1066" s="1917" t="str">
        <f>'4K'!AO28</f>
        <v>WWS1106CAS</v>
      </c>
      <c r="C1066" s="239" t="s">
        <v>11816</v>
      </c>
      <c r="E1066" s="301" t="s">
        <v>683</v>
      </c>
      <c r="F1066" s="307">
        <f>IF(ISBLANK('4K'!M28),"##BLANK",'4K'!M28)</f>
        <v>0</v>
      </c>
    </row>
    <row r="1067" spans="2:6">
      <c r="B1067" s="1917" t="str">
        <f>'4K'!AG31</f>
        <v>WWS1012FL</v>
      </c>
      <c r="C1067" s="239" t="s">
        <v>13625</v>
      </c>
      <c r="E1067" s="301" t="s">
        <v>683</v>
      </c>
      <c r="F1067" s="307" t="str">
        <f>IF(ISBLANK('4K'!E31),"##BLANK",'4K'!E31)</f>
        <v>##BLANK</v>
      </c>
    </row>
    <row r="1068" spans="2:6">
      <c r="B1068" s="1917" t="str">
        <f>'4K'!AH31</f>
        <v>WWS1012SWD</v>
      </c>
      <c r="C1068" s="239" t="s">
        <v>13626</v>
      </c>
      <c r="E1068" s="301" t="s">
        <v>683</v>
      </c>
      <c r="F1068" s="307" t="str">
        <f>IF(ISBLANK('4K'!F31),"##BLANK",'4K'!F31)</f>
        <v>##BLANK</v>
      </c>
    </row>
    <row r="1069" spans="2:6">
      <c r="B1069" s="1917" t="str">
        <f>'4K'!AI31</f>
        <v>WWS1012HD</v>
      </c>
      <c r="C1069" s="239" t="s">
        <v>13627</v>
      </c>
      <c r="E1069" s="301" t="s">
        <v>683</v>
      </c>
      <c r="F1069" s="307" t="str">
        <f>IF(ISBLANK('4K'!G31),"##BLANK",'4K'!G31)</f>
        <v>##BLANK</v>
      </c>
    </row>
    <row r="1070" spans="2:6">
      <c r="B1070" s="1917" t="str">
        <f>'4K'!AJ31</f>
        <v>WWS1012STD</v>
      </c>
      <c r="C1070" s="239" t="s">
        <v>13628</v>
      </c>
      <c r="E1070" s="301" t="s">
        <v>683</v>
      </c>
      <c r="F1070" s="307" t="str">
        <f>IF(ISBLANK('4K'!H31),"##BLANK",'4K'!H31)</f>
        <v>##BLANK</v>
      </c>
    </row>
    <row r="1071" spans="2:6">
      <c r="B1071" s="1917" t="str">
        <f>'4K'!AK31</f>
        <v>WWS1012SLT</v>
      </c>
      <c r="C1071" s="239" t="s">
        <v>13629</v>
      </c>
      <c r="E1071" s="301" t="s">
        <v>683</v>
      </c>
      <c r="F1071" s="307" t="str">
        <f>IF(ISBLANK('4K'!I31),"##BLANK",'4K'!I31)</f>
        <v>##BLANK</v>
      </c>
    </row>
    <row r="1072" spans="2:6">
      <c r="B1072" s="1917" t="str">
        <f>'4K'!AL31</f>
        <v>WWS1012STP</v>
      </c>
      <c r="C1072" s="239" t="s">
        <v>13630</v>
      </c>
      <c r="E1072" s="301" t="s">
        <v>683</v>
      </c>
      <c r="F1072" s="307" t="str">
        <f>IF(ISBLANK('4K'!J31),"##BLANK",'4K'!J31)</f>
        <v>##BLANK</v>
      </c>
    </row>
    <row r="1073" spans="2:6">
      <c r="B1073" s="1917" t="str">
        <f>'4K'!AM31</f>
        <v>WWS1012SDT</v>
      </c>
      <c r="C1073" s="239" t="s">
        <v>13631</v>
      </c>
      <c r="E1073" s="301" t="s">
        <v>683</v>
      </c>
      <c r="F1073" s="307" t="str">
        <f>IF(ISBLANK('4K'!K31),"##BLANK",'4K'!K31)</f>
        <v>##BLANK</v>
      </c>
    </row>
    <row r="1074" spans="2:6">
      <c r="B1074" s="1917" t="str">
        <f>'4K'!AN31</f>
        <v>WWS1012SDD</v>
      </c>
      <c r="C1074" s="239" t="s">
        <v>13632</v>
      </c>
      <c r="E1074" s="301" t="s">
        <v>683</v>
      </c>
      <c r="F1074" s="307" t="str">
        <f>IF(ISBLANK('4K'!L31),"##BLANK",'4K'!L31)</f>
        <v>##BLANK</v>
      </c>
    </row>
    <row r="1075" spans="2:6">
      <c r="B1075" s="1917" t="str">
        <f>'4K'!AO31</f>
        <v>WWS1012CAS</v>
      </c>
      <c r="C1075" s="239" t="s">
        <v>13482</v>
      </c>
      <c r="E1075" s="301" t="s">
        <v>683</v>
      </c>
      <c r="F1075" s="307">
        <f>IF(ISBLANK('4K'!M31),"##BLANK",'4K'!M31)</f>
        <v>0</v>
      </c>
    </row>
    <row r="1076" spans="2:6">
      <c r="B1076" s="1917" t="str">
        <f>'4K'!AG32</f>
        <v>WWS1013FL</v>
      </c>
      <c r="C1076" s="239" t="s">
        <v>13633</v>
      </c>
      <c r="E1076" s="301" t="s">
        <v>683</v>
      </c>
      <c r="F1076" s="307" t="str">
        <f>IF(ISBLANK('4K'!E32),"##BLANK",'4K'!E32)</f>
        <v>##BLANK</v>
      </c>
    </row>
    <row r="1077" spans="2:6">
      <c r="B1077" s="1917" t="str">
        <f>'4K'!AH32</f>
        <v>WWS1013SWD</v>
      </c>
      <c r="C1077" s="239" t="s">
        <v>13634</v>
      </c>
      <c r="E1077" s="301" t="s">
        <v>683</v>
      </c>
      <c r="F1077" s="307" t="str">
        <f>IF(ISBLANK('4K'!F32),"##BLANK",'4K'!F32)</f>
        <v>##BLANK</v>
      </c>
    </row>
    <row r="1078" spans="2:6">
      <c r="B1078" s="1917" t="str">
        <f>'4K'!AI32</f>
        <v>WWS1013HD</v>
      </c>
      <c r="C1078" s="239" t="s">
        <v>13635</v>
      </c>
      <c r="E1078" s="301" t="s">
        <v>683</v>
      </c>
      <c r="F1078" s="307" t="str">
        <f>IF(ISBLANK('4K'!G32),"##BLANK",'4K'!G32)</f>
        <v>##BLANK</v>
      </c>
    </row>
    <row r="1079" spans="2:6">
      <c r="B1079" s="1917" t="str">
        <f>'4K'!AJ32</f>
        <v>WWS1013STD</v>
      </c>
      <c r="C1079" s="239" t="s">
        <v>13636</v>
      </c>
      <c r="E1079" s="301" t="s">
        <v>683</v>
      </c>
      <c r="F1079" s="307" t="str">
        <f>IF(ISBLANK('4K'!H32),"##BLANK",'4K'!H32)</f>
        <v>##BLANK</v>
      </c>
    </row>
    <row r="1080" spans="2:6">
      <c r="B1080" s="1917" t="str">
        <f>'4K'!AK32</f>
        <v>WWS1013SLT</v>
      </c>
      <c r="C1080" s="239" t="s">
        <v>13637</v>
      </c>
      <c r="E1080" s="301" t="s">
        <v>683</v>
      </c>
      <c r="F1080" s="307" t="str">
        <f>IF(ISBLANK('4K'!I32),"##BLANK",'4K'!I32)</f>
        <v>##BLANK</v>
      </c>
    </row>
    <row r="1081" spans="2:6">
      <c r="B1081" s="1917" t="str">
        <f>'4K'!AL32</f>
        <v>WWS1013STP</v>
      </c>
      <c r="C1081" s="239" t="s">
        <v>13638</v>
      </c>
      <c r="E1081" s="301" t="s">
        <v>683</v>
      </c>
      <c r="F1081" s="307" t="str">
        <f>IF(ISBLANK('4K'!J32),"##BLANK",'4K'!J32)</f>
        <v>##BLANK</v>
      </c>
    </row>
    <row r="1082" spans="2:6">
      <c r="B1082" s="1917" t="str">
        <f>'4K'!AM32</f>
        <v>WWS1013SDT</v>
      </c>
      <c r="C1082" s="239" t="s">
        <v>13639</v>
      </c>
      <c r="E1082" s="301" t="s">
        <v>683</v>
      </c>
      <c r="F1082" s="307" t="str">
        <f>IF(ISBLANK('4K'!K32),"##BLANK",'4K'!K32)</f>
        <v>##BLANK</v>
      </c>
    </row>
    <row r="1083" spans="2:6">
      <c r="B1083" s="1917" t="str">
        <f>'4K'!AN32</f>
        <v>WWS1013SDD</v>
      </c>
      <c r="C1083" s="239" t="s">
        <v>13640</v>
      </c>
      <c r="E1083" s="301" t="s">
        <v>683</v>
      </c>
      <c r="F1083" s="307" t="str">
        <f>IF(ISBLANK('4K'!L32),"##BLANK",'4K'!L32)</f>
        <v>##BLANK</v>
      </c>
    </row>
    <row r="1084" spans="2:6">
      <c r="B1084" s="1917" t="str">
        <f>'4K'!AO32</f>
        <v>WWS1013CAS</v>
      </c>
      <c r="C1084" s="239" t="s">
        <v>13488</v>
      </c>
      <c r="E1084" s="301" t="s">
        <v>683</v>
      </c>
      <c r="F1084" s="307">
        <f>IF(ISBLANK('4K'!M32),"##BLANK",'4K'!M32)</f>
        <v>0</v>
      </c>
    </row>
    <row r="1085" spans="2:6">
      <c r="B1085" s="1917" t="str">
        <f>'4K'!AG33</f>
        <v>WWS1107FL</v>
      </c>
      <c r="C1085" s="239" t="s">
        <v>13641</v>
      </c>
      <c r="E1085" s="301" t="s">
        <v>683</v>
      </c>
      <c r="F1085" s="307">
        <f>IF(ISBLANK('4K'!E33),"##BLANK",'4K'!E33)</f>
        <v>0</v>
      </c>
    </row>
    <row r="1086" spans="2:6">
      <c r="B1086" s="1917" t="str">
        <f>'4K'!AH33</f>
        <v>WWS1107SWD</v>
      </c>
      <c r="C1086" s="239" t="s">
        <v>13642</v>
      </c>
      <c r="E1086" s="301" t="s">
        <v>683</v>
      </c>
      <c r="F1086" s="307">
        <f>IF(ISBLANK('4K'!F33),"##BLANK",'4K'!F33)</f>
        <v>0</v>
      </c>
    </row>
    <row r="1087" spans="2:6">
      <c r="B1087" s="1917" t="str">
        <f>'4K'!AI33</f>
        <v>WWS1107HD</v>
      </c>
      <c r="C1087" s="239" t="s">
        <v>13643</v>
      </c>
      <c r="E1087" s="301" t="s">
        <v>683</v>
      </c>
      <c r="F1087" s="307">
        <f>IF(ISBLANK('4K'!G33),"##BLANK",'4K'!G33)</f>
        <v>0</v>
      </c>
    </row>
    <row r="1088" spans="2:6">
      <c r="B1088" s="1917" t="str">
        <f>'4K'!AJ33</f>
        <v>WWS1107STD</v>
      </c>
      <c r="C1088" s="239" t="s">
        <v>13644</v>
      </c>
      <c r="E1088" s="301" t="s">
        <v>683</v>
      </c>
      <c r="F1088" s="307">
        <f>IF(ISBLANK('4K'!H33),"##BLANK",'4K'!H33)</f>
        <v>0</v>
      </c>
    </row>
    <row r="1089" spans="2:6">
      <c r="B1089" s="1917" t="str">
        <f>'4K'!AK33</f>
        <v>WWS1107SLT</v>
      </c>
      <c r="C1089" s="239" t="s">
        <v>13645</v>
      </c>
      <c r="E1089" s="301" t="s">
        <v>683</v>
      </c>
      <c r="F1089" s="307">
        <f>IF(ISBLANK('4K'!I33),"##BLANK",'4K'!I33)</f>
        <v>0</v>
      </c>
    </row>
    <row r="1090" spans="2:6">
      <c r="B1090" s="1917" t="str">
        <f>'4K'!AL33</f>
        <v>WWS1107STP</v>
      </c>
      <c r="C1090" s="239" t="s">
        <v>13646</v>
      </c>
      <c r="E1090" s="301" t="s">
        <v>683</v>
      </c>
      <c r="F1090" s="307">
        <f>IF(ISBLANK('4K'!J33),"##BLANK",'4K'!J33)</f>
        <v>0</v>
      </c>
    </row>
    <row r="1091" spans="2:6">
      <c r="B1091" s="1917" t="str">
        <f>'4K'!AM33</f>
        <v>WWS1107SDT</v>
      </c>
      <c r="C1091" s="239" t="s">
        <v>13647</v>
      </c>
      <c r="E1091" s="301" t="s">
        <v>683</v>
      </c>
      <c r="F1091" s="307">
        <f>IF(ISBLANK('4K'!K33),"##BLANK",'4K'!K33)</f>
        <v>0</v>
      </c>
    </row>
    <row r="1092" spans="2:6">
      <c r="B1092" s="1917" t="str">
        <f>'4K'!AN33</f>
        <v>WWS1107SDD</v>
      </c>
      <c r="C1092" s="239" t="s">
        <v>13648</v>
      </c>
      <c r="E1092" s="301" t="s">
        <v>683</v>
      </c>
      <c r="F1092" s="307">
        <f>IF(ISBLANK('4K'!L33),"##BLANK",'4K'!L33)</f>
        <v>0</v>
      </c>
    </row>
    <row r="1093" spans="2:6">
      <c r="B1093" s="1917" t="str">
        <f>'4K'!AO33</f>
        <v>WWS1107CAS</v>
      </c>
      <c r="C1093" s="239" t="s">
        <v>13494</v>
      </c>
      <c r="E1093" s="301" t="s">
        <v>683</v>
      </c>
      <c r="F1093" s="307">
        <f>IF(ISBLANK('4K'!M33),"##BLANK",'4K'!M33)</f>
        <v>0</v>
      </c>
    </row>
    <row r="1094" spans="2:6">
      <c r="B1094" s="1917" t="str">
        <f>'4K'!AG36</f>
        <v>WWS1108FL</v>
      </c>
      <c r="C1094" s="239" t="s">
        <v>13649</v>
      </c>
      <c r="E1094" s="301" t="s">
        <v>683</v>
      </c>
      <c r="F1094" s="307" t="str">
        <f>IF(ISBLANK('4K'!E36),"##BLANK",'4K'!E36)</f>
        <v>##BLANK</v>
      </c>
    </row>
    <row r="1095" spans="2:6">
      <c r="B1095" s="1917" t="str">
        <f>'4K'!AH36</f>
        <v>WWS1108SWD</v>
      </c>
      <c r="C1095" s="239" t="s">
        <v>13650</v>
      </c>
      <c r="E1095" s="301" t="s">
        <v>683</v>
      </c>
      <c r="F1095" s="307" t="str">
        <f>IF(ISBLANK('4K'!F36),"##BLANK",'4K'!F36)</f>
        <v>##BLANK</v>
      </c>
    </row>
    <row r="1096" spans="2:6">
      <c r="B1096" s="1917" t="str">
        <f>'4K'!AI36</f>
        <v>WWS1108HD</v>
      </c>
      <c r="C1096" s="239" t="s">
        <v>13651</v>
      </c>
      <c r="E1096" s="301" t="s">
        <v>683</v>
      </c>
      <c r="F1096" s="307" t="str">
        <f>IF(ISBLANK('4K'!G36),"##BLANK",'4K'!G36)</f>
        <v>##BLANK</v>
      </c>
    </row>
    <row r="1097" spans="2:6">
      <c r="B1097" s="1917" t="str">
        <f>'4K'!AJ36</f>
        <v>WWS1108STD</v>
      </c>
      <c r="C1097" s="239" t="s">
        <v>13652</v>
      </c>
      <c r="E1097" s="301" t="s">
        <v>683</v>
      </c>
      <c r="F1097" s="307" t="str">
        <f>IF(ISBLANK('4K'!H36),"##BLANK",'4K'!H36)</f>
        <v>##BLANK</v>
      </c>
    </row>
    <row r="1098" spans="2:6">
      <c r="B1098" s="1917" t="str">
        <f>'4K'!AK36</f>
        <v>WWS1108SLT</v>
      </c>
      <c r="C1098" s="239" t="s">
        <v>13653</v>
      </c>
      <c r="E1098" s="301" t="s">
        <v>683</v>
      </c>
      <c r="F1098" s="307" t="str">
        <f>IF(ISBLANK('4K'!I36),"##BLANK",'4K'!I36)</f>
        <v>##BLANK</v>
      </c>
    </row>
    <row r="1099" spans="2:6">
      <c r="B1099" s="1917" t="str">
        <f>'4K'!AL36</f>
        <v>WWS1108STP</v>
      </c>
      <c r="C1099" s="239" t="s">
        <v>13654</v>
      </c>
      <c r="E1099" s="301" t="s">
        <v>683</v>
      </c>
      <c r="F1099" s="307" t="str">
        <f>IF(ISBLANK('4K'!J36),"##BLANK",'4K'!J36)</f>
        <v>##BLANK</v>
      </c>
    </row>
    <row r="1100" spans="2:6">
      <c r="B1100" s="1917" t="str">
        <f>'4K'!AM36</f>
        <v>WWS1108SDT</v>
      </c>
      <c r="C1100" s="239" t="s">
        <v>13655</v>
      </c>
      <c r="E1100" s="301" t="s">
        <v>683</v>
      </c>
      <c r="F1100" s="307" t="str">
        <f>IF(ISBLANK('4K'!K36),"##BLANK",'4K'!K36)</f>
        <v>##BLANK</v>
      </c>
    </row>
    <row r="1101" spans="2:6">
      <c r="B1101" s="1917" t="str">
        <f>'4K'!AN36</f>
        <v>WWS1108SDD</v>
      </c>
      <c r="C1101" s="239" t="s">
        <v>13656</v>
      </c>
      <c r="E1101" s="301" t="s">
        <v>683</v>
      </c>
      <c r="F1101" s="307" t="str">
        <f>IF(ISBLANK('4K'!L36),"##BLANK",'4K'!L36)</f>
        <v>##BLANK</v>
      </c>
    </row>
    <row r="1102" spans="2:6">
      <c r="B1102" s="1917" t="str">
        <f>'4K'!AO36</f>
        <v>WWS1108CAS</v>
      </c>
      <c r="C1102" s="239" t="s">
        <v>13500</v>
      </c>
      <c r="E1102" s="301" t="s">
        <v>683</v>
      </c>
      <c r="F1102" s="307">
        <f>IF(ISBLANK('4K'!M36),"##BLANK",'4K'!M36)</f>
        <v>0</v>
      </c>
    </row>
    <row r="1103" spans="2:6">
      <c r="B1103" s="1917" t="str">
        <f>'4K'!AG39</f>
        <v>WWS01001FL_AMP</v>
      </c>
      <c r="C1103" s="239" t="s">
        <v>13657</v>
      </c>
      <c r="E1103" s="301" t="s">
        <v>683</v>
      </c>
      <c r="F1103" s="307" t="str">
        <f>IF(ISBLANK('4K'!E39),"##BLANK",'4K'!E39)</f>
        <v>##BLANK</v>
      </c>
    </row>
    <row r="1104" spans="2:6">
      <c r="B1104" s="1917" t="str">
        <f>'4K'!AH39</f>
        <v>WWS01001SWD_AMP</v>
      </c>
      <c r="C1104" s="239" t="s">
        <v>13658</v>
      </c>
      <c r="E1104" s="301" t="s">
        <v>683</v>
      </c>
      <c r="F1104" s="307" t="str">
        <f>IF(ISBLANK('4K'!F39),"##BLANK",'4K'!F39)</f>
        <v>##BLANK</v>
      </c>
    </row>
    <row r="1105" spans="2:6">
      <c r="B1105" s="1917" t="str">
        <f>'4K'!AI39</f>
        <v>WWS01001HD_AMP</v>
      </c>
      <c r="C1105" s="239" t="s">
        <v>13659</v>
      </c>
      <c r="E1105" s="301" t="s">
        <v>683</v>
      </c>
      <c r="F1105" s="307" t="str">
        <f>IF(ISBLANK('4K'!G39),"##BLANK",'4K'!G39)</f>
        <v>##BLANK</v>
      </c>
    </row>
    <row r="1106" spans="2:6">
      <c r="B1106" s="1917" t="str">
        <f>'4K'!AJ39</f>
        <v>WWS01001STD_AMP</v>
      </c>
      <c r="C1106" s="239" t="s">
        <v>13660</v>
      </c>
      <c r="E1106" s="301" t="s">
        <v>683</v>
      </c>
      <c r="F1106" s="307" t="str">
        <f>IF(ISBLANK('4K'!H39),"##BLANK",'4K'!H39)</f>
        <v>##BLANK</v>
      </c>
    </row>
    <row r="1107" spans="2:6">
      <c r="B1107" s="1917" t="str">
        <f>'4K'!AK39</f>
        <v>WWS01001SLT_AMP</v>
      </c>
      <c r="C1107" s="239" t="s">
        <v>13661</v>
      </c>
      <c r="E1107" s="301" t="s">
        <v>683</v>
      </c>
      <c r="F1107" s="307" t="str">
        <f>IF(ISBLANK('4K'!I39),"##BLANK",'4K'!I39)</f>
        <v>##BLANK</v>
      </c>
    </row>
    <row r="1108" spans="2:6">
      <c r="B1108" s="1917" t="str">
        <f>'4K'!AL39</f>
        <v>WWS01001STP_AMP</v>
      </c>
      <c r="C1108" s="239" t="s">
        <v>13662</v>
      </c>
      <c r="E1108" s="301" t="s">
        <v>683</v>
      </c>
      <c r="F1108" s="307" t="str">
        <f>IF(ISBLANK('4K'!J39),"##BLANK",'4K'!J39)</f>
        <v>##BLANK</v>
      </c>
    </row>
    <row r="1109" spans="2:6">
      <c r="B1109" s="1917" t="str">
        <f>'4K'!AM39</f>
        <v>WWS01001SDT_AMP</v>
      </c>
      <c r="C1109" s="239" t="s">
        <v>13663</v>
      </c>
      <c r="E1109" s="301" t="s">
        <v>683</v>
      </c>
      <c r="F1109" s="307" t="str">
        <f>IF(ISBLANK('4K'!K39),"##BLANK",'4K'!K39)</f>
        <v>##BLANK</v>
      </c>
    </row>
    <row r="1110" spans="2:6">
      <c r="B1110" s="1917" t="str">
        <f>'4K'!AN39</f>
        <v>WWS01001SDD_AMP</v>
      </c>
      <c r="C1110" s="239" t="s">
        <v>13664</v>
      </c>
      <c r="E1110" s="301" t="s">
        <v>683</v>
      </c>
      <c r="F1110" s="307" t="str">
        <f>IF(ISBLANK('4K'!L39),"##BLANK",'4K'!L39)</f>
        <v>##BLANK</v>
      </c>
    </row>
    <row r="1111" spans="2:6">
      <c r="B1111" s="1917" t="str">
        <f>'4K'!AO39</f>
        <v>WWS01001CAS_AMP</v>
      </c>
      <c r="C1111" s="239" t="s">
        <v>13665</v>
      </c>
      <c r="E1111" s="301" t="s">
        <v>683</v>
      </c>
      <c r="F1111" s="307">
        <f>IF(ISBLANK('4K'!M39),"##BLANK",'4K'!M39)</f>
        <v>0</v>
      </c>
    </row>
    <row r="1112" spans="2:6">
      <c r="B1112" s="1917" t="str">
        <f>'4K'!AG40</f>
        <v>WWS01002FL_AMP</v>
      </c>
      <c r="C1112" s="239" t="s">
        <v>13666</v>
      </c>
      <c r="E1112" s="301" t="s">
        <v>683</v>
      </c>
      <c r="F1112" s="307" t="str">
        <f>IF(ISBLANK('4K'!E40),"##BLANK",'4K'!E40)</f>
        <v>##BLANK</v>
      </c>
    </row>
    <row r="1113" spans="2:6">
      <c r="B1113" s="1917" t="str">
        <f>'4K'!AH40</f>
        <v>WWS01002SWD_AMP</v>
      </c>
      <c r="C1113" s="239" t="s">
        <v>13667</v>
      </c>
      <c r="E1113" s="301" t="s">
        <v>683</v>
      </c>
      <c r="F1113" s="307" t="str">
        <f>IF(ISBLANK('4K'!F40),"##BLANK",'4K'!F40)</f>
        <v>##BLANK</v>
      </c>
    </row>
    <row r="1114" spans="2:6">
      <c r="B1114" s="1917" t="str">
        <f>'4K'!AI40</f>
        <v>WWS01002HD_AMP</v>
      </c>
      <c r="C1114" s="239" t="s">
        <v>13668</v>
      </c>
      <c r="E1114" s="301" t="s">
        <v>683</v>
      </c>
      <c r="F1114" s="307" t="str">
        <f>IF(ISBLANK('4K'!G40),"##BLANK",'4K'!G40)</f>
        <v>##BLANK</v>
      </c>
    </row>
    <row r="1115" spans="2:6">
      <c r="B1115" s="1917" t="str">
        <f>'4K'!AJ40</f>
        <v>WWS01002STD_AMP</v>
      </c>
      <c r="C1115" s="239" t="s">
        <v>13669</v>
      </c>
      <c r="E1115" s="301" t="s">
        <v>683</v>
      </c>
      <c r="F1115" s="307" t="str">
        <f>IF(ISBLANK('4K'!H40),"##BLANK",'4K'!H40)</f>
        <v>##BLANK</v>
      </c>
    </row>
    <row r="1116" spans="2:6">
      <c r="B1116" s="1917" t="str">
        <f>'4K'!AK40</f>
        <v>WWS01002SLT_AMP</v>
      </c>
      <c r="C1116" s="239" t="s">
        <v>13670</v>
      </c>
      <c r="E1116" s="301" t="s">
        <v>683</v>
      </c>
      <c r="F1116" s="307" t="str">
        <f>IF(ISBLANK('4K'!I40),"##BLANK",'4K'!I40)</f>
        <v>##BLANK</v>
      </c>
    </row>
    <row r="1117" spans="2:6">
      <c r="B1117" s="1917" t="str">
        <f>'4K'!AL40</f>
        <v>WWS01002STP_AMP</v>
      </c>
      <c r="C1117" s="239" t="s">
        <v>13671</v>
      </c>
      <c r="E1117" s="301" t="s">
        <v>683</v>
      </c>
      <c r="F1117" s="307" t="str">
        <f>IF(ISBLANK('4K'!J40),"##BLANK",'4K'!J40)</f>
        <v>##BLANK</v>
      </c>
    </row>
    <row r="1118" spans="2:6">
      <c r="B1118" s="1917" t="str">
        <f>'4K'!AM40</f>
        <v>WWS01002SDT_AMP</v>
      </c>
      <c r="C1118" s="239" t="s">
        <v>13672</v>
      </c>
      <c r="E1118" s="301" t="s">
        <v>683</v>
      </c>
      <c r="F1118" s="307" t="str">
        <f>IF(ISBLANK('4K'!K40),"##BLANK",'4K'!K40)</f>
        <v>##BLANK</v>
      </c>
    </row>
    <row r="1119" spans="2:6">
      <c r="B1119" s="1917" t="str">
        <f>'4K'!AN40</f>
        <v>WWS01002SDD_AMP</v>
      </c>
      <c r="C1119" s="239" t="s">
        <v>13673</v>
      </c>
      <c r="E1119" s="301" t="s">
        <v>683</v>
      </c>
      <c r="F1119" s="307" t="str">
        <f>IF(ISBLANK('4K'!L40),"##BLANK",'4K'!L40)</f>
        <v>##BLANK</v>
      </c>
    </row>
    <row r="1120" spans="2:6">
      <c r="B1120" s="1917" t="str">
        <f>'4K'!AO40</f>
        <v>WWS01002CAS_AMP</v>
      </c>
      <c r="C1120" s="239" t="s">
        <v>13674</v>
      </c>
      <c r="E1120" s="301" t="s">
        <v>683</v>
      </c>
      <c r="F1120" s="307">
        <f>IF(ISBLANK('4K'!M40),"##BLANK",'4K'!M40)</f>
        <v>0</v>
      </c>
    </row>
    <row r="1121" spans="2:6">
      <c r="B1121" s="1917" t="str">
        <f>'4L'!AV10</f>
        <v>B0210EIC_WR</v>
      </c>
      <c r="C1121" s="239" t="s">
        <v>13675</v>
      </c>
      <c r="E1121" s="301" t="s">
        <v>683</v>
      </c>
      <c r="F1121" s="307">
        <f>IF(ISBLANK('4L'!F10),"##BLANK",'4L'!F10)</f>
        <v>0</v>
      </c>
    </row>
    <row r="1122" spans="2:6">
      <c r="B1122" s="1917" t="str">
        <f>'4L'!AW10</f>
        <v>B0210EIC_RWT</v>
      </c>
      <c r="C1122" s="239" t="s">
        <v>13676</v>
      </c>
      <c r="E1122" s="301" t="s">
        <v>683</v>
      </c>
      <c r="F1122" s="307">
        <f>IF(ISBLANK('4L'!G10),"##BLANK",'4L'!G10)</f>
        <v>0</v>
      </c>
    </row>
    <row r="1123" spans="2:6">
      <c r="B1123" s="1917" t="str">
        <f>'4L'!AX10</f>
        <v>B0210EIC_RWS</v>
      </c>
      <c r="C1123" s="239" t="s">
        <v>13677</v>
      </c>
      <c r="E1123" s="301" t="s">
        <v>683</v>
      </c>
      <c r="F1123" s="307">
        <f>IF(ISBLANK('4L'!H10),"##BLANK",'4L'!H10)</f>
        <v>0</v>
      </c>
    </row>
    <row r="1124" spans="2:6">
      <c r="B1124" s="1917" t="str">
        <f>'4L'!AY10</f>
        <v>B0210EIC_WT</v>
      </c>
      <c r="C1124" s="239" t="s">
        <v>13678</v>
      </c>
      <c r="E1124" s="301" t="s">
        <v>683</v>
      </c>
      <c r="F1124" s="307">
        <f>IF(ISBLANK('4L'!I10),"##BLANK",'4L'!I10)</f>
        <v>0</v>
      </c>
    </row>
    <row r="1125" spans="2:6">
      <c r="B1125" s="1917" t="str">
        <f>'4L'!AZ10</f>
        <v>B0210EIC_TWD</v>
      </c>
      <c r="C1125" s="239" t="s">
        <v>13679</v>
      </c>
      <c r="E1125" s="301" t="s">
        <v>683</v>
      </c>
      <c r="F1125" s="307">
        <f>IF(ISBLANK('4L'!J10),"##BLANK",'4L'!J10)</f>
        <v>0</v>
      </c>
    </row>
    <row r="1126" spans="2:6">
      <c r="B1126" s="1917" t="str">
        <f>'4L'!BA10</f>
        <v>B0210EIC_TOT</v>
      </c>
      <c r="C1126" s="239" t="s">
        <v>13680</v>
      </c>
      <c r="E1126" s="301" t="s">
        <v>683</v>
      </c>
      <c r="F1126" s="307">
        <f>IF(ISBLANK('4L'!K10),"##BLANK",'4L'!K10)</f>
        <v>0</v>
      </c>
    </row>
    <row r="1127" spans="2:6">
      <c r="B1127" s="1917" t="str">
        <f>'4L'!AV11</f>
        <v>B0211EIO_WR</v>
      </c>
      <c r="C1127" s="239" t="s">
        <v>13681</v>
      </c>
      <c r="E1127" s="301" t="s">
        <v>683</v>
      </c>
      <c r="F1127" s="307">
        <f>IF(ISBLANK('4L'!F11),"##BLANK",'4L'!F11)</f>
        <v>0</v>
      </c>
    </row>
    <row r="1128" spans="2:6">
      <c r="B1128" s="1917" t="str">
        <f>'4L'!AW11</f>
        <v>B0211EIO_RWT</v>
      </c>
      <c r="C1128" s="239" t="s">
        <v>13682</v>
      </c>
      <c r="E1128" s="301" t="s">
        <v>683</v>
      </c>
      <c r="F1128" s="307">
        <f>IF(ISBLANK('4L'!G11),"##BLANK",'4L'!G11)</f>
        <v>0</v>
      </c>
    </row>
    <row r="1129" spans="2:6">
      <c r="B1129" s="1917" t="str">
        <f>'4L'!AX11</f>
        <v>B0211EIO_RWS</v>
      </c>
      <c r="C1129" s="239" t="s">
        <v>13683</v>
      </c>
      <c r="E1129" s="301" t="s">
        <v>683</v>
      </c>
      <c r="F1129" s="307">
        <f>IF(ISBLANK('4L'!H11),"##BLANK",'4L'!H11)</f>
        <v>0</v>
      </c>
    </row>
    <row r="1130" spans="2:6">
      <c r="B1130" s="1917" t="str">
        <f>'4L'!AY11</f>
        <v>B0211EIO_WT</v>
      </c>
      <c r="C1130" s="239" t="s">
        <v>13684</v>
      </c>
      <c r="E1130" s="301" t="s">
        <v>683</v>
      </c>
      <c r="F1130" s="307">
        <f>IF(ISBLANK('4L'!I11),"##BLANK",'4L'!I11)</f>
        <v>0</v>
      </c>
    </row>
    <row r="1131" spans="2:6">
      <c r="B1131" s="1917" t="str">
        <f>'4L'!AZ11</f>
        <v>B0211EIO_TWD</v>
      </c>
      <c r="C1131" s="239" t="s">
        <v>13685</v>
      </c>
      <c r="E1131" s="301" t="s">
        <v>683</v>
      </c>
      <c r="F1131" s="307">
        <f>IF(ISBLANK('4L'!J11),"##BLANK",'4L'!J11)</f>
        <v>0</v>
      </c>
    </row>
    <row r="1132" spans="2:6">
      <c r="B1132" s="1917" t="str">
        <f>'4L'!BA11</f>
        <v>B0211EIO_TOT</v>
      </c>
      <c r="C1132" s="239" t="s">
        <v>13686</v>
      </c>
      <c r="E1132" s="301" t="s">
        <v>683</v>
      </c>
      <c r="F1132" s="307">
        <f>IF(ISBLANK('4L'!K11),"##BLANK",'4L'!K11)</f>
        <v>0</v>
      </c>
    </row>
    <row r="1133" spans="2:6">
      <c r="B1133" s="1917" t="str">
        <f>'4L'!AV12</f>
        <v>B0212EIT_WR</v>
      </c>
      <c r="C1133" s="239" t="s">
        <v>13687</v>
      </c>
      <c r="E1133" s="301" t="s">
        <v>683</v>
      </c>
      <c r="F1133" s="307">
        <f>IF(ISBLANK('4L'!F12),"##BLANK",'4L'!F12)</f>
        <v>0</v>
      </c>
    </row>
    <row r="1134" spans="2:6">
      <c r="B1134" s="1917" t="str">
        <f>'4L'!AW12</f>
        <v>B0212EIT_RWT</v>
      </c>
      <c r="C1134" s="239" t="s">
        <v>13688</v>
      </c>
      <c r="E1134" s="301" t="s">
        <v>683</v>
      </c>
      <c r="F1134" s="307">
        <f>IF(ISBLANK('4L'!G12),"##BLANK",'4L'!G12)</f>
        <v>0</v>
      </c>
    </row>
    <row r="1135" spans="2:6">
      <c r="B1135" s="1917" t="str">
        <f>'4L'!AX12</f>
        <v>B0212EIT_RWS</v>
      </c>
      <c r="C1135" s="239" t="s">
        <v>13689</v>
      </c>
      <c r="E1135" s="301" t="s">
        <v>683</v>
      </c>
      <c r="F1135" s="307">
        <f>IF(ISBLANK('4L'!H12),"##BLANK",'4L'!H12)</f>
        <v>0</v>
      </c>
    </row>
    <row r="1136" spans="2:6">
      <c r="B1136" s="1917" t="str">
        <f>'4L'!AY12</f>
        <v>B0212EIT_WT</v>
      </c>
      <c r="C1136" s="239" t="s">
        <v>13690</v>
      </c>
      <c r="E1136" s="301" t="s">
        <v>683</v>
      </c>
      <c r="F1136" s="307">
        <f>IF(ISBLANK('4L'!I12),"##BLANK",'4L'!I12)</f>
        <v>0</v>
      </c>
    </row>
    <row r="1137" spans="2:6">
      <c r="B1137" s="1917" t="str">
        <f>'4L'!AZ12</f>
        <v>B0212EIT_TWD</v>
      </c>
      <c r="C1137" s="239" t="s">
        <v>13691</v>
      </c>
      <c r="E1137" s="301" t="s">
        <v>683</v>
      </c>
      <c r="F1137" s="307">
        <f>IF(ISBLANK('4L'!J12),"##BLANK",'4L'!J12)</f>
        <v>0</v>
      </c>
    </row>
    <row r="1138" spans="2:6">
      <c r="B1138" s="1917" t="str">
        <f>'4L'!BA12</f>
        <v>B0212EIT_TOT</v>
      </c>
      <c r="C1138" s="239" t="s">
        <v>13692</v>
      </c>
      <c r="E1138" s="301" t="s">
        <v>683</v>
      </c>
      <c r="F1138" s="307">
        <f>IF(ISBLANK('4L'!K12),"##BLANK",'4L'!K12)</f>
        <v>0</v>
      </c>
    </row>
    <row r="1139" spans="2:6">
      <c r="B1139" s="1917" t="str">
        <f>'4L'!BH12</f>
        <v>B0381EA_CUMME</v>
      </c>
      <c r="C1139" s="239" t="s">
        <v>13693</v>
      </c>
      <c r="E1139" s="301" t="s">
        <v>683</v>
      </c>
      <c r="F1139" s="307">
        <f>IF(ISBLANK('4L'!R12),"##BLANK",'4L'!R12)</f>
        <v>0</v>
      </c>
    </row>
    <row r="1140" spans="2:6">
      <c r="B1140" s="1917" t="str">
        <f>'4L'!BI12</f>
        <v>B0381EA_CUMMA</v>
      </c>
      <c r="C1140" s="239" t="s">
        <v>13694</v>
      </c>
      <c r="E1140" s="301" t="s">
        <v>683</v>
      </c>
      <c r="F1140" s="307">
        <f>IF(ISBLANK('4L'!S12),"##BLANK",'4L'!S12)</f>
        <v>0.17965441440335034</v>
      </c>
    </row>
    <row r="1141" spans="2:6">
      <c r="B1141" s="1917" t="str">
        <f>'4L'!BJ12</f>
        <v>B0381EA_CUMMT</v>
      </c>
      <c r="C1141" s="239" t="s">
        <v>13695</v>
      </c>
      <c r="E1141" s="301" t="s">
        <v>683</v>
      </c>
      <c r="F1141" s="307">
        <f>IF(ISBLANK('4L'!T12),"##BLANK",'4L'!T12)</f>
        <v>0.31395342890960481</v>
      </c>
    </row>
    <row r="1142" spans="2:6">
      <c r="B1142" s="1917" t="str">
        <f>'4L'!AV13</f>
        <v>B0213ERC_WR</v>
      </c>
      <c r="C1142" s="239" t="s">
        <v>13696</v>
      </c>
      <c r="E1142" s="301" t="s">
        <v>683</v>
      </c>
      <c r="F1142" s="307">
        <f>IF(ISBLANK('4L'!F13),"##BLANK",'4L'!F13)</f>
        <v>0.93300000000000005</v>
      </c>
    </row>
    <row r="1143" spans="2:6">
      <c r="B1143" s="1917" t="str">
        <f>'4L'!AW13</f>
        <v>B0213ERC_RWT</v>
      </c>
      <c r="C1143" s="239" t="s">
        <v>13697</v>
      </c>
      <c r="E1143" s="301" t="s">
        <v>683</v>
      </c>
      <c r="F1143" s="307">
        <f>IF(ISBLANK('4L'!G13),"##BLANK",'4L'!G13)</f>
        <v>0</v>
      </c>
    </row>
    <row r="1144" spans="2:6">
      <c r="B1144" s="1917" t="str">
        <f>'4L'!AX13</f>
        <v>B0213ERC_RWS</v>
      </c>
      <c r="C1144" s="239" t="s">
        <v>13698</v>
      </c>
      <c r="E1144" s="301" t="s">
        <v>683</v>
      </c>
      <c r="F1144" s="307">
        <f>IF(ISBLANK('4L'!H13),"##BLANK",'4L'!H13)</f>
        <v>0</v>
      </c>
    </row>
    <row r="1145" spans="2:6">
      <c r="B1145" s="1917" t="str">
        <f>'4L'!AY13</f>
        <v>B0213ERC_WT</v>
      </c>
      <c r="C1145" s="239" t="s">
        <v>13699</v>
      </c>
      <c r="E1145" s="301" t="s">
        <v>683</v>
      </c>
      <c r="F1145" s="307">
        <f>IF(ISBLANK('4L'!I13),"##BLANK",'4L'!I13)</f>
        <v>0</v>
      </c>
    </row>
    <row r="1146" spans="2:6">
      <c r="B1146" s="1917" t="str">
        <f>'4L'!AZ13</f>
        <v>B0213ERC_TWD</v>
      </c>
      <c r="C1146" s="239" t="s">
        <v>13700</v>
      </c>
      <c r="E1146" s="301" t="s">
        <v>683</v>
      </c>
      <c r="F1146" s="307">
        <f>IF(ISBLANK('4L'!J13),"##BLANK",'4L'!J13)</f>
        <v>0</v>
      </c>
    </row>
    <row r="1147" spans="2:6">
      <c r="B1147" s="1917" t="str">
        <f>'4L'!BA13</f>
        <v>B0213ERC_TOT</v>
      </c>
      <c r="C1147" s="239" t="s">
        <v>13701</v>
      </c>
      <c r="E1147" s="301" t="s">
        <v>683</v>
      </c>
      <c r="F1147" s="307">
        <f>IF(ISBLANK('4L'!K13),"##BLANK",'4L'!K13)</f>
        <v>0.93300000000000005</v>
      </c>
    </row>
    <row r="1148" spans="2:6">
      <c r="B1148" s="1917" t="str">
        <f>'4L'!AV14</f>
        <v>B0214ERO_WR</v>
      </c>
      <c r="C1148" s="239" t="s">
        <v>13702</v>
      </c>
      <c r="E1148" s="301" t="s">
        <v>683</v>
      </c>
      <c r="F1148" s="307">
        <f>IF(ISBLANK('4L'!F14),"##BLANK",'4L'!F14)</f>
        <v>0</v>
      </c>
    </row>
    <row r="1149" spans="2:6">
      <c r="B1149" s="1917" t="str">
        <f>'4L'!AW14</f>
        <v>B0214ERO_RWT</v>
      </c>
      <c r="C1149" s="239" t="s">
        <v>13703</v>
      </c>
      <c r="E1149" s="301" t="s">
        <v>683</v>
      </c>
      <c r="F1149" s="307">
        <f>IF(ISBLANK('4L'!G14),"##BLANK",'4L'!G14)</f>
        <v>0</v>
      </c>
    </row>
    <row r="1150" spans="2:6">
      <c r="B1150" s="1917" t="str">
        <f>'4L'!AX14</f>
        <v>B0214ERO_RWS</v>
      </c>
      <c r="C1150" s="239" t="s">
        <v>13704</v>
      </c>
      <c r="E1150" s="301" t="s">
        <v>683</v>
      </c>
      <c r="F1150" s="307">
        <f>IF(ISBLANK('4L'!H14),"##BLANK",'4L'!H14)</f>
        <v>0</v>
      </c>
    </row>
    <row r="1151" spans="2:6">
      <c r="B1151" s="1917" t="str">
        <f>'4L'!AY14</f>
        <v>B0214ERO_WT</v>
      </c>
      <c r="C1151" s="239" t="s">
        <v>13705</v>
      </c>
      <c r="E1151" s="301" t="s">
        <v>683</v>
      </c>
      <c r="F1151" s="307">
        <f>IF(ISBLANK('4L'!I14),"##BLANK",'4L'!I14)</f>
        <v>0</v>
      </c>
    </row>
    <row r="1152" spans="2:6">
      <c r="B1152" s="1917" t="str">
        <f>'4L'!AZ14</f>
        <v>B0214ERO_TWD</v>
      </c>
      <c r="C1152" s="239" t="s">
        <v>13706</v>
      </c>
      <c r="E1152" s="301" t="s">
        <v>683</v>
      </c>
      <c r="F1152" s="307">
        <f>IF(ISBLANK('4L'!J14),"##BLANK",'4L'!J14)</f>
        <v>0</v>
      </c>
    </row>
    <row r="1153" spans="2:6">
      <c r="B1153" s="1917" t="str">
        <f>'4L'!BA14</f>
        <v>B0214ERO_TOT</v>
      </c>
      <c r="C1153" s="239" t="s">
        <v>13707</v>
      </c>
      <c r="E1153" s="301" t="s">
        <v>683</v>
      </c>
      <c r="F1153" s="307">
        <f>IF(ISBLANK('4L'!K14),"##BLANK",'4L'!K14)</f>
        <v>0</v>
      </c>
    </row>
    <row r="1154" spans="2:6">
      <c r="B1154" s="1917" t="str">
        <f>'4L'!AV15</f>
        <v>B0215ERT_WR</v>
      </c>
      <c r="C1154" s="239" t="s">
        <v>13708</v>
      </c>
      <c r="E1154" s="301" t="s">
        <v>683</v>
      </c>
      <c r="F1154" s="307">
        <f>IF(ISBLANK('4L'!F15),"##BLANK",'4L'!F15)</f>
        <v>0.93300000000000005</v>
      </c>
    </row>
    <row r="1155" spans="2:6">
      <c r="B1155" s="1917" t="str">
        <f>'4L'!AW15</f>
        <v>B0215ERT_RWT</v>
      </c>
      <c r="C1155" s="239" t="s">
        <v>13709</v>
      </c>
      <c r="E1155" s="301" t="s">
        <v>683</v>
      </c>
      <c r="F1155" s="307">
        <f>IF(ISBLANK('4L'!G15),"##BLANK",'4L'!G15)</f>
        <v>0</v>
      </c>
    </row>
    <row r="1156" spans="2:6">
      <c r="B1156" s="1917" t="str">
        <f>'4L'!AX15</f>
        <v>B0215ERT_RWS</v>
      </c>
      <c r="C1156" s="239" t="s">
        <v>13710</v>
      </c>
      <c r="E1156" s="301" t="s">
        <v>683</v>
      </c>
      <c r="F1156" s="307">
        <f>IF(ISBLANK('4L'!H15),"##BLANK",'4L'!H15)</f>
        <v>0</v>
      </c>
    </row>
    <row r="1157" spans="2:6">
      <c r="B1157" s="1917" t="str">
        <f>'4L'!AY15</f>
        <v>B0215ERT_WT</v>
      </c>
      <c r="C1157" s="239" t="s">
        <v>13711</v>
      </c>
      <c r="E1157" s="301" t="s">
        <v>683</v>
      </c>
      <c r="F1157" s="307">
        <f>IF(ISBLANK('4L'!I15),"##BLANK",'4L'!I15)</f>
        <v>0</v>
      </c>
    </row>
    <row r="1158" spans="2:6">
      <c r="B1158" s="1917" t="str">
        <f>'4L'!AZ15</f>
        <v>B0215ERT_TWD</v>
      </c>
      <c r="C1158" s="239" t="s">
        <v>13712</v>
      </c>
      <c r="E1158" s="301" t="s">
        <v>683</v>
      </c>
      <c r="F1158" s="307">
        <f>IF(ISBLANK('4L'!J15),"##BLANK",'4L'!J15)</f>
        <v>0</v>
      </c>
    </row>
    <row r="1159" spans="2:6">
      <c r="B1159" s="1917" t="str">
        <f>'4L'!BA15</f>
        <v>B0215ERT_TOT</v>
      </c>
      <c r="C1159" s="239" t="s">
        <v>13713</v>
      </c>
      <c r="E1159" s="301" t="s">
        <v>683</v>
      </c>
      <c r="F1159" s="307">
        <f>IF(ISBLANK('4L'!K15),"##BLANK",'4L'!K15)</f>
        <v>0.93300000000000005</v>
      </c>
    </row>
    <row r="1160" spans="2:6">
      <c r="B1160" s="1917" t="str">
        <f>'4L'!BH15</f>
        <v>B0382EE_CUMME</v>
      </c>
      <c r="C1160" s="239" t="s">
        <v>13714</v>
      </c>
      <c r="E1160" s="301" t="s">
        <v>683</v>
      </c>
      <c r="F1160" s="307">
        <f>IF(ISBLANK('4L'!R15),"##BLANK",'4L'!R15)</f>
        <v>1.6203567555182159</v>
      </c>
    </row>
    <row r="1161" spans="2:6">
      <c r="B1161" s="1917" t="str">
        <f>'4L'!BI15</f>
        <v>B0382EE_CUMMA</v>
      </c>
      <c r="C1161" s="239" t="s">
        <v>13715</v>
      </c>
      <c r="E1161" s="301" t="s">
        <v>683</v>
      </c>
      <c r="F1161" s="307">
        <f>IF(ISBLANK('4L'!S15),"##BLANK",'4L'!S15)</f>
        <v>1.7197701776262364</v>
      </c>
    </row>
    <row r="1162" spans="2:6">
      <c r="B1162" s="1917" t="str">
        <f>'4L'!BJ15</f>
        <v>B0382EE_CUMMT</v>
      </c>
      <c r="C1162" s="239" t="s">
        <v>13716</v>
      </c>
      <c r="E1162" s="301" t="s">
        <v>683</v>
      </c>
      <c r="F1162" s="307">
        <f>IF(ISBLANK('4L'!T15),"##BLANK",'4L'!T15)</f>
        <v>3.0053686462166223</v>
      </c>
    </row>
    <row r="1163" spans="2:6">
      <c r="B1163" s="1917" t="str">
        <f>'4L'!AV16</f>
        <v>B0216INC_WR</v>
      </c>
      <c r="C1163" s="239" t="s">
        <v>13717</v>
      </c>
      <c r="E1163" s="301" t="s">
        <v>683</v>
      </c>
      <c r="F1163" s="307">
        <f>IF(ISBLANK('4L'!F16),"##BLANK",'4L'!F16)</f>
        <v>6.6000000000000003E-2</v>
      </c>
    </row>
    <row r="1164" spans="2:6">
      <c r="B1164" s="1917" t="str">
        <f>'4L'!AW16</f>
        <v>B0216INC_RWT</v>
      </c>
      <c r="C1164" s="239" t="s">
        <v>13718</v>
      </c>
      <c r="E1164" s="301" t="s">
        <v>683</v>
      </c>
      <c r="F1164" s="307">
        <f>IF(ISBLANK('4L'!G16),"##BLANK",'4L'!G16)</f>
        <v>0</v>
      </c>
    </row>
    <row r="1165" spans="2:6">
      <c r="B1165" s="1917" t="str">
        <f>'4L'!AX16</f>
        <v>B0216INC_RWS</v>
      </c>
      <c r="C1165" s="239" t="s">
        <v>13719</v>
      </c>
      <c r="E1165" s="301" t="s">
        <v>683</v>
      </c>
      <c r="F1165" s="307">
        <f>IF(ISBLANK('4L'!H16),"##BLANK",'4L'!H16)</f>
        <v>0</v>
      </c>
    </row>
    <row r="1166" spans="2:6">
      <c r="B1166" s="1917" t="str">
        <f>'4L'!AY16</f>
        <v>B0216INC_WT</v>
      </c>
      <c r="C1166" s="239" t="s">
        <v>13720</v>
      </c>
      <c r="E1166" s="301" t="s">
        <v>683</v>
      </c>
      <c r="F1166" s="307">
        <f>IF(ISBLANK('4L'!I16),"##BLANK",'4L'!I16)</f>
        <v>0</v>
      </c>
    </row>
    <row r="1167" spans="2:6">
      <c r="B1167" s="1917" t="str">
        <f>'4L'!AZ16</f>
        <v>B0216INC_TWD</v>
      </c>
      <c r="C1167" s="239" t="s">
        <v>13721</v>
      </c>
      <c r="E1167" s="301" t="s">
        <v>683</v>
      </c>
      <c r="F1167" s="307">
        <f>IF(ISBLANK('4L'!J16),"##BLANK",'4L'!J16)</f>
        <v>0</v>
      </c>
    </row>
    <row r="1168" spans="2:6">
      <c r="B1168" s="1917" t="str">
        <f>'4L'!BA16</f>
        <v>B0216INC_TOT</v>
      </c>
      <c r="C1168" s="239" t="s">
        <v>13722</v>
      </c>
      <c r="E1168" s="301" t="s">
        <v>683</v>
      </c>
      <c r="F1168" s="307">
        <f>IF(ISBLANK('4L'!K16),"##BLANK",'4L'!K16)</f>
        <v>6.6000000000000003E-2</v>
      </c>
    </row>
    <row r="1169" spans="2:6">
      <c r="B1169" s="1917" t="str">
        <f>'4L'!AV17</f>
        <v>B0217INO_WR</v>
      </c>
      <c r="C1169" s="239" t="s">
        <v>13723</v>
      </c>
      <c r="E1169" s="301" t="s">
        <v>683</v>
      </c>
      <c r="F1169" s="307">
        <f>IF(ISBLANK('4L'!F17),"##BLANK",'4L'!F17)</f>
        <v>0</v>
      </c>
    </row>
    <row r="1170" spans="2:6">
      <c r="B1170" s="1917" t="str">
        <f>'4L'!AW17</f>
        <v>B0217INO_RWT</v>
      </c>
      <c r="C1170" s="239" t="s">
        <v>13724</v>
      </c>
      <c r="E1170" s="301" t="s">
        <v>683</v>
      </c>
      <c r="F1170" s="307">
        <f>IF(ISBLANK('4L'!G17),"##BLANK",'4L'!G17)</f>
        <v>0</v>
      </c>
    </row>
    <row r="1171" spans="2:6">
      <c r="B1171" s="1917" t="str">
        <f>'4L'!AX17</f>
        <v>B0217INO_RWS</v>
      </c>
      <c r="C1171" s="239" t="s">
        <v>13725</v>
      </c>
      <c r="E1171" s="301" t="s">
        <v>683</v>
      </c>
      <c r="F1171" s="307">
        <f>IF(ISBLANK('4L'!H17),"##BLANK",'4L'!H17)</f>
        <v>0</v>
      </c>
    </row>
    <row r="1172" spans="2:6">
      <c r="B1172" s="1917" t="str">
        <f>'4L'!AY17</f>
        <v>B0217INO_WT</v>
      </c>
      <c r="C1172" s="239" t="s">
        <v>13726</v>
      </c>
      <c r="E1172" s="301" t="s">
        <v>683</v>
      </c>
      <c r="F1172" s="307">
        <f>IF(ISBLANK('4L'!I17),"##BLANK",'4L'!I17)</f>
        <v>0</v>
      </c>
    </row>
    <row r="1173" spans="2:6">
      <c r="B1173" s="1917" t="str">
        <f>'4L'!AZ17</f>
        <v>B0217INO_TWD</v>
      </c>
      <c r="C1173" s="239" t="s">
        <v>13727</v>
      </c>
      <c r="E1173" s="301" t="s">
        <v>683</v>
      </c>
      <c r="F1173" s="307">
        <f>IF(ISBLANK('4L'!J17),"##BLANK",'4L'!J17)</f>
        <v>0</v>
      </c>
    </row>
    <row r="1174" spans="2:6">
      <c r="B1174" s="1917" t="str">
        <f>'4L'!BA17</f>
        <v>B0217INO_TOT</v>
      </c>
      <c r="C1174" s="239" t="s">
        <v>13728</v>
      </c>
      <c r="E1174" s="301" t="s">
        <v>683</v>
      </c>
      <c r="F1174" s="307">
        <f>IF(ISBLANK('4L'!K17),"##BLANK",'4L'!K17)</f>
        <v>0</v>
      </c>
    </row>
    <row r="1175" spans="2:6">
      <c r="B1175" s="1917" t="str">
        <f>'4L'!AV18</f>
        <v>B0218INT_WR</v>
      </c>
      <c r="C1175" s="239" t="s">
        <v>13729</v>
      </c>
      <c r="E1175" s="301" t="s">
        <v>683</v>
      </c>
      <c r="F1175" s="307">
        <f>IF(ISBLANK('4L'!F18),"##BLANK",'4L'!F18)</f>
        <v>6.6000000000000003E-2</v>
      </c>
    </row>
    <row r="1176" spans="2:6">
      <c r="B1176" s="1917" t="str">
        <f>'4L'!AW18</f>
        <v>B0218INT_RWT</v>
      </c>
      <c r="C1176" s="239" t="s">
        <v>13730</v>
      </c>
      <c r="E1176" s="301" t="s">
        <v>683</v>
      </c>
      <c r="F1176" s="307">
        <f>IF(ISBLANK('4L'!G18),"##BLANK",'4L'!G18)</f>
        <v>0</v>
      </c>
    </row>
    <row r="1177" spans="2:6">
      <c r="B1177" s="1917" t="str">
        <f>'4L'!AX18</f>
        <v>B0218INT_RWS</v>
      </c>
      <c r="C1177" s="239" t="s">
        <v>13731</v>
      </c>
      <c r="E1177" s="301" t="s">
        <v>683</v>
      </c>
      <c r="F1177" s="307">
        <f>IF(ISBLANK('4L'!H18),"##BLANK",'4L'!H18)</f>
        <v>0</v>
      </c>
    </row>
    <row r="1178" spans="2:6">
      <c r="B1178" s="1917" t="str">
        <f>'4L'!AY18</f>
        <v>B0218INT_WT</v>
      </c>
      <c r="C1178" s="239" t="s">
        <v>13732</v>
      </c>
      <c r="E1178" s="301" t="s">
        <v>683</v>
      </c>
      <c r="F1178" s="307">
        <f>IF(ISBLANK('4L'!I18),"##BLANK",'4L'!I18)</f>
        <v>0</v>
      </c>
    </row>
    <row r="1179" spans="2:6">
      <c r="B1179" s="1917" t="str">
        <f>'4L'!AZ18</f>
        <v>B0218INT_TWD</v>
      </c>
      <c r="C1179" s="239" t="s">
        <v>13733</v>
      </c>
      <c r="E1179" s="301" t="s">
        <v>683</v>
      </c>
      <c r="F1179" s="307">
        <f>IF(ISBLANK('4L'!J18),"##BLANK",'4L'!J18)</f>
        <v>0</v>
      </c>
    </row>
    <row r="1180" spans="2:6">
      <c r="B1180" s="1917" t="str">
        <f>'4L'!BA18</f>
        <v>B0218INT_TOT</v>
      </c>
      <c r="C1180" s="239" t="s">
        <v>13734</v>
      </c>
      <c r="E1180" s="301" t="s">
        <v>683</v>
      </c>
      <c r="F1180" s="307">
        <f>IF(ISBLANK('4L'!K18),"##BLANK",'4L'!K18)</f>
        <v>6.6000000000000003E-2</v>
      </c>
    </row>
    <row r="1181" spans="2:6">
      <c r="B1181" s="1917" t="str">
        <f>'4L'!BH18</f>
        <v>B0383INS_CUMME</v>
      </c>
      <c r="C1181" s="239" t="s">
        <v>13735</v>
      </c>
      <c r="E1181" s="301" t="s">
        <v>683</v>
      </c>
      <c r="F1181" s="307">
        <f>IF(ISBLANK('4L'!R18),"##BLANK",'4L'!R18)</f>
        <v>7.5330634690292525E-2</v>
      </c>
    </row>
    <row r="1182" spans="2:6">
      <c r="B1182" s="1917" t="str">
        <f>'4L'!BI18</f>
        <v>B0383INS_CUMMA</v>
      </c>
      <c r="C1182" s="239" t="s">
        <v>13736</v>
      </c>
      <c r="E1182" s="301" t="s">
        <v>683</v>
      </c>
      <c r="F1182" s="307">
        <f>IF(ISBLANK('4L'!S18),"##BLANK",'4L'!S18)</f>
        <v>0.1470995876322736</v>
      </c>
    </row>
    <row r="1183" spans="2:6">
      <c r="B1183" s="1917" t="str">
        <f>'4L'!BJ18</f>
        <v>B0383INS_CUMMT</v>
      </c>
      <c r="C1183" s="239" t="s">
        <v>13737</v>
      </c>
      <c r="E1183" s="301" t="s">
        <v>683</v>
      </c>
      <c r="F1183" s="307">
        <f>IF(ISBLANK('4L'!T18),"##BLANK",'4L'!T18)</f>
        <v>0.25706253910719346</v>
      </c>
    </row>
    <row r="1184" spans="2:6">
      <c r="B1184" s="1917" t="str">
        <f>'4L'!AV19</f>
        <v>B0219DWC_WR</v>
      </c>
      <c r="C1184" s="239" t="s">
        <v>13738</v>
      </c>
      <c r="E1184" s="301" t="s">
        <v>683</v>
      </c>
      <c r="F1184" s="307">
        <f>IF(ISBLANK('4L'!F19),"##BLANK",'4L'!F19)</f>
        <v>0.69799999999999995</v>
      </c>
    </row>
    <row r="1185" spans="2:6">
      <c r="B1185" s="1917" t="str">
        <f>'4L'!AW19</f>
        <v>B0219DWC_RWT</v>
      </c>
      <c r="C1185" s="239" t="s">
        <v>13739</v>
      </c>
      <c r="E1185" s="301" t="s">
        <v>683</v>
      </c>
      <c r="F1185" s="307">
        <f>IF(ISBLANK('4L'!G19),"##BLANK",'4L'!G19)</f>
        <v>0</v>
      </c>
    </row>
    <row r="1186" spans="2:6">
      <c r="B1186" s="1917" t="str">
        <f>'4L'!AX19</f>
        <v>B0219DWC_RWS</v>
      </c>
      <c r="C1186" s="239" t="s">
        <v>13740</v>
      </c>
      <c r="E1186" s="301" t="s">
        <v>683</v>
      </c>
      <c r="F1186" s="307">
        <f>IF(ISBLANK('4L'!H19),"##BLANK",'4L'!H19)</f>
        <v>0</v>
      </c>
    </row>
    <row r="1187" spans="2:6">
      <c r="B1187" s="1917" t="str">
        <f>'4L'!AY19</f>
        <v>B0219DWC_WT</v>
      </c>
      <c r="C1187" s="239" t="s">
        <v>13741</v>
      </c>
      <c r="E1187" s="301" t="s">
        <v>683</v>
      </c>
      <c r="F1187" s="307">
        <f>IF(ISBLANK('4L'!I19),"##BLANK",'4L'!I19)</f>
        <v>0</v>
      </c>
    </row>
    <row r="1188" spans="2:6">
      <c r="B1188" s="1917" t="str">
        <f>'4L'!AZ19</f>
        <v>B0219DWC_TWD</v>
      </c>
      <c r="C1188" s="239" t="s">
        <v>13742</v>
      </c>
      <c r="E1188" s="301" t="s">
        <v>683</v>
      </c>
      <c r="F1188" s="307">
        <f>IF(ISBLANK('4L'!J19),"##BLANK",'4L'!J19)</f>
        <v>0</v>
      </c>
    </row>
    <row r="1189" spans="2:6">
      <c r="B1189" s="1917" t="str">
        <f>'4L'!BA19</f>
        <v>B0219DWC_TOT</v>
      </c>
      <c r="C1189" s="239" t="s">
        <v>13743</v>
      </c>
      <c r="E1189" s="301" t="s">
        <v>683</v>
      </c>
      <c r="F1189" s="307">
        <f>IF(ISBLANK('4L'!K19),"##BLANK",'4L'!K19)</f>
        <v>0.69799999999999995</v>
      </c>
    </row>
    <row r="1190" spans="2:6">
      <c r="B1190" s="1917" t="str">
        <f>'4L'!AV20</f>
        <v>B0220DWO_WR</v>
      </c>
      <c r="C1190" s="239" t="s">
        <v>13744</v>
      </c>
      <c r="E1190" s="301" t="s">
        <v>683</v>
      </c>
      <c r="F1190" s="307">
        <f>IF(ISBLANK('4L'!F20),"##BLANK",'4L'!F20)</f>
        <v>0</v>
      </c>
    </row>
    <row r="1191" spans="2:6">
      <c r="B1191" s="1917" t="str">
        <f>'4L'!AW20</f>
        <v>B0220DWO_RWT</v>
      </c>
      <c r="C1191" s="239" t="s">
        <v>13745</v>
      </c>
      <c r="E1191" s="301" t="s">
        <v>683</v>
      </c>
      <c r="F1191" s="307">
        <f>IF(ISBLANK('4L'!G20),"##BLANK",'4L'!G20)</f>
        <v>0</v>
      </c>
    </row>
    <row r="1192" spans="2:6">
      <c r="B1192" s="1917" t="str">
        <f>'4L'!AX20</f>
        <v>B0220DWO_RWS</v>
      </c>
      <c r="C1192" s="239" t="s">
        <v>13746</v>
      </c>
      <c r="E1192" s="301" t="s">
        <v>683</v>
      </c>
      <c r="F1192" s="307">
        <f>IF(ISBLANK('4L'!H20),"##BLANK",'4L'!H20)</f>
        <v>0</v>
      </c>
    </row>
    <row r="1193" spans="2:6">
      <c r="B1193" s="1917" t="str">
        <f>'4L'!AY20</f>
        <v>B0220DWO_WT</v>
      </c>
      <c r="C1193" s="239" t="s">
        <v>13747</v>
      </c>
      <c r="E1193" s="301" t="s">
        <v>683</v>
      </c>
      <c r="F1193" s="307">
        <f>IF(ISBLANK('4L'!I20),"##BLANK",'4L'!I20)</f>
        <v>0</v>
      </c>
    </row>
    <row r="1194" spans="2:6">
      <c r="B1194" s="1917" t="str">
        <f>'4L'!AZ20</f>
        <v>B0220DWO_TWD</v>
      </c>
      <c r="C1194" s="239" t="s">
        <v>13748</v>
      </c>
      <c r="E1194" s="301" t="s">
        <v>683</v>
      </c>
      <c r="F1194" s="307">
        <f>IF(ISBLANK('4L'!J20),"##BLANK",'4L'!J20)</f>
        <v>0</v>
      </c>
    </row>
    <row r="1195" spans="2:6">
      <c r="B1195" s="1917" t="str">
        <f>'4L'!BA20</f>
        <v>B0220DWO_TOT</v>
      </c>
      <c r="C1195" s="239" t="s">
        <v>13749</v>
      </c>
      <c r="E1195" s="301" t="s">
        <v>683</v>
      </c>
      <c r="F1195" s="307">
        <f>IF(ISBLANK('4L'!K20),"##BLANK",'4L'!K20)</f>
        <v>0</v>
      </c>
    </row>
    <row r="1196" spans="2:6">
      <c r="B1196" s="1917" t="str">
        <f>'4L'!AV21</f>
        <v>B0221DWT_WR</v>
      </c>
      <c r="C1196" s="239" t="s">
        <v>13750</v>
      </c>
      <c r="E1196" s="301" t="s">
        <v>683</v>
      </c>
      <c r="F1196" s="307">
        <f>IF(ISBLANK('4L'!F21),"##BLANK",'4L'!F21)</f>
        <v>0.69799999999999995</v>
      </c>
    </row>
    <row r="1197" spans="2:6">
      <c r="B1197" s="1917" t="str">
        <f>'4L'!AW21</f>
        <v>B0221DWT_RWT</v>
      </c>
      <c r="C1197" s="239" t="s">
        <v>13751</v>
      </c>
      <c r="E1197" s="301" t="s">
        <v>683</v>
      </c>
      <c r="F1197" s="307">
        <f>IF(ISBLANK('4L'!G21),"##BLANK",'4L'!G21)</f>
        <v>0</v>
      </c>
    </row>
    <row r="1198" spans="2:6">
      <c r="B1198" s="1917" t="str">
        <f>'4L'!AX21</f>
        <v>B0221DWT_RWS</v>
      </c>
      <c r="C1198" s="239" t="s">
        <v>13752</v>
      </c>
      <c r="E1198" s="301" t="s">
        <v>683</v>
      </c>
      <c r="F1198" s="307">
        <f>IF(ISBLANK('4L'!H21),"##BLANK",'4L'!H21)</f>
        <v>0</v>
      </c>
    </row>
    <row r="1199" spans="2:6">
      <c r="B1199" s="1917" t="str">
        <f>'4L'!AY21</f>
        <v>B0221DWT_WT</v>
      </c>
      <c r="C1199" s="239" t="s">
        <v>13753</v>
      </c>
      <c r="E1199" s="301" t="s">
        <v>683</v>
      </c>
      <c r="F1199" s="307">
        <f>IF(ISBLANK('4L'!I21),"##BLANK",'4L'!I21)</f>
        <v>0</v>
      </c>
    </row>
    <row r="1200" spans="2:6">
      <c r="B1200" s="1917" t="str">
        <f>'4L'!AZ21</f>
        <v>B0221DWT_TWD</v>
      </c>
      <c r="C1200" s="239" t="s">
        <v>13754</v>
      </c>
      <c r="E1200" s="301" t="s">
        <v>683</v>
      </c>
      <c r="F1200" s="307">
        <f>IF(ISBLANK('4L'!J21),"##BLANK",'4L'!J21)</f>
        <v>0</v>
      </c>
    </row>
    <row r="1201" spans="2:6">
      <c r="B1201" s="1917" t="str">
        <f>'4L'!BA21</f>
        <v>B0221DWT_TOT</v>
      </c>
      <c r="C1201" s="239" t="s">
        <v>13755</v>
      </c>
      <c r="E1201" s="301" t="s">
        <v>683</v>
      </c>
      <c r="F1201" s="307">
        <f>IF(ISBLANK('4L'!K21),"##BLANK",'4L'!K21)</f>
        <v>0.69799999999999995</v>
      </c>
    </row>
    <row r="1202" spans="2:6">
      <c r="B1202" s="1917" t="str">
        <f>'4L'!BH21</f>
        <v>B0384DW_CUMME</v>
      </c>
      <c r="C1202" s="239" t="s">
        <v>13756</v>
      </c>
      <c r="E1202" s="301" t="s">
        <v>683</v>
      </c>
      <c r="F1202" s="307">
        <f>IF(ISBLANK('4L'!R21),"##BLANK",'4L'!R21)</f>
        <v>1.0370130604139616</v>
      </c>
    </row>
    <row r="1203" spans="2:6">
      <c r="B1203" s="1917" t="str">
        <f>'4L'!BI21</f>
        <v>B0384DW_CUMMA</v>
      </c>
      <c r="C1203" s="239" t="s">
        <v>13757</v>
      </c>
      <c r="E1203" s="301" t="s">
        <v>683</v>
      </c>
      <c r="F1203" s="307">
        <f>IF(ISBLANK('4L'!S21),"##BLANK",'4L'!S21)</f>
        <v>1.5548048824714804</v>
      </c>
    </row>
    <row r="1204" spans="2:6">
      <c r="B1204" s="1917" t="str">
        <f>'4L'!BJ21</f>
        <v>B0384DW_CUMMT</v>
      </c>
      <c r="C1204" s="239" t="s">
        <v>13758</v>
      </c>
      <c r="E1204" s="301" t="s">
        <v>683</v>
      </c>
      <c r="F1204" s="307">
        <f>IF(ISBLANK('4L'!T21),"##BLANK",'4L'!T21)</f>
        <v>2.7170850533145217</v>
      </c>
    </row>
    <row r="1205" spans="2:6">
      <c r="B1205" s="1917" t="str">
        <f>'4L'!AV22</f>
        <v>B0222WFC_WR</v>
      </c>
      <c r="C1205" s="239" t="s">
        <v>13759</v>
      </c>
      <c r="E1205" s="301" t="s">
        <v>683</v>
      </c>
      <c r="F1205" s="307">
        <f>IF(ISBLANK('4L'!F22),"##BLANK",'4L'!F22)</f>
        <v>4.1000000000000002E-2</v>
      </c>
    </row>
    <row r="1206" spans="2:6">
      <c r="B1206" s="1917" t="str">
        <f>'4L'!AW22</f>
        <v>B0222WFC_RWT</v>
      </c>
      <c r="C1206" s="239" t="s">
        <v>13760</v>
      </c>
      <c r="E1206" s="301" t="s">
        <v>683</v>
      </c>
      <c r="F1206" s="307">
        <f>IF(ISBLANK('4L'!G22),"##BLANK",'4L'!G22)</f>
        <v>0</v>
      </c>
    </row>
    <row r="1207" spans="2:6">
      <c r="B1207" s="1917" t="str">
        <f>'4L'!AX22</f>
        <v>B0222WFC_RWS</v>
      </c>
      <c r="C1207" s="239" t="s">
        <v>13761</v>
      </c>
      <c r="E1207" s="301" t="s">
        <v>683</v>
      </c>
      <c r="F1207" s="307">
        <f>IF(ISBLANK('4L'!H22),"##BLANK",'4L'!H22)</f>
        <v>0</v>
      </c>
    </row>
    <row r="1208" spans="2:6">
      <c r="B1208" s="1917" t="str">
        <f>'4L'!AY22</f>
        <v>B0222WFC_WT</v>
      </c>
      <c r="C1208" s="239" t="s">
        <v>13762</v>
      </c>
      <c r="E1208" s="301" t="s">
        <v>683</v>
      </c>
      <c r="F1208" s="307">
        <f>IF(ISBLANK('4L'!I22),"##BLANK",'4L'!I22)</f>
        <v>0</v>
      </c>
    </row>
    <row r="1209" spans="2:6">
      <c r="B1209" s="1917" t="str">
        <f>'4L'!AZ22</f>
        <v>B0222WFC_TWD</v>
      </c>
      <c r="C1209" s="239" t="s">
        <v>13763</v>
      </c>
      <c r="E1209" s="301" t="s">
        <v>683</v>
      </c>
      <c r="F1209" s="307">
        <f>IF(ISBLANK('4L'!J22),"##BLANK",'4L'!J22)</f>
        <v>0</v>
      </c>
    </row>
    <row r="1210" spans="2:6">
      <c r="B1210" s="1917" t="str">
        <f>'4L'!BA22</f>
        <v>B0222WFC_TOT</v>
      </c>
      <c r="C1210" s="239" t="s">
        <v>13764</v>
      </c>
      <c r="E1210" s="301" t="s">
        <v>683</v>
      </c>
      <c r="F1210" s="307">
        <f>IF(ISBLANK('4L'!K22),"##BLANK",'4L'!K22)</f>
        <v>4.1000000000000002E-2</v>
      </c>
    </row>
    <row r="1211" spans="2:6">
      <c r="B1211" s="1917" t="str">
        <f>'4L'!AV23</f>
        <v>B0223WFO_WR</v>
      </c>
      <c r="C1211" s="239" t="s">
        <v>13765</v>
      </c>
      <c r="E1211" s="301" t="s">
        <v>683</v>
      </c>
      <c r="F1211" s="307">
        <f>IF(ISBLANK('4L'!F23),"##BLANK",'4L'!F23)</f>
        <v>0</v>
      </c>
    </row>
    <row r="1212" spans="2:6">
      <c r="B1212" s="1917" t="str">
        <f>'4L'!AW23</f>
        <v>B0223WFO_RWT</v>
      </c>
      <c r="C1212" s="239" t="s">
        <v>13766</v>
      </c>
      <c r="E1212" s="301" t="s">
        <v>683</v>
      </c>
      <c r="F1212" s="307">
        <f>IF(ISBLANK('4L'!G23),"##BLANK",'4L'!G23)</f>
        <v>0</v>
      </c>
    </row>
    <row r="1213" spans="2:6">
      <c r="B1213" s="1917" t="str">
        <f>'4L'!AX23</f>
        <v>B0223WFO_RWS</v>
      </c>
      <c r="C1213" s="239" t="s">
        <v>13767</v>
      </c>
      <c r="E1213" s="301" t="s">
        <v>683</v>
      </c>
      <c r="F1213" s="307">
        <f>IF(ISBLANK('4L'!H23),"##BLANK",'4L'!H23)</f>
        <v>0</v>
      </c>
    </row>
    <row r="1214" spans="2:6">
      <c r="B1214" s="1917" t="str">
        <f>'4L'!AY23</f>
        <v>B0223WFO_WT</v>
      </c>
      <c r="C1214" s="239" t="s">
        <v>13768</v>
      </c>
      <c r="E1214" s="301" t="s">
        <v>683</v>
      </c>
      <c r="F1214" s="307">
        <f>IF(ISBLANK('4L'!I23),"##BLANK",'4L'!I23)</f>
        <v>0</v>
      </c>
    </row>
    <row r="1215" spans="2:6">
      <c r="B1215" s="1917" t="str">
        <f>'4L'!AZ23</f>
        <v>B0223WFO_TWD</v>
      </c>
      <c r="C1215" s="239" t="s">
        <v>13769</v>
      </c>
      <c r="E1215" s="301" t="s">
        <v>683</v>
      </c>
      <c r="F1215" s="307">
        <f>IF(ISBLANK('4L'!J23),"##BLANK",'4L'!J23)</f>
        <v>0</v>
      </c>
    </row>
    <row r="1216" spans="2:6">
      <c r="B1216" s="1917" t="str">
        <f>'4L'!BA23</f>
        <v>B0223WFO_TOT</v>
      </c>
      <c r="C1216" s="239" t="s">
        <v>13770</v>
      </c>
      <c r="E1216" s="301" t="s">
        <v>683</v>
      </c>
      <c r="F1216" s="307">
        <f>IF(ISBLANK('4L'!K23),"##BLANK",'4L'!K23)</f>
        <v>0</v>
      </c>
    </row>
    <row r="1217" spans="2:6">
      <c r="B1217" s="1917" t="str">
        <f>'4L'!AV24</f>
        <v>B0224WFT_WR</v>
      </c>
      <c r="C1217" s="239" t="s">
        <v>13771</v>
      </c>
      <c r="E1217" s="301" t="s">
        <v>683</v>
      </c>
      <c r="F1217" s="307">
        <f>IF(ISBLANK('4L'!F24),"##BLANK",'4L'!F24)</f>
        <v>4.1000000000000002E-2</v>
      </c>
    </row>
    <row r="1218" spans="2:6">
      <c r="B1218" s="1917" t="str">
        <f>'4L'!AW24</f>
        <v>B0224WFT_RWT</v>
      </c>
      <c r="C1218" s="239" t="s">
        <v>13772</v>
      </c>
      <c r="E1218" s="301" t="s">
        <v>683</v>
      </c>
      <c r="F1218" s="307">
        <f>IF(ISBLANK('4L'!G24),"##BLANK",'4L'!G24)</f>
        <v>0</v>
      </c>
    </row>
    <row r="1219" spans="2:6">
      <c r="B1219" s="1917" t="str">
        <f>'4L'!AX24</f>
        <v>B0224WFT_RWS</v>
      </c>
      <c r="C1219" s="239" t="s">
        <v>13773</v>
      </c>
      <c r="E1219" s="301" t="s">
        <v>683</v>
      </c>
      <c r="F1219" s="307">
        <f>IF(ISBLANK('4L'!H24),"##BLANK",'4L'!H24)</f>
        <v>0</v>
      </c>
    </row>
    <row r="1220" spans="2:6">
      <c r="B1220" s="1917" t="str">
        <f>'4L'!AY24</f>
        <v>B0224WFT_WT</v>
      </c>
      <c r="C1220" s="239" t="s">
        <v>13774</v>
      </c>
      <c r="E1220" s="301" t="s">
        <v>683</v>
      </c>
      <c r="F1220" s="307">
        <f>IF(ISBLANK('4L'!I24),"##BLANK",'4L'!I24)</f>
        <v>0</v>
      </c>
    </row>
    <row r="1221" spans="2:6">
      <c r="B1221" s="1917" t="str">
        <f>'4L'!AZ24</f>
        <v>B0224WFT_TWD</v>
      </c>
      <c r="C1221" s="239" t="s">
        <v>13775</v>
      </c>
      <c r="E1221" s="301" t="s">
        <v>683</v>
      </c>
      <c r="F1221" s="307">
        <f>IF(ISBLANK('4L'!J24),"##BLANK",'4L'!J24)</f>
        <v>0</v>
      </c>
    </row>
    <row r="1222" spans="2:6">
      <c r="B1222" s="1917" t="str">
        <f>'4L'!BA24</f>
        <v>B0224WFT_TOT</v>
      </c>
      <c r="C1222" s="239" t="s">
        <v>13776</v>
      </c>
      <c r="E1222" s="301" t="s">
        <v>683</v>
      </c>
      <c r="F1222" s="307">
        <f>IF(ISBLANK('4L'!K24),"##BLANK",'4L'!K24)</f>
        <v>4.1000000000000002E-2</v>
      </c>
    </row>
    <row r="1223" spans="2:6">
      <c r="B1223" s="1917" t="str">
        <f>'4L'!BH24</f>
        <v>B0385WFD_CUMME</v>
      </c>
      <c r="C1223" s="239" t="s">
        <v>13777</v>
      </c>
      <c r="E1223" s="301" t="s">
        <v>683</v>
      </c>
      <c r="F1223" s="307">
        <f>IF(ISBLANK('4L'!R24),"##BLANK",'4L'!R24)</f>
        <v>9.076338501489345E-2</v>
      </c>
    </row>
    <row r="1224" spans="2:6">
      <c r="B1224" s="1917" t="str">
        <f>'4L'!BI24</f>
        <v>B0385WFD_CUMMA</v>
      </c>
      <c r="C1224" s="239" t="s">
        <v>13778</v>
      </c>
      <c r="E1224" s="301" t="s">
        <v>683</v>
      </c>
      <c r="F1224" s="307">
        <f>IF(ISBLANK('4L'!S24),"##BLANK",'4L'!S24)</f>
        <v>1.8512612461388449</v>
      </c>
    </row>
    <row r="1225" spans="2:6">
      <c r="B1225" s="1917" t="str">
        <f>'4L'!BJ24</f>
        <v>B0385WFD_CUMMT</v>
      </c>
      <c r="C1225" s="239" t="s">
        <v>13779</v>
      </c>
      <c r="E1225" s="301" t="s">
        <v>683</v>
      </c>
      <c r="F1225" s="307">
        <f>IF(ISBLANK('4L'!T24),"##BLANK",'4L'!T24)</f>
        <v>3.2351546604797452</v>
      </c>
    </row>
    <row r="1226" spans="2:6">
      <c r="B1226" s="1917" t="str">
        <f>'4L'!AV25</f>
        <v>B0225IVC_WR</v>
      </c>
      <c r="C1226" s="239" t="s">
        <v>13780</v>
      </c>
      <c r="E1226" s="301" t="s">
        <v>683</v>
      </c>
      <c r="F1226" s="307">
        <f>IF(ISBLANK('4L'!F25),"##BLANK",'4L'!F25)</f>
        <v>0.40899999999999997</v>
      </c>
    </row>
    <row r="1227" spans="2:6">
      <c r="B1227" s="1917" t="str">
        <f>'4L'!AW25</f>
        <v>B0225IVC_RWT</v>
      </c>
      <c r="C1227" s="239" t="s">
        <v>13781</v>
      </c>
      <c r="E1227" s="301" t="s">
        <v>683</v>
      </c>
      <c r="F1227" s="307">
        <f>IF(ISBLANK('4L'!G25),"##BLANK",'4L'!G25)</f>
        <v>0</v>
      </c>
    </row>
    <row r="1228" spans="2:6">
      <c r="B1228" s="1917" t="str">
        <f>'4L'!AX25</f>
        <v>B0225IVC_RWS</v>
      </c>
      <c r="C1228" s="239" t="s">
        <v>13782</v>
      </c>
      <c r="E1228" s="301" t="s">
        <v>683</v>
      </c>
      <c r="F1228" s="307">
        <f>IF(ISBLANK('4L'!H25),"##BLANK",'4L'!H25)</f>
        <v>0</v>
      </c>
    </row>
    <row r="1229" spans="2:6">
      <c r="B1229" s="1917" t="str">
        <f>'4L'!AY25</f>
        <v>B0225IVC_WT</v>
      </c>
      <c r="C1229" s="239" t="s">
        <v>13783</v>
      </c>
      <c r="E1229" s="301" t="s">
        <v>683</v>
      </c>
      <c r="F1229" s="307">
        <f>IF(ISBLANK('4L'!I25),"##BLANK",'4L'!I25)</f>
        <v>0</v>
      </c>
    </row>
    <row r="1230" spans="2:6">
      <c r="B1230" s="1917" t="str">
        <f>'4L'!AZ25</f>
        <v>B0225IVC_TWD</v>
      </c>
      <c r="C1230" s="239" t="s">
        <v>13784</v>
      </c>
      <c r="E1230" s="301" t="s">
        <v>683</v>
      </c>
      <c r="F1230" s="307">
        <f>IF(ISBLANK('4L'!J25),"##BLANK",'4L'!J25)</f>
        <v>0</v>
      </c>
    </row>
    <row r="1231" spans="2:6">
      <c r="B1231" s="1917" t="str">
        <f>'4L'!BA25</f>
        <v>B0225IVC_TOT</v>
      </c>
      <c r="C1231" s="239" t="s">
        <v>13785</v>
      </c>
      <c r="E1231" s="301" t="s">
        <v>683</v>
      </c>
      <c r="F1231" s="307">
        <f>IF(ISBLANK('4L'!K25),"##BLANK",'4L'!K25)</f>
        <v>0.40899999999999997</v>
      </c>
    </row>
    <row r="1232" spans="2:6">
      <c r="B1232" s="1917" t="str">
        <f>'4L'!AV26</f>
        <v>B0226IVO_WR</v>
      </c>
      <c r="C1232" s="239" t="s">
        <v>13786</v>
      </c>
      <c r="E1232" s="301" t="s">
        <v>683</v>
      </c>
      <c r="F1232" s="307">
        <f>IF(ISBLANK('4L'!F26),"##BLANK",'4L'!F26)</f>
        <v>0</v>
      </c>
    </row>
    <row r="1233" spans="2:6">
      <c r="B1233" s="1917" t="str">
        <f>'4L'!AW26</f>
        <v>B0226IVO_RWT</v>
      </c>
      <c r="C1233" s="239" t="s">
        <v>13787</v>
      </c>
      <c r="E1233" s="301" t="s">
        <v>683</v>
      </c>
      <c r="F1233" s="307">
        <f>IF(ISBLANK('4L'!G26),"##BLANK",'4L'!G26)</f>
        <v>0</v>
      </c>
    </row>
    <row r="1234" spans="2:6">
      <c r="B1234" s="1917" t="str">
        <f>'4L'!AX26</f>
        <v>B0226IVO_RWS</v>
      </c>
      <c r="C1234" s="239" t="s">
        <v>13788</v>
      </c>
      <c r="E1234" s="301" t="s">
        <v>683</v>
      </c>
      <c r="F1234" s="307">
        <f>IF(ISBLANK('4L'!H26),"##BLANK",'4L'!H26)</f>
        <v>0</v>
      </c>
    </row>
    <row r="1235" spans="2:6">
      <c r="B1235" s="1917" t="str">
        <f>'4L'!AY26</f>
        <v>B0226IVO_WT</v>
      </c>
      <c r="C1235" s="239" t="s">
        <v>13789</v>
      </c>
      <c r="E1235" s="301" t="s">
        <v>683</v>
      </c>
      <c r="F1235" s="307">
        <f>IF(ISBLANK('4L'!I26),"##BLANK",'4L'!I26)</f>
        <v>0</v>
      </c>
    </row>
    <row r="1236" spans="2:6">
      <c r="B1236" s="1917" t="str">
        <f>'4L'!AZ26</f>
        <v>B0226IVO_TWD</v>
      </c>
      <c r="C1236" s="239" t="s">
        <v>13790</v>
      </c>
      <c r="E1236" s="301" t="s">
        <v>683</v>
      </c>
      <c r="F1236" s="307">
        <f>IF(ISBLANK('4L'!J26),"##BLANK",'4L'!J26)</f>
        <v>0</v>
      </c>
    </row>
    <row r="1237" spans="2:6">
      <c r="B1237" s="1917" t="str">
        <f>'4L'!BA26</f>
        <v>B0226IVO_TOT</v>
      </c>
      <c r="C1237" s="239" t="s">
        <v>13791</v>
      </c>
      <c r="E1237" s="301" t="s">
        <v>683</v>
      </c>
      <c r="F1237" s="307">
        <f>IF(ISBLANK('4L'!K26),"##BLANK",'4L'!K26)</f>
        <v>0</v>
      </c>
    </row>
    <row r="1238" spans="2:6">
      <c r="B1238" s="1917" t="str">
        <f>'4L'!AV27</f>
        <v>B0227IVT_WR</v>
      </c>
      <c r="C1238" s="239" t="s">
        <v>13792</v>
      </c>
      <c r="E1238" s="301" t="s">
        <v>683</v>
      </c>
      <c r="F1238" s="307">
        <f>IF(ISBLANK('4L'!F27),"##BLANK",'4L'!F27)</f>
        <v>0.40899999999999997</v>
      </c>
    </row>
    <row r="1239" spans="2:6">
      <c r="B1239" s="1917" t="str">
        <f>'4L'!AW27</f>
        <v>B0227IVT_RWT</v>
      </c>
      <c r="C1239" s="239" t="s">
        <v>13793</v>
      </c>
      <c r="E1239" s="301" t="s">
        <v>683</v>
      </c>
      <c r="F1239" s="307">
        <f>IF(ISBLANK('4L'!G27),"##BLANK",'4L'!G27)</f>
        <v>0</v>
      </c>
    </row>
    <row r="1240" spans="2:6">
      <c r="B1240" s="1917" t="str">
        <f>'4L'!AX27</f>
        <v>B0227IVT_RWS</v>
      </c>
      <c r="C1240" s="239" t="s">
        <v>13794</v>
      </c>
      <c r="E1240" s="301" t="s">
        <v>683</v>
      </c>
      <c r="F1240" s="307">
        <f>IF(ISBLANK('4L'!H27),"##BLANK",'4L'!H27)</f>
        <v>0</v>
      </c>
    </row>
    <row r="1241" spans="2:6">
      <c r="B1241" s="1917" t="str">
        <f>'4L'!AY27</f>
        <v>B0227IVT_WT</v>
      </c>
      <c r="C1241" s="239" t="s">
        <v>13795</v>
      </c>
      <c r="E1241" s="301" t="s">
        <v>683</v>
      </c>
      <c r="F1241" s="307">
        <f>IF(ISBLANK('4L'!I27),"##BLANK",'4L'!I27)</f>
        <v>0</v>
      </c>
    </row>
    <row r="1242" spans="2:6">
      <c r="B1242" s="1917" t="str">
        <f>'4L'!AZ27</f>
        <v>B0227IVT_TWD</v>
      </c>
      <c r="C1242" s="239" t="s">
        <v>13796</v>
      </c>
      <c r="E1242" s="301" t="s">
        <v>683</v>
      </c>
      <c r="F1242" s="307">
        <f>IF(ISBLANK('4L'!J27),"##BLANK",'4L'!J27)</f>
        <v>0</v>
      </c>
    </row>
    <row r="1243" spans="2:6">
      <c r="B1243" s="1917" t="str">
        <f>'4L'!BA27</f>
        <v>B0227IVT_TOT</v>
      </c>
      <c r="C1243" s="239" t="s">
        <v>13797</v>
      </c>
      <c r="E1243" s="301" t="s">
        <v>683</v>
      </c>
      <c r="F1243" s="307">
        <f>IF(ISBLANK('4L'!K27),"##BLANK",'4L'!K27)</f>
        <v>0.40899999999999997</v>
      </c>
    </row>
    <row r="1244" spans="2:6">
      <c r="B1244" s="1917" t="str">
        <f>'4L'!BH27</f>
        <v>B0385I_CUMME</v>
      </c>
      <c r="C1244" s="239" t="s">
        <v>13798</v>
      </c>
      <c r="E1244" s="301" t="s">
        <v>683</v>
      </c>
      <c r="F1244" s="307">
        <f>IF(ISBLANK('4L'!R27),"##BLANK",'4L'!R27)</f>
        <v>0.62982502100358961</v>
      </c>
    </row>
    <row r="1245" spans="2:6">
      <c r="B1245" s="1917" t="str">
        <f>'4L'!BI27</f>
        <v>B0385I_CUMMA</v>
      </c>
      <c r="C1245" s="239" t="s">
        <v>13799</v>
      </c>
      <c r="E1245" s="301" t="s">
        <v>683</v>
      </c>
      <c r="F1245" s="307">
        <f>IF(ISBLANK('4L'!S27),"##BLANK",'4L'!S27)</f>
        <v>0</v>
      </c>
    </row>
    <row r="1246" spans="2:6">
      <c r="B1246" s="1917" t="str">
        <f>'4L'!BJ27</f>
        <v>B0385I_CUMMT</v>
      </c>
      <c r="C1246" s="239" t="s">
        <v>13800</v>
      </c>
      <c r="E1246" s="301" t="s">
        <v>683</v>
      </c>
      <c r="F1246" s="307">
        <f>IF(ISBLANK('4L'!T27),"##BLANK",'4L'!T27)</f>
        <v>0</v>
      </c>
    </row>
    <row r="1247" spans="2:6">
      <c r="B1247" s="1917" t="str">
        <f>'4L'!AV28</f>
        <v>B0228TET_WR</v>
      </c>
      <c r="C1247" s="239" t="s">
        <v>13801</v>
      </c>
      <c r="E1247" s="301" t="s">
        <v>683</v>
      </c>
      <c r="F1247" s="307">
        <f>IF(ISBLANK('4L'!F28),"##BLANK",'4L'!F28)</f>
        <v>2.1469999999999998</v>
      </c>
    </row>
    <row r="1248" spans="2:6">
      <c r="B1248" s="1917" t="str">
        <f>'4L'!AW28</f>
        <v>B0228TET_RWT</v>
      </c>
      <c r="C1248" s="239" t="s">
        <v>13802</v>
      </c>
      <c r="E1248" s="301" t="s">
        <v>683</v>
      </c>
      <c r="F1248" s="307">
        <f>IF(ISBLANK('4L'!G28),"##BLANK",'4L'!G28)</f>
        <v>0</v>
      </c>
    </row>
    <row r="1249" spans="2:6">
      <c r="B1249" s="1917" t="str">
        <f>'4L'!AX28</f>
        <v>B0228TET_RWS</v>
      </c>
      <c r="C1249" s="239" t="s">
        <v>13803</v>
      </c>
      <c r="E1249" s="301" t="s">
        <v>683</v>
      </c>
      <c r="F1249" s="307">
        <f>IF(ISBLANK('4L'!H28),"##BLANK",'4L'!H28)</f>
        <v>0</v>
      </c>
    </row>
    <row r="1250" spans="2:6">
      <c r="B1250" s="1917" t="str">
        <f>'4L'!AY28</f>
        <v>B0228TET_WT</v>
      </c>
      <c r="C1250" s="239" t="s">
        <v>13804</v>
      </c>
      <c r="E1250" s="301" t="s">
        <v>683</v>
      </c>
      <c r="F1250" s="307">
        <f>IF(ISBLANK('4L'!I28),"##BLANK",'4L'!I28)</f>
        <v>0</v>
      </c>
    </row>
    <row r="1251" spans="2:6">
      <c r="B1251" s="1917" t="str">
        <f>'4L'!AZ28</f>
        <v>B0228TET_TWD</v>
      </c>
      <c r="C1251" s="239" t="s">
        <v>13805</v>
      </c>
      <c r="E1251" s="301" t="s">
        <v>683</v>
      </c>
      <c r="F1251" s="307">
        <f>IF(ISBLANK('4L'!J28),"##BLANK",'4L'!J28)</f>
        <v>0</v>
      </c>
    </row>
    <row r="1252" spans="2:6">
      <c r="B1252" s="1917" t="str">
        <f>'4L'!BA28</f>
        <v>B0228TET_TOT</v>
      </c>
      <c r="C1252" s="239" t="s">
        <v>13806</v>
      </c>
      <c r="E1252" s="301" t="s">
        <v>683</v>
      </c>
      <c r="F1252" s="307">
        <f>IF(ISBLANK('4L'!K28),"##BLANK",'4L'!K28)</f>
        <v>2.1469999999999998</v>
      </c>
    </row>
    <row r="1253" spans="2:6">
      <c r="B1253" s="1917" t="str">
        <f>'4L'!BH28</f>
        <v>B0386TEPE_CUMME</v>
      </c>
      <c r="C1253" s="239" t="s">
        <v>13807</v>
      </c>
      <c r="E1253" s="301" t="s">
        <v>683</v>
      </c>
      <c r="F1253" s="307">
        <f>IF(ISBLANK('4L'!R28),"##BLANK",'4L'!R28)</f>
        <v>3.453288856640953</v>
      </c>
    </row>
    <row r="1254" spans="2:6">
      <c r="B1254" s="1917" t="str">
        <f>'4L'!BI28</f>
        <v>B0386TEPE_CUMMA</v>
      </c>
      <c r="C1254" s="239" t="s">
        <v>13808</v>
      </c>
      <c r="E1254" s="301" t="s">
        <v>683</v>
      </c>
      <c r="F1254" s="307">
        <f>IF(ISBLANK('4L'!S28),"##BLANK",'4L'!S28)</f>
        <v>5.4525903082721854</v>
      </c>
    </row>
    <row r="1255" spans="2:6">
      <c r="B1255" s="1917" t="str">
        <f>'4L'!BJ28</f>
        <v>B0386TEPE_CUMMT</v>
      </c>
      <c r="C1255" s="239" t="s">
        <v>13809</v>
      </c>
      <c r="E1255" s="301" t="s">
        <v>683</v>
      </c>
      <c r="F1255" s="307">
        <f>IF(ISBLANK('4L'!T28),"##BLANK",'4L'!T28)</f>
        <v>9.5286243280276874</v>
      </c>
    </row>
    <row r="1256" spans="2:6">
      <c r="B1256" s="1917" t="str">
        <f>'4L'!AV31</f>
        <v>B0229SSC_WR</v>
      </c>
      <c r="C1256" s="239" t="s">
        <v>13810</v>
      </c>
      <c r="E1256" s="301" t="s">
        <v>683</v>
      </c>
      <c r="F1256" s="307">
        <f>IF(ISBLANK('4L'!F31),"##BLANK",'4L'!F31)</f>
        <v>2.3E-2</v>
      </c>
    </row>
    <row r="1257" spans="2:6">
      <c r="B1257" s="1917" t="str">
        <f>'4L'!AW31</f>
        <v>B0229SSC_RWT</v>
      </c>
      <c r="C1257" s="239" t="s">
        <v>13811</v>
      </c>
      <c r="E1257" s="301" t="s">
        <v>683</v>
      </c>
      <c r="F1257" s="307">
        <f>IF(ISBLANK('4L'!G31),"##BLANK",'4L'!G31)</f>
        <v>0</v>
      </c>
    </row>
    <row r="1258" spans="2:6">
      <c r="B1258" s="1917" t="str">
        <f>'4L'!AX31</f>
        <v>B0229SSC_RWS</v>
      </c>
      <c r="C1258" s="239" t="s">
        <v>13812</v>
      </c>
      <c r="E1258" s="301" t="s">
        <v>683</v>
      </c>
      <c r="F1258" s="307">
        <f>IF(ISBLANK('4L'!H31),"##BLANK",'4L'!H31)</f>
        <v>0</v>
      </c>
    </row>
    <row r="1259" spans="2:6">
      <c r="B1259" s="1917" t="str">
        <f>'4L'!AY31</f>
        <v>B0229SSC_WT</v>
      </c>
      <c r="C1259" s="239" t="s">
        <v>13813</v>
      </c>
      <c r="E1259" s="301" t="s">
        <v>683</v>
      </c>
      <c r="F1259" s="307">
        <f>IF(ISBLANK('4L'!I31),"##BLANK",'4L'!I31)</f>
        <v>0</v>
      </c>
    </row>
    <row r="1260" spans="2:6">
      <c r="B1260" s="1917" t="str">
        <f>'4L'!AZ31</f>
        <v>B0229SSC_TWD</v>
      </c>
      <c r="C1260" s="239" t="s">
        <v>13814</v>
      </c>
      <c r="E1260" s="301" t="s">
        <v>683</v>
      </c>
      <c r="F1260" s="307">
        <f>IF(ISBLANK('4L'!J31),"##BLANK",'4L'!J31)</f>
        <v>0</v>
      </c>
    </row>
    <row r="1261" spans="2:6">
      <c r="B1261" s="1917" t="str">
        <f>'4L'!BA31</f>
        <v>B0229SSC_TOT</v>
      </c>
      <c r="C1261" s="239" t="s">
        <v>13815</v>
      </c>
      <c r="E1261" s="301" t="s">
        <v>683</v>
      </c>
      <c r="F1261" s="307">
        <f>IF(ISBLANK('4L'!K31),"##BLANK",'4L'!K31)</f>
        <v>2.3E-2</v>
      </c>
    </row>
    <row r="1262" spans="2:6">
      <c r="B1262" s="1917" t="str">
        <f>'4L'!AV32</f>
        <v>B0230SSO_WR</v>
      </c>
      <c r="C1262" s="239" t="s">
        <v>13816</v>
      </c>
      <c r="E1262" s="301" t="s">
        <v>683</v>
      </c>
      <c r="F1262" s="307">
        <f>IF(ISBLANK('4L'!F32),"##BLANK",'4L'!F32)</f>
        <v>0</v>
      </c>
    </row>
    <row r="1263" spans="2:6">
      <c r="B1263" s="1917" t="str">
        <f>'4L'!AW32</f>
        <v>B0230SSO_RWT</v>
      </c>
      <c r="C1263" s="239" t="s">
        <v>13817</v>
      </c>
      <c r="E1263" s="301" t="s">
        <v>683</v>
      </c>
      <c r="F1263" s="307">
        <f>IF(ISBLANK('4L'!G32),"##BLANK",'4L'!G32)</f>
        <v>0</v>
      </c>
    </row>
    <row r="1264" spans="2:6">
      <c r="B1264" s="1917" t="str">
        <f>'4L'!AX32</f>
        <v>B0230SSO_RWS</v>
      </c>
      <c r="C1264" s="239" t="s">
        <v>13818</v>
      </c>
      <c r="E1264" s="301" t="s">
        <v>683</v>
      </c>
      <c r="F1264" s="307">
        <f>IF(ISBLANK('4L'!H32),"##BLANK",'4L'!H32)</f>
        <v>0</v>
      </c>
    </row>
    <row r="1265" spans="2:6">
      <c r="B1265" s="1917" t="str">
        <f>'4L'!AY32</f>
        <v>B0230SSO_WT</v>
      </c>
      <c r="C1265" s="239" t="s">
        <v>13819</v>
      </c>
      <c r="E1265" s="301" t="s">
        <v>683</v>
      </c>
      <c r="F1265" s="307">
        <f>IF(ISBLANK('4L'!I32),"##BLANK",'4L'!I32)</f>
        <v>0</v>
      </c>
    </row>
    <row r="1266" spans="2:6">
      <c r="B1266" s="1917" t="str">
        <f>'4L'!AZ32</f>
        <v>B0230SSO_TWD</v>
      </c>
      <c r="C1266" s="239" t="s">
        <v>13820</v>
      </c>
      <c r="E1266" s="301" t="s">
        <v>683</v>
      </c>
      <c r="F1266" s="307">
        <f>IF(ISBLANK('4L'!J32),"##BLANK",'4L'!J32)</f>
        <v>0</v>
      </c>
    </row>
    <row r="1267" spans="2:6">
      <c r="B1267" s="1917" t="str">
        <f>'4L'!BA32</f>
        <v>B0230SSO_TOT</v>
      </c>
      <c r="C1267" s="239" t="s">
        <v>13821</v>
      </c>
      <c r="E1267" s="301" t="s">
        <v>683</v>
      </c>
      <c r="F1267" s="307">
        <f>IF(ISBLANK('4L'!K32),"##BLANK",'4L'!K32)</f>
        <v>0</v>
      </c>
    </row>
    <row r="1268" spans="2:6">
      <c r="B1268" s="1917" t="str">
        <f>'4L'!AV33</f>
        <v>B0231SST_WR</v>
      </c>
      <c r="C1268" s="239" t="s">
        <v>13822</v>
      </c>
      <c r="E1268" s="301" t="s">
        <v>683</v>
      </c>
      <c r="F1268" s="307">
        <f>IF(ISBLANK('4L'!F33),"##BLANK",'4L'!F33)</f>
        <v>2.3E-2</v>
      </c>
    </row>
    <row r="1269" spans="2:6">
      <c r="B1269" s="1917" t="str">
        <f>'4L'!AW33</f>
        <v>B0231SST_RWT</v>
      </c>
      <c r="C1269" s="239" t="s">
        <v>13823</v>
      </c>
      <c r="E1269" s="301" t="s">
        <v>683</v>
      </c>
      <c r="F1269" s="307">
        <f>IF(ISBLANK('4L'!G33),"##BLANK",'4L'!G33)</f>
        <v>0</v>
      </c>
    </row>
    <row r="1270" spans="2:6">
      <c r="B1270" s="1917" t="str">
        <f>'4L'!AX33</f>
        <v>B0231SST_RWS</v>
      </c>
      <c r="C1270" s="239" t="s">
        <v>13824</v>
      </c>
      <c r="E1270" s="301" t="s">
        <v>683</v>
      </c>
      <c r="F1270" s="307">
        <f>IF(ISBLANK('4L'!H33),"##BLANK",'4L'!H33)</f>
        <v>0</v>
      </c>
    </row>
    <row r="1271" spans="2:6">
      <c r="B1271" s="1917" t="str">
        <f>'4L'!AY33</f>
        <v>B0231SST_WT</v>
      </c>
      <c r="C1271" s="239" t="s">
        <v>13825</v>
      </c>
      <c r="E1271" s="301" t="s">
        <v>683</v>
      </c>
      <c r="F1271" s="307">
        <f>IF(ISBLANK('4L'!I33),"##BLANK",'4L'!I33)</f>
        <v>0</v>
      </c>
    </row>
    <row r="1272" spans="2:6">
      <c r="B1272" s="1917" t="str">
        <f>'4L'!AZ33</f>
        <v>B0231SST_TWD</v>
      </c>
      <c r="C1272" s="239" t="s">
        <v>13826</v>
      </c>
      <c r="E1272" s="301" t="s">
        <v>683</v>
      </c>
      <c r="F1272" s="307">
        <f>IF(ISBLANK('4L'!J33),"##BLANK",'4L'!J33)</f>
        <v>0</v>
      </c>
    </row>
    <row r="1273" spans="2:6">
      <c r="B1273" s="1917" t="str">
        <f>'4L'!BA33</f>
        <v>B0231SST_TOT</v>
      </c>
      <c r="C1273" s="239" t="s">
        <v>13827</v>
      </c>
      <c r="E1273" s="301" t="s">
        <v>683</v>
      </c>
      <c r="F1273" s="307">
        <f>IF(ISBLANK('4L'!K33),"##BLANK",'4L'!K33)</f>
        <v>2.3E-2</v>
      </c>
    </row>
    <row r="1274" spans="2:6">
      <c r="B1274" s="1917" t="str">
        <f>'4L'!BH33</f>
        <v>B0387SSDB_CUMME</v>
      </c>
      <c r="C1274" s="239" t="s">
        <v>13828</v>
      </c>
      <c r="E1274" s="301" t="s">
        <v>683</v>
      </c>
      <c r="F1274" s="307">
        <f>IF(ISBLANK('4L'!R33),"##BLANK",'4L'!R33)</f>
        <v>0.16192278316657754</v>
      </c>
    </row>
    <row r="1275" spans="2:6">
      <c r="B1275" s="1917" t="str">
        <f>'4L'!BI33</f>
        <v>B0387SSDB_CUMMA</v>
      </c>
      <c r="C1275" s="239" t="s">
        <v>13829</v>
      </c>
      <c r="E1275" s="301" t="s">
        <v>683</v>
      </c>
      <c r="F1275" s="307">
        <f>IF(ISBLANK('4L'!S33),"##BLANK",'4L'!S33)</f>
        <v>1.621693744695361</v>
      </c>
    </row>
    <row r="1276" spans="2:6">
      <c r="B1276" s="1917" t="str">
        <f>'4L'!BJ33</f>
        <v>B0387SSDB_CUMMT</v>
      </c>
      <c r="C1276" s="239" t="s">
        <v>13830</v>
      </c>
      <c r="E1276" s="301" t="s">
        <v>683</v>
      </c>
      <c r="F1276" s="307">
        <f>IF(ISBLANK('4L'!T33),"##BLANK",'4L'!T33)</f>
        <v>3.1693651047497213</v>
      </c>
    </row>
    <row r="1277" spans="2:6">
      <c r="B1277" s="1917" t="str">
        <f>'4L'!AV34</f>
        <v>B0232DSC_WR</v>
      </c>
      <c r="C1277" s="239" t="s">
        <v>13831</v>
      </c>
      <c r="E1277" s="301" t="s">
        <v>683</v>
      </c>
      <c r="F1277" s="307">
        <f>IF(ISBLANK('4L'!F34),"##BLANK",'4L'!F34)</f>
        <v>0</v>
      </c>
    </row>
    <row r="1278" spans="2:6">
      <c r="B1278" s="1917" t="str">
        <f>'4L'!AW34</f>
        <v>B0232DSC_RWT</v>
      </c>
      <c r="C1278" s="239" t="s">
        <v>13832</v>
      </c>
      <c r="E1278" s="301" t="s">
        <v>683</v>
      </c>
      <c r="F1278" s="307">
        <f>IF(ISBLANK('4L'!G34),"##BLANK",'4L'!G34)</f>
        <v>0</v>
      </c>
    </row>
    <row r="1279" spans="2:6">
      <c r="B1279" s="1917" t="str">
        <f>'4L'!AX34</f>
        <v>B0232DSC_RWS</v>
      </c>
      <c r="C1279" s="239" t="s">
        <v>13833</v>
      </c>
      <c r="E1279" s="301" t="s">
        <v>683</v>
      </c>
      <c r="F1279" s="307">
        <f>IF(ISBLANK('4L'!H34),"##BLANK",'4L'!H34)</f>
        <v>0</v>
      </c>
    </row>
    <row r="1280" spans="2:6">
      <c r="B1280" s="1917" t="str">
        <f>'4L'!AY34</f>
        <v>B0232DSC_WT</v>
      </c>
      <c r="C1280" s="239" t="s">
        <v>13834</v>
      </c>
      <c r="E1280" s="301" t="s">
        <v>683</v>
      </c>
      <c r="F1280" s="307">
        <f>IF(ISBLANK('4L'!I34),"##BLANK",'4L'!I34)</f>
        <v>0</v>
      </c>
    </row>
    <row r="1281" spans="2:6">
      <c r="B1281" s="1917" t="str">
        <f>'4L'!AZ34</f>
        <v>B0232DSC_TWD</v>
      </c>
      <c r="C1281" s="239" t="s">
        <v>13835</v>
      </c>
      <c r="E1281" s="301" t="s">
        <v>683</v>
      </c>
      <c r="F1281" s="307">
        <f>IF(ISBLANK('4L'!J34),"##BLANK",'4L'!J34)</f>
        <v>0.253</v>
      </c>
    </row>
    <row r="1282" spans="2:6">
      <c r="B1282" s="1917" t="str">
        <f>'4L'!BA34</f>
        <v>B0232DSC_TOT</v>
      </c>
      <c r="C1282" s="239" t="s">
        <v>13836</v>
      </c>
      <c r="E1282" s="301" t="s">
        <v>683</v>
      </c>
      <c r="F1282" s="307">
        <f>IF(ISBLANK('4L'!K34),"##BLANK",'4L'!K34)</f>
        <v>0.253</v>
      </c>
    </row>
    <row r="1283" spans="2:6">
      <c r="B1283" s="1917" t="str">
        <f>'4L'!AV35</f>
        <v>B0233DSO_WR</v>
      </c>
      <c r="C1283" s="239" t="s">
        <v>13837</v>
      </c>
      <c r="E1283" s="301" t="s">
        <v>683</v>
      </c>
      <c r="F1283" s="307">
        <f>IF(ISBLANK('4L'!F35),"##BLANK",'4L'!F35)</f>
        <v>0</v>
      </c>
    </row>
    <row r="1284" spans="2:6">
      <c r="B1284" s="1917" t="str">
        <f>'4L'!AW35</f>
        <v>B0233DSO_RWT</v>
      </c>
      <c r="C1284" s="239" t="s">
        <v>13838</v>
      </c>
      <c r="E1284" s="301" t="s">
        <v>683</v>
      </c>
      <c r="F1284" s="307">
        <f>IF(ISBLANK('4L'!G35),"##BLANK",'4L'!G35)</f>
        <v>0</v>
      </c>
    </row>
    <row r="1285" spans="2:6">
      <c r="B1285" s="1917" t="str">
        <f>'4L'!AX35</f>
        <v>B0233DSO_RWS</v>
      </c>
      <c r="C1285" s="239" t="s">
        <v>13839</v>
      </c>
      <c r="E1285" s="301" t="s">
        <v>683</v>
      </c>
      <c r="F1285" s="307">
        <f>IF(ISBLANK('4L'!H35),"##BLANK",'4L'!H35)</f>
        <v>0</v>
      </c>
    </row>
    <row r="1286" spans="2:6">
      <c r="B1286" s="1917" t="str">
        <f>'4L'!AY35</f>
        <v>B0233DSO_WT</v>
      </c>
      <c r="C1286" s="239" t="s">
        <v>13840</v>
      </c>
      <c r="E1286" s="301" t="s">
        <v>683</v>
      </c>
      <c r="F1286" s="307">
        <f>IF(ISBLANK('4L'!I35),"##BLANK",'4L'!I35)</f>
        <v>0</v>
      </c>
    </row>
    <row r="1287" spans="2:6">
      <c r="B1287" s="1917" t="str">
        <f>'4L'!AZ35</f>
        <v>B0233DSO_TWD</v>
      </c>
      <c r="C1287" s="239" t="s">
        <v>13841</v>
      </c>
      <c r="E1287" s="301" t="s">
        <v>683</v>
      </c>
      <c r="F1287" s="307">
        <f>IF(ISBLANK('4L'!J35),"##BLANK",'4L'!J35)</f>
        <v>0</v>
      </c>
    </row>
    <row r="1288" spans="2:6">
      <c r="B1288" s="1917" t="str">
        <f>'4L'!BA35</f>
        <v>B0233DSO_TOT</v>
      </c>
      <c r="C1288" s="239" t="s">
        <v>13842</v>
      </c>
      <c r="E1288" s="301" t="s">
        <v>683</v>
      </c>
      <c r="F1288" s="307">
        <f>IF(ISBLANK('4L'!K35),"##BLANK",'4L'!K35)</f>
        <v>0</v>
      </c>
    </row>
    <row r="1289" spans="2:6">
      <c r="B1289" s="1917" t="str">
        <f>'4L'!AV36</f>
        <v>B0234DST_WR</v>
      </c>
      <c r="C1289" s="239" t="s">
        <v>13843</v>
      </c>
      <c r="E1289" s="301" t="s">
        <v>683</v>
      </c>
      <c r="F1289" s="307">
        <f>IF(ISBLANK('4L'!F36),"##BLANK",'4L'!F36)</f>
        <v>0</v>
      </c>
    </row>
    <row r="1290" spans="2:6">
      <c r="B1290" s="1917" t="str">
        <f>'4L'!AW36</f>
        <v>B0234DST_RWT</v>
      </c>
      <c r="C1290" s="239" t="s">
        <v>13844</v>
      </c>
      <c r="E1290" s="301" t="s">
        <v>683</v>
      </c>
      <c r="F1290" s="307">
        <f>IF(ISBLANK('4L'!G36),"##BLANK",'4L'!G36)</f>
        <v>0</v>
      </c>
    </row>
    <row r="1291" spans="2:6">
      <c r="B1291" s="1917" t="str">
        <f>'4L'!AX36</f>
        <v>B0234DST_RWS</v>
      </c>
      <c r="C1291" s="239" t="s">
        <v>13845</v>
      </c>
      <c r="E1291" s="301" t="s">
        <v>683</v>
      </c>
      <c r="F1291" s="307">
        <f>IF(ISBLANK('4L'!H36),"##BLANK",'4L'!H36)</f>
        <v>0</v>
      </c>
    </row>
    <row r="1292" spans="2:6">
      <c r="B1292" s="1917" t="str">
        <f>'4L'!AY36</f>
        <v>B0234DST_WT</v>
      </c>
      <c r="C1292" s="239" t="s">
        <v>13846</v>
      </c>
      <c r="E1292" s="301" t="s">
        <v>683</v>
      </c>
      <c r="F1292" s="307">
        <f>IF(ISBLANK('4L'!I36),"##BLANK",'4L'!I36)</f>
        <v>0</v>
      </c>
    </row>
    <row r="1293" spans="2:6">
      <c r="B1293" s="1917" t="str">
        <f>'4L'!AZ36</f>
        <v>B0234DST_TWD</v>
      </c>
      <c r="C1293" s="239" t="s">
        <v>13847</v>
      </c>
      <c r="E1293" s="301" t="s">
        <v>683</v>
      </c>
      <c r="F1293" s="307">
        <f>IF(ISBLANK('4L'!J36),"##BLANK",'4L'!J36)</f>
        <v>0.253</v>
      </c>
    </row>
    <row r="1294" spans="2:6">
      <c r="B1294" s="1917" t="str">
        <f>'4L'!BA36</f>
        <v>B0234DST_TOT</v>
      </c>
      <c r="C1294" s="239" t="s">
        <v>13848</v>
      </c>
      <c r="E1294" s="301" t="s">
        <v>683</v>
      </c>
      <c r="F1294" s="307">
        <f>IF(ISBLANK('4L'!K36),"##BLANK",'4L'!K36)</f>
        <v>0.253</v>
      </c>
    </row>
    <row r="1295" spans="2:6">
      <c r="B1295" s="1917" t="str">
        <f>'4L'!BH36</f>
        <v>B0388DSI_CUMME</v>
      </c>
      <c r="C1295" s="239" t="s">
        <v>13849</v>
      </c>
      <c r="E1295" s="301" t="s">
        <v>683</v>
      </c>
      <c r="F1295" s="307">
        <f>IF(ISBLANK('4L'!R36),"##BLANK",'4L'!R36)</f>
        <v>0.40125341785687008</v>
      </c>
    </row>
    <row r="1296" spans="2:6">
      <c r="B1296" s="1917" t="str">
        <f>'4L'!BI36</f>
        <v>B0388DSI_CUMMA</v>
      </c>
      <c r="C1296" s="239" t="s">
        <v>13850</v>
      </c>
      <c r="E1296" s="301" t="s">
        <v>683</v>
      </c>
      <c r="F1296" s="307">
        <f>IF(ISBLANK('4L'!S36),"##BLANK",'4L'!S36)</f>
        <v>1.5660117011400745</v>
      </c>
    </row>
    <row r="1297" spans="2:6">
      <c r="B1297" s="1917" t="str">
        <f>'4L'!BJ36</f>
        <v>B0388DSI_CUMMT</v>
      </c>
      <c r="C1297" s="239" t="s">
        <v>13851</v>
      </c>
      <c r="E1297" s="301" t="s">
        <v>683</v>
      </c>
      <c r="F1297" s="307">
        <f>IF(ISBLANK('4L'!T36),"##BLANK",'4L'!T36)</f>
        <v>3.1585111146649618</v>
      </c>
    </row>
    <row r="1298" spans="2:6">
      <c r="B1298" s="1917" t="str">
        <f>'4L'!AV37</f>
        <v>B0235LIC_WR</v>
      </c>
      <c r="C1298" s="239" t="s">
        <v>13852</v>
      </c>
      <c r="E1298" s="301" t="s">
        <v>683</v>
      </c>
      <c r="F1298" s="307">
        <f>IF(ISBLANK('4L'!F37),"##BLANK",'4L'!F37)</f>
        <v>0</v>
      </c>
    </row>
    <row r="1299" spans="2:6">
      <c r="B1299" s="1917" t="str">
        <f>'4L'!AW37</f>
        <v>B0235LIC_RWT</v>
      </c>
      <c r="C1299" s="239" t="s">
        <v>13853</v>
      </c>
      <c r="E1299" s="301" t="s">
        <v>683</v>
      </c>
      <c r="F1299" s="307">
        <f>IF(ISBLANK('4L'!G37),"##BLANK",'4L'!G37)</f>
        <v>0</v>
      </c>
    </row>
    <row r="1300" spans="2:6">
      <c r="B1300" s="1917" t="str">
        <f>'4L'!AX37</f>
        <v>B0235LIC_RWS</v>
      </c>
      <c r="C1300" s="239" t="s">
        <v>13854</v>
      </c>
      <c r="E1300" s="301" t="s">
        <v>683</v>
      </c>
      <c r="F1300" s="307">
        <f>IF(ISBLANK('4L'!H37),"##BLANK",'4L'!H37)</f>
        <v>0</v>
      </c>
    </row>
    <row r="1301" spans="2:6">
      <c r="B1301" s="1917" t="str">
        <f>'4L'!AY37</f>
        <v>B0235LIC_WT</v>
      </c>
      <c r="C1301" s="239" t="s">
        <v>13855</v>
      </c>
      <c r="E1301" s="301" t="s">
        <v>683</v>
      </c>
      <c r="F1301" s="307">
        <f>IF(ISBLANK('4L'!I37),"##BLANK",'4L'!I37)</f>
        <v>0</v>
      </c>
    </row>
    <row r="1302" spans="2:6">
      <c r="B1302" s="1917" t="str">
        <f>'4L'!AZ37</f>
        <v>B0235LIC_TWD</v>
      </c>
      <c r="C1302" s="239" t="s">
        <v>13856</v>
      </c>
      <c r="E1302" s="301" t="s">
        <v>683</v>
      </c>
      <c r="F1302" s="307">
        <f>IF(ISBLANK('4L'!J37),"##BLANK",'4L'!J37)</f>
        <v>0</v>
      </c>
    </row>
    <row r="1303" spans="2:6">
      <c r="B1303" s="1917" t="str">
        <f>'4L'!BA37</f>
        <v>B0235LIC_TOT</v>
      </c>
      <c r="C1303" s="239" t="s">
        <v>13857</v>
      </c>
      <c r="E1303" s="301" t="s">
        <v>683</v>
      </c>
      <c r="F1303" s="307">
        <f>IF(ISBLANK('4L'!K37),"##BLANK",'4L'!K37)</f>
        <v>0</v>
      </c>
    </row>
    <row r="1304" spans="2:6">
      <c r="B1304" s="1917" t="str">
        <f>'4L'!BB37</f>
        <v>B0235LIC_C_WR</v>
      </c>
      <c r="C1304" s="239" t="s">
        <v>13858</v>
      </c>
      <c r="E1304" s="301" t="s">
        <v>683</v>
      </c>
      <c r="F1304" s="307">
        <f>IF(ISBLANK('4L'!L37),"##BLANK",'4L'!L37)</f>
        <v>0</v>
      </c>
    </row>
    <row r="1305" spans="2:6">
      <c r="B1305" s="1917" t="str">
        <f>'4L'!BC37</f>
        <v>B0235LIC_C_RWT</v>
      </c>
      <c r="C1305" s="239" t="s">
        <v>13859</v>
      </c>
      <c r="E1305" s="301" t="s">
        <v>683</v>
      </c>
      <c r="F1305" s="307">
        <f>IF(ISBLANK('4L'!M37),"##BLANK",'4L'!M37)</f>
        <v>0</v>
      </c>
    </row>
    <row r="1306" spans="2:6">
      <c r="B1306" s="1917" t="str">
        <f>'4L'!BD37</f>
        <v>B0235LIC_C_RWS</v>
      </c>
      <c r="C1306" s="239" t="s">
        <v>13860</v>
      </c>
      <c r="E1306" s="301" t="s">
        <v>683</v>
      </c>
      <c r="F1306" s="307">
        <f>IF(ISBLANK('4L'!N37),"##BLANK",'4L'!N37)</f>
        <v>0</v>
      </c>
    </row>
    <row r="1307" spans="2:6">
      <c r="B1307" s="1917" t="str">
        <f>'4L'!BE37</f>
        <v>B0235LIC_C_WT</v>
      </c>
      <c r="C1307" s="239" t="s">
        <v>13861</v>
      </c>
      <c r="E1307" s="301" t="s">
        <v>683</v>
      </c>
      <c r="F1307" s="307">
        <f>IF(ISBLANK('4L'!O37),"##BLANK",'4L'!O37)</f>
        <v>0</v>
      </c>
    </row>
    <row r="1308" spans="2:6">
      <c r="B1308" s="1917" t="str">
        <f>'4L'!BF37</f>
        <v>B0235LIC_C_TWD</v>
      </c>
      <c r="C1308" s="239" t="s">
        <v>13862</v>
      </c>
      <c r="E1308" s="301" t="s">
        <v>683</v>
      </c>
      <c r="F1308" s="307">
        <f>IF(ISBLANK('4L'!P37),"##BLANK",'4L'!P37)</f>
        <v>0</v>
      </c>
    </row>
    <row r="1309" spans="2:6">
      <c r="B1309" s="1917" t="str">
        <f>'4L'!BG37</f>
        <v>B0235LIC_C_TOT</v>
      </c>
      <c r="C1309" s="239" t="s">
        <v>13863</v>
      </c>
      <c r="E1309" s="301" t="s">
        <v>683</v>
      </c>
      <c r="F1309" s="307">
        <f>IF(ISBLANK('4L'!Q37),"##BLANK",'4L'!Q37)</f>
        <v>0</v>
      </c>
    </row>
    <row r="1310" spans="2:6">
      <c r="B1310" s="1917" t="str">
        <f>'4L'!AV38</f>
        <v>B0236LIO_WR</v>
      </c>
      <c r="C1310" s="239" t="s">
        <v>13864</v>
      </c>
      <c r="E1310" s="301" t="s">
        <v>683</v>
      </c>
      <c r="F1310" s="307">
        <f>IF(ISBLANK('4L'!F38),"##BLANK",'4L'!F38)</f>
        <v>0</v>
      </c>
    </row>
    <row r="1311" spans="2:6">
      <c r="B1311" s="1917" t="str">
        <f>'4L'!AW38</f>
        <v>B0236LIO_RWT</v>
      </c>
      <c r="C1311" s="239" t="s">
        <v>13865</v>
      </c>
      <c r="E1311" s="301" t="s">
        <v>683</v>
      </c>
      <c r="F1311" s="307">
        <f>IF(ISBLANK('4L'!G38),"##BLANK",'4L'!G38)</f>
        <v>0</v>
      </c>
    </row>
    <row r="1312" spans="2:6">
      <c r="B1312" s="1917" t="str">
        <f>'4L'!AX38</f>
        <v>B0236LIO_RWS</v>
      </c>
      <c r="C1312" s="239" t="s">
        <v>13866</v>
      </c>
      <c r="E1312" s="301" t="s">
        <v>683</v>
      </c>
      <c r="F1312" s="307">
        <f>IF(ISBLANK('4L'!H38),"##BLANK",'4L'!H38)</f>
        <v>0</v>
      </c>
    </row>
    <row r="1313" spans="2:6">
      <c r="B1313" s="1917" t="str">
        <f>'4L'!AY38</f>
        <v>B0236LIO_WT</v>
      </c>
      <c r="C1313" s="239" t="s">
        <v>13867</v>
      </c>
      <c r="E1313" s="301" t="s">
        <v>683</v>
      </c>
      <c r="F1313" s="307">
        <f>IF(ISBLANK('4L'!I38),"##BLANK",'4L'!I38)</f>
        <v>0</v>
      </c>
    </row>
    <row r="1314" spans="2:6">
      <c r="B1314" s="1917" t="str">
        <f>'4L'!AZ38</f>
        <v>B0236LIO_TWD</v>
      </c>
      <c r="C1314" s="239" t="s">
        <v>13868</v>
      </c>
      <c r="E1314" s="301" t="s">
        <v>683</v>
      </c>
      <c r="F1314" s="307">
        <f>IF(ISBLANK('4L'!J38),"##BLANK",'4L'!J38)</f>
        <v>0</v>
      </c>
    </row>
    <row r="1315" spans="2:6">
      <c r="B1315" s="1917" t="str">
        <f>'4L'!BA38</f>
        <v>B0236LIO_TOT</v>
      </c>
      <c r="C1315" s="239" t="s">
        <v>13869</v>
      </c>
      <c r="E1315" s="301" t="s">
        <v>683</v>
      </c>
      <c r="F1315" s="307">
        <f>IF(ISBLANK('4L'!K38),"##BLANK",'4L'!K38)</f>
        <v>0</v>
      </c>
    </row>
    <row r="1316" spans="2:6">
      <c r="B1316" s="1917" t="str">
        <f>'4L'!BB38</f>
        <v>B0236LIO_C_WR</v>
      </c>
      <c r="C1316" s="239" t="s">
        <v>13870</v>
      </c>
      <c r="E1316" s="301" t="s">
        <v>683</v>
      </c>
      <c r="F1316" s="307">
        <f>IF(ISBLANK('4L'!L38),"##BLANK",'4L'!L38)</f>
        <v>0</v>
      </c>
    </row>
    <row r="1317" spans="2:6">
      <c r="B1317" s="1917" t="str">
        <f>'4L'!BC38</f>
        <v>B0236LIO_C_RWT</v>
      </c>
      <c r="C1317" s="239" t="s">
        <v>13871</v>
      </c>
      <c r="E1317" s="301" t="s">
        <v>683</v>
      </c>
      <c r="F1317" s="307">
        <f>IF(ISBLANK('4L'!M38),"##BLANK",'4L'!M38)</f>
        <v>0</v>
      </c>
    </row>
    <row r="1318" spans="2:6">
      <c r="B1318" s="1917" t="str">
        <f>'4L'!BD38</f>
        <v>B0236LIO_C_RWS</v>
      </c>
      <c r="C1318" s="239" t="s">
        <v>13872</v>
      </c>
      <c r="E1318" s="301" t="s">
        <v>683</v>
      </c>
      <c r="F1318" s="307">
        <f>IF(ISBLANK('4L'!N38),"##BLANK",'4L'!N38)</f>
        <v>0</v>
      </c>
    </row>
    <row r="1319" spans="2:6">
      <c r="B1319" s="1917" t="str">
        <f>'4L'!BE38</f>
        <v>B0236LIO_C_WT</v>
      </c>
      <c r="C1319" s="239" t="s">
        <v>13873</v>
      </c>
      <c r="E1319" s="301" t="s">
        <v>683</v>
      </c>
      <c r="F1319" s="307">
        <f>IF(ISBLANK('4L'!O38),"##BLANK",'4L'!O38)</f>
        <v>0</v>
      </c>
    </row>
    <row r="1320" spans="2:6">
      <c r="B1320" s="1917" t="str">
        <f>'4L'!BF38</f>
        <v>B0236LIO_C_TWD</v>
      </c>
      <c r="C1320" s="239" t="s">
        <v>13874</v>
      </c>
      <c r="E1320" s="301" t="s">
        <v>683</v>
      </c>
      <c r="F1320" s="307">
        <f>IF(ISBLANK('4L'!P38),"##BLANK",'4L'!P38)</f>
        <v>0</v>
      </c>
    </row>
    <row r="1321" spans="2:6">
      <c r="B1321" s="1917" t="str">
        <f>'4L'!BG38</f>
        <v>B0236LIO_C_TOT</v>
      </c>
      <c r="C1321" s="239" t="s">
        <v>13875</v>
      </c>
      <c r="E1321" s="301" t="s">
        <v>683</v>
      </c>
      <c r="F1321" s="307">
        <f>IF(ISBLANK('4L'!Q38),"##BLANK",'4L'!Q38)</f>
        <v>0</v>
      </c>
    </row>
    <row r="1322" spans="2:6">
      <c r="B1322" s="1917" t="str">
        <f>'4L'!AV39</f>
        <v>B0237LIT_WR</v>
      </c>
      <c r="C1322" s="239" t="s">
        <v>13876</v>
      </c>
      <c r="E1322" s="301" t="s">
        <v>683</v>
      </c>
      <c r="F1322" s="307">
        <f>IF(ISBLANK('4L'!F39),"##BLANK",'4L'!F39)</f>
        <v>0</v>
      </c>
    </row>
    <row r="1323" spans="2:6">
      <c r="B1323" s="1917" t="str">
        <f>'4L'!AW39</f>
        <v>B0237LIT_RWT</v>
      </c>
      <c r="C1323" s="239" t="s">
        <v>13877</v>
      </c>
      <c r="E1323" s="301" t="s">
        <v>683</v>
      </c>
      <c r="F1323" s="307">
        <f>IF(ISBLANK('4L'!G39),"##BLANK",'4L'!G39)</f>
        <v>0</v>
      </c>
    </row>
    <row r="1324" spans="2:6">
      <c r="B1324" s="1917" t="str">
        <f>'4L'!AX39</f>
        <v>B0237LIT_RWS</v>
      </c>
      <c r="C1324" s="239" t="s">
        <v>13878</v>
      </c>
      <c r="E1324" s="301" t="s">
        <v>683</v>
      </c>
      <c r="F1324" s="307">
        <f>IF(ISBLANK('4L'!H39),"##BLANK",'4L'!H39)</f>
        <v>0</v>
      </c>
    </row>
    <row r="1325" spans="2:6">
      <c r="B1325" s="1917" t="str">
        <f>'4L'!AY39</f>
        <v>B0237LIT_WT</v>
      </c>
      <c r="C1325" s="239" t="s">
        <v>13879</v>
      </c>
      <c r="E1325" s="301" t="s">
        <v>683</v>
      </c>
      <c r="F1325" s="307">
        <f>IF(ISBLANK('4L'!I39),"##BLANK",'4L'!I39)</f>
        <v>0</v>
      </c>
    </row>
    <row r="1326" spans="2:6">
      <c r="B1326" s="1917" t="str">
        <f>'4L'!AZ39</f>
        <v>B0237LIT_TWD</v>
      </c>
      <c r="C1326" s="239" t="s">
        <v>13880</v>
      </c>
      <c r="E1326" s="301" t="s">
        <v>683</v>
      </c>
      <c r="F1326" s="307">
        <f>IF(ISBLANK('4L'!J39),"##BLANK",'4L'!J39)</f>
        <v>0</v>
      </c>
    </row>
    <row r="1327" spans="2:6">
      <c r="B1327" s="1917" t="str">
        <f>'4L'!BA39</f>
        <v>B0237LIT_TOT</v>
      </c>
      <c r="C1327" s="239" t="s">
        <v>13881</v>
      </c>
      <c r="E1327" s="301" t="s">
        <v>683</v>
      </c>
      <c r="F1327" s="307">
        <f>IF(ISBLANK('4L'!K39),"##BLANK",'4L'!K39)</f>
        <v>0</v>
      </c>
    </row>
    <row r="1328" spans="2:6">
      <c r="B1328" s="1917" t="str">
        <f>'4L'!BB39</f>
        <v>B0237LIT_C_WR</v>
      </c>
      <c r="C1328" s="239" t="s">
        <v>13882</v>
      </c>
      <c r="E1328" s="301" t="s">
        <v>683</v>
      </c>
      <c r="F1328" s="307">
        <f>IF(ISBLANK('4L'!L39),"##BLANK",'4L'!L39)</f>
        <v>0</v>
      </c>
    </row>
    <row r="1329" spans="2:6">
      <c r="B1329" s="1917" t="str">
        <f>'4L'!BC39</f>
        <v>B0237LIT_C_RWT</v>
      </c>
      <c r="C1329" s="239" t="s">
        <v>13883</v>
      </c>
      <c r="E1329" s="301" t="s">
        <v>683</v>
      </c>
      <c r="F1329" s="307">
        <f>IF(ISBLANK('4L'!M39),"##BLANK",'4L'!M39)</f>
        <v>0</v>
      </c>
    </row>
    <row r="1330" spans="2:6">
      <c r="B1330" s="1917" t="str">
        <f>'4L'!BD39</f>
        <v>B0237LIT_C_RWS</v>
      </c>
      <c r="C1330" s="239" t="s">
        <v>13884</v>
      </c>
      <c r="E1330" s="301" t="s">
        <v>683</v>
      </c>
      <c r="F1330" s="307">
        <f>IF(ISBLANK('4L'!N39),"##BLANK",'4L'!N39)</f>
        <v>0</v>
      </c>
    </row>
    <row r="1331" spans="2:6">
      <c r="B1331" s="1917" t="str">
        <f>'4L'!BE39</f>
        <v>B0237LIT_C_WT</v>
      </c>
      <c r="C1331" s="239" t="s">
        <v>13885</v>
      </c>
      <c r="E1331" s="301" t="s">
        <v>683</v>
      </c>
      <c r="F1331" s="307">
        <f>IF(ISBLANK('4L'!O39),"##BLANK",'4L'!O39)</f>
        <v>0</v>
      </c>
    </row>
    <row r="1332" spans="2:6">
      <c r="B1332" s="1917" t="str">
        <f>'4L'!BF39</f>
        <v>B0237LIT_C_TWD</v>
      </c>
      <c r="C1332" s="239" t="s">
        <v>13886</v>
      </c>
      <c r="E1332" s="301" t="s">
        <v>683</v>
      </c>
      <c r="F1332" s="307">
        <f>IF(ISBLANK('4L'!P39),"##BLANK",'4L'!P39)</f>
        <v>0</v>
      </c>
    </row>
    <row r="1333" spans="2:6">
      <c r="B1333" s="1917" t="str">
        <f>'4L'!BG39</f>
        <v>B0237LIT_C_TOT</v>
      </c>
      <c r="C1333" s="239" t="s">
        <v>13887</v>
      </c>
      <c r="E1333" s="301" t="s">
        <v>683</v>
      </c>
      <c r="F1333" s="307">
        <f>IF(ISBLANK('4L'!Q39),"##BLANK",'4L'!Q39)</f>
        <v>0</v>
      </c>
    </row>
    <row r="1334" spans="2:6">
      <c r="B1334" s="1917" t="str">
        <f>'4L'!BH39</f>
        <v>B0389LIDB_CUMME</v>
      </c>
      <c r="C1334" s="239" t="s">
        <v>13888</v>
      </c>
      <c r="E1334" s="301" t="s">
        <v>683</v>
      </c>
      <c r="F1334" s="307">
        <f>IF(ISBLANK('4L'!R39),"##BLANK",'4L'!R39)</f>
        <v>0</v>
      </c>
    </row>
    <row r="1335" spans="2:6">
      <c r="B1335" s="1917" t="str">
        <f>'4L'!BI39</f>
        <v>B0389LIDB_CUMMA</v>
      </c>
      <c r="C1335" s="239" t="s">
        <v>13889</v>
      </c>
      <c r="E1335" s="301" t="s">
        <v>683</v>
      </c>
      <c r="F1335" s="307">
        <f>IF(ISBLANK('4L'!S39),"##BLANK",'4L'!S39)</f>
        <v>0</v>
      </c>
    </row>
    <row r="1336" spans="2:6">
      <c r="B1336" s="1917" t="str">
        <f>'4L'!BJ39</f>
        <v>B0389LIDB_CUMMT</v>
      </c>
      <c r="C1336" s="239" t="s">
        <v>13890</v>
      </c>
      <c r="E1336" s="301" t="s">
        <v>683</v>
      </c>
      <c r="F1336" s="307">
        <f>IF(ISBLANK('4L'!T39),"##BLANK",'4L'!T39)</f>
        <v>0</v>
      </c>
    </row>
    <row r="1337" spans="2:6">
      <c r="B1337" s="1917" t="str">
        <f>'4L'!AV40</f>
        <v>B0238IIC_WR</v>
      </c>
      <c r="C1337" s="239" t="s">
        <v>13891</v>
      </c>
      <c r="E1337" s="301" t="s">
        <v>683</v>
      </c>
      <c r="F1337" s="307">
        <f>IF(ISBLANK('4L'!F40),"##BLANK",'4L'!F40)</f>
        <v>0</v>
      </c>
    </row>
    <row r="1338" spans="2:6">
      <c r="B1338" s="1917" t="str">
        <f>'4L'!AW40</f>
        <v>B0238IIC_RWT</v>
      </c>
      <c r="C1338" s="239" t="s">
        <v>13892</v>
      </c>
      <c r="E1338" s="301" t="s">
        <v>683</v>
      </c>
      <c r="F1338" s="307">
        <f>IF(ISBLANK('4L'!G40),"##BLANK",'4L'!G40)</f>
        <v>0</v>
      </c>
    </row>
    <row r="1339" spans="2:6">
      <c r="B1339" s="1917" t="str">
        <f>'4L'!AX40</f>
        <v>B0238IIC_RWS</v>
      </c>
      <c r="C1339" s="239" t="s">
        <v>13893</v>
      </c>
      <c r="E1339" s="301" t="s">
        <v>683</v>
      </c>
      <c r="F1339" s="307">
        <f>IF(ISBLANK('4L'!H40),"##BLANK",'4L'!H40)</f>
        <v>0</v>
      </c>
    </row>
    <row r="1340" spans="2:6">
      <c r="B1340" s="1917" t="str">
        <f>'4L'!AY40</f>
        <v>B0238IIC_WT</v>
      </c>
      <c r="C1340" s="239" t="s">
        <v>13894</v>
      </c>
      <c r="E1340" s="301" t="s">
        <v>683</v>
      </c>
      <c r="F1340" s="307">
        <f>IF(ISBLANK('4L'!I40),"##BLANK",'4L'!I40)</f>
        <v>0</v>
      </c>
    </row>
    <row r="1341" spans="2:6">
      <c r="B1341" s="1917" t="str">
        <f>'4L'!AZ40</f>
        <v>B0238IIC_TWD</v>
      </c>
      <c r="C1341" s="239" t="s">
        <v>13895</v>
      </c>
      <c r="E1341" s="301" t="s">
        <v>683</v>
      </c>
      <c r="F1341" s="307">
        <f>IF(ISBLANK('4L'!J40),"##BLANK",'4L'!J40)</f>
        <v>0</v>
      </c>
    </row>
    <row r="1342" spans="2:6">
      <c r="B1342" s="1917" t="str">
        <f>'4L'!BA40</f>
        <v>B0238IIC_TOT</v>
      </c>
      <c r="C1342" s="239" t="s">
        <v>13896</v>
      </c>
      <c r="E1342" s="301" t="s">
        <v>683</v>
      </c>
      <c r="F1342" s="307">
        <f>IF(ISBLANK('4L'!K40),"##BLANK",'4L'!K40)</f>
        <v>0</v>
      </c>
    </row>
    <row r="1343" spans="2:6">
      <c r="B1343" s="1917" t="str">
        <f>'4L'!AV41</f>
        <v>B0239IIO_WR</v>
      </c>
      <c r="C1343" s="239" t="s">
        <v>13897</v>
      </c>
      <c r="E1343" s="301" t="s">
        <v>683</v>
      </c>
      <c r="F1343" s="307">
        <f>IF(ISBLANK('4L'!F41),"##BLANK",'4L'!F41)</f>
        <v>0</v>
      </c>
    </row>
    <row r="1344" spans="2:6">
      <c r="B1344" s="1917" t="str">
        <f>'4L'!AW41</f>
        <v>B0239IIO_RWT</v>
      </c>
      <c r="C1344" s="239" t="s">
        <v>13898</v>
      </c>
      <c r="E1344" s="301" t="s">
        <v>683</v>
      </c>
      <c r="F1344" s="307">
        <f>IF(ISBLANK('4L'!G41),"##BLANK",'4L'!G41)</f>
        <v>0</v>
      </c>
    </row>
    <row r="1345" spans="2:6">
      <c r="B1345" s="1917" t="str">
        <f>'4L'!AX41</f>
        <v>B0239IIO_RWS</v>
      </c>
      <c r="C1345" s="239" t="s">
        <v>13899</v>
      </c>
      <c r="E1345" s="301" t="s">
        <v>683</v>
      </c>
      <c r="F1345" s="307">
        <f>IF(ISBLANK('4L'!H41),"##BLANK",'4L'!H41)</f>
        <v>0</v>
      </c>
    </row>
    <row r="1346" spans="2:6">
      <c r="B1346" s="1917" t="str">
        <f>'4L'!AY41</f>
        <v>B0239IIO_WT</v>
      </c>
      <c r="C1346" s="239" t="s">
        <v>13900</v>
      </c>
      <c r="E1346" s="301" t="s">
        <v>683</v>
      </c>
      <c r="F1346" s="307">
        <f>IF(ISBLANK('4L'!I41),"##BLANK",'4L'!I41)</f>
        <v>0</v>
      </c>
    </row>
    <row r="1347" spans="2:6">
      <c r="B1347" s="1917" t="str">
        <f>'4L'!AZ41</f>
        <v>B0239IIO_TWD</v>
      </c>
      <c r="C1347" s="239" t="s">
        <v>13901</v>
      </c>
      <c r="E1347" s="301" t="s">
        <v>683</v>
      </c>
      <c r="F1347" s="307">
        <f>IF(ISBLANK('4L'!J41),"##BLANK",'4L'!J41)</f>
        <v>0</v>
      </c>
    </row>
    <row r="1348" spans="2:6">
      <c r="B1348" s="1917" t="str">
        <f>'4L'!BA41</f>
        <v>B0239IIO_TOT</v>
      </c>
      <c r="C1348" s="239" t="s">
        <v>13902</v>
      </c>
      <c r="E1348" s="301" t="s">
        <v>683</v>
      </c>
      <c r="F1348" s="307">
        <f>IF(ISBLANK('4L'!K41),"##BLANK",'4L'!K41)</f>
        <v>0</v>
      </c>
    </row>
    <row r="1349" spans="2:6">
      <c r="B1349" s="1917" t="str">
        <f>'4L'!AV42</f>
        <v>B0240IIT_WR</v>
      </c>
      <c r="C1349" s="239" t="s">
        <v>13903</v>
      </c>
      <c r="E1349" s="301" t="s">
        <v>683</v>
      </c>
      <c r="F1349" s="307">
        <f>IF(ISBLANK('4L'!F42),"##BLANK",'4L'!F42)</f>
        <v>0</v>
      </c>
    </row>
    <row r="1350" spans="2:6">
      <c r="B1350" s="1917" t="str">
        <f>'4L'!AW42</f>
        <v>B0240IIT_RWT</v>
      </c>
      <c r="C1350" s="239" t="s">
        <v>13904</v>
      </c>
      <c r="E1350" s="301" t="s">
        <v>683</v>
      </c>
      <c r="F1350" s="307">
        <f>IF(ISBLANK('4L'!G42),"##BLANK",'4L'!G42)</f>
        <v>0</v>
      </c>
    </row>
    <row r="1351" spans="2:6">
      <c r="B1351" s="1917" t="str">
        <f>'4L'!AX42</f>
        <v>B0240IIT_RWS</v>
      </c>
      <c r="C1351" s="239" t="s">
        <v>13905</v>
      </c>
      <c r="E1351" s="301" t="s">
        <v>683</v>
      </c>
      <c r="F1351" s="307">
        <f>IF(ISBLANK('4L'!H42),"##BLANK",'4L'!H42)</f>
        <v>0</v>
      </c>
    </row>
    <row r="1352" spans="2:6">
      <c r="B1352" s="1917" t="str">
        <f>'4L'!AY42</f>
        <v>B0240IIT_WT</v>
      </c>
      <c r="C1352" s="239" t="s">
        <v>13906</v>
      </c>
      <c r="E1352" s="301" t="s">
        <v>683</v>
      </c>
      <c r="F1352" s="307">
        <f>IF(ISBLANK('4L'!I42),"##BLANK",'4L'!I42)</f>
        <v>0</v>
      </c>
    </row>
    <row r="1353" spans="2:6">
      <c r="B1353" s="1917" t="str">
        <f>'4L'!AZ42</f>
        <v>B0240IIT_TWD</v>
      </c>
      <c r="C1353" s="239" t="s">
        <v>13907</v>
      </c>
      <c r="E1353" s="301" t="s">
        <v>683</v>
      </c>
      <c r="F1353" s="307">
        <f>IF(ISBLANK('4L'!J42),"##BLANK",'4L'!J42)</f>
        <v>0</v>
      </c>
    </row>
    <row r="1354" spans="2:6">
      <c r="B1354" s="1917" t="str">
        <f>'4L'!BA42</f>
        <v>B0240IIT_TOT</v>
      </c>
      <c r="C1354" s="239" t="s">
        <v>13908</v>
      </c>
      <c r="E1354" s="301" t="s">
        <v>683</v>
      </c>
      <c r="F1354" s="307">
        <f>IF(ISBLANK('4L'!K42),"##BLANK",'4L'!K42)</f>
        <v>0</v>
      </c>
    </row>
    <row r="1355" spans="2:6">
      <c r="B1355" s="1917" t="str">
        <f>'4L'!BH42</f>
        <v>B0390IIDB_CUMME</v>
      </c>
      <c r="C1355" s="239" t="s">
        <v>13909</v>
      </c>
      <c r="E1355" s="301" t="s">
        <v>683</v>
      </c>
      <c r="F1355" s="307">
        <f>IF(ISBLANK('4L'!R42),"##BLANK",'4L'!R42)</f>
        <v>0</v>
      </c>
    </row>
    <row r="1356" spans="2:6">
      <c r="B1356" s="1917" t="str">
        <f>'4L'!BI42</f>
        <v>B0390IIDB_CUMMA</v>
      </c>
      <c r="C1356" s="239" t="s">
        <v>13910</v>
      </c>
      <c r="E1356" s="301" t="s">
        <v>683</v>
      </c>
      <c r="F1356" s="307">
        <f>IF(ISBLANK('4L'!S42),"##BLANK",'4L'!S42)</f>
        <v>0</v>
      </c>
    </row>
    <row r="1357" spans="2:6">
      <c r="B1357" s="1917" t="str">
        <f>'4L'!BJ42</f>
        <v>B0390IIDB_CUMMT</v>
      </c>
      <c r="C1357" s="239" t="s">
        <v>13911</v>
      </c>
      <c r="E1357" s="301" t="s">
        <v>683</v>
      </c>
      <c r="F1357" s="307">
        <f>IF(ISBLANK('4L'!T42),"##BLANK",'4L'!T42)</f>
        <v>0</v>
      </c>
    </row>
    <row r="1358" spans="2:6">
      <c r="B1358" s="1917" t="str">
        <f>'4L'!AV43</f>
        <v>B0241SDC_WR</v>
      </c>
      <c r="C1358" s="239" t="s">
        <v>13912</v>
      </c>
      <c r="E1358" s="301" t="s">
        <v>683</v>
      </c>
      <c r="F1358" s="307">
        <f>IF(ISBLANK('4L'!F43),"##BLANK",'4L'!F43)</f>
        <v>0</v>
      </c>
    </row>
    <row r="1359" spans="2:6">
      <c r="B1359" s="1917" t="str">
        <f>'4L'!AW43</f>
        <v>B0241SDC_RWT</v>
      </c>
      <c r="C1359" s="239" t="s">
        <v>13913</v>
      </c>
      <c r="E1359" s="301" t="s">
        <v>683</v>
      </c>
      <c r="F1359" s="307">
        <f>IF(ISBLANK('4L'!G43),"##BLANK",'4L'!G43)</f>
        <v>0</v>
      </c>
    </row>
    <row r="1360" spans="2:6">
      <c r="B1360" s="1917" t="str">
        <f>'4L'!AX43</f>
        <v>B0241SDC_RWS</v>
      </c>
      <c r="C1360" s="239" t="s">
        <v>13914</v>
      </c>
      <c r="E1360" s="301" t="s">
        <v>683</v>
      </c>
      <c r="F1360" s="307">
        <f>IF(ISBLANK('4L'!H43),"##BLANK",'4L'!H43)</f>
        <v>0</v>
      </c>
    </row>
    <row r="1361" spans="2:6">
      <c r="B1361" s="1917" t="str">
        <f>'4L'!AY43</f>
        <v>B0241SDC_WT</v>
      </c>
      <c r="C1361" s="239" t="s">
        <v>13915</v>
      </c>
      <c r="E1361" s="301" t="s">
        <v>683</v>
      </c>
      <c r="F1361" s="307">
        <f>IF(ISBLANK('4L'!I43),"##BLANK",'4L'!I43)</f>
        <v>0</v>
      </c>
    </row>
    <row r="1362" spans="2:6">
      <c r="B1362" s="1917" t="str">
        <f>'4L'!AZ43</f>
        <v>B0241SDC_TWD</v>
      </c>
      <c r="C1362" s="239" t="s">
        <v>13916</v>
      </c>
      <c r="E1362" s="301" t="s">
        <v>683</v>
      </c>
      <c r="F1362" s="307">
        <f>IF(ISBLANK('4L'!J43),"##BLANK",'4L'!J43)</f>
        <v>0</v>
      </c>
    </row>
    <row r="1363" spans="2:6">
      <c r="B1363" s="1917" t="str">
        <f>'4L'!BA43</f>
        <v>B0241SDC_TOT</v>
      </c>
      <c r="C1363" s="239" t="s">
        <v>13917</v>
      </c>
      <c r="E1363" s="301" t="s">
        <v>683</v>
      </c>
      <c r="F1363" s="307">
        <f>IF(ISBLANK('4L'!K43),"##BLANK",'4L'!K43)</f>
        <v>0</v>
      </c>
    </row>
    <row r="1364" spans="2:6">
      <c r="B1364" s="1917" t="str">
        <f>'4L'!AV44</f>
        <v>B0242SDO_WR</v>
      </c>
      <c r="C1364" s="239" t="s">
        <v>13918</v>
      </c>
      <c r="E1364" s="301" t="s">
        <v>683</v>
      </c>
      <c r="F1364" s="307">
        <f>IF(ISBLANK('4L'!F44),"##BLANK",'4L'!F44)</f>
        <v>0</v>
      </c>
    </row>
    <row r="1365" spans="2:6">
      <c r="B1365" s="1917" t="str">
        <f>'4L'!AW44</f>
        <v>B0242SDO_RWT</v>
      </c>
      <c r="C1365" s="239" t="s">
        <v>13919</v>
      </c>
      <c r="E1365" s="301" t="s">
        <v>683</v>
      </c>
      <c r="F1365" s="307">
        <f>IF(ISBLANK('4L'!G44),"##BLANK",'4L'!G44)</f>
        <v>0</v>
      </c>
    </row>
    <row r="1366" spans="2:6">
      <c r="B1366" s="1917" t="str">
        <f>'4L'!AX44</f>
        <v>B0242SDO_RWS</v>
      </c>
      <c r="C1366" s="239" t="s">
        <v>13920</v>
      </c>
      <c r="E1366" s="301" t="s">
        <v>683</v>
      </c>
      <c r="F1366" s="307">
        <f>IF(ISBLANK('4L'!H44),"##BLANK",'4L'!H44)</f>
        <v>0</v>
      </c>
    </row>
    <row r="1367" spans="2:6">
      <c r="B1367" s="1917" t="str">
        <f>'4L'!AY44</f>
        <v>B0242SDO_WT</v>
      </c>
      <c r="C1367" s="239" t="s">
        <v>13921</v>
      </c>
      <c r="E1367" s="301" t="s">
        <v>683</v>
      </c>
      <c r="F1367" s="307">
        <f>IF(ISBLANK('4L'!I44),"##BLANK",'4L'!I44)</f>
        <v>0</v>
      </c>
    </row>
    <row r="1368" spans="2:6">
      <c r="B1368" s="1917" t="str">
        <f>'4L'!AZ44</f>
        <v>B0242SDO_TWD</v>
      </c>
      <c r="C1368" s="239" t="s">
        <v>13922</v>
      </c>
      <c r="E1368" s="301" t="s">
        <v>683</v>
      </c>
      <c r="F1368" s="307">
        <f>IF(ISBLANK('4L'!J44),"##BLANK",'4L'!J44)</f>
        <v>0</v>
      </c>
    </row>
    <row r="1369" spans="2:6">
      <c r="B1369" s="1917" t="str">
        <f>'4L'!BA44</f>
        <v>B0242SDO_TOT</v>
      </c>
      <c r="C1369" s="239" t="s">
        <v>13923</v>
      </c>
      <c r="E1369" s="301" t="s">
        <v>683</v>
      </c>
      <c r="F1369" s="307">
        <f>IF(ISBLANK('4L'!K44),"##BLANK",'4L'!K44)</f>
        <v>0</v>
      </c>
    </row>
    <row r="1370" spans="2:6">
      <c r="B1370" s="1917" t="str">
        <f>'4L'!AV45</f>
        <v>B0243SDT_WR</v>
      </c>
      <c r="C1370" s="239" t="s">
        <v>13924</v>
      </c>
      <c r="E1370" s="301" t="s">
        <v>683</v>
      </c>
      <c r="F1370" s="307">
        <f>IF(ISBLANK('4L'!F45),"##BLANK",'4L'!F45)</f>
        <v>0</v>
      </c>
    </row>
    <row r="1371" spans="2:6">
      <c r="B1371" s="1917" t="str">
        <f>'4L'!AW45</f>
        <v>B0243SDT_RWT</v>
      </c>
      <c r="C1371" s="239" t="s">
        <v>13925</v>
      </c>
      <c r="E1371" s="301" t="s">
        <v>683</v>
      </c>
      <c r="F1371" s="307">
        <f>IF(ISBLANK('4L'!G45),"##BLANK",'4L'!G45)</f>
        <v>0</v>
      </c>
    </row>
    <row r="1372" spans="2:6">
      <c r="B1372" s="1917" t="str">
        <f>'4L'!AX45</f>
        <v>B0243SDT_RWS</v>
      </c>
      <c r="C1372" s="239" t="s">
        <v>13926</v>
      </c>
      <c r="E1372" s="301" t="s">
        <v>683</v>
      </c>
      <c r="F1372" s="307">
        <f>IF(ISBLANK('4L'!H45),"##BLANK",'4L'!H45)</f>
        <v>0</v>
      </c>
    </row>
    <row r="1373" spans="2:6">
      <c r="B1373" s="1917" t="str">
        <f>'4L'!AY45</f>
        <v>B0243SDT_WT</v>
      </c>
      <c r="C1373" s="239" t="s">
        <v>13927</v>
      </c>
      <c r="E1373" s="301" t="s">
        <v>683</v>
      </c>
      <c r="F1373" s="307">
        <f>IF(ISBLANK('4L'!I45),"##BLANK",'4L'!I45)</f>
        <v>0</v>
      </c>
    </row>
    <row r="1374" spans="2:6">
      <c r="B1374" s="1917" t="str">
        <f>'4L'!AZ45</f>
        <v>B0243SDT_TWD</v>
      </c>
      <c r="C1374" s="239" t="s">
        <v>13928</v>
      </c>
      <c r="E1374" s="301" t="s">
        <v>683</v>
      </c>
      <c r="F1374" s="307">
        <f>IF(ISBLANK('4L'!J45),"##BLANK",'4L'!J45)</f>
        <v>0</v>
      </c>
    </row>
    <row r="1375" spans="2:6">
      <c r="B1375" s="1917" t="str">
        <f>'4L'!BA45</f>
        <v>B0243SDT_TOT</v>
      </c>
      <c r="C1375" s="239" t="s">
        <v>13929</v>
      </c>
      <c r="E1375" s="301" t="s">
        <v>683</v>
      </c>
      <c r="F1375" s="307">
        <f>IF(ISBLANK('4L'!K45),"##BLANK",'4L'!K45)</f>
        <v>0</v>
      </c>
    </row>
    <row r="1376" spans="2:6">
      <c r="B1376" s="1917" t="str">
        <f>'4L'!BH45</f>
        <v>B0391SDBI_CUMME</v>
      </c>
      <c r="C1376" s="239" t="s">
        <v>13930</v>
      </c>
      <c r="E1376" s="301" t="s">
        <v>683</v>
      </c>
      <c r="F1376" s="307">
        <f>IF(ISBLANK('4L'!R45),"##BLANK",'4L'!R45)</f>
        <v>0.52044206828076067</v>
      </c>
    </row>
    <row r="1377" spans="2:6">
      <c r="B1377" s="1917" t="str">
        <f>'4L'!BI45</f>
        <v>B0391SDBI_CUMMA</v>
      </c>
      <c r="C1377" s="239" t="s">
        <v>13931</v>
      </c>
      <c r="E1377" s="301" t="s">
        <v>683</v>
      </c>
      <c r="F1377" s="307">
        <f>IF(ISBLANK('4L'!S45),"##BLANK",'4L'!S45)</f>
        <v>0</v>
      </c>
    </row>
    <row r="1378" spans="2:6">
      <c r="B1378" s="1917" t="str">
        <f>'4L'!BJ45</f>
        <v>B0391SDBI_CUMMT</v>
      </c>
      <c r="C1378" s="239" t="s">
        <v>13932</v>
      </c>
      <c r="E1378" s="301" t="s">
        <v>683</v>
      </c>
      <c r="F1378" s="307">
        <f>IF(ISBLANK('4L'!T45),"##BLANK",'4L'!T45)</f>
        <v>0</v>
      </c>
    </row>
    <row r="1379" spans="2:6">
      <c r="B1379" s="1917" t="str">
        <f>'4L'!AV46</f>
        <v>B0244SRC_WR</v>
      </c>
      <c r="C1379" s="239" t="s">
        <v>13933</v>
      </c>
      <c r="E1379" s="301" t="s">
        <v>683</v>
      </c>
      <c r="F1379" s="307">
        <f>IF(ISBLANK('4L'!F46),"##BLANK",'4L'!F46)</f>
        <v>0.14399999999999999</v>
      </c>
    </row>
    <row r="1380" spans="2:6">
      <c r="B1380" s="1917" t="str">
        <f>'4L'!AW46</f>
        <v>B0244SRC_RWT</v>
      </c>
      <c r="C1380" s="239" t="s">
        <v>13934</v>
      </c>
      <c r="E1380" s="301" t="s">
        <v>683</v>
      </c>
      <c r="F1380" s="307">
        <f>IF(ISBLANK('4L'!G46),"##BLANK",'4L'!G46)</f>
        <v>0</v>
      </c>
    </row>
    <row r="1381" spans="2:6">
      <c r="B1381" s="1917" t="str">
        <f>'4L'!AX46</f>
        <v>B0244SRC_RWS</v>
      </c>
      <c r="C1381" s="239" t="s">
        <v>13935</v>
      </c>
      <c r="E1381" s="301" t="s">
        <v>683</v>
      </c>
      <c r="F1381" s="307">
        <f>IF(ISBLANK('4L'!H46),"##BLANK",'4L'!H46)</f>
        <v>0</v>
      </c>
    </row>
    <row r="1382" spans="2:6">
      <c r="B1382" s="1917" t="str">
        <f>'4L'!AY46</f>
        <v>B0244SRC_WT</v>
      </c>
      <c r="C1382" s="239" t="s">
        <v>13936</v>
      </c>
      <c r="E1382" s="301" t="s">
        <v>683</v>
      </c>
      <c r="F1382" s="307">
        <f>IF(ISBLANK('4L'!I46),"##BLANK",'4L'!I46)</f>
        <v>0</v>
      </c>
    </row>
    <row r="1383" spans="2:6">
      <c r="B1383" s="1917" t="str">
        <f>'4L'!AZ46</f>
        <v>B0244SRC_TWD</v>
      </c>
      <c r="C1383" s="239" t="s">
        <v>13937</v>
      </c>
      <c r="E1383" s="301" t="s">
        <v>683</v>
      </c>
      <c r="F1383" s="307">
        <f>IF(ISBLANK('4L'!J46),"##BLANK",'4L'!J46)</f>
        <v>0</v>
      </c>
    </row>
    <row r="1384" spans="2:6">
      <c r="B1384" s="1917" t="str">
        <f>'4L'!BA46</f>
        <v>B0244SRC_TOT</v>
      </c>
      <c r="C1384" s="239" t="s">
        <v>13938</v>
      </c>
      <c r="E1384" s="301" t="s">
        <v>683</v>
      </c>
      <c r="F1384" s="307">
        <f>IF(ISBLANK('4L'!K46),"##BLANK",'4L'!K46)</f>
        <v>0.14399999999999999</v>
      </c>
    </row>
    <row r="1385" spans="2:6">
      <c r="B1385" s="1917" t="str">
        <f>'4L'!AV47</f>
        <v>B0245SRO_WR</v>
      </c>
      <c r="C1385" s="239" t="s">
        <v>13939</v>
      </c>
      <c r="E1385" s="301" t="s">
        <v>683</v>
      </c>
      <c r="F1385" s="307">
        <f>IF(ISBLANK('4L'!F47),"##BLANK",'4L'!F47)</f>
        <v>0</v>
      </c>
    </row>
    <row r="1386" spans="2:6">
      <c r="B1386" s="1917" t="str">
        <f>'4L'!AW47</f>
        <v>B0245SRO_RWT</v>
      </c>
      <c r="C1386" s="239" t="s">
        <v>13940</v>
      </c>
      <c r="E1386" s="301" t="s">
        <v>683</v>
      </c>
      <c r="F1386" s="307">
        <f>IF(ISBLANK('4L'!G47),"##BLANK",'4L'!G47)</f>
        <v>0</v>
      </c>
    </row>
    <row r="1387" spans="2:6">
      <c r="B1387" s="1917" t="str">
        <f>'4L'!AX47</f>
        <v>B0245SRO_RWS</v>
      </c>
      <c r="C1387" s="239" t="s">
        <v>13941</v>
      </c>
      <c r="E1387" s="301" t="s">
        <v>683</v>
      </c>
      <c r="F1387" s="307">
        <f>IF(ISBLANK('4L'!H47),"##BLANK",'4L'!H47)</f>
        <v>0</v>
      </c>
    </row>
    <row r="1388" spans="2:6">
      <c r="B1388" s="1917" t="str">
        <f>'4L'!AY47</f>
        <v>B0245SRO_WT</v>
      </c>
      <c r="C1388" s="239" t="s">
        <v>13942</v>
      </c>
      <c r="E1388" s="301" t="s">
        <v>683</v>
      </c>
      <c r="F1388" s="307">
        <f>IF(ISBLANK('4L'!I47),"##BLANK",'4L'!I47)</f>
        <v>0</v>
      </c>
    </row>
    <row r="1389" spans="2:6">
      <c r="B1389" s="1917" t="str">
        <f>'4L'!AZ47</f>
        <v>B0245SRO_TWD</v>
      </c>
      <c r="C1389" s="239" t="s">
        <v>13943</v>
      </c>
      <c r="E1389" s="301" t="s">
        <v>683</v>
      </c>
      <c r="F1389" s="307">
        <f>IF(ISBLANK('4L'!J47),"##BLANK",'4L'!J47)</f>
        <v>0</v>
      </c>
    </row>
    <row r="1390" spans="2:6">
      <c r="B1390" s="1917" t="str">
        <f>'4L'!BA47</f>
        <v>B0245SRO_TOT</v>
      </c>
      <c r="C1390" s="239" t="s">
        <v>13944</v>
      </c>
      <c r="E1390" s="301" t="s">
        <v>683</v>
      </c>
      <c r="F1390" s="307">
        <f>IF(ISBLANK('4L'!K47),"##BLANK",'4L'!K47)</f>
        <v>0</v>
      </c>
    </row>
    <row r="1391" spans="2:6">
      <c r="B1391" s="1917" t="str">
        <f>'4L'!AV48</f>
        <v>B0246SRT_WR</v>
      </c>
      <c r="C1391" s="239" t="s">
        <v>13945</v>
      </c>
      <c r="E1391" s="301" t="s">
        <v>683</v>
      </c>
      <c r="F1391" s="307">
        <f>IF(ISBLANK('4L'!F48),"##BLANK",'4L'!F48)</f>
        <v>0.14399999999999999</v>
      </c>
    </row>
    <row r="1392" spans="2:6">
      <c r="B1392" s="1917" t="str">
        <f>'4L'!AW48</f>
        <v>B0246SRT_RWT</v>
      </c>
      <c r="C1392" s="239" t="s">
        <v>13946</v>
      </c>
      <c r="E1392" s="301" t="s">
        <v>683</v>
      </c>
      <c r="F1392" s="307">
        <f>IF(ISBLANK('4L'!G48),"##BLANK",'4L'!G48)</f>
        <v>0</v>
      </c>
    </row>
    <row r="1393" spans="2:6">
      <c r="B1393" s="1917" t="str">
        <f>'4L'!AX48</f>
        <v>B0246SRT_RWS</v>
      </c>
      <c r="C1393" s="239" t="s">
        <v>13947</v>
      </c>
      <c r="E1393" s="301" t="s">
        <v>683</v>
      </c>
      <c r="F1393" s="307">
        <f>IF(ISBLANK('4L'!H48),"##BLANK",'4L'!H48)</f>
        <v>0</v>
      </c>
    </row>
    <row r="1394" spans="2:6">
      <c r="B1394" s="1917" t="str">
        <f>'4L'!AY48</f>
        <v>B0246SRT_WT</v>
      </c>
      <c r="C1394" s="239" t="s">
        <v>13948</v>
      </c>
      <c r="E1394" s="301" t="s">
        <v>683</v>
      </c>
      <c r="F1394" s="307">
        <f>IF(ISBLANK('4L'!I48),"##BLANK",'4L'!I48)</f>
        <v>0</v>
      </c>
    </row>
    <row r="1395" spans="2:6">
      <c r="B1395" s="1917" t="str">
        <f>'4L'!AZ48</f>
        <v>B0246SRT_TWD</v>
      </c>
      <c r="C1395" s="239" t="s">
        <v>13949</v>
      </c>
      <c r="E1395" s="301" t="s">
        <v>683</v>
      </c>
      <c r="F1395" s="307">
        <f>IF(ISBLANK('4L'!J48),"##BLANK",'4L'!J48)</f>
        <v>0</v>
      </c>
    </row>
    <row r="1396" spans="2:6">
      <c r="B1396" s="1917" t="str">
        <f>'4L'!BA48</f>
        <v>B0246SRT_TOT</v>
      </c>
      <c r="C1396" s="239" t="s">
        <v>13950</v>
      </c>
      <c r="E1396" s="301" t="s">
        <v>683</v>
      </c>
      <c r="F1396" s="307">
        <f>IF(ISBLANK('4L'!K48),"##BLANK",'4L'!K48)</f>
        <v>0.14399999999999999</v>
      </c>
    </row>
    <row r="1397" spans="2:6">
      <c r="B1397" s="1917" t="str">
        <f>'4L'!BH48</f>
        <v>B0392SRW_CUMME</v>
      </c>
      <c r="C1397" s="239" t="s">
        <v>13951</v>
      </c>
      <c r="E1397" s="301" t="s">
        <v>683</v>
      </c>
      <c r="F1397" s="307">
        <f>IF(ISBLANK('4L'!R48),"##BLANK",'4L'!R48)</f>
        <v>0.23212266096387379</v>
      </c>
    </row>
    <row r="1398" spans="2:6">
      <c r="B1398" s="1917" t="str">
        <f>'4L'!BI48</f>
        <v>B0392SRW_CUMMA</v>
      </c>
      <c r="C1398" s="239" t="s">
        <v>13952</v>
      </c>
      <c r="E1398" s="301" t="s">
        <v>683</v>
      </c>
      <c r="F1398" s="307">
        <f>IF(ISBLANK('4L'!S48),"##BLANK",'4L'!S48)</f>
        <v>0</v>
      </c>
    </row>
    <row r="1399" spans="2:6">
      <c r="B1399" s="1917" t="str">
        <f>'4L'!BJ48</f>
        <v>B0392SRW_CUMMT</v>
      </c>
      <c r="C1399" s="239" t="s">
        <v>13953</v>
      </c>
      <c r="E1399" s="301" t="s">
        <v>683</v>
      </c>
      <c r="F1399" s="307">
        <f>IF(ISBLANK('4L'!T48),"##BLANK",'4L'!T48)</f>
        <v>0</v>
      </c>
    </row>
    <row r="1400" spans="2:6">
      <c r="B1400" s="1917" t="str">
        <f>'4L'!AV49</f>
        <v>B0247SST_WR</v>
      </c>
      <c r="C1400" s="239" t="s">
        <v>13954</v>
      </c>
      <c r="E1400" s="301" t="s">
        <v>683</v>
      </c>
      <c r="F1400" s="307">
        <f>IF(ISBLANK('4L'!F49),"##BLANK",'4L'!F49)</f>
        <v>0.16699999999999998</v>
      </c>
    </row>
    <row r="1401" spans="2:6">
      <c r="B1401" s="1917" t="str">
        <f>'4L'!AW49</f>
        <v>B0247SST_RWT</v>
      </c>
      <c r="C1401" s="239" t="s">
        <v>13955</v>
      </c>
      <c r="E1401" s="301" t="s">
        <v>683</v>
      </c>
      <c r="F1401" s="307">
        <f>IF(ISBLANK('4L'!G49),"##BLANK",'4L'!G49)</f>
        <v>0</v>
      </c>
    </row>
    <row r="1402" spans="2:6">
      <c r="B1402" s="1917" t="str">
        <f>'4L'!AX49</f>
        <v>B0247SST_RWS</v>
      </c>
      <c r="C1402" s="239" t="s">
        <v>13956</v>
      </c>
      <c r="E1402" s="301" t="s">
        <v>683</v>
      </c>
      <c r="F1402" s="307">
        <f>IF(ISBLANK('4L'!H49),"##BLANK",'4L'!H49)</f>
        <v>0</v>
      </c>
    </row>
    <row r="1403" spans="2:6">
      <c r="B1403" s="1917" t="str">
        <f>'4L'!AY49</f>
        <v>B0247SST_WT</v>
      </c>
      <c r="C1403" s="239" t="s">
        <v>13957</v>
      </c>
      <c r="E1403" s="301" t="s">
        <v>683</v>
      </c>
      <c r="F1403" s="307">
        <f>IF(ISBLANK('4L'!I49),"##BLANK",'4L'!I49)</f>
        <v>0</v>
      </c>
    </row>
    <row r="1404" spans="2:6">
      <c r="B1404" s="1917" t="str">
        <f>'4L'!AZ49</f>
        <v>B0247SST_TWD</v>
      </c>
      <c r="C1404" s="239" t="s">
        <v>13958</v>
      </c>
      <c r="E1404" s="301" t="s">
        <v>683</v>
      </c>
      <c r="F1404" s="307">
        <f>IF(ISBLANK('4L'!J49),"##BLANK",'4L'!J49)</f>
        <v>0.253</v>
      </c>
    </row>
    <row r="1405" spans="2:6">
      <c r="B1405" s="1917" t="str">
        <f>'4L'!BA49</f>
        <v>B0247SST_TOT</v>
      </c>
      <c r="C1405" s="239" t="s">
        <v>13959</v>
      </c>
      <c r="E1405" s="301" t="s">
        <v>683</v>
      </c>
      <c r="F1405" s="307">
        <f>IF(ISBLANK('4L'!K49),"##BLANK",'4L'!K49)</f>
        <v>0.42</v>
      </c>
    </row>
    <row r="1406" spans="2:6">
      <c r="B1406" s="1917" t="str">
        <f>'4L'!BH49</f>
        <v>B0393TSDE_CUMME</v>
      </c>
      <c r="C1406" s="239" t="s">
        <v>13960</v>
      </c>
      <c r="E1406" s="301" t="s">
        <v>683</v>
      </c>
      <c r="F1406" s="307">
        <f>IF(ISBLANK('4L'!R49),"##BLANK",'4L'!R49)</f>
        <v>1.315740930268082</v>
      </c>
    </row>
    <row r="1407" spans="2:6">
      <c r="B1407" s="1917" t="str">
        <f>'4L'!BI49</f>
        <v>B0393TSDE_CUMMA</v>
      </c>
      <c r="C1407" s="239" t="s">
        <v>13961</v>
      </c>
      <c r="E1407" s="301" t="s">
        <v>683</v>
      </c>
      <c r="F1407" s="307">
        <f>IF(ISBLANK('4L'!S49),"##BLANK",'4L'!S49)</f>
        <v>3.1877054458354355</v>
      </c>
    </row>
    <row r="1408" spans="2:6">
      <c r="B1408" s="1917" t="str">
        <f>'4L'!BJ49</f>
        <v>B0393TSDE_CUMMT</v>
      </c>
      <c r="C1408" s="239" t="s">
        <v>13962</v>
      </c>
      <c r="E1408" s="301" t="s">
        <v>683</v>
      </c>
      <c r="F1408" s="307">
        <f>IF(ISBLANK('4L'!T49),"##BLANK",'4L'!T49)</f>
        <v>6.3278762194146836</v>
      </c>
    </row>
    <row r="1409" spans="2:6">
      <c r="B1409" s="1917" t="str">
        <f>'4L'!AZ52</f>
        <v>B0248NMC_TWD</v>
      </c>
      <c r="C1409" s="239" t="s">
        <v>13963</v>
      </c>
      <c r="E1409" s="301" t="s">
        <v>683</v>
      </c>
      <c r="F1409" s="307">
        <f>IF(ISBLANK('4L'!J52),"##BLANK",'4L'!J52)</f>
        <v>1.8018700000000001</v>
      </c>
    </row>
    <row r="1410" spans="2:6">
      <c r="B1410" s="1917" t="str">
        <f>'4L'!BA52</f>
        <v>B0248NMC_TOT</v>
      </c>
      <c r="C1410" s="239" t="s">
        <v>13964</v>
      </c>
      <c r="E1410" s="301" t="s">
        <v>683</v>
      </c>
      <c r="F1410" s="307">
        <f>IF(ISBLANK('4L'!K52),"##BLANK",'4L'!K52)</f>
        <v>1.8018700000000001</v>
      </c>
    </row>
    <row r="1411" spans="2:6">
      <c r="B1411" s="1917" t="str">
        <f>'4L'!AZ53</f>
        <v>B0249NMO_TWD</v>
      </c>
      <c r="C1411" s="239" t="s">
        <v>13965</v>
      </c>
      <c r="E1411" s="301" t="s">
        <v>683</v>
      </c>
      <c r="F1411" s="307">
        <f>IF(ISBLANK('4L'!J53),"##BLANK",'4L'!J53)</f>
        <v>0</v>
      </c>
    </row>
    <row r="1412" spans="2:6">
      <c r="B1412" s="1917" t="str">
        <f>'4L'!BA53</f>
        <v>B0249NMO_TOT</v>
      </c>
      <c r="C1412" s="239" t="s">
        <v>13966</v>
      </c>
      <c r="E1412" s="301" t="s">
        <v>683</v>
      </c>
      <c r="F1412" s="307">
        <f>IF(ISBLANK('4L'!K53),"##BLANK",'4L'!K53)</f>
        <v>0</v>
      </c>
    </row>
    <row r="1413" spans="2:6">
      <c r="B1413" s="1917" t="str">
        <f>'4L'!AZ54</f>
        <v>B0250NMT_TWD</v>
      </c>
      <c r="C1413" s="239" t="s">
        <v>13967</v>
      </c>
      <c r="E1413" s="301" t="s">
        <v>683</v>
      </c>
      <c r="F1413" s="307">
        <f>IF(ISBLANK('4L'!J54),"##BLANK",'4L'!J54)</f>
        <v>1.8018700000000001</v>
      </c>
    </row>
    <row r="1414" spans="2:6">
      <c r="B1414" s="1917" t="str">
        <f>'4L'!BA54</f>
        <v>B0250NMT_TOT</v>
      </c>
      <c r="C1414" s="239" t="s">
        <v>13968</v>
      </c>
      <c r="E1414" s="301" t="s">
        <v>683</v>
      </c>
      <c r="F1414" s="307">
        <f>IF(ISBLANK('4L'!K54),"##BLANK",'4L'!K54)</f>
        <v>1.8018700000000001</v>
      </c>
    </row>
    <row r="1415" spans="2:6">
      <c r="B1415" s="1917" t="str">
        <f>'4L'!AZ55</f>
        <v>B0251NMC_TWD</v>
      </c>
      <c r="C1415" s="239" t="s">
        <v>13969</v>
      </c>
      <c r="E1415" s="301" t="s">
        <v>683</v>
      </c>
      <c r="F1415" s="307">
        <f>IF(ISBLANK('4L'!J55),"##BLANK",'4L'!J55)</f>
        <v>0</v>
      </c>
    </row>
    <row r="1416" spans="2:6">
      <c r="B1416" s="1917" t="str">
        <f>'4L'!BA55</f>
        <v>B0251NMC_TOT</v>
      </c>
      <c r="C1416" s="239" t="s">
        <v>13970</v>
      </c>
      <c r="E1416" s="301" t="s">
        <v>683</v>
      </c>
      <c r="F1416" s="307">
        <f>IF(ISBLANK('4L'!K55),"##BLANK",'4L'!K55)</f>
        <v>0</v>
      </c>
    </row>
    <row r="1417" spans="2:6">
      <c r="B1417" s="1917" t="str">
        <f>'4L'!AZ56</f>
        <v>B0252NMO_TWD</v>
      </c>
      <c r="C1417" s="239" t="s">
        <v>13971</v>
      </c>
      <c r="E1417" s="301" t="s">
        <v>683</v>
      </c>
      <c r="F1417" s="307">
        <f>IF(ISBLANK('4L'!J56),"##BLANK",'4L'!J56)</f>
        <v>0</v>
      </c>
    </row>
    <row r="1418" spans="2:6">
      <c r="B1418" s="1917" t="str">
        <f>'4L'!BA56</f>
        <v>B0252NMO_TOT</v>
      </c>
      <c r="C1418" s="239" t="s">
        <v>13972</v>
      </c>
      <c r="E1418" s="301" t="s">
        <v>683</v>
      </c>
      <c r="F1418" s="307">
        <f>IF(ISBLANK('4L'!K56),"##BLANK",'4L'!K56)</f>
        <v>0</v>
      </c>
    </row>
    <row r="1419" spans="2:6">
      <c r="B1419" s="1917" t="str">
        <f>'4L'!AZ57</f>
        <v>B0253NMT_TWD</v>
      </c>
      <c r="C1419" s="239" t="s">
        <v>13973</v>
      </c>
      <c r="E1419" s="301" t="s">
        <v>683</v>
      </c>
      <c r="F1419" s="307">
        <f>IF(ISBLANK('4L'!J57),"##BLANK",'4L'!J57)</f>
        <v>0</v>
      </c>
    </row>
    <row r="1420" spans="2:6">
      <c r="B1420" s="1917" t="str">
        <f>'4L'!BA57</f>
        <v>B0253NMT_TOT</v>
      </c>
      <c r="C1420" s="239" t="s">
        <v>13974</v>
      </c>
      <c r="E1420" s="301" t="s">
        <v>683</v>
      </c>
      <c r="F1420" s="307">
        <f>IF(ISBLANK('4L'!K57),"##BLANK",'4L'!K57)</f>
        <v>0</v>
      </c>
    </row>
    <row r="1421" spans="2:6">
      <c r="B1421" s="1917" t="str">
        <f>'4L'!AZ58</f>
        <v>B0254NMC_TWD</v>
      </c>
      <c r="C1421" s="239" t="s">
        <v>13975</v>
      </c>
      <c r="E1421" s="301" t="s">
        <v>683</v>
      </c>
      <c r="F1421" s="307">
        <f>IF(ISBLANK('4L'!J58),"##BLANK",'4L'!J58)</f>
        <v>8.1300000000000001E-3</v>
      </c>
    </row>
    <row r="1422" spans="2:6">
      <c r="B1422" s="1917" t="str">
        <f>'4L'!BA58</f>
        <v>B0254NMC_TOT</v>
      </c>
      <c r="C1422" s="239" t="s">
        <v>13976</v>
      </c>
      <c r="E1422" s="301" t="s">
        <v>683</v>
      </c>
      <c r="F1422" s="307">
        <f>IF(ISBLANK('4L'!K58),"##BLANK",'4L'!K58)</f>
        <v>8.1300000000000001E-3</v>
      </c>
    </row>
    <row r="1423" spans="2:6">
      <c r="B1423" s="1917" t="str">
        <f>'4L'!AZ59</f>
        <v>B0255NMO_TWD</v>
      </c>
      <c r="C1423" s="239" t="s">
        <v>13977</v>
      </c>
      <c r="E1423" s="301" t="s">
        <v>683</v>
      </c>
      <c r="F1423" s="307">
        <f>IF(ISBLANK('4L'!J59),"##BLANK",'4L'!J59)</f>
        <v>0</v>
      </c>
    </row>
    <row r="1424" spans="2:6">
      <c r="B1424" s="1917" t="str">
        <f>'4L'!BA59</f>
        <v>B0255NMO_TOT</v>
      </c>
      <c r="C1424" s="239" t="s">
        <v>13978</v>
      </c>
      <c r="E1424" s="301" t="s">
        <v>683</v>
      </c>
      <c r="F1424" s="307">
        <f>IF(ISBLANK('4L'!K59),"##BLANK",'4L'!K59)</f>
        <v>0</v>
      </c>
    </row>
    <row r="1425" spans="2:6">
      <c r="B1425" s="1917" t="str">
        <f>'4L'!AZ60</f>
        <v>B0256NMT_TWD</v>
      </c>
      <c r="C1425" s="239" t="s">
        <v>13979</v>
      </c>
      <c r="E1425" s="301" t="s">
        <v>683</v>
      </c>
      <c r="F1425" s="307">
        <f>IF(ISBLANK('4L'!J60),"##BLANK",'4L'!J60)</f>
        <v>8.1300000000000001E-3</v>
      </c>
    </row>
    <row r="1426" spans="2:6">
      <c r="B1426" s="1917" t="str">
        <f>'4L'!BA60</f>
        <v>B0256NMT_TOT</v>
      </c>
      <c r="C1426" s="239" t="s">
        <v>13980</v>
      </c>
      <c r="E1426" s="301" t="s">
        <v>683</v>
      </c>
      <c r="F1426" s="307">
        <f>IF(ISBLANK('4L'!K60),"##BLANK",'4L'!K60)</f>
        <v>8.1300000000000001E-3</v>
      </c>
    </row>
    <row r="1427" spans="2:6">
      <c r="B1427" s="1917" t="str">
        <f>'4L'!AZ61</f>
        <v>B0375RBMSM_TWD</v>
      </c>
      <c r="C1427" s="239" t="s">
        <v>5963</v>
      </c>
      <c r="E1427" s="301" t="s">
        <v>683</v>
      </c>
      <c r="F1427" s="307">
        <f>IF(ISBLANK('4L'!J61),"##BLANK",'4L'!J61)</f>
        <v>0</v>
      </c>
    </row>
    <row r="1428" spans="2:6">
      <c r="B1428" s="1917" t="str">
        <f>'4L'!BA61</f>
        <v>B0375RBMSM_TOT</v>
      </c>
      <c r="C1428" s="239" t="s">
        <v>5969</v>
      </c>
      <c r="E1428" s="301" t="s">
        <v>683</v>
      </c>
      <c r="F1428" s="307">
        <f>IF(ISBLANK('4L'!K61),"##BLANK",'4L'!K61)</f>
        <v>0</v>
      </c>
    </row>
    <row r="1429" spans="2:6">
      <c r="B1429" s="1917" t="str">
        <f>'4L'!AZ62</f>
        <v>B0376RBMSM_TWD</v>
      </c>
      <c r="C1429" s="239" t="s">
        <v>5964</v>
      </c>
      <c r="E1429" s="301" t="s">
        <v>683</v>
      </c>
      <c r="F1429" s="307">
        <f>IF(ISBLANK('4L'!J62),"##BLANK",'4L'!J62)</f>
        <v>0</v>
      </c>
    </row>
    <row r="1430" spans="2:6">
      <c r="B1430" s="1917" t="str">
        <f>'4L'!BA62</f>
        <v>B0376RBMSM_TOT</v>
      </c>
      <c r="C1430" s="239" t="s">
        <v>5970</v>
      </c>
      <c r="E1430" s="301" t="s">
        <v>683</v>
      </c>
      <c r="F1430" s="307">
        <f>IF(ISBLANK('4L'!K62),"##BLANK",'4L'!K62)</f>
        <v>0</v>
      </c>
    </row>
    <row r="1431" spans="2:6">
      <c r="B1431" s="1917" t="str">
        <f>'4L'!AZ63</f>
        <v>B0377RBMSM_TWD</v>
      </c>
      <c r="C1431" s="239" t="s">
        <v>5965</v>
      </c>
      <c r="E1431" s="301" t="s">
        <v>683</v>
      </c>
      <c r="F1431" s="307">
        <f>IF(ISBLANK('4L'!J63),"##BLANK",'4L'!J63)</f>
        <v>0</v>
      </c>
    </row>
    <row r="1432" spans="2:6">
      <c r="B1432" s="1917" t="str">
        <f>'4L'!BA63</f>
        <v>B0377RBMSM_TOT</v>
      </c>
      <c r="C1432" s="239" t="s">
        <v>5971</v>
      </c>
      <c r="E1432" s="301" t="s">
        <v>683</v>
      </c>
      <c r="F1432" s="307">
        <f>IF(ISBLANK('4L'!K63),"##BLANK",'4L'!K63)</f>
        <v>0</v>
      </c>
    </row>
    <row r="1433" spans="2:6">
      <c r="B1433" s="1917" t="str">
        <f>'4L'!AZ64</f>
        <v>B0378SMI_TWD</v>
      </c>
      <c r="C1433" s="239" t="s">
        <v>5966</v>
      </c>
      <c r="E1433" s="301" t="s">
        <v>683</v>
      </c>
      <c r="F1433" s="307">
        <f>IF(ISBLANK('4L'!J64),"##BLANK",'4L'!J64)</f>
        <v>0</v>
      </c>
    </row>
    <row r="1434" spans="2:6">
      <c r="B1434" s="1917" t="str">
        <f>'4L'!BA64</f>
        <v>B0378SMI_TOT</v>
      </c>
      <c r="C1434" s="239" t="s">
        <v>5972</v>
      </c>
      <c r="E1434" s="301" t="s">
        <v>683</v>
      </c>
      <c r="F1434" s="307">
        <f>IF(ISBLANK('4L'!K64),"##BLANK",'4L'!K64)</f>
        <v>0</v>
      </c>
    </row>
    <row r="1435" spans="2:6">
      <c r="B1435" s="1917" t="str">
        <f>'4L'!AZ65</f>
        <v>B0379SMI_TWD</v>
      </c>
      <c r="C1435" s="239" t="s">
        <v>5967</v>
      </c>
      <c r="E1435" s="301" t="s">
        <v>683</v>
      </c>
      <c r="F1435" s="307">
        <f>IF(ISBLANK('4L'!J65),"##BLANK",'4L'!J65)</f>
        <v>0</v>
      </c>
    </row>
    <row r="1436" spans="2:6">
      <c r="B1436" s="1917" t="str">
        <f>'4L'!BA65</f>
        <v>B0379SMI_TOT</v>
      </c>
      <c r="C1436" s="239" t="s">
        <v>5973</v>
      </c>
      <c r="E1436" s="301" t="s">
        <v>683</v>
      </c>
      <c r="F1436" s="307">
        <f>IF(ISBLANK('4L'!K65),"##BLANK",'4L'!K65)</f>
        <v>0</v>
      </c>
    </row>
    <row r="1437" spans="2:6">
      <c r="B1437" s="1917" t="str">
        <f>'4L'!AZ66</f>
        <v>B0380SMI_TWD</v>
      </c>
      <c r="C1437" s="239" t="s">
        <v>5968</v>
      </c>
      <c r="E1437" s="301" t="s">
        <v>683</v>
      </c>
      <c r="F1437" s="307">
        <f>IF(ISBLANK('4L'!J66),"##BLANK",'4L'!J66)</f>
        <v>0</v>
      </c>
    </row>
    <row r="1438" spans="2:6">
      <c r="B1438" s="1917" t="str">
        <f>'4L'!BA66</f>
        <v>B0380SMI_TOT</v>
      </c>
      <c r="C1438" s="239" t="s">
        <v>5974</v>
      </c>
      <c r="E1438" s="301" t="s">
        <v>683</v>
      </c>
      <c r="F1438" s="307">
        <f>IF(ISBLANK('4L'!K66),"##BLANK",'4L'!K66)</f>
        <v>0</v>
      </c>
    </row>
    <row r="1439" spans="2:6">
      <c r="B1439" s="1917" t="str">
        <f>'4L'!AZ67</f>
        <v>B0257TMT_TWD</v>
      </c>
      <c r="C1439" s="239" t="s">
        <v>13981</v>
      </c>
      <c r="E1439" s="301" t="s">
        <v>683</v>
      </c>
      <c r="F1439" s="307">
        <f>IF(ISBLANK('4L'!J67),"##BLANK",'4L'!J67)</f>
        <v>1.81</v>
      </c>
    </row>
    <row r="1440" spans="2:6">
      <c r="B1440" s="1917" t="str">
        <f>'4L'!BA67</f>
        <v>B0257TMT_TOT</v>
      </c>
      <c r="C1440" s="239" t="s">
        <v>13982</v>
      </c>
      <c r="E1440" s="301" t="s">
        <v>683</v>
      </c>
      <c r="F1440" s="307">
        <f>IF(ISBLANK('4L'!K67),"##BLANK",'4L'!K67)</f>
        <v>1.81</v>
      </c>
    </row>
    <row r="1441" spans="2:6">
      <c r="B1441" s="1917" t="str">
        <f>'4L'!BH67</f>
        <v>B0394TME_CUMME</v>
      </c>
      <c r="C1441" s="239" t="s">
        <v>13983</v>
      </c>
      <c r="E1441" s="301" t="s">
        <v>683</v>
      </c>
      <c r="F1441" s="307">
        <f>IF(ISBLANK('4L'!R67),"##BLANK",'4L'!R67)</f>
        <v>3.5683062705262349</v>
      </c>
    </row>
    <row r="1442" spans="2:6">
      <c r="B1442" s="1917" t="str">
        <f>'4L'!BI67</f>
        <v>B0394TME_CUMMA</v>
      </c>
      <c r="C1442" s="239" t="s">
        <v>13984</v>
      </c>
      <c r="E1442" s="301" t="s">
        <v>683</v>
      </c>
      <c r="F1442" s="307">
        <f>IF(ISBLANK('4L'!S67),"##BLANK",'4L'!S67)</f>
        <v>6.1504666832148098</v>
      </c>
    </row>
    <row r="1443" spans="2:6">
      <c r="B1443" s="1917" t="str">
        <f>'4L'!BJ67</f>
        <v>B0394TME_CUMMT</v>
      </c>
      <c r="C1443" s="239" t="s">
        <v>13985</v>
      </c>
      <c r="E1443" s="301" t="s">
        <v>683</v>
      </c>
      <c r="F1443" s="307">
        <f>IF(ISBLANK('4L'!T67),"##BLANK",'4L'!T67)</f>
        <v>12.404963107981848</v>
      </c>
    </row>
    <row r="1444" spans="2:6">
      <c r="B1444" s="1917" t="str">
        <f>'4L'!AV70</f>
        <v>B0258ITC_WR</v>
      </c>
      <c r="C1444" s="239" t="s">
        <v>13986</v>
      </c>
      <c r="E1444" s="301" t="s">
        <v>683</v>
      </c>
      <c r="F1444" s="307">
        <f>IF(ISBLANK('4L'!F70),"##BLANK",'4L'!F70)</f>
        <v>0</v>
      </c>
    </row>
    <row r="1445" spans="2:6">
      <c r="B1445" s="1917" t="str">
        <f>'4L'!AW70</f>
        <v>B0258ITC_RWT</v>
      </c>
      <c r="C1445" s="239" t="s">
        <v>13987</v>
      </c>
      <c r="E1445" s="301" t="s">
        <v>683</v>
      </c>
      <c r="F1445" s="307">
        <f>IF(ISBLANK('4L'!G70),"##BLANK",'4L'!G70)</f>
        <v>0</v>
      </c>
    </row>
    <row r="1446" spans="2:6">
      <c r="B1446" s="1917" t="str">
        <f>'4L'!AX70</f>
        <v>B0258ITC_RWS</v>
      </c>
      <c r="C1446" s="239" t="s">
        <v>13988</v>
      </c>
      <c r="E1446" s="301" t="s">
        <v>683</v>
      </c>
      <c r="F1446" s="307">
        <f>IF(ISBLANK('4L'!H70),"##BLANK",'4L'!H70)</f>
        <v>0</v>
      </c>
    </row>
    <row r="1447" spans="2:6">
      <c r="B1447" s="1917" t="str">
        <f>'4L'!AY70</f>
        <v>B0258ITC_WT</v>
      </c>
      <c r="C1447" s="239" t="s">
        <v>13989</v>
      </c>
      <c r="E1447" s="301" t="s">
        <v>683</v>
      </c>
      <c r="F1447" s="307">
        <f>IF(ISBLANK('4L'!I70),"##BLANK",'4L'!I70)</f>
        <v>11.94</v>
      </c>
    </row>
    <row r="1448" spans="2:6">
      <c r="B1448" s="1917" t="str">
        <f>'4L'!AZ70</f>
        <v>B0258ITC_TWD</v>
      </c>
      <c r="C1448" s="239" t="s">
        <v>13990</v>
      </c>
      <c r="E1448" s="301" t="s">
        <v>683</v>
      </c>
      <c r="F1448" s="307">
        <f>IF(ISBLANK('4L'!J70),"##BLANK",'4L'!J70)</f>
        <v>0.3</v>
      </c>
    </row>
    <row r="1449" spans="2:6">
      <c r="B1449" s="1917" t="str">
        <f>'4L'!BA70</f>
        <v>B0258ITC_TOT</v>
      </c>
      <c r="C1449" s="239" t="s">
        <v>13991</v>
      </c>
      <c r="E1449" s="301" t="s">
        <v>683</v>
      </c>
      <c r="F1449" s="307">
        <f>IF(ISBLANK('4L'!K70),"##BLANK",'4L'!K70)</f>
        <v>12.24</v>
      </c>
    </row>
    <row r="1450" spans="2:6">
      <c r="B1450" s="1917" t="str">
        <f>'4L'!AV71</f>
        <v>B0259ITO_WR</v>
      </c>
      <c r="C1450" s="239" t="s">
        <v>13992</v>
      </c>
      <c r="E1450" s="301" t="s">
        <v>683</v>
      </c>
      <c r="F1450" s="307">
        <f>IF(ISBLANK('4L'!F71),"##BLANK",'4L'!F71)</f>
        <v>0</v>
      </c>
    </row>
    <row r="1451" spans="2:6">
      <c r="B1451" s="1917" t="str">
        <f>'4L'!AW71</f>
        <v>B0259ITO_RWT</v>
      </c>
      <c r="C1451" s="239" t="s">
        <v>13993</v>
      </c>
      <c r="E1451" s="301" t="s">
        <v>683</v>
      </c>
      <c r="F1451" s="307">
        <f>IF(ISBLANK('4L'!G71),"##BLANK",'4L'!G71)</f>
        <v>0</v>
      </c>
    </row>
    <row r="1452" spans="2:6">
      <c r="B1452" s="1917" t="str">
        <f>'4L'!AX71</f>
        <v>B0259ITO_RWS</v>
      </c>
      <c r="C1452" s="239" t="s">
        <v>13994</v>
      </c>
      <c r="E1452" s="301" t="s">
        <v>683</v>
      </c>
      <c r="F1452" s="307">
        <f>IF(ISBLANK('4L'!H71),"##BLANK",'4L'!H71)</f>
        <v>0</v>
      </c>
    </row>
    <row r="1453" spans="2:6">
      <c r="B1453" s="1917" t="str">
        <f>'4L'!AY71</f>
        <v>B0259ITO_WT</v>
      </c>
      <c r="C1453" s="239" t="s">
        <v>13995</v>
      </c>
      <c r="E1453" s="301" t="s">
        <v>683</v>
      </c>
      <c r="F1453" s="307">
        <f>IF(ISBLANK('4L'!I71),"##BLANK",'4L'!I71)</f>
        <v>0</v>
      </c>
    </row>
    <row r="1454" spans="2:6">
      <c r="B1454" s="1917" t="str">
        <f>'4L'!AZ71</f>
        <v>B0259ITO_TWD</v>
      </c>
      <c r="C1454" s="239" t="s">
        <v>13996</v>
      </c>
      <c r="E1454" s="301" t="s">
        <v>683</v>
      </c>
      <c r="F1454" s="307">
        <f>IF(ISBLANK('4L'!J71),"##BLANK",'4L'!J71)</f>
        <v>0</v>
      </c>
    </row>
    <row r="1455" spans="2:6">
      <c r="B1455" s="1917" t="str">
        <f>'4L'!BA71</f>
        <v>B0259ITO_TOT</v>
      </c>
      <c r="C1455" s="239" t="s">
        <v>13997</v>
      </c>
      <c r="E1455" s="301" t="s">
        <v>683</v>
      </c>
      <c r="F1455" s="307">
        <f>IF(ISBLANK('4L'!K71),"##BLANK",'4L'!K71)</f>
        <v>0</v>
      </c>
    </row>
    <row r="1456" spans="2:6">
      <c r="B1456" s="1917" t="str">
        <f>'4L'!AV72</f>
        <v>B0260ITT_WR</v>
      </c>
      <c r="C1456" s="239" t="s">
        <v>13998</v>
      </c>
      <c r="E1456" s="301" t="s">
        <v>683</v>
      </c>
      <c r="F1456" s="307">
        <f>IF(ISBLANK('4L'!F72),"##BLANK",'4L'!F72)</f>
        <v>0</v>
      </c>
    </row>
    <row r="1457" spans="2:6">
      <c r="B1457" s="1917" t="str">
        <f>'4L'!AW72</f>
        <v>B0260ITT_RWT</v>
      </c>
      <c r="C1457" s="239" t="s">
        <v>13999</v>
      </c>
      <c r="E1457" s="301" t="s">
        <v>683</v>
      </c>
      <c r="F1457" s="307">
        <f>IF(ISBLANK('4L'!G72),"##BLANK",'4L'!G72)</f>
        <v>0</v>
      </c>
    </row>
    <row r="1458" spans="2:6">
      <c r="B1458" s="1917" t="str">
        <f>'4L'!AX72</f>
        <v>B0260ITT_RWS</v>
      </c>
      <c r="C1458" s="239" t="s">
        <v>14000</v>
      </c>
      <c r="E1458" s="301" t="s">
        <v>683</v>
      </c>
      <c r="F1458" s="307">
        <f>IF(ISBLANK('4L'!H72),"##BLANK",'4L'!H72)</f>
        <v>0</v>
      </c>
    </row>
    <row r="1459" spans="2:6">
      <c r="B1459" s="1917" t="str">
        <f>'4L'!AY72</f>
        <v>B0260ITT_WT</v>
      </c>
      <c r="C1459" s="239" t="s">
        <v>14001</v>
      </c>
      <c r="E1459" s="301" t="s">
        <v>683</v>
      </c>
      <c r="F1459" s="307">
        <f>IF(ISBLANK('4L'!I72),"##BLANK",'4L'!I72)</f>
        <v>11.94</v>
      </c>
    </row>
    <row r="1460" spans="2:6">
      <c r="B1460" s="1917" t="str">
        <f>'4L'!AZ72</f>
        <v>B0260ITT_TWD</v>
      </c>
      <c r="C1460" s="239" t="s">
        <v>14002</v>
      </c>
      <c r="E1460" s="301" t="s">
        <v>683</v>
      </c>
      <c r="F1460" s="307">
        <f>IF(ISBLANK('4L'!J72),"##BLANK",'4L'!J72)</f>
        <v>0.3</v>
      </c>
    </row>
    <row r="1461" spans="2:6">
      <c r="B1461" s="1917" t="str">
        <f>'4L'!BA72</f>
        <v>B0260ITT_TOT</v>
      </c>
      <c r="C1461" s="239" t="s">
        <v>14003</v>
      </c>
      <c r="E1461" s="301" t="s">
        <v>683</v>
      </c>
      <c r="F1461" s="307">
        <f>IF(ISBLANK('4L'!K72),"##BLANK",'4L'!K72)</f>
        <v>12.24</v>
      </c>
    </row>
    <row r="1462" spans="2:6">
      <c r="B1462" s="1917" t="str">
        <f>'4L'!BH72</f>
        <v>B0395ITOC_CUMME</v>
      </c>
      <c r="C1462" s="239" t="s">
        <v>14004</v>
      </c>
      <c r="E1462" s="301" t="s">
        <v>683</v>
      </c>
      <c r="F1462" s="307">
        <f>IF(ISBLANK('4L'!R72),"##BLANK",'4L'!R72)</f>
        <v>21.192225616741769</v>
      </c>
    </row>
    <row r="1463" spans="2:6">
      <c r="B1463" s="1917" t="str">
        <f>'4L'!BI72</f>
        <v>B0395ITOC_CUMMA</v>
      </c>
      <c r="C1463" s="239" t="s">
        <v>14005</v>
      </c>
      <c r="E1463" s="301" t="s">
        <v>683</v>
      </c>
      <c r="F1463" s="307">
        <f>IF(ISBLANK('4L'!S72),"##BLANK",'4L'!S72)</f>
        <v>39.25322695152208</v>
      </c>
    </row>
    <row r="1464" spans="2:6">
      <c r="B1464" s="1917" t="str">
        <f>'4L'!BJ72</f>
        <v>B0395ITOC_CUMMT</v>
      </c>
      <c r="C1464" s="239" t="s">
        <v>14006</v>
      </c>
      <c r="E1464" s="301" t="s">
        <v>683</v>
      </c>
      <c r="F1464" s="307">
        <f>IF(ISBLANK('4L'!T72),"##BLANK",'4L'!T72)</f>
        <v>84.343100751639227</v>
      </c>
    </row>
    <row r="1465" spans="2:6">
      <c r="B1465" s="1917" t="str">
        <f>'4L'!AV73</f>
        <v>B0261MLC_WR</v>
      </c>
      <c r="C1465" s="239" t="s">
        <v>14007</v>
      </c>
      <c r="E1465" s="301" t="s">
        <v>683</v>
      </c>
      <c r="F1465" s="307">
        <f>IF(ISBLANK('4L'!F73),"##BLANK",'4L'!F73)</f>
        <v>0</v>
      </c>
    </row>
    <row r="1466" spans="2:6">
      <c r="B1466" s="1917" t="str">
        <f>'4L'!AW73</f>
        <v>B0261MLC_RWT</v>
      </c>
      <c r="C1466" s="239" t="s">
        <v>14008</v>
      </c>
      <c r="E1466" s="301" t="s">
        <v>683</v>
      </c>
      <c r="F1466" s="307">
        <f>IF(ISBLANK('4L'!G73),"##BLANK",'4L'!G73)</f>
        <v>0</v>
      </c>
    </row>
    <row r="1467" spans="2:6">
      <c r="B1467" s="1917" t="str">
        <f>'4L'!AX73</f>
        <v>B0261MLC_RWS</v>
      </c>
      <c r="C1467" s="239" t="s">
        <v>14009</v>
      </c>
      <c r="E1467" s="301" t="s">
        <v>683</v>
      </c>
      <c r="F1467" s="307">
        <f>IF(ISBLANK('4L'!H73),"##BLANK",'4L'!H73)</f>
        <v>0</v>
      </c>
    </row>
    <row r="1468" spans="2:6">
      <c r="B1468" s="1917" t="str">
        <f>'4L'!AY73</f>
        <v>B0261MLC_WT</v>
      </c>
      <c r="C1468" s="239" t="s">
        <v>14010</v>
      </c>
      <c r="E1468" s="301" t="s">
        <v>683</v>
      </c>
      <c r="F1468" s="307">
        <f>IF(ISBLANK('4L'!I73),"##BLANK",'4L'!I73)</f>
        <v>0</v>
      </c>
    </row>
    <row r="1469" spans="2:6">
      <c r="B1469" s="1917" t="str">
        <f>'4L'!AZ73</f>
        <v>B0261MLC_TWD</v>
      </c>
      <c r="C1469" s="239" t="s">
        <v>14011</v>
      </c>
      <c r="E1469" s="301" t="s">
        <v>683</v>
      </c>
      <c r="F1469" s="307">
        <f>IF(ISBLANK('4L'!J73),"##BLANK",'4L'!J73)</f>
        <v>0.32100000000000001</v>
      </c>
    </row>
    <row r="1470" spans="2:6">
      <c r="B1470" s="1917" t="str">
        <f>'4L'!BA73</f>
        <v>B0261MLC_TOT</v>
      </c>
      <c r="C1470" s="239" t="s">
        <v>14012</v>
      </c>
      <c r="E1470" s="301" t="s">
        <v>683</v>
      </c>
      <c r="F1470" s="307">
        <f>IF(ISBLANK('4L'!K73),"##BLANK",'4L'!K73)</f>
        <v>0.32100000000000001</v>
      </c>
    </row>
    <row r="1471" spans="2:6">
      <c r="B1471" s="1917" t="str">
        <f>'4L'!AV74</f>
        <v>B0262MLO_WR</v>
      </c>
      <c r="C1471" s="239" t="s">
        <v>14013</v>
      </c>
      <c r="E1471" s="301" t="s">
        <v>683</v>
      </c>
      <c r="F1471" s="307">
        <f>IF(ISBLANK('4L'!F74),"##BLANK",'4L'!F74)</f>
        <v>0</v>
      </c>
    </row>
    <row r="1472" spans="2:6">
      <c r="B1472" s="1917" t="str">
        <f>'4L'!AW74</f>
        <v>B0262MLO_RWT</v>
      </c>
      <c r="C1472" s="239" t="s">
        <v>14014</v>
      </c>
      <c r="E1472" s="301" t="s">
        <v>683</v>
      </c>
      <c r="F1472" s="307">
        <f>IF(ISBLANK('4L'!G74),"##BLANK",'4L'!G74)</f>
        <v>0</v>
      </c>
    </row>
    <row r="1473" spans="2:6">
      <c r="B1473" s="1917" t="str">
        <f>'4L'!AX74</f>
        <v>B0262MLO_RWS</v>
      </c>
      <c r="C1473" s="239" t="s">
        <v>14015</v>
      </c>
      <c r="E1473" s="301" t="s">
        <v>683</v>
      </c>
      <c r="F1473" s="307">
        <f>IF(ISBLANK('4L'!H74),"##BLANK",'4L'!H74)</f>
        <v>0</v>
      </c>
    </row>
    <row r="1474" spans="2:6">
      <c r="B1474" s="1917" t="str">
        <f>'4L'!AY74</f>
        <v>B0262MLO_WT</v>
      </c>
      <c r="C1474" s="239" t="s">
        <v>14016</v>
      </c>
      <c r="E1474" s="301" t="s">
        <v>683</v>
      </c>
      <c r="F1474" s="307">
        <f>IF(ISBLANK('4L'!I74),"##BLANK",'4L'!I74)</f>
        <v>0</v>
      </c>
    </row>
    <row r="1475" spans="2:6">
      <c r="B1475" s="1917" t="str">
        <f>'4L'!AZ74</f>
        <v>B0262MLO_TWD</v>
      </c>
      <c r="C1475" s="239" t="s">
        <v>14017</v>
      </c>
      <c r="E1475" s="301" t="s">
        <v>683</v>
      </c>
      <c r="F1475" s="307">
        <f>IF(ISBLANK('4L'!J74),"##BLANK",'4L'!J74)</f>
        <v>0</v>
      </c>
    </row>
    <row r="1476" spans="2:6">
      <c r="B1476" s="1917" t="str">
        <f>'4L'!BA74</f>
        <v>B0262MLO_TOT</v>
      </c>
      <c r="C1476" s="239" t="s">
        <v>14018</v>
      </c>
      <c r="E1476" s="301" t="s">
        <v>683</v>
      </c>
      <c r="F1476" s="307">
        <f>IF(ISBLANK('4L'!K74),"##BLANK",'4L'!K74)</f>
        <v>0</v>
      </c>
    </row>
    <row r="1477" spans="2:6">
      <c r="B1477" s="1917" t="str">
        <f>'4L'!AV75</f>
        <v>B0263MLT_WR</v>
      </c>
      <c r="C1477" s="239" t="s">
        <v>14019</v>
      </c>
      <c r="E1477" s="301" t="s">
        <v>683</v>
      </c>
      <c r="F1477" s="307">
        <f>IF(ISBLANK('4L'!F75),"##BLANK",'4L'!F75)</f>
        <v>0</v>
      </c>
    </row>
    <row r="1478" spans="2:6">
      <c r="B1478" s="1917" t="str">
        <f>'4L'!AW75</f>
        <v>B0263MLT_RWT</v>
      </c>
      <c r="C1478" s="239" t="s">
        <v>14020</v>
      </c>
      <c r="E1478" s="301" t="s">
        <v>683</v>
      </c>
      <c r="F1478" s="307">
        <f>IF(ISBLANK('4L'!G75),"##BLANK",'4L'!G75)</f>
        <v>0</v>
      </c>
    </row>
    <row r="1479" spans="2:6">
      <c r="B1479" s="1917" t="str">
        <f>'4L'!AX75</f>
        <v>B0263MLT_RWS</v>
      </c>
      <c r="C1479" s="239" t="s">
        <v>14021</v>
      </c>
      <c r="E1479" s="301" t="s">
        <v>683</v>
      </c>
      <c r="F1479" s="307">
        <f>IF(ISBLANK('4L'!H75),"##BLANK",'4L'!H75)</f>
        <v>0</v>
      </c>
    </row>
    <row r="1480" spans="2:6">
      <c r="B1480" s="1917" t="str">
        <f>'4L'!AY75</f>
        <v>B0263MLT_WT</v>
      </c>
      <c r="C1480" s="239" t="s">
        <v>14022</v>
      </c>
      <c r="E1480" s="301" t="s">
        <v>683</v>
      </c>
      <c r="F1480" s="307">
        <f>IF(ISBLANK('4L'!I75),"##BLANK",'4L'!I75)</f>
        <v>0</v>
      </c>
    </row>
    <row r="1481" spans="2:6">
      <c r="B1481" s="1917" t="str">
        <f>'4L'!AZ75</f>
        <v>B0263MLT_TWD</v>
      </c>
      <c r="C1481" s="239" t="s">
        <v>14023</v>
      </c>
      <c r="E1481" s="301" t="s">
        <v>683</v>
      </c>
      <c r="F1481" s="307">
        <f>IF(ISBLANK('4L'!J75),"##BLANK",'4L'!J75)</f>
        <v>0.32100000000000001</v>
      </c>
    </row>
    <row r="1482" spans="2:6">
      <c r="B1482" s="1917" t="str">
        <f>'4L'!BA75</f>
        <v>B0263MLT_TOT</v>
      </c>
      <c r="C1482" s="239" t="s">
        <v>14024</v>
      </c>
      <c r="E1482" s="301" t="s">
        <v>683</v>
      </c>
      <c r="F1482" s="307">
        <f>IF(ISBLANK('4L'!K75),"##BLANK",'4L'!K75)</f>
        <v>0.32100000000000001</v>
      </c>
    </row>
    <row r="1483" spans="2:6">
      <c r="B1483" s="1917" t="str">
        <f>'4L'!BH75</f>
        <v>B0396MLS_CUMME</v>
      </c>
      <c r="C1483" s="239" t="s">
        <v>14025</v>
      </c>
      <c r="E1483" s="301" t="s">
        <v>683</v>
      </c>
      <c r="F1483" s="307">
        <f>IF(ISBLANK('4L'!R75),"##BLANK",'4L'!R75)</f>
        <v>0.57085366226227752</v>
      </c>
    </row>
    <row r="1484" spans="2:6">
      <c r="B1484" s="1917" t="str">
        <f>'4L'!BI75</f>
        <v>B0396MLS_CUMMA</v>
      </c>
      <c r="C1484" s="239" t="s">
        <v>14026</v>
      </c>
      <c r="E1484" s="301" t="s">
        <v>683</v>
      </c>
      <c r="F1484" s="307">
        <f>IF(ISBLANK('4L'!S75),"##BLANK",'4L'!S75)</f>
        <v>1.5914001283249597</v>
      </c>
    </row>
    <row r="1485" spans="2:6">
      <c r="B1485" s="1917" t="str">
        <f>'4L'!BJ75</f>
        <v>B0396MLS_CUMMT</v>
      </c>
      <c r="C1485" s="239" t="s">
        <v>14027</v>
      </c>
      <c r="E1485" s="301" t="s">
        <v>683</v>
      </c>
      <c r="F1485" s="307">
        <f>IF(ISBLANK('4L'!T75),"##BLANK",'4L'!T75)</f>
        <v>3.209717391980095</v>
      </c>
    </row>
    <row r="1486" spans="2:6">
      <c r="B1486" s="1917" t="str">
        <f>'4L'!AV76</f>
        <v>B0264ARC_WR</v>
      </c>
      <c r="C1486" s="239" t="s">
        <v>14028</v>
      </c>
      <c r="E1486" s="301" t="s">
        <v>683</v>
      </c>
      <c r="F1486" s="307">
        <f>IF(ISBLANK('4L'!F76),"##BLANK",'4L'!F76)</f>
        <v>0</v>
      </c>
    </row>
    <row r="1487" spans="2:6">
      <c r="B1487" s="1917" t="str">
        <f>'4L'!AW76</f>
        <v>B0264ARC_RWT</v>
      </c>
      <c r="C1487" s="239" t="s">
        <v>14029</v>
      </c>
      <c r="E1487" s="301" t="s">
        <v>683</v>
      </c>
      <c r="F1487" s="307">
        <f>IF(ISBLANK('4L'!G76),"##BLANK",'4L'!G76)</f>
        <v>0</v>
      </c>
    </row>
    <row r="1488" spans="2:6">
      <c r="B1488" s="1917" t="str">
        <f>'4L'!AX76</f>
        <v>B0264ARC_RWS</v>
      </c>
      <c r="C1488" s="239" t="s">
        <v>14030</v>
      </c>
      <c r="E1488" s="301" t="s">
        <v>683</v>
      </c>
      <c r="F1488" s="307">
        <f>IF(ISBLANK('4L'!H76),"##BLANK",'4L'!H76)</f>
        <v>0</v>
      </c>
    </row>
    <row r="1489" spans="2:6">
      <c r="B1489" s="1917" t="str">
        <f>'4L'!AY76</f>
        <v>B0264ARC_WT</v>
      </c>
      <c r="C1489" s="239" t="s">
        <v>14031</v>
      </c>
      <c r="E1489" s="301" t="s">
        <v>683</v>
      </c>
      <c r="F1489" s="307">
        <f>IF(ISBLANK('4L'!I76),"##BLANK",'4L'!I76)</f>
        <v>1.2869999999999999</v>
      </c>
    </row>
    <row r="1490" spans="2:6">
      <c r="B1490" s="1917" t="str">
        <f>'4L'!AZ76</f>
        <v>B0264ARC_TWD</v>
      </c>
      <c r="C1490" s="239" t="s">
        <v>14032</v>
      </c>
      <c r="E1490" s="301" t="s">
        <v>683</v>
      </c>
      <c r="F1490" s="307">
        <f>IF(ISBLANK('4L'!J76),"##BLANK",'4L'!J76)</f>
        <v>0</v>
      </c>
    </row>
    <row r="1491" spans="2:6">
      <c r="B1491" s="1917" t="str">
        <f>'4L'!BA76</f>
        <v>B0264ARC_TOT</v>
      </c>
      <c r="C1491" s="239" t="s">
        <v>14033</v>
      </c>
      <c r="E1491" s="301" t="s">
        <v>683</v>
      </c>
      <c r="F1491" s="307">
        <f>IF(ISBLANK('4L'!K76),"##BLANK",'4L'!K76)</f>
        <v>1.2869999999999999</v>
      </c>
    </row>
    <row r="1492" spans="2:6">
      <c r="B1492" s="1917" t="str">
        <f>'4L'!AV77</f>
        <v>B0265ARO_WR</v>
      </c>
      <c r="C1492" s="239" t="s">
        <v>14034</v>
      </c>
      <c r="E1492" s="301" t="s">
        <v>683</v>
      </c>
      <c r="F1492" s="307">
        <f>IF(ISBLANK('4L'!F77),"##BLANK",'4L'!F77)</f>
        <v>0</v>
      </c>
    </row>
    <row r="1493" spans="2:6">
      <c r="B1493" s="1917" t="str">
        <f>'4L'!AW77</f>
        <v>B0265ARO_RWT</v>
      </c>
      <c r="C1493" s="239" t="s">
        <v>14035</v>
      </c>
      <c r="E1493" s="301" t="s">
        <v>683</v>
      </c>
      <c r="F1493" s="307">
        <f>IF(ISBLANK('4L'!G77),"##BLANK",'4L'!G77)</f>
        <v>0</v>
      </c>
    </row>
    <row r="1494" spans="2:6">
      <c r="B1494" s="1917" t="str">
        <f>'4L'!AX77</f>
        <v>B0265ARO_RWS</v>
      </c>
      <c r="C1494" s="239" t="s">
        <v>14036</v>
      </c>
      <c r="E1494" s="301" t="s">
        <v>683</v>
      </c>
      <c r="F1494" s="307">
        <f>IF(ISBLANK('4L'!H77),"##BLANK",'4L'!H77)</f>
        <v>0</v>
      </c>
    </row>
    <row r="1495" spans="2:6">
      <c r="B1495" s="1917" t="str">
        <f>'4L'!AY77</f>
        <v>B0265ARO_WT</v>
      </c>
      <c r="C1495" s="239" t="s">
        <v>14037</v>
      </c>
      <c r="E1495" s="301" t="s">
        <v>683</v>
      </c>
      <c r="F1495" s="307">
        <f>IF(ISBLANK('4L'!I77),"##BLANK",'4L'!I77)</f>
        <v>0</v>
      </c>
    </row>
    <row r="1496" spans="2:6">
      <c r="B1496" s="1917" t="str">
        <f>'4L'!AZ77</f>
        <v>B0265ARO_TWD</v>
      </c>
      <c r="C1496" s="239" t="s">
        <v>14038</v>
      </c>
      <c r="E1496" s="301" t="s">
        <v>683</v>
      </c>
      <c r="F1496" s="307">
        <f>IF(ISBLANK('4L'!J77),"##BLANK",'4L'!J77)</f>
        <v>0</v>
      </c>
    </row>
    <row r="1497" spans="2:6">
      <c r="B1497" s="1917" t="str">
        <f>'4L'!BA77</f>
        <v>B0265ARO_TOT</v>
      </c>
      <c r="C1497" s="239" t="s">
        <v>14039</v>
      </c>
      <c r="E1497" s="301" t="s">
        <v>683</v>
      </c>
      <c r="F1497" s="307">
        <f>IF(ISBLANK('4L'!K77),"##BLANK",'4L'!K77)</f>
        <v>0</v>
      </c>
    </row>
    <row r="1498" spans="2:6">
      <c r="B1498" s="1917" t="str">
        <f>'4L'!AV78</f>
        <v>B0266ART_WR</v>
      </c>
      <c r="C1498" s="239" t="s">
        <v>14040</v>
      </c>
      <c r="E1498" s="301" t="s">
        <v>683</v>
      </c>
      <c r="F1498" s="307">
        <f>IF(ISBLANK('4L'!F78),"##BLANK",'4L'!F78)</f>
        <v>0</v>
      </c>
    </row>
    <row r="1499" spans="2:6">
      <c r="B1499" s="1917" t="str">
        <f>'4L'!AW78</f>
        <v>B0266ART_RWT</v>
      </c>
      <c r="C1499" s="239" t="s">
        <v>14041</v>
      </c>
      <c r="E1499" s="301" t="s">
        <v>683</v>
      </c>
      <c r="F1499" s="307">
        <f>IF(ISBLANK('4L'!G78),"##BLANK",'4L'!G78)</f>
        <v>0</v>
      </c>
    </row>
    <row r="1500" spans="2:6">
      <c r="B1500" s="1917" t="str">
        <f>'4L'!AX78</f>
        <v>B0266ART_RWS</v>
      </c>
      <c r="C1500" s="239" t="s">
        <v>14042</v>
      </c>
      <c r="E1500" s="301" t="s">
        <v>683</v>
      </c>
      <c r="F1500" s="307">
        <f>IF(ISBLANK('4L'!H78),"##BLANK",'4L'!H78)</f>
        <v>0</v>
      </c>
    </row>
    <row r="1501" spans="2:6">
      <c r="B1501" s="1917" t="str">
        <f>'4L'!AY78</f>
        <v>B0266ART_WT</v>
      </c>
      <c r="C1501" s="239" t="s">
        <v>14043</v>
      </c>
      <c r="E1501" s="301" t="s">
        <v>683</v>
      </c>
      <c r="F1501" s="307">
        <f>IF(ISBLANK('4L'!I78),"##BLANK",'4L'!I78)</f>
        <v>1.2869999999999999</v>
      </c>
    </row>
    <row r="1502" spans="2:6">
      <c r="B1502" s="1917" t="str">
        <f>'4L'!AZ78</f>
        <v>B0266ART_TWD</v>
      </c>
      <c r="C1502" s="239" t="s">
        <v>14044</v>
      </c>
      <c r="E1502" s="301" t="s">
        <v>683</v>
      </c>
      <c r="F1502" s="307">
        <f>IF(ISBLANK('4L'!J78),"##BLANK",'4L'!J78)</f>
        <v>0</v>
      </c>
    </row>
    <row r="1503" spans="2:6">
      <c r="B1503" s="1917" t="str">
        <f>'4L'!BA78</f>
        <v>B0266ART_TOT</v>
      </c>
      <c r="C1503" s="239" t="s">
        <v>14045</v>
      </c>
      <c r="E1503" s="301" t="s">
        <v>683</v>
      </c>
      <c r="F1503" s="307">
        <f>IF(ISBLANK('4L'!K78),"##BLANK",'4L'!K78)</f>
        <v>1.2869999999999999</v>
      </c>
    </row>
    <row r="1504" spans="2:6">
      <c r="B1504" s="1917" t="str">
        <f>'4L'!BH78</f>
        <v>B0397ARWD_CUMME</v>
      </c>
      <c r="C1504" s="239" t="s">
        <v>14046</v>
      </c>
      <c r="E1504" s="301" t="s">
        <v>683</v>
      </c>
      <c r="F1504" s="307">
        <f>IF(ISBLANK('4L'!R78),"##BLANK",'4L'!R78)</f>
        <v>2.8980895898571752</v>
      </c>
    </row>
    <row r="1505" spans="2:6">
      <c r="B1505" s="1917" t="str">
        <f>'4L'!BI78</f>
        <v>B0397ARWD_CUMMA</v>
      </c>
      <c r="C1505" s="239" t="s">
        <v>14047</v>
      </c>
      <c r="E1505" s="301" t="s">
        <v>683</v>
      </c>
      <c r="F1505" s="307">
        <f>IF(ISBLANK('4L'!S78),"##BLANK",'4L'!S78)</f>
        <v>6.9422914489717797</v>
      </c>
    </row>
    <row r="1506" spans="2:6">
      <c r="B1506" s="1917" t="str">
        <f>'4L'!BJ78</f>
        <v>B0397ARWD_CUMMT</v>
      </c>
      <c r="C1506" s="239" t="s">
        <v>14048</v>
      </c>
      <c r="E1506" s="301" t="s">
        <v>683</v>
      </c>
      <c r="F1506" s="307">
        <f>IF(ISBLANK('4L'!T78),"##BLANK",'4L'!T78)</f>
        <v>13.806818087318089</v>
      </c>
    </row>
    <row r="1507" spans="2:6">
      <c r="B1507" s="1917" t="str">
        <f>'4L'!AV79</f>
        <v>B0267IRC_WR</v>
      </c>
      <c r="C1507" s="239" t="s">
        <v>14049</v>
      </c>
      <c r="E1507" s="301" t="s">
        <v>683</v>
      </c>
      <c r="F1507" s="307">
        <f>IF(ISBLANK('4L'!F79),"##BLANK",'4L'!F79)</f>
        <v>0</v>
      </c>
    </row>
    <row r="1508" spans="2:6">
      <c r="B1508" s="1917" t="str">
        <f>'4L'!AW79</f>
        <v>B0267IRC_RWT</v>
      </c>
      <c r="C1508" s="239" t="s">
        <v>14050</v>
      </c>
      <c r="E1508" s="301" t="s">
        <v>683</v>
      </c>
      <c r="F1508" s="307">
        <f>IF(ISBLANK('4L'!G79),"##BLANK",'4L'!G79)</f>
        <v>0</v>
      </c>
    </row>
    <row r="1509" spans="2:6">
      <c r="B1509" s="1917" t="str">
        <f>'4L'!AX79</f>
        <v>B0267IRC_RWS</v>
      </c>
      <c r="C1509" s="239" t="s">
        <v>14051</v>
      </c>
      <c r="E1509" s="301" t="s">
        <v>683</v>
      </c>
      <c r="F1509" s="307">
        <f>IF(ISBLANK('4L'!H79),"##BLANK",'4L'!H79)</f>
        <v>0</v>
      </c>
    </row>
    <row r="1510" spans="2:6">
      <c r="B1510" s="1917" t="str">
        <f>'4L'!AY79</f>
        <v>B0267IRC_WT</v>
      </c>
      <c r="C1510" s="239" t="s">
        <v>14052</v>
      </c>
      <c r="E1510" s="301" t="s">
        <v>683</v>
      </c>
      <c r="F1510" s="307">
        <f>IF(ISBLANK('4L'!I79),"##BLANK",'4L'!I79)</f>
        <v>0</v>
      </c>
    </row>
    <row r="1511" spans="2:6">
      <c r="B1511" s="1917" t="str">
        <f>'4L'!AZ79</f>
        <v>B0267IRC_TWD</v>
      </c>
      <c r="C1511" s="239" t="s">
        <v>14053</v>
      </c>
      <c r="E1511" s="301" t="s">
        <v>683</v>
      </c>
      <c r="F1511" s="307">
        <f>IF(ISBLANK('4L'!J79),"##BLANK",'4L'!J79)</f>
        <v>0</v>
      </c>
    </row>
    <row r="1512" spans="2:6">
      <c r="B1512" s="1917" t="str">
        <f>'4L'!BA79</f>
        <v>B0267IRC_TOT</v>
      </c>
      <c r="C1512" s="239" t="s">
        <v>14054</v>
      </c>
      <c r="E1512" s="301" t="s">
        <v>683</v>
      </c>
      <c r="F1512" s="307">
        <f>IF(ISBLANK('4L'!K79),"##BLANK",'4L'!K79)</f>
        <v>0</v>
      </c>
    </row>
    <row r="1513" spans="2:6">
      <c r="B1513" s="1917" t="str">
        <f>'4L'!AV80</f>
        <v>B0268IRO_WR</v>
      </c>
      <c r="C1513" s="239" t="s">
        <v>14055</v>
      </c>
      <c r="E1513" s="301" t="s">
        <v>683</v>
      </c>
      <c r="F1513" s="307">
        <f>IF(ISBLANK('4L'!F80),"##BLANK",'4L'!F80)</f>
        <v>0</v>
      </c>
    </row>
    <row r="1514" spans="2:6">
      <c r="B1514" s="1917" t="str">
        <f>'4L'!AW80</f>
        <v>B0268IRO_RWT</v>
      </c>
      <c r="C1514" s="239" t="s">
        <v>14056</v>
      </c>
      <c r="E1514" s="301" t="s">
        <v>683</v>
      </c>
      <c r="F1514" s="307">
        <f>IF(ISBLANK('4L'!G80),"##BLANK",'4L'!G80)</f>
        <v>0</v>
      </c>
    </row>
    <row r="1515" spans="2:6">
      <c r="B1515" s="1917" t="str">
        <f>'4L'!AX80</f>
        <v>B0268IRO_RWS</v>
      </c>
      <c r="C1515" s="239" t="s">
        <v>14057</v>
      </c>
      <c r="E1515" s="301" t="s">
        <v>683</v>
      </c>
      <c r="F1515" s="307">
        <f>IF(ISBLANK('4L'!H80),"##BLANK",'4L'!H80)</f>
        <v>0</v>
      </c>
    </row>
    <row r="1516" spans="2:6">
      <c r="B1516" s="1917" t="str">
        <f>'4L'!AY80</f>
        <v>B0268IRO_WT</v>
      </c>
      <c r="C1516" s="239" t="s">
        <v>14058</v>
      </c>
      <c r="E1516" s="301" t="s">
        <v>683</v>
      </c>
      <c r="F1516" s="307">
        <f>IF(ISBLANK('4L'!I80),"##BLANK",'4L'!I80)</f>
        <v>0</v>
      </c>
    </row>
    <row r="1517" spans="2:6">
      <c r="B1517" s="1917" t="str">
        <f>'4L'!AZ80</f>
        <v>B0268IRO_TWD</v>
      </c>
      <c r="C1517" s="239" t="s">
        <v>14059</v>
      </c>
      <c r="E1517" s="301" t="s">
        <v>683</v>
      </c>
      <c r="F1517" s="307">
        <f>IF(ISBLANK('4L'!J80),"##BLANK",'4L'!J80)</f>
        <v>0</v>
      </c>
    </row>
    <row r="1518" spans="2:6">
      <c r="B1518" s="1917" t="str">
        <f>'4L'!BA80</f>
        <v>B0268IRO_TOT</v>
      </c>
      <c r="C1518" s="239" t="s">
        <v>14060</v>
      </c>
      <c r="E1518" s="301" t="s">
        <v>683</v>
      </c>
      <c r="F1518" s="307">
        <f>IF(ISBLANK('4L'!K80),"##BLANK",'4L'!K80)</f>
        <v>0</v>
      </c>
    </row>
    <row r="1519" spans="2:6">
      <c r="B1519" s="1917" t="str">
        <f>'4L'!AV81</f>
        <v>B0269IRT_WR</v>
      </c>
      <c r="C1519" s="239" t="s">
        <v>14061</v>
      </c>
      <c r="E1519" s="301" t="s">
        <v>683</v>
      </c>
      <c r="F1519" s="307">
        <f>IF(ISBLANK('4L'!F81),"##BLANK",'4L'!F81)</f>
        <v>0</v>
      </c>
    </row>
    <row r="1520" spans="2:6">
      <c r="B1520" s="1917" t="str">
        <f>'4L'!AW81</f>
        <v>B0269IRT_RWT</v>
      </c>
      <c r="C1520" s="239" t="s">
        <v>14062</v>
      </c>
      <c r="E1520" s="301" t="s">
        <v>683</v>
      </c>
      <c r="F1520" s="307">
        <f>IF(ISBLANK('4L'!G81),"##BLANK",'4L'!G81)</f>
        <v>0</v>
      </c>
    </row>
    <row r="1521" spans="2:6">
      <c r="B1521" s="1917" t="str">
        <f>'4L'!AX81</f>
        <v>B0269IRT_RWS</v>
      </c>
      <c r="C1521" s="239" t="s">
        <v>14063</v>
      </c>
      <c r="E1521" s="301" t="s">
        <v>683</v>
      </c>
      <c r="F1521" s="307">
        <f>IF(ISBLANK('4L'!H81),"##BLANK",'4L'!H81)</f>
        <v>0</v>
      </c>
    </row>
    <row r="1522" spans="2:6">
      <c r="B1522" s="1917" t="str">
        <f>'4L'!AY81</f>
        <v>B0269IRT_WT</v>
      </c>
      <c r="C1522" s="239" t="s">
        <v>14064</v>
      </c>
      <c r="E1522" s="301" t="s">
        <v>683</v>
      </c>
      <c r="F1522" s="307">
        <f>IF(ISBLANK('4L'!I81),"##BLANK",'4L'!I81)</f>
        <v>0</v>
      </c>
    </row>
    <row r="1523" spans="2:6">
      <c r="B1523" s="1917" t="str">
        <f>'4L'!AZ81</f>
        <v>B0269IRT_TWD</v>
      </c>
      <c r="C1523" s="239" t="s">
        <v>14065</v>
      </c>
      <c r="E1523" s="301" t="s">
        <v>683</v>
      </c>
      <c r="F1523" s="307">
        <f>IF(ISBLANK('4L'!J81),"##BLANK",'4L'!J81)</f>
        <v>0</v>
      </c>
    </row>
    <row r="1524" spans="2:6">
      <c r="B1524" s="1917" t="str">
        <f>'4L'!BA81</f>
        <v>B0269IRT_TOT</v>
      </c>
      <c r="C1524" s="239" t="s">
        <v>14066</v>
      </c>
      <c r="E1524" s="301" t="s">
        <v>683</v>
      </c>
      <c r="F1524" s="307">
        <f>IF(ISBLANK('4L'!K81),"##BLANK",'4L'!K81)</f>
        <v>0</v>
      </c>
    </row>
    <row r="1525" spans="2:6">
      <c r="B1525" s="1917" t="str">
        <f>'4L'!BH81</f>
        <v>B0398IRF_CUMME</v>
      </c>
      <c r="C1525" s="239" t="s">
        <v>14067</v>
      </c>
      <c r="E1525" s="301" t="s">
        <v>683</v>
      </c>
      <c r="F1525" s="307">
        <f>IF(ISBLANK('4L'!R81),"##BLANK",'4L'!R81)</f>
        <v>0</v>
      </c>
    </row>
    <row r="1526" spans="2:6">
      <c r="B1526" s="1917" t="str">
        <f>'4L'!BI81</f>
        <v>B0398IRF_CUMMA</v>
      </c>
      <c r="C1526" s="239" t="s">
        <v>14068</v>
      </c>
      <c r="E1526" s="301" t="s">
        <v>683</v>
      </c>
      <c r="F1526" s="307">
        <f>IF(ISBLANK('4L'!S81),"##BLANK",'4L'!S81)</f>
        <v>0</v>
      </c>
    </row>
    <row r="1527" spans="2:6">
      <c r="B1527" s="1917" t="str">
        <f>'4L'!BJ81</f>
        <v>B0398IRF_CUMMT</v>
      </c>
      <c r="C1527" s="239" t="s">
        <v>14069</v>
      </c>
      <c r="E1527" s="301" t="s">
        <v>683</v>
      </c>
      <c r="F1527" s="307">
        <f>IF(ISBLANK('4L'!T81),"##BLANK",'4L'!T81)</f>
        <v>0</v>
      </c>
    </row>
    <row r="1528" spans="2:6">
      <c r="B1528" s="1917" t="str">
        <f>'4L'!AV82</f>
        <v>B0270ERC_WR</v>
      </c>
      <c r="C1528" s="239" t="s">
        <v>14070</v>
      </c>
      <c r="E1528" s="301" t="s">
        <v>683</v>
      </c>
      <c r="F1528" s="307">
        <f>IF(ISBLANK('4L'!F82),"##BLANK",'4L'!F82)</f>
        <v>0</v>
      </c>
    </row>
    <row r="1529" spans="2:6">
      <c r="B1529" s="1917" t="str">
        <f>'4L'!AW82</f>
        <v>B0270ERC_RWT</v>
      </c>
      <c r="C1529" s="239" t="s">
        <v>14071</v>
      </c>
      <c r="E1529" s="301" t="s">
        <v>683</v>
      </c>
      <c r="F1529" s="307">
        <f>IF(ISBLANK('4L'!G82),"##BLANK",'4L'!G82)</f>
        <v>0</v>
      </c>
    </row>
    <row r="1530" spans="2:6">
      <c r="B1530" s="1917" t="str">
        <f>'4L'!AX82</f>
        <v>B0270ERC_RWS</v>
      </c>
      <c r="C1530" s="239" t="s">
        <v>14072</v>
      </c>
      <c r="E1530" s="301" t="s">
        <v>683</v>
      </c>
      <c r="F1530" s="307">
        <f>IF(ISBLANK('4L'!H82),"##BLANK",'4L'!H82)</f>
        <v>0</v>
      </c>
    </row>
    <row r="1531" spans="2:6">
      <c r="B1531" s="1917" t="str">
        <f>'4L'!AY82</f>
        <v>B0270ERC_WT</v>
      </c>
      <c r="C1531" s="239" t="s">
        <v>14073</v>
      </c>
      <c r="E1531" s="301" t="s">
        <v>683</v>
      </c>
      <c r="F1531" s="307">
        <f>IF(ISBLANK('4L'!I82),"##BLANK",'4L'!I82)</f>
        <v>0</v>
      </c>
    </row>
    <row r="1532" spans="2:6">
      <c r="B1532" s="1917" t="str">
        <f>'4L'!AZ82</f>
        <v>B0270ERC_TWD</v>
      </c>
      <c r="C1532" s="239" t="s">
        <v>14074</v>
      </c>
      <c r="E1532" s="301" t="s">
        <v>683</v>
      </c>
      <c r="F1532" s="307">
        <f>IF(ISBLANK('4L'!J82),"##BLANK",'4L'!J82)</f>
        <v>0</v>
      </c>
    </row>
    <row r="1533" spans="2:6">
      <c r="B1533" s="1917" t="str">
        <f>'4L'!BA82</f>
        <v>B0270ERC_TOT</v>
      </c>
      <c r="C1533" s="239" t="s">
        <v>14075</v>
      </c>
      <c r="E1533" s="301" t="s">
        <v>683</v>
      </c>
      <c r="F1533" s="307">
        <f>IF(ISBLANK('4L'!K82),"##BLANK",'4L'!K82)</f>
        <v>0</v>
      </c>
    </row>
    <row r="1534" spans="2:6">
      <c r="B1534" s="1917" t="str">
        <f>'4L'!AV83</f>
        <v>B0271ERO_WR</v>
      </c>
      <c r="C1534" s="239" t="s">
        <v>14076</v>
      </c>
      <c r="E1534" s="301" t="s">
        <v>683</v>
      </c>
      <c r="F1534" s="307">
        <f>IF(ISBLANK('4L'!F83),"##BLANK",'4L'!F83)</f>
        <v>0</v>
      </c>
    </row>
    <row r="1535" spans="2:6">
      <c r="B1535" s="1917" t="str">
        <f>'4L'!AW83</f>
        <v>B0271ERO_RWT</v>
      </c>
      <c r="C1535" s="239" t="s">
        <v>14077</v>
      </c>
      <c r="E1535" s="301" t="s">
        <v>683</v>
      </c>
      <c r="F1535" s="307">
        <f>IF(ISBLANK('4L'!G83),"##BLANK",'4L'!G83)</f>
        <v>0</v>
      </c>
    </row>
    <row r="1536" spans="2:6">
      <c r="B1536" s="1917" t="str">
        <f>'4L'!AX83</f>
        <v>B0271ERO_RWS</v>
      </c>
      <c r="C1536" s="239" t="s">
        <v>14078</v>
      </c>
      <c r="E1536" s="301" t="s">
        <v>683</v>
      </c>
      <c r="F1536" s="307">
        <f>IF(ISBLANK('4L'!H83),"##BLANK",'4L'!H83)</f>
        <v>0</v>
      </c>
    </row>
    <row r="1537" spans="2:6">
      <c r="B1537" s="1917" t="str">
        <f>'4L'!AY83</f>
        <v>B0271ERO_WT</v>
      </c>
      <c r="C1537" s="239" t="s">
        <v>14079</v>
      </c>
      <c r="E1537" s="301" t="s">
        <v>683</v>
      </c>
      <c r="F1537" s="307">
        <f>IF(ISBLANK('4L'!I83),"##BLANK",'4L'!I83)</f>
        <v>0</v>
      </c>
    </row>
    <row r="1538" spans="2:6">
      <c r="B1538" s="1917" t="str">
        <f>'4L'!AZ83</f>
        <v>B0271ERO_TWD</v>
      </c>
      <c r="C1538" s="239" t="s">
        <v>14080</v>
      </c>
      <c r="E1538" s="301" t="s">
        <v>683</v>
      </c>
      <c r="F1538" s="307">
        <f>IF(ISBLANK('4L'!J83),"##BLANK",'4L'!J83)</f>
        <v>0</v>
      </c>
    </row>
    <row r="1539" spans="2:6">
      <c r="B1539" s="1917" t="str">
        <f>'4L'!BA83</f>
        <v>B0271ERO_TOT</v>
      </c>
      <c r="C1539" s="239" t="s">
        <v>14081</v>
      </c>
      <c r="E1539" s="301" t="s">
        <v>683</v>
      </c>
      <c r="F1539" s="307">
        <f>IF(ISBLANK('4L'!K83),"##BLANK",'4L'!K83)</f>
        <v>0</v>
      </c>
    </row>
    <row r="1540" spans="2:6">
      <c r="B1540" s="1917" t="str">
        <f>'4L'!AV84</f>
        <v>B0272ERT_WR</v>
      </c>
      <c r="C1540" s="239" t="s">
        <v>14082</v>
      </c>
      <c r="E1540" s="301" t="s">
        <v>683</v>
      </c>
      <c r="F1540" s="307">
        <f>IF(ISBLANK('4L'!F84),"##BLANK",'4L'!F84)</f>
        <v>0</v>
      </c>
    </row>
    <row r="1541" spans="2:6">
      <c r="B1541" s="1916" t="str">
        <f>'4L'!AW84</f>
        <v>B0272ERT_RWT</v>
      </c>
      <c r="C1541" s="239" t="s">
        <v>14083</v>
      </c>
      <c r="E1541" s="301" t="s">
        <v>683</v>
      </c>
      <c r="F1541" s="307">
        <f>IF(ISBLANK('4L'!G84),"##BLANK",'4L'!G84)</f>
        <v>0</v>
      </c>
    </row>
    <row r="1542" spans="2:6">
      <c r="B1542" s="1916" t="str">
        <f>'4L'!AX84</f>
        <v>B0272ERT_RWS</v>
      </c>
      <c r="C1542" s="239" t="s">
        <v>14084</v>
      </c>
      <c r="E1542" s="301" t="s">
        <v>683</v>
      </c>
      <c r="F1542" s="307">
        <f>IF(ISBLANK('4L'!H84),"##BLANK",'4L'!H84)</f>
        <v>0</v>
      </c>
    </row>
    <row r="1543" spans="2:6">
      <c r="B1543" s="1916" t="str">
        <f>'4L'!AY84</f>
        <v>B0272ERT_WT</v>
      </c>
      <c r="C1543" s="239" t="s">
        <v>14085</v>
      </c>
      <c r="E1543" s="301" t="s">
        <v>683</v>
      </c>
      <c r="F1543" s="307">
        <f>IF(ISBLANK('4L'!I84),"##BLANK",'4L'!I84)</f>
        <v>0</v>
      </c>
    </row>
    <row r="1544" spans="2:6">
      <c r="B1544" s="1916" t="str">
        <f>'4L'!AZ84</f>
        <v>B0272ERT_TWD</v>
      </c>
      <c r="C1544" s="239" t="s">
        <v>14086</v>
      </c>
      <c r="E1544" s="301" t="s">
        <v>683</v>
      </c>
      <c r="F1544" s="307">
        <f>IF(ISBLANK('4L'!J84),"##BLANK",'4L'!J84)</f>
        <v>0</v>
      </c>
    </row>
    <row r="1545" spans="2:6">
      <c r="B1545" s="1916" t="str">
        <f>'4L'!BA84</f>
        <v>B0272ERT_TOT</v>
      </c>
      <c r="C1545" s="239" t="s">
        <v>14087</v>
      </c>
      <c r="E1545" s="301" t="s">
        <v>683</v>
      </c>
      <c r="F1545" s="307">
        <f>IF(ISBLANK('4L'!K84),"##BLANK",'4L'!K84)</f>
        <v>0</v>
      </c>
    </row>
    <row r="1546" spans="2:6">
      <c r="B1546" s="1916" t="str">
        <f>'4L'!BH84</f>
        <v>B0399ERLP_CUMME</v>
      </c>
      <c r="C1546" s="239" t="s">
        <v>14088</v>
      </c>
      <c r="E1546" s="301" t="s">
        <v>683</v>
      </c>
      <c r="F1546" s="307">
        <f>IF(ISBLANK('4L'!R84),"##BLANK",'4L'!R84)</f>
        <v>0.13995952035438783</v>
      </c>
    </row>
    <row r="1547" spans="2:6">
      <c r="B1547" s="1916" t="str">
        <f>'4L'!BI84</f>
        <v>B0399ERLP_CUMMA</v>
      </c>
      <c r="C1547" s="239" t="s">
        <v>14089</v>
      </c>
      <c r="E1547" s="301" t="s">
        <v>683</v>
      </c>
      <c r="F1547" s="307">
        <f>IF(ISBLANK('4L'!S84),"##BLANK",'4L'!S84)</f>
        <v>1.0543496190958921</v>
      </c>
    </row>
    <row r="1548" spans="2:6">
      <c r="B1548" s="1916" t="str">
        <f>'4L'!BJ84</f>
        <v>B0399ERLP_CUMMT</v>
      </c>
      <c r="C1548" s="239" t="s">
        <v>14090</v>
      </c>
      <c r="E1548" s="301" t="s">
        <v>683</v>
      </c>
      <c r="F1548" s="307">
        <f>IF(ISBLANK('4L'!T84),"##BLANK",'4L'!T84)</f>
        <v>2.0328438029745728</v>
      </c>
    </row>
    <row r="1549" spans="2:6">
      <c r="B1549" s="1916" t="str">
        <f>'4L'!AV85</f>
        <v>B0273SSC_WR</v>
      </c>
      <c r="C1549" s="239" t="s">
        <v>14091</v>
      </c>
      <c r="E1549" s="301" t="s">
        <v>683</v>
      </c>
      <c r="F1549" s="307">
        <f>IF(ISBLANK('4L'!F85),"##BLANK",'4L'!F85)</f>
        <v>0</v>
      </c>
    </row>
    <row r="1550" spans="2:6">
      <c r="B1550" s="1916" t="str">
        <f>'4L'!AW85</f>
        <v>B0273SSC_RWT</v>
      </c>
      <c r="C1550" s="239" t="s">
        <v>14092</v>
      </c>
      <c r="E1550" s="301" t="s">
        <v>683</v>
      </c>
      <c r="F1550" s="307">
        <f>IF(ISBLANK('4L'!G85),"##BLANK",'4L'!G85)</f>
        <v>0</v>
      </c>
    </row>
    <row r="1551" spans="2:6">
      <c r="B1551" s="1916" t="str">
        <f>'4L'!AX85</f>
        <v>B0273SSC_RWS</v>
      </c>
      <c r="C1551" s="239" t="s">
        <v>14093</v>
      </c>
      <c r="E1551" s="301" t="s">
        <v>683</v>
      </c>
      <c r="F1551" s="307">
        <f>IF(ISBLANK('4L'!H85),"##BLANK",'4L'!H85)</f>
        <v>0</v>
      </c>
    </row>
    <row r="1552" spans="2:6">
      <c r="B1552" s="1916" t="str">
        <f>'4L'!AY85</f>
        <v>B0273SSC_WT</v>
      </c>
      <c r="C1552" s="239" t="s">
        <v>14094</v>
      </c>
      <c r="E1552" s="301" t="s">
        <v>683</v>
      </c>
      <c r="F1552" s="307">
        <f>IF(ISBLANK('4L'!I85),"##BLANK",'4L'!I85)</f>
        <v>0</v>
      </c>
    </row>
    <row r="1553" spans="2:6">
      <c r="B1553" s="1916" t="str">
        <f>'4L'!AZ85</f>
        <v>B0273SSC_TWD</v>
      </c>
      <c r="C1553" s="239" t="s">
        <v>14095</v>
      </c>
      <c r="E1553" s="301" t="s">
        <v>683</v>
      </c>
      <c r="F1553" s="307">
        <f>IF(ISBLANK('4L'!J85),"##BLANK",'4L'!J85)</f>
        <v>0</v>
      </c>
    </row>
    <row r="1554" spans="2:6">
      <c r="B1554" s="1916" t="str">
        <f>'4L'!BA85</f>
        <v>B0273SSC_TOT</v>
      </c>
      <c r="C1554" s="239" t="s">
        <v>14096</v>
      </c>
      <c r="E1554" s="301" t="s">
        <v>683</v>
      </c>
      <c r="F1554" s="307">
        <f>IF(ISBLANK('4L'!K85),"##BLANK",'4L'!K85)</f>
        <v>0</v>
      </c>
    </row>
    <row r="1555" spans="2:6">
      <c r="B1555" s="1916" t="str">
        <f>'4L'!AV86</f>
        <v>B0274SSO_WR</v>
      </c>
      <c r="C1555" s="239" t="s">
        <v>14097</v>
      </c>
      <c r="E1555" s="301" t="s">
        <v>683</v>
      </c>
      <c r="F1555" s="307">
        <f>IF(ISBLANK('4L'!F86),"##BLANK",'4L'!F86)</f>
        <v>0</v>
      </c>
    </row>
    <row r="1556" spans="2:6">
      <c r="B1556" s="1916" t="str">
        <f>'4L'!AW86</f>
        <v>B0274SSO_RWT</v>
      </c>
      <c r="C1556" s="239" t="s">
        <v>14098</v>
      </c>
      <c r="E1556" s="301" t="s">
        <v>683</v>
      </c>
      <c r="F1556" s="307">
        <f>IF(ISBLANK('4L'!G86),"##BLANK",'4L'!G86)</f>
        <v>0</v>
      </c>
    </row>
    <row r="1557" spans="2:6">
      <c r="B1557" s="1916" t="str">
        <f>'4L'!AX86</f>
        <v>B0274SSO_RWS</v>
      </c>
      <c r="C1557" s="239" t="s">
        <v>14099</v>
      </c>
      <c r="E1557" s="301" t="s">
        <v>683</v>
      </c>
      <c r="F1557" s="307">
        <f>IF(ISBLANK('4L'!H86),"##BLANK",'4L'!H86)</f>
        <v>0</v>
      </c>
    </row>
    <row r="1558" spans="2:6">
      <c r="B1558" s="1916" t="str">
        <f>'4L'!AY86</f>
        <v>B0274SSO_WT</v>
      </c>
      <c r="C1558" s="239" t="s">
        <v>14100</v>
      </c>
      <c r="E1558" s="301" t="s">
        <v>683</v>
      </c>
      <c r="F1558" s="307">
        <f>IF(ISBLANK('4L'!I86),"##BLANK",'4L'!I86)</f>
        <v>0</v>
      </c>
    </row>
    <row r="1559" spans="2:6">
      <c r="B1559" s="1916" t="str">
        <f>'4L'!AZ86</f>
        <v>B0274SSO_TWD</v>
      </c>
      <c r="C1559" s="239" t="s">
        <v>14101</v>
      </c>
      <c r="E1559" s="301" t="s">
        <v>683</v>
      </c>
      <c r="F1559" s="307">
        <f>IF(ISBLANK('4L'!J86),"##BLANK",'4L'!J86)</f>
        <v>0</v>
      </c>
    </row>
    <row r="1560" spans="2:6">
      <c r="B1560" s="1916" t="str">
        <f>'4L'!BA86</f>
        <v>B0274SSO_TOT</v>
      </c>
      <c r="C1560" s="239" t="s">
        <v>14102</v>
      </c>
      <c r="E1560" s="301" t="s">
        <v>683</v>
      </c>
      <c r="F1560" s="307">
        <f>IF(ISBLANK('4L'!K86),"##BLANK",'4L'!K86)</f>
        <v>0</v>
      </c>
    </row>
    <row r="1561" spans="2:6">
      <c r="B1561" s="1916" t="str">
        <f>'4L'!AV87</f>
        <v>B0275SST_WR</v>
      </c>
      <c r="C1561" s="239" t="s">
        <v>14103</v>
      </c>
      <c r="E1561" s="301" t="s">
        <v>683</v>
      </c>
      <c r="F1561" s="307">
        <f>IF(ISBLANK('4L'!F87),"##BLANK",'4L'!F87)</f>
        <v>0</v>
      </c>
    </row>
    <row r="1562" spans="2:6">
      <c r="B1562" s="1916" t="str">
        <f>'4L'!AW87</f>
        <v>B0275SST_RWT</v>
      </c>
      <c r="C1562" s="239" t="s">
        <v>14104</v>
      </c>
      <c r="E1562" s="301" t="s">
        <v>683</v>
      </c>
      <c r="F1562" s="307">
        <f>IF(ISBLANK('4L'!G87),"##BLANK",'4L'!G87)</f>
        <v>0</v>
      </c>
    </row>
    <row r="1563" spans="2:6">
      <c r="B1563" s="1916" t="str">
        <f>'4L'!AX87</f>
        <v>B0275SST_RWS</v>
      </c>
      <c r="C1563" s="239" t="s">
        <v>14105</v>
      </c>
      <c r="E1563" s="301" t="s">
        <v>683</v>
      </c>
      <c r="F1563" s="307">
        <f>IF(ISBLANK('4L'!H87),"##BLANK",'4L'!H87)</f>
        <v>0</v>
      </c>
    </row>
    <row r="1564" spans="2:6">
      <c r="B1564" s="1916" t="str">
        <f>'4L'!AY87</f>
        <v>B0275SST_WT</v>
      </c>
      <c r="C1564" s="239" t="s">
        <v>14106</v>
      </c>
      <c r="E1564" s="301" t="s">
        <v>683</v>
      </c>
      <c r="F1564" s="307">
        <f>IF(ISBLANK('4L'!I87),"##BLANK",'4L'!I87)</f>
        <v>0</v>
      </c>
    </row>
    <row r="1565" spans="2:6">
      <c r="B1565" s="1916" t="str">
        <f>'4L'!AZ87</f>
        <v>B0275SST_TWD</v>
      </c>
      <c r="C1565" s="239" t="s">
        <v>14107</v>
      </c>
      <c r="E1565" s="301" t="s">
        <v>683</v>
      </c>
      <c r="F1565" s="307">
        <f>IF(ISBLANK('4L'!J87),"##BLANK",'4L'!J87)</f>
        <v>0</v>
      </c>
    </row>
    <row r="1566" spans="2:6">
      <c r="B1566" s="1916" t="str">
        <f>'4L'!BA87</f>
        <v>B0275SST_TOT</v>
      </c>
      <c r="C1566" s="239" t="s">
        <v>14108</v>
      </c>
      <c r="E1566" s="301" t="s">
        <v>683</v>
      </c>
      <c r="F1566" s="307">
        <f>IF(ISBLANK('4L'!K87),"##BLANK",'4L'!K87)</f>
        <v>0</v>
      </c>
    </row>
    <row r="1567" spans="2:6">
      <c r="B1567" s="1916" t="str">
        <f>'4L'!BH87</f>
        <v>B0400SEMD_CUMME</v>
      </c>
      <c r="C1567" s="239" t="s">
        <v>14109</v>
      </c>
      <c r="E1567" s="301" t="s">
        <v>683</v>
      </c>
      <c r="F1567" s="307">
        <f>IF(ISBLANK('4L'!R87),"##BLANK",'4L'!R87)</f>
        <v>0.15965752692278315</v>
      </c>
    </row>
    <row r="1568" spans="2:6">
      <c r="B1568" s="1916" t="str">
        <f>'4L'!BI87</f>
        <v>B0400SEMD_CUMMA</v>
      </c>
      <c r="C1568" s="239" t="s">
        <v>14110</v>
      </c>
      <c r="E1568" s="301" t="s">
        <v>683</v>
      </c>
      <c r="F1568" s="307">
        <f>IF(ISBLANK('4L'!S87),"##BLANK",'4L'!S87)</f>
        <v>0</v>
      </c>
    </row>
    <row r="1569" spans="2:6">
      <c r="B1569" s="1916" t="str">
        <f>'4L'!BJ87</f>
        <v>B0400SEMD_CUMMT</v>
      </c>
      <c r="C1569" s="239" t="s">
        <v>14111</v>
      </c>
      <c r="E1569" s="301" t="s">
        <v>683</v>
      </c>
      <c r="F1569" s="307">
        <f>IF(ISBLANK('4L'!T87),"##BLANK",'4L'!T87)</f>
        <v>0</v>
      </c>
    </row>
    <row r="1570" spans="2:6">
      <c r="B1570" s="1916" t="str">
        <f>'4L'!AV88</f>
        <v>B0276SNC_WR</v>
      </c>
      <c r="C1570" s="239" t="s">
        <v>14112</v>
      </c>
      <c r="E1570" s="301" t="s">
        <v>683</v>
      </c>
      <c r="F1570" s="307">
        <f>IF(ISBLANK('4L'!F88),"##BLANK",'4L'!F88)</f>
        <v>0</v>
      </c>
    </row>
    <row r="1571" spans="2:6">
      <c r="B1571" s="1916" t="str">
        <f>'4L'!AW88</f>
        <v>B0276SNC_RWT</v>
      </c>
      <c r="C1571" s="239" t="s">
        <v>14113</v>
      </c>
      <c r="E1571" s="301" t="s">
        <v>683</v>
      </c>
      <c r="F1571" s="307">
        <f>IF(ISBLANK('4L'!G88),"##BLANK",'4L'!G88)</f>
        <v>0</v>
      </c>
    </row>
    <row r="1572" spans="2:6">
      <c r="B1572" s="1916" t="str">
        <f>'4L'!AX88</f>
        <v>B0276SNC_RWS</v>
      </c>
      <c r="C1572" s="239" t="s">
        <v>14114</v>
      </c>
      <c r="E1572" s="301" t="s">
        <v>683</v>
      </c>
      <c r="F1572" s="307">
        <f>IF(ISBLANK('4L'!H88),"##BLANK",'4L'!H88)</f>
        <v>0</v>
      </c>
    </row>
    <row r="1573" spans="2:6">
      <c r="B1573" s="1916" t="str">
        <f>'4L'!AY88</f>
        <v>B0276SNC_WT</v>
      </c>
      <c r="C1573" s="239" t="s">
        <v>14115</v>
      </c>
      <c r="E1573" s="301" t="s">
        <v>683</v>
      </c>
      <c r="F1573" s="307">
        <f>IF(ISBLANK('4L'!I88),"##BLANK",'4L'!I88)</f>
        <v>0</v>
      </c>
    </row>
    <row r="1574" spans="2:6">
      <c r="B1574" s="1916" t="str">
        <f>'4L'!AZ88</f>
        <v>B0276SNC_TWD</v>
      </c>
      <c r="C1574" s="239" t="s">
        <v>14116</v>
      </c>
      <c r="E1574" s="301" t="s">
        <v>683</v>
      </c>
      <c r="F1574" s="307">
        <f>IF(ISBLANK('4L'!J88),"##BLANK",'4L'!J88)</f>
        <v>0</v>
      </c>
    </row>
    <row r="1575" spans="2:6">
      <c r="B1575" s="1916" t="str">
        <f>'4L'!BA88</f>
        <v>B0276SNC_TOT</v>
      </c>
      <c r="C1575" s="239" t="s">
        <v>14117</v>
      </c>
      <c r="E1575" s="301" t="s">
        <v>683</v>
      </c>
      <c r="F1575" s="307">
        <f>IF(ISBLANK('4L'!K88),"##BLANK",'4L'!K88)</f>
        <v>0</v>
      </c>
    </row>
    <row r="1576" spans="2:6">
      <c r="B1576" s="1916" t="str">
        <f>'4L'!AV89</f>
        <v>B0277SNO_WR</v>
      </c>
      <c r="C1576" s="239" t="s">
        <v>14118</v>
      </c>
      <c r="E1576" s="301" t="s">
        <v>683</v>
      </c>
      <c r="F1576" s="307">
        <f>IF(ISBLANK('4L'!F89),"##BLANK",'4L'!F89)</f>
        <v>0</v>
      </c>
    </row>
    <row r="1577" spans="2:6">
      <c r="B1577" s="1916" t="str">
        <f>'4L'!AW89</f>
        <v>B0277SNO_RWT</v>
      </c>
      <c r="C1577" s="239" t="s">
        <v>14119</v>
      </c>
      <c r="E1577" s="301" t="s">
        <v>683</v>
      </c>
      <c r="F1577" s="307">
        <f>IF(ISBLANK('4L'!G89),"##BLANK",'4L'!G89)</f>
        <v>0</v>
      </c>
    </row>
    <row r="1578" spans="2:6">
      <c r="B1578" s="1916" t="str">
        <f>'4L'!AX89</f>
        <v>B0277SNO_RWS</v>
      </c>
      <c r="C1578" s="239" t="s">
        <v>14120</v>
      </c>
      <c r="E1578" s="301" t="s">
        <v>683</v>
      </c>
      <c r="F1578" s="307">
        <f>IF(ISBLANK('4L'!H89),"##BLANK",'4L'!H89)</f>
        <v>0</v>
      </c>
    </row>
    <row r="1579" spans="2:6">
      <c r="B1579" s="1916" t="str">
        <f>'4L'!AY89</f>
        <v>B0277SNO_WT</v>
      </c>
      <c r="C1579" s="239" t="s">
        <v>14121</v>
      </c>
      <c r="E1579" s="301" t="s">
        <v>683</v>
      </c>
      <c r="F1579" s="307">
        <f>IF(ISBLANK('4L'!I89),"##BLANK",'4L'!I89)</f>
        <v>0</v>
      </c>
    </row>
    <row r="1580" spans="2:6">
      <c r="B1580" s="1916" t="str">
        <f>'4L'!AZ89</f>
        <v>B0277SNO_TWD</v>
      </c>
      <c r="C1580" s="239" t="s">
        <v>14122</v>
      </c>
      <c r="E1580" s="301" t="s">
        <v>683</v>
      </c>
      <c r="F1580" s="307">
        <f>IF(ISBLANK('4L'!J89),"##BLANK",'4L'!J89)</f>
        <v>0</v>
      </c>
    </row>
    <row r="1581" spans="2:6">
      <c r="B1581" s="1916" t="str">
        <f>'4L'!BA89</f>
        <v>B0277SNO_TOT</v>
      </c>
      <c r="C1581" s="239" t="s">
        <v>14123</v>
      </c>
      <c r="E1581" s="301" t="s">
        <v>683</v>
      </c>
      <c r="F1581" s="307">
        <f>IF(ISBLANK('4L'!K89),"##BLANK",'4L'!K89)</f>
        <v>0</v>
      </c>
    </row>
    <row r="1582" spans="2:6">
      <c r="B1582" s="1916" t="str">
        <f>'4L'!AV90</f>
        <v>B0278SNT_WR</v>
      </c>
      <c r="C1582" s="239" t="s">
        <v>14124</v>
      </c>
      <c r="E1582" s="301" t="s">
        <v>683</v>
      </c>
      <c r="F1582" s="307">
        <f>IF(ISBLANK('4L'!F90),"##BLANK",'4L'!F90)</f>
        <v>0</v>
      </c>
    </row>
    <row r="1583" spans="2:6">
      <c r="B1583" s="1916" t="str">
        <f>'4L'!AW90</f>
        <v>B0278SNT_RWT</v>
      </c>
      <c r="C1583" s="239" t="s">
        <v>14125</v>
      </c>
      <c r="E1583" s="301" t="s">
        <v>683</v>
      </c>
      <c r="F1583" s="307">
        <f>IF(ISBLANK('4L'!G90),"##BLANK",'4L'!G90)</f>
        <v>0</v>
      </c>
    </row>
    <row r="1584" spans="2:6">
      <c r="B1584" s="1916" t="str">
        <f>'4L'!AX90</f>
        <v>B0278SNT_RWS</v>
      </c>
      <c r="C1584" s="239" t="s">
        <v>14126</v>
      </c>
      <c r="E1584" s="301" t="s">
        <v>683</v>
      </c>
      <c r="F1584" s="307">
        <f>IF(ISBLANK('4L'!H90),"##BLANK",'4L'!H90)</f>
        <v>0</v>
      </c>
    </row>
    <row r="1585" spans="2:6">
      <c r="B1585" s="1916" t="str">
        <f>'4L'!AY90</f>
        <v>B0278SNT_WT</v>
      </c>
      <c r="C1585" s="239" t="s">
        <v>14127</v>
      </c>
      <c r="E1585" s="301" t="s">
        <v>683</v>
      </c>
      <c r="F1585" s="307">
        <f>IF(ISBLANK('4L'!I90),"##BLANK",'4L'!I90)</f>
        <v>0</v>
      </c>
    </row>
    <row r="1586" spans="2:6">
      <c r="B1586" s="1916" t="str">
        <f>'4L'!AZ90</f>
        <v>B0278SNT_TWD</v>
      </c>
      <c r="C1586" s="239" t="s">
        <v>14128</v>
      </c>
      <c r="E1586" s="301" t="s">
        <v>683</v>
      </c>
      <c r="F1586" s="307">
        <f>IF(ISBLANK('4L'!J90),"##BLANK",'4L'!J90)</f>
        <v>0</v>
      </c>
    </row>
    <row r="1587" spans="2:6">
      <c r="B1587" s="1916" t="str">
        <f>'4L'!BA90</f>
        <v>B0278SNT_TOT</v>
      </c>
      <c r="C1587" s="239" t="s">
        <v>14129</v>
      </c>
      <c r="E1587" s="301" t="s">
        <v>683</v>
      </c>
      <c r="F1587" s="307">
        <f>IF(ISBLANK('4L'!K90),"##BLANK",'4L'!K90)</f>
        <v>0</v>
      </c>
    </row>
    <row r="1588" spans="2:6">
      <c r="B1588" s="1916" t="str">
        <f>'4L'!BH90</f>
        <v>B0401NSEMD_CUMME</v>
      </c>
      <c r="C1588" s="239" t="s">
        <v>14130</v>
      </c>
      <c r="E1588" s="301" t="s">
        <v>683</v>
      </c>
      <c r="F1588" s="307">
        <f>IF(ISBLANK('4L'!R90),"##BLANK",'4L'!R90)</f>
        <v>3.3175590009928965E-2</v>
      </c>
    </row>
    <row r="1589" spans="2:6">
      <c r="B1589" s="1916" t="str">
        <f>'4L'!BI90</f>
        <v>B0401NSEMD_CUMMA</v>
      </c>
      <c r="C1589" s="239" t="s">
        <v>14131</v>
      </c>
      <c r="E1589" s="301" t="s">
        <v>683</v>
      </c>
      <c r="F1589" s="307">
        <f>IF(ISBLANK('4L'!S90),"##BLANK",'4L'!S90)</f>
        <v>0</v>
      </c>
    </row>
    <row r="1590" spans="2:6">
      <c r="B1590" s="1916" t="str">
        <f>'4L'!BJ90</f>
        <v>B0401NSEMD_CUMMT</v>
      </c>
      <c r="C1590" s="239" t="s">
        <v>14132</v>
      </c>
      <c r="E1590" s="301" t="s">
        <v>683</v>
      </c>
      <c r="F1590" s="307">
        <f>IF(ISBLANK('4L'!T90),"##BLANK",'4L'!T90)</f>
        <v>0</v>
      </c>
    </row>
    <row r="1591" spans="2:6">
      <c r="B1591" s="1916" t="str">
        <f>'4L'!AV91</f>
        <v>B0279ALC_WR</v>
      </c>
      <c r="C1591" s="239" t="s">
        <v>14133</v>
      </c>
      <c r="E1591" s="301" t="s">
        <v>683</v>
      </c>
      <c r="F1591" s="307">
        <f>IF(ISBLANK('4L'!F91),"##BLANK",'4L'!F91)</f>
        <v>0</v>
      </c>
    </row>
    <row r="1592" spans="2:6">
      <c r="B1592" s="1916" t="str">
        <f>'4L'!AW91</f>
        <v>B0279ALC_RWT</v>
      </c>
      <c r="C1592" s="239" t="s">
        <v>14134</v>
      </c>
      <c r="E1592" s="301" t="s">
        <v>683</v>
      </c>
      <c r="F1592" s="307">
        <f>IF(ISBLANK('4L'!G91),"##BLANK",'4L'!G91)</f>
        <v>0</v>
      </c>
    </row>
    <row r="1593" spans="2:6">
      <c r="B1593" s="1916" t="str">
        <f>'4L'!AX91</f>
        <v>B0279ALC_RWS</v>
      </c>
      <c r="C1593" s="239" t="s">
        <v>14135</v>
      </c>
      <c r="E1593" s="301" t="s">
        <v>683</v>
      </c>
      <c r="F1593" s="307">
        <f>IF(ISBLANK('4L'!H91),"##BLANK",'4L'!H91)</f>
        <v>0</v>
      </c>
    </row>
    <row r="1594" spans="2:6">
      <c r="B1594" s="1916" t="str">
        <f>'4L'!AY91</f>
        <v>B0279ALC_WT</v>
      </c>
      <c r="C1594" s="239" t="s">
        <v>14136</v>
      </c>
      <c r="E1594" s="301" t="s">
        <v>683</v>
      </c>
      <c r="F1594" s="307">
        <f>IF(ISBLANK('4L'!I91),"##BLANK",'4L'!I91)</f>
        <v>0</v>
      </c>
    </row>
    <row r="1595" spans="2:6">
      <c r="B1595" s="1916" t="str">
        <f>'4L'!AZ91</f>
        <v>B0279ALC_TWD</v>
      </c>
      <c r="C1595" s="239" t="s">
        <v>14137</v>
      </c>
      <c r="E1595" s="301" t="s">
        <v>683</v>
      </c>
      <c r="F1595" s="307">
        <f>IF(ISBLANK('4L'!J91),"##BLANK",'4L'!J91)</f>
        <v>1.587</v>
      </c>
    </row>
    <row r="1596" spans="2:6">
      <c r="B1596" s="1916" t="str">
        <f>'4L'!BA91</f>
        <v>B0279ALC_TOT</v>
      </c>
      <c r="C1596" s="239" t="s">
        <v>14138</v>
      </c>
      <c r="E1596" s="301" t="s">
        <v>683</v>
      </c>
      <c r="F1596" s="307">
        <f>IF(ISBLANK('4L'!K91),"##BLANK",'4L'!K91)</f>
        <v>1.587</v>
      </c>
    </row>
    <row r="1597" spans="2:6">
      <c r="B1597" s="1916" t="str">
        <f>'4L'!BH91</f>
        <v>B0402AL1C_CUMME</v>
      </c>
      <c r="C1597" s="239" t="s">
        <v>14139</v>
      </c>
      <c r="E1597" s="301" t="s">
        <v>683</v>
      </c>
      <c r="F1597" s="307">
        <f>IF(ISBLANK('4L'!R91),"##BLANK",'4L'!R91)</f>
        <v>1.587</v>
      </c>
    </row>
    <row r="1598" spans="2:6">
      <c r="B1598" s="1916" t="str">
        <f>'4L'!BI91</f>
        <v>B0402AL1C_CUMMA</v>
      </c>
      <c r="C1598" s="239" t="s">
        <v>14140</v>
      </c>
      <c r="E1598" s="301" t="s">
        <v>683</v>
      </c>
      <c r="F1598" s="307">
        <f>IF(ISBLANK('4L'!S91),"##BLANK",'4L'!S91)</f>
        <v>0</v>
      </c>
    </row>
    <row r="1599" spans="2:6">
      <c r="B1599" s="1916" t="str">
        <f>'4L'!BJ91</f>
        <v>B0402AL1C_CUMMT</v>
      </c>
      <c r="C1599" s="239" t="s">
        <v>14141</v>
      </c>
      <c r="E1599" s="301" t="s">
        <v>683</v>
      </c>
      <c r="F1599" s="307">
        <f>IF(ISBLANK('4L'!T91),"##BLANK",'4L'!T91)</f>
        <v>0</v>
      </c>
    </row>
    <row r="1600" spans="2:6">
      <c r="B1600" s="1916" t="str">
        <f>'4L'!AV92</f>
        <v>B0280ALO_WR</v>
      </c>
      <c r="C1600" s="239" t="s">
        <v>14142</v>
      </c>
      <c r="E1600" s="301" t="s">
        <v>683</v>
      </c>
      <c r="F1600" s="307">
        <f>IF(ISBLANK('4L'!F92),"##BLANK",'4L'!F92)</f>
        <v>0</v>
      </c>
    </row>
    <row r="1601" spans="2:6">
      <c r="B1601" s="1916" t="str">
        <f>'4L'!AW92</f>
        <v>B0280ALO_RWT</v>
      </c>
      <c r="C1601" s="239" t="s">
        <v>14143</v>
      </c>
      <c r="E1601" s="301" t="s">
        <v>683</v>
      </c>
      <c r="F1601" s="307">
        <f>IF(ISBLANK('4L'!G92),"##BLANK",'4L'!G92)</f>
        <v>0</v>
      </c>
    </row>
    <row r="1602" spans="2:6">
      <c r="B1602" s="1916" t="str">
        <f>'4L'!AX92</f>
        <v>B0280ALO_RWS</v>
      </c>
      <c r="C1602" s="239" t="s">
        <v>14144</v>
      </c>
      <c r="E1602" s="301" t="s">
        <v>683</v>
      </c>
      <c r="F1602" s="307">
        <f>IF(ISBLANK('4L'!H92),"##BLANK",'4L'!H92)</f>
        <v>0</v>
      </c>
    </row>
    <row r="1603" spans="2:6">
      <c r="B1603" s="1916" t="str">
        <f>'4L'!AY92</f>
        <v>B0280ALO_WT</v>
      </c>
      <c r="C1603" s="239" t="s">
        <v>14145</v>
      </c>
      <c r="E1603" s="301" t="s">
        <v>683</v>
      </c>
      <c r="F1603" s="307">
        <f>IF(ISBLANK('4L'!I92),"##BLANK",'4L'!I92)</f>
        <v>0</v>
      </c>
    </row>
    <row r="1604" spans="2:6">
      <c r="B1604" s="1916" t="str">
        <f>'4L'!AZ92</f>
        <v>B0280ALO_TWD</v>
      </c>
      <c r="C1604" s="239" t="s">
        <v>14146</v>
      </c>
      <c r="E1604" s="301" t="s">
        <v>683</v>
      </c>
      <c r="F1604" s="307">
        <f>IF(ISBLANK('4L'!J92),"##BLANK",'4L'!J92)</f>
        <v>0</v>
      </c>
    </row>
    <row r="1605" spans="2:6">
      <c r="B1605" s="1916" t="str">
        <f>'4L'!BA92</f>
        <v>B0280ALO_TOT</v>
      </c>
      <c r="C1605" s="239" t="s">
        <v>14147</v>
      </c>
      <c r="E1605" s="301" t="s">
        <v>683</v>
      </c>
      <c r="F1605" s="307">
        <f>IF(ISBLANK('4L'!K92),"##BLANK",'4L'!K92)</f>
        <v>0</v>
      </c>
    </row>
    <row r="1606" spans="2:6">
      <c r="B1606" s="1916" t="str">
        <f>'4L'!BH92</f>
        <v>B0403AL1O_CUMME</v>
      </c>
      <c r="C1606" s="239" t="s">
        <v>14148</v>
      </c>
      <c r="E1606" s="301" t="s">
        <v>683</v>
      </c>
      <c r="F1606" s="307">
        <f>IF(ISBLANK('4L'!R92),"##BLANK",'4L'!R92)</f>
        <v>0</v>
      </c>
    </row>
    <row r="1607" spans="2:6">
      <c r="B1607" s="1916" t="str">
        <f>'4L'!BI92</f>
        <v>B0403AL1O_CUMMA</v>
      </c>
      <c r="C1607" s="239" t="s">
        <v>14149</v>
      </c>
      <c r="E1607" s="301" t="s">
        <v>683</v>
      </c>
      <c r="F1607" s="307">
        <f>IF(ISBLANK('4L'!S92),"##BLANK",'4L'!S92)</f>
        <v>0</v>
      </c>
    </row>
    <row r="1608" spans="2:6">
      <c r="B1608" s="1916" t="str">
        <f>'4L'!BJ92</f>
        <v>B0403AL1O_CUMMT</v>
      </c>
      <c r="C1608" s="239" t="s">
        <v>14150</v>
      </c>
      <c r="E1608" s="301" t="s">
        <v>683</v>
      </c>
      <c r="F1608" s="307">
        <f>IF(ISBLANK('4L'!T92),"##BLANK",'4L'!T92)</f>
        <v>0</v>
      </c>
    </row>
    <row r="1609" spans="2:6">
      <c r="B1609" s="1916" t="str">
        <f>'4L'!AV93</f>
        <v>B0281ALC_WR</v>
      </c>
      <c r="C1609" s="239" t="s">
        <v>14151</v>
      </c>
      <c r="E1609" s="301" t="s">
        <v>683</v>
      </c>
      <c r="F1609" s="307">
        <f>IF(ISBLANK('4L'!F93),"##BLANK",'4L'!F93)</f>
        <v>0</v>
      </c>
    </row>
    <row r="1610" spans="2:6">
      <c r="B1610" s="1916" t="str">
        <f>'4L'!AW93</f>
        <v>B0281ALC_RWT</v>
      </c>
      <c r="C1610" s="239" t="s">
        <v>14152</v>
      </c>
      <c r="E1610" s="301" t="s">
        <v>683</v>
      </c>
      <c r="F1610" s="307">
        <f>IF(ISBLANK('4L'!G93),"##BLANK",'4L'!G93)</f>
        <v>0</v>
      </c>
    </row>
    <row r="1611" spans="2:6">
      <c r="B1611" s="1916" t="str">
        <f>'4L'!AX93</f>
        <v>B0281ALC_RWS</v>
      </c>
      <c r="C1611" s="239" t="s">
        <v>14153</v>
      </c>
      <c r="E1611" s="301" t="s">
        <v>683</v>
      </c>
      <c r="F1611" s="307">
        <f>IF(ISBLANK('4L'!H93),"##BLANK",'4L'!H93)</f>
        <v>0</v>
      </c>
    </row>
    <row r="1612" spans="2:6">
      <c r="B1612" s="1916" t="str">
        <f>'4L'!AY93</f>
        <v>B0281ALC_WT</v>
      </c>
      <c r="C1612" s="239" t="s">
        <v>14154</v>
      </c>
      <c r="E1612" s="301" t="s">
        <v>683</v>
      </c>
      <c r="F1612" s="307">
        <f>IF(ISBLANK('4L'!I93),"##BLANK",'4L'!I93)</f>
        <v>0</v>
      </c>
    </row>
    <row r="1613" spans="2:6">
      <c r="B1613" s="1916" t="str">
        <f>'4L'!AZ93</f>
        <v>B0281ALC_TWD</v>
      </c>
      <c r="C1613" s="239" t="s">
        <v>14155</v>
      </c>
      <c r="E1613" s="301" t="s">
        <v>683</v>
      </c>
      <c r="F1613" s="307">
        <f>IF(ISBLANK('4L'!J93),"##BLANK",'4L'!J93)</f>
        <v>0</v>
      </c>
    </row>
    <row r="1614" spans="2:6">
      <c r="B1614" s="1916" t="str">
        <f>'4L'!BA93</f>
        <v>B0281ALC_TOT</v>
      </c>
      <c r="C1614" s="239" t="s">
        <v>14156</v>
      </c>
      <c r="E1614" s="301" t="s">
        <v>683</v>
      </c>
      <c r="F1614" s="307">
        <f>IF(ISBLANK('4L'!K93),"##BLANK",'4L'!K93)</f>
        <v>0</v>
      </c>
    </row>
    <row r="1615" spans="2:6">
      <c r="B1615" s="1916" t="str">
        <f>'4L'!BH93</f>
        <v>B0403AL2C_CUMME</v>
      </c>
      <c r="C1615" s="239" t="s">
        <v>14157</v>
      </c>
      <c r="E1615" s="301" t="s">
        <v>683</v>
      </c>
      <c r="F1615" s="307">
        <f>IF(ISBLANK('4L'!R93),"##BLANK",'4L'!R93)</f>
        <v>0</v>
      </c>
    </row>
    <row r="1616" spans="2:6">
      <c r="B1616" s="1916" t="str">
        <f>'4L'!BI93</f>
        <v>B0403AL2C_CUMMA</v>
      </c>
      <c r="C1616" s="239" t="s">
        <v>14158</v>
      </c>
      <c r="E1616" s="301" t="s">
        <v>683</v>
      </c>
      <c r="F1616" s="307">
        <f>IF(ISBLANK('4L'!S93),"##BLANK",'4L'!S93)</f>
        <v>0</v>
      </c>
    </row>
    <row r="1617" spans="2:6">
      <c r="B1617" s="1916" t="str">
        <f>'4L'!BJ93</f>
        <v>B0403AL2C_CUMMT</v>
      </c>
      <c r="C1617" s="239" t="s">
        <v>14159</v>
      </c>
      <c r="E1617" s="301" t="s">
        <v>683</v>
      </c>
      <c r="F1617" s="307">
        <f>IF(ISBLANK('4L'!T93),"##BLANK",'4L'!T93)</f>
        <v>0</v>
      </c>
    </row>
    <row r="1618" spans="2:6">
      <c r="B1618" s="1916" t="str">
        <f>'4L'!AV94</f>
        <v>B0282ALO_WR</v>
      </c>
      <c r="C1618" s="239" t="s">
        <v>14160</v>
      </c>
      <c r="E1618" s="301" t="s">
        <v>683</v>
      </c>
      <c r="F1618" s="307">
        <f>IF(ISBLANK('4L'!F94),"##BLANK",'4L'!F94)</f>
        <v>0</v>
      </c>
    </row>
    <row r="1619" spans="2:6">
      <c r="B1619" s="1916" t="str">
        <f>'4L'!AW94</f>
        <v>B0282ALO_RWT</v>
      </c>
      <c r="C1619" s="239" t="s">
        <v>14161</v>
      </c>
      <c r="E1619" s="301" t="s">
        <v>683</v>
      </c>
      <c r="F1619" s="307">
        <f>IF(ISBLANK('4L'!G94),"##BLANK",'4L'!G94)</f>
        <v>0</v>
      </c>
    </row>
    <row r="1620" spans="2:6">
      <c r="B1620" s="1916" t="str">
        <f>'4L'!AX94</f>
        <v>B0282ALO_RWS</v>
      </c>
      <c r="C1620" s="239" t="s">
        <v>14162</v>
      </c>
      <c r="E1620" s="301" t="s">
        <v>683</v>
      </c>
      <c r="F1620" s="307">
        <f>IF(ISBLANK('4L'!H94),"##BLANK",'4L'!H94)</f>
        <v>0</v>
      </c>
    </row>
    <row r="1621" spans="2:6">
      <c r="B1621" s="1916" t="str">
        <f>'4L'!AY94</f>
        <v>B0282ALO_WT</v>
      </c>
      <c r="C1621" s="239" t="s">
        <v>14163</v>
      </c>
      <c r="E1621" s="301" t="s">
        <v>683</v>
      </c>
      <c r="F1621" s="307">
        <f>IF(ISBLANK('4L'!I94),"##BLANK",'4L'!I94)</f>
        <v>0</v>
      </c>
    </row>
    <row r="1622" spans="2:6">
      <c r="B1622" s="1916" t="str">
        <f>'4L'!AZ94</f>
        <v>B0282ALO_TWD</v>
      </c>
      <c r="C1622" s="239" t="s">
        <v>14164</v>
      </c>
      <c r="E1622" s="301" t="s">
        <v>683</v>
      </c>
      <c r="F1622" s="307">
        <f>IF(ISBLANK('4L'!J94),"##BLANK",'4L'!J94)</f>
        <v>0</v>
      </c>
    </row>
    <row r="1623" spans="2:6">
      <c r="B1623" s="1916" t="str">
        <f>'4L'!BA94</f>
        <v>B0282ALO_TOT</v>
      </c>
      <c r="C1623" s="239" t="s">
        <v>14165</v>
      </c>
      <c r="E1623" s="301" t="s">
        <v>683</v>
      </c>
      <c r="F1623" s="307">
        <f>IF(ISBLANK('4L'!K94),"##BLANK",'4L'!K94)</f>
        <v>0</v>
      </c>
    </row>
    <row r="1624" spans="2:6">
      <c r="B1624" s="1916" t="str">
        <f>'4L'!BH94</f>
        <v>B0404AL2O_CUMME</v>
      </c>
      <c r="C1624" s="239" t="s">
        <v>14166</v>
      </c>
      <c r="E1624" s="301" t="s">
        <v>683</v>
      </c>
      <c r="F1624" s="307">
        <f>IF(ISBLANK('4L'!R94),"##BLANK",'4L'!R94)</f>
        <v>0</v>
      </c>
    </row>
    <row r="1625" spans="2:6">
      <c r="B1625" s="1916" t="str">
        <f>'4L'!BI94</f>
        <v>B0404AL2O_CUMMA</v>
      </c>
      <c r="C1625" s="239" t="s">
        <v>14167</v>
      </c>
      <c r="E1625" s="301" t="s">
        <v>683</v>
      </c>
      <c r="F1625" s="307">
        <f>IF(ISBLANK('4L'!S94),"##BLANK",'4L'!S94)</f>
        <v>0</v>
      </c>
    </row>
    <row r="1626" spans="2:6">
      <c r="B1626" s="1916" t="str">
        <f>'4L'!BJ94</f>
        <v>B0404AL2O_CUMMT</v>
      </c>
      <c r="C1626" s="239" t="s">
        <v>14168</v>
      </c>
      <c r="E1626" s="301" t="s">
        <v>683</v>
      </c>
      <c r="F1626" s="307">
        <f>IF(ISBLANK('4L'!T94),"##BLANK",'4L'!T94)</f>
        <v>0</v>
      </c>
    </row>
    <row r="1627" spans="2:6">
      <c r="B1627" s="1916" t="str">
        <f>'4L'!AV95</f>
        <v>B0283ALC_WR</v>
      </c>
      <c r="C1627" s="239" t="s">
        <v>14169</v>
      </c>
      <c r="E1627" s="301" t="s">
        <v>683</v>
      </c>
      <c r="F1627" s="307">
        <f>IF(ISBLANK('4L'!F95),"##BLANK",'4L'!F95)</f>
        <v>0</v>
      </c>
    </row>
    <row r="1628" spans="2:6">
      <c r="B1628" s="1916" t="str">
        <f>'4L'!AW95</f>
        <v>B0283ALC_RWT</v>
      </c>
      <c r="C1628" s="239" t="s">
        <v>14170</v>
      </c>
      <c r="E1628" s="301" t="s">
        <v>683</v>
      </c>
      <c r="F1628" s="307">
        <f>IF(ISBLANK('4L'!G95),"##BLANK",'4L'!G95)</f>
        <v>0</v>
      </c>
    </row>
    <row r="1629" spans="2:6">
      <c r="B1629" s="1916" t="str">
        <f>'4L'!AX95</f>
        <v>B0283ALC_RWS</v>
      </c>
      <c r="C1629" s="239" t="s">
        <v>14171</v>
      </c>
      <c r="E1629" s="301" t="s">
        <v>683</v>
      </c>
      <c r="F1629" s="307">
        <f>IF(ISBLANK('4L'!H95),"##BLANK",'4L'!H95)</f>
        <v>0</v>
      </c>
    </row>
    <row r="1630" spans="2:6">
      <c r="B1630" s="1916" t="str">
        <f>'4L'!AY95</f>
        <v>B0283ALC_WT</v>
      </c>
      <c r="C1630" s="239" t="s">
        <v>14172</v>
      </c>
      <c r="E1630" s="301" t="s">
        <v>683</v>
      </c>
      <c r="F1630" s="307">
        <f>IF(ISBLANK('4L'!I95),"##BLANK",'4L'!I95)</f>
        <v>0</v>
      </c>
    </row>
    <row r="1631" spans="2:6">
      <c r="B1631" s="1916" t="str">
        <f>'4L'!AZ95</f>
        <v>B0283ALC_TWD</v>
      </c>
      <c r="C1631" s="239" t="s">
        <v>14173</v>
      </c>
      <c r="E1631" s="301" t="s">
        <v>683</v>
      </c>
      <c r="F1631" s="307">
        <f>IF(ISBLANK('4L'!J95),"##BLANK",'4L'!J95)</f>
        <v>0</v>
      </c>
    </row>
    <row r="1632" spans="2:6">
      <c r="B1632" s="1916" t="str">
        <f>'4L'!BA95</f>
        <v>B0283ALC_TOT</v>
      </c>
      <c r="C1632" s="239" t="s">
        <v>14174</v>
      </c>
      <c r="E1632" s="301" t="s">
        <v>683</v>
      </c>
      <c r="F1632" s="307">
        <f>IF(ISBLANK('4L'!K95),"##BLANK",'4L'!K95)</f>
        <v>0</v>
      </c>
    </row>
    <row r="1633" spans="2:6">
      <c r="B1633" s="1916" t="str">
        <f>'4L'!BH95</f>
        <v>B0405AL3C_CUMME</v>
      </c>
      <c r="C1633" s="239" t="s">
        <v>14175</v>
      </c>
      <c r="E1633" s="301" t="s">
        <v>683</v>
      </c>
      <c r="F1633" s="307">
        <f>IF(ISBLANK('4L'!R95),"##BLANK",'4L'!R95)</f>
        <v>0</v>
      </c>
    </row>
    <row r="1634" spans="2:6">
      <c r="B1634" s="1916" t="str">
        <f>'4L'!BI95</f>
        <v>B0405AL3C_CUMMA</v>
      </c>
      <c r="C1634" s="239" t="s">
        <v>14176</v>
      </c>
      <c r="E1634" s="301" t="s">
        <v>683</v>
      </c>
      <c r="F1634" s="307">
        <f>IF(ISBLANK('4L'!S95),"##BLANK",'4L'!S95)</f>
        <v>0</v>
      </c>
    </row>
    <row r="1635" spans="2:6">
      <c r="B1635" s="1916" t="str">
        <f>'4L'!BJ95</f>
        <v>B0405AL3C_CUMMT</v>
      </c>
      <c r="C1635" s="239" t="s">
        <v>14177</v>
      </c>
      <c r="E1635" s="301" t="s">
        <v>683</v>
      </c>
      <c r="F1635" s="307">
        <f>IF(ISBLANK('4L'!T95),"##BLANK",'4L'!T95)</f>
        <v>0</v>
      </c>
    </row>
    <row r="1636" spans="2:6">
      <c r="B1636" s="1916" t="str">
        <f>'4L'!AV96</f>
        <v>B0284ALO_WR</v>
      </c>
      <c r="C1636" s="239" t="s">
        <v>14178</v>
      </c>
      <c r="E1636" s="301" t="s">
        <v>683</v>
      </c>
      <c r="F1636" s="307">
        <f>IF(ISBLANK('4L'!F96),"##BLANK",'4L'!F96)</f>
        <v>0</v>
      </c>
    </row>
    <row r="1637" spans="2:6">
      <c r="B1637" s="1916" t="str">
        <f>'4L'!AW96</f>
        <v>B0284ALO_RWT</v>
      </c>
      <c r="C1637" s="239" t="s">
        <v>14179</v>
      </c>
      <c r="E1637" s="301" t="s">
        <v>683</v>
      </c>
      <c r="F1637" s="307">
        <f>IF(ISBLANK('4L'!G96),"##BLANK",'4L'!G96)</f>
        <v>0</v>
      </c>
    </row>
    <row r="1638" spans="2:6">
      <c r="B1638" s="1916" t="str">
        <f>'4L'!AX96</f>
        <v>B0284ALO_RWS</v>
      </c>
      <c r="C1638" s="239" t="s">
        <v>14180</v>
      </c>
      <c r="E1638" s="301" t="s">
        <v>683</v>
      </c>
      <c r="F1638" s="307">
        <f>IF(ISBLANK('4L'!H96),"##BLANK",'4L'!H96)</f>
        <v>0</v>
      </c>
    </row>
    <row r="1639" spans="2:6">
      <c r="B1639" s="1916" t="str">
        <f>'4L'!AY96</f>
        <v>B0284ALO_WT</v>
      </c>
      <c r="C1639" s="239" t="s">
        <v>14181</v>
      </c>
      <c r="E1639" s="301" t="s">
        <v>683</v>
      </c>
      <c r="F1639" s="307">
        <f>IF(ISBLANK('4L'!I96),"##BLANK",'4L'!I96)</f>
        <v>0</v>
      </c>
    </row>
    <row r="1640" spans="2:6">
      <c r="B1640" s="1916" t="str">
        <f>'4L'!AZ96</f>
        <v>B0284ALO_TWD</v>
      </c>
      <c r="C1640" s="239" t="s">
        <v>14182</v>
      </c>
      <c r="E1640" s="301" t="s">
        <v>683</v>
      </c>
      <c r="F1640" s="307">
        <f>IF(ISBLANK('4L'!J96),"##BLANK",'4L'!J96)</f>
        <v>0</v>
      </c>
    </row>
    <row r="1641" spans="2:6">
      <c r="B1641" s="1916" t="str">
        <f>'4L'!BA96</f>
        <v>B0284ALO_TOT</v>
      </c>
      <c r="C1641" s="239" t="s">
        <v>14183</v>
      </c>
      <c r="E1641" s="301" t="s">
        <v>683</v>
      </c>
      <c r="F1641" s="307">
        <f>IF(ISBLANK('4L'!K96),"##BLANK",'4L'!K96)</f>
        <v>0</v>
      </c>
    </row>
    <row r="1642" spans="2:6">
      <c r="B1642" s="1916" t="str">
        <f>'4L'!BH96</f>
        <v>B0406AL3O_CUMME</v>
      </c>
      <c r="C1642" s="239" t="s">
        <v>14184</v>
      </c>
      <c r="E1642" s="301" t="s">
        <v>683</v>
      </c>
      <c r="F1642" s="307">
        <f>IF(ISBLANK('4L'!R96),"##BLANK",'4L'!R96)</f>
        <v>0</v>
      </c>
    </row>
    <row r="1643" spans="2:6">
      <c r="B1643" s="1916" t="str">
        <f>'4L'!BI96</f>
        <v>B0406AL3O_CUMMA</v>
      </c>
      <c r="C1643" s="239" t="s">
        <v>14185</v>
      </c>
      <c r="E1643" s="301" t="s">
        <v>683</v>
      </c>
      <c r="F1643" s="307">
        <f>IF(ISBLANK('4L'!S96),"##BLANK",'4L'!S96)</f>
        <v>0</v>
      </c>
    </row>
    <row r="1644" spans="2:6">
      <c r="B1644" s="1916" t="str">
        <f>'4L'!BJ96</f>
        <v>B0406AL3O_CUMMT</v>
      </c>
      <c r="C1644" s="239" t="s">
        <v>14186</v>
      </c>
      <c r="E1644" s="301" t="s">
        <v>683</v>
      </c>
      <c r="F1644" s="307">
        <f>IF(ISBLANK('4L'!T96),"##BLANK",'4L'!T96)</f>
        <v>0</v>
      </c>
    </row>
    <row r="1645" spans="2:6">
      <c r="B1645" s="1916" t="str">
        <f>'4L'!AV97</f>
        <v>B0285ALC_WR</v>
      </c>
      <c r="C1645" s="239" t="s">
        <v>14187</v>
      </c>
      <c r="E1645" s="301" t="s">
        <v>683</v>
      </c>
      <c r="F1645" s="307">
        <f>IF(ISBLANK('4L'!F97),"##BLANK",'4L'!F97)</f>
        <v>0</v>
      </c>
    </row>
    <row r="1646" spans="2:6">
      <c r="B1646" s="1916" t="str">
        <f>'4L'!AW97</f>
        <v>B0285ALC_RWT</v>
      </c>
      <c r="C1646" s="239" t="s">
        <v>14188</v>
      </c>
      <c r="E1646" s="301" t="s">
        <v>683</v>
      </c>
      <c r="F1646" s="307">
        <f>IF(ISBLANK('4L'!G97),"##BLANK",'4L'!G97)</f>
        <v>0</v>
      </c>
    </row>
    <row r="1647" spans="2:6">
      <c r="B1647" s="1916" t="str">
        <f>'4L'!AX97</f>
        <v>B0285ALC_RWS</v>
      </c>
      <c r="C1647" s="239" t="s">
        <v>14189</v>
      </c>
      <c r="E1647" s="301" t="s">
        <v>683</v>
      </c>
      <c r="F1647" s="307">
        <f>IF(ISBLANK('4L'!H97),"##BLANK",'4L'!H97)</f>
        <v>0</v>
      </c>
    </row>
    <row r="1648" spans="2:6">
      <c r="B1648" s="1916" t="str">
        <f>'4L'!AY97</f>
        <v>B0285ALC_WT</v>
      </c>
      <c r="C1648" s="239" t="s">
        <v>14190</v>
      </c>
      <c r="E1648" s="301" t="s">
        <v>683</v>
      </c>
      <c r="F1648" s="307">
        <f>IF(ISBLANK('4L'!I97),"##BLANK",'4L'!I97)</f>
        <v>0</v>
      </c>
    </row>
    <row r="1649" spans="2:6">
      <c r="B1649" s="1916" t="str">
        <f>'4L'!AZ97</f>
        <v>B0285ALC_TWD</v>
      </c>
      <c r="C1649" s="239" t="s">
        <v>14191</v>
      </c>
      <c r="E1649" s="301" t="s">
        <v>683</v>
      </c>
      <c r="F1649" s="307">
        <f>IF(ISBLANK('4L'!J97),"##BLANK",'4L'!J97)</f>
        <v>0</v>
      </c>
    </row>
    <row r="1650" spans="2:6">
      <c r="B1650" s="1916" t="str">
        <f>'4L'!BA97</f>
        <v>B0285ALC_TOT</v>
      </c>
      <c r="C1650" s="239" t="s">
        <v>14192</v>
      </c>
      <c r="E1650" s="301" t="s">
        <v>683</v>
      </c>
      <c r="F1650" s="307">
        <f>IF(ISBLANK('4L'!K97),"##BLANK",'4L'!K97)</f>
        <v>0</v>
      </c>
    </row>
    <row r="1651" spans="2:6">
      <c r="B1651" s="1916" t="str">
        <f>'4L'!BH97</f>
        <v>B0407AL4C_CUMME</v>
      </c>
      <c r="C1651" s="239" t="s">
        <v>14193</v>
      </c>
      <c r="E1651" s="301" t="s">
        <v>683</v>
      </c>
      <c r="F1651" s="307">
        <f>IF(ISBLANK('4L'!R97),"##BLANK",'4L'!R97)</f>
        <v>0</v>
      </c>
    </row>
    <row r="1652" spans="2:6">
      <c r="B1652" s="1916" t="str">
        <f>'4L'!BI97</f>
        <v>B0407AL4C_CUMMA</v>
      </c>
      <c r="C1652" s="239" t="s">
        <v>14194</v>
      </c>
      <c r="E1652" s="301" t="s">
        <v>683</v>
      </c>
      <c r="F1652" s="307">
        <f>IF(ISBLANK('4L'!S97),"##BLANK",'4L'!S97)</f>
        <v>0</v>
      </c>
    </row>
    <row r="1653" spans="2:6">
      <c r="B1653" s="1916" t="str">
        <f>'4L'!BJ97</f>
        <v>B0407AL4C_CUMMT</v>
      </c>
      <c r="C1653" s="239" t="s">
        <v>14195</v>
      </c>
      <c r="E1653" s="301" t="s">
        <v>683</v>
      </c>
      <c r="F1653" s="307">
        <f>IF(ISBLANK('4L'!T97),"##BLANK",'4L'!T97)</f>
        <v>0</v>
      </c>
    </row>
    <row r="1654" spans="2:6">
      <c r="B1654" s="1916" t="str">
        <f>'4L'!AV98</f>
        <v>B0286ALO_WR</v>
      </c>
      <c r="C1654" s="239" t="s">
        <v>14196</v>
      </c>
      <c r="E1654" s="301" t="s">
        <v>683</v>
      </c>
      <c r="F1654" s="307">
        <f>IF(ISBLANK('4L'!F98),"##BLANK",'4L'!F98)</f>
        <v>0</v>
      </c>
    </row>
    <row r="1655" spans="2:6">
      <c r="B1655" s="1916" t="str">
        <f>'4L'!AW98</f>
        <v>B0286ALO_RWT</v>
      </c>
      <c r="C1655" s="239" t="s">
        <v>14197</v>
      </c>
      <c r="E1655" s="301" t="s">
        <v>683</v>
      </c>
      <c r="F1655" s="307">
        <f>IF(ISBLANK('4L'!G98),"##BLANK",'4L'!G98)</f>
        <v>0</v>
      </c>
    </row>
    <row r="1656" spans="2:6">
      <c r="B1656" s="1916" t="str">
        <f>'4L'!AX98</f>
        <v>B0286ALO_RWS</v>
      </c>
      <c r="C1656" s="239" t="s">
        <v>14198</v>
      </c>
      <c r="E1656" s="301" t="s">
        <v>683</v>
      </c>
      <c r="F1656" s="307">
        <f>IF(ISBLANK('4L'!H98),"##BLANK",'4L'!H98)</f>
        <v>0</v>
      </c>
    </row>
    <row r="1657" spans="2:6">
      <c r="B1657" s="1916" t="str">
        <f>'4L'!AY98</f>
        <v>B0286ALO_WT</v>
      </c>
      <c r="C1657" s="239" t="s">
        <v>14199</v>
      </c>
      <c r="E1657" s="301" t="s">
        <v>683</v>
      </c>
      <c r="F1657" s="307">
        <f>IF(ISBLANK('4L'!I98),"##BLANK",'4L'!I98)</f>
        <v>0</v>
      </c>
    </row>
    <row r="1658" spans="2:6">
      <c r="B1658" s="1916" t="str">
        <f>'4L'!AZ98</f>
        <v>B0286ALO_TWD</v>
      </c>
      <c r="C1658" s="239" t="s">
        <v>14200</v>
      </c>
      <c r="E1658" s="301" t="s">
        <v>683</v>
      </c>
      <c r="F1658" s="307">
        <f>IF(ISBLANK('4L'!J98),"##BLANK",'4L'!J98)</f>
        <v>0</v>
      </c>
    </row>
    <row r="1659" spans="2:6">
      <c r="B1659" s="1916" t="str">
        <f>'4L'!BA98</f>
        <v>B0286ALO_TOT</v>
      </c>
      <c r="C1659" s="239" t="s">
        <v>14201</v>
      </c>
      <c r="E1659" s="301" t="s">
        <v>683</v>
      </c>
      <c r="F1659" s="307">
        <f>IF(ISBLANK('4L'!K98),"##BLANK",'4L'!K98)</f>
        <v>0</v>
      </c>
    </row>
    <row r="1660" spans="2:6">
      <c r="B1660" s="1916" t="str">
        <f>'4L'!BH98</f>
        <v>B0408AL4O_CUMME</v>
      </c>
      <c r="C1660" s="239" t="s">
        <v>14202</v>
      </c>
      <c r="E1660" s="301" t="s">
        <v>683</v>
      </c>
      <c r="F1660" s="307">
        <f>IF(ISBLANK('4L'!R98),"##BLANK",'4L'!R98)</f>
        <v>0</v>
      </c>
    </row>
    <row r="1661" spans="2:6">
      <c r="B1661" s="1916" t="str">
        <f>'4L'!BI98</f>
        <v>B0408AL4O_CUMMA</v>
      </c>
      <c r="C1661" s="239" t="s">
        <v>14203</v>
      </c>
      <c r="E1661" s="301" t="s">
        <v>683</v>
      </c>
      <c r="F1661" s="307">
        <f>IF(ISBLANK('4L'!S98),"##BLANK",'4L'!S98)</f>
        <v>0</v>
      </c>
    </row>
    <row r="1662" spans="2:6">
      <c r="B1662" s="1916" t="str">
        <f>'4L'!BJ98</f>
        <v>B0408AL4O_CUMMT</v>
      </c>
      <c r="C1662" s="239" t="s">
        <v>14204</v>
      </c>
      <c r="E1662" s="301" t="s">
        <v>683</v>
      </c>
      <c r="F1662" s="307">
        <f>IF(ISBLANK('4L'!T98),"##BLANK",'4L'!T98)</f>
        <v>0</v>
      </c>
    </row>
    <row r="1663" spans="2:6">
      <c r="B1663" s="1916" t="str">
        <f>'4L'!AV99</f>
        <v>B0287ALC_WR</v>
      </c>
      <c r="C1663" s="239" t="s">
        <v>14205</v>
      </c>
      <c r="E1663" s="301" t="s">
        <v>683</v>
      </c>
      <c r="F1663" s="307">
        <f>IF(ISBLANK('4L'!F99),"##BLANK",'4L'!F99)</f>
        <v>0</v>
      </c>
    </row>
    <row r="1664" spans="2:6">
      <c r="B1664" s="1916" t="str">
        <f>'4L'!AW99</f>
        <v>B0287ALC_RWT</v>
      </c>
      <c r="C1664" s="239" t="s">
        <v>14206</v>
      </c>
      <c r="E1664" s="301" t="s">
        <v>683</v>
      </c>
      <c r="F1664" s="307">
        <f>IF(ISBLANK('4L'!G99),"##BLANK",'4L'!G99)</f>
        <v>0</v>
      </c>
    </row>
    <row r="1665" spans="2:6">
      <c r="B1665" s="1916" t="str">
        <f>'4L'!AX99</f>
        <v>B0287ALC_RWS</v>
      </c>
      <c r="C1665" s="239" t="s">
        <v>14207</v>
      </c>
      <c r="E1665" s="301" t="s">
        <v>683</v>
      </c>
      <c r="F1665" s="307">
        <f>IF(ISBLANK('4L'!H99),"##BLANK",'4L'!H99)</f>
        <v>0</v>
      </c>
    </row>
    <row r="1666" spans="2:6">
      <c r="B1666" s="1916" t="str">
        <f>'4L'!AY99</f>
        <v>B0287ALC_WT</v>
      </c>
      <c r="C1666" s="239" t="s">
        <v>14208</v>
      </c>
      <c r="E1666" s="301" t="s">
        <v>683</v>
      </c>
      <c r="F1666" s="307">
        <f>IF(ISBLANK('4L'!I99),"##BLANK",'4L'!I99)</f>
        <v>0</v>
      </c>
    </row>
    <row r="1667" spans="2:6">
      <c r="B1667" s="1916" t="str">
        <f>'4L'!AZ99</f>
        <v>B0287ALC_TWD</v>
      </c>
      <c r="C1667" s="239" t="s">
        <v>14209</v>
      </c>
      <c r="E1667" s="301" t="s">
        <v>683</v>
      </c>
      <c r="F1667" s="307">
        <f>IF(ISBLANK('4L'!J99),"##BLANK",'4L'!J99)</f>
        <v>0</v>
      </c>
    </row>
    <row r="1668" spans="2:6">
      <c r="B1668" s="1916" t="str">
        <f>'4L'!BA99</f>
        <v>B0287ALC_TOT</v>
      </c>
      <c r="C1668" s="239" t="s">
        <v>14210</v>
      </c>
      <c r="E1668" s="301" t="s">
        <v>683</v>
      </c>
      <c r="F1668" s="307">
        <f>IF(ISBLANK('4L'!K99),"##BLANK",'4L'!K99)</f>
        <v>0</v>
      </c>
    </row>
    <row r="1669" spans="2:6">
      <c r="B1669" s="1916" t="str">
        <f>'4L'!BH99</f>
        <v>B0409AL5C_CUMME</v>
      </c>
      <c r="C1669" s="239" t="s">
        <v>14211</v>
      </c>
      <c r="E1669" s="301" t="s">
        <v>683</v>
      </c>
      <c r="F1669" s="307">
        <f>IF(ISBLANK('4L'!R99),"##BLANK",'4L'!R99)</f>
        <v>0</v>
      </c>
    </row>
    <row r="1670" spans="2:6">
      <c r="B1670" s="1916" t="str">
        <f>'4L'!BI99</f>
        <v>B0409AL5C_CUMMA</v>
      </c>
      <c r="C1670" s="239" t="s">
        <v>14212</v>
      </c>
      <c r="E1670" s="301" t="s">
        <v>683</v>
      </c>
      <c r="F1670" s="307">
        <f>IF(ISBLANK('4L'!S99),"##BLANK",'4L'!S99)</f>
        <v>0</v>
      </c>
    </row>
    <row r="1671" spans="2:6">
      <c r="B1671" s="1916" t="str">
        <f>'4L'!BJ99</f>
        <v>B0409AL5C_CUMMT</v>
      </c>
      <c r="C1671" s="239" t="s">
        <v>14213</v>
      </c>
      <c r="E1671" s="301" t="s">
        <v>683</v>
      </c>
      <c r="F1671" s="307">
        <f>IF(ISBLANK('4L'!T99),"##BLANK",'4L'!T99)</f>
        <v>0</v>
      </c>
    </row>
    <row r="1672" spans="2:6">
      <c r="B1672" s="1916" t="str">
        <f>'4L'!AV100</f>
        <v>B0288ALO_WR</v>
      </c>
      <c r="C1672" s="239" t="s">
        <v>14214</v>
      </c>
      <c r="E1672" s="301" t="s">
        <v>683</v>
      </c>
      <c r="F1672" s="307">
        <f>IF(ISBLANK('4L'!F100),"##BLANK",'4L'!F100)</f>
        <v>0</v>
      </c>
    </row>
    <row r="1673" spans="2:6">
      <c r="B1673" s="1916" t="str">
        <f>'4L'!AW100</f>
        <v>B0288ALO_RWT</v>
      </c>
      <c r="C1673" s="239" t="s">
        <v>14215</v>
      </c>
      <c r="E1673" s="301" t="s">
        <v>683</v>
      </c>
      <c r="F1673" s="307">
        <f>IF(ISBLANK('4L'!G100),"##BLANK",'4L'!G100)</f>
        <v>0</v>
      </c>
    </row>
    <row r="1674" spans="2:6">
      <c r="B1674" s="1916" t="str">
        <f>'4L'!AX100</f>
        <v>B0288ALO_RWS</v>
      </c>
      <c r="C1674" s="239" t="s">
        <v>14216</v>
      </c>
      <c r="E1674" s="301" t="s">
        <v>683</v>
      </c>
      <c r="F1674" s="307">
        <f>IF(ISBLANK('4L'!H100),"##BLANK",'4L'!H100)</f>
        <v>0</v>
      </c>
    </row>
    <row r="1675" spans="2:6">
      <c r="B1675" s="1916" t="str">
        <f>'4L'!AY100</f>
        <v>B0288ALO_WT</v>
      </c>
      <c r="C1675" s="239" t="s">
        <v>14217</v>
      </c>
      <c r="E1675" s="301" t="s">
        <v>683</v>
      </c>
      <c r="F1675" s="307">
        <f>IF(ISBLANK('4L'!I100),"##BLANK",'4L'!I100)</f>
        <v>0</v>
      </c>
    </row>
    <row r="1676" spans="2:6">
      <c r="B1676" s="1916" t="str">
        <f>'4L'!AZ100</f>
        <v>B0288ALO_TWD</v>
      </c>
      <c r="C1676" s="239" t="s">
        <v>14218</v>
      </c>
      <c r="E1676" s="301" t="s">
        <v>683</v>
      </c>
      <c r="F1676" s="307">
        <f>IF(ISBLANK('4L'!J100),"##BLANK",'4L'!J100)</f>
        <v>0</v>
      </c>
    </row>
    <row r="1677" spans="2:6">
      <c r="B1677" s="1916" t="str">
        <f>'4L'!BA100</f>
        <v>B0288ALO_TOT</v>
      </c>
      <c r="C1677" s="239" t="s">
        <v>14219</v>
      </c>
      <c r="E1677" s="301" t="s">
        <v>683</v>
      </c>
      <c r="F1677" s="307">
        <f>IF(ISBLANK('4L'!K100),"##BLANK",'4L'!K100)</f>
        <v>0</v>
      </c>
    </row>
    <row r="1678" spans="2:6">
      <c r="B1678" s="1916" t="str">
        <f>'4L'!BH100</f>
        <v>B0410AL5O_CUMME</v>
      </c>
      <c r="C1678" s="239" t="s">
        <v>14220</v>
      </c>
      <c r="E1678" s="301" t="s">
        <v>683</v>
      </c>
      <c r="F1678" s="307">
        <f>IF(ISBLANK('4L'!R100),"##BLANK",'4L'!R100)</f>
        <v>0</v>
      </c>
    </row>
    <row r="1679" spans="2:6">
      <c r="B1679" s="1916" t="str">
        <f>'4L'!BI100</f>
        <v>B0410AL5O_CUMMA</v>
      </c>
      <c r="C1679" s="239" t="s">
        <v>14221</v>
      </c>
      <c r="E1679" s="301" t="s">
        <v>683</v>
      </c>
      <c r="F1679" s="307">
        <f>IF(ISBLANK('4L'!S100),"##BLANK",'4L'!S100)</f>
        <v>0</v>
      </c>
    </row>
    <row r="1680" spans="2:6">
      <c r="B1680" s="1916" t="str">
        <f>'4L'!BJ100</f>
        <v>B0410AL5O_CUMMT</v>
      </c>
      <c r="C1680" s="239" t="s">
        <v>14222</v>
      </c>
      <c r="E1680" s="301" t="s">
        <v>683</v>
      </c>
      <c r="F1680" s="307">
        <f>IF(ISBLANK('4L'!T100),"##BLANK",'4L'!T100)</f>
        <v>0</v>
      </c>
    </row>
    <row r="1681" spans="2:6">
      <c r="B1681" s="1916" t="str">
        <f>'4L'!AV101</f>
        <v>B0289TET_WR</v>
      </c>
      <c r="C1681" s="239" t="s">
        <v>14223</v>
      </c>
      <c r="E1681" s="301" t="s">
        <v>683</v>
      </c>
      <c r="F1681" s="307">
        <f>IF(ISBLANK('4L'!F101),"##BLANK",'4L'!F101)</f>
        <v>0</v>
      </c>
    </row>
    <row r="1682" spans="2:6">
      <c r="B1682" s="1916" t="str">
        <f>'4L'!AW101</f>
        <v>B0289TET_RWT</v>
      </c>
      <c r="C1682" s="239" t="s">
        <v>14224</v>
      </c>
      <c r="E1682" s="301" t="s">
        <v>683</v>
      </c>
      <c r="F1682" s="307">
        <f>IF(ISBLANK('4L'!G101),"##BLANK",'4L'!G101)</f>
        <v>0</v>
      </c>
    </row>
    <row r="1683" spans="2:6">
      <c r="B1683" s="1916" t="str">
        <f>'4L'!AX101</f>
        <v>B0289TET_RWS</v>
      </c>
      <c r="C1683" s="239" t="s">
        <v>14225</v>
      </c>
      <c r="E1683" s="301" t="s">
        <v>683</v>
      </c>
      <c r="F1683" s="307">
        <f>IF(ISBLANK('4L'!H101),"##BLANK",'4L'!H101)</f>
        <v>0</v>
      </c>
    </row>
    <row r="1684" spans="2:6">
      <c r="B1684" s="1916" t="str">
        <f>'4L'!AY101</f>
        <v>B0289TET_WT</v>
      </c>
      <c r="C1684" s="239" t="s">
        <v>14226</v>
      </c>
      <c r="E1684" s="301" t="s">
        <v>683</v>
      </c>
      <c r="F1684" s="307">
        <f>IF(ISBLANK('4L'!I101),"##BLANK",'4L'!I101)</f>
        <v>13.227</v>
      </c>
    </row>
    <row r="1685" spans="2:6">
      <c r="B1685" s="1916" t="str">
        <f>'4L'!AZ101</f>
        <v>B0289TET_TWD</v>
      </c>
      <c r="C1685" s="239" t="s">
        <v>14227</v>
      </c>
      <c r="E1685" s="301" t="s">
        <v>683</v>
      </c>
      <c r="F1685" s="307">
        <f>IF(ISBLANK('4L'!J101),"##BLANK",'4L'!J101)</f>
        <v>2.2080000000000002</v>
      </c>
    </row>
    <row r="1686" spans="2:6">
      <c r="B1686" s="1916" t="str">
        <f>'4L'!BA101</f>
        <v>B0289TET_TOT</v>
      </c>
      <c r="C1686" s="239" t="s">
        <v>14228</v>
      </c>
      <c r="E1686" s="301" t="s">
        <v>683</v>
      </c>
      <c r="F1686" s="307">
        <f>IF(ISBLANK('4L'!K101),"##BLANK",'4L'!K101)</f>
        <v>15.434999999999999</v>
      </c>
    </row>
    <row r="1687" spans="2:6">
      <c r="B1687" s="1916" t="str">
        <f>'4L'!BH101</f>
        <v>B0411TOEE_CUMME</v>
      </c>
      <c r="C1687" s="239" t="s">
        <v>14229</v>
      </c>
      <c r="E1687" s="301" t="s">
        <v>683</v>
      </c>
      <c r="F1687" s="307">
        <f>IF(ISBLANK('4L'!R101),"##BLANK",'4L'!R101)</f>
        <v>26.58096150614832</v>
      </c>
    </row>
    <row r="1688" spans="2:6">
      <c r="B1688" s="1916" t="str">
        <f>'4L'!BI101</f>
        <v>B0411TOEE_CUMMA</v>
      </c>
      <c r="C1688" s="239" t="s">
        <v>14230</v>
      </c>
      <c r="E1688" s="301" t="s">
        <v>683</v>
      </c>
      <c r="F1688" s="307">
        <f>IF(ISBLANK('4L'!S101),"##BLANK",'4L'!S101)</f>
        <v>48.841268147914718</v>
      </c>
    </row>
    <row r="1689" spans="2:6">
      <c r="B1689" s="1916" t="str">
        <f>'4L'!BJ101</f>
        <v>B0411TOEE_CUMMT</v>
      </c>
      <c r="C1689" s="239" t="s">
        <v>14231</v>
      </c>
      <c r="E1689" s="301" t="s">
        <v>683</v>
      </c>
      <c r="F1689" s="307">
        <f>IF(ISBLANK('4L'!T101),"##BLANK",'4L'!T101)</f>
        <v>103.39248003391198</v>
      </c>
    </row>
    <row r="1690" spans="2:6">
      <c r="B1690" s="1916" t="str">
        <f>'4L'!AV104</f>
        <v>B0290TEC_WR</v>
      </c>
      <c r="C1690" s="239" t="s">
        <v>14232</v>
      </c>
      <c r="E1690" s="301" t="s">
        <v>683</v>
      </c>
      <c r="F1690" s="307">
        <f>IF(ISBLANK('4L'!F104),"##BLANK",'4L'!F104)</f>
        <v>2.3140000000000001</v>
      </c>
    </row>
    <row r="1691" spans="2:6">
      <c r="B1691" s="1916" t="str">
        <f>'4L'!AW104</f>
        <v>B0290TEC_RWT</v>
      </c>
      <c r="C1691" s="239" t="s">
        <v>14233</v>
      </c>
      <c r="E1691" s="301" t="s">
        <v>683</v>
      </c>
      <c r="F1691" s="307">
        <f>IF(ISBLANK('4L'!G104),"##BLANK",'4L'!G104)</f>
        <v>0</v>
      </c>
    </row>
    <row r="1692" spans="2:6">
      <c r="B1692" s="1916" t="str">
        <f>'4L'!AX104</f>
        <v>B0290TEC_RWS</v>
      </c>
      <c r="C1692" s="239" t="s">
        <v>14234</v>
      </c>
      <c r="E1692" s="301" t="s">
        <v>683</v>
      </c>
      <c r="F1692" s="307">
        <f>IF(ISBLANK('4L'!H104),"##BLANK",'4L'!H104)</f>
        <v>0</v>
      </c>
    </row>
    <row r="1693" spans="2:6">
      <c r="B1693" s="1916" t="str">
        <f>'4L'!AY104</f>
        <v>B0290TEC_WT</v>
      </c>
      <c r="C1693" s="239" t="s">
        <v>14235</v>
      </c>
      <c r="E1693" s="301" t="s">
        <v>683</v>
      </c>
      <c r="F1693" s="307">
        <f>IF(ISBLANK('4L'!I104),"##BLANK",'4L'!I104)</f>
        <v>13.227</v>
      </c>
    </row>
    <row r="1694" spans="2:6">
      <c r="B1694" s="1916" t="str">
        <f>'4L'!AZ104</f>
        <v>B0290TEC_TWD</v>
      </c>
      <c r="C1694" s="239" t="s">
        <v>14236</v>
      </c>
      <c r="E1694" s="301" t="s">
        <v>683</v>
      </c>
      <c r="F1694" s="307">
        <f>IF(ISBLANK('4L'!J104),"##BLANK",'4L'!J104)</f>
        <v>4.2709999999999999</v>
      </c>
    </row>
    <row r="1695" spans="2:6">
      <c r="B1695" s="1916" t="str">
        <f>'4L'!BA104</f>
        <v>B0290TEC_TOT</v>
      </c>
      <c r="C1695" s="239" t="s">
        <v>14237</v>
      </c>
      <c r="E1695" s="301" t="s">
        <v>683</v>
      </c>
      <c r="F1695" s="307">
        <f>IF(ISBLANK('4L'!K104),"##BLANK",'4L'!K104)</f>
        <v>19.812000000000001</v>
      </c>
    </row>
    <row r="1696" spans="2:6">
      <c r="B1696" s="1916" t="str">
        <f>'4L'!AV105</f>
        <v>B0291TEO_WR</v>
      </c>
      <c r="C1696" s="239" t="s">
        <v>14238</v>
      </c>
      <c r="E1696" s="301" t="s">
        <v>683</v>
      </c>
      <c r="F1696" s="307">
        <f>IF(ISBLANK('4L'!F105),"##BLANK",'4L'!F105)</f>
        <v>0</v>
      </c>
    </row>
    <row r="1697" spans="2:6">
      <c r="B1697" s="1916" t="str">
        <f>'4L'!AW105</f>
        <v>B0291TEO_RWT</v>
      </c>
      <c r="C1697" s="239" t="s">
        <v>14239</v>
      </c>
      <c r="E1697" s="301" t="s">
        <v>683</v>
      </c>
      <c r="F1697" s="307">
        <f>IF(ISBLANK('4L'!G105),"##BLANK",'4L'!G105)</f>
        <v>0</v>
      </c>
    </row>
    <row r="1698" spans="2:6">
      <c r="B1698" s="1916" t="str">
        <f>'4L'!AX105</f>
        <v>B0291TEO_RWS</v>
      </c>
      <c r="C1698" s="239" t="s">
        <v>14240</v>
      </c>
      <c r="E1698" s="301" t="s">
        <v>683</v>
      </c>
      <c r="F1698" s="307">
        <f>IF(ISBLANK('4L'!H105),"##BLANK",'4L'!H105)</f>
        <v>0</v>
      </c>
    </row>
    <row r="1699" spans="2:6">
      <c r="B1699" s="1916" t="str">
        <f>'4L'!AY105</f>
        <v>B0291TEO_WT</v>
      </c>
      <c r="C1699" s="239" t="s">
        <v>14241</v>
      </c>
      <c r="E1699" s="301" t="s">
        <v>683</v>
      </c>
      <c r="F1699" s="307">
        <f>IF(ISBLANK('4L'!I105),"##BLANK",'4L'!I105)</f>
        <v>0</v>
      </c>
    </row>
    <row r="1700" spans="2:6">
      <c r="B1700" s="1916" t="str">
        <f>'4L'!AZ105</f>
        <v>B0291TEO_TWD</v>
      </c>
      <c r="C1700" s="239" t="s">
        <v>14242</v>
      </c>
      <c r="E1700" s="301" t="s">
        <v>683</v>
      </c>
      <c r="F1700" s="307">
        <f>IF(ISBLANK('4L'!J105),"##BLANK",'4L'!J105)</f>
        <v>0</v>
      </c>
    </row>
    <row r="1701" spans="2:6">
      <c r="B1701" s="1916" t="str">
        <f>'4L'!BA105</f>
        <v>B0291TEO_TOT</v>
      </c>
      <c r="C1701" s="239" t="s">
        <v>14243</v>
      </c>
      <c r="E1701" s="301" t="s">
        <v>683</v>
      </c>
      <c r="F1701" s="307">
        <f>IF(ISBLANK('4L'!K105),"##BLANK",'4L'!K105)</f>
        <v>0</v>
      </c>
    </row>
    <row r="1702" spans="2:6">
      <c r="B1702" s="1916" t="str">
        <f>'4L'!AV106</f>
        <v>B0292TET_WR</v>
      </c>
      <c r="C1702" s="239" t="s">
        <v>14244</v>
      </c>
      <c r="E1702" s="301" t="s">
        <v>683</v>
      </c>
      <c r="F1702" s="307">
        <f>IF(ISBLANK('4L'!F106),"##BLANK",'4L'!F106)</f>
        <v>2.3140000000000001</v>
      </c>
    </row>
    <row r="1703" spans="2:6">
      <c r="B1703" s="1916" t="str">
        <f>'4L'!AW106</f>
        <v>B0292TET_RWT</v>
      </c>
      <c r="C1703" s="239" t="s">
        <v>14245</v>
      </c>
      <c r="E1703" s="301" t="s">
        <v>683</v>
      </c>
      <c r="F1703" s="307">
        <f>IF(ISBLANK('4L'!G106),"##BLANK",'4L'!G106)</f>
        <v>0</v>
      </c>
    </row>
    <row r="1704" spans="2:6">
      <c r="B1704" s="1916" t="str">
        <f>'4L'!AX106</f>
        <v>B0292TET_RWS</v>
      </c>
      <c r="C1704" s="239" t="s">
        <v>14246</v>
      </c>
      <c r="E1704" s="301" t="s">
        <v>683</v>
      </c>
      <c r="F1704" s="307">
        <f>IF(ISBLANK('4L'!H106),"##BLANK",'4L'!H106)</f>
        <v>0</v>
      </c>
    </row>
    <row r="1705" spans="2:6">
      <c r="B1705" s="1916" t="str">
        <f>'4L'!AY106</f>
        <v>B0292TET_WT</v>
      </c>
      <c r="C1705" s="239" t="s">
        <v>14247</v>
      </c>
      <c r="E1705" s="301" t="s">
        <v>683</v>
      </c>
      <c r="F1705" s="307">
        <f>IF(ISBLANK('4L'!I106),"##BLANK",'4L'!I106)</f>
        <v>13.227</v>
      </c>
    </row>
    <row r="1706" spans="2:6">
      <c r="B1706" s="1916" t="str">
        <f>'4L'!AZ106</f>
        <v>B0292TET_TWD</v>
      </c>
      <c r="C1706" s="239" t="s">
        <v>14248</v>
      </c>
      <c r="E1706" s="301" t="s">
        <v>683</v>
      </c>
      <c r="F1706" s="307">
        <f>IF(ISBLANK('4L'!J106),"##BLANK",'4L'!J106)</f>
        <v>4.2709999999999999</v>
      </c>
    </row>
    <row r="1707" spans="2:6">
      <c r="B1707" s="1916" t="str">
        <f>'4L'!BA106</f>
        <v>B0292TET_TOT</v>
      </c>
      <c r="C1707" s="239" t="s">
        <v>14249</v>
      </c>
      <c r="E1707" s="301" t="s">
        <v>683</v>
      </c>
      <c r="F1707" s="307">
        <f>IF(ISBLANK('4L'!K106),"##BLANK",'4L'!K106)</f>
        <v>19.812000000000001</v>
      </c>
    </row>
    <row r="1708" spans="2:6">
      <c r="B1708" s="1916" t="str">
        <f>'4L'!BH106</f>
        <v>B0412TEE_CUMME</v>
      </c>
      <c r="C1708" s="239" t="s">
        <v>14250</v>
      </c>
      <c r="E1708" s="301" t="s">
        <v>683</v>
      </c>
      <c r="F1708" s="307">
        <f>IF(ISBLANK('4L'!R106),"##BLANK",'4L'!R106)</f>
        <v>34.918297563583593</v>
      </c>
    </row>
    <row r="1709" spans="2:6">
      <c r="B1709" s="1916" t="str">
        <f>'4L'!BI106</f>
        <v>B0412TEE_CUMMA</v>
      </c>
      <c r="C1709" s="239" t="s">
        <v>14251</v>
      </c>
      <c r="E1709" s="301" t="s">
        <v>683</v>
      </c>
      <c r="F1709" s="307">
        <f>IF(ISBLANK('4L'!S106),"##BLANK",'4L'!S106)</f>
        <v>63.632030585237146</v>
      </c>
    </row>
    <row r="1710" spans="2:6">
      <c r="B1710" s="1916" t="str">
        <f>'4L'!BJ106</f>
        <v>B0412TEE_CUMMT</v>
      </c>
      <c r="C1710" s="239" t="s">
        <v>14252</v>
      </c>
      <c r="E1710" s="301" t="s">
        <v>683</v>
      </c>
      <c r="F1710" s="307">
        <f>IF(ISBLANK('4L'!T106),"##BLANK",'4L'!T106)</f>
        <v>131.65394368933619</v>
      </c>
    </row>
    <row r="1711" spans="2:6">
      <c r="B1711" s="1916" t="str">
        <f>'4M'!BH10</f>
        <v>B0293CDC_F</v>
      </c>
      <c r="C1711" s="239" t="s">
        <v>14253</v>
      </c>
      <c r="E1711" s="301" t="s">
        <v>683</v>
      </c>
      <c r="F1711" s="307" t="str">
        <f>IF(ISBLANK('4M'!F10),"##BLANK",'4M'!F10)</f>
        <v>##BLANK</v>
      </c>
    </row>
    <row r="1712" spans="2:6">
      <c r="B1712" s="1916" t="str">
        <f>'4M'!BI10</f>
        <v>B0293CDC_SWD</v>
      </c>
      <c r="C1712" s="239" t="s">
        <v>14254</v>
      </c>
      <c r="E1712" s="301" t="s">
        <v>683</v>
      </c>
      <c r="F1712" s="307" t="str">
        <f>IF(ISBLANK('4M'!G10),"##BLANK",'4M'!G10)</f>
        <v>##BLANK</v>
      </c>
    </row>
    <row r="1713" spans="2:6">
      <c r="B1713" s="1916" t="str">
        <f>'4M'!BJ10</f>
        <v>B0293CDC_HD</v>
      </c>
      <c r="C1713" s="239" t="s">
        <v>14255</v>
      </c>
      <c r="E1713" s="301" t="s">
        <v>683</v>
      </c>
      <c r="F1713" s="307" t="str">
        <f>IF(ISBLANK('4M'!H10),"##BLANK",'4M'!H10)</f>
        <v>##BLANK</v>
      </c>
    </row>
    <row r="1714" spans="2:6">
      <c r="B1714" s="1916" t="str">
        <f>'4M'!BK10</f>
        <v>B0293CDC_STD</v>
      </c>
      <c r="C1714" s="239" t="s">
        <v>14256</v>
      </c>
      <c r="E1714" s="301" t="s">
        <v>683</v>
      </c>
      <c r="F1714" s="307" t="str">
        <f>IF(ISBLANK('4M'!I10),"##BLANK",'4M'!I10)</f>
        <v>##BLANK</v>
      </c>
    </row>
    <row r="1715" spans="2:6">
      <c r="B1715" s="1916" t="str">
        <f>'4M'!BL10</f>
        <v>B0293CDC_SLT</v>
      </c>
      <c r="C1715" s="239" t="s">
        <v>14257</v>
      </c>
      <c r="E1715" s="301" t="s">
        <v>683</v>
      </c>
      <c r="F1715" s="307" t="str">
        <f>IF(ISBLANK('4M'!J10),"##BLANK",'4M'!J10)</f>
        <v>##BLANK</v>
      </c>
    </row>
    <row r="1716" spans="2:6">
      <c r="B1716" s="1916" t="str">
        <f>'4M'!BM10</f>
        <v>B0293CDC_STP</v>
      </c>
      <c r="C1716" s="239" t="s">
        <v>14258</v>
      </c>
      <c r="E1716" s="301" t="s">
        <v>683</v>
      </c>
      <c r="F1716" s="307" t="str">
        <f>IF(ISBLANK('4M'!K10),"##BLANK",'4M'!K10)</f>
        <v>##BLANK</v>
      </c>
    </row>
    <row r="1717" spans="2:6">
      <c r="B1717" s="1916" t="str">
        <f>'4M'!BN10</f>
        <v>B0293CDC_SDT</v>
      </c>
      <c r="C1717" s="239" t="s">
        <v>14259</v>
      </c>
      <c r="E1717" s="301" t="s">
        <v>683</v>
      </c>
      <c r="F1717" s="307" t="str">
        <f>IF(ISBLANK('4M'!L10),"##BLANK",'4M'!L10)</f>
        <v>##BLANK</v>
      </c>
    </row>
    <row r="1718" spans="2:6">
      <c r="B1718" s="1916" t="str">
        <f>'4M'!BO10</f>
        <v>B0293CDC_SD</v>
      </c>
      <c r="C1718" s="239" t="s">
        <v>14260</v>
      </c>
      <c r="E1718" s="301" t="s">
        <v>683</v>
      </c>
      <c r="F1718" s="307" t="str">
        <f>IF(ISBLANK('4M'!M10),"##BLANK",'4M'!M10)</f>
        <v>##BLANK</v>
      </c>
    </row>
    <row r="1719" spans="2:6">
      <c r="B1719" s="1916" t="str">
        <f>'4M'!BP10</f>
        <v>B0293CDC_TOT</v>
      </c>
      <c r="C1719" s="239" t="s">
        <v>14261</v>
      </c>
      <c r="E1719" s="301" t="s">
        <v>683</v>
      </c>
      <c r="F1719" s="307">
        <f>IF(ISBLANK('4M'!N10),"##BLANK",'4M'!N10)</f>
        <v>0</v>
      </c>
    </row>
    <row r="1720" spans="2:6">
      <c r="B1720" s="1916" t="str">
        <f>'4M'!BH11</f>
        <v>B0294CDO_F</v>
      </c>
      <c r="C1720" s="239" t="s">
        <v>14262</v>
      </c>
      <c r="E1720" s="301" t="s">
        <v>683</v>
      </c>
      <c r="F1720" s="307" t="str">
        <f>IF(ISBLANK('4M'!F11),"##BLANK",'4M'!F11)</f>
        <v>##BLANK</v>
      </c>
    </row>
    <row r="1721" spans="2:6">
      <c r="B1721" s="1916" t="str">
        <f>'4M'!BI11</f>
        <v>B0294CDO_SWD</v>
      </c>
      <c r="C1721" s="239" t="s">
        <v>14263</v>
      </c>
      <c r="E1721" s="301" t="s">
        <v>683</v>
      </c>
      <c r="F1721" s="307" t="str">
        <f>IF(ISBLANK('4M'!G11),"##BLANK",'4M'!G11)</f>
        <v>##BLANK</v>
      </c>
    </row>
    <row r="1722" spans="2:6">
      <c r="B1722" s="1916" t="str">
        <f>'4M'!BJ11</f>
        <v>B0294CDO_HD</v>
      </c>
      <c r="C1722" s="239" t="s">
        <v>14264</v>
      </c>
      <c r="E1722" s="301" t="s">
        <v>683</v>
      </c>
      <c r="F1722" s="307" t="str">
        <f>IF(ISBLANK('4M'!H11),"##BLANK",'4M'!H11)</f>
        <v>##BLANK</v>
      </c>
    </row>
    <row r="1723" spans="2:6">
      <c r="B1723" s="1916" t="str">
        <f>'4M'!BK11</f>
        <v>B0294CDO_STD</v>
      </c>
      <c r="C1723" s="239" t="s">
        <v>14265</v>
      </c>
      <c r="E1723" s="301" t="s">
        <v>683</v>
      </c>
      <c r="F1723" s="307" t="str">
        <f>IF(ISBLANK('4M'!I11),"##BLANK",'4M'!I11)</f>
        <v>##BLANK</v>
      </c>
    </row>
    <row r="1724" spans="2:6">
      <c r="B1724" s="1916" t="str">
        <f>'4M'!BL11</f>
        <v>B0294CDO_SLT</v>
      </c>
      <c r="C1724" s="239" t="s">
        <v>14266</v>
      </c>
      <c r="E1724" s="301" t="s">
        <v>683</v>
      </c>
      <c r="F1724" s="307" t="str">
        <f>IF(ISBLANK('4M'!J11),"##BLANK",'4M'!J11)</f>
        <v>##BLANK</v>
      </c>
    </row>
    <row r="1725" spans="2:6">
      <c r="B1725" s="1916" t="str">
        <f>'4M'!BM11</f>
        <v>B0294CDO_STP</v>
      </c>
      <c r="C1725" s="239" t="s">
        <v>14267</v>
      </c>
      <c r="E1725" s="301" t="s">
        <v>683</v>
      </c>
      <c r="F1725" s="307" t="str">
        <f>IF(ISBLANK('4M'!K11),"##BLANK",'4M'!K11)</f>
        <v>##BLANK</v>
      </c>
    </row>
    <row r="1726" spans="2:6">
      <c r="B1726" s="1916" t="str">
        <f>'4M'!BN11</f>
        <v>B0294CDO_SDT</v>
      </c>
      <c r="C1726" s="239" t="s">
        <v>14268</v>
      </c>
      <c r="E1726" s="301" t="s">
        <v>683</v>
      </c>
      <c r="F1726" s="307" t="str">
        <f>IF(ISBLANK('4M'!L11),"##BLANK",'4M'!L11)</f>
        <v>##BLANK</v>
      </c>
    </row>
    <row r="1727" spans="2:6">
      <c r="B1727" s="1916" t="str">
        <f>'4M'!BO11</f>
        <v>B0294CDO_SD</v>
      </c>
      <c r="C1727" s="239" t="s">
        <v>14269</v>
      </c>
      <c r="E1727" s="301" t="s">
        <v>683</v>
      </c>
      <c r="F1727" s="307" t="str">
        <f>IF(ISBLANK('4M'!M11),"##BLANK",'4M'!M11)</f>
        <v>##BLANK</v>
      </c>
    </row>
    <row r="1728" spans="2:6">
      <c r="B1728" s="1916" t="str">
        <f>'4M'!BP11</f>
        <v>B0294CDO_TOT</v>
      </c>
      <c r="C1728" s="239" t="s">
        <v>14270</v>
      </c>
      <c r="E1728" s="301" t="s">
        <v>683</v>
      </c>
      <c r="F1728" s="307">
        <f>IF(ISBLANK('4M'!N11),"##BLANK",'4M'!N11)</f>
        <v>0</v>
      </c>
    </row>
    <row r="1729" spans="2:6">
      <c r="B1729" s="1916" t="str">
        <f>'4M'!BH12</f>
        <v>B0295CDT_F</v>
      </c>
      <c r="C1729" s="239" t="s">
        <v>14271</v>
      </c>
      <c r="E1729" s="301" t="s">
        <v>683</v>
      </c>
      <c r="F1729" s="307">
        <f>IF(ISBLANK('4M'!F12),"##BLANK",'4M'!F12)</f>
        <v>0</v>
      </c>
    </row>
    <row r="1730" spans="2:6">
      <c r="B1730" s="1916" t="str">
        <f>'4M'!BI12</f>
        <v>B0295CDT_SWD</v>
      </c>
      <c r="C1730" s="239" t="s">
        <v>14272</v>
      </c>
      <c r="E1730" s="301" t="s">
        <v>683</v>
      </c>
      <c r="F1730" s="307">
        <f>IF(ISBLANK('4M'!G12),"##BLANK",'4M'!G12)</f>
        <v>0</v>
      </c>
    </row>
    <row r="1731" spans="2:6">
      <c r="B1731" s="1916" t="str">
        <f>'4M'!BJ12</f>
        <v>B0295CDT_HD</v>
      </c>
      <c r="C1731" s="239" t="s">
        <v>14273</v>
      </c>
      <c r="E1731" s="301" t="s">
        <v>683</v>
      </c>
      <c r="F1731" s="307">
        <f>IF(ISBLANK('4M'!H12),"##BLANK",'4M'!H12)</f>
        <v>0</v>
      </c>
    </row>
    <row r="1732" spans="2:6">
      <c r="B1732" s="1916" t="str">
        <f>'4M'!BK12</f>
        <v>B0295CDT_STD</v>
      </c>
      <c r="C1732" s="239" t="s">
        <v>14274</v>
      </c>
      <c r="E1732" s="301" t="s">
        <v>683</v>
      </c>
      <c r="F1732" s="307">
        <f>IF(ISBLANK('4M'!I12),"##BLANK",'4M'!I12)</f>
        <v>0</v>
      </c>
    </row>
    <row r="1733" spans="2:6">
      <c r="B1733" s="1916" t="str">
        <f>'4M'!BL12</f>
        <v>B0295CDT_SLT</v>
      </c>
      <c r="C1733" s="239" t="s">
        <v>14275</v>
      </c>
      <c r="E1733" s="301" t="s">
        <v>683</v>
      </c>
      <c r="F1733" s="307">
        <f>IF(ISBLANK('4M'!J12),"##BLANK",'4M'!J12)</f>
        <v>0</v>
      </c>
    </row>
    <row r="1734" spans="2:6">
      <c r="B1734" s="1916" t="str">
        <f>'4M'!BM12</f>
        <v>B0295CDT_STP</v>
      </c>
      <c r="C1734" s="239" t="s">
        <v>14276</v>
      </c>
      <c r="E1734" s="301" t="s">
        <v>683</v>
      </c>
      <c r="F1734" s="307">
        <f>IF(ISBLANK('4M'!K12),"##BLANK",'4M'!K12)</f>
        <v>0</v>
      </c>
    </row>
    <row r="1735" spans="2:6">
      <c r="B1735" s="1916" t="str">
        <f>'4M'!BN12</f>
        <v>B0295CDT_SDT</v>
      </c>
      <c r="C1735" s="239" t="s">
        <v>14277</v>
      </c>
      <c r="E1735" s="301" t="s">
        <v>683</v>
      </c>
      <c r="F1735" s="307">
        <f>IF(ISBLANK('4M'!L12),"##BLANK",'4M'!L12)</f>
        <v>0</v>
      </c>
    </row>
    <row r="1736" spans="2:6">
      <c r="B1736" s="1916" t="str">
        <f>'4M'!BO12</f>
        <v>B0295CDT_SD</v>
      </c>
      <c r="C1736" s="239" t="s">
        <v>14278</v>
      </c>
      <c r="E1736" s="301" t="s">
        <v>683</v>
      </c>
      <c r="F1736" s="307">
        <f>IF(ISBLANK('4M'!M12),"##BLANK",'4M'!M12)</f>
        <v>0</v>
      </c>
    </row>
    <row r="1737" spans="2:6">
      <c r="B1737" s="1916" t="str">
        <f>'4M'!BP12</f>
        <v>B0295CDT_TOT</v>
      </c>
      <c r="C1737" s="239" t="s">
        <v>14279</v>
      </c>
      <c r="E1737" s="301" t="s">
        <v>683</v>
      </c>
      <c r="F1737" s="307">
        <f>IF(ISBLANK('4M'!N12),"##BLANK",'4M'!N12)</f>
        <v>0</v>
      </c>
    </row>
    <row r="1738" spans="2:6">
      <c r="B1738" s="1916" t="str">
        <f>'4M'!BZ12</f>
        <v>B0380CDT_TE</v>
      </c>
      <c r="C1738" s="239" t="s">
        <v>14280</v>
      </c>
      <c r="E1738" s="301" t="s">
        <v>683</v>
      </c>
      <c r="F1738" s="307" t="str">
        <f>IF(ISBLANK('4M'!X12),"##BLANK",'4M'!X12)</f>
        <v>##BLANK</v>
      </c>
    </row>
    <row r="1739" spans="2:6">
      <c r="B1739" s="1916" t="str">
        <f>'4M'!CA12</f>
        <v>B0380CDT_TA</v>
      </c>
      <c r="C1739" s="239" t="s">
        <v>14281</v>
      </c>
      <c r="E1739" s="301" t="s">
        <v>683</v>
      </c>
      <c r="F1739" s="307" t="str">
        <f>IF(ISBLANK('4M'!Y12),"##BLANK",'4M'!Y12)</f>
        <v>##BLANK</v>
      </c>
    </row>
    <row r="1740" spans="2:6">
      <c r="B1740" s="1916" t="str">
        <f>'4M'!CB12</f>
        <v>B0380CDT_TC</v>
      </c>
      <c r="C1740" s="239" t="s">
        <v>14282</v>
      </c>
      <c r="E1740" s="301" t="s">
        <v>683</v>
      </c>
      <c r="F1740" s="307" t="str">
        <f>IF(ISBLANK('4M'!Z12),"##BLANK",'4M'!Z12)</f>
        <v>##BLANK</v>
      </c>
    </row>
    <row r="1741" spans="2:6">
      <c r="B1741" s="1916" t="str">
        <f>'4M'!BH13</f>
        <v>B0296EDC_F</v>
      </c>
      <c r="C1741" s="239" t="s">
        <v>14283</v>
      </c>
      <c r="E1741" s="301" t="s">
        <v>683</v>
      </c>
      <c r="F1741" s="307" t="str">
        <f>IF(ISBLANK('4M'!F13),"##BLANK",'4M'!F13)</f>
        <v>##BLANK</v>
      </c>
    </row>
    <row r="1742" spans="2:6">
      <c r="B1742" s="1916" t="str">
        <f>'4M'!BI13</f>
        <v>B0296EDC_SWD</v>
      </c>
      <c r="C1742" s="239" t="s">
        <v>14284</v>
      </c>
      <c r="E1742" s="301" t="s">
        <v>683</v>
      </c>
      <c r="F1742" s="307" t="str">
        <f>IF(ISBLANK('4M'!G13),"##BLANK",'4M'!G13)</f>
        <v>##BLANK</v>
      </c>
    </row>
    <row r="1743" spans="2:6">
      <c r="B1743" s="1916" t="str">
        <f>'4M'!BJ13</f>
        <v>B0296EDC_HD</v>
      </c>
      <c r="C1743" s="239" t="s">
        <v>14285</v>
      </c>
      <c r="E1743" s="301" t="s">
        <v>683</v>
      </c>
      <c r="F1743" s="307" t="str">
        <f>IF(ISBLANK('4M'!H13),"##BLANK",'4M'!H13)</f>
        <v>##BLANK</v>
      </c>
    </row>
    <row r="1744" spans="2:6">
      <c r="B1744" s="1916" t="str">
        <f>'4M'!BK13</f>
        <v>B0296EDC_STD</v>
      </c>
      <c r="C1744" s="239" t="s">
        <v>14286</v>
      </c>
      <c r="E1744" s="301" t="s">
        <v>683</v>
      </c>
      <c r="F1744" s="307" t="str">
        <f>IF(ISBLANK('4M'!I13),"##BLANK",'4M'!I13)</f>
        <v>##BLANK</v>
      </c>
    </row>
    <row r="1745" spans="2:6">
      <c r="B1745" s="1916" t="str">
        <f>'4M'!BL13</f>
        <v>B0296EDC_SLT</v>
      </c>
      <c r="C1745" s="239" t="s">
        <v>14287</v>
      </c>
      <c r="E1745" s="301" t="s">
        <v>683</v>
      </c>
      <c r="F1745" s="307" t="str">
        <f>IF(ISBLANK('4M'!J13),"##BLANK",'4M'!J13)</f>
        <v>##BLANK</v>
      </c>
    </row>
    <row r="1746" spans="2:6">
      <c r="B1746" s="1916" t="str">
        <f>'4M'!BM13</f>
        <v>B0296EDC_STP</v>
      </c>
      <c r="C1746" s="239" t="s">
        <v>14288</v>
      </c>
      <c r="E1746" s="301" t="s">
        <v>683</v>
      </c>
      <c r="F1746" s="307" t="str">
        <f>IF(ISBLANK('4M'!K13),"##BLANK",'4M'!K13)</f>
        <v>##BLANK</v>
      </c>
    </row>
    <row r="1747" spans="2:6">
      <c r="B1747" s="1916" t="str">
        <f>'4M'!BN13</f>
        <v>B0296EDC_SDT</v>
      </c>
      <c r="C1747" s="239" t="s">
        <v>14289</v>
      </c>
      <c r="E1747" s="301" t="s">
        <v>683</v>
      </c>
      <c r="F1747" s="307" t="str">
        <f>IF(ISBLANK('4M'!L13),"##BLANK",'4M'!L13)</f>
        <v>##BLANK</v>
      </c>
    </row>
    <row r="1748" spans="2:6">
      <c r="B1748" s="1916" t="str">
        <f>'4M'!BO13</f>
        <v>B0296EDC_SD</v>
      </c>
      <c r="C1748" s="239" t="s">
        <v>14290</v>
      </c>
      <c r="E1748" s="301" t="s">
        <v>683</v>
      </c>
      <c r="F1748" s="307" t="str">
        <f>IF(ISBLANK('4M'!M13),"##BLANK",'4M'!M13)</f>
        <v>##BLANK</v>
      </c>
    </row>
    <row r="1749" spans="2:6">
      <c r="B1749" s="1916" t="str">
        <f>'4M'!BP13</f>
        <v>B0296EDC_TOT</v>
      </c>
      <c r="C1749" s="239" t="s">
        <v>14291</v>
      </c>
      <c r="E1749" s="301" t="s">
        <v>683</v>
      </c>
      <c r="F1749" s="307">
        <f>IF(ISBLANK('4M'!N13),"##BLANK",'4M'!N13)</f>
        <v>0</v>
      </c>
    </row>
    <row r="1750" spans="2:6">
      <c r="B1750" s="1916" t="str">
        <f>'4M'!BH14</f>
        <v>B0297EDO_F</v>
      </c>
      <c r="C1750" s="239" t="s">
        <v>14292</v>
      </c>
      <c r="E1750" s="301" t="s">
        <v>683</v>
      </c>
      <c r="F1750" s="307" t="str">
        <f>IF(ISBLANK('4M'!F14),"##BLANK",'4M'!F14)</f>
        <v>##BLANK</v>
      </c>
    </row>
    <row r="1751" spans="2:6">
      <c r="B1751" s="1916" t="str">
        <f>'4M'!BI14</f>
        <v>B0297EDO_SWD</v>
      </c>
      <c r="C1751" s="239" t="s">
        <v>14293</v>
      </c>
      <c r="E1751" s="301" t="s">
        <v>683</v>
      </c>
      <c r="F1751" s="307" t="str">
        <f>IF(ISBLANK('4M'!G14),"##BLANK",'4M'!G14)</f>
        <v>##BLANK</v>
      </c>
    </row>
    <row r="1752" spans="2:6">
      <c r="B1752" s="1916" t="str">
        <f>'4M'!BJ14</f>
        <v>B0297EDO_HD</v>
      </c>
      <c r="C1752" s="239" t="s">
        <v>14294</v>
      </c>
      <c r="E1752" s="301" t="s">
        <v>683</v>
      </c>
      <c r="F1752" s="307" t="str">
        <f>IF(ISBLANK('4M'!H14),"##BLANK",'4M'!H14)</f>
        <v>##BLANK</v>
      </c>
    </row>
    <row r="1753" spans="2:6">
      <c r="B1753" s="1916" t="str">
        <f>'4M'!BK14</f>
        <v>B0297EDO_STD</v>
      </c>
      <c r="C1753" s="239" t="s">
        <v>14295</v>
      </c>
      <c r="E1753" s="301" t="s">
        <v>683</v>
      </c>
      <c r="F1753" s="307" t="str">
        <f>IF(ISBLANK('4M'!I14),"##BLANK",'4M'!I14)</f>
        <v>##BLANK</v>
      </c>
    </row>
    <row r="1754" spans="2:6">
      <c r="B1754" s="1916" t="str">
        <f>'4M'!BL14</f>
        <v>B0297EDO_SLT</v>
      </c>
      <c r="C1754" s="239" t="s">
        <v>14296</v>
      </c>
      <c r="E1754" s="301" t="s">
        <v>683</v>
      </c>
      <c r="F1754" s="307" t="str">
        <f>IF(ISBLANK('4M'!J14),"##BLANK",'4M'!J14)</f>
        <v>##BLANK</v>
      </c>
    </row>
    <row r="1755" spans="2:6">
      <c r="B1755" s="1916" t="str">
        <f>'4M'!BM14</f>
        <v>B0297EDO_STP</v>
      </c>
      <c r="C1755" s="239" t="s">
        <v>14297</v>
      </c>
      <c r="E1755" s="301" t="s">
        <v>683</v>
      </c>
      <c r="F1755" s="307" t="str">
        <f>IF(ISBLANK('4M'!K14),"##BLANK",'4M'!K14)</f>
        <v>##BLANK</v>
      </c>
    </row>
    <row r="1756" spans="2:6">
      <c r="B1756" s="1916" t="str">
        <f>'4M'!BN14</f>
        <v>B0297EDO_SDT</v>
      </c>
      <c r="C1756" s="239" t="s">
        <v>14298</v>
      </c>
      <c r="E1756" s="301" t="s">
        <v>683</v>
      </c>
      <c r="F1756" s="307" t="str">
        <f>IF(ISBLANK('4M'!L14),"##BLANK",'4M'!L14)</f>
        <v>##BLANK</v>
      </c>
    </row>
    <row r="1757" spans="2:6">
      <c r="B1757" s="1916" t="str">
        <f>'4M'!BO14</f>
        <v>B0297EDO_SD</v>
      </c>
      <c r="C1757" s="239" t="s">
        <v>14299</v>
      </c>
      <c r="E1757" s="301" t="s">
        <v>683</v>
      </c>
      <c r="F1757" s="307" t="str">
        <f>IF(ISBLANK('4M'!M14),"##BLANK",'4M'!M14)</f>
        <v>##BLANK</v>
      </c>
    </row>
    <row r="1758" spans="2:6">
      <c r="B1758" s="1916" t="str">
        <f>'4M'!BP14</f>
        <v>B0297EDO_TOT</v>
      </c>
      <c r="C1758" s="239" t="s">
        <v>14300</v>
      </c>
      <c r="E1758" s="301" t="s">
        <v>683</v>
      </c>
      <c r="F1758" s="307">
        <f>IF(ISBLANK('4M'!N14),"##BLANK",'4M'!N14)</f>
        <v>0</v>
      </c>
    </row>
    <row r="1759" spans="2:6">
      <c r="B1759" s="1916" t="str">
        <f>'4M'!BH15</f>
        <v>B0298EDT_F</v>
      </c>
      <c r="C1759" s="239" t="s">
        <v>14301</v>
      </c>
      <c r="E1759" s="301" t="s">
        <v>683</v>
      </c>
      <c r="F1759" s="307">
        <f>IF(ISBLANK('4M'!F15),"##BLANK",'4M'!F15)</f>
        <v>0</v>
      </c>
    </row>
    <row r="1760" spans="2:6">
      <c r="B1760" s="1916" t="str">
        <f>'4M'!BI15</f>
        <v>B0298EDT_SWD</v>
      </c>
      <c r="C1760" s="239" t="s">
        <v>14302</v>
      </c>
      <c r="E1760" s="301" t="s">
        <v>683</v>
      </c>
      <c r="F1760" s="307">
        <f>IF(ISBLANK('4M'!G15),"##BLANK",'4M'!G15)</f>
        <v>0</v>
      </c>
    </row>
    <row r="1761" spans="2:6">
      <c r="B1761" s="1916" t="str">
        <f>'4M'!BJ15</f>
        <v>B0298EDT_HD</v>
      </c>
      <c r="C1761" s="239" t="s">
        <v>14303</v>
      </c>
      <c r="E1761" s="301" t="s">
        <v>683</v>
      </c>
      <c r="F1761" s="307">
        <f>IF(ISBLANK('4M'!H15),"##BLANK",'4M'!H15)</f>
        <v>0</v>
      </c>
    </row>
    <row r="1762" spans="2:6">
      <c r="B1762" s="1916" t="str">
        <f>'4M'!BK15</f>
        <v>B0298EDT_STD</v>
      </c>
      <c r="C1762" s="239" t="s">
        <v>14304</v>
      </c>
      <c r="E1762" s="301" t="s">
        <v>683</v>
      </c>
      <c r="F1762" s="307">
        <f>IF(ISBLANK('4M'!I15),"##BLANK",'4M'!I15)</f>
        <v>0</v>
      </c>
    </row>
    <row r="1763" spans="2:6">
      <c r="B1763" s="1916" t="str">
        <f>'4M'!BL15</f>
        <v>B0298EDT_SLT</v>
      </c>
      <c r="C1763" s="239" t="s">
        <v>14305</v>
      </c>
      <c r="E1763" s="301" t="s">
        <v>683</v>
      </c>
      <c r="F1763" s="307">
        <f>IF(ISBLANK('4M'!J15),"##BLANK",'4M'!J15)</f>
        <v>0</v>
      </c>
    </row>
    <row r="1764" spans="2:6">
      <c r="B1764" s="1916" t="str">
        <f>'4M'!BM15</f>
        <v>B0298EDT_STP</v>
      </c>
      <c r="C1764" s="239" t="s">
        <v>14306</v>
      </c>
      <c r="E1764" s="301" t="s">
        <v>683</v>
      </c>
      <c r="F1764" s="307">
        <f>IF(ISBLANK('4M'!K15),"##BLANK",'4M'!K15)</f>
        <v>0</v>
      </c>
    </row>
    <row r="1765" spans="2:6">
      <c r="B1765" s="1916" t="str">
        <f>'4M'!BN15</f>
        <v>B0298EDT_SDT</v>
      </c>
      <c r="C1765" s="239" t="s">
        <v>14307</v>
      </c>
      <c r="E1765" s="301" t="s">
        <v>683</v>
      </c>
      <c r="F1765" s="307">
        <f>IF(ISBLANK('4M'!L15),"##BLANK",'4M'!L15)</f>
        <v>0</v>
      </c>
    </row>
    <row r="1766" spans="2:6">
      <c r="B1766" s="1916" t="str">
        <f>'4M'!BO15</f>
        <v>B0298EDT_SD</v>
      </c>
      <c r="C1766" s="239" t="s">
        <v>14308</v>
      </c>
      <c r="E1766" s="301" t="s">
        <v>683</v>
      </c>
      <c r="F1766" s="307">
        <f>IF(ISBLANK('4M'!M15),"##BLANK",'4M'!M15)</f>
        <v>0</v>
      </c>
    </row>
    <row r="1767" spans="2:6">
      <c r="B1767" s="1916" t="str">
        <f>'4M'!BP15</f>
        <v>B0298EDT_TOT</v>
      </c>
      <c r="C1767" s="239" t="s">
        <v>14309</v>
      </c>
      <c r="E1767" s="301" t="s">
        <v>683</v>
      </c>
      <c r="F1767" s="307">
        <f>IF(ISBLANK('4M'!N15),"##BLANK",'4M'!N15)</f>
        <v>0</v>
      </c>
    </row>
    <row r="1768" spans="2:6">
      <c r="B1768" s="1916" t="str">
        <f>'4M'!BZ15</f>
        <v>B0381EDT_TE</v>
      </c>
      <c r="C1768" s="239" t="s">
        <v>14310</v>
      </c>
      <c r="E1768" s="301" t="s">
        <v>683</v>
      </c>
      <c r="F1768" s="307" t="str">
        <f>IF(ISBLANK('4M'!X15),"##BLANK",'4M'!X15)</f>
        <v>##BLANK</v>
      </c>
    </row>
    <row r="1769" spans="2:6">
      <c r="B1769" s="1916" t="str">
        <f>'4M'!CA15</f>
        <v>B0381EDT_TA</v>
      </c>
      <c r="C1769" s="239" t="s">
        <v>14311</v>
      </c>
      <c r="E1769" s="301" t="s">
        <v>683</v>
      </c>
      <c r="F1769" s="307" t="str">
        <f>IF(ISBLANK('4M'!Y15),"##BLANK",'4M'!Y15)</f>
        <v>##BLANK</v>
      </c>
    </row>
    <row r="1770" spans="2:6">
      <c r="B1770" s="1916" t="str">
        <f>'4M'!CB15</f>
        <v>B0381EDT_TC</v>
      </c>
      <c r="C1770" s="239" t="s">
        <v>14312</v>
      </c>
      <c r="E1770" s="301" t="s">
        <v>683</v>
      </c>
      <c r="F1770" s="307" t="str">
        <f>IF(ISBLANK('4M'!Z15),"##BLANK",'4M'!Z15)</f>
        <v>##BLANK</v>
      </c>
    </row>
    <row r="1771" spans="2:6">
      <c r="B1771" s="1916" t="str">
        <f>'4M'!BH16</f>
        <v>B0299FMC_F</v>
      </c>
      <c r="C1771" s="239" t="s">
        <v>14313</v>
      </c>
      <c r="E1771" s="301" t="s">
        <v>683</v>
      </c>
      <c r="F1771" s="307" t="str">
        <f>IF(ISBLANK('4M'!F16),"##BLANK",'4M'!F16)</f>
        <v>##BLANK</v>
      </c>
    </row>
    <row r="1772" spans="2:6">
      <c r="B1772" s="1916" t="str">
        <f>'4M'!BI16</f>
        <v>B0299FMC_SWD</v>
      </c>
      <c r="C1772" s="239" t="s">
        <v>14314</v>
      </c>
      <c r="E1772" s="301" t="s">
        <v>683</v>
      </c>
      <c r="F1772" s="307" t="str">
        <f>IF(ISBLANK('4M'!G16),"##BLANK",'4M'!G16)</f>
        <v>##BLANK</v>
      </c>
    </row>
    <row r="1773" spans="2:6">
      <c r="B1773" s="1916" t="str">
        <f>'4M'!BJ16</f>
        <v>B0299FMC_HD</v>
      </c>
      <c r="C1773" s="239" t="s">
        <v>14315</v>
      </c>
      <c r="E1773" s="301" t="s">
        <v>683</v>
      </c>
      <c r="F1773" s="307" t="str">
        <f>IF(ISBLANK('4M'!H16),"##BLANK",'4M'!H16)</f>
        <v>##BLANK</v>
      </c>
    </row>
    <row r="1774" spans="2:6">
      <c r="B1774" s="1916" t="str">
        <f>'4M'!BK16</f>
        <v>B0299FMC_STD</v>
      </c>
      <c r="C1774" s="239" t="s">
        <v>14316</v>
      </c>
      <c r="E1774" s="301" t="s">
        <v>683</v>
      </c>
      <c r="F1774" s="307" t="str">
        <f>IF(ISBLANK('4M'!I16),"##BLANK",'4M'!I16)</f>
        <v>##BLANK</v>
      </c>
    </row>
    <row r="1775" spans="2:6">
      <c r="B1775" s="1916" t="str">
        <f>'4M'!BL16</f>
        <v>B0299FMC_SLT</v>
      </c>
      <c r="C1775" s="239" t="s">
        <v>14317</v>
      </c>
      <c r="E1775" s="301" t="s">
        <v>683</v>
      </c>
      <c r="F1775" s="307" t="str">
        <f>IF(ISBLANK('4M'!J16),"##BLANK",'4M'!J16)</f>
        <v>##BLANK</v>
      </c>
    </row>
    <row r="1776" spans="2:6">
      <c r="B1776" s="1916" t="str">
        <f>'4M'!BM16</f>
        <v>B0299FMC_STP</v>
      </c>
      <c r="C1776" s="239" t="s">
        <v>14318</v>
      </c>
      <c r="E1776" s="301" t="s">
        <v>683</v>
      </c>
      <c r="F1776" s="307" t="str">
        <f>IF(ISBLANK('4M'!K16),"##BLANK",'4M'!K16)</f>
        <v>##BLANK</v>
      </c>
    </row>
    <row r="1777" spans="2:6">
      <c r="B1777" s="1916" t="str">
        <f>'4M'!BN16</f>
        <v>B0299FMC_SDT</v>
      </c>
      <c r="C1777" s="239" t="s">
        <v>14319</v>
      </c>
      <c r="E1777" s="301" t="s">
        <v>683</v>
      </c>
      <c r="F1777" s="307" t="str">
        <f>IF(ISBLANK('4M'!L16),"##BLANK",'4M'!L16)</f>
        <v>##BLANK</v>
      </c>
    </row>
    <row r="1778" spans="2:6">
      <c r="B1778" s="1916" t="str">
        <f>'4M'!BO16</f>
        <v>B0299FMC_SD</v>
      </c>
      <c r="C1778" s="239" t="s">
        <v>14320</v>
      </c>
      <c r="E1778" s="301" t="s">
        <v>683</v>
      </c>
      <c r="F1778" s="307" t="str">
        <f>IF(ISBLANK('4M'!M16),"##BLANK",'4M'!M16)</f>
        <v>##BLANK</v>
      </c>
    </row>
    <row r="1779" spans="2:6">
      <c r="B1779" s="1916" t="str">
        <f>'4M'!BP16</f>
        <v>B0299FMC_TOT</v>
      </c>
      <c r="C1779" s="239" t="s">
        <v>14321</v>
      </c>
      <c r="E1779" s="301" t="s">
        <v>683</v>
      </c>
      <c r="F1779" s="307">
        <f>IF(ISBLANK('4M'!N16),"##BLANK",'4M'!N16)</f>
        <v>0</v>
      </c>
    </row>
    <row r="1780" spans="2:6">
      <c r="B1780" s="1916" t="str">
        <f>'4M'!BH17</f>
        <v>B0300FMO_F</v>
      </c>
      <c r="C1780" s="239" t="s">
        <v>14322</v>
      </c>
      <c r="E1780" s="301" t="s">
        <v>683</v>
      </c>
      <c r="F1780" s="307" t="str">
        <f>IF(ISBLANK('4M'!F17),"##BLANK",'4M'!F17)</f>
        <v>##BLANK</v>
      </c>
    </row>
    <row r="1781" spans="2:6">
      <c r="B1781" s="1916" t="str">
        <f>'4M'!BI17</f>
        <v>B0300FMO_SWD</v>
      </c>
      <c r="C1781" s="239" t="s">
        <v>14323</v>
      </c>
      <c r="E1781" s="301" t="s">
        <v>683</v>
      </c>
      <c r="F1781" s="307" t="str">
        <f>IF(ISBLANK('4M'!G17),"##BLANK",'4M'!G17)</f>
        <v>##BLANK</v>
      </c>
    </row>
    <row r="1782" spans="2:6">
      <c r="B1782" s="1916" t="str">
        <f>'4M'!BJ17</f>
        <v>B0300FMO_HD</v>
      </c>
      <c r="C1782" s="239" t="s">
        <v>14324</v>
      </c>
      <c r="E1782" s="301" t="s">
        <v>683</v>
      </c>
      <c r="F1782" s="307" t="str">
        <f>IF(ISBLANK('4M'!H17),"##BLANK",'4M'!H17)</f>
        <v>##BLANK</v>
      </c>
    </row>
    <row r="1783" spans="2:6">
      <c r="B1783" s="1916" t="str">
        <f>'4M'!BK17</f>
        <v>B0300FMO_STD</v>
      </c>
      <c r="C1783" s="239" t="s">
        <v>14325</v>
      </c>
      <c r="E1783" s="301" t="s">
        <v>683</v>
      </c>
      <c r="F1783" s="307" t="str">
        <f>IF(ISBLANK('4M'!I17),"##BLANK",'4M'!I17)</f>
        <v>##BLANK</v>
      </c>
    </row>
    <row r="1784" spans="2:6">
      <c r="B1784" s="1916" t="str">
        <f>'4M'!BL17</f>
        <v>B0300FMO_SLT</v>
      </c>
      <c r="C1784" s="239" t="s">
        <v>14326</v>
      </c>
      <c r="E1784" s="301" t="s">
        <v>683</v>
      </c>
      <c r="F1784" s="307" t="str">
        <f>IF(ISBLANK('4M'!J17),"##BLANK",'4M'!J17)</f>
        <v>##BLANK</v>
      </c>
    </row>
    <row r="1785" spans="2:6">
      <c r="B1785" s="1916" t="str">
        <f>'4M'!BM17</f>
        <v>B0300FMO_STP</v>
      </c>
      <c r="C1785" s="239" t="s">
        <v>14327</v>
      </c>
      <c r="E1785" s="301" t="s">
        <v>683</v>
      </c>
      <c r="F1785" s="307" t="str">
        <f>IF(ISBLANK('4M'!K17),"##BLANK",'4M'!K17)</f>
        <v>##BLANK</v>
      </c>
    </row>
    <row r="1786" spans="2:6">
      <c r="B1786" s="1916" t="str">
        <f>'4M'!BN17</f>
        <v>B0300FMO_SDT</v>
      </c>
      <c r="C1786" s="239" t="s">
        <v>14328</v>
      </c>
      <c r="E1786" s="301" t="s">
        <v>683</v>
      </c>
      <c r="F1786" s="307" t="str">
        <f>IF(ISBLANK('4M'!L17),"##BLANK",'4M'!L17)</f>
        <v>##BLANK</v>
      </c>
    </row>
    <row r="1787" spans="2:6">
      <c r="B1787" s="1916" t="str">
        <f>'4M'!BO17</f>
        <v>B0300FMO_SD</v>
      </c>
      <c r="C1787" s="239" t="s">
        <v>14329</v>
      </c>
      <c r="E1787" s="301" t="s">
        <v>683</v>
      </c>
      <c r="F1787" s="307" t="str">
        <f>IF(ISBLANK('4M'!M17),"##BLANK",'4M'!M17)</f>
        <v>##BLANK</v>
      </c>
    </row>
    <row r="1788" spans="2:6">
      <c r="B1788" s="1916" t="str">
        <f>'4M'!BP17</f>
        <v>B0300FMO_TOT</v>
      </c>
      <c r="C1788" s="239" t="s">
        <v>14330</v>
      </c>
      <c r="E1788" s="301" t="s">
        <v>683</v>
      </c>
      <c r="F1788" s="307">
        <f>IF(ISBLANK('4M'!N17),"##BLANK",'4M'!N17)</f>
        <v>0</v>
      </c>
    </row>
    <row r="1789" spans="2:6">
      <c r="B1789" s="1916" t="str">
        <f>'4M'!BH18</f>
        <v>B0301FMT_F</v>
      </c>
      <c r="C1789" s="239" t="s">
        <v>14331</v>
      </c>
      <c r="E1789" s="301" t="s">
        <v>683</v>
      </c>
      <c r="F1789" s="307">
        <f>IF(ISBLANK('4M'!F18),"##BLANK",'4M'!F18)</f>
        <v>0</v>
      </c>
    </row>
    <row r="1790" spans="2:6">
      <c r="B1790" s="1916" t="str">
        <f>'4M'!BI18</f>
        <v>B0301FMT_SWD</v>
      </c>
      <c r="C1790" s="239" t="s">
        <v>14332</v>
      </c>
      <c r="E1790" s="301" t="s">
        <v>683</v>
      </c>
      <c r="F1790" s="307">
        <f>IF(ISBLANK('4M'!G18),"##BLANK",'4M'!G18)</f>
        <v>0</v>
      </c>
    </row>
    <row r="1791" spans="2:6">
      <c r="B1791" s="1916" t="str">
        <f>'4M'!BJ18</f>
        <v>B0301FMT_HD</v>
      </c>
      <c r="C1791" s="239" t="s">
        <v>14333</v>
      </c>
      <c r="E1791" s="301" t="s">
        <v>683</v>
      </c>
      <c r="F1791" s="307">
        <f>IF(ISBLANK('4M'!H18),"##BLANK",'4M'!H18)</f>
        <v>0</v>
      </c>
    </row>
    <row r="1792" spans="2:6">
      <c r="B1792" s="1916" t="str">
        <f>'4M'!BK18</f>
        <v>B0301FMT_STD</v>
      </c>
      <c r="C1792" s="239" t="s">
        <v>14334</v>
      </c>
      <c r="E1792" s="301" t="s">
        <v>683</v>
      </c>
      <c r="F1792" s="307">
        <f>IF(ISBLANK('4M'!I18),"##BLANK",'4M'!I18)</f>
        <v>0</v>
      </c>
    </row>
    <row r="1793" spans="2:6">
      <c r="B1793" s="1916" t="str">
        <f>'4M'!BL18</f>
        <v>B0301FMT_SLT</v>
      </c>
      <c r="C1793" s="239" t="s">
        <v>14335</v>
      </c>
      <c r="E1793" s="301" t="s">
        <v>683</v>
      </c>
      <c r="F1793" s="307">
        <f>IF(ISBLANK('4M'!J18),"##BLANK",'4M'!J18)</f>
        <v>0</v>
      </c>
    </row>
    <row r="1794" spans="2:6">
      <c r="B1794" s="1916" t="str">
        <f>'4M'!BM18</f>
        <v>B0301FMT_STP</v>
      </c>
      <c r="C1794" s="239" t="s">
        <v>14336</v>
      </c>
      <c r="E1794" s="301" t="s">
        <v>683</v>
      </c>
      <c r="F1794" s="307">
        <f>IF(ISBLANK('4M'!K18),"##BLANK",'4M'!K18)</f>
        <v>0</v>
      </c>
    </row>
    <row r="1795" spans="2:6">
      <c r="B1795" s="1916" t="str">
        <f>'4M'!BN18</f>
        <v>B0301FMT_SDT</v>
      </c>
      <c r="C1795" s="239" t="s">
        <v>14337</v>
      </c>
      <c r="E1795" s="301" t="s">
        <v>683</v>
      </c>
      <c r="F1795" s="307">
        <f>IF(ISBLANK('4M'!L18),"##BLANK",'4M'!L18)</f>
        <v>0</v>
      </c>
    </row>
    <row r="1796" spans="2:6">
      <c r="B1796" s="1916" t="str">
        <f>'4M'!BO18</f>
        <v>B0301FMT_SD</v>
      </c>
      <c r="C1796" s="239" t="s">
        <v>14338</v>
      </c>
      <c r="E1796" s="301" t="s">
        <v>683</v>
      </c>
      <c r="F1796" s="307">
        <f>IF(ISBLANK('4M'!M18),"##BLANK",'4M'!M18)</f>
        <v>0</v>
      </c>
    </row>
    <row r="1797" spans="2:6">
      <c r="B1797" s="1916" t="str">
        <f>'4M'!BP18</f>
        <v>B0301FMT_TOT</v>
      </c>
      <c r="C1797" s="239" t="s">
        <v>14339</v>
      </c>
      <c r="E1797" s="301" t="s">
        <v>683</v>
      </c>
      <c r="F1797" s="307">
        <f>IF(ISBLANK('4M'!N18),"##BLANK",'4M'!N18)</f>
        <v>0</v>
      </c>
    </row>
    <row r="1798" spans="2:6">
      <c r="B1798" s="1916" t="str">
        <f>'4M'!BZ18</f>
        <v>B0382FMT_TE</v>
      </c>
      <c r="C1798" s="239" t="s">
        <v>14340</v>
      </c>
      <c r="E1798" s="301" t="s">
        <v>683</v>
      </c>
      <c r="F1798" s="307" t="str">
        <f>IF(ISBLANK('4M'!X18),"##BLANK",'4M'!X18)</f>
        <v>##BLANK</v>
      </c>
    </row>
    <row r="1799" spans="2:6">
      <c r="B1799" s="1916" t="str">
        <f>'4M'!CA18</f>
        <v>B0382FMT_TA</v>
      </c>
      <c r="C1799" s="239" t="s">
        <v>14341</v>
      </c>
      <c r="E1799" s="301" t="s">
        <v>683</v>
      </c>
      <c r="F1799" s="307" t="str">
        <f>IF(ISBLANK('4M'!Y18),"##BLANK",'4M'!Y18)</f>
        <v>##BLANK</v>
      </c>
    </row>
    <row r="1800" spans="2:6">
      <c r="B1800" s="1916" t="str">
        <f>'4M'!CB18</f>
        <v>B0382FMT_TC</v>
      </c>
      <c r="C1800" s="239" t="s">
        <v>14342</v>
      </c>
      <c r="E1800" s="301" t="s">
        <v>683</v>
      </c>
      <c r="F1800" s="307" t="str">
        <f>IF(ISBLANK('4M'!Z18),"##BLANK",'4M'!Z18)</f>
        <v>##BLANK</v>
      </c>
    </row>
    <row r="1801" spans="2:6">
      <c r="B1801" s="1916" t="str">
        <f>'4M'!BH19</f>
        <v>B0302SIC_F</v>
      </c>
      <c r="C1801" s="239" t="s">
        <v>14343</v>
      </c>
      <c r="E1801" s="301" t="s">
        <v>683</v>
      </c>
      <c r="F1801" s="307" t="str">
        <f>IF(ISBLANK('4M'!F19),"##BLANK",'4M'!F19)</f>
        <v>##BLANK</v>
      </c>
    </row>
    <row r="1802" spans="2:6">
      <c r="B1802" s="1916" t="str">
        <f>'4M'!BI19</f>
        <v>B0302SIC_SWD</v>
      </c>
      <c r="C1802" s="239" t="s">
        <v>14344</v>
      </c>
      <c r="E1802" s="301" t="s">
        <v>683</v>
      </c>
      <c r="F1802" s="307" t="str">
        <f>IF(ISBLANK('4M'!G19),"##BLANK",'4M'!G19)</f>
        <v>##BLANK</v>
      </c>
    </row>
    <row r="1803" spans="2:6">
      <c r="B1803" s="1916" t="str">
        <f>'4M'!BJ19</f>
        <v>B0302SIC_HD</v>
      </c>
      <c r="C1803" s="239" t="s">
        <v>14345</v>
      </c>
      <c r="E1803" s="301" t="s">
        <v>683</v>
      </c>
      <c r="F1803" s="307" t="str">
        <f>IF(ISBLANK('4M'!H19),"##BLANK",'4M'!H19)</f>
        <v>##BLANK</v>
      </c>
    </row>
    <row r="1804" spans="2:6">
      <c r="B1804" s="1916" t="str">
        <f>'4M'!BK19</f>
        <v>B0302SIC_STD</v>
      </c>
      <c r="C1804" s="239" t="s">
        <v>14346</v>
      </c>
      <c r="E1804" s="301" t="s">
        <v>683</v>
      </c>
      <c r="F1804" s="307" t="str">
        <f>IF(ISBLANK('4M'!I19),"##BLANK",'4M'!I19)</f>
        <v>##BLANK</v>
      </c>
    </row>
    <row r="1805" spans="2:6">
      <c r="B1805" s="1916" t="str">
        <f>'4M'!BL19</f>
        <v>B0302SIC_SLT</v>
      </c>
      <c r="C1805" s="239" t="s">
        <v>14347</v>
      </c>
      <c r="E1805" s="301" t="s">
        <v>683</v>
      </c>
      <c r="F1805" s="307" t="str">
        <f>IF(ISBLANK('4M'!J19),"##BLANK",'4M'!J19)</f>
        <v>##BLANK</v>
      </c>
    </row>
    <row r="1806" spans="2:6">
      <c r="B1806" s="1916" t="str">
        <f>'4M'!BM19</f>
        <v>B0302SIC_STP</v>
      </c>
      <c r="C1806" s="239" t="s">
        <v>14348</v>
      </c>
      <c r="E1806" s="301" t="s">
        <v>683</v>
      </c>
      <c r="F1806" s="307" t="str">
        <f>IF(ISBLANK('4M'!K19),"##BLANK",'4M'!K19)</f>
        <v>##BLANK</v>
      </c>
    </row>
    <row r="1807" spans="2:6">
      <c r="B1807" s="1916" t="str">
        <f>'4M'!BN19</f>
        <v>B0302SIC_SDT</v>
      </c>
      <c r="C1807" s="239" t="s">
        <v>14349</v>
      </c>
      <c r="E1807" s="301" t="s">
        <v>683</v>
      </c>
      <c r="F1807" s="307" t="str">
        <f>IF(ISBLANK('4M'!L19),"##BLANK",'4M'!L19)</f>
        <v>##BLANK</v>
      </c>
    </row>
    <row r="1808" spans="2:6">
      <c r="B1808" s="1916" t="str">
        <f>'4M'!BO19</f>
        <v>B0302SIC_SD</v>
      </c>
      <c r="C1808" s="239" t="s">
        <v>14350</v>
      </c>
      <c r="E1808" s="301" t="s">
        <v>683</v>
      </c>
      <c r="F1808" s="307" t="str">
        <f>IF(ISBLANK('4M'!M19),"##BLANK",'4M'!M19)</f>
        <v>##BLANK</v>
      </c>
    </row>
    <row r="1809" spans="2:6">
      <c r="B1809" s="1916" t="str">
        <f>'4M'!BP19</f>
        <v>B0302SIC_TOT</v>
      </c>
      <c r="C1809" s="239" t="s">
        <v>14351</v>
      </c>
      <c r="E1809" s="301" t="s">
        <v>683</v>
      </c>
      <c r="F1809" s="307">
        <f>IF(ISBLANK('4M'!N19),"##BLANK",'4M'!N19)</f>
        <v>0</v>
      </c>
    </row>
    <row r="1810" spans="2:6">
      <c r="B1810" s="1916" t="str">
        <f>'4M'!BQ19</f>
        <v>B0302SIC_C_F</v>
      </c>
      <c r="C1810" s="239" t="s">
        <v>14352</v>
      </c>
      <c r="E1810" s="301" t="s">
        <v>683</v>
      </c>
      <c r="F1810" s="307" t="str">
        <f>IF(ISBLANK('4M'!O19),"##BLANK",'4M'!O19)</f>
        <v>##BLANK</v>
      </c>
    </row>
    <row r="1811" spans="2:6">
      <c r="B1811" s="1916" t="str">
        <f>'4M'!BR19</f>
        <v>B0302SIC_C_SWD</v>
      </c>
      <c r="C1811" s="239" t="s">
        <v>14353</v>
      </c>
      <c r="E1811" s="301" t="s">
        <v>683</v>
      </c>
      <c r="F1811" s="307" t="str">
        <f>IF(ISBLANK('4M'!P19),"##BLANK",'4M'!P19)</f>
        <v>##BLANK</v>
      </c>
    </row>
    <row r="1812" spans="2:6">
      <c r="B1812" s="1916" t="str">
        <f>'4M'!BS19</f>
        <v>B0302SIC_C_HD</v>
      </c>
      <c r="C1812" s="239" t="s">
        <v>14354</v>
      </c>
      <c r="E1812" s="301" t="s">
        <v>683</v>
      </c>
      <c r="F1812" s="307" t="str">
        <f>IF(ISBLANK('4M'!Q19),"##BLANK",'4M'!Q19)</f>
        <v>##BLANK</v>
      </c>
    </row>
    <row r="1813" spans="2:6">
      <c r="B1813" s="1916" t="str">
        <f>'4M'!BT19</f>
        <v>B0302SIC_C_STD</v>
      </c>
      <c r="C1813" s="239" t="s">
        <v>14355</v>
      </c>
      <c r="E1813" s="301" t="s">
        <v>683</v>
      </c>
      <c r="F1813" s="307" t="str">
        <f>IF(ISBLANK('4M'!R19),"##BLANK",'4M'!R19)</f>
        <v>##BLANK</v>
      </c>
    </row>
    <row r="1814" spans="2:6">
      <c r="B1814" s="1916" t="str">
        <f>'4M'!BU19</f>
        <v>B0302SIC_C_SLT</v>
      </c>
      <c r="C1814" s="239" t="s">
        <v>14356</v>
      </c>
      <c r="E1814" s="301" t="s">
        <v>683</v>
      </c>
      <c r="F1814" s="307" t="str">
        <f>IF(ISBLANK('4M'!S19),"##BLANK",'4M'!S19)</f>
        <v>##BLANK</v>
      </c>
    </row>
    <row r="1815" spans="2:6">
      <c r="B1815" s="1916" t="str">
        <f>'4M'!BV19</f>
        <v>B0302SIC_C_STP</v>
      </c>
      <c r="C1815" s="239" t="s">
        <v>14357</v>
      </c>
      <c r="E1815" s="301" t="s">
        <v>683</v>
      </c>
      <c r="F1815" s="307" t="str">
        <f>IF(ISBLANK('4M'!T19),"##BLANK",'4M'!T19)</f>
        <v>##BLANK</v>
      </c>
    </row>
    <row r="1816" spans="2:6">
      <c r="B1816" s="1916" t="str">
        <f>'4M'!BW19</f>
        <v>B0302SIC_C_SDT</v>
      </c>
      <c r="C1816" s="239" t="s">
        <v>14358</v>
      </c>
      <c r="E1816" s="301" t="s">
        <v>683</v>
      </c>
      <c r="F1816" s="307" t="str">
        <f>IF(ISBLANK('4M'!U19),"##BLANK",'4M'!U19)</f>
        <v>##BLANK</v>
      </c>
    </row>
    <row r="1817" spans="2:6">
      <c r="B1817" s="1916" t="str">
        <f>'4M'!BX19</f>
        <v>B0302SIC_C_SD</v>
      </c>
      <c r="C1817" s="239" t="s">
        <v>14359</v>
      </c>
      <c r="E1817" s="301" t="s">
        <v>683</v>
      </c>
      <c r="F1817" s="307" t="str">
        <f>IF(ISBLANK('4M'!V19),"##BLANK",'4M'!V19)</f>
        <v>##BLANK</v>
      </c>
    </row>
    <row r="1818" spans="2:6">
      <c r="B1818" s="1916" t="str">
        <f>'4M'!BY19</f>
        <v>B0302SIC_C_TOT</v>
      </c>
      <c r="C1818" s="239" t="s">
        <v>14360</v>
      </c>
      <c r="E1818" s="301" t="s">
        <v>683</v>
      </c>
      <c r="F1818" s="307">
        <f>IF(ISBLANK('4M'!W19),"##BLANK",'4M'!W19)</f>
        <v>0</v>
      </c>
    </row>
    <row r="1819" spans="2:6">
      <c r="B1819" s="1916" t="str">
        <f>'4M'!BH20</f>
        <v>B0303SIO_F</v>
      </c>
      <c r="C1819" s="239" t="s">
        <v>14361</v>
      </c>
      <c r="E1819" s="301" t="s">
        <v>683</v>
      </c>
      <c r="F1819" s="307" t="str">
        <f>IF(ISBLANK('4M'!F20),"##BLANK",'4M'!F20)</f>
        <v>##BLANK</v>
      </c>
    </row>
    <row r="1820" spans="2:6">
      <c r="B1820" s="1916" t="str">
        <f>'4M'!BI20</f>
        <v>B0303SIO_SWD</v>
      </c>
      <c r="C1820" s="239" t="s">
        <v>14362</v>
      </c>
      <c r="E1820" s="301" t="s">
        <v>683</v>
      </c>
      <c r="F1820" s="307" t="str">
        <f>IF(ISBLANK('4M'!G20),"##BLANK",'4M'!G20)</f>
        <v>##BLANK</v>
      </c>
    </row>
    <row r="1821" spans="2:6">
      <c r="B1821" s="1916" t="str">
        <f>'4M'!BJ20</f>
        <v>B0303SIO_HD</v>
      </c>
      <c r="C1821" s="239" t="s">
        <v>14363</v>
      </c>
      <c r="E1821" s="301" t="s">
        <v>683</v>
      </c>
      <c r="F1821" s="307" t="str">
        <f>IF(ISBLANK('4M'!H20),"##BLANK",'4M'!H20)</f>
        <v>##BLANK</v>
      </c>
    </row>
    <row r="1822" spans="2:6">
      <c r="B1822" s="1916" t="str">
        <f>'4M'!BK20</f>
        <v>B0303SIO_STD</v>
      </c>
      <c r="C1822" s="239" t="s">
        <v>14364</v>
      </c>
      <c r="E1822" s="301" t="s">
        <v>683</v>
      </c>
      <c r="F1822" s="307" t="str">
        <f>IF(ISBLANK('4M'!I20),"##BLANK",'4M'!I20)</f>
        <v>##BLANK</v>
      </c>
    </row>
    <row r="1823" spans="2:6">
      <c r="B1823" s="1916" t="str">
        <f>'4M'!BL20</f>
        <v>B0303SIO_SLT</v>
      </c>
      <c r="C1823" s="239" t="s">
        <v>14365</v>
      </c>
      <c r="E1823" s="301" t="s">
        <v>683</v>
      </c>
      <c r="F1823" s="307" t="str">
        <f>IF(ISBLANK('4M'!J20),"##BLANK",'4M'!J20)</f>
        <v>##BLANK</v>
      </c>
    </row>
    <row r="1824" spans="2:6">
      <c r="B1824" s="1916" t="str">
        <f>'4M'!BM20</f>
        <v>B0303SIO_STP</v>
      </c>
      <c r="C1824" s="239" t="s">
        <v>14366</v>
      </c>
      <c r="E1824" s="301" t="s">
        <v>683</v>
      </c>
      <c r="F1824" s="307" t="str">
        <f>IF(ISBLANK('4M'!K20),"##BLANK",'4M'!K20)</f>
        <v>##BLANK</v>
      </c>
    </row>
    <row r="1825" spans="2:6">
      <c r="B1825" s="1916" t="str">
        <f>'4M'!BN20</f>
        <v>B0303SIO_SDT</v>
      </c>
      <c r="C1825" s="239" t="s">
        <v>14367</v>
      </c>
      <c r="E1825" s="301" t="s">
        <v>683</v>
      </c>
      <c r="F1825" s="307" t="str">
        <f>IF(ISBLANK('4M'!L20),"##BLANK",'4M'!L20)</f>
        <v>##BLANK</v>
      </c>
    </row>
    <row r="1826" spans="2:6">
      <c r="B1826" s="1916" t="str">
        <f>'4M'!BO20</f>
        <v>B0303SIO_SD</v>
      </c>
      <c r="C1826" s="239" t="s">
        <v>14368</v>
      </c>
      <c r="E1826" s="301" t="s">
        <v>683</v>
      </c>
      <c r="F1826" s="307" t="str">
        <f>IF(ISBLANK('4M'!M20),"##BLANK",'4M'!M20)</f>
        <v>##BLANK</v>
      </c>
    </row>
    <row r="1827" spans="2:6">
      <c r="B1827" s="1916" t="str">
        <f>'4M'!BP20</f>
        <v>B0303SIO_TOT</v>
      </c>
      <c r="C1827" s="239" t="s">
        <v>14369</v>
      </c>
      <c r="E1827" s="301" t="s">
        <v>683</v>
      </c>
      <c r="F1827" s="307">
        <f>IF(ISBLANK('4M'!N20),"##BLANK",'4M'!N20)</f>
        <v>0</v>
      </c>
    </row>
    <row r="1828" spans="2:6">
      <c r="B1828" s="1916" t="str">
        <f>'4M'!BQ20</f>
        <v>B0303SIO_C_F</v>
      </c>
      <c r="C1828" s="239" t="s">
        <v>14370</v>
      </c>
      <c r="E1828" s="301" t="s">
        <v>683</v>
      </c>
      <c r="F1828" s="307" t="str">
        <f>IF(ISBLANK('4M'!O20),"##BLANK",'4M'!O20)</f>
        <v>##BLANK</v>
      </c>
    </row>
    <row r="1829" spans="2:6">
      <c r="B1829" s="1916" t="str">
        <f>'4M'!BR20</f>
        <v>B0303SIO_C_SWD</v>
      </c>
      <c r="C1829" s="239" t="s">
        <v>14371</v>
      </c>
      <c r="E1829" s="301" t="s">
        <v>683</v>
      </c>
      <c r="F1829" s="307" t="str">
        <f>IF(ISBLANK('4M'!P20),"##BLANK",'4M'!P20)</f>
        <v>##BLANK</v>
      </c>
    </row>
    <row r="1830" spans="2:6">
      <c r="B1830" s="1916" t="str">
        <f>'4M'!BS20</f>
        <v>B0303SIO_C_HD</v>
      </c>
      <c r="C1830" s="239" t="s">
        <v>14372</v>
      </c>
      <c r="E1830" s="301" t="s">
        <v>683</v>
      </c>
      <c r="F1830" s="307" t="str">
        <f>IF(ISBLANK('4M'!Q20),"##BLANK",'4M'!Q20)</f>
        <v>##BLANK</v>
      </c>
    </row>
    <row r="1831" spans="2:6">
      <c r="B1831" s="1916" t="str">
        <f>'4M'!BT20</f>
        <v>B0303SIO_C_STD</v>
      </c>
      <c r="C1831" s="239" t="s">
        <v>14373</v>
      </c>
      <c r="E1831" s="301" t="s">
        <v>683</v>
      </c>
      <c r="F1831" s="307" t="str">
        <f>IF(ISBLANK('4M'!R20),"##BLANK",'4M'!R20)</f>
        <v>##BLANK</v>
      </c>
    </row>
    <row r="1832" spans="2:6">
      <c r="B1832" s="1916" t="str">
        <f>'4M'!BU20</f>
        <v>B0303SIO_C_SLT</v>
      </c>
      <c r="C1832" s="239" t="s">
        <v>14374</v>
      </c>
      <c r="E1832" s="301" t="s">
        <v>683</v>
      </c>
      <c r="F1832" s="307" t="str">
        <f>IF(ISBLANK('4M'!S20),"##BLANK",'4M'!S20)</f>
        <v>##BLANK</v>
      </c>
    </row>
    <row r="1833" spans="2:6">
      <c r="B1833" s="1916" t="str">
        <f>'4M'!BV20</f>
        <v>B0303SIO_C_STP</v>
      </c>
      <c r="C1833" s="239" t="s">
        <v>14375</v>
      </c>
      <c r="E1833" s="301" t="s">
        <v>683</v>
      </c>
      <c r="F1833" s="307" t="str">
        <f>IF(ISBLANK('4M'!T20),"##BLANK",'4M'!T20)</f>
        <v>##BLANK</v>
      </c>
    </row>
    <row r="1834" spans="2:6">
      <c r="B1834" s="1916" t="str">
        <f>'4M'!BW20</f>
        <v>B0303SIO_C_SDT</v>
      </c>
      <c r="C1834" s="239" t="s">
        <v>14376</v>
      </c>
      <c r="E1834" s="301" t="s">
        <v>683</v>
      </c>
      <c r="F1834" s="307" t="str">
        <f>IF(ISBLANK('4M'!U20),"##BLANK",'4M'!U20)</f>
        <v>##BLANK</v>
      </c>
    </row>
    <row r="1835" spans="2:6">
      <c r="B1835" s="1916" t="str">
        <f>'4M'!BX20</f>
        <v>B0303SIO_C_SD</v>
      </c>
      <c r="C1835" s="239" t="s">
        <v>14377</v>
      </c>
      <c r="E1835" s="301" t="s">
        <v>683</v>
      </c>
      <c r="F1835" s="307" t="str">
        <f>IF(ISBLANK('4M'!V20),"##BLANK",'4M'!V20)</f>
        <v>##BLANK</v>
      </c>
    </row>
    <row r="1836" spans="2:6">
      <c r="B1836" s="1916" t="str">
        <f>'4M'!BY20</f>
        <v>B0303SIO_C_TOT</v>
      </c>
      <c r="C1836" s="239" t="s">
        <v>14378</v>
      </c>
      <c r="E1836" s="301" t="s">
        <v>683</v>
      </c>
      <c r="F1836" s="307">
        <f>IF(ISBLANK('4M'!W20),"##BLANK",'4M'!W20)</f>
        <v>0</v>
      </c>
    </row>
    <row r="1837" spans="2:6">
      <c r="B1837" s="1916" t="str">
        <f>'4M'!BH21</f>
        <v>B0304SIT_F</v>
      </c>
      <c r="C1837" s="239" t="s">
        <v>14379</v>
      </c>
      <c r="E1837" s="301" t="s">
        <v>683</v>
      </c>
      <c r="F1837" s="307">
        <f>IF(ISBLANK('4M'!F21),"##BLANK",'4M'!F21)</f>
        <v>0</v>
      </c>
    </row>
    <row r="1838" spans="2:6">
      <c r="B1838" s="1916" t="str">
        <f>'4M'!BI21</f>
        <v>B0304SIT_SWD</v>
      </c>
      <c r="C1838" s="239" t="s">
        <v>14380</v>
      </c>
      <c r="E1838" s="301" t="s">
        <v>683</v>
      </c>
      <c r="F1838" s="307">
        <f>IF(ISBLANK('4M'!G21),"##BLANK",'4M'!G21)</f>
        <v>0</v>
      </c>
    </row>
    <row r="1839" spans="2:6">
      <c r="B1839" s="1916" t="str">
        <f>'4M'!BJ21</f>
        <v>B0304SIT_HD</v>
      </c>
      <c r="C1839" s="239" t="s">
        <v>14381</v>
      </c>
      <c r="E1839" s="301" t="s">
        <v>683</v>
      </c>
      <c r="F1839" s="307">
        <f>IF(ISBLANK('4M'!H21),"##BLANK",'4M'!H21)</f>
        <v>0</v>
      </c>
    </row>
    <row r="1840" spans="2:6">
      <c r="B1840" s="1916" t="str">
        <f>'4M'!BK21</f>
        <v>B0304SIT_STD</v>
      </c>
      <c r="C1840" s="239" t="s">
        <v>14382</v>
      </c>
      <c r="E1840" s="301" t="s">
        <v>683</v>
      </c>
      <c r="F1840" s="307">
        <f>IF(ISBLANK('4M'!I21),"##BLANK",'4M'!I21)</f>
        <v>0</v>
      </c>
    </row>
    <row r="1841" spans="2:6">
      <c r="B1841" s="1916" t="str">
        <f>'4M'!BL21</f>
        <v>B0304SIT_SLT</v>
      </c>
      <c r="C1841" s="239" t="s">
        <v>14383</v>
      </c>
      <c r="E1841" s="301" t="s">
        <v>683</v>
      </c>
      <c r="F1841" s="307">
        <f>IF(ISBLANK('4M'!J21),"##BLANK",'4M'!J21)</f>
        <v>0</v>
      </c>
    </row>
    <row r="1842" spans="2:6">
      <c r="B1842" s="1916" t="str">
        <f>'4M'!BM21</f>
        <v>B0304SIT_STP</v>
      </c>
      <c r="C1842" s="239" t="s">
        <v>14384</v>
      </c>
      <c r="E1842" s="301" t="s">
        <v>683</v>
      </c>
      <c r="F1842" s="307">
        <f>IF(ISBLANK('4M'!K21),"##BLANK",'4M'!K21)</f>
        <v>0</v>
      </c>
    </row>
    <row r="1843" spans="2:6">
      <c r="B1843" s="1916" t="str">
        <f>'4M'!BN21</f>
        <v>B0304SIT_SDT</v>
      </c>
      <c r="C1843" s="239" t="s">
        <v>14385</v>
      </c>
      <c r="E1843" s="301" t="s">
        <v>683</v>
      </c>
      <c r="F1843" s="307">
        <f>IF(ISBLANK('4M'!L21),"##BLANK",'4M'!L21)</f>
        <v>0</v>
      </c>
    </row>
    <row r="1844" spans="2:6">
      <c r="B1844" s="1916" t="str">
        <f>'4M'!BO21</f>
        <v>B0304SIT_SD</v>
      </c>
      <c r="C1844" s="239" t="s">
        <v>14386</v>
      </c>
      <c r="E1844" s="301" t="s">
        <v>683</v>
      </c>
      <c r="F1844" s="307">
        <f>IF(ISBLANK('4M'!M21),"##BLANK",'4M'!M21)</f>
        <v>0</v>
      </c>
    </row>
    <row r="1845" spans="2:6">
      <c r="B1845" s="1916" t="str">
        <f>'4M'!BP21</f>
        <v>B0304SIT_TOT</v>
      </c>
      <c r="C1845" s="239" t="s">
        <v>14387</v>
      </c>
      <c r="E1845" s="301" t="s">
        <v>683</v>
      </c>
      <c r="F1845" s="307">
        <f>IF(ISBLANK('4M'!N21),"##BLANK",'4M'!N21)</f>
        <v>0</v>
      </c>
    </row>
    <row r="1846" spans="2:6">
      <c r="B1846" s="1916" t="str">
        <f>'4M'!BQ21</f>
        <v>B0304SIT_C_F</v>
      </c>
      <c r="C1846" s="239" t="s">
        <v>14388</v>
      </c>
      <c r="E1846" s="301" t="s">
        <v>683</v>
      </c>
      <c r="F1846" s="307">
        <f>IF(ISBLANK('4M'!O21),"##BLANK",'4M'!O21)</f>
        <v>0</v>
      </c>
    </row>
    <row r="1847" spans="2:6">
      <c r="B1847" s="1916" t="str">
        <f>'4M'!BR21</f>
        <v>B0304SIT_C_SWD</v>
      </c>
      <c r="C1847" s="239" t="s">
        <v>14389</v>
      </c>
      <c r="E1847" s="301" t="s">
        <v>683</v>
      </c>
      <c r="F1847" s="307">
        <f>IF(ISBLANK('4M'!P21),"##BLANK",'4M'!P21)</f>
        <v>0</v>
      </c>
    </row>
    <row r="1848" spans="2:6">
      <c r="B1848" s="1916" t="str">
        <f>'4M'!BS21</f>
        <v>B0304SIT_C_HD</v>
      </c>
      <c r="C1848" s="239" t="s">
        <v>14390</v>
      </c>
      <c r="E1848" s="301" t="s">
        <v>683</v>
      </c>
      <c r="F1848" s="307">
        <f>IF(ISBLANK('4M'!Q21),"##BLANK",'4M'!Q21)</f>
        <v>0</v>
      </c>
    </row>
    <row r="1849" spans="2:6">
      <c r="B1849" s="1916" t="str">
        <f>'4M'!BT21</f>
        <v>B0304SIT_C_STD</v>
      </c>
      <c r="C1849" s="239" t="s">
        <v>14391</v>
      </c>
      <c r="E1849" s="301" t="s">
        <v>683</v>
      </c>
      <c r="F1849" s="307">
        <f>IF(ISBLANK('4M'!R21),"##BLANK",'4M'!R21)</f>
        <v>0</v>
      </c>
    </row>
    <row r="1850" spans="2:6">
      <c r="B1850" s="1916" t="str">
        <f>'4M'!BU21</f>
        <v>B0304SIT_C_SLT</v>
      </c>
      <c r="C1850" s="239" t="s">
        <v>14392</v>
      </c>
      <c r="E1850" s="301" t="s">
        <v>683</v>
      </c>
      <c r="F1850" s="307">
        <f>IF(ISBLANK('4M'!S21),"##BLANK",'4M'!S21)</f>
        <v>0</v>
      </c>
    </row>
    <row r="1851" spans="2:6">
      <c r="B1851" s="1916" t="str">
        <f>'4M'!BV21</f>
        <v>B0304SIT_C_STP</v>
      </c>
      <c r="C1851" s="239" t="s">
        <v>14393</v>
      </c>
      <c r="E1851" s="301" t="s">
        <v>683</v>
      </c>
      <c r="F1851" s="307">
        <f>IF(ISBLANK('4M'!T21),"##BLANK",'4M'!T21)</f>
        <v>0</v>
      </c>
    </row>
    <row r="1852" spans="2:6">
      <c r="B1852" s="1916" t="str">
        <f>'4M'!BW21</f>
        <v>B0304SIT_C_SDT</v>
      </c>
      <c r="C1852" s="239" t="s">
        <v>14394</v>
      </c>
      <c r="E1852" s="301" t="s">
        <v>683</v>
      </c>
      <c r="F1852" s="307">
        <f>IF(ISBLANK('4M'!U21),"##BLANK",'4M'!U21)</f>
        <v>0</v>
      </c>
    </row>
    <row r="1853" spans="2:6">
      <c r="B1853" s="1916" t="str">
        <f>'4M'!BX21</f>
        <v>B0304SIT_C_SD</v>
      </c>
      <c r="C1853" s="239" t="s">
        <v>14395</v>
      </c>
      <c r="E1853" s="301" t="s">
        <v>683</v>
      </c>
      <c r="F1853" s="307">
        <f>IF(ISBLANK('4M'!V21),"##BLANK",'4M'!V21)</f>
        <v>0</v>
      </c>
    </row>
    <row r="1854" spans="2:6">
      <c r="B1854" s="1916" t="str">
        <f>'4M'!BY21</f>
        <v>B0304SIT_C_TOT</v>
      </c>
      <c r="C1854" s="239" t="s">
        <v>14396</v>
      </c>
      <c r="E1854" s="301" t="s">
        <v>683</v>
      </c>
      <c r="F1854" s="307">
        <f>IF(ISBLANK('4M'!W21),"##BLANK",'4M'!W21)</f>
        <v>0</v>
      </c>
    </row>
    <row r="1855" spans="2:6">
      <c r="B1855" s="1916" t="str">
        <f>'4M'!BZ21</f>
        <v>B0383FFT_TE</v>
      </c>
      <c r="C1855" s="239" t="s">
        <v>14397</v>
      </c>
      <c r="E1855" s="301" t="s">
        <v>683</v>
      </c>
      <c r="F1855" s="307" t="str">
        <f>IF(ISBLANK('4M'!X21),"##BLANK",'4M'!X21)</f>
        <v>##BLANK</v>
      </c>
    </row>
    <row r="1856" spans="2:6">
      <c r="B1856" s="1916" t="str">
        <f>'4M'!CA21</f>
        <v>B0383FFT_TA</v>
      </c>
      <c r="C1856" s="239" t="s">
        <v>14398</v>
      </c>
      <c r="E1856" s="301" t="s">
        <v>683</v>
      </c>
      <c r="F1856" s="307" t="str">
        <f>IF(ISBLANK('4M'!Y21),"##BLANK",'4M'!Y21)</f>
        <v>##BLANK</v>
      </c>
    </row>
    <row r="1857" spans="2:6">
      <c r="B1857" s="1916" t="str">
        <f>'4M'!CB21</f>
        <v>B0383FFT_TC</v>
      </c>
      <c r="C1857" s="239" t="s">
        <v>14399</v>
      </c>
      <c r="E1857" s="301" t="s">
        <v>683</v>
      </c>
      <c r="F1857" s="307" t="str">
        <f>IF(ISBLANK('4M'!Z21),"##BLANK",'4M'!Z21)</f>
        <v>##BLANK</v>
      </c>
    </row>
    <row r="1858" spans="2:6">
      <c r="B1858" s="1916" t="str">
        <f>'4M'!BH22</f>
        <v>B0305SIC_F</v>
      </c>
      <c r="C1858" s="239" t="s">
        <v>14400</v>
      </c>
      <c r="E1858" s="301" t="s">
        <v>683</v>
      </c>
      <c r="F1858" s="307" t="str">
        <f>IF(ISBLANK('4M'!F22),"##BLANK",'4M'!F22)</f>
        <v>##BLANK</v>
      </c>
    </row>
    <row r="1859" spans="2:6">
      <c r="B1859" s="1916" t="str">
        <f>'4M'!BI22</f>
        <v>B0305SIC_SWD</v>
      </c>
      <c r="C1859" s="239" t="s">
        <v>14401</v>
      </c>
      <c r="E1859" s="301" t="s">
        <v>683</v>
      </c>
      <c r="F1859" s="307" t="str">
        <f>IF(ISBLANK('4M'!G22),"##BLANK",'4M'!G22)</f>
        <v>##BLANK</v>
      </c>
    </row>
    <row r="1860" spans="2:6">
      <c r="B1860" s="1916" t="str">
        <f>'4M'!BJ22</f>
        <v>B0305SIC_HD</v>
      </c>
      <c r="C1860" s="239" t="s">
        <v>14402</v>
      </c>
      <c r="E1860" s="301" t="s">
        <v>683</v>
      </c>
      <c r="F1860" s="307" t="str">
        <f>IF(ISBLANK('4M'!H22),"##BLANK",'4M'!H22)</f>
        <v>##BLANK</v>
      </c>
    </row>
    <row r="1861" spans="2:6">
      <c r="B1861" s="1916" t="str">
        <f>'4M'!BK22</f>
        <v>B0305SIC_STD</v>
      </c>
      <c r="C1861" s="239" t="s">
        <v>14403</v>
      </c>
      <c r="E1861" s="301" t="s">
        <v>683</v>
      </c>
      <c r="F1861" s="307" t="str">
        <f>IF(ISBLANK('4M'!I22),"##BLANK",'4M'!I22)</f>
        <v>##BLANK</v>
      </c>
    </row>
    <row r="1862" spans="2:6">
      <c r="B1862" s="1916" t="str">
        <f>'4M'!BL22</f>
        <v>B0305SIC_SLT</v>
      </c>
      <c r="C1862" s="239" t="s">
        <v>14404</v>
      </c>
      <c r="E1862" s="301" t="s">
        <v>683</v>
      </c>
      <c r="F1862" s="307" t="str">
        <f>IF(ISBLANK('4M'!J22),"##BLANK",'4M'!J22)</f>
        <v>##BLANK</v>
      </c>
    </row>
    <row r="1863" spans="2:6">
      <c r="B1863" s="1916" t="str">
        <f>'4M'!BM22</f>
        <v>B0305SIC_STP</v>
      </c>
      <c r="C1863" s="239" t="s">
        <v>14405</v>
      </c>
      <c r="E1863" s="301" t="s">
        <v>683</v>
      </c>
      <c r="F1863" s="307" t="str">
        <f>IF(ISBLANK('4M'!K22),"##BLANK",'4M'!K22)</f>
        <v>##BLANK</v>
      </c>
    </row>
    <row r="1864" spans="2:6">
      <c r="B1864" s="1916" t="str">
        <f>'4M'!BN22</f>
        <v>B0305SIC_SDT</v>
      </c>
      <c r="C1864" s="239" t="s">
        <v>14406</v>
      </c>
      <c r="E1864" s="301" t="s">
        <v>683</v>
      </c>
      <c r="F1864" s="307" t="str">
        <f>IF(ISBLANK('4M'!L22),"##BLANK",'4M'!L22)</f>
        <v>##BLANK</v>
      </c>
    </row>
    <row r="1865" spans="2:6">
      <c r="B1865" s="1916" t="str">
        <f>'4M'!BO22</f>
        <v>B0305SIC_SD</v>
      </c>
      <c r="C1865" s="239" t="s">
        <v>14407</v>
      </c>
      <c r="E1865" s="301" t="s">
        <v>683</v>
      </c>
      <c r="F1865" s="307" t="str">
        <f>IF(ISBLANK('4M'!M22),"##BLANK",'4M'!M22)</f>
        <v>##BLANK</v>
      </c>
    </row>
    <row r="1866" spans="2:6">
      <c r="B1866" s="1916" t="str">
        <f>'4M'!BP22</f>
        <v>B0305SIC_TOT</v>
      </c>
      <c r="C1866" s="239" t="s">
        <v>14408</v>
      </c>
      <c r="E1866" s="301" t="s">
        <v>683</v>
      </c>
      <c r="F1866" s="307">
        <f>IF(ISBLANK('4M'!N22),"##BLANK",'4M'!N22)</f>
        <v>0</v>
      </c>
    </row>
    <row r="1867" spans="2:6">
      <c r="B1867" s="1916" t="str">
        <f>'4M'!BQ22</f>
        <v>B0305SIC_C_F</v>
      </c>
      <c r="C1867" s="239" t="s">
        <v>14409</v>
      </c>
      <c r="E1867" s="301" t="s">
        <v>683</v>
      </c>
      <c r="F1867" s="307" t="str">
        <f>IF(ISBLANK('4M'!O22),"##BLANK",'4M'!O22)</f>
        <v>##BLANK</v>
      </c>
    </row>
    <row r="1868" spans="2:6">
      <c r="B1868" s="1916" t="str">
        <f>'4M'!BR22</f>
        <v>B0305SIC_C_SWD</v>
      </c>
      <c r="C1868" s="239" t="s">
        <v>14410</v>
      </c>
      <c r="E1868" s="301" t="s">
        <v>683</v>
      </c>
      <c r="F1868" s="307" t="str">
        <f>IF(ISBLANK('4M'!P22),"##BLANK",'4M'!P22)</f>
        <v>##BLANK</v>
      </c>
    </row>
    <row r="1869" spans="2:6">
      <c r="B1869" s="1916" t="str">
        <f>'4M'!BS22</f>
        <v>B0305SIC_C_HD</v>
      </c>
      <c r="C1869" s="239" t="s">
        <v>14411</v>
      </c>
      <c r="E1869" s="301" t="s">
        <v>683</v>
      </c>
      <c r="F1869" s="307" t="str">
        <f>IF(ISBLANK('4M'!Q22),"##BLANK",'4M'!Q22)</f>
        <v>##BLANK</v>
      </c>
    </row>
    <row r="1870" spans="2:6">
      <c r="B1870" s="1916" t="str">
        <f>'4M'!BT22</f>
        <v>B0305SIC_C_STD</v>
      </c>
      <c r="C1870" s="239" t="s">
        <v>14412</v>
      </c>
      <c r="E1870" s="301" t="s">
        <v>683</v>
      </c>
      <c r="F1870" s="307" t="str">
        <f>IF(ISBLANK('4M'!R22),"##BLANK",'4M'!R22)</f>
        <v>##BLANK</v>
      </c>
    </row>
    <row r="1871" spans="2:6">
      <c r="B1871" s="1916" t="str">
        <f>'4M'!BU22</f>
        <v>B0305SIC_C_SLT</v>
      </c>
      <c r="C1871" s="239" t="s">
        <v>14413</v>
      </c>
      <c r="E1871" s="301" t="s">
        <v>683</v>
      </c>
      <c r="F1871" s="307" t="str">
        <f>IF(ISBLANK('4M'!S22),"##BLANK",'4M'!S22)</f>
        <v>##BLANK</v>
      </c>
    </row>
    <row r="1872" spans="2:6">
      <c r="B1872" s="1916" t="str">
        <f>'4M'!BV22</f>
        <v>B0305SIC_C_STP</v>
      </c>
      <c r="C1872" s="239" t="s">
        <v>14414</v>
      </c>
      <c r="E1872" s="301" t="s">
        <v>683</v>
      </c>
      <c r="F1872" s="307" t="str">
        <f>IF(ISBLANK('4M'!T22),"##BLANK",'4M'!T22)</f>
        <v>##BLANK</v>
      </c>
    </row>
    <row r="1873" spans="2:6">
      <c r="B1873" s="1916" t="str">
        <f>'4M'!BW22</f>
        <v>B0305SIC_C_SDT</v>
      </c>
      <c r="C1873" s="239" t="s">
        <v>14415</v>
      </c>
      <c r="E1873" s="301" t="s">
        <v>683</v>
      </c>
      <c r="F1873" s="307" t="str">
        <f>IF(ISBLANK('4M'!U22),"##BLANK",'4M'!U22)</f>
        <v>##BLANK</v>
      </c>
    </row>
    <row r="1874" spans="2:6">
      <c r="B1874" s="1916" t="str">
        <f>'4M'!BX22</f>
        <v>B0305SIC_C_SD</v>
      </c>
      <c r="C1874" s="239" t="s">
        <v>14416</v>
      </c>
      <c r="E1874" s="301" t="s">
        <v>683</v>
      </c>
      <c r="F1874" s="307" t="str">
        <f>IF(ISBLANK('4M'!V22),"##BLANK",'4M'!V22)</f>
        <v>##BLANK</v>
      </c>
    </row>
    <row r="1875" spans="2:6">
      <c r="B1875" s="1916" t="str">
        <f>'4M'!BY22</f>
        <v>B0305SIC_C_TOT</v>
      </c>
      <c r="C1875" s="239" t="s">
        <v>14417</v>
      </c>
      <c r="E1875" s="301" t="s">
        <v>683</v>
      </c>
      <c r="F1875" s="307">
        <f>IF(ISBLANK('4M'!W22),"##BLANK",'4M'!W22)</f>
        <v>0</v>
      </c>
    </row>
    <row r="1876" spans="2:6">
      <c r="B1876" s="1916" t="str">
        <f>'4M'!BH23</f>
        <v>B0306SIO_F</v>
      </c>
      <c r="C1876" s="239" t="s">
        <v>14418</v>
      </c>
      <c r="E1876" s="301" t="s">
        <v>683</v>
      </c>
      <c r="F1876" s="307" t="str">
        <f>IF(ISBLANK('4M'!F23),"##BLANK",'4M'!F23)</f>
        <v>##BLANK</v>
      </c>
    </row>
    <row r="1877" spans="2:6">
      <c r="B1877" s="1916" t="str">
        <f>'4M'!BI23</f>
        <v>B0306SIO_SWD</v>
      </c>
      <c r="C1877" s="239" t="s">
        <v>14419</v>
      </c>
      <c r="E1877" s="301" t="s">
        <v>683</v>
      </c>
      <c r="F1877" s="307" t="str">
        <f>IF(ISBLANK('4M'!G23),"##BLANK",'4M'!G23)</f>
        <v>##BLANK</v>
      </c>
    </row>
    <row r="1878" spans="2:6">
      <c r="B1878" s="1916" t="str">
        <f>'4M'!BJ23</f>
        <v>B0306SIO_HD</v>
      </c>
      <c r="C1878" s="239" t="s">
        <v>14420</v>
      </c>
      <c r="E1878" s="301" t="s">
        <v>683</v>
      </c>
      <c r="F1878" s="307" t="str">
        <f>IF(ISBLANK('4M'!H23),"##BLANK",'4M'!H23)</f>
        <v>##BLANK</v>
      </c>
    </row>
    <row r="1879" spans="2:6">
      <c r="B1879" s="1916" t="str">
        <f>'4M'!BK23</f>
        <v>B0306SIO_STD</v>
      </c>
      <c r="C1879" s="239" t="s">
        <v>14421</v>
      </c>
      <c r="E1879" s="301" t="s">
        <v>683</v>
      </c>
      <c r="F1879" s="307" t="str">
        <f>IF(ISBLANK('4M'!I23),"##BLANK",'4M'!I23)</f>
        <v>##BLANK</v>
      </c>
    </row>
    <row r="1880" spans="2:6">
      <c r="B1880" s="1916" t="str">
        <f>'4M'!BL23</f>
        <v>B0306SIO_SLT</v>
      </c>
      <c r="C1880" s="239" t="s">
        <v>14422</v>
      </c>
      <c r="E1880" s="301" t="s">
        <v>683</v>
      </c>
      <c r="F1880" s="307" t="str">
        <f>IF(ISBLANK('4M'!J23),"##BLANK",'4M'!J23)</f>
        <v>##BLANK</v>
      </c>
    </row>
    <row r="1881" spans="2:6">
      <c r="B1881" s="1916" t="str">
        <f>'4M'!BM23</f>
        <v>B0306SIO_STP</v>
      </c>
      <c r="C1881" s="239" t="s">
        <v>14423</v>
      </c>
      <c r="E1881" s="301" t="s">
        <v>683</v>
      </c>
      <c r="F1881" s="307" t="str">
        <f>IF(ISBLANK('4M'!K23),"##BLANK",'4M'!K23)</f>
        <v>##BLANK</v>
      </c>
    </row>
    <row r="1882" spans="2:6">
      <c r="B1882" s="1916" t="str">
        <f>'4M'!BN23</f>
        <v>B0306SIO_SDT</v>
      </c>
      <c r="C1882" s="239" t="s">
        <v>14424</v>
      </c>
      <c r="E1882" s="301" t="s">
        <v>683</v>
      </c>
      <c r="F1882" s="307" t="str">
        <f>IF(ISBLANK('4M'!L23),"##BLANK",'4M'!L23)</f>
        <v>##BLANK</v>
      </c>
    </row>
    <row r="1883" spans="2:6">
      <c r="B1883" s="1916" t="str">
        <f>'4M'!BO23</f>
        <v>B0306SIO_SD</v>
      </c>
      <c r="C1883" s="239" t="s">
        <v>14425</v>
      </c>
      <c r="E1883" s="301" t="s">
        <v>683</v>
      </c>
      <c r="F1883" s="307" t="str">
        <f>IF(ISBLANK('4M'!M23),"##BLANK",'4M'!M23)</f>
        <v>##BLANK</v>
      </c>
    </row>
    <row r="1884" spans="2:6">
      <c r="B1884" s="1916" t="str">
        <f>'4M'!BP23</f>
        <v>B0306SIO_TOT</v>
      </c>
      <c r="C1884" s="239" t="s">
        <v>14426</v>
      </c>
      <c r="E1884" s="301" t="s">
        <v>683</v>
      </c>
      <c r="F1884" s="307">
        <f>IF(ISBLANK('4M'!N23),"##BLANK",'4M'!N23)</f>
        <v>0</v>
      </c>
    </row>
    <row r="1885" spans="2:6">
      <c r="B1885" s="1916" t="str">
        <f>'4M'!BQ23</f>
        <v>B0306SIO_C_F</v>
      </c>
      <c r="C1885" s="239" t="s">
        <v>14427</v>
      </c>
      <c r="E1885" s="301" t="s">
        <v>683</v>
      </c>
      <c r="F1885" s="307" t="str">
        <f>IF(ISBLANK('4M'!O23),"##BLANK",'4M'!O23)</f>
        <v>##BLANK</v>
      </c>
    </row>
    <row r="1886" spans="2:6">
      <c r="B1886" s="1916" t="str">
        <f>'4M'!BR23</f>
        <v>B0306SIO_C_SWD</v>
      </c>
      <c r="C1886" s="239" t="s">
        <v>14428</v>
      </c>
      <c r="E1886" s="301" t="s">
        <v>683</v>
      </c>
      <c r="F1886" s="307" t="str">
        <f>IF(ISBLANK('4M'!P23),"##BLANK",'4M'!P23)</f>
        <v>##BLANK</v>
      </c>
    </row>
    <row r="1887" spans="2:6">
      <c r="B1887" s="1916" t="str">
        <f>'4M'!BS23</f>
        <v>B0306SIO_C_HD</v>
      </c>
      <c r="C1887" s="239" t="s">
        <v>14429</v>
      </c>
      <c r="E1887" s="301" t="s">
        <v>683</v>
      </c>
      <c r="F1887" s="307" t="str">
        <f>IF(ISBLANK('4M'!Q23),"##BLANK",'4M'!Q23)</f>
        <v>##BLANK</v>
      </c>
    </row>
    <row r="1888" spans="2:6">
      <c r="B1888" s="1916" t="str">
        <f>'4M'!BT23</f>
        <v>B0306SIO_C_STD</v>
      </c>
      <c r="C1888" s="239" t="s">
        <v>14430</v>
      </c>
      <c r="E1888" s="301" t="s">
        <v>683</v>
      </c>
      <c r="F1888" s="307" t="str">
        <f>IF(ISBLANK('4M'!R23),"##BLANK",'4M'!R23)</f>
        <v>##BLANK</v>
      </c>
    </row>
    <row r="1889" spans="2:6">
      <c r="B1889" s="1916" t="str">
        <f>'4M'!BU23</f>
        <v>B0306SIO_C_SLT</v>
      </c>
      <c r="C1889" s="239" t="s">
        <v>14431</v>
      </c>
      <c r="E1889" s="301" t="s">
        <v>683</v>
      </c>
      <c r="F1889" s="307" t="str">
        <f>IF(ISBLANK('4M'!S23),"##BLANK",'4M'!S23)</f>
        <v>##BLANK</v>
      </c>
    </row>
    <row r="1890" spans="2:6">
      <c r="B1890" s="1916" t="str">
        <f>'4M'!BV23</f>
        <v>B0306SIO_C_STP</v>
      </c>
      <c r="C1890" s="239" t="s">
        <v>14432</v>
      </c>
      <c r="E1890" s="301" t="s">
        <v>683</v>
      </c>
      <c r="F1890" s="307" t="str">
        <f>IF(ISBLANK('4M'!T23),"##BLANK",'4M'!T23)</f>
        <v>##BLANK</v>
      </c>
    </row>
    <row r="1891" spans="2:6">
      <c r="B1891" s="1916" t="str">
        <f>'4M'!BW23</f>
        <v>B0306SIO_C_SDT</v>
      </c>
      <c r="C1891" s="239" t="s">
        <v>14433</v>
      </c>
      <c r="E1891" s="301" t="s">
        <v>683</v>
      </c>
      <c r="F1891" s="307" t="str">
        <f>IF(ISBLANK('4M'!U23),"##BLANK",'4M'!U23)</f>
        <v>##BLANK</v>
      </c>
    </row>
    <row r="1892" spans="2:6">
      <c r="B1892" s="1916" t="str">
        <f>'4M'!BX23</f>
        <v>B0306SIO_C_SD</v>
      </c>
      <c r="C1892" s="239" t="s">
        <v>14434</v>
      </c>
      <c r="E1892" s="301" t="s">
        <v>683</v>
      </c>
      <c r="F1892" s="307" t="str">
        <f>IF(ISBLANK('4M'!V23),"##BLANK",'4M'!V23)</f>
        <v>##BLANK</v>
      </c>
    </row>
    <row r="1893" spans="2:6">
      <c r="B1893" s="1916" t="str">
        <f>'4M'!BY23</f>
        <v>B0306SIO_C_TOT</v>
      </c>
      <c r="C1893" s="239" t="s">
        <v>14435</v>
      </c>
      <c r="E1893" s="301" t="s">
        <v>683</v>
      </c>
      <c r="F1893" s="307">
        <f>IF(ISBLANK('4M'!W23),"##BLANK",'4M'!W23)</f>
        <v>0</v>
      </c>
    </row>
    <row r="1894" spans="2:6">
      <c r="B1894" s="1916" t="str">
        <f>'4M'!BH24</f>
        <v>B0307SIT_F</v>
      </c>
      <c r="C1894" s="239" t="s">
        <v>14436</v>
      </c>
      <c r="E1894" s="301" t="s">
        <v>683</v>
      </c>
      <c r="F1894" s="307">
        <f>IF(ISBLANK('4M'!F24),"##BLANK",'4M'!F24)</f>
        <v>0</v>
      </c>
    </row>
    <row r="1895" spans="2:6">
      <c r="B1895" s="1916" t="str">
        <f>'4M'!BI24</f>
        <v>B0307SIT_SWD</v>
      </c>
      <c r="C1895" s="239" t="s">
        <v>14437</v>
      </c>
      <c r="E1895" s="301" t="s">
        <v>683</v>
      </c>
      <c r="F1895" s="307">
        <f>IF(ISBLANK('4M'!G24),"##BLANK",'4M'!G24)</f>
        <v>0</v>
      </c>
    </row>
    <row r="1896" spans="2:6">
      <c r="B1896" s="1916" t="str">
        <f>'4M'!BJ24</f>
        <v>B0307SIT_HD</v>
      </c>
      <c r="C1896" s="239" t="s">
        <v>14438</v>
      </c>
      <c r="E1896" s="301" t="s">
        <v>683</v>
      </c>
      <c r="F1896" s="307">
        <f>IF(ISBLANK('4M'!H24),"##BLANK",'4M'!H24)</f>
        <v>0</v>
      </c>
    </row>
    <row r="1897" spans="2:6">
      <c r="B1897" s="1916" t="str">
        <f>'4M'!BK24</f>
        <v>B0307SIT_STD</v>
      </c>
      <c r="C1897" s="239" t="s">
        <v>14439</v>
      </c>
      <c r="E1897" s="301" t="s">
        <v>683</v>
      </c>
      <c r="F1897" s="307">
        <f>IF(ISBLANK('4M'!I24),"##BLANK",'4M'!I24)</f>
        <v>0</v>
      </c>
    </row>
    <row r="1898" spans="2:6">
      <c r="B1898" s="1916" t="str">
        <f>'4M'!BL24</f>
        <v>B0307SIT_SLT</v>
      </c>
      <c r="C1898" s="239" t="s">
        <v>14440</v>
      </c>
      <c r="E1898" s="301" t="s">
        <v>683</v>
      </c>
      <c r="F1898" s="307">
        <f>IF(ISBLANK('4M'!J24),"##BLANK",'4M'!J24)</f>
        <v>0</v>
      </c>
    </row>
    <row r="1899" spans="2:6">
      <c r="B1899" s="1916" t="str">
        <f>'4M'!BM24</f>
        <v>B0307SIT_STP</v>
      </c>
      <c r="C1899" s="239" t="s">
        <v>14441</v>
      </c>
      <c r="E1899" s="301" t="s">
        <v>683</v>
      </c>
      <c r="F1899" s="307">
        <f>IF(ISBLANK('4M'!K24),"##BLANK",'4M'!K24)</f>
        <v>0</v>
      </c>
    </row>
    <row r="1900" spans="2:6">
      <c r="B1900" s="1916" t="str">
        <f>'4M'!BN24</f>
        <v>B0307SIT_SDT</v>
      </c>
      <c r="C1900" s="239" t="s">
        <v>14442</v>
      </c>
      <c r="E1900" s="301" t="s">
        <v>683</v>
      </c>
      <c r="F1900" s="307">
        <f>IF(ISBLANK('4M'!L24),"##BLANK",'4M'!L24)</f>
        <v>0</v>
      </c>
    </row>
    <row r="1901" spans="2:6">
      <c r="B1901" s="1916" t="str">
        <f>'4M'!BO24</f>
        <v>B0307SIT_SD</v>
      </c>
      <c r="C1901" s="239" t="s">
        <v>14443</v>
      </c>
      <c r="E1901" s="301" t="s">
        <v>683</v>
      </c>
      <c r="F1901" s="307">
        <f>IF(ISBLANK('4M'!M24),"##BLANK",'4M'!M24)</f>
        <v>0</v>
      </c>
    </row>
    <row r="1902" spans="2:6">
      <c r="B1902" s="1916" t="str">
        <f>'4M'!BP24</f>
        <v>B0307SIT_TOT</v>
      </c>
      <c r="C1902" s="239" t="s">
        <v>14444</v>
      </c>
      <c r="E1902" s="301" t="s">
        <v>683</v>
      </c>
      <c r="F1902" s="307">
        <f>IF(ISBLANK('4M'!N24),"##BLANK",'4M'!N24)</f>
        <v>0</v>
      </c>
    </row>
    <row r="1903" spans="2:6">
      <c r="B1903" s="1916" t="str">
        <f>'4M'!BQ24</f>
        <v>B0307SIT_C_F</v>
      </c>
      <c r="C1903" s="239" t="s">
        <v>14445</v>
      </c>
      <c r="E1903" s="301" t="s">
        <v>683</v>
      </c>
      <c r="F1903" s="307">
        <f>IF(ISBLANK('4M'!O24),"##BLANK",'4M'!O24)</f>
        <v>0</v>
      </c>
    </row>
    <row r="1904" spans="2:6">
      <c r="B1904" s="1916" t="str">
        <f>'4M'!BR24</f>
        <v>B0307SIT_C_SWD</v>
      </c>
      <c r="C1904" s="239" t="s">
        <v>14446</v>
      </c>
      <c r="E1904" s="301" t="s">
        <v>683</v>
      </c>
      <c r="F1904" s="307">
        <f>IF(ISBLANK('4M'!P24),"##BLANK",'4M'!P24)</f>
        <v>0</v>
      </c>
    </row>
    <row r="1905" spans="2:6">
      <c r="B1905" s="1916" t="str">
        <f>'4M'!BS24</f>
        <v>B0307SIT_C_HD</v>
      </c>
      <c r="C1905" s="239" t="s">
        <v>14447</v>
      </c>
      <c r="E1905" s="301" t="s">
        <v>683</v>
      </c>
      <c r="F1905" s="307">
        <f>IF(ISBLANK('4M'!Q24),"##BLANK",'4M'!Q24)</f>
        <v>0</v>
      </c>
    </row>
    <row r="1906" spans="2:6">
      <c r="B1906" s="1916" t="str">
        <f>'4M'!BT24</f>
        <v>B0307SIT_C_STD</v>
      </c>
      <c r="C1906" s="239" t="s">
        <v>14448</v>
      </c>
      <c r="E1906" s="301" t="s">
        <v>683</v>
      </c>
      <c r="F1906" s="307">
        <f>IF(ISBLANK('4M'!R24),"##BLANK",'4M'!R24)</f>
        <v>0</v>
      </c>
    </row>
    <row r="1907" spans="2:6">
      <c r="B1907" s="1916" t="str">
        <f>'4M'!BU24</f>
        <v>B0307SIT_C_SLT</v>
      </c>
      <c r="C1907" s="239" t="s">
        <v>14449</v>
      </c>
      <c r="E1907" s="301" t="s">
        <v>683</v>
      </c>
      <c r="F1907" s="307">
        <f>IF(ISBLANK('4M'!S24),"##BLANK",'4M'!S24)</f>
        <v>0</v>
      </c>
    </row>
    <row r="1908" spans="2:6">
      <c r="B1908" s="1916" t="str">
        <f>'4M'!BV24</f>
        <v>B0307SIT_C_STP</v>
      </c>
      <c r="C1908" s="239" t="s">
        <v>14450</v>
      </c>
      <c r="E1908" s="301" t="s">
        <v>683</v>
      </c>
      <c r="F1908" s="307">
        <f>IF(ISBLANK('4M'!T24),"##BLANK",'4M'!T24)</f>
        <v>0</v>
      </c>
    </row>
    <row r="1909" spans="2:6">
      <c r="B1909" s="1916" t="str">
        <f>'4M'!BW24</f>
        <v>B0307SIT_C_SDT</v>
      </c>
      <c r="C1909" s="239" t="s">
        <v>14451</v>
      </c>
      <c r="E1909" s="301" t="s">
        <v>683</v>
      </c>
      <c r="F1909" s="307">
        <f>IF(ISBLANK('4M'!U24),"##BLANK",'4M'!U24)</f>
        <v>0</v>
      </c>
    </row>
    <row r="1910" spans="2:6">
      <c r="B1910" s="1916" t="str">
        <f>'4M'!BX24</f>
        <v>B0307SIT_C_SD</v>
      </c>
      <c r="C1910" s="239" t="s">
        <v>14452</v>
      </c>
      <c r="E1910" s="301" t="s">
        <v>683</v>
      </c>
      <c r="F1910" s="307">
        <f>IF(ISBLANK('4M'!V24),"##BLANK",'4M'!V24)</f>
        <v>0</v>
      </c>
    </row>
    <row r="1911" spans="2:6">
      <c r="B1911" s="1916" t="str">
        <f>'4M'!BY24</f>
        <v>B0307SIT_C_TOT</v>
      </c>
      <c r="C1911" s="239" t="s">
        <v>14453</v>
      </c>
      <c r="E1911" s="301" t="s">
        <v>683</v>
      </c>
      <c r="F1911" s="307">
        <f>IF(ISBLANK('4M'!W24),"##BLANK",'4M'!W24)</f>
        <v>0</v>
      </c>
    </row>
    <row r="1912" spans="2:6">
      <c r="B1912" s="1916" t="str">
        <f>'4M'!BZ24</f>
        <v>B0384TCT_TE</v>
      </c>
      <c r="C1912" s="239" t="s">
        <v>14454</v>
      </c>
      <c r="E1912" s="301" t="s">
        <v>683</v>
      </c>
      <c r="F1912" s="307" t="str">
        <f>IF(ISBLANK('4M'!X24),"##BLANK",'4M'!X24)</f>
        <v>##BLANK</v>
      </c>
    </row>
    <row r="1913" spans="2:6">
      <c r="B1913" s="1916" t="str">
        <f>'4M'!CA24</f>
        <v>B0384TCT_TA</v>
      </c>
      <c r="C1913" s="239" t="s">
        <v>14455</v>
      </c>
      <c r="E1913" s="301" t="s">
        <v>683</v>
      </c>
      <c r="F1913" s="307" t="str">
        <f>IF(ISBLANK('4M'!Y24),"##BLANK",'4M'!Y24)</f>
        <v>##BLANK</v>
      </c>
    </row>
    <row r="1914" spans="2:6">
      <c r="B1914" s="1916" t="str">
        <f>'4M'!CB24</f>
        <v>B0384TCT_TC</v>
      </c>
      <c r="C1914" s="239" t="s">
        <v>14456</v>
      </c>
      <c r="E1914" s="301" t="s">
        <v>683</v>
      </c>
      <c r="F1914" s="307" t="str">
        <f>IF(ISBLANK('4M'!Z24),"##BLANK",'4M'!Z24)</f>
        <v>##BLANK</v>
      </c>
    </row>
    <row r="1915" spans="2:6">
      <c r="B1915" s="1916" t="str">
        <f>'4M'!BH25</f>
        <v>B0308SSC_F</v>
      </c>
      <c r="C1915" s="239" t="s">
        <v>14457</v>
      </c>
      <c r="E1915" s="301" t="s">
        <v>683</v>
      </c>
      <c r="F1915" s="307" t="str">
        <f>IF(ISBLANK('4M'!F25),"##BLANK",'4M'!F25)</f>
        <v>##BLANK</v>
      </c>
    </row>
    <row r="1916" spans="2:6">
      <c r="B1916" s="1916" t="str">
        <f>'4M'!BI25</f>
        <v>B0308SSC_SWD</v>
      </c>
      <c r="C1916" s="239" t="s">
        <v>14458</v>
      </c>
      <c r="E1916" s="301" t="s">
        <v>683</v>
      </c>
      <c r="F1916" s="307" t="str">
        <f>IF(ISBLANK('4M'!G25),"##BLANK",'4M'!G25)</f>
        <v>##BLANK</v>
      </c>
    </row>
    <row r="1917" spans="2:6">
      <c r="B1917" s="1916" t="str">
        <f>'4M'!BJ25</f>
        <v>B0308SSC_HD</v>
      </c>
      <c r="C1917" s="239" t="s">
        <v>14459</v>
      </c>
      <c r="E1917" s="301" t="s">
        <v>683</v>
      </c>
      <c r="F1917" s="307" t="str">
        <f>IF(ISBLANK('4M'!H25),"##BLANK",'4M'!H25)</f>
        <v>##BLANK</v>
      </c>
    </row>
    <row r="1918" spans="2:6">
      <c r="B1918" s="1916" t="str">
        <f>'4M'!BK25</f>
        <v>B0308SSC_STD</v>
      </c>
      <c r="C1918" s="239" t="s">
        <v>14460</v>
      </c>
      <c r="E1918" s="301" t="s">
        <v>683</v>
      </c>
      <c r="F1918" s="307" t="str">
        <f>IF(ISBLANK('4M'!I25),"##BLANK",'4M'!I25)</f>
        <v>##BLANK</v>
      </c>
    </row>
    <row r="1919" spans="2:6">
      <c r="B1919" s="1916" t="str">
        <f>'4M'!BL25</f>
        <v>B0308SSC_SLT</v>
      </c>
      <c r="C1919" s="239" t="s">
        <v>14461</v>
      </c>
      <c r="E1919" s="301" t="s">
        <v>683</v>
      </c>
      <c r="F1919" s="307" t="str">
        <f>IF(ISBLANK('4M'!J25),"##BLANK",'4M'!J25)</f>
        <v>##BLANK</v>
      </c>
    </row>
    <row r="1920" spans="2:6">
      <c r="B1920" s="1916" t="str">
        <f>'4M'!BM25</f>
        <v>B0308SSC_STP</v>
      </c>
      <c r="C1920" s="239" t="s">
        <v>14462</v>
      </c>
      <c r="E1920" s="301" t="s">
        <v>683</v>
      </c>
      <c r="F1920" s="307" t="str">
        <f>IF(ISBLANK('4M'!K25),"##BLANK",'4M'!K25)</f>
        <v>##BLANK</v>
      </c>
    </row>
    <row r="1921" spans="2:6">
      <c r="B1921" s="1916" t="str">
        <f>'4M'!BN25</f>
        <v>B0308SSC_SDT</v>
      </c>
      <c r="C1921" s="239" t="s">
        <v>14463</v>
      </c>
      <c r="E1921" s="301" t="s">
        <v>683</v>
      </c>
      <c r="F1921" s="307" t="str">
        <f>IF(ISBLANK('4M'!L25),"##BLANK",'4M'!L25)</f>
        <v>##BLANK</v>
      </c>
    </row>
    <row r="1922" spans="2:6">
      <c r="B1922" s="1916" t="str">
        <f>'4M'!BO25</f>
        <v>B0308SSC_SD</v>
      </c>
      <c r="C1922" s="239" t="s">
        <v>14464</v>
      </c>
      <c r="E1922" s="301" t="s">
        <v>683</v>
      </c>
      <c r="F1922" s="307" t="str">
        <f>IF(ISBLANK('4M'!M25),"##BLANK",'4M'!M25)</f>
        <v>##BLANK</v>
      </c>
    </row>
    <row r="1923" spans="2:6">
      <c r="B1923" s="1916" t="str">
        <f>'4M'!BP25</f>
        <v>B0308SSC_TOT</v>
      </c>
      <c r="C1923" s="239" t="s">
        <v>14465</v>
      </c>
      <c r="E1923" s="301" t="s">
        <v>683</v>
      </c>
      <c r="F1923" s="307">
        <f>IF(ISBLANK('4M'!N25),"##BLANK",'4M'!N25)</f>
        <v>0</v>
      </c>
    </row>
    <row r="1924" spans="2:6">
      <c r="B1924" s="1916" t="str">
        <f>'4M'!BQ25</f>
        <v>B0308SSC_C_F</v>
      </c>
      <c r="C1924" s="239" t="s">
        <v>14466</v>
      </c>
      <c r="E1924" s="301" t="s">
        <v>683</v>
      </c>
      <c r="F1924" s="307" t="str">
        <f>IF(ISBLANK('4M'!O25),"##BLANK",'4M'!O25)</f>
        <v>##BLANK</v>
      </c>
    </row>
    <row r="1925" spans="2:6">
      <c r="B1925" s="1916" t="str">
        <f>'4M'!BR25</f>
        <v>B0308SSC_C_SWD</v>
      </c>
      <c r="C1925" s="239" t="s">
        <v>14467</v>
      </c>
      <c r="E1925" s="301" t="s">
        <v>683</v>
      </c>
      <c r="F1925" s="307" t="str">
        <f>IF(ISBLANK('4M'!P25),"##BLANK",'4M'!P25)</f>
        <v>##BLANK</v>
      </c>
    </row>
    <row r="1926" spans="2:6">
      <c r="B1926" s="1916" t="str">
        <f>'4M'!BS25</f>
        <v>B0308SSC_C_HD</v>
      </c>
      <c r="C1926" s="239" t="s">
        <v>14468</v>
      </c>
      <c r="E1926" s="301" t="s">
        <v>683</v>
      </c>
      <c r="F1926" s="307" t="str">
        <f>IF(ISBLANK('4M'!Q25),"##BLANK",'4M'!Q25)</f>
        <v>##BLANK</v>
      </c>
    </row>
    <row r="1927" spans="2:6">
      <c r="B1927" s="1916" t="str">
        <f>'4M'!BT25</f>
        <v>B0308SSC_C_STD</v>
      </c>
      <c r="C1927" s="239" t="s">
        <v>14469</v>
      </c>
      <c r="E1927" s="301" t="s">
        <v>683</v>
      </c>
      <c r="F1927" s="307" t="str">
        <f>IF(ISBLANK('4M'!R25),"##BLANK",'4M'!R25)</f>
        <v>##BLANK</v>
      </c>
    </row>
    <row r="1928" spans="2:6">
      <c r="B1928" s="1916" t="str">
        <f>'4M'!BU25</f>
        <v>B0308SSC_C_SLT</v>
      </c>
      <c r="C1928" s="239" t="s">
        <v>14470</v>
      </c>
      <c r="E1928" s="301" t="s">
        <v>683</v>
      </c>
      <c r="F1928" s="307" t="str">
        <f>IF(ISBLANK('4M'!S25),"##BLANK",'4M'!S25)</f>
        <v>##BLANK</v>
      </c>
    </row>
    <row r="1929" spans="2:6">
      <c r="B1929" s="1916" t="str">
        <f>'4M'!BV25</f>
        <v>B0308SSC_C_STP</v>
      </c>
      <c r="C1929" s="239" t="s">
        <v>14471</v>
      </c>
      <c r="E1929" s="301" t="s">
        <v>683</v>
      </c>
      <c r="F1929" s="307" t="str">
        <f>IF(ISBLANK('4M'!T25),"##BLANK",'4M'!T25)</f>
        <v>##BLANK</v>
      </c>
    </row>
    <row r="1930" spans="2:6">
      <c r="B1930" s="1916" t="str">
        <f>'4M'!BW25</f>
        <v>B0308SSC_C_SDT</v>
      </c>
      <c r="C1930" s="239" t="s">
        <v>14472</v>
      </c>
      <c r="E1930" s="301" t="s">
        <v>683</v>
      </c>
      <c r="F1930" s="307" t="str">
        <f>IF(ISBLANK('4M'!U25),"##BLANK",'4M'!U25)</f>
        <v>##BLANK</v>
      </c>
    </row>
    <row r="1931" spans="2:6">
      <c r="B1931" s="1916" t="str">
        <f>'4M'!BX25</f>
        <v>B0308SSC_C_SD</v>
      </c>
      <c r="C1931" s="239" t="s">
        <v>14473</v>
      </c>
      <c r="E1931" s="301" t="s">
        <v>683</v>
      </c>
      <c r="F1931" s="307" t="str">
        <f>IF(ISBLANK('4M'!V25),"##BLANK",'4M'!V25)</f>
        <v>##BLANK</v>
      </c>
    </row>
    <row r="1932" spans="2:6">
      <c r="B1932" s="1916" t="str">
        <f>'4M'!BY25</f>
        <v>B0308SSC_C_TOT</v>
      </c>
      <c r="C1932" s="239" t="s">
        <v>14474</v>
      </c>
      <c r="E1932" s="301" t="s">
        <v>683</v>
      </c>
      <c r="F1932" s="307">
        <f>IF(ISBLANK('4M'!W25),"##BLANK",'4M'!W25)</f>
        <v>0</v>
      </c>
    </row>
    <row r="1933" spans="2:6">
      <c r="B1933" s="1916" t="str">
        <f>'4M'!BH26</f>
        <v>B0309SSO_F</v>
      </c>
      <c r="C1933" s="239" t="s">
        <v>14475</v>
      </c>
      <c r="E1933" s="301" t="s">
        <v>683</v>
      </c>
      <c r="F1933" s="307" t="str">
        <f>IF(ISBLANK('4M'!F26),"##BLANK",'4M'!F26)</f>
        <v>##BLANK</v>
      </c>
    </row>
    <row r="1934" spans="2:6">
      <c r="B1934" s="1916" t="str">
        <f>'4M'!BI26</f>
        <v>B0309SSO_SWD</v>
      </c>
      <c r="C1934" s="239" t="s">
        <v>14476</v>
      </c>
      <c r="E1934" s="301" t="s">
        <v>683</v>
      </c>
      <c r="F1934" s="307" t="str">
        <f>IF(ISBLANK('4M'!G26),"##BLANK",'4M'!G26)</f>
        <v>##BLANK</v>
      </c>
    </row>
    <row r="1935" spans="2:6">
      <c r="B1935" s="1916" t="str">
        <f>'4M'!BJ26</f>
        <v>B0309SSO_HD</v>
      </c>
      <c r="C1935" s="239" t="s">
        <v>14477</v>
      </c>
      <c r="E1935" s="301" t="s">
        <v>683</v>
      </c>
      <c r="F1935" s="307" t="str">
        <f>IF(ISBLANK('4M'!H26),"##BLANK",'4M'!H26)</f>
        <v>##BLANK</v>
      </c>
    </row>
    <row r="1936" spans="2:6">
      <c r="B1936" s="1916" t="str">
        <f>'4M'!BK26</f>
        <v>B0309SSO_STD</v>
      </c>
      <c r="C1936" s="239" t="s">
        <v>14478</v>
      </c>
      <c r="E1936" s="301" t="s">
        <v>683</v>
      </c>
      <c r="F1936" s="307" t="str">
        <f>IF(ISBLANK('4M'!I26),"##BLANK",'4M'!I26)</f>
        <v>##BLANK</v>
      </c>
    </row>
    <row r="1937" spans="2:6">
      <c r="B1937" s="1916" t="str">
        <f>'4M'!BL26</f>
        <v>B0309SSO_SLT</v>
      </c>
      <c r="C1937" s="239" t="s">
        <v>14479</v>
      </c>
      <c r="E1937" s="301" t="s">
        <v>683</v>
      </c>
      <c r="F1937" s="307" t="str">
        <f>IF(ISBLANK('4M'!J26),"##BLANK",'4M'!J26)</f>
        <v>##BLANK</v>
      </c>
    </row>
    <row r="1938" spans="2:6">
      <c r="B1938" s="1916" t="str">
        <f>'4M'!BM26</f>
        <v>B0309SSO_STP</v>
      </c>
      <c r="C1938" s="239" t="s">
        <v>14480</v>
      </c>
      <c r="E1938" s="301" t="s">
        <v>683</v>
      </c>
      <c r="F1938" s="307" t="str">
        <f>IF(ISBLANK('4M'!K26),"##BLANK",'4M'!K26)</f>
        <v>##BLANK</v>
      </c>
    </row>
    <row r="1939" spans="2:6">
      <c r="B1939" s="1916" t="str">
        <f>'4M'!BN26</f>
        <v>B0309SSO_SDT</v>
      </c>
      <c r="C1939" s="239" t="s">
        <v>14481</v>
      </c>
      <c r="E1939" s="301" t="s">
        <v>683</v>
      </c>
      <c r="F1939" s="307" t="str">
        <f>IF(ISBLANK('4M'!L26),"##BLANK",'4M'!L26)</f>
        <v>##BLANK</v>
      </c>
    </row>
    <row r="1940" spans="2:6">
      <c r="B1940" s="1916" t="str">
        <f>'4M'!BO26</f>
        <v>B0309SSO_SD</v>
      </c>
      <c r="C1940" s="239" t="s">
        <v>14482</v>
      </c>
      <c r="E1940" s="301" t="s">
        <v>683</v>
      </c>
      <c r="F1940" s="307" t="str">
        <f>IF(ISBLANK('4M'!M26),"##BLANK",'4M'!M26)</f>
        <v>##BLANK</v>
      </c>
    </row>
    <row r="1941" spans="2:6">
      <c r="B1941" s="1916" t="str">
        <f>'4M'!BP26</f>
        <v>B0309SSO_TOT</v>
      </c>
      <c r="C1941" s="239" t="s">
        <v>14483</v>
      </c>
      <c r="E1941" s="301" t="s">
        <v>683</v>
      </c>
      <c r="F1941" s="307">
        <f>IF(ISBLANK('4M'!N26),"##BLANK",'4M'!N26)</f>
        <v>0</v>
      </c>
    </row>
    <row r="1942" spans="2:6">
      <c r="B1942" s="1916" t="str">
        <f>'4M'!BQ26</f>
        <v>B0309SSO_C_F</v>
      </c>
      <c r="C1942" s="239" t="s">
        <v>14484</v>
      </c>
      <c r="E1942" s="301" t="s">
        <v>683</v>
      </c>
      <c r="F1942" s="307" t="str">
        <f>IF(ISBLANK('4M'!O26),"##BLANK",'4M'!O26)</f>
        <v>##BLANK</v>
      </c>
    </row>
    <row r="1943" spans="2:6">
      <c r="B1943" s="1916" t="str">
        <f>'4M'!BR26</f>
        <v>B0309SSO_C_SWD</v>
      </c>
      <c r="C1943" s="239" t="s">
        <v>14485</v>
      </c>
      <c r="E1943" s="301" t="s">
        <v>683</v>
      </c>
      <c r="F1943" s="307" t="str">
        <f>IF(ISBLANK('4M'!P26),"##BLANK",'4M'!P26)</f>
        <v>##BLANK</v>
      </c>
    </row>
    <row r="1944" spans="2:6">
      <c r="B1944" s="1916" t="str">
        <f>'4M'!BS26</f>
        <v>B0309SSO_C_HD</v>
      </c>
      <c r="C1944" s="239" t="s">
        <v>14486</v>
      </c>
      <c r="E1944" s="301" t="s">
        <v>683</v>
      </c>
      <c r="F1944" s="307" t="str">
        <f>IF(ISBLANK('4M'!Q26),"##BLANK",'4M'!Q26)</f>
        <v>##BLANK</v>
      </c>
    </row>
    <row r="1945" spans="2:6">
      <c r="B1945" s="1916" t="str">
        <f>'4M'!BT26</f>
        <v>B0309SSO_C_STD</v>
      </c>
      <c r="C1945" s="239" t="s">
        <v>14487</v>
      </c>
      <c r="E1945" s="301" t="s">
        <v>683</v>
      </c>
      <c r="F1945" s="307" t="str">
        <f>IF(ISBLANK('4M'!R26),"##BLANK",'4M'!R26)</f>
        <v>##BLANK</v>
      </c>
    </row>
    <row r="1946" spans="2:6">
      <c r="B1946" s="1916" t="str">
        <f>'4M'!BU26</f>
        <v>B0309SSO_C_SLT</v>
      </c>
      <c r="C1946" s="239" t="s">
        <v>14488</v>
      </c>
      <c r="E1946" s="301" t="s">
        <v>683</v>
      </c>
      <c r="F1946" s="307" t="str">
        <f>IF(ISBLANK('4M'!S26),"##BLANK",'4M'!S26)</f>
        <v>##BLANK</v>
      </c>
    </row>
    <row r="1947" spans="2:6">
      <c r="B1947" s="1916" t="str">
        <f>'4M'!BV26</f>
        <v>B0309SSO_C_STP</v>
      </c>
      <c r="C1947" s="239" t="s">
        <v>14489</v>
      </c>
      <c r="E1947" s="301" t="s">
        <v>683</v>
      </c>
      <c r="F1947" s="307" t="str">
        <f>IF(ISBLANK('4M'!T26),"##BLANK",'4M'!T26)</f>
        <v>##BLANK</v>
      </c>
    </row>
    <row r="1948" spans="2:6">
      <c r="B1948" s="1916" t="str">
        <f>'4M'!BW26</f>
        <v>B0309SSO_C_SDT</v>
      </c>
      <c r="C1948" s="239" t="s">
        <v>14490</v>
      </c>
      <c r="E1948" s="301" t="s">
        <v>683</v>
      </c>
      <c r="F1948" s="307" t="str">
        <f>IF(ISBLANK('4M'!U26),"##BLANK",'4M'!U26)</f>
        <v>##BLANK</v>
      </c>
    </row>
    <row r="1949" spans="2:6">
      <c r="B1949" s="1916" t="str">
        <f>'4M'!BX26</f>
        <v>B0309SSO_C_SD</v>
      </c>
      <c r="C1949" s="239" t="s">
        <v>14491</v>
      </c>
      <c r="E1949" s="301" t="s">
        <v>683</v>
      </c>
      <c r="F1949" s="307" t="str">
        <f>IF(ISBLANK('4M'!V26),"##BLANK",'4M'!V26)</f>
        <v>##BLANK</v>
      </c>
    </row>
    <row r="1950" spans="2:6">
      <c r="B1950" s="1916" t="str">
        <f>'4M'!BY26</f>
        <v>B0309SSO_C_TOT</v>
      </c>
      <c r="C1950" s="239" t="s">
        <v>14492</v>
      </c>
      <c r="E1950" s="301" t="s">
        <v>683</v>
      </c>
      <c r="F1950" s="307">
        <f>IF(ISBLANK('4M'!W26),"##BLANK",'4M'!W26)</f>
        <v>0</v>
      </c>
    </row>
    <row r="1951" spans="2:6">
      <c r="B1951" s="1916" t="str">
        <f>'4M'!BH27</f>
        <v>B0310SST_F</v>
      </c>
      <c r="C1951" s="239" t="s">
        <v>14493</v>
      </c>
      <c r="E1951" s="301" t="s">
        <v>683</v>
      </c>
      <c r="F1951" s="307">
        <f>IF(ISBLANK('4M'!F27),"##BLANK",'4M'!F27)</f>
        <v>0</v>
      </c>
    </row>
    <row r="1952" spans="2:6">
      <c r="B1952" s="1916" t="str">
        <f>'4M'!BI27</f>
        <v>B0310SST_SWD</v>
      </c>
      <c r="C1952" s="239" t="s">
        <v>14494</v>
      </c>
      <c r="E1952" s="301" t="s">
        <v>683</v>
      </c>
      <c r="F1952" s="307">
        <f>IF(ISBLANK('4M'!G27),"##BLANK",'4M'!G27)</f>
        <v>0</v>
      </c>
    </row>
    <row r="1953" spans="2:6">
      <c r="B1953" s="1916" t="str">
        <f>'4M'!BJ27</f>
        <v>B0310SST_HD</v>
      </c>
      <c r="C1953" s="239" t="s">
        <v>14495</v>
      </c>
      <c r="E1953" s="301" t="s">
        <v>683</v>
      </c>
      <c r="F1953" s="307">
        <f>IF(ISBLANK('4M'!H27),"##BLANK",'4M'!H27)</f>
        <v>0</v>
      </c>
    </row>
    <row r="1954" spans="2:6">
      <c r="B1954" s="1916" t="str">
        <f>'4M'!BK27</f>
        <v>B0310SST_STD</v>
      </c>
      <c r="C1954" s="239" t="s">
        <v>14496</v>
      </c>
      <c r="E1954" s="301" t="s">
        <v>683</v>
      </c>
      <c r="F1954" s="307">
        <f>IF(ISBLANK('4M'!I27),"##BLANK",'4M'!I27)</f>
        <v>0</v>
      </c>
    </row>
    <row r="1955" spans="2:6">
      <c r="B1955" s="1916" t="str">
        <f>'4M'!BL27</f>
        <v>B0310SST_SLT</v>
      </c>
      <c r="C1955" s="239" t="s">
        <v>14497</v>
      </c>
      <c r="E1955" s="301" t="s">
        <v>683</v>
      </c>
      <c r="F1955" s="307">
        <f>IF(ISBLANK('4M'!J27),"##BLANK",'4M'!J27)</f>
        <v>0</v>
      </c>
    </row>
    <row r="1956" spans="2:6">
      <c r="B1956" s="1916" t="str">
        <f>'4M'!BM27</f>
        <v>B0310SST_STP</v>
      </c>
      <c r="C1956" s="239" t="s">
        <v>14498</v>
      </c>
      <c r="E1956" s="301" t="s">
        <v>683</v>
      </c>
      <c r="F1956" s="307">
        <f>IF(ISBLANK('4M'!K27),"##BLANK",'4M'!K27)</f>
        <v>0</v>
      </c>
    </row>
    <row r="1957" spans="2:6">
      <c r="B1957" s="1916" t="str">
        <f>'4M'!BN27</f>
        <v>B0310SST_SDT</v>
      </c>
      <c r="C1957" s="239" t="s">
        <v>14499</v>
      </c>
      <c r="E1957" s="301" t="s">
        <v>683</v>
      </c>
      <c r="F1957" s="307">
        <f>IF(ISBLANK('4M'!L27),"##BLANK",'4M'!L27)</f>
        <v>0</v>
      </c>
    </row>
    <row r="1958" spans="2:6">
      <c r="B1958" s="1916" t="str">
        <f>'4M'!BO27</f>
        <v>B0310SST_SD</v>
      </c>
      <c r="C1958" s="239" t="s">
        <v>14500</v>
      </c>
      <c r="E1958" s="301" t="s">
        <v>683</v>
      </c>
      <c r="F1958" s="307">
        <f>IF(ISBLANK('4M'!M27),"##BLANK",'4M'!M27)</f>
        <v>0</v>
      </c>
    </row>
    <row r="1959" spans="2:6">
      <c r="B1959" s="1916" t="str">
        <f>'4M'!BP27</f>
        <v>B0310SST_TOT</v>
      </c>
      <c r="C1959" s="239" t="s">
        <v>14501</v>
      </c>
      <c r="E1959" s="301" t="s">
        <v>683</v>
      </c>
      <c r="F1959" s="307">
        <f>IF(ISBLANK('4M'!N27),"##BLANK",'4M'!N27)</f>
        <v>0</v>
      </c>
    </row>
    <row r="1960" spans="2:6">
      <c r="B1960" s="1916" t="str">
        <f>'4M'!BQ27</f>
        <v>B0310SST_C_F</v>
      </c>
      <c r="C1960" s="239" t="s">
        <v>14502</v>
      </c>
      <c r="E1960" s="301" t="s">
        <v>683</v>
      </c>
      <c r="F1960" s="307">
        <f>IF(ISBLANK('4M'!O27),"##BLANK",'4M'!O27)</f>
        <v>0</v>
      </c>
    </row>
    <row r="1961" spans="2:6">
      <c r="B1961" s="1916" t="str">
        <f>'4M'!BR27</f>
        <v>B0310SST_C_SWD</v>
      </c>
      <c r="C1961" s="239" t="s">
        <v>14503</v>
      </c>
      <c r="E1961" s="301" t="s">
        <v>683</v>
      </c>
      <c r="F1961" s="307">
        <f>IF(ISBLANK('4M'!P27),"##BLANK",'4M'!P27)</f>
        <v>0</v>
      </c>
    </row>
    <row r="1962" spans="2:6">
      <c r="B1962" s="1916" t="str">
        <f>'4M'!BS27</f>
        <v>B0310SST_C_HD</v>
      </c>
      <c r="C1962" s="239" t="s">
        <v>14504</v>
      </c>
      <c r="E1962" s="301" t="s">
        <v>683</v>
      </c>
      <c r="F1962" s="307">
        <f>IF(ISBLANK('4M'!Q27),"##BLANK",'4M'!Q27)</f>
        <v>0</v>
      </c>
    </row>
    <row r="1963" spans="2:6">
      <c r="B1963" s="1916" t="str">
        <f>'4M'!BT27</f>
        <v>B0310SST_C_STD</v>
      </c>
      <c r="C1963" s="239" t="s">
        <v>14505</v>
      </c>
      <c r="E1963" s="301" t="s">
        <v>683</v>
      </c>
      <c r="F1963" s="307">
        <f>IF(ISBLANK('4M'!R27),"##BLANK",'4M'!R27)</f>
        <v>0</v>
      </c>
    </row>
    <row r="1964" spans="2:6">
      <c r="B1964" s="1916" t="str">
        <f>'4M'!BU27</f>
        <v>B0310SST_C_SLT</v>
      </c>
      <c r="C1964" s="239" t="s">
        <v>14506</v>
      </c>
      <c r="E1964" s="301" t="s">
        <v>683</v>
      </c>
      <c r="F1964" s="307">
        <f>IF(ISBLANK('4M'!S27),"##BLANK",'4M'!S27)</f>
        <v>0</v>
      </c>
    </row>
    <row r="1965" spans="2:6">
      <c r="B1965" s="1916" t="str">
        <f>'4M'!BV27</f>
        <v>B0310SST_C_STP</v>
      </c>
      <c r="C1965" s="239" t="s">
        <v>14507</v>
      </c>
      <c r="E1965" s="301" t="s">
        <v>683</v>
      </c>
      <c r="F1965" s="307">
        <f>IF(ISBLANK('4M'!T27),"##BLANK",'4M'!T27)</f>
        <v>0</v>
      </c>
    </row>
    <row r="1966" spans="2:6">
      <c r="B1966" s="1916" t="str">
        <f>'4M'!BW27</f>
        <v>B0310SST_C_SDT</v>
      </c>
      <c r="C1966" s="239" t="s">
        <v>14508</v>
      </c>
      <c r="E1966" s="301" t="s">
        <v>683</v>
      </c>
      <c r="F1966" s="307">
        <f>IF(ISBLANK('4M'!U27),"##BLANK",'4M'!U27)</f>
        <v>0</v>
      </c>
    </row>
    <row r="1967" spans="2:6">
      <c r="B1967" s="1916" t="str">
        <f>'4M'!BX27</f>
        <v>B0310SST_C_SD</v>
      </c>
      <c r="C1967" s="239" t="s">
        <v>14509</v>
      </c>
      <c r="E1967" s="301" t="s">
        <v>683</v>
      </c>
      <c r="F1967" s="307">
        <f>IF(ISBLANK('4M'!V27),"##BLANK",'4M'!V27)</f>
        <v>0</v>
      </c>
    </row>
    <row r="1968" spans="2:6">
      <c r="B1968" s="1916" t="str">
        <f>'4M'!BY27</f>
        <v>B0310SST_C_TOT</v>
      </c>
      <c r="C1968" s="239" t="s">
        <v>14510</v>
      </c>
      <c r="E1968" s="301" t="s">
        <v>683</v>
      </c>
      <c r="F1968" s="307">
        <f>IF(ISBLANK('4M'!W27),"##BLANK",'4M'!W27)</f>
        <v>0</v>
      </c>
    </row>
    <row r="1969" spans="2:6">
      <c r="B1969" s="1916" t="str">
        <f>'4M'!BZ27</f>
        <v>B0385CST_TE</v>
      </c>
      <c r="C1969" s="239" t="s">
        <v>14511</v>
      </c>
      <c r="E1969" s="301" t="s">
        <v>683</v>
      </c>
      <c r="F1969" s="307" t="str">
        <f>IF(ISBLANK('4M'!X27),"##BLANK",'4M'!X27)</f>
        <v>##BLANK</v>
      </c>
    </row>
    <row r="1970" spans="2:6">
      <c r="B1970" s="1916" t="str">
        <f>'4M'!CA27</f>
        <v>B0385CST_TA</v>
      </c>
      <c r="C1970" s="239" t="s">
        <v>14512</v>
      </c>
      <c r="E1970" s="301" t="s">
        <v>683</v>
      </c>
      <c r="F1970" s="307" t="str">
        <f>IF(ISBLANK('4M'!Y27),"##BLANK",'4M'!Y27)</f>
        <v>##BLANK</v>
      </c>
    </row>
    <row r="1971" spans="2:6">
      <c r="B1971" s="1916" t="str">
        <f>'4M'!CB27</f>
        <v>B0385CST_TC</v>
      </c>
      <c r="C1971" s="239" t="s">
        <v>14513</v>
      </c>
      <c r="E1971" s="301" t="s">
        <v>683</v>
      </c>
      <c r="F1971" s="307" t="str">
        <f>IF(ISBLANK('4M'!Z27),"##BLANK",'4M'!Z27)</f>
        <v>##BLANK</v>
      </c>
    </row>
    <row r="1972" spans="2:6">
      <c r="B1972" s="1916" t="str">
        <f>'4M'!BH28</f>
        <v>B0311CRC_F</v>
      </c>
      <c r="C1972" s="239" t="s">
        <v>14514</v>
      </c>
      <c r="E1972" s="301" t="s">
        <v>683</v>
      </c>
      <c r="F1972" s="307" t="str">
        <f>IF(ISBLANK('4M'!F28),"##BLANK",'4M'!F28)</f>
        <v>##BLANK</v>
      </c>
    </row>
    <row r="1973" spans="2:6">
      <c r="B1973" s="1916" t="str">
        <f>'4M'!BI28</f>
        <v>B0311CRC_SWD</v>
      </c>
      <c r="C1973" s="239" t="s">
        <v>14515</v>
      </c>
      <c r="E1973" s="301" t="s">
        <v>683</v>
      </c>
      <c r="F1973" s="307" t="str">
        <f>IF(ISBLANK('4M'!G28),"##BLANK",'4M'!G28)</f>
        <v>##BLANK</v>
      </c>
    </row>
    <row r="1974" spans="2:6">
      <c r="B1974" s="1916" t="str">
        <f>'4M'!BJ28</f>
        <v>B0311CRC_HD</v>
      </c>
      <c r="C1974" s="239" t="s">
        <v>14516</v>
      </c>
      <c r="E1974" s="301" t="s">
        <v>683</v>
      </c>
      <c r="F1974" s="307" t="str">
        <f>IF(ISBLANK('4M'!H28),"##BLANK",'4M'!H28)</f>
        <v>##BLANK</v>
      </c>
    </row>
    <row r="1975" spans="2:6">
      <c r="B1975" s="1916" t="str">
        <f>'4M'!BK28</f>
        <v>B0311CRC_STD</v>
      </c>
      <c r="C1975" s="239" t="s">
        <v>14517</v>
      </c>
      <c r="E1975" s="301" t="s">
        <v>683</v>
      </c>
      <c r="F1975" s="307" t="str">
        <f>IF(ISBLANK('4M'!I28),"##BLANK",'4M'!I28)</f>
        <v>##BLANK</v>
      </c>
    </row>
    <row r="1976" spans="2:6">
      <c r="B1976" s="1916" t="str">
        <f>'4M'!BL28</f>
        <v>B0311CRC_SLT</v>
      </c>
      <c r="C1976" s="239" t="s">
        <v>14518</v>
      </c>
      <c r="E1976" s="301" t="s">
        <v>683</v>
      </c>
      <c r="F1976" s="307" t="str">
        <f>IF(ISBLANK('4M'!J28),"##BLANK",'4M'!J28)</f>
        <v>##BLANK</v>
      </c>
    </row>
    <row r="1977" spans="2:6">
      <c r="B1977" s="1916" t="str">
        <f>'4M'!BM28</f>
        <v>B0311CRC_STP</v>
      </c>
      <c r="C1977" s="239" t="s">
        <v>14519</v>
      </c>
      <c r="E1977" s="301" t="s">
        <v>683</v>
      </c>
      <c r="F1977" s="307" t="str">
        <f>IF(ISBLANK('4M'!K28),"##BLANK",'4M'!K28)</f>
        <v>##BLANK</v>
      </c>
    </row>
    <row r="1978" spans="2:6">
      <c r="B1978" s="1916" t="str">
        <f>'4M'!BN28</f>
        <v>B0311CRC_SDT</v>
      </c>
      <c r="C1978" s="239" t="s">
        <v>14520</v>
      </c>
      <c r="E1978" s="301" t="s">
        <v>683</v>
      </c>
      <c r="F1978" s="307" t="str">
        <f>IF(ISBLANK('4M'!L28),"##BLANK",'4M'!L28)</f>
        <v>##BLANK</v>
      </c>
    </row>
    <row r="1979" spans="2:6">
      <c r="B1979" s="1916" t="str">
        <f>'4M'!BO28</f>
        <v>B0311CRC_SD</v>
      </c>
      <c r="C1979" s="239" t="s">
        <v>14521</v>
      </c>
      <c r="E1979" s="301" t="s">
        <v>683</v>
      </c>
      <c r="F1979" s="307" t="str">
        <f>IF(ISBLANK('4M'!M28),"##BLANK",'4M'!M28)</f>
        <v>##BLANK</v>
      </c>
    </row>
    <row r="1980" spans="2:6">
      <c r="B1980" s="1916" t="str">
        <f>'4M'!BP28</f>
        <v>B0311CRC_TOT</v>
      </c>
      <c r="C1980" s="239" t="s">
        <v>14522</v>
      </c>
      <c r="E1980" s="301" t="s">
        <v>683</v>
      </c>
      <c r="F1980" s="307">
        <f>IF(ISBLANK('4M'!N28),"##BLANK",'4M'!N28)</f>
        <v>0</v>
      </c>
    </row>
    <row r="1981" spans="2:6">
      <c r="B1981" s="1916" t="str">
        <f>'4M'!BQ28</f>
        <v>B0311CRC_C_F</v>
      </c>
      <c r="C1981" s="239" t="s">
        <v>14523</v>
      </c>
      <c r="E1981" s="301" t="s">
        <v>683</v>
      </c>
      <c r="F1981" s="307" t="str">
        <f>IF(ISBLANK('4M'!O28),"##BLANK",'4M'!O28)</f>
        <v>##BLANK</v>
      </c>
    </row>
    <row r="1982" spans="2:6">
      <c r="B1982" s="1916" t="str">
        <f>'4M'!BR28</f>
        <v>B0311CRC_C_SWD</v>
      </c>
      <c r="C1982" s="239" t="s">
        <v>14524</v>
      </c>
      <c r="E1982" s="301" t="s">
        <v>683</v>
      </c>
      <c r="F1982" s="307" t="str">
        <f>IF(ISBLANK('4M'!P28),"##BLANK",'4M'!P28)</f>
        <v>##BLANK</v>
      </c>
    </row>
    <row r="1983" spans="2:6">
      <c r="B1983" s="1916" t="str">
        <f>'4M'!BS28</f>
        <v>B0311CRC_C_HD</v>
      </c>
      <c r="C1983" s="239" t="s">
        <v>14525</v>
      </c>
      <c r="E1983" s="301" t="s">
        <v>683</v>
      </c>
      <c r="F1983" s="307" t="str">
        <f>IF(ISBLANK('4M'!Q28),"##BLANK",'4M'!Q28)</f>
        <v>##BLANK</v>
      </c>
    </row>
    <row r="1984" spans="2:6">
      <c r="B1984" s="1916" t="str">
        <f>'4M'!BT28</f>
        <v>B0311CRC_C_STD</v>
      </c>
      <c r="C1984" s="239" t="s">
        <v>14526</v>
      </c>
      <c r="E1984" s="301" t="s">
        <v>683</v>
      </c>
      <c r="F1984" s="307" t="str">
        <f>IF(ISBLANK('4M'!R28),"##BLANK",'4M'!R28)</f>
        <v>##BLANK</v>
      </c>
    </row>
    <row r="1985" spans="2:6">
      <c r="B1985" s="1916" t="str">
        <f>'4M'!BU28</f>
        <v>B0311CRC_C_SLT</v>
      </c>
      <c r="C1985" s="239" t="s">
        <v>14527</v>
      </c>
      <c r="E1985" s="301" t="s">
        <v>683</v>
      </c>
      <c r="F1985" s="307" t="str">
        <f>IF(ISBLANK('4M'!S28),"##BLANK",'4M'!S28)</f>
        <v>##BLANK</v>
      </c>
    </row>
    <row r="1986" spans="2:6">
      <c r="B1986" s="1916" t="str">
        <f>'4M'!BV28</f>
        <v>B0311CRC_C_STP</v>
      </c>
      <c r="C1986" s="239" t="s">
        <v>14528</v>
      </c>
      <c r="E1986" s="301" t="s">
        <v>683</v>
      </c>
      <c r="F1986" s="307" t="str">
        <f>IF(ISBLANK('4M'!T28),"##BLANK",'4M'!T28)</f>
        <v>##BLANK</v>
      </c>
    </row>
    <row r="1987" spans="2:6">
      <c r="B1987" s="1916" t="str">
        <f>'4M'!BW28</f>
        <v>B0311CRC_C_SDT</v>
      </c>
      <c r="C1987" s="239" t="s">
        <v>14529</v>
      </c>
      <c r="E1987" s="301" t="s">
        <v>683</v>
      </c>
      <c r="F1987" s="307" t="str">
        <f>IF(ISBLANK('4M'!U28),"##BLANK",'4M'!U28)</f>
        <v>##BLANK</v>
      </c>
    </row>
    <row r="1988" spans="2:6">
      <c r="B1988" s="1916" t="str">
        <f>'4M'!BX28</f>
        <v>B0311CRC_C_SD</v>
      </c>
      <c r="C1988" s="239" t="s">
        <v>14530</v>
      </c>
      <c r="E1988" s="301" t="s">
        <v>683</v>
      </c>
      <c r="F1988" s="307" t="str">
        <f>IF(ISBLANK('4M'!V28),"##BLANK",'4M'!V28)</f>
        <v>##BLANK</v>
      </c>
    </row>
    <row r="1989" spans="2:6">
      <c r="B1989" s="1916" t="str">
        <f>'4M'!BY28</f>
        <v>B0311CRC_C_TOT</v>
      </c>
      <c r="C1989" s="239" t="s">
        <v>14531</v>
      </c>
      <c r="E1989" s="301" t="s">
        <v>683</v>
      </c>
      <c r="F1989" s="307">
        <f>IF(ISBLANK('4M'!W28),"##BLANK",'4M'!W28)</f>
        <v>0</v>
      </c>
    </row>
    <row r="1990" spans="2:6">
      <c r="B1990" s="1916" t="str">
        <f>'4M'!BH29</f>
        <v>B0312CRO_F</v>
      </c>
      <c r="C1990" s="239" t="s">
        <v>14532</v>
      </c>
      <c r="E1990" s="301" t="s">
        <v>683</v>
      </c>
      <c r="F1990" s="307" t="str">
        <f>IF(ISBLANK('4M'!F29),"##BLANK",'4M'!F29)</f>
        <v>##BLANK</v>
      </c>
    </row>
    <row r="1991" spans="2:6">
      <c r="B1991" s="1916" t="str">
        <f>'4M'!BI29</f>
        <v>B0312CRO_SWD</v>
      </c>
      <c r="C1991" s="239" t="s">
        <v>14533</v>
      </c>
      <c r="E1991" s="301" t="s">
        <v>683</v>
      </c>
      <c r="F1991" s="307" t="str">
        <f>IF(ISBLANK('4M'!G29),"##BLANK",'4M'!G29)</f>
        <v>##BLANK</v>
      </c>
    </row>
    <row r="1992" spans="2:6">
      <c r="B1992" s="1916" t="str">
        <f>'4M'!BJ29</f>
        <v>B0312CRO_HD</v>
      </c>
      <c r="C1992" s="239" t="s">
        <v>14534</v>
      </c>
      <c r="E1992" s="301" t="s">
        <v>683</v>
      </c>
      <c r="F1992" s="307" t="str">
        <f>IF(ISBLANK('4M'!H29),"##BLANK",'4M'!H29)</f>
        <v>##BLANK</v>
      </c>
    </row>
    <row r="1993" spans="2:6">
      <c r="B1993" s="1916" t="str">
        <f>'4M'!BK29</f>
        <v>B0312CRO_STD</v>
      </c>
      <c r="C1993" s="239" t="s">
        <v>14535</v>
      </c>
      <c r="E1993" s="301" t="s">
        <v>683</v>
      </c>
      <c r="F1993" s="307" t="str">
        <f>IF(ISBLANK('4M'!I29),"##BLANK",'4M'!I29)</f>
        <v>##BLANK</v>
      </c>
    </row>
    <row r="1994" spans="2:6">
      <c r="B1994" s="1916" t="str">
        <f>'4M'!BL29</f>
        <v>B0312CRO_SLT</v>
      </c>
      <c r="C1994" s="239" t="s">
        <v>14536</v>
      </c>
      <c r="E1994" s="301" t="s">
        <v>683</v>
      </c>
      <c r="F1994" s="307" t="str">
        <f>IF(ISBLANK('4M'!J29),"##BLANK",'4M'!J29)</f>
        <v>##BLANK</v>
      </c>
    </row>
    <row r="1995" spans="2:6">
      <c r="B1995" s="1916" t="str">
        <f>'4M'!BM29</f>
        <v>B0312CRO_STP</v>
      </c>
      <c r="C1995" s="239" t="s">
        <v>14537</v>
      </c>
      <c r="E1995" s="301" t="s">
        <v>683</v>
      </c>
      <c r="F1995" s="307" t="str">
        <f>IF(ISBLANK('4M'!K29),"##BLANK",'4M'!K29)</f>
        <v>##BLANK</v>
      </c>
    </row>
    <row r="1996" spans="2:6">
      <c r="B1996" s="1916" t="str">
        <f>'4M'!BN29</f>
        <v>B0312CRO_SDT</v>
      </c>
      <c r="C1996" s="239" t="s">
        <v>14538</v>
      </c>
      <c r="E1996" s="301" t="s">
        <v>683</v>
      </c>
      <c r="F1996" s="307" t="str">
        <f>IF(ISBLANK('4M'!L29),"##BLANK",'4M'!L29)</f>
        <v>##BLANK</v>
      </c>
    </row>
    <row r="1997" spans="2:6">
      <c r="B1997" s="1916" t="str">
        <f>'4M'!BO29</f>
        <v>B0312CRO_SD</v>
      </c>
      <c r="C1997" s="239" t="s">
        <v>14539</v>
      </c>
      <c r="E1997" s="301" t="s">
        <v>683</v>
      </c>
      <c r="F1997" s="307" t="str">
        <f>IF(ISBLANK('4M'!M29),"##BLANK",'4M'!M29)</f>
        <v>##BLANK</v>
      </c>
    </row>
    <row r="1998" spans="2:6">
      <c r="B1998" s="1916" t="str">
        <f>'4M'!BP29</f>
        <v>B0312CRO_TOT</v>
      </c>
      <c r="C1998" s="239" t="s">
        <v>14540</v>
      </c>
      <c r="E1998" s="301" t="s">
        <v>683</v>
      </c>
      <c r="F1998" s="307">
        <f>IF(ISBLANK('4M'!N29),"##BLANK",'4M'!N29)</f>
        <v>0</v>
      </c>
    </row>
    <row r="1999" spans="2:6">
      <c r="B1999" s="1916" t="str">
        <f>'4M'!BQ29</f>
        <v>B0312CRO_C_F</v>
      </c>
      <c r="C1999" s="239" t="s">
        <v>14541</v>
      </c>
      <c r="E1999" s="301" t="s">
        <v>683</v>
      </c>
      <c r="F1999" s="307" t="str">
        <f>IF(ISBLANK('4M'!O29),"##BLANK",'4M'!O29)</f>
        <v>##BLANK</v>
      </c>
    </row>
    <row r="2000" spans="2:6">
      <c r="B2000" s="1916" t="str">
        <f>'4M'!BR29</f>
        <v>B0312CRO_C_SWD</v>
      </c>
      <c r="C2000" s="239" t="s">
        <v>14542</v>
      </c>
      <c r="E2000" s="301" t="s">
        <v>683</v>
      </c>
      <c r="F2000" s="307" t="str">
        <f>IF(ISBLANK('4M'!P29),"##BLANK",'4M'!P29)</f>
        <v>##BLANK</v>
      </c>
    </row>
    <row r="2001" spans="2:6">
      <c r="B2001" s="1916" t="str">
        <f>'4M'!BS29</f>
        <v>B0312CRO_C_HD</v>
      </c>
      <c r="C2001" s="239" t="s">
        <v>14543</v>
      </c>
      <c r="E2001" s="301" t="s">
        <v>683</v>
      </c>
      <c r="F2001" s="307" t="str">
        <f>IF(ISBLANK('4M'!Q29),"##BLANK",'4M'!Q29)</f>
        <v>##BLANK</v>
      </c>
    </row>
    <row r="2002" spans="2:6">
      <c r="B2002" s="1916" t="str">
        <f>'4M'!BT29</f>
        <v>B0312CRO_C_STD</v>
      </c>
      <c r="C2002" s="239" t="s">
        <v>14544</v>
      </c>
      <c r="E2002" s="301" t="s">
        <v>683</v>
      </c>
      <c r="F2002" s="307" t="str">
        <f>IF(ISBLANK('4M'!R29),"##BLANK",'4M'!R29)</f>
        <v>##BLANK</v>
      </c>
    </row>
    <row r="2003" spans="2:6">
      <c r="B2003" s="1916" t="str">
        <f>'4M'!BU29</f>
        <v>B0312CRO_C_SLT</v>
      </c>
      <c r="C2003" s="239" t="s">
        <v>14545</v>
      </c>
      <c r="E2003" s="301" t="s">
        <v>683</v>
      </c>
      <c r="F2003" s="307" t="str">
        <f>IF(ISBLANK('4M'!S29),"##BLANK",'4M'!S29)</f>
        <v>##BLANK</v>
      </c>
    </row>
    <row r="2004" spans="2:6">
      <c r="B2004" s="1916" t="str">
        <f>'4M'!BV29</f>
        <v>B0312CRO_C_STP</v>
      </c>
      <c r="C2004" s="239" t="s">
        <v>14546</v>
      </c>
      <c r="E2004" s="301" t="s">
        <v>683</v>
      </c>
      <c r="F2004" s="307" t="str">
        <f>IF(ISBLANK('4M'!T29),"##BLANK",'4M'!T29)</f>
        <v>##BLANK</v>
      </c>
    </row>
    <row r="2005" spans="2:6">
      <c r="B2005" s="1916" t="str">
        <f>'4M'!BW29</f>
        <v>B0312CRO_C_SDT</v>
      </c>
      <c r="C2005" s="239" t="s">
        <v>14547</v>
      </c>
      <c r="E2005" s="301" t="s">
        <v>683</v>
      </c>
      <c r="F2005" s="307" t="str">
        <f>IF(ISBLANK('4M'!U29),"##BLANK",'4M'!U29)</f>
        <v>##BLANK</v>
      </c>
    </row>
    <row r="2006" spans="2:6">
      <c r="B2006" s="1916" t="str">
        <f>'4M'!BX29</f>
        <v>B0312CRO_C_SD</v>
      </c>
      <c r="C2006" s="239" t="s">
        <v>14548</v>
      </c>
      <c r="E2006" s="301" t="s">
        <v>683</v>
      </c>
      <c r="F2006" s="307" t="str">
        <f>IF(ISBLANK('4M'!V29),"##BLANK",'4M'!V29)</f>
        <v>##BLANK</v>
      </c>
    </row>
    <row r="2007" spans="2:6">
      <c r="B2007" s="1916" t="str">
        <f>'4M'!BY29</f>
        <v>B0312CRO_C_TOT</v>
      </c>
      <c r="C2007" s="239" t="s">
        <v>14549</v>
      </c>
      <c r="E2007" s="301" t="s">
        <v>683</v>
      </c>
      <c r="F2007" s="307">
        <f>IF(ISBLANK('4M'!W29),"##BLANK",'4M'!W29)</f>
        <v>0</v>
      </c>
    </row>
    <row r="2008" spans="2:6">
      <c r="B2008" s="1916" t="str">
        <f>'4M'!BH30</f>
        <v>B0313CRT_F</v>
      </c>
      <c r="C2008" s="239" t="s">
        <v>14550</v>
      </c>
      <c r="E2008" s="301" t="s">
        <v>683</v>
      </c>
      <c r="F2008" s="307">
        <f>IF(ISBLANK('4M'!F30),"##BLANK",'4M'!F30)</f>
        <v>0</v>
      </c>
    </row>
    <row r="2009" spans="2:6">
      <c r="B2009" s="1916" t="str">
        <f>'4M'!BI30</f>
        <v>B0313CRT_SWD</v>
      </c>
      <c r="C2009" s="239" t="s">
        <v>14551</v>
      </c>
      <c r="E2009" s="301" t="s">
        <v>683</v>
      </c>
      <c r="F2009" s="307">
        <f>IF(ISBLANK('4M'!G30),"##BLANK",'4M'!G30)</f>
        <v>0</v>
      </c>
    </row>
    <row r="2010" spans="2:6">
      <c r="B2010" s="1916" t="str">
        <f>'4M'!BJ30</f>
        <v>B0313CRT_HD</v>
      </c>
      <c r="C2010" s="239" t="s">
        <v>14552</v>
      </c>
      <c r="E2010" s="301" t="s">
        <v>683</v>
      </c>
      <c r="F2010" s="307">
        <f>IF(ISBLANK('4M'!H30),"##BLANK",'4M'!H30)</f>
        <v>0</v>
      </c>
    </row>
    <row r="2011" spans="2:6">
      <c r="B2011" s="1916" t="str">
        <f>'4M'!BK30</f>
        <v>B0313CRT_STD</v>
      </c>
      <c r="C2011" s="239" t="s">
        <v>14553</v>
      </c>
      <c r="E2011" s="301" t="s">
        <v>683</v>
      </c>
      <c r="F2011" s="307">
        <f>IF(ISBLANK('4M'!I30),"##BLANK",'4M'!I30)</f>
        <v>0</v>
      </c>
    </row>
    <row r="2012" spans="2:6">
      <c r="B2012" s="1916" t="str">
        <f>'4M'!BL30</f>
        <v>B0313CRT_SLT</v>
      </c>
      <c r="C2012" s="239" t="s">
        <v>14554</v>
      </c>
      <c r="E2012" s="301" t="s">
        <v>683</v>
      </c>
      <c r="F2012" s="307">
        <f>IF(ISBLANK('4M'!J30),"##BLANK",'4M'!J30)</f>
        <v>0</v>
      </c>
    </row>
    <row r="2013" spans="2:6">
      <c r="B2013" s="1916" t="str">
        <f>'4M'!BM30</f>
        <v>B0313CRT_STP</v>
      </c>
      <c r="C2013" s="239" t="s">
        <v>14555</v>
      </c>
      <c r="E2013" s="301" t="s">
        <v>683</v>
      </c>
      <c r="F2013" s="307">
        <f>IF(ISBLANK('4M'!K30),"##BLANK",'4M'!K30)</f>
        <v>0</v>
      </c>
    </row>
    <row r="2014" spans="2:6">
      <c r="B2014" s="1916" t="str">
        <f>'4M'!BN30</f>
        <v>B0313CRT_SDT</v>
      </c>
      <c r="C2014" s="239" t="s">
        <v>14556</v>
      </c>
      <c r="E2014" s="301" t="s">
        <v>683</v>
      </c>
      <c r="F2014" s="307">
        <f>IF(ISBLANK('4M'!L30),"##BLANK",'4M'!L30)</f>
        <v>0</v>
      </c>
    </row>
    <row r="2015" spans="2:6">
      <c r="B2015" s="1916" t="str">
        <f>'4M'!BO30</f>
        <v>B0313CRT_SD</v>
      </c>
      <c r="C2015" s="239" t="s">
        <v>14557</v>
      </c>
      <c r="E2015" s="301" t="s">
        <v>683</v>
      </c>
      <c r="F2015" s="307">
        <f>IF(ISBLANK('4M'!M30),"##BLANK",'4M'!M30)</f>
        <v>0</v>
      </c>
    </row>
    <row r="2016" spans="2:6">
      <c r="B2016" s="1916" t="str">
        <f>'4M'!BP30</f>
        <v>B0313CRT_TOT</v>
      </c>
      <c r="C2016" s="239" t="s">
        <v>14558</v>
      </c>
      <c r="E2016" s="301" t="s">
        <v>683</v>
      </c>
      <c r="F2016" s="307">
        <f>IF(ISBLANK('4M'!N30),"##BLANK",'4M'!N30)</f>
        <v>0</v>
      </c>
    </row>
    <row r="2017" spans="2:6">
      <c r="B2017" s="1916" t="str">
        <f>'4M'!BQ30</f>
        <v>B0313CRT_C_F</v>
      </c>
      <c r="C2017" s="239" t="s">
        <v>14559</v>
      </c>
      <c r="E2017" s="301" t="s">
        <v>683</v>
      </c>
      <c r="F2017" s="307">
        <f>IF(ISBLANK('4M'!O30),"##BLANK",'4M'!O30)</f>
        <v>0</v>
      </c>
    </row>
    <row r="2018" spans="2:6">
      <c r="B2018" s="1916" t="str">
        <f>'4M'!BR30</f>
        <v>B0313CRT_C_SWD</v>
      </c>
      <c r="C2018" s="239" t="s">
        <v>14560</v>
      </c>
      <c r="E2018" s="301" t="s">
        <v>683</v>
      </c>
      <c r="F2018" s="307">
        <f>IF(ISBLANK('4M'!P30),"##BLANK",'4M'!P30)</f>
        <v>0</v>
      </c>
    </row>
    <row r="2019" spans="2:6">
      <c r="B2019" s="1916" t="str">
        <f>'4M'!BS30</f>
        <v>B0313CRT_C_HD</v>
      </c>
      <c r="C2019" s="239" t="s">
        <v>14561</v>
      </c>
      <c r="E2019" s="301" t="s">
        <v>683</v>
      </c>
      <c r="F2019" s="307">
        <f>IF(ISBLANK('4M'!Q30),"##BLANK",'4M'!Q30)</f>
        <v>0</v>
      </c>
    </row>
    <row r="2020" spans="2:6">
      <c r="B2020" s="1916" t="str">
        <f>'4M'!BT30</f>
        <v>B0313CRT_C_STD</v>
      </c>
      <c r="C2020" s="239" t="s">
        <v>14562</v>
      </c>
      <c r="E2020" s="301" t="s">
        <v>683</v>
      </c>
      <c r="F2020" s="307">
        <f>IF(ISBLANK('4M'!R30),"##BLANK",'4M'!R30)</f>
        <v>0</v>
      </c>
    </row>
    <row r="2021" spans="2:6">
      <c r="B2021" s="1916" t="str">
        <f>'4M'!BU30</f>
        <v>B0313CRT_C_SLT</v>
      </c>
      <c r="C2021" s="239" t="s">
        <v>14563</v>
      </c>
      <c r="E2021" s="301" t="s">
        <v>683</v>
      </c>
      <c r="F2021" s="307">
        <f>IF(ISBLANK('4M'!S30),"##BLANK",'4M'!S30)</f>
        <v>0</v>
      </c>
    </row>
    <row r="2022" spans="2:6">
      <c r="B2022" s="1916" t="str">
        <f>'4M'!BV30</f>
        <v>B0313CRT_C_STP</v>
      </c>
      <c r="C2022" s="239" t="s">
        <v>14564</v>
      </c>
      <c r="E2022" s="301" t="s">
        <v>683</v>
      </c>
      <c r="F2022" s="307">
        <f>IF(ISBLANK('4M'!T30),"##BLANK",'4M'!T30)</f>
        <v>0</v>
      </c>
    </row>
    <row r="2023" spans="2:6">
      <c r="B2023" s="1916" t="str">
        <f>'4M'!BW30</f>
        <v>B0313CRT_C_SDT</v>
      </c>
      <c r="C2023" s="239" t="s">
        <v>14565</v>
      </c>
      <c r="E2023" s="301" t="s">
        <v>683</v>
      </c>
      <c r="F2023" s="307">
        <f>IF(ISBLANK('4M'!U30),"##BLANK",'4M'!U30)</f>
        <v>0</v>
      </c>
    </row>
    <row r="2024" spans="2:6">
      <c r="B2024" s="1916" t="str">
        <f>'4M'!BX30</f>
        <v>B0313CRT_C_SD</v>
      </c>
      <c r="C2024" s="239" t="s">
        <v>14566</v>
      </c>
      <c r="E2024" s="301" t="s">
        <v>683</v>
      </c>
      <c r="F2024" s="307">
        <f>IF(ISBLANK('4M'!V30),"##BLANK",'4M'!V30)</f>
        <v>0</v>
      </c>
    </row>
    <row r="2025" spans="2:6">
      <c r="B2025" s="1916" t="str">
        <f>'4M'!BY30</f>
        <v>B0313CRT_C_TOT</v>
      </c>
      <c r="C2025" s="239" t="s">
        <v>14567</v>
      </c>
      <c r="E2025" s="301" t="s">
        <v>683</v>
      </c>
      <c r="F2025" s="307">
        <f>IF(ISBLANK('4M'!W30),"##BLANK",'4M'!W30)</f>
        <v>0</v>
      </c>
    </row>
    <row r="2026" spans="2:6">
      <c r="B2026" s="1916" t="str">
        <f>'4M'!BZ30</f>
        <v>B0386CRT_TE</v>
      </c>
      <c r="C2026" s="239" t="s">
        <v>14568</v>
      </c>
      <c r="E2026" s="301" t="s">
        <v>683</v>
      </c>
      <c r="F2026" s="307" t="str">
        <f>IF(ISBLANK('4M'!X30),"##BLANK",'4M'!X30)</f>
        <v>##BLANK</v>
      </c>
    </row>
    <row r="2027" spans="2:6">
      <c r="B2027" s="1916" t="str">
        <f>'4M'!CA30</f>
        <v>B0386CRT_TA</v>
      </c>
      <c r="C2027" s="239" t="s">
        <v>14569</v>
      </c>
      <c r="E2027" s="301" t="s">
        <v>683</v>
      </c>
      <c r="F2027" s="307" t="str">
        <f>IF(ISBLANK('4M'!Y30),"##BLANK",'4M'!Y30)</f>
        <v>##BLANK</v>
      </c>
    </row>
    <row r="2028" spans="2:6">
      <c r="B2028" s="1916" t="str">
        <f>'4M'!CB30</f>
        <v>B0386CRT_TC</v>
      </c>
      <c r="C2028" s="239" t="s">
        <v>14570</v>
      </c>
      <c r="E2028" s="301" t="s">
        <v>683</v>
      </c>
      <c r="F2028" s="307" t="str">
        <f>IF(ISBLANK('4M'!Z30),"##BLANK",'4M'!Z30)</f>
        <v>##BLANK</v>
      </c>
    </row>
    <row r="2029" spans="2:6">
      <c r="B2029" s="1916" t="str">
        <f>'4M'!BH31</f>
        <v>B0314CMC_F</v>
      </c>
      <c r="C2029" s="239" t="s">
        <v>14571</v>
      </c>
      <c r="E2029" s="301" t="s">
        <v>683</v>
      </c>
      <c r="F2029" s="307" t="str">
        <f>IF(ISBLANK('4M'!F31),"##BLANK",'4M'!F31)</f>
        <v>##BLANK</v>
      </c>
    </row>
    <row r="2030" spans="2:6">
      <c r="B2030" s="1916" t="str">
        <f>'4M'!BI31</f>
        <v>B0314CMC_SWD</v>
      </c>
      <c r="C2030" s="239" t="s">
        <v>14572</v>
      </c>
      <c r="E2030" s="301" t="s">
        <v>683</v>
      </c>
      <c r="F2030" s="307" t="str">
        <f>IF(ISBLANK('4M'!G31),"##BLANK",'4M'!G31)</f>
        <v>##BLANK</v>
      </c>
    </row>
    <row r="2031" spans="2:6">
      <c r="B2031" s="1916" t="str">
        <f>'4M'!BJ31</f>
        <v>B0314CMC_HD</v>
      </c>
      <c r="C2031" s="239" t="s">
        <v>14573</v>
      </c>
      <c r="E2031" s="301" t="s">
        <v>683</v>
      </c>
      <c r="F2031" s="307" t="str">
        <f>IF(ISBLANK('4M'!H31),"##BLANK",'4M'!H31)</f>
        <v>##BLANK</v>
      </c>
    </row>
    <row r="2032" spans="2:6">
      <c r="B2032" s="1916" t="str">
        <f>'4M'!BK31</f>
        <v>B0314CMC_STD</v>
      </c>
      <c r="C2032" s="239" t="s">
        <v>14574</v>
      </c>
      <c r="E2032" s="301" t="s">
        <v>683</v>
      </c>
      <c r="F2032" s="307" t="str">
        <f>IF(ISBLANK('4M'!I31),"##BLANK",'4M'!I31)</f>
        <v>##BLANK</v>
      </c>
    </row>
    <row r="2033" spans="2:6">
      <c r="B2033" s="1916" t="str">
        <f>'4M'!BL31</f>
        <v>B0314CMC_SLT</v>
      </c>
      <c r="C2033" s="239" t="s">
        <v>14575</v>
      </c>
      <c r="E2033" s="301" t="s">
        <v>683</v>
      </c>
      <c r="F2033" s="307" t="str">
        <f>IF(ISBLANK('4M'!J31),"##BLANK",'4M'!J31)</f>
        <v>##BLANK</v>
      </c>
    </row>
    <row r="2034" spans="2:6">
      <c r="B2034" s="1916" t="str">
        <f>'4M'!BM31</f>
        <v>B0314CMC_STP</v>
      </c>
      <c r="C2034" s="239" t="s">
        <v>14576</v>
      </c>
      <c r="E2034" s="301" t="s">
        <v>683</v>
      </c>
      <c r="F2034" s="307" t="str">
        <f>IF(ISBLANK('4M'!K31),"##BLANK",'4M'!K31)</f>
        <v>##BLANK</v>
      </c>
    </row>
    <row r="2035" spans="2:6">
      <c r="B2035" s="1916" t="str">
        <f>'4M'!BN31</f>
        <v>B0314CMC_SDT</v>
      </c>
      <c r="C2035" s="239" t="s">
        <v>14577</v>
      </c>
      <c r="E2035" s="301" t="s">
        <v>683</v>
      </c>
      <c r="F2035" s="307" t="str">
        <f>IF(ISBLANK('4M'!L31),"##BLANK",'4M'!L31)</f>
        <v>##BLANK</v>
      </c>
    </row>
    <row r="2036" spans="2:6">
      <c r="B2036" s="1916" t="str">
        <f>'4M'!BO31</f>
        <v>B0314CMC_SD</v>
      </c>
      <c r="C2036" s="239" t="s">
        <v>14578</v>
      </c>
      <c r="E2036" s="301" t="s">
        <v>683</v>
      </c>
      <c r="F2036" s="307" t="str">
        <f>IF(ISBLANK('4M'!M31),"##BLANK",'4M'!M31)</f>
        <v>##BLANK</v>
      </c>
    </row>
    <row r="2037" spans="2:6">
      <c r="B2037" s="1916" t="str">
        <f>'4M'!BP31</f>
        <v>B0314CMC_TOT</v>
      </c>
      <c r="C2037" s="239" t="s">
        <v>14579</v>
      </c>
      <c r="E2037" s="301" t="s">
        <v>683</v>
      </c>
      <c r="F2037" s="307">
        <f>IF(ISBLANK('4M'!N31),"##BLANK",'4M'!N31)</f>
        <v>0</v>
      </c>
    </row>
    <row r="2038" spans="2:6">
      <c r="B2038" s="1916" t="str">
        <f>'4M'!BH32</f>
        <v>B0315CMO_F</v>
      </c>
      <c r="C2038" s="239" t="s">
        <v>14580</v>
      </c>
      <c r="E2038" s="301" t="s">
        <v>683</v>
      </c>
      <c r="F2038" s="307" t="str">
        <f>IF(ISBLANK('4M'!F32),"##BLANK",'4M'!F32)</f>
        <v>##BLANK</v>
      </c>
    </row>
    <row r="2039" spans="2:6">
      <c r="B2039" s="1916" t="str">
        <f>'4M'!BI32</f>
        <v>B0315CMO_SWD</v>
      </c>
      <c r="C2039" s="239" t="s">
        <v>14581</v>
      </c>
      <c r="E2039" s="301" t="s">
        <v>683</v>
      </c>
      <c r="F2039" s="307" t="str">
        <f>IF(ISBLANK('4M'!G32),"##BLANK",'4M'!G32)</f>
        <v>##BLANK</v>
      </c>
    </row>
    <row r="2040" spans="2:6">
      <c r="B2040" s="1916" t="str">
        <f>'4M'!BJ32</f>
        <v>B0315CMO_HD</v>
      </c>
      <c r="C2040" s="239" t="s">
        <v>14582</v>
      </c>
      <c r="E2040" s="301" t="s">
        <v>683</v>
      </c>
      <c r="F2040" s="307" t="str">
        <f>IF(ISBLANK('4M'!H32),"##BLANK",'4M'!H32)</f>
        <v>##BLANK</v>
      </c>
    </row>
    <row r="2041" spans="2:6">
      <c r="B2041" s="1916" t="str">
        <f>'4M'!BK32</f>
        <v>B0315CMO_STD</v>
      </c>
      <c r="C2041" s="239" t="s">
        <v>14583</v>
      </c>
      <c r="E2041" s="301" t="s">
        <v>683</v>
      </c>
      <c r="F2041" s="307" t="str">
        <f>IF(ISBLANK('4M'!I32),"##BLANK",'4M'!I32)</f>
        <v>##BLANK</v>
      </c>
    </row>
    <row r="2042" spans="2:6">
      <c r="B2042" s="1916" t="str">
        <f>'4M'!BL32</f>
        <v>B0315CMO_SLT</v>
      </c>
      <c r="C2042" s="239" t="s">
        <v>14584</v>
      </c>
      <c r="E2042" s="301" t="s">
        <v>683</v>
      </c>
      <c r="F2042" s="307" t="str">
        <f>IF(ISBLANK('4M'!J32),"##BLANK",'4M'!J32)</f>
        <v>##BLANK</v>
      </c>
    </row>
    <row r="2043" spans="2:6">
      <c r="B2043" s="1916" t="str">
        <f>'4M'!BM32</f>
        <v>B0315CMO_STP</v>
      </c>
      <c r="C2043" s="239" t="s">
        <v>14585</v>
      </c>
      <c r="E2043" s="301" t="s">
        <v>683</v>
      </c>
      <c r="F2043" s="307" t="str">
        <f>IF(ISBLANK('4M'!K32),"##BLANK",'4M'!K32)</f>
        <v>##BLANK</v>
      </c>
    </row>
    <row r="2044" spans="2:6">
      <c r="B2044" s="1916" t="str">
        <f>'4M'!BN32</f>
        <v>B0315CMO_SDT</v>
      </c>
      <c r="C2044" s="239" t="s">
        <v>14586</v>
      </c>
      <c r="E2044" s="301" t="s">
        <v>683</v>
      </c>
      <c r="F2044" s="307" t="str">
        <f>IF(ISBLANK('4M'!L32),"##BLANK",'4M'!L32)</f>
        <v>##BLANK</v>
      </c>
    </row>
    <row r="2045" spans="2:6">
      <c r="B2045" s="1916" t="str">
        <f>'4M'!BO32</f>
        <v>B0315CMO_SD</v>
      </c>
      <c r="C2045" s="239" t="s">
        <v>14587</v>
      </c>
      <c r="E2045" s="301" t="s">
        <v>683</v>
      </c>
      <c r="F2045" s="307" t="str">
        <f>IF(ISBLANK('4M'!M32),"##BLANK",'4M'!M32)</f>
        <v>##BLANK</v>
      </c>
    </row>
    <row r="2046" spans="2:6">
      <c r="B2046" s="1916" t="str">
        <f>'4M'!BP32</f>
        <v>B0315CMO_TOT</v>
      </c>
      <c r="C2046" s="239" t="s">
        <v>14588</v>
      </c>
      <c r="E2046" s="301" t="s">
        <v>683</v>
      </c>
      <c r="F2046" s="307">
        <f>IF(ISBLANK('4M'!N32),"##BLANK",'4M'!N32)</f>
        <v>0</v>
      </c>
    </row>
    <row r="2047" spans="2:6">
      <c r="B2047" s="1916" t="str">
        <f>'4M'!BH33</f>
        <v>B0316CMT_F</v>
      </c>
      <c r="C2047" s="239" t="s">
        <v>14589</v>
      </c>
      <c r="E2047" s="301" t="s">
        <v>683</v>
      </c>
      <c r="F2047" s="307">
        <f>IF(ISBLANK('4M'!F33),"##BLANK",'4M'!F33)</f>
        <v>0</v>
      </c>
    </row>
    <row r="2048" spans="2:6">
      <c r="B2048" s="1916" t="str">
        <f>'4M'!BI33</f>
        <v>B0316CMT_SWD</v>
      </c>
      <c r="C2048" s="239" t="s">
        <v>14590</v>
      </c>
      <c r="E2048" s="301" t="s">
        <v>683</v>
      </c>
      <c r="F2048" s="307">
        <f>IF(ISBLANK('4M'!G33),"##BLANK",'4M'!G33)</f>
        <v>0</v>
      </c>
    </row>
    <row r="2049" spans="2:6">
      <c r="B2049" s="1916" t="str">
        <f>'4M'!BJ33</f>
        <v>B0316CMT_HD</v>
      </c>
      <c r="C2049" s="239" t="s">
        <v>14591</v>
      </c>
      <c r="E2049" s="301" t="s">
        <v>683</v>
      </c>
      <c r="F2049" s="307">
        <f>IF(ISBLANK('4M'!H33),"##BLANK",'4M'!H33)</f>
        <v>0</v>
      </c>
    </row>
    <row r="2050" spans="2:6">
      <c r="B2050" s="1916" t="str">
        <f>'4M'!BK33</f>
        <v>B0316CMT_STD</v>
      </c>
      <c r="C2050" s="239" t="s">
        <v>14592</v>
      </c>
      <c r="E2050" s="301" t="s">
        <v>683</v>
      </c>
      <c r="F2050" s="307">
        <f>IF(ISBLANK('4M'!I33),"##BLANK",'4M'!I33)</f>
        <v>0</v>
      </c>
    </row>
    <row r="2051" spans="2:6">
      <c r="B2051" s="1916" t="str">
        <f>'4M'!BL33</f>
        <v>B0316CMT_SLT</v>
      </c>
      <c r="C2051" s="239" t="s">
        <v>14593</v>
      </c>
      <c r="E2051" s="301" t="s">
        <v>683</v>
      </c>
      <c r="F2051" s="307">
        <f>IF(ISBLANK('4M'!J33),"##BLANK",'4M'!J33)</f>
        <v>0</v>
      </c>
    </row>
    <row r="2052" spans="2:6">
      <c r="B2052" s="1916" t="str">
        <f>'4M'!BM33</f>
        <v>B0316CMT_STP</v>
      </c>
      <c r="C2052" s="239" t="s">
        <v>14594</v>
      </c>
      <c r="E2052" s="301" t="s">
        <v>683</v>
      </c>
      <c r="F2052" s="307">
        <f>IF(ISBLANK('4M'!K33),"##BLANK",'4M'!K33)</f>
        <v>0</v>
      </c>
    </row>
    <row r="2053" spans="2:6">
      <c r="B2053" s="1916" t="str">
        <f>'4M'!BN33</f>
        <v>B0316CMT_SDT</v>
      </c>
      <c r="C2053" s="239" t="s">
        <v>14595</v>
      </c>
      <c r="E2053" s="301" t="s">
        <v>683</v>
      </c>
      <c r="F2053" s="307">
        <f>IF(ISBLANK('4M'!L33),"##BLANK",'4M'!L33)</f>
        <v>0</v>
      </c>
    </row>
    <row r="2054" spans="2:6">
      <c r="B2054" s="1916" t="str">
        <f>'4M'!BO33</f>
        <v>B0316CMT_SD</v>
      </c>
      <c r="C2054" s="239" t="s">
        <v>14596</v>
      </c>
      <c r="E2054" s="301" t="s">
        <v>683</v>
      </c>
      <c r="F2054" s="307">
        <f>IF(ISBLANK('4M'!M33),"##BLANK",'4M'!M33)</f>
        <v>0</v>
      </c>
    </row>
    <row r="2055" spans="2:6">
      <c r="B2055" s="1916" t="str">
        <f>'4M'!BP33</f>
        <v>B0316CMT_TOT</v>
      </c>
      <c r="C2055" s="239" t="s">
        <v>14597</v>
      </c>
      <c r="E2055" s="301" t="s">
        <v>683</v>
      </c>
      <c r="F2055" s="307">
        <f>IF(ISBLANK('4M'!N33),"##BLANK",'4M'!N33)</f>
        <v>0</v>
      </c>
    </row>
    <row r="2056" spans="2:6">
      <c r="B2056" s="1916" t="str">
        <f>'4M'!BZ33</f>
        <v>B0387CMT_TE</v>
      </c>
      <c r="C2056" s="239" t="s">
        <v>14598</v>
      </c>
      <c r="E2056" s="301" t="s">
        <v>683</v>
      </c>
      <c r="F2056" s="307" t="str">
        <f>IF(ISBLANK('4M'!X33),"##BLANK",'4M'!X33)</f>
        <v>##BLANK</v>
      </c>
    </row>
    <row r="2057" spans="2:6">
      <c r="B2057" s="1916" t="str">
        <f>'4M'!CA33</f>
        <v>B0387CMT_TA</v>
      </c>
      <c r="C2057" s="239" t="s">
        <v>14599</v>
      </c>
      <c r="E2057" s="301" t="s">
        <v>683</v>
      </c>
      <c r="F2057" s="307" t="str">
        <f>IF(ISBLANK('4M'!Y33),"##BLANK",'4M'!Y33)</f>
        <v>##BLANK</v>
      </c>
    </row>
    <row r="2058" spans="2:6">
      <c r="B2058" s="1916" t="str">
        <f>'4M'!CB33</f>
        <v>B0387CMT_TC</v>
      </c>
      <c r="C2058" s="239" t="s">
        <v>14600</v>
      </c>
      <c r="E2058" s="301" t="s">
        <v>683</v>
      </c>
      <c r="F2058" s="307" t="str">
        <f>IF(ISBLANK('4M'!Z33),"##BLANK",'4M'!Z33)</f>
        <v>##BLANK</v>
      </c>
    </row>
    <row r="2059" spans="2:6">
      <c r="B2059" s="1916" t="str">
        <f>'4M'!BH34</f>
        <v>B0317NRC_F</v>
      </c>
      <c r="C2059" s="239" t="s">
        <v>14601</v>
      </c>
      <c r="E2059" s="301" t="s">
        <v>683</v>
      </c>
      <c r="F2059" s="307" t="str">
        <f>IF(ISBLANK('4M'!F34),"##BLANK",'4M'!F34)</f>
        <v>##BLANK</v>
      </c>
    </row>
    <row r="2060" spans="2:6">
      <c r="B2060" s="1916" t="str">
        <f>'4M'!BI34</f>
        <v>B0317NRC_SWD</v>
      </c>
      <c r="C2060" s="239" t="s">
        <v>14602</v>
      </c>
      <c r="E2060" s="301" t="s">
        <v>683</v>
      </c>
      <c r="F2060" s="307" t="str">
        <f>IF(ISBLANK('4M'!G34),"##BLANK",'4M'!G34)</f>
        <v>##BLANK</v>
      </c>
    </row>
    <row r="2061" spans="2:6">
      <c r="B2061" s="1916" t="str">
        <f>'4M'!BJ34</f>
        <v>B0317NRC_HD</v>
      </c>
      <c r="C2061" s="239" t="s">
        <v>14603</v>
      </c>
      <c r="E2061" s="301" t="s">
        <v>683</v>
      </c>
      <c r="F2061" s="307" t="str">
        <f>IF(ISBLANK('4M'!H34),"##BLANK",'4M'!H34)</f>
        <v>##BLANK</v>
      </c>
    </row>
    <row r="2062" spans="2:6">
      <c r="B2062" s="1916" t="str">
        <f>'4M'!BK34</f>
        <v>B0317NRC_STD</v>
      </c>
      <c r="C2062" s="239" t="s">
        <v>14604</v>
      </c>
      <c r="E2062" s="301" t="s">
        <v>683</v>
      </c>
      <c r="F2062" s="307" t="str">
        <f>IF(ISBLANK('4M'!I34),"##BLANK",'4M'!I34)</f>
        <v>##BLANK</v>
      </c>
    </row>
    <row r="2063" spans="2:6">
      <c r="B2063" s="1916" t="str">
        <f>'4M'!BL34</f>
        <v>B0317NRC_SLT</v>
      </c>
      <c r="C2063" s="239" t="s">
        <v>14605</v>
      </c>
      <c r="E2063" s="301" t="s">
        <v>683</v>
      </c>
      <c r="F2063" s="307" t="str">
        <f>IF(ISBLANK('4M'!J34),"##BLANK",'4M'!J34)</f>
        <v>##BLANK</v>
      </c>
    </row>
    <row r="2064" spans="2:6">
      <c r="B2064" s="1916" t="str">
        <f>'4M'!BM34</f>
        <v>B0317NRC_STP</v>
      </c>
      <c r="C2064" s="239" t="s">
        <v>14606</v>
      </c>
      <c r="E2064" s="301" t="s">
        <v>683</v>
      </c>
      <c r="F2064" s="307" t="str">
        <f>IF(ISBLANK('4M'!K34),"##BLANK",'4M'!K34)</f>
        <v>##BLANK</v>
      </c>
    </row>
    <row r="2065" spans="2:6">
      <c r="B2065" s="1916" t="str">
        <f>'4M'!BN34</f>
        <v>B0317NRC_SDT</v>
      </c>
      <c r="C2065" s="239" t="s">
        <v>14607</v>
      </c>
      <c r="E2065" s="301" t="s">
        <v>683</v>
      </c>
      <c r="F2065" s="307" t="str">
        <f>IF(ISBLANK('4M'!L34),"##BLANK",'4M'!L34)</f>
        <v>##BLANK</v>
      </c>
    </row>
    <row r="2066" spans="2:6">
      <c r="B2066" s="1916" t="str">
        <f>'4M'!BO34</f>
        <v>B0317NRC_SD</v>
      </c>
      <c r="C2066" s="239" t="s">
        <v>14608</v>
      </c>
      <c r="E2066" s="301" t="s">
        <v>683</v>
      </c>
      <c r="F2066" s="307" t="str">
        <f>IF(ISBLANK('4M'!M34),"##BLANK",'4M'!M34)</f>
        <v>##BLANK</v>
      </c>
    </row>
    <row r="2067" spans="2:6">
      <c r="B2067" s="1916" t="str">
        <f>'4M'!BP34</f>
        <v>B0317NRC_TOT</v>
      </c>
      <c r="C2067" s="239" t="s">
        <v>14609</v>
      </c>
      <c r="E2067" s="301" t="s">
        <v>683</v>
      </c>
      <c r="F2067" s="307">
        <f>IF(ISBLANK('4M'!N34),"##BLANK",'4M'!N34)</f>
        <v>0</v>
      </c>
    </row>
    <row r="2068" spans="2:6">
      <c r="B2068" s="1916" t="str">
        <f>'4M'!BH35</f>
        <v>B0318NRO_F</v>
      </c>
      <c r="C2068" s="239" t="s">
        <v>14610</v>
      </c>
      <c r="E2068" s="301" t="s">
        <v>683</v>
      </c>
      <c r="F2068" s="307" t="str">
        <f>IF(ISBLANK('4M'!F35),"##BLANK",'4M'!F35)</f>
        <v>##BLANK</v>
      </c>
    </row>
    <row r="2069" spans="2:6">
      <c r="B2069" s="1916" t="str">
        <f>'4M'!BI35</f>
        <v>B0318NRO_SWD</v>
      </c>
      <c r="C2069" s="239" t="s">
        <v>14611</v>
      </c>
      <c r="E2069" s="301" t="s">
        <v>683</v>
      </c>
      <c r="F2069" s="307" t="str">
        <f>IF(ISBLANK('4M'!G35),"##BLANK",'4M'!G35)</f>
        <v>##BLANK</v>
      </c>
    </row>
    <row r="2070" spans="2:6">
      <c r="B2070" s="1916" t="str">
        <f>'4M'!BJ35</f>
        <v>B0318NRO_HD</v>
      </c>
      <c r="C2070" s="239" t="s">
        <v>14612</v>
      </c>
      <c r="E2070" s="301" t="s">
        <v>683</v>
      </c>
      <c r="F2070" s="307" t="str">
        <f>IF(ISBLANK('4M'!H35),"##BLANK",'4M'!H35)</f>
        <v>##BLANK</v>
      </c>
    </row>
    <row r="2071" spans="2:6">
      <c r="B2071" s="1916" t="str">
        <f>'4M'!BK35</f>
        <v>B0318NRO_STD</v>
      </c>
      <c r="C2071" s="239" t="s">
        <v>14613</v>
      </c>
      <c r="E2071" s="301" t="s">
        <v>683</v>
      </c>
      <c r="F2071" s="307" t="str">
        <f>IF(ISBLANK('4M'!I35),"##BLANK",'4M'!I35)</f>
        <v>##BLANK</v>
      </c>
    </row>
    <row r="2072" spans="2:6">
      <c r="B2072" s="1916" t="str">
        <f>'4M'!BL35</f>
        <v>B0318NRO_SLT</v>
      </c>
      <c r="C2072" s="239" t="s">
        <v>14614</v>
      </c>
      <c r="E2072" s="301" t="s">
        <v>683</v>
      </c>
      <c r="F2072" s="307" t="str">
        <f>IF(ISBLANK('4M'!J35),"##BLANK",'4M'!J35)</f>
        <v>##BLANK</v>
      </c>
    </row>
    <row r="2073" spans="2:6">
      <c r="B2073" s="1916" t="str">
        <f>'4M'!BM35</f>
        <v>B0318NRO_STP</v>
      </c>
      <c r="C2073" s="239" t="s">
        <v>14615</v>
      </c>
      <c r="E2073" s="301" t="s">
        <v>683</v>
      </c>
      <c r="F2073" s="307" t="str">
        <f>IF(ISBLANK('4M'!K35),"##BLANK",'4M'!K35)</f>
        <v>##BLANK</v>
      </c>
    </row>
    <row r="2074" spans="2:6">
      <c r="B2074" s="1916" t="str">
        <f>'4M'!BN35</f>
        <v>B0318NRO_SDT</v>
      </c>
      <c r="C2074" s="239" t="s">
        <v>14616</v>
      </c>
      <c r="E2074" s="301" t="s">
        <v>683</v>
      </c>
      <c r="F2074" s="307" t="str">
        <f>IF(ISBLANK('4M'!L35),"##BLANK",'4M'!L35)</f>
        <v>##BLANK</v>
      </c>
    </row>
    <row r="2075" spans="2:6">
      <c r="B2075" s="1916" t="str">
        <f>'4M'!BO35</f>
        <v>B0318NRO_SD</v>
      </c>
      <c r="C2075" s="239" t="s">
        <v>14617</v>
      </c>
      <c r="E2075" s="301" t="s">
        <v>683</v>
      </c>
      <c r="F2075" s="307" t="str">
        <f>IF(ISBLANK('4M'!M35),"##BLANK",'4M'!M35)</f>
        <v>##BLANK</v>
      </c>
    </row>
    <row r="2076" spans="2:6">
      <c r="B2076" s="1916" t="str">
        <f>'4M'!BP35</f>
        <v>B0318NRO_TOT</v>
      </c>
      <c r="C2076" s="239" t="s">
        <v>14618</v>
      </c>
      <c r="E2076" s="301" t="s">
        <v>683</v>
      </c>
      <c r="F2076" s="307">
        <f>IF(ISBLANK('4M'!N35),"##BLANK",'4M'!N35)</f>
        <v>0</v>
      </c>
    </row>
    <row r="2077" spans="2:6">
      <c r="B2077" s="1916" t="str">
        <f>'4M'!BH36</f>
        <v>B0319NRT_F</v>
      </c>
      <c r="C2077" s="239" t="s">
        <v>14619</v>
      </c>
      <c r="E2077" s="301" t="s">
        <v>683</v>
      </c>
      <c r="F2077" s="307">
        <f>IF(ISBLANK('4M'!F36),"##BLANK",'4M'!F36)</f>
        <v>0</v>
      </c>
    </row>
    <row r="2078" spans="2:6">
      <c r="B2078" s="1916" t="str">
        <f>'4M'!BI36</f>
        <v>B0319NRT_SWD</v>
      </c>
      <c r="C2078" s="239" t="s">
        <v>14620</v>
      </c>
      <c r="E2078" s="301" t="s">
        <v>683</v>
      </c>
      <c r="F2078" s="307">
        <f>IF(ISBLANK('4M'!G36),"##BLANK",'4M'!G36)</f>
        <v>0</v>
      </c>
    </row>
    <row r="2079" spans="2:6">
      <c r="B2079" s="1916" t="str">
        <f>'4M'!BJ36</f>
        <v>B0319NRT_HD</v>
      </c>
      <c r="C2079" s="239" t="s">
        <v>14621</v>
      </c>
      <c r="E2079" s="301" t="s">
        <v>683</v>
      </c>
      <c r="F2079" s="307">
        <f>IF(ISBLANK('4M'!H36),"##BLANK",'4M'!H36)</f>
        <v>0</v>
      </c>
    </row>
    <row r="2080" spans="2:6">
      <c r="B2080" s="1916" t="str">
        <f>'4M'!BK36</f>
        <v>B0319NRT_STD</v>
      </c>
      <c r="C2080" s="239" t="s">
        <v>14622</v>
      </c>
      <c r="E2080" s="301" t="s">
        <v>683</v>
      </c>
      <c r="F2080" s="307">
        <f>IF(ISBLANK('4M'!I36),"##BLANK",'4M'!I36)</f>
        <v>0</v>
      </c>
    </row>
    <row r="2081" spans="2:6">
      <c r="B2081" s="1916" t="str">
        <f>'4M'!BL36</f>
        <v>B0319NRT_SLT</v>
      </c>
      <c r="C2081" s="239" t="s">
        <v>14623</v>
      </c>
      <c r="E2081" s="301" t="s">
        <v>683</v>
      </c>
      <c r="F2081" s="307">
        <f>IF(ISBLANK('4M'!J36),"##BLANK",'4M'!J36)</f>
        <v>0</v>
      </c>
    </row>
    <row r="2082" spans="2:6">
      <c r="B2082" s="1916" t="str">
        <f>'4M'!BM36</f>
        <v>B0319NRT_STP</v>
      </c>
      <c r="C2082" s="239" t="s">
        <v>14624</v>
      </c>
      <c r="E2082" s="301" t="s">
        <v>683</v>
      </c>
      <c r="F2082" s="307">
        <f>IF(ISBLANK('4M'!K36),"##BLANK",'4M'!K36)</f>
        <v>0</v>
      </c>
    </row>
    <row r="2083" spans="2:6">
      <c r="B2083" s="1916" t="str">
        <f>'4M'!BN36</f>
        <v>B0319NRT_SDT</v>
      </c>
      <c r="C2083" s="239" t="s">
        <v>14625</v>
      </c>
      <c r="E2083" s="301" t="s">
        <v>683</v>
      </c>
      <c r="F2083" s="307">
        <f>IF(ISBLANK('4M'!L36),"##BLANK",'4M'!L36)</f>
        <v>0</v>
      </c>
    </row>
    <row r="2084" spans="2:6">
      <c r="B2084" s="1916" t="str">
        <f>'4M'!BO36</f>
        <v>B0319NRT_SD</v>
      </c>
      <c r="C2084" s="239" t="s">
        <v>14626</v>
      </c>
      <c r="E2084" s="301" t="s">
        <v>683</v>
      </c>
      <c r="F2084" s="307">
        <f>IF(ISBLANK('4M'!M36),"##BLANK",'4M'!M36)</f>
        <v>0</v>
      </c>
    </row>
    <row r="2085" spans="2:6">
      <c r="B2085" s="1916" t="str">
        <f>'4M'!BP36</f>
        <v>B0319NRT_TOT</v>
      </c>
      <c r="C2085" s="239" t="s">
        <v>14627</v>
      </c>
      <c r="E2085" s="301" t="s">
        <v>683</v>
      </c>
      <c r="F2085" s="307">
        <f>IF(ISBLANK('4M'!N36),"##BLANK",'4M'!N36)</f>
        <v>0</v>
      </c>
    </row>
    <row r="2086" spans="2:6">
      <c r="B2086" s="1916" t="str">
        <f>'4M'!BZ36</f>
        <v>B0388NRT_TE</v>
      </c>
      <c r="C2086" s="239" t="s">
        <v>14628</v>
      </c>
      <c r="E2086" s="301" t="s">
        <v>683</v>
      </c>
      <c r="F2086" s="307" t="str">
        <f>IF(ISBLANK('4M'!X36),"##BLANK",'4M'!X36)</f>
        <v>##BLANK</v>
      </c>
    </row>
    <row r="2087" spans="2:6">
      <c r="B2087" s="1916" t="str">
        <f>'4M'!CA36</f>
        <v>B0388NRT_TA</v>
      </c>
      <c r="C2087" s="239" t="s">
        <v>14629</v>
      </c>
      <c r="E2087" s="301" t="s">
        <v>683</v>
      </c>
      <c r="F2087" s="307" t="str">
        <f>IF(ISBLANK('4M'!Y36),"##BLANK",'4M'!Y36)</f>
        <v>##BLANK</v>
      </c>
    </row>
    <row r="2088" spans="2:6">
      <c r="B2088" s="1916" t="str">
        <f>'4M'!CB36</f>
        <v>B0388NRT_TC</v>
      </c>
      <c r="C2088" s="239" t="s">
        <v>14630</v>
      </c>
      <c r="E2088" s="301" t="s">
        <v>683</v>
      </c>
      <c r="F2088" s="307" t="str">
        <f>IF(ISBLANK('4M'!Z36),"##BLANK",'4M'!Z36)</f>
        <v>##BLANK</v>
      </c>
    </row>
    <row r="2089" spans="2:6">
      <c r="B2089" s="1916" t="str">
        <f>'4M'!BH37</f>
        <v>B0320PRC_F</v>
      </c>
      <c r="C2089" s="239" t="s">
        <v>14631</v>
      </c>
      <c r="E2089" s="301" t="s">
        <v>683</v>
      </c>
      <c r="F2089" s="307" t="str">
        <f>IF(ISBLANK('4M'!F37),"##BLANK",'4M'!F37)</f>
        <v>##BLANK</v>
      </c>
    </row>
    <row r="2090" spans="2:6">
      <c r="B2090" s="1916" t="str">
        <f>'4M'!BI37</f>
        <v>B0320PRC_SWD</v>
      </c>
      <c r="C2090" s="239" t="s">
        <v>14632</v>
      </c>
      <c r="E2090" s="301" t="s">
        <v>683</v>
      </c>
      <c r="F2090" s="307" t="str">
        <f>IF(ISBLANK('4M'!G37),"##BLANK",'4M'!G37)</f>
        <v>##BLANK</v>
      </c>
    </row>
    <row r="2091" spans="2:6">
      <c r="B2091" s="1916" t="str">
        <f>'4M'!BJ37</f>
        <v>B0320PRC_HD</v>
      </c>
      <c r="C2091" s="239" t="s">
        <v>14633</v>
      </c>
      <c r="E2091" s="301" t="s">
        <v>683</v>
      </c>
      <c r="F2091" s="307" t="str">
        <f>IF(ISBLANK('4M'!H37),"##BLANK",'4M'!H37)</f>
        <v>##BLANK</v>
      </c>
    </row>
    <row r="2092" spans="2:6">
      <c r="B2092" s="1916" t="str">
        <f>'4M'!BK37</f>
        <v>B0320PRC_STD</v>
      </c>
      <c r="C2092" s="239" t="s">
        <v>14634</v>
      </c>
      <c r="E2092" s="301" t="s">
        <v>683</v>
      </c>
      <c r="F2092" s="307" t="str">
        <f>IF(ISBLANK('4M'!I37),"##BLANK",'4M'!I37)</f>
        <v>##BLANK</v>
      </c>
    </row>
    <row r="2093" spans="2:6">
      <c r="B2093" s="1916" t="str">
        <f>'4M'!BL37</f>
        <v>B0320PRC_SLT</v>
      </c>
      <c r="C2093" s="239" t="s">
        <v>14635</v>
      </c>
      <c r="E2093" s="301" t="s">
        <v>683</v>
      </c>
      <c r="F2093" s="307" t="str">
        <f>IF(ISBLANK('4M'!J37),"##BLANK",'4M'!J37)</f>
        <v>##BLANK</v>
      </c>
    </row>
    <row r="2094" spans="2:6">
      <c r="B2094" s="1916" t="str">
        <f>'4M'!BM37</f>
        <v>B0320PRC_STP</v>
      </c>
      <c r="C2094" s="239" t="s">
        <v>14636</v>
      </c>
      <c r="E2094" s="301" t="s">
        <v>683</v>
      </c>
      <c r="F2094" s="307" t="str">
        <f>IF(ISBLANK('4M'!K37),"##BLANK",'4M'!K37)</f>
        <v>##BLANK</v>
      </c>
    </row>
    <row r="2095" spans="2:6">
      <c r="B2095" s="1916" t="str">
        <f>'4M'!BN37</f>
        <v>B0320PRC_SDT</v>
      </c>
      <c r="C2095" s="239" t="s">
        <v>14637</v>
      </c>
      <c r="E2095" s="301" t="s">
        <v>683</v>
      </c>
      <c r="F2095" s="307" t="str">
        <f>IF(ISBLANK('4M'!L37),"##BLANK",'4M'!L37)</f>
        <v>##BLANK</v>
      </c>
    </row>
    <row r="2096" spans="2:6">
      <c r="B2096" s="1916" t="str">
        <f>'4M'!BO37</f>
        <v>B0320PRC_SD</v>
      </c>
      <c r="C2096" s="239" t="s">
        <v>14638</v>
      </c>
      <c r="E2096" s="301" t="s">
        <v>683</v>
      </c>
      <c r="F2096" s="307" t="str">
        <f>IF(ISBLANK('4M'!M37),"##BLANK",'4M'!M37)</f>
        <v>##BLANK</v>
      </c>
    </row>
    <row r="2097" spans="2:6">
      <c r="B2097" s="1916" t="str">
        <f>'4M'!BP37</f>
        <v>B0320PRC_TOT</v>
      </c>
      <c r="C2097" s="239" t="s">
        <v>14639</v>
      </c>
      <c r="E2097" s="301" t="s">
        <v>683</v>
      </c>
      <c r="F2097" s="307">
        <f>IF(ISBLANK('4M'!N37),"##BLANK",'4M'!N37)</f>
        <v>0</v>
      </c>
    </row>
    <row r="2098" spans="2:6">
      <c r="B2098" s="1916" t="str">
        <f>'4M'!BQ37</f>
        <v>B0320PRC_C_F</v>
      </c>
      <c r="C2098" s="239" t="s">
        <v>14640</v>
      </c>
      <c r="E2098" s="301" t="s">
        <v>683</v>
      </c>
      <c r="F2098" s="307" t="str">
        <f>IF(ISBLANK('4M'!O37),"##BLANK",'4M'!O37)</f>
        <v>##BLANK</v>
      </c>
    </row>
    <row r="2099" spans="2:6">
      <c r="B2099" s="1916" t="str">
        <f>'4M'!BR37</f>
        <v>B0320PRC_C_SWD</v>
      </c>
      <c r="C2099" s="239" t="s">
        <v>14641</v>
      </c>
      <c r="E2099" s="301" t="s">
        <v>683</v>
      </c>
      <c r="F2099" s="307" t="str">
        <f>IF(ISBLANK('4M'!P37),"##BLANK",'4M'!P37)</f>
        <v>##BLANK</v>
      </c>
    </row>
    <row r="2100" spans="2:6">
      <c r="B2100" s="1916" t="str">
        <f>'4M'!BS37</f>
        <v>B0320PRC_C_HD</v>
      </c>
      <c r="C2100" s="239" t="s">
        <v>14642</v>
      </c>
      <c r="E2100" s="301" t="s">
        <v>683</v>
      </c>
      <c r="F2100" s="307" t="str">
        <f>IF(ISBLANK('4M'!Q37),"##BLANK",'4M'!Q37)</f>
        <v>##BLANK</v>
      </c>
    </row>
    <row r="2101" spans="2:6">
      <c r="B2101" s="1916" t="str">
        <f>'4M'!BT37</f>
        <v>B0320PRC_C_STD</v>
      </c>
      <c r="C2101" s="239" t="s">
        <v>14643</v>
      </c>
      <c r="E2101" s="301" t="s">
        <v>683</v>
      </c>
      <c r="F2101" s="307" t="str">
        <f>IF(ISBLANK('4M'!R37),"##BLANK",'4M'!R37)</f>
        <v>##BLANK</v>
      </c>
    </row>
    <row r="2102" spans="2:6">
      <c r="B2102" s="1916" t="str">
        <f>'4M'!BU37</f>
        <v>B0320PRC_C_SLT</v>
      </c>
      <c r="C2102" s="239" t="s">
        <v>14644</v>
      </c>
      <c r="E2102" s="301" t="s">
        <v>683</v>
      </c>
      <c r="F2102" s="307" t="str">
        <f>IF(ISBLANK('4M'!S37),"##BLANK",'4M'!S37)</f>
        <v>##BLANK</v>
      </c>
    </row>
    <row r="2103" spans="2:6">
      <c r="B2103" s="1916" t="str">
        <f>'4M'!BV37</f>
        <v>B0320PRC_C_STP</v>
      </c>
      <c r="C2103" s="239" t="s">
        <v>14645</v>
      </c>
      <c r="E2103" s="301" t="s">
        <v>683</v>
      </c>
      <c r="F2103" s="307" t="str">
        <f>IF(ISBLANK('4M'!T37),"##BLANK",'4M'!T37)</f>
        <v>##BLANK</v>
      </c>
    </row>
    <row r="2104" spans="2:6">
      <c r="B2104" s="1916" t="str">
        <f>'4M'!BW37</f>
        <v>B0320PRC_C_SDT</v>
      </c>
      <c r="C2104" s="239" t="s">
        <v>14646</v>
      </c>
      <c r="E2104" s="301" t="s">
        <v>683</v>
      </c>
      <c r="F2104" s="307" t="str">
        <f>IF(ISBLANK('4M'!U37),"##BLANK",'4M'!U37)</f>
        <v>##BLANK</v>
      </c>
    </row>
    <row r="2105" spans="2:6">
      <c r="B2105" s="1916" t="str">
        <f>'4M'!BX37</f>
        <v>B0320PRC_C_SD</v>
      </c>
      <c r="C2105" s="239" t="s">
        <v>14647</v>
      </c>
      <c r="E2105" s="301" t="s">
        <v>683</v>
      </c>
      <c r="F2105" s="307" t="str">
        <f>IF(ISBLANK('4M'!V37),"##BLANK",'4M'!V37)</f>
        <v>##BLANK</v>
      </c>
    </row>
    <row r="2106" spans="2:6">
      <c r="B2106" s="1916" t="str">
        <f>'4M'!BY37</f>
        <v>B0320PRC_C_TOT</v>
      </c>
      <c r="C2106" s="239" t="s">
        <v>14648</v>
      </c>
      <c r="E2106" s="301" t="s">
        <v>683</v>
      </c>
      <c r="F2106" s="307">
        <f>IF(ISBLANK('4M'!W37),"##BLANK",'4M'!W37)</f>
        <v>0</v>
      </c>
    </row>
    <row r="2107" spans="2:6">
      <c r="B2107" s="1916" t="str">
        <f>'4M'!BH38</f>
        <v>B0321PRO_F</v>
      </c>
      <c r="C2107" s="239" t="s">
        <v>14649</v>
      </c>
      <c r="E2107" s="301" t="s">
        <v>683</v>
      </c>
      <c r="F2107" s="307" t="str">
        <f>IF(ISBLANK('4M'!F38),"##BLANK",'4M'!F38)</f>
        <v>##BLANK</v>
      </c>
    </row>
    <row r="2108" spans="2:6">
      <c r="B2108" s="1916" t="str">
        <f>'4M'!BI38</f>
        <v>B0321PRO_SWD</v>
      </c>
      <c r="C2108" s="239" t="s">
        <v>14650</v>
      </c>
      <c r="E2108" s="301" t="s">
        <v>683</v>
      </c>
      <c r="F2108" s="307" t="str">
        <f>IF(ISBLANK('4M'!G38),"##BLANK",'4M'!G38)</f>
        <v>##BLANK</v>
      </c>
    </row>
    <row r="2109" spans="2:6">
      <c r="B2109" s="1916" t="str">
        <f>'4M'!BJ38</f>
        <v>B0321PRO_HD</v>
      </c>
      <c r="C2109" s="239" t="s">
        <v>14651</v>
      </c>
      <c r="E2109" s="301" t="s">
        <v>683</v>
      </c>
      <c r="F2109" s="307" t="str">
        <f>IF(ISBLANK('4M'!H38),"##BLANK",'4M'!H38)</f>
        <v>##BLANK</v>
      </c>
    </row>
    <row r="2110" spans="2:6">
      <c r="B2110" s="1916" t="str">
        <f>'4M'!BK38</f>
        <v>B0321PRO_STD</v>
      </c>
      <c r="C2110" s="239" t="s">
        <v>14652</v>
      </c>
      <c r="E2110" s="301" t="s">
        <v>683</v>
      </c>
      <c r="F2110" s="307" t="str">
        <f>IF(ISBLANK('4M'!I38),"##BLANK",'4M'!I38)</f>
        <v>##BLANK</v>
      </c>
    </row>
    <row r="2111" spans="2:6">
      <c r="B2111" s="1916" t="str">
        <f>'4M'!BL38</f>
        <v>B0321PRO_SLT</v>
      </c>
      <c r="C2111" s="239" t="s">
        <v>14653</v>
      </c>
      <c r="E2111" s="301" t="s">
        <v>683</v>
      </c>
      <c r="F2111" s="307" t="str">
        <f>IF(ISBLANK('4M'!J38),"##BLANK",'4M'!J38)</f>
        <v>##BLANK</v>
      </c>
    </row>
    <row r="2112" spans="2:6">
      <c r="B2112" s="1916" t="str">
        <f>'4M'!BM38</f>
        <v>B0321PRO_STP</v>
      </c>
      <c r="C2112" s="239" t="s">
        <v>14654</v>
      </c>
      <c r="E2112" s="301" t="s">
        <v>683</v>
      </c>
      <c r="F2112" s="307" t="str">
        <f>IF(ISBLANK('4M'!K38),"##BLANK",'4M'!K38)</f>
        <v>##BLANK</v>
      </c>
    </row>
    <row r="2113" spans="2:6">
      <c r="B2113" s="1916" t="str">
        <f>'4M'!BN38</f>
        <v>B0321PRO_SDT</v>
      </c>
      <c r="C2113" s="239" t="s">
        <v>14655</v>
      </c>
      <c r="E2113" s="301" t="s">
        <v>683</v>
      </c>
      <c r="F2113" s="307" t="str">
        <f>IF(ISBLANK('4M'!L38),"##BLANK",'4M'!L38)</f>
        <v>##BLANK</v>
      </c>
    </row>
    <row r="2114" spans="2:6">
      <c r="B2114" s="1916" t="str">
        <f>'4M'!BO38</f>
        <v>B0321PRO_SD</v>
      </c>
      <c r="C2114" s="239" t="s">
        <v>14656</v>
      </c>
      <c r="E2114" s="301" t="s">
        <v>683</v>
      </c>
      <c r="F2114" s="307" t="str">
        <f>IF(ISBLANK('4M'!M38),"##BLANK",'4M'!M38)</f>
        <v>##BLANK</v>
      </c>
    </row>
    <row r="2115" spans="2:6">
      <c r="B2115" s="1916" t="str">
        <f>'4M'!BP38</f>
        <v>B0321PRO_TOT</v>
      </c>
      <c r="C2115" s="239" t="s">
        <v>14657</v>
      </c>
      <c r="E2115" s="301" t="s">
        <v>683</v>
      </c>
      <c r="F2115" s="307">
        <f>IF(ISBLANK('4M'!N38),"##BLANK",'4M'!N38)</f>
        <v>0</v>
      </c>
    </row>
    <row r="2116" spans="2:6">
      <c r="B2116" s="1916" t="str">
        <f>'4M'!BQ38</f>
        <v>B0321PRO_C_F</v>
      </c>
      <c r="C2116" s="239" t="s">
        <v>14658</v>
      </c>
      <c r="E2116" s="301" t="s">
        <v>683</v>
      </c>
      <c r="F2116" s="307" t="str">
        <f>IF(ISBLANK('4M'!O38),"##BLANK",'4M'!O38)</f>
        <v>##BLANK</v>
      </c>
    </row>
    <row r="2117" spans="2:6">
      <c r="B2117" s="1916" t="str">
        <f>'4M'!BR38</f>
        <v>B0321PRO_C_SWD</v>
      </c>
      <c r="C2117" s="239" t="s">
        <v>14659</v>
      </c>
      <c r="E2117" s="301" t="s">
        <v>683</v>
      </c>
      <c r="F2117" s="307" t="str">
        <f>IF(ISBLANK('4M'!P38),"##BLANK",'4M'!P38)</f>
        <v>##BLANK</v>
      </c>
    </row>
    <row r="2118" spans="2:6">
      <c r="B2118" s="1916" t="str">
        <f>'4M'!BS38</f>
        <v>B0321PRO_C_HD</v>
      </c>
      <c r="C2118" s="239" t="s">
        <v>14660</v>
      </c>
      <c r="E2118" s="301" t="s">
        <v>683</v>
      </c>
      <c r="F2118" s="307" t="str">
        <f>IF(ISBLANK('4M'!Q38),"##BLANK",'4M'!Q38)</f>
        <v>##BLANK</v>
      </c>
    </row>
    <row r="2119" spans="2:6">
      <c r="B2119" s="1916" t="str">
        <f>'4M'!BT38</f>
        <v>B0321PRO_C_STD</v>
      </c>
      <c r="C2119" s="239" t="s">
        <v>14661</v>
      </c>
      <c r="E2119" s="301" t="s">
        <v>683</v>
      </c>
      <c r="F2119" s="307" t="str">
        <f>IF(ISBLANK('4M'!R38),"##BLANK",'4M'!R38)</f>
        <v>##BLANK</v>
      </c>
    </row>
    <row r="2120" spans="2:6">
      <c r="B2120" s="1916" t="str">
        <f>'4M'!BU38</f>
        <v>B0321PRO_C_SLT</v>
      </c>
      <c r="C2120" s="239" t="s">
        <v>14662</v>
      </c>
      <c r="E2120" s="301" t="s">
        <v>683</v>
      </c>
      <c r="F2120" s="307" t="str">
        <f>IF(ISBLANK('4M'!S38),"##BLANK",'4M'!S38)</f>
        <v>##BLANK</v>
      </c>
    </row>
    <row r="2121" spans="2:6">
      <c r="B2121" s="1916" t="str">
        <f>'4M'!BV38</f>
        <v>B0321PRO_C_STP</v>
      </c>
      <c r="C2121" s="239" t="s">
        <v>14663</v>
      </c>
      <c r="E2121" s="301" t="s">
        <v>683</v>
      </c>
      <c r="F2121" s="307" t="str">
        <f>IF(ISBLANK('4M'!T38),"##BLANK",'4M'!T38)</f>
        <v>##BLANK</v>
      </c>
    </row>
    <row r="2122" spans="2:6">
      <c r="B2122" s="1916" t="str">
        <f>'4M'!BW38</f>
        <v>B0321PRO_C_SDT</v>
      </c>
      <c r="C2122" s="239" t="s">
        <v>14664</v>
      </c>
      <c r="E2122" s="301" t="s">
        <v>683</v>
      </c>
      <c r="F2122" s="307" t="str">
        <f>IF(ISBLANK('4M'!U38),"##BLANK",'4M'!U38)</f>
        <v>##BLANK</v>
      </c>
    </row>
    <row r="2123" spans="2:6">
      <c r="B2123" s="1916" t="str">
        <f>'4M'!BX38</f>
        <v>B0321PRO_C_SD</v>
      </c>
      <c r="C2123" s="239" t="s">
        <v>14665</v>
      </c>
      <c r="E2123" s="301" t="s">
        <v>683</v>
      </c>
      <c r="F2123" s="307" t="str">
        <f>IF(ISBLANK('4M'!V38),"##BLANK",'4M'!V38)</f>
        <v>##BLANK</v>
      </c>
    </row>
    <row r="2124" spans="2:6">
      <c r="B2124" s="1916" t="str">
        <f>'4M'!BY38</f>
        <v>B0321PRO_C_TOT</v>
      </c>
      <c r="C2124" s="239" t="s">
        <v>14666</v>
      </c>
      <c r="E2124" s="301" t="s">
        <v>683</v>
      </c>
      <c r="F2124" s="307">
        <f>IF(ISBLANK('4M'!W38),"##BLANK",'4M'!W38)</f>
        <v>0</v>
      </c>
    </row>
    <row r="2125" spans="2:6">
      <c r="B2125" s="1916" t="str">
        <f>'4M'!BH39</f>
        <v>B0322PRT_F</v>
      </c>
      <c r="C2125" s="239" t="s">
        <v>14667</v>
      </c>
      <c r="E2125" s="301" t="s">
        <v>683</v>
      </c>
      <c r="F2125" s="307">
        <f>IF(ISBLANK('4M'!F39),"##BLANK",'4M'!F39)</f>
        <v>0</v>
      </c>
    </row>
    <row r="2126" spans="2:6">
      <c r="B2126" s="1916" t="str">
        <f>'4M'!BI39</f>
        <v>B0322PRT_SWD</v>
      </c>
      <c r="C2126" s="239" t="s">
        <v>14668</v>
      </c>
      <c r="E2126" s="301" t="s">
        <v>683</v>
      </c>
      <c r="F2126" s="307">
        <f>IF(ISBLANK('4M'!G39),"##BLANK",'4M'!G39)</f>
        <v>0</v>
      </c>
    </row>
    <row r="2127" spans="2:6">
      <c r="B2127" s="1916" t="str">
        <f>'4M'!BJ39</f>
        <v>B0322PRT_HD</v>
      </c>
      <c r="C2127" s="239" t="s">
        <v>14669</v>
      </c>
      <c r="E2127" s="301" t="s">
        <v>683</v>
      </c>
      <c r="F2127" s="307">
        <f>IF(ISBLANK('4M'!H39),"##BLANK",'4M'!H39)</f>
        <v>0</v>
      </c>
    </row>
    <row r="2128" spans="2:6">
      <c r="B2128" s="1916" t="str">
        <f>'4M'!BK39</f>
        <v>B0322PRT_STD</v>
      </c>
      <c r="C2128" s="239" t="s">
        <v>14670</v>
      </c>
      <c r="E2128" s="301" t="s">
        <v>683</v>
      </c>
      <c r="F2128" s="307">
        <f>IF(ISBLANK('4M'!I39),"##BLANK",'4M'!I39)</f>
        <v>0</v>
      </c>
    </row>
    <row r="2129" spans="2:6">
      <c r="B2129" s="1916" t="str">
        <f>'4M'!BL39</f>
        <v>B0322PRT_SLT</v>
      </c>
      <c r="C2129" s="239" t="s">
        <v>14671</v>
      </c>
      <c r="E2129" s="301" t="s">
        <v>683</v>
      </c>
      <c r="F2129" s="307">
        <f>IF(ISBLANK('4M'!J39),"##BLANK",'4M'!J39)</f>
        <v>0</v>
      </c>
    </row>
    <row r="2130" spans="2:6">
      <c r="B2130" s="1916" t="str">
        <f>'4M'!BM39</f>
        <v>B0322PRT_STP</v>
      </c>
      <c r="C2130" s="239" t="s">
        <v>14672</v>
      </c>
      <c r="E2130" s="301" t="s">
        <v>683</v>
      </c>
      <c r="F2130" s="307">
        <f>IF(ISBLANK('4M'!K39),"##BLANK",'4M'!K39)</f>
        <v>0</v>
      </c>
    </row>
    <row r="2131" spans="2:6">
      <c r="B2131" s="1916" t="str">
        <f>'4M'!BN39</f>
        <v>B0322PRT_SDT</v>
      </c>
      <c r="C2131" s="239" t="s">
        <v>14673</v>
      </c>
      <c r="E2131" s="301" t="s">
        <v>683</v>
      </c>
      <c r="F2131" s="307">
        <f>IF(ISBLANK('4M'!L39),"##BLANK",'4M'!L39)</f>
        <v>0</v>
      </c>
    </row>
    <row r="2132" spans="2:6">
      <c r="B2132" s="1916" t="str">
        <f>'4M'!BO39</f>
        <v>B0322PRT_SD</v>
      </c>
      <c r="C2132" s="239" t="s">
        <v>14674</v>
      </c>
      <c r="E2132" s="301" t="s">
        <v>683</v>
      </c>
      <c r="F2132" s="307">
        <f>IF(ISBLANK('4M'!M39),"##BLANK",'4M'!M39)</f>
        <v>0</v>
      </c>
    </row>
    <row r="2133" spans="2:6">
      <c r="B2133" s="1916" t="str">
        <f>'4M'!BP39</f>
        <v>B0322PRT_TOT</v>
      </c>
      <c r="C2133" s="239" t="s">
        <v>14675</v>
      </c>
      <c r="E2133" s="301" t="s">
        <v>683</v>
      </c>
      <c r="F2133" s="307">
        <f>IF(ISBLANK('4M'!N39),"##BLANK",'4M'!N39)</f>
        <v>0</v>
      </c>
    </row>
    <row r="2134" spans="2:6">
      <c r="B2134" s="1916" t="str">
        <f>'4M'!BQ39</f>
        <v>B0322PRT_C_F</v>
      </c>
      <c r="C2134" s="239" t="s">
        <v>14676</v>
      </c>
      <c r="E2134" s="301" t="s">
        <v>683</v>
      </c>
      <c r="F2134" s="307">
        <f>IF(ISBLANK('4M'!O39),"##BLANK",'4M'!O39)</f>
        <v>0</v>
      </c>
    </row>
    <row r="2135" spans="2:6">
      <c r="B2135" s="1916" t="str">
        <f>'4M'!BR39</f>
        <v>B0322PRT_C_SWD</v>
      </c>
      <c r="C2135" s="239" t="s">
        <v>14677</v>
      </c>
      <c r="E2135" s="301" t="s">
        <v>683</v>
      </c>
      <c r="F2135" s="307">
        <f>IF(ISBLANK('4M'!P39),"##BLANK",'4M'!P39)</f>
        <v>0</v>
      </c>
    </row>
    <row r="2136" spans="2:6">
      <c r="B2136" s="1916" t="str">
        <f>'4M'!BS39</f>
        <v>B0322PRT_C_HD</v>
      </c>
      <c r="C2136" s="239" t="s">
        <v>14678</v>
      </c>
      <c r="E2136" s="301" t="s">
        <v>683</v>
      </c>
      <c r="F2136" s="307">
        <f>IF(ISBLANK('4M'!Q39),"##BLANK",'4M'!Q39)</f>
        <v>0</v>
      </c>
    </row>
    <row r="2137" spans="2:6">
      <c r="B2137" s="1916" t="str">
        <f>'4M'!BT39</f>
        <v>B0322PRT_C_STD</v>
      </c>
      <c r="C2137" s="239" t="s">
        <v>14679</v>
      </c>
      <c r="E2137" s="301" t="s">
        <v>683</v>
      </c>
      <c r="F2137" s="307">
        <f>IF(ISBLANK('4M'!R39),"##BLANK",'4M'!R39)</f>
        <v>0</v>
      </c>
    </row>
    <row r="2138" spans="2:6">
      <c r="B2138" s="1916" t="str">
        <f>'4M'!BU39</f>
        <v>B0322PRT_C_SLT</v>
      </c>
      <c r="C2138" s="239" t="s">
        <v>14680</v>
      </c>
      <c r="E2138" s="301" t="s">
        <v>683</v>
      </c>
      <c r="F2138" s="307">
        <f>IF(ISBLANK('4M'!S39),"##BLANK",'4M'!S39)</f>
        <v>0</v>
      </c>
    </row>
    <row r="2139" spans="2:6">
      <c r="B2139" s="1916" t="str">
        <f>'4M'!BV39</f>
        <v>B0322PRT_C_STP</v>
      </c>
      <c r="C2139" s="239" t="s">
        <v>14681</v>
      </c>
      <c r="E2139" s="301" t="s">
        <v>683</v>
      </c>
      <c r="F2139" s="307">
        <f>IF(ISBLANK('4M'!T39),"##BLANK",'4M'!T39)</f>
        <v>0</v>
      </c>
    </row>
    <row r="2140" spans="2:6">
      <c r="B2140" s="1916" t="str">
        <f>'4M'!BW39</f>
        <v>B0322PRT_C_SDT</v>
      </c>
      <c r="C2140" s="239" t="s">
        <v>14682</v>
      </c>
      <c r="E2140" s="301" t="s">
        <v>683</v>
      </c>
      <c r="F2140" s="307">
        <f>IF(ISBLANK('4M'!U39),"##BLANK",'4M'!U39)</f>
        <v>0</v>
      </c>
    </row>
    <row r="2141" spans="2:6">
      <c r="B2141" s="1916" t="str">
        <f>'4M'!BX39</f>
        <v>B0322PRT_C_SD</v>
      </c>
      <c r="C2141" s="239" t="s">
        <v>14683</v>
      </c>
      <c r="E2141" s="301" t="s">
        <v>683</v>
      </c>
      <c r="F2141" s="307">
        <f>IF(ISBLANK('4M'!V39),"##BLANK",'4M'!V39)</f>
        <v>0</v>
      </c>
    </row>
    <row r="2142" spans="2:6">
      <c r="B2142" s="1916" t="str">
        <f>'4M'!BY39</f>
        <v>B0322PRT_C_TOT</v>
      </c>
      <c r="C2142" s="239" t="s">
        <v>14684</v>
      </c>
      <c r="E2142" s="301" t="s">
        <v>683</v>
      </c>
      <c r="F2142" s="307">
        <f>IF(ISBLANK('4M'!W39),"##BLANK",'4M'!W39)</f>
        <v>0</v>
      </c>
    </row>
    <row r="2143" spans="2:6">
      <c r="B2143" s="1916" t="str">
        <f>'4M'!BZ39</f>
        <v>B0389CDT_TE</v>
      </c>
      <c r="C2143" s="239" t="s">
        <v>14685</v>
      </c>
      <c r="E2143" s="301" t="s">
        <v>683</v>
      </c>
      <c r="F2143" s="307" t="str">
        <f>IF(ISBLANK('4M'!X39),"##BLANK",'4M'!X39)</f>
        <v>##BLANK</v>
      </c>
    </row>
    <row r="2144" spans="2:6">
      <c r="B2144" s="1916" t="str">
        <f>'4M'!CA39</f>
        <v>B0389CDT_TA</v>
      </c>
      <c r="C2144" s="239" t="s">
        <v>14686</v>
      </c>
      <c r="E2144" s="301" t="s">
        <v>683</v>
      </c>
      <c r="F2144" s="307" t="str">
        <f>IF(ISBLANK('4M'!Y39),"##BLANK",'4M'!Y39)</f>
        <v>##BLANK</v>
      </c>
    </row>
    <row r="2145" spans="2:6">
      <c r="B2145" s="1916" t="str">
        <f>'4M'!CB39</f>
        <v>B0389CDT_TC</v>
      </c>
      <c r="C2145" s="239" t="s">
        <v>14687</v>
      </c>
      <c r="E2145" s="301" t="s">
        <v>683</v>
      </c>
      <c r="F2145" s="307" t="str">
        <f>IF(ISBLANK('4M'!Z39),"##BLANK",'4M'!Z39)</f>
        <v>##BLANK</v>
      </c>
    </row>
    <row r="2146" spans="2:6">
      <c r="B2146" s="1916" t="str">
        <f>'4M'!BH40</f>
        <v>B0323RSC_F</v>
      </c>
      <c r="C2146" s="239" t="s">
        <v>14688</v>
      </c>
      <c r="E2146" s="301" t="s">
        <v>683</v>
      </c>
      <c r="F2146" s="307" t="str">
        <f>IF(ISBLANK('4M'!F40),"##BLANK",'4M'!F40)</f>
        <v>##BLANK</v>
      </c>
    </row>
    <row r="2147" spans="2:6">
      <c r="B2147" s="1916" t="str">
        <f>'4M'!BI40</f>
        <v>B0323RSC_SWD</v>
      </c>
      <c r="C2147" s="239" t="s">
        <v>14689</v>
      </c>
      <c r="E2147" s="301" t="s">
        <v>683</v>
      </c>
      <c r="F2147" s="307" t="str">
        <f>IF(ISBLANK('4M'!G40),"##BLANK",'4M'!G40)</f>
        <v>##BLANK</v>
      </c>
    </row>
    <row r="2148" spans="2:6">
      <c r="B2148" s="1916" t="str">
        <f>'4M'!BJ40</f>
        <v>B0323RSC_HD</v>
      </c>
      <c r="C2148" s="239" t="s">
        <v>14690</v>
      </c>
      <c r="E2148" s="301" t="s">
        <v>683</v>
      </c>
      <c r="F2148" s="307" t="str">
        <f>IF(ISBLANK('4M'!H40),"##BLANK",'4M'!H40)</f>
        <v>##BLANK</v>
      </c>
    </row>
    <row r="2149" spans="2:6">
      <c r="B2149" s="1916" t="str">
        <f>'4M'!BK40</f>
        <v>B0323RSC_STD</v>
      </c>
      <c r="C2149" s="239" t="s">
        <v>14691</v>
      </c>
      <c r="E2149" s="301" t="s">
        <v>683</v>
      </c>
      <c r="F2149" s="307" t="str">
        <f>IF(ISBLANK('4M'!I40),"##BLANK",'4M'!I40)</f>
        <v>##BLANK</v>
      </c>
    </row>
    <row r="2150" spans="2:6">
      <c r="B2150" s="1916" t="str">
        <f>'4M'!BL40</f>
        <v>B0323RSC_SLT</v>
      </c>
      <c r="C2150" s="239" t="s">
        <v>14692</v>
      </c>
      <c r="E2150" s="301" t="s">
        <v>683</v>
      </c>
      <c r="F2150" s="307" t="str">
        <f>IF(ISBLANK('4M'!J40),"##BLANK",'4M'!J40)</f>
        <v>##BLANK</v>
      </c>
    </row>
    <row r="2151" spans="2:6">
      <c r="B2151" s="1916" t="str">
        <f>'4M'!BM40</f>
        <v>B0323RSC_STP</v>
      </c>
      <c r="C2151" s="239" t="s">
        <v>14693</v>
      </c>
      <c r="E2151" s="301" t="s">
        <v>683</v>
      </c>
      <c r="F2151" s="307" t="str">
        <f>IF(ISBLANK('4M'!K40),"##BLANK",'4M'!K40)</f>
        <v>##BLANK</v>
      </c>
    </row>
    <row r="2152" spans="2:6">
      <c r="B2152" s="1916" t="str">
        <f>'4M'!BN40</f>
        <v>B0323RSC_SDT</v>
      </c>
      <c r="C2152" s="239" t="s">
        <v>14694</v>
      </c>
      <c r="E2152" s="301" t="s">
        <v>683</v>
      </c>
      <c r="F2152" s="307" t="str">
        <f>IF(ISBLANK('4M'!L40),"##BLANK",'4M'!L40)</f>
        <v>##BLANK</v>
      </c>
    </row>
    <row r="2153" spans="2:6">
      <c r="B2153" s="1916" t="str">
        <f>'4M'!BO40</f>
        <v>B0323RSC_SD</v>
      </c>
      <c r="C2153" s="239" t="s">
        <v>14695</v>
      </c>
      <c r="E2153" s="301" t="s">
        <v>683</v>
      </c>
      <c r="F2153" s="307" t="str">
        <f>IF(ISBLANK('4M'!M40),"##BLANK",'4M'!M40)</f>
        <v>##BLANK</v>
      </c>
    </row>
    <row r="2154" spans="2:6">
      <c r="B2154" s="1916" t="str">
        <f>'4M'!BP40</f>
        <v>B0323RSC_TOT</v>
      </c>
      <c r="C2154" s="239" t="s">
        <v>14696</v>
      </c>
      <c r="E2154" s="301" t="s">
        <v>683</v>
      </c>
      <c r="F2154" s="307">
        <f>IF(ISBLANK('4M'!N40),"##BLANK",'4M'!N40)</f>
        <v>0</v>
      </c>
    </row>
    <row r="2155" spans="2:6">
      <c r="B2155" s="1916" t="str">
        <f>'4M'!BQ40</f>
        <v>B0323RSC_C_F</v>
      </c>
      <c r="C2155" s="239" t="s">
        <v>14697</v>
      </c>
      <c r="E2155" s="301" t="s">
        <v>683</v>
      </c>
      <c r="F2155" s="307" t="str">
        <f>IF(ISBLANK('4M'!O40),"##BLANK",'4M'!O40)</f>
        <v>##BLANK</v>
      </c>
    </row>
    <row r="2156" spans="2:6">
      <c r="B2156" s="1916" t="str">
        <f>'4M'!BR40</f>
        <v>B0323RSC_C_SWD</v>
      </c>
      <c r="C2156" s="239" t="s">
        <v>14698</v>
      </c>
      <c r="E2156" s="301" t="s">
        <v>683</v>
      </c>
      <c r="F2156" s="307" t="str">
        <f>IF(ISBLANK('4M'!P40),"##BLANK",'4M'!P40)</f>
        <v>##BLANK</v>
      </c>
    </row>
    <row r="2157" spans="2:6">
      <c r="B2157" s="1916" t="str">
        <f>'4M'!BS40</f>
        <v>B0323RSC_C_HD</v>
      </c>
      <c r="C2157" s="239" t="s">
        <v>14699</v>
      </c>
      <c r="E2157" s="301" t="s">
        <v>683</v>
      </c>
      <c r="F2157" s="307" t="str">
        <f>IF(ISBLANK('4M'!Q40),"##BLANK",'4M'!Q40)</f>
        <v>##BLANK</v>
      </c>
    </row>
    <row r="2158" spans="2:6">
      <c r="B2158" s="1916" t="str">
        <f>'4M'!BT40</f>
        <v>B0323RSC_C_STD</v>
      </c>
      <c r="C2158" s="239" t="s">
        <v>14700</v>
      </c>
      <c r="E2158" s="301" t="s">
        <v>683</v>
      </c>
      <c r="F2158" s="307" t="str">
        <f>IF(ISBLANK('4M'!R40),"##BLANK",'4M'!R40)</f>
        <v>##BLANK</v>
      </c>
    </row>
    <row r="2159" spans="2:6">
      <c r="B2159" s="1916" t="str">
        <f>'4M'!BU40</f>
        <v>B0323RSC_C_SLT</v>
      </c>
      <c r="C2159" s="239" t="s">
        <v>14701</v>
      </c>
      <c r="E2159" s="301" t="s">
        <v>683</v>
      </c>
      <c r="F2159" s="307" t="str">
        <f>IF(ISBLANK('4M'!S40),"##BLANK",'4M'!S40)</f>
        <v>##BLANK</v>
      </c>
    </row>
    <row r="2160" spans="2:6">
      <c r="B2160" s="1916" t="str">
        <f>'4M'!BV40</f>
        <v>B0323RSC_C_STP</v>
      </c>
      <c r="C2160" s="239" t="s">
        <v>14702</v>
      </c>
      <c r="E2160" s="301" t="s">
        <v>683</v>
      </c>
      <c r="F2160" s="307" t="str">
        <f>IF(ISBLANK('4M'!T40),"##BLANK",'4M'!T40)</f>
        <v>##BLANK</v>
      </c>
    </row>
    <row r="2161" spans="2:6">
      <c r="B2161" s="1916" t="str">
        <f>'4M'!BW40</f>
        <v>B0323RSC_C_SDT</v>
      </c>
      <c r="C2161" s="239" t="s">
        <v>14703</v>
      </c>
      <c r="E2161" s="301" t="s">
        <v>683</v>
      </c>
      <c r="F2161" s="307" t="str">
        <f>IF(ISBLANK('4M'!U40),"##BLANK",'4M'!U40)</f>
        <v>##BLANK</v>
      </c>
    </row>
    <row r="2162" spans="2:6">
      <c r="B2162" s="1916" t="str">
        <f>'4M'!BX40</f>
        <v>B0323RSC_C_SD</v>
      </c>
      <c r="C2162" s="239" t="s">
        <v>14704</v>
      </c>
      <c r="E2162" s="301" t="s">
        <v>683</v>
      </c>
      <c r="F2162" s="307" t="str">
        <f>IF(ISBLANK('4M'!V40),"##BLANK",'4M'!V40)</f>
        <v>##BLANK</v>
      </c>
    </row>
    <row r="2163" spans="2:6">
      <c r="B2163" s="1916" t="str">
        <f>'4M'!BY40</f>
        <v>B0323RSC_C_TOT</v>
      </c>
      <c r="C2163" s="239" t="s">
        <v>14705</v>
      </c>
      <c r="E2163" s="301" t="s">
        <v>683</v>
      </c>
      <c r="F2163" s="307">
        <f>IF(ISBLANK('4M'!W40),"##BLANK",'4M'!W40)</f>
        <v>0</v>
      </c>
    </row>
    <row r="2164" spans="2:6">
      <c r="B2164" s="1916" t="str">
        <f>'4M'!BH41</f>
        <v>B0324RSO_F</v>
      </c>
      <c r="C2164" s="239" t="s">
        <v>14706</v>
      </c>
      <c r="E2164" s="301" t="s">
        <v>683</v>
      </c>
      <c r="F2164" s="307" t="str">
        <f>IF(ISBLANK('4M'!F41),"##BLANK",'4M'!F41)</f>
        <v>##BLANK</v>
      </c>
    </row>
    <row r="2165" spans="2:6">
      <c r="B2165" s="1916" t="str">
        <f>'4M'!BI41</f>
        <v>B0324RSO_SWD</v>
      </c>
      <c r="C2165" s="239" t="s">
        <v>14707</v>
      </c>
      <c r="E2165" s="301" t="s">
        <v>683</v>
      </c>
      <c r="F2165" s="307" t="str">
        <f>IF(ISBLANK('4M'!G41),"##BLANK",'4M'!G41)</f>
        <v>##BLANK</v>
      </c>
    </row>
    <row r="2166" spans="2:6">
      <c r="B2166" s="1916" t="str">
        <f>'4M'!BJ41</f>
        <v>B0324RSO_HD</v>
      </c>
      <c r="C2166" s="239" t="s">
        <v>14708</v>
      </c>
      <c r="E2166" s="301" t="s">
        <v>683</v>
      </c>
      <c r="F2166" s="307" t="str">
        <f>IF(ISBLANK('4M'!H41),"##BLANK",'4M'!H41)</f>
        <v>##BLANK</v>
      </c>
    </row>
    <row r="2167" spans="2:6">
      <c r="B2167" s="1916" t="str">
        <f>'4M'!BK41</f>
        <v>B0324RSO_STD</v>
      </c>
      <c r="C2167" s="239" t="s">
        <v>14709</v>
      </c>
      <c r="E2167" s="301" t="s">
        <v>683</v>
      </c>
      <c r="F2167" s="307" t="str">
        <f>IF(ISBLANK('4M'!I41),"##BLANK",'4M'!I41)</f>
        <v>##BLANK</v>
      </c>
    </row>
    <row r="2168" spans="2:6">
      <c r="B2168" s="1916" t="str">
        <f>'4M'!BL41</f>
        <v>B0324RSO_SLT</v>
      </c>
      <c r="C2168" s="239" t="s">
        <v>14710</v>
      </c>
      <c r="E2168" s="301" t="s">
        <v>683</v>
      </c>
      <c r="F2168" s="307" t="str">
        <f>IF(ISBLANK('4M'!J41),"##BLANK",'4M'!J41)</f>
        <v>##BLANK</v>
      </c>
    </row>
    <row r="2169" spans="2:6">
      <c r="B2169" s="1916" t="str">
        <f>'4M'!BM41</f>
        <v>B0324RSO_STP</v>
      </c>
      <c r="C2169" s="239" t="s">
        <v>14711</v>
      </c>
      <c r="E2169" s="301" t="s">
        <v>683</v>
      </c>
      <c r="F2169" s="307" t="str">
        <f>IF(ISBLANK('4M'!K41),"##BLANK",'4M'!K41)</f>
        <v>##BLANK</v>
      </c>
    </row>
    <row r="2170" spans="2:6">
      <c r="B2170" s="1916" t="str">
        <f>'4M'!BN41</f>
        <v>B0324RSO_SDT</v>
      </c>
      <c r="C2170" s="239" t="s">
        <v>14712</v>
      </c>
      <c r="E2170" s="301" t="s">
        <v>683</v>
      </c>
      <c r="F2170" s="307" t="str">
        <f>IF(ISBLANK('4M'!L41),"##BLANK",'4M'!L41)</f>
        <v>##BLANK</v>
      </c>
    </row>
    <row r="2171" spans="2:6">
      <c r="B2171" s="1916" t="str">
        <f>'4M'!BO41</f>
        <v>B0324RSO_SD</v>
      </c>
      <c r="C2171" s="239" t="s">
        <v>14713</v>
      </c>
      <c r="E2171" s="301" t="s">
        <v>683</v>
      </c>
      <c r="F2171" s="307" t="str">
        <f>IF(ISBLANK('4M'!M41),"##BLANK",'4M'!M41)</f>
        <v>##BLANK</v>
      </c>
    </row>
    <row r="2172" spans="2:6">
      <c r="B2172" s="1916" t="str">
        <f>'4M'!BP41</f>
        <v>B0324RSO_TOT</v>
      </c>
      <c r="C2172" s="239" t="s">
        <v>14714</v>
      </c>
      <c r="E2172" s="301" t="s">
        <v>683</v>
      </c>
      <c r="F2172" s="307">
        <f>IF(ISBLANK('4M'!N41),"##BLANK",'4M'!N41)</f>
        <v>0</v>
      </c>
    </row>
    <row r="2173" spans="2:6">
      <c r="B2173" s="1916" t="str">
        <f>'4M'!BQ41</f>
        <v>B0324RSO_C_F</v>
      </c>
      <c r="C2173" s="239" t="s">
        <v>14715</v>
      </c>
      <c r="E2173" s="301" t="s">
        <v>683</v>
      </c>
      <c r="F2173" s="307" t="str">
        <f>IF(ISBLANK('4M'!O41),"##BLANK",'4M'!O41)</f>
        <v>##BLANK</v>
      </c>
    </row>
    <row r="2174" spans="2:6">
      <c r="B2174" s="1916" t="str">
        <f>'4M'!BR41</f>
        <v>B0324RSO_C_SWD</v>
      </c>
      <c r="C2174" s="239" t="s">
        <v>14716</v>
      </c>
      <c r="E2174" s="301" t="s">
        <v>683</v>
      </c>
      <c r="F2174" s="307" t="str">
        <f>IF(ISBLANK('4M'!P41),"##BLANK",'4M'!P41)</f>
        <v>##BLANK</v>
      </c>
    </row>
    <row r="2175" spans="2:6">
      <c r="B2175" s="1916" t="str">
        <f>'4M'!BS41</f>
        <v>B0324RSO_C_HD</v>
      </c>
      <c r="C2175" s="239" t="s">
        <v>14717</v>
      </c>
      <c r="E2175" s="301" t="s">
        <v>683</v>
      </c>
      <c r="F2175" s="307" t="str">
        <f>IF(ISBLANK('4M'!Q41),"##BLANK",'4M'!Q41)</f>
        <v>##BLANK</v>
      </c>
    </row>
    <row r="2176" spans="2:6">
      <c r="B2176" s="1916" t="str">
        <f>'4M'!BT41</f>
        <v>B0324RSO_C_STD</v>
      </c>
      <c r="C2176" s="239" t="s">
        <v>14718</v>
      </c>
      <c r="E2176" s="301" t="s">
        <v>683</v>
      </c>
      <c r="F2176" s="307" t="str">
        <f>IF(ISBLANK('4M'!R41),"##BLANK",'4M'!R41)</f>
        <v>##BLANK</v>
      </c>
    </row>
    <row r="2177" spans="2:6">
      <c r="B2177" s="1916" t="str">
        <f>'4M'!BU41</f>
        <v>B0324RSO_C_SLT</v>
      </c>
      <c r="C2177" s="239" t="s">
        <v>14719</v>
      </c>
      <c r="E2177" s="301" t="s">
        <v>683</v>
      </c>
      <c r="F2177" s="307" t="str">
        <f>IF(ISBLANK('4M'!S41),"##BLANK",'4M'!S41)</f>
        <v>##BLANK</v>
      </c>
    </row>
    <row r="2178" spans="2:6">
      <c r="B2178" s="1916" t="str">
        <f>'4M'!BV41</f>
        <v>B0324RSO_C_STP</v>
      </c>
      <c r="C2178" s="239" t="s">
        <v>14720</v>
      </c>
      <c r="E2178" s="301" t="s">
        <v>683</v>
      </c>
      <c r="F2178" s="307" t="str">
        <f>IF(ISBLANK('4M'!T41),"##BLANK",'4M'!T41)</f>
        <v>##BLANK</v>
      </c>
    </row>
    <row r="2179" spans="2:6">
      <c r="B2179" s="1916" t="str">
        <f>'4M'!BW41</f>
        <v>B0324RSO_C_SDT</v>
      </c>
      <c r="C2179" s="239" t="s">
        <v>14721</v>
      </c>
      <c r="E2179" s="301" t="s">
        <v>683</v>
      </c>
      <c r="F2179" s="307" t="str">
        <f>IF(ISBLANK('4M'!U41),"##BLANK",'4M'!U41)</f>
        <v>##BLANK</v>
      </c>
    </row>
    <row r="2180" spans="2:6">
      <c r="B2180" s="1916" t="str">
        <f>'4M'!BX41</f>
        <v>B0324RSO_C_SD</v>
      </c>
      <c r="C2180" s="239" t="s">
        <v>14722</v>
      </c>
      <c r="E2180" s="301" t="s">
        <v>683</v>
      </c>
      <c r="F2180" s="307" t="str">
        <f>IF(ISBLANK('4M'!V41),"##BLANK",'4M'!V41)</f>
        <v>##BLANK</v>
      </c>
    </row>
    <row r="2181" spans="2:6">
      <c r="B2181" s="1916" t="str">
        <f>'4M'!BY41</f>
        <v>B0324RSO_C_TOT</v>
      </c>
      <c r="C2181" s="239" t="s">
        <v>14723</v>
      </c>
      <c r="E2181" s="301" t="s">
        <v>683</v>
      </c>
      <c r="F2181" s="307">
        <f>IF(ISBLANK('4M'!W41),"##BLANK",'4M'!W41)</f>
        <v>0</v>
      </c>
    </row>
    <row r="2182" spans="2:6">
      <c r="B2182" s="1916" t="str">
        <f>'4M'!BH42</f>
        <v>B0325RST_F</v>
      </c>
      <c r="C2182" s="239" t="s">
        <v>14724</v>
      </c>
      <c r="E2182" s="301" t="s">
        <v>683</v>
      </c>
      <c r="F2182" s="307">
        <f>IF(ISBLANK('4M'!F42),"##BLANK",'4M'!F42)</f>
        <v>0</v>
      </c>
    </row>
    <row r="2183" spans="2:6">
      <c r="B2183" s="1916" t="str">
        <f>'4M'!BI42</f>
        <v>B0325RST_SWD</v>
      </c>
      <c r="C2183" s="239" t="s">
        <v>14725</v>
      </c>
      <c r="E2183" s="301" t="s">
        <v>683</v>
      </c>
      <c r="F2183" s="307">
        <f>IF(ISBLANK('4M'!G42),"##BLANK",'4M'!G42)</f>
        <v>0</v>
      </c>
    </row>
    <row r="2184" spans="2:6">
      <c r="B2184" s="1916" t="str">
        <f>'4M'!BJ42</f>
        <v>B0325RST_HD</v>
      </c>
      <c r="C2184" s="239" t="s">
        <v>14726</v>
      </c>
      <c r="E2184" s="301" t="s">
        <v>683</v>
      </c>
      <c r="F2184" s="307">
        <f>IF(ISBLANK('4M'!H42),"##BLANK",'4M'!H42)</f>
        <v>0</v>
      </c>
    </row>
    <row r="2185" spans="2:6">
      <c r="B2185" s="1916" t="str">
        <f>'4M'!BK42</f>
        <v>B0325RST_STD</v>
      </c>
      <c r="C2185" s="239" t="s">
        <v>14727</v>
      </c>
      <c r="E2185" s="301" t="s">
        <v>683</v>
      </c>
      <c r="F2185" s="307">
        <f>IF(ISBLANK('4M'!I42),"##BLANK",'4M'!I42)</f>
        <v>0</v>
      </c>
    </row>
    <row r="2186" spans="2:6">
      <c r="B2186" s="1916" t="str">
        <f>'4M'!BL42</f>
        <v>B0325RST_SLT</v>
      </c>
      <c r="C2186" s="239" t="s">
        <v>14728</v>
      </c>
      <c r="E2186" s="301" t="s">
        <v>683</v>
      </c>
      <c r="F2186" s="307">
        <f>IF(ISBLANK('4M'!J42),"##BLANK",'4M'!J42)</f>
        <v>0</v>
      </c>
    </row>
    <row r="2187" spans="2:6">
      <c r="B2187" s="1916" t="str">
        <f>'4M'!BM42</f>
        <v>B0325RST_STP</v>
      </c>
      <c r="C2187" s="239" t="s">
        <v>14729</v>
      </c>
      <c r="E2187" s="301" t="s">
        <v>683</v>
      </c>
      <c r="F2187" s="307">
        <f>IF(ISBLANK('4M'!K42),"##BLANK",'4M'!K42)</f>
        <v>0</v>
      </c>
    </row>
    <row r="2188" spans="2:6">
      <c r="B2188" s="1916" t="str">
        <f>'4M'!BN42</f>
        <v>B0325RST_SDT</v>
      </c>
      <c r="C2188" s="239" t="s">
        <v>14730</v>
      </c>
      <c r="E2188" s="301" t="s">
        <v>683</v>
      </c>
      <c r="F2188" s="307">
        <f>IF(ISBLANK('4M'!L42),"##BLANK",'4M'!L42)</f>
        <v>0</v>
      </c>
    </row>
    <row r="2189" spans="2:6">
      <c r="B2189" s="1916" t="str">
        <f>'4M'!BO42</f>
        <v>B0325RST_SD</v>
      </c>
      <c r="C2189" s="239" t="s">
        <v>14731</v>
      </c>
      <c r="E2189" s="301" t="s">
        <v>683</v>
      </c>
      <c r="F2189" s="307">
        <f>IF(ISBLANK('4M'!M42),"##BLANK",'4M'!M42)</f>
        <v>0</v>
      </c>
    </row>
    <row r="2190" spans="2:6">
      <c r="B2190" s="1916" t="str">
        <f>'4M'!BP42</f>
        <v>B0325RST_TOT</v>
      </c>
      <c r="C2190" s="239" t="s">
        <v>14732</v>
      </c>
      <c r="E2190" s="301" t="s">
        <v>683</v>
      </c>
      <c r="F2190" s="307">
        <f>IF(ISBLANK('4M'!N42),"##BLANK",'4M'!N42)</f>
        <v>0</v>
      </c>
    </row>
    <row r="2191" spans="2:6">
      <c r="B2191" s="1916" t="str">
        <f>'4M'!BQ42</f>
        <v>B0325RST_C_F</v>
      </c>
      <c r="C2191" s="239" t="s">
        <v>14733</v>
      </c>
      <c r="E2191" s="301" t="s">
        <v>683</v>
      </c>
      <c r="F2191" s="307">
        <f>IF(ISBLANK('4M'!O42),"##BLANK",'4M'!O42)</f>
        <v>0</v>
      </c>
    </row>
    <row r="2192" spans="2:6">
      <c r="B2192" s="1916" t="str">
        <f>'4M'!BR42</f>
        <v>B0325RST_C_SWD</v>
      </c>
      <c r="C2192" s="239" t="s">
        <v>14734</v>
      </c>
      <c r="E2192" s="301" t="s">
        <v>683</v>
      </c>
      <c r="F2192" s="307">
        <f>IF(ISBLANK('4M'!P42),"##BLANK",'4M'!P42)</f>
        <v>0</v>
      </c>
    </row>
    <row r="2193" spans="2:6">
      <c r="B2193" s="1916" t="str">
        <f>'4M'!BS42</f>
        <v>B0325RST_C_HD</v>
      </c>
      <c r="C2193" s="239" t="s">
        <v>14735</v>
      </c>
      <c r="E2193" s="301" t="s">
        <v>683</v>
      </c>
      <c r="F2193" s="307">
        <f>IF(ISBLANK('4M'!Q42),"##BLANK",'4M'!Q42)</f>
        <v>0</v>
      </c>
    </row>
    <row r="2194" spans="2:6">
      <c r="B2194" s="1916" t="str">
        <f>'4M'!BT42</f>
        <v>B0325RST_C_STD</v>
      </c>
      <c r="C2194" s="239" t="s">
        <v>14736</v>
      </c>
      <c r="E2194" s="301" t="s">
        <v>683</v>
      </c>
      <c r="F2194" s="307">
        <f>IF(ISBLANK('4M'!R42),"##BLANK",'4M'!R42)</f>
        <v>0</v>
      </c>
    </row>
    <row r="2195" spans="2:6">
      <c r="B2195" s="1916" t="str">
        <f>'4M'!BU42</f>
        <v>B0325RST_C_SLT</v>
      </c>
      <c r="C2195" s="239" t="s">
        <v>14737</v>
      </c>
      <c r="E2195" s="301" t="s">
        <v>683</v>
      </c>
      <c r="F2195" s="307">
        <f>IF(ISBLANK('4M'!S42),"##BLANK",'4M'!S42)</f>
        <v>0</v>
      </c>
    </row>
    <row r="2196" spans="2:6">
      <c r="B2196" s="1916" t="str">
        <f>'4M'!BV42</f>
        <v>B0325RST_C_STP</v>
      </c>
      <c r="C2196" s="239" t="s">
        <v>14738</v>
      </c>
      <c r="E2196" s="301" t="s">
        <v>683</v>
      </c>
      <c r="F2196" s="307">
        <f>IF(ISBLANK('4M'!T42),"##BLANK",'4M'!T42)</f>
        <v>0</v>
      </c>
    </row>
    <row r="2197" spans="2:6">
      <c r="B2197" s="1916" t="str">
        <f>'4M'!BW42</f>
        <v>B0325RST_C_SDT</v>
      </c>
      <c r="C2197" s="239" t="s">
        <v>14739</v>
      </c>
      <c r="E2197" s="301" t="s">
        <v>683</v>
      </c>
      <c r="F2197" s="307">
        <f>IF(ISBLANK('4M'!U42),"##BLANK",'4M'!U42)</f>
        <v>0</v>
      </c>
    </row>
    <row r="2198" spans="2:6">
      <c r="B2198" s="1916" t="str">
        <f>'4M'!BX42</f>
        <v>B0325RST_C_SD</v>
      </c>
      <c r="C2198" s="239" t="s">
        <v>14740</v>
      </c>
      <c r="E2198" s="301" t="s">
        <v>683</v>
      </c>
      <c r="F2198" s="307">
        <f>IF(ISBLANK('4M'!V42),"##BLANK",'4M'!V42)</f>
        <v>0</v>
      </c>
    </row>
    <row r="2199" spans="2:6">
      <c r="B2199" s="1916" t="str">
        <f>'4M'!BY42</f>
        <v>B0325RST_C_TOT</v>
      </c>
      <c r="C2199" s="239" t="s">
        <v>14741</v>
      </c>
      <c r="E2199" s="301" t="s">
        <v>683</v>
      </c>
      <c r="F2199" s="307">
        <f>IF(ISBLANK('4M'!W42),"##BLANK",'4M'!W42)</f>
        <v>0</v>
      </c>
    </row>
    <row r="2200" spans="2:6">
      <c r="B2200" s="1916" t="str">
        <f>'4M'!BZ42</f>
        <v>B0390PRT_TE</v>
      </c>
      <c r="C2200" s="239" t="s">
        <v>14742</v>
      </c>
      <c r="E2200" s="301" t="s">
        <v>683</v>
      </c>
      <c r="F2200" s="307" t="str">
        <f>IF(ISBLANK('4M'!X42),"##BLANK",'4M'!X42)</f>
        <v>##BLANK</v>
      </c>
    </row>
    <row r="2201" spans="2:6">
      <c r="B2201" s="1916" t="str">
        <f>'4M'!CA42</f>
        <v>B0390PRT_TA</v>
      </c>
      <c r="C2201" s="239" t="s">
        <v>14743</v>
      </c>
      <c r="E2201" s="301" t="s">
        <v>683</v>
      </c>
      <c r="F2201" s="307" t="str">
        <f>IF(ISBLANK('4M'!Y42),"##BLANK",'4M'!Y42)</f>
        <v>##BLANK</v>
      </c>
    </row>
    <row r="2202" spans="2:6">
      <c r="B2202" s="1916" t="str">
        <f>'4M'!CB42</f>
        <v>B0390PRT_TC</v>
      </c>
      <c r="C2202" s="239" t="s">
        <v>14744</v>
      </c>
      <c r="E2202" s="301" t="s">
        <v>683</v>
      </c>
      <c r="F2202" s="307" t="str">
        <f>IF(ISBLANK('4M'!Z42),"##BLANK",'4M'!Z42)</f>
        <v>##BLANK</v>
      </c>
    </row>
    <row r="2203" spans="2:6">
      <c r="B2203" s="1916" t="str">
        <f>'4M'!BH43</f>
        <v>B0326UVC_F</v>
      </c>
      <c r="C2203" s="239" t="s">
        <v>14745</v>
      </c>
      <c r="E2203" s="301" t="s">
        <v>683</v>
      </c>
      <c r="F2203" s="307" t="str">
        <f>IF(ISBLANK('4M'!F43),"##BLANK",'4M'!F43)</f>
        <v>##BLANK</v>
      </c>
    </row>
    <row r="2204" spans="2:6">
      <c r="B2204" s="1916" t="str">
        <f>'4M'!BI43</f>
        <v>B0326UVC_SWD</v>
      </c>
      <c r="C2204" s="239" t="s">
        <v>14746</v>
      </c>
      <c r="E2204" s="301" t="s">
        <v>683</v>
      </c>
      <c r="F2204" s="307" t="str">
        <f>IF(ISBLANK('4M'!G43),"##BLANK",'4M'!G43)</f>
        <v>##BLANK</v>
      </c>
    </row>
    <row r="2205" spans="2:6">
      <c r="B2205" s="1916" t="str">
        <f>'4M'!BJ43</f>
        <v>B0326UVC_HD</v>
      </c>
      <c r="C2205" s="239" t="s">
        <v>14747</v>
      </c>
      <c r="E2205" s="301" t="s">
        <v>683</v>
      </c>
      <c r="F2205" s="307" t="str">
        <f>IF(ISBLANK('4M'!H43),"##BLANK",'4M'!H43)</f>
        <v>##BLANK</v>
      </c>
    </row>
    <row r="2206" spans="2:6">
      <c r="B2206" s="1916" t="str">
        <f>'4M'!BK43</f>
        <v>B0326UVC_STD</v>
      </c>
      <c r="C2206" s="239" t="s">
        <v>14748</v>
      </c>
      <c r="E2206" s="301" t="s">
        <v>683</v>
      </c>
      <c r="F2206" s="307" t="str">
        <f>IF(ISBLANK('4M'!I43),"##BLANK",'4M'!I43)</f>
        <v>##BLANK</v>
      </c>
    </row>
    <row r="2207" spans="2:6">
      <c r="B2207" s="1916" t="str">
        <f>'4M'!BL43</f>
        <v>B0326UVC_SLT</v>
      </c>
      <c r="C2207" s="239" t="s">
        <v>14749</v>
      </c>
      <c r="E2207" s="301" t="s">
        <v>683</v>
      </c>
      <c r="F2207" s="307" t="str">
        <f>IF(ISBLANK('4M'!J43),"##BLANK",'4M'!J43)</f>
        <v>##BLANK</v>
      </c>
    </row>
    <row r="2208" spans="2:6">
      <c r="B2208" s="1916" t="str">
        <f>'4M'!BM43</f>
        <v>B0326UVC_STP</v>
      </c>
      <c r="C2208" s="239" t="s">
        <v>14750</v>
      </c>
      <c r="E2208" s="301" t="s">
        <v>683</v>
      </c>
      <c r="F2208" s="307" t="str">
        <f>IF(ISBLANK('4M'!K43),"##BLANK",'4M'!K43)</f>
        <v>##BLANK</v>
      </c>
    </row>
    <row r="2209" spans="2:6">
      <c r="B2209" s="1916" t="str">
        <f>'4M'!BN43</f>
        <v>B0326UVC_SDT</v>
      </c>
      <c r="C2209" s="239" t="s">
        <v>14751</v>
      </c>
      <c r="E2209" s="301" t="s">
        <v>683</v>
      </c>
      <c r="F2209" s="307" t="str">
        <f>IF(ISBLANK('4M'!L43),"##BLANK",'4M'!L43)</f>
        <v>##BLANK</v>
      </c>
    </row>
    <row r="2210" spans="2:6">
      <c r="B2210" s="1916" t="str">
        <f>'4M'!BO43</f>
        <v>B0326UVC_SD</v>
      </c>
      <c r="C2210" s="239" t="s">
        <v>14752</v>
      </c>
      <c r="E2210" s="301" t="s">
        <v>683</v>
      </c>
      <c r="F2210" s="307" t="str">
        <f>IF(ISBLANK('4M'!M43),"##BLANK",'4M'!M43)</f>
        <v>##BLANK</v>
      </c>
    </row>
    <row r="2211" spans="2:6">
      <c r="B2211" s="1916" t="str">
        <f>'4M'!BP43</f>
        <v>B0326UVC_TOT</v>
      </c>
      <c r="C2211" s="239" t="s">
        <v>14753</v>
      </c>
      <c r="E2211" s="301" t="s">
        <v>683</v>
      </c>
      <c r="F2211" s="307">
        <f>IF(ISBLANK('4M'!N43),"##BLANK",'4M'!N43)</f>
        <v>0</v>
      </c>
    </row>
    <row r="2212" spans="2:6">
      <c r="B2212" s="1916" t="str">
        <f>'4M'!BQ43</f>
        <v>B0326UVC_C_F</v>
      </c>
      <c r="C2212" s="239" t="s">
        <v>14754</v>
      </c>
      <c r="E2212" s="301" t="s">
        <v>683</v>
      </c>
      <c r="F2212" s="307" t="str">
        <f>IF(ISBLANK('4M'!O43),"##BLANK",'4M'!O43)</f>
        <v>##BLANK</v>
      </c>
    </row>
    <row r="2213" spans="2:6">
      <c r="B2213" s="1916" t="str">
        <f>'4M'!BR43</f>
        <v>B0326UVC_C_SWD</v>
      </c>
      <c r="C2213" s="239" t="s">
        <v>14755</v>
      </c>
      <c r="E2213" s="301" t="s">
        <v>683</v>
      </c>
      <c r="F2213" s="307" t="str">
        <f>IF(ISBLANK('4M'!P43),"##BLANK",'4M'!P43)</f>
        <v>##BLANK</v>
      </c>
    </row>
    <row r="2214" spans="2:6">
      <c r="B2214" s="1916" t="str">
        <f>'4M'!BS43</f>
        <v>B0326UVC_C_HD</v>
      </c>
      <c r="C2214" s="239" t="s">
        <v>14756</v>
      </c>
      <c r="E2214" s="301" t="s">
        <v>683</v>
      </c>
      <c r="F2214" s="307" t="str">
        <f>IF(ISBLANK('4M'!Q43),"##BLANK",'4M'!Q43)</f>
        <v>##BLANK</v>
      </c>
    </row>
    <row r="2215" spans="2:6">
      <c r="B2215" s="1916" t="str">
        <f>'4M'!BT43</f>
        <v>B0326UVC_C_STD</v>
      </c>
      <c r="C2215" s="239" t="s">
        <v>14757</v>
      </c>
      <c r="E2215" s="301" t="s">
        <v>683</v>
      </c>
      <c r="F2215" s="307" t="str">
        <f>IF(ISBLANK('4M'!R43),"##BLANK",'4M'!R43)</f>
        <v>##BLANK</v>
      </c>
    </row>
    <row r="2216" spans="2:6">
      <c r="B2216" s="1916" t="str">
        <f>'4M'!BU43</f>
        <v>B0326UVC_C_SLT</v>
      </c>
      <c r="C2216" s="239" t="s">
        <v>14758</v>
      </c>
      <c r="E2216" s="301" t="s">
        <v>683</v>
      </c>
      <c r="F2216" s="307" t="str">
        <f>IF(ISBLANK('4M'!S43),"##BLANK",'4M'!S43)</f>
        <v>##BLANK</v>
      </c>
    </row>
    <row r="2217" spans="2:6">
      <c r="B2217" s="1916" t="str">
        <f>'4M'!BV43</f>
        <v>B0326UVC_C_STP</v>
      </c>
      <c r="C2217" s="239" t="s">
        <v>14759</v>
      </c>
      <c r="E2217" s="301" t="s">
        <v>683</v>
      </c>
      <c r="F2217" s="307" t="str">
        <f>IF(ISBLANK('4M'!T43),"##BLANK",'4M'!T43)</f>
        <v>##BLANK</v>
      </c>
    </row>
    <row r="2218" spans="2:6">
      <c r="B2218" s="1916" t="str">
        <f>'4M'!BW43</f>
        <v>B0326UVC_C_SDT</v>
      </c>
      <c r="C2218" s="239" t="s">
        <v>14760</v>
      </c>
      <c r="E2218" s="301" t="s">
        <v>683</v>
      </c>
      <c r="F2218" s="307" t="str">
        <f>IF(ISBLANK('4M'!U43),"##BLANK",'4M'!U43)</f>
        <v>##BLANK</v>
      </c>
    </row>
    <row r="2219" spans="2:6">
      <c r="B2219" s="1916" t="str">
        <f>'4M'!BX43</f>
        <v>B0326UVC_C_SD</v>
      </c>
      <c r="C2219" s="239" t="s">
        <v>14761</v>
      </c>
      <c r="E2219" s="301" t="s">
        <v>683</v>
      </c>
      <c r="F2219" s="307" t="str">
        <f>IF(ISBLANK('4M'!V43),"##BLANK",'4M'!V43)</f>
        <v>##BLANK</v>
      </c>
    </row>
    <row r="2220" spans="2:6">
      <c r="B2220" s="1916" t="str">
        <f>'4M'!BY43</f>
        <v>B0326UVC_C_TOT</v>
      </c>
      <c r="C2220" s="239" t="s">
        <v>14762</v>
      </c>
      <c r="E2220" s="301" t="s">
        <v>683</v>
      </c>
      <c r="F2220" s="307">
        <f>IF(ISBLANK('4M'!W43),"##BLANK",'4M'!W43)</f>
        <v>0</v>
      </c>
    </row>
    <row r="2221" spans="2:6">
      <c r="B2221" s="1916" t="str">
        <f>'4M'!BH44</f>
        <v>B0327UVO_F</v>
      </c>
      <c r="C2221" s="239" t="s">
        <v>14763</v>
      </c>
      <c r="E2221" s="301" t="s">
        <v>683</v>
      </c>
      <c r="F2221" s="307" t="str">
        <f>IF(ISBLANK('4M'!F44),"##BLANK",'4M'!F44)</f>
        <v>##BLANK</v>
      </c>
    </row>
    <row r="2222" spans="2:6">
      <c r="B2222" s="1916" t="str">
        <f>'4M'!BI44</f>
        <v>B0327UVO_SWD</v>
      </c>
      <c r="C2222" s="239" t="s">
        <v>14764</v>
      </c>
      <c r="E2222" s="301" t="s">
        <v>683</v>
      </c>
      <c r="F2222" s="307" t="str">
        <f>IF(ISBLANK('4M'!G44),"##BLANK",'4M'!G44)</f>
        <v>##BLANK</v>
      </c>
    </row>
    <row r="2223" spans="2:6">
      <c r="B2223" s="1916" t="str">
        <f>'4M'!BJ44</f>
        <v>B0327UVO_HD</v>
      </c>
      <c r="C2223" s="239" t="s">
        <v>14765</v>
      </c>
      <c r="E2223" s="301" t="s">
        <v>683</v>
      </c>
      <c r="F2223" s="307" t="str">
        <f>IF(ISBLANK('4M'!H44),"##BLANK",'4M'!H44)</f>
        <v>##BLANK</v>
      </c>
    </row>
    <row r="2224" spans="2:6">
      <c r="B2224" s="1916" t="str">
        <f>'4M'!BK44</f>
        <v>B0327UVO_STD</v>
      </c>
      <c r="C2224" s="239" t="s">
        <v>14766</v>
      </c>
      <c r="E2224" s="301" t="s">
        <v>683</v>
      </c>
      <c r="F2224" s="307" t="str">
        <f>IF(ISBLANK('4M'!I44),"##BLANK",'4M'!I44)</f>
        <v>##BLANK</v>
      </c>
    </row>
    <row r="2225" spans="2:6">
      <c r="B2225" s="1916" t="str">
        <f>'4M'!BL44</f>
        <v>B0327UVO_SLT</v>
      </c>
      <c r="C2225" s="239" t="s">
        <v>14767</v>
      </c>
      <c r="E2225" s="301" t="s">
        <v>683</v>
      </c>
      <c r="F2225" s="307" t="str">
        <f>IF(ISBLANK('4M'!J44),"##BLANK",'4M'!J44)</f>
        <v>##BLANK</v>
      </c>
    </row>
    <row r="2226" spans="2:6">
      <c r="B2226" s="1916" t="str">
        <f>'4M'!BM44</f>
        <v>B0327UVO_STP</v>
      </c>
      <c r="C2226" s="239" t="s">
        <v>14768</v>
      </c>
      <c r="E2226" s="301" t="s">
        <v>683</v>
      </c>
      <c r="F2226" s="307" t="str">
        <f>IF(ISBLANK('4M'!K44),"##BLANK",'4M'!K44)</f>
        <v>##BLANK</v>
      </c>
    </row>
    <row r="2227" spans="2:6">
      <c r="B2227" s="1916" t="str">
        <f>'4M'!BN44</f>
        <v>B0327UVO_SDT</v>
      </c>
      <c r="C2227" s="239" t="s">
        <v>14769</v>
      </c>
      <c r="E2227" s="301" t="s">
        <v>683</v>
      </c>
      <c r="F2227" s="307" t="str">
        <f>IF(ISBLANK('4M'!L44),"##BLANK",'4M'!L44)</f>
        <v>##BLANK</v>
      </c>
    </row>
    <row r="2228" spans="2:6">
      <c r="B2228" s="1916" t="str">
        <f>'4M'!BO44</f>
        <v>B0327UVO_SD</v>
      </c>
      <c r="C2228" s="239" t="s">
        <v>14770</v>
      </c>
      <c r="E2228" s="301" t="s">
        <v>683</v>
      </c>
      <c r="F2228" s="307" t="str">
        <f>IF(ISBLANK('4M'!M44),"##BLANK",'4M'!M44)</f>
        <v>##BLANK</v>
      </c>
    </row>
    <row r="2229" spans="2:6">
      <c r="B2229" s="1916" t="str">
        <f>'4M'!BP44</f>
        <v>B0327UVO_TOT</v>
      </c>
      <c r="C2229" s="239" t="s">
        <v>14771</v>
      </c>
      <c r="E2229" s="301" t="s">
        <v>683</v>
      </c>
      <c r="F2229" s="307">
        <f>IF(ISBLANK('4M'!N44),"##BLANK",'4M'!N44)</f>
        <v>0</v>
      </c>
    </row>
    <row r="2230" spans="2:6">
      <c r="B2230" s="1916" t="str">
        <f>'4M'!BQ44</f>
        <v>B0327UVO_C_F</v>
      </c>
      <c r="C2230" s="239" t="s">
        <v>14772</v>
      </c>
      <c r="E2230" s="301" t="s">
        <v>683</v>
      </c>
      <c r="F2230" s="307" t="str">
        <f>IF(ISBLANK('4M'!O44),"##BLANK",'4M'!O44)</f>
        <v>##BLANK</v>
      </c>
    </row>
    <row r="2231" spans="2:6">
      <c r="B2231" s="1916" t="str">
        <f>'4M'!BR44</f>
        <v>B0327UVO_C_SWD</v>
      </c>
      <c r="C2231" s="239" t="s">
        <v>14773</v>
      </c>
      <c r="E2231" s="301" t="s">
        <v>683</v>
      </c>
      <c r="F2231" s="307" t="str">
        <f>IF(ISBLANK('4M'!P44),"##BLANK",'4M'!P44)</f>
        <v>##BLANK</v>
      </c>
    </row>
    <row r="2232" spans="2:6">
      <c r="B2232" s="1916" t="str">
        <f>'4M'!BS44</f>
        <v>B0327UVO_C_HD</v>
      </c>
      <c r="C2232" s="239" t="s">
        <v>14774</v>
      </c>
      <c r="E2232" s="301" t="s">
        <v>683</v>
      </c>
      <c r="F2232" s="307" t="str">
        <f>IF(ISBLANK('4M'!Q44),"##BLANK",'4M'!Q44)</f>
        <v>##BLANK</v>
      </c>
    </row>
    <row r="2233" spans="2:6">
      <c r="B2233" s="1916" t="str">
        <f>'4M'!BT44</f>
        <v>B0327UVO_C_STD</v>
      </c>
      <c r="C2233" s="239" t="s">
        <v>14775</v>
      </c>
      <c r="E2233" s="301" t="s">
        <v>683</v>
      </c>
      <c r="F2233" s="307" t="str">
        <f>IF(ISBLANK('4M'!R44),"##BLANK",'4M'!R44)</f>
        <v>##BLANK</v>
      </c>
    </row>
    <row r="2234" spans="2:6">
      <c r="B2234" s="1916" t="str">
        <f>'4M'!BU44</f>
        <v>B0327UVO_C_SLT</v>
      </c>
      <c r="C2234" s="239" t="s">
        <v>14776</v>
      </c>
      <c r="E2234" s="301" t="s">
        <v>683</v>
      </c>
      <c r="F2234" s="307" t="str">
        <f>IF(ISBLANK('4M'!S44),"##BLANK",'4M'!S44)</f>
        <v>##BLANK</v>
      </c>
    </row>
    <row r="2235" spans="2:6">
      <c r="B2235" s="1916" t="str">
        <f>'4M'!BV44</f>
        <v>B0327UVO_C_STP</v>
      </c>
      <c r="C2235" s="239" t="s">
        <v>14777</v>
      </c>
      <c r="E2235" s="301" t="s">
        <v>683</v>
      </c>
      <c r="F2235" s="307" t="str">
        <f>IF(ISBLANK('4M'!T44),"##BLANK",'4M'!T44)</f>
        <v>##BLANK</v>
      </c>
    </row>
    <row r="2236" spans="2:6">
      <c r="B2236" s="1916" t="str">
        <f>'4M'!BW44</f>
        <v>B0327UVO_C_SDT</v>
      </c>
      <c r="C2236" s="239" t="s">
        <v>14778</v>
      </c>
      <c r="E2236" s="301" t="s">
        <v>683</v>
      </c>
      <c r="F2236" s="307" t="str">
        <f>IF(ISBLANK('4M'!U44),"##BLANK",'4M'!U44)</f>
        <v>##BLANK</v>
      </c>
    </row>
    <row r="2237" spans="2:6">
      <c r="B2237" s="1916" t="str">
        <f>'4M'!BX44</f>
        <v>B0327UVO_C_SD</v>
      </c>
      <c r="C2237" s="239" t="s">
        <v>14779</v>
      </c>
      <c r="E2237" s="301" t="s">
        <v>683</v>
      </c>
      <c r="F2237" s="307" t="str">
        <f>IF(ISBLANK('4M'!V44),"##BLANK",'4M'!V44)</f>
        <v>##BLANK</v>
      </c>
    </row>
    <row r="2238" spans="2:6">
      <c r="B2238" s="1916" t="str">
        <f>'4M'!BY44</f>
        <v>B0327UVO_C_TOT</v>
      </c>
      <c r="C2238" s="239" t="s">
        <v>14780</v>
      </c>
      <c r="E2238" s="301" t="s">
        <v>683</v>
      </c>
      <c r="F2238" s="307">
        <f>IF(ISBLANK('4M'!W44),"##BLANK",'4M'!W44)</f>
        <v>0</v>
      </c>
    </row>
    <row r="2239" spans="2:6">
      <c r="B2239" s="1916" t="str">
        <f>'4M'!BH45</f>
        <v>B0328UVT_F</v>
      </c>
      <c r="C2239" s="239" t="s">
        <v>14781</v>
      </c>
      <c r="E2239" s="301" t="s">
        <v>683</v>
      </c>
      <c r="F2239" s="307">
        <f>IF(ISBLANK('4M'!F45),"##BLANK",'4M'!F45)</f>
        <v>0</v>
      </c>
    </row>
    <row r="2240" spans="2:6">
      <c r="B2240" s="1916" t="str">
        <f>'4M'!BI45</f>
        <v>B0328UVT_SWD</v>
      </c>
      <c r="C2240" s="239" t="s">
        <v>14782</v>
      </c>
      <c r="E2240" s="301" t="s">
        <v>683</v>
      </c>
      <c r="F2240" s="307">
        <f>IF(ISBLANK('4M'!G45),"##BLANK",'4M'!G45)</f>
        <v>0</v>
      </c>
    </row>
    <row r="2241" spans="2:6">
      <c r="B2241" s="1916" t="str">
        <f>'4M'!BJ45</f>
        <v>B0328UVT_HD</v>
      </c>
      <c r="C2241" s="239" t="s">
        <v>14783</v>
      </c>
      <c r="E2241" s="301" t="s">
        <v>683</v>
      </c>
      <c r="F2241" s="307">
        <f>IF(ISBLANK('4M'!H45),"##BLANK",'4M'!H45)</f>
        <v>0</v>
      </c>
    </row>
    <row r="2242" spans="2:6">
      <c r="B2242" s="1916" t="str">
        <f>'4M'!BK45</f>
        <v>B0328UVT_STD</v>
      </c>
      <c r="C2242" s="239" t="s">
        <v>14784</v>
      </c>
      <c r="E2242" s="301" t="s">
        <v>683</v>
      </c>
      <c r="F2242" s="307">
        <f>IF(ISBLANK('4M'!I45),"##BLANK",'4M'!I45)</f>
        <v>0</v>
      </c>
    </row>
    <row r="2243" spans="2:6">
      <c r="B2243" s="1916" t="str">
        <f>'4M'!BL45</f>
        <v>B0328UVT_SLT</v>
      </c>
      <c r="C2243" s="239" t="s">
        <v>14785</v>
      </c>
      <c r="E2243" s="301" t="s">
        <v>683</v>
      </c>
      <c r="F2243" s="307">
        <f>IF(ISBLANK('4M'!J45),"##BLANK",'4M'!J45)</f>
        <v>0</v>
      </c>
    </row>
    <row r="2244" spans="2:6">
      <c r="B2244" s="1916" t="str">
        <f>'4M'!BM45</f>
        <v>B0328UVT_STP</v>
      </c>
      <c r="C2244" s="239" t="s">
        <v>14786</v>
      </c>
      <c r="E2244" s="301" t="s">
        <v>683</v>
      </c>
      <c r="F2244" s="307">
        <f>IF(ISBLANK('4M'!K45),"##BLANK",'4M'!K45)</f>
        <v>0</v>
      </c>
    </row>
    <row r="2245" spans="2:6">
      <c r="B2245" s="1916" t="str">
        <f>'4M'!BN45</f>
        <v>B0328UVT_SDT</v>
      </c>
      <c r="C2245" s="239" t="s">
        <v>14787</v>
      </c>
      <c r="E2245" s="301" t="s">
        <v>683</v>
      </c>
      <c r="F2245" s="307">
        <f>IF(ISBLANK('4M'!L45),"##BLANK",'4M'!L45)</f>
        <v>0</v>
      </c>
    </row>
    <row r="2246" spans="2:6">
      <c r="B2246" s="1916" t="str">
        <f>'4M'!BO45</f>
        <v>B0328UVT_SD</v>
      </c>
      <c r="C2246" s="239" t="s">
        <v>14788</v>
      </c>
      <c r="E2246" s="301" t="s">
        <v>683</v>
      </c>
      <c r="F2246" s="307">
        <f>IF(ISBLANK('4M'!M45),"##BLANK",'4M'!M45)</f>
        <v>0</v>
      </c>
    </row>
    <row r="2247" spans="2:6">
      <c r="B2247" s="1916" t="str">
        <f>'4M'!BP45</f>
        <v>B0328UVT_TOT</v>
      </c>
      <c r="C2247" s="239" t="s">
        <v>14789</v>
      </c>
      <c r="E2247" s="301" t="s">
        <v>683</v>
      </c>
      <c r="F2247" s="307">
        <f>IF(ISBLANK('4M'!N45),"##BLANK",'4M'!N45)</f>
        <v>0</v>
      </c>
    </row>
    <row r="2248" spans="2:6">
      <c r="B2248" s="1916" t="str">
        <f>'4M'!BQ45</f>
        <v>B0328UVT_C_F</v>
      </c>
      <c r="C2248" s="239" t="s">
        <v>14790</v>
      </c>
      <c r="E2248" s="301" t="s">
        <v>683</v>
      </c>
      <c r="F2248" s="307">
        <f>IF(ISBLANK('4M'!O45),"##BLANK",'4M'!O45)</f>
        <v>0</v>
      </c>
    </row>
    <row r="2249" spans="2:6">
      <c r="B2249" s="1916" t="str">
        <f>'4M'!BR45</f>
        <v>B0328UVT_C_SWD</v>
      </c>
      <c r="C2249" s="239" t="s">
        <v>14791</v>
      </c>
      <c r="E2249" s="301" t="s">
        <v>683</v>
      </c>
      <c r="F2249" s="307">
        <f>IF(ISBLANK('4M'!P45),"##BLANK",'4M'!P45)</f>
        <v>0</v>
      </c>
    </row>
    <row r="2250" spans="2:6">
      <c r="B2250" s="1916" t="str">
        <f>'4M'!BS45</f>
        <v>B0328UVT_C_HD</v>
      </c>
      <c r="C2250" s="239" t="s">
        <v>14792</v>
      </c>
      <c r="E2250" s="301" t="s">
        <v>683</v>
      </c>
      <c r="F2250" s="307">
        <f>IF(ISBLANK('4M'!Q45),"##BLANK",'4M'!Q45)</f>
        <v>0</v>
      </c>
    </row>
    <row r="2251" spans="2:6">
      <c r="B2251" s="1916" t="str">
        <f>'4M'!BT45</f>
        <v>B0328UVT_C_STD</v>
      </c>
      <c r="C2251" s="239" t="s">
        <v>14793</v>
      </c>
      <c r="E2251" s="301" t="s">
        <v>683</v>
      </c>
      <c r="F2251" s="307">
        <f>IF(ISBLANK('4M'!R45),"##BLANK",'4M'!R45)</f>
        <v>0</v>
      </c>
    </row>
    <row r="2252" spans="2:6">
      <c r="B2252" s="1916" t="str">
        <f>'4M'!BU45</f>
        <v>B0328UVT_C_SLT</v>
      </c>
      <c r="C2252" s="239" t="s">
        <v>14794</v>
      </c>
      <c r="E2252" s="301" t="s">
        <v>683</v>
      </c>
      <c r="F2252" s="307">
        <f>IF(ISBLANK('4M'!S45),"##BLANK",'4M'!S45)</f>
        <v>0</v>
      </c>
    </row>
    <row r="2253" spans="2:6">
      <c r="B2253" s="1916" t="str">
        <f>'4M'!BV45</f>
        <v>B0328UVT_C_STP</v>
      </c>
      <c r="C2253" s="239" t="s">
        <v>14795</v>
      </c>
      <c r="E2253" s="301" t="s">
        <v>683</v>
      </c>
      <c r="F2253" s="307">
        <f>IF(ISBLANK('4M'!T45),"##BLANK",'4M'!T45)</f>
        <v>0</v>
      </c>
    </row>
    <row r="2254" spans="2:6">
      <c r="B2254" s="1916" t="str">
        <f>'4M'!BW45</f>
        <v>B0328UVT_C_SDT</v>
      </c>
      <c r="C2254" s="239" t="s">
        <v>14796</v>
      </c>
      <c r="E2254" s="301" t="s">
        <v>683</v>
      </c>
      <c r="F2254" s="307">
        <f>IF(ISBLANK('4M'!U45),"##BLANK",'4M'!U45)</f>
        <v>0</v>
      </c>
    </row>
    <row r="2255" spans="2:6">
      <c r="B2255" s="1916" t="str">
        <f>'4M'!BX45</f>
        <v>B0328UVT_C_SD</v>
      </c>
      <c r="C2255" s="239" t="s">
        <v>14797</v>
      </c>
      <c r="E2255" s="301" t="s">
        <v>683</v>
      </c>
      <c r="F2255" s="307">
        <f>IF(ISBLANK('4M'!V45),"##BLANK",'4M'!V45)</f>
        <v>0</v>
      </c>
    </row>
    <row r="2256" spans="2:6">
      <c r="B2256" s="1916" t="str">
        <f>'4M'!BY45</f>
        <v>B0328UVT_C_TOT</v>
      </c>
      <c r="C2256" s="239" t="s">
        <v>14798</v>
      </c>
      <c r="E2256" s="301" t="s">
        <v>683</v>
      </c>
      <c r="F2256" s="307">
        <f>IF(ISBLANK('4M'!W45),"##BLANK",'4M'!W45)</f>
        <v>0</v>
      </c>
    </row>
    <row r="2257" spans="2:6">
      <c r="B2257" s="1916" t="str">
        <f>'4M'!BZ45</f>
        <v>B0391UVT_TE</v>
      </c>
      <c r="C2257" s="239" t="s">
        <v>14799</v>
      </c>
      <c r="E2257" s="301" t="s">
        <v>683</v>
      </c>
      <c r="F2257" s="307" t="str">
        <f>IF(ISBLANK('4M'!X45),"##BLANK",'4M'!X45)</f>
        <v>##BLANK</v>
      </c>
    </row>
    <row r="2258" spans="2:6">
      <c r="B2258" s="1916" t="str">
        <f>'4M'!CA45</f>
        <v>B0391UVT_TA</v>
      </c>
      <c r="C2258" s="239" t="s">
        <v>14800</v>
      </c>
      <c r="E2258" s="301" t="s">
        <v>683</v>
      </c>
      <c r="F2258" s="307" t="str">
        <f>IF(ISBLANK('4M'!Y45),"##BLANK",'4M'!Y45)</f>
        <v>##BLANK</v>
      </c>
    </row>
    <row r="2259" spans="2:6">
      <c r="B2259" s="1916" t="str">
        <f>'4M'!CB45</f>
        <v>B0391UVT_TC</v>
      </c>
      <c r="C2259" s="239" t="s">
        <v>14801</v>
      </c>
      <c r="E2259" s="301" t="s">
        <v>683</v>
      </c>
      <c r="F2259" s="307" t="str">
        <f>IF(ISBLANK('4M'!Z45),"##BLANK",'4M'!Z45)</f>
        <v>##BLANK</v>
      </c>
    </row>
    <row r="2260" spans="2:6">
      <c r="B2260" s="1916" t="str">
        <f>'4M'!BH46</f>
        <v>B0329INC_F</v>
      </c>
      <c r="C2260" s="239" t="s">
        <v>14802</v>
      </c>
      <c r="E2260" s="301" t="s">
        <v>683</v>
      </c>
      <c r="F2260" s="307" t="str">
        <f>IF(ISBLANK('4M'!F46),"##BLANK",'4M'!F46)</f>
        <v>##BLANK</v>
      </c>
    </row>
    <row r="2261" spans="2:6">
      <c r="B2261" s="1916" t="str">
        <f>'4M'!BI46</f>
        <v>B0329INC_SWD</v>
      </c>
      <c r="C2261" s="239" t="s">
        <v>14803</v>
      </c>
      <c r="E2261" s="301" t="s">
        <v>683</v>
      </c>
      <c r="F2261" s="307" t="str">
        <f>IF(ISBLANK('4M'!G46),"##BLANK",'4M'!G46)</f>
        <v>##BLANK</v>
      </c>
    </row>
    <row r="2262" spans="2:6">
      <c r="B2262" s="1916" t="str">
        <f>'4M'!BJ46</f>
        <v>B0329INC_HD</v>
      </c>
      <c r="C2262" s="239" t="s">
        <v>14804</v>
      </c>
      <c r="E2262" s="301" t="s">
        <v>683</v>
      </c>
      <c r="F2262" s="307" t="str">
        <f>IF(ISBLANK('4M'!H46),"##BLANK",'4M'!H46)</f>
        <v>##BLANK</v>
      </c>
    </row>
    <row r="2263" spans="2:6">
      <c r="B2263" s="1916" t="str">
        <f>'4M'!BK46</f>
        <v>B0329INC_STD</v>
      </c>
      <c r="C2263" s="239" t="s">
        <v>14805</v>
      </c>
      <c r="E2263" s="301" t="s">
        <v>683</v>
      </c>
      <c r="F2263" s="307" t="str">
        <f>IF(ISBLANK('4M'!I46),"##BLANK",'4M'!I46)</f>
        <v>##BLANK</v>
      </c>
    </row>
    <row r="2264" spans="2:6">
      <c r="B2264" s="1916" t="str">
        <f>'4M'!BL46</f>
        <v>B0329INC_SLT</v>
      </c>
      <c r="C2264" s="239" t="s">
        <v>14806</v>
      </c>
      <c r="E2264" s="301" t="s">
        <v>683</v>
      </c>
      <c r="F2264" s="307" t="str">
        <f>IF(ISBLANK('4M'!J46),"##BLANK",'4M'!J46)</f>
        <v>##BLANK</v>
      </c>
    </row>
    <row r="2265" spans="2:6">
      <c r="B2265" s="1916" t="str">
        <f>'4M'!BM46</f>
        <v>B0329INC_STP</v>
      </c>
      <c r="C2265" s="239" t="s">
        <v>14807</v>
      </c>
      <c r="E2265" s="301" t="s">
        <v>683</v>
      </c>
      <c r="F2265" s="307" t="str">
        <f>IF(ISBLANK('4M'!K46),"##BLANK",'4M'!K46)</f>
        <v>##BLANK</v>
      </c>
    </row>
    <row r="2266" spans="2:6">
      <c r="B2266" s="1916" t="str">
        <f>'4M'!BN46</f>
        <v>B0329INC_SDT</v>
      </c>
      <c r="C2266" s="239" t="s">
        <v>14808</v>
      </c>
      <c r="E2266" s="301" t="s">
        <v>683</v>
      </c>
      <c r="F2266" s="307" t="str">
        <f>IF(ISBLANK('4M'!L46),"##BLANK",'4M'!L46)</f>
        <v>##BLANK</v>
      </c>
    </row>
    <row r="2267" spans="2:6">
      <c r="B2267" s="1916" t="str">
        <f>'4M'!BO46</f>
        <v>B0329INC_SD</v>
      </c>
      <c r="C2267" s="239" t="s">
        <v>14809</v>
      </c>
      <c r="E2267" s="301" t="s">
        <v>683</v>
      </c>
      <c r="F2267" s="307" t="str">
        <f>IF(ISBLANK('4M'!M46),"##BLANK",'4M'!M46)</f>
        <v>##BLANK</v>
      </c>
    </row>
    <row r="2268" spans="2:6">
      <c r="B2268" s="1916" t="str">
        <f>'4M'!BP46</f>
        <v>B0329INC_TOT</v>
      </c>
      <c r="C2268" s="239" t="s">
        <v>13785</v>
      </c>
      <c r="E2268" s="301" t="s">
        <v>683</v>
      </c>
      <c r="F2268" s="307">
        <f>IF(ISBLANK('4M'!N46),"##BLANK",'4M'!N46)</f>
        <v>0</v>
      </c>
    </row>
    <row r="2269" spans="2:6">
      <c r="B2269" s="1916" t="str">
        <f>'4M'!BH47</f>
        <v>B0330INO_F</v>
      </c>
      <c r="C2269" s="239" t="s">
        <v>14810</v>
      </c>
      <c r="E2269" s="301" t="s">
        <v>683</v>
      </c>
      <c r="F2269" s="307" t="str">
        <f>IF(ISBLANK('4M'!F47),"##BLANK",'4M'!F47)</f>
        <v>##BLANK</v>
      </c>
    </row>
    <row r="2270" spans="2:6">
      <c r="B2270" s="1916" t="str">
        <f>'4M'!BI47</f>
        <v>B0330INO_SWD</v>
      </c>
      <c r="C2270" s="239" t="s">
        <v>14811</v>
      </c>
      <c r="E2270" s="301" t="s">
        <v>683</v>
      </c>
      <c r="F2270" s="307" t="str">
        <f>IF(ISBLANK('4M'!G47),"##BLANK",'4M'!G47)</f>
        <v>##BLANK</v>
      </c>
    </row>
    <row r="2271" spans="2:6">
      <c r="B2271" s="1916" t="str">
        <f>'4M'!BJ47</f>
        <v>B0330INO_HD</v>
      </c>
      <c r="C2271" s="239" t="s">
        <v>14812</v>
      </c>
      <c r="E2271" s="301" t="s">
        <v>683</v>
      </c>
      <c r="F2271" s="307" t="str">
        <f>IF(ISBLANK('4M'!H47),"##BLANK",'4M'!H47)</f>
        <v>##BLANK</v>
      </c>
    </row>
    <row r="2272" spans="2:6">
      <c r="B2272" s="1916" t="str">
        <f>'4M'!BK47</f>
        <v>B0330INO_STD</v>
      </c>
      <c r="C2272" s="239" t="s">
        <v>14813</v>
      </c>
      <c r="E2272" s="301" t="s">
        <v>683</v>
      </c>
      <c r="F2272" s="307" t="str">
        <f>IF(ISBLANK('4M'!I47),"##BLANK",'4M'!I47)</f>
        <v>##BLANK</v>
      </c>
    </row>
    <row r="2273" spans="2:6">
      <c r="B2273" s="1916" t="str">
        <f>'4M'!BL47</f>
        <v>B0330INO_SLT</v>
      </c>
      <c r="C2273" s="239" t="s">
        <v>14814</v>
      </c>
      <c r="E2273" s="301" t="s">
        <v>683</v>
      </c>
      <c r="F2273" s="307" t="str">
        <f>IF(ISBLANK('4M'!J47),"##BLANK",'4M'!J47)</f>
        <v>##BLANK</v>
      </c>
    </row>
    <row r="2274" spans="2:6">
      <c r="B2274" s="1916" t="str">
        <f>'4M'!BM47</f>
        <v>B0330INO_STP</v>
      </c>
      <c r="C2274" s="239" t="s">
        <v>14815</v>
      </c>
      <c r="E2274" s="301" t="s">
        <v>683</v>
      </c>
      <c r="F2274" s="307" t="str">
        <f>IF(ISBLANK('4M'!K47),"##BLANK",'4M'!K47)</f>
        <v>##BLANK</v>
      </c>
    </row>
    <row r="2275" spans="2:6">
      <c r="B2275" s="1916" t="str">
        <f>'4M'!BN47</f>
        <v>B0330INO_SDT</v>
      </c>
      <c r="C2275" s="239" t="s">
        <v>14816</v>
      </c>
      <c r="E2275" s="301" t="s">
        <v>683</v>
      </c>
      <c r="F2275" s="307" t="str">
        <f>IF(ISBLANK('4M'!L47),"##BLANK",'4M'!L47)</f>
        <v>##BLANK</v>
      </c>
    </row>
    <row r="2276" spans="2:6">
      <c r="B2276" s="1916" t="str">
        <f>'4M'!BO47</f>
        <v>B0330INO_SD</v>
      </c>
      <c r="C2276" s="239" t="s">
        <v>14817</v>
      </c>
      <c r="E2276" s="301" t="s">
        <v>683</v>
      </c>
      <c r="F2276" s="307" t="str">
        <f>IF(ISBLANK('4M'!M47),"##BLANK",'4M'!M47)</f>
        <v>##BLANK</v>
      </c>
    </row>
    <row r="2277" spans="2:6">
      <c r="B2277" s="1916" t="str">
        <f>'4M'!BP47</f>
        <v>B0330INO_TOT</v>
      </c>
      <c r="C2277" s="239" t="s">
        <v>13791</v>
      </c>
      <c r="E2277" s="301" t="s">
        <v>683</v>
      </c>
      <c r="F2277" s="307">
        <f>IF(ISBLANK('4M'!N47),"##BLANK",'4M'!N47)</f>
        <v>0</v>
      </c>
    </row>
    <row r="2278" spans="2:6">
      <c r="B2278" s="1916" t="str">
        <f>'4M'!BH48</f>
        <v>B0331INT_F</v>
      </c>
      <c r="C2278" s="239" t="s">
        <v>14818</v>
      </c>
      <c r="E2278" s="301" t="s">
        <v>683</v>
      </c>
      <c r="F2278" s="307">
        <f>IF(ISBLANK('4M'!F48),"##BLANK",'4M'!F48)</f>
        <v>0</v>
      </c>
    </row>
    <row r="2279" spans="2:6">
      <c r="B2279" s="1916" t="str">
        <f>'4M'!BI48</f>
        <v>B0331INT_SWD</v>
      </c>
      <c r="C2279" s="239" t="s">
        <v>14819</v>
      </c>
      <c r="E2279" s="301" t="s">
        <v>683</v>
      </c>
      <c r="F2279" s="307">
        <f>IF(ISBLANK('4M'!G48),"##BLANK",'4M'!G48)</f>
        <v>0</v>
      </c>
    </row>
    <row r="2280" spans="2:6">
      <c r="B2280" s="1916" t="str">
        <f>'4M'!BJ48</f>
        <v>B0331INT_HD</v>
      </c>
      <c r="C2280" s="239" t="s">
        <v>14820</v>
      </c>
      <c r="E2280" s="301" t="s">
        <v>683</v>
      </c>
      <c r="F2280" s="307">
        <f>IF(ISBLANK('4M'!H48),"##BLANK",'4M'!H48)</f>
        <v>0</v>
      </c>
    </row>
    <row r="2281" spans="2:6">
      <c r="B2281" s="1916" t="str">
        <f>'4M'!BK48</f>
        <v>B0331INT_STD</v>
      </c>
      <c r="C2281" s="239" t="s">
        <v>14821</v>
      </c>
      <c r="E2281" s="301" t="s">
        <v>683</v>
      </c>
      <c r="F2281" s="307">
        <f>IF(ISBLANK('4M'!I48),"##BLANK",'4M'!I48)</f>
        <v>0</v>
      </c>
    </row>
    <row r="2282" spans="2:6">
      <c r="B2282" s="1916" t="str">
        <f>'4M'!BL48</f>
        <v>B0331INT_SLT</v>
      </c>
      <c r="C2282" s="239" t="s">
        <v>14822</v>
      </c>
      <c r="E2282" s="301" t="s">
        <v>683</v>
      </c>
      <c r="F2282" s="307">
        <f>IF(ISBLANK('4M'!J48),"##BLANK",'4M'!J48)</f>
        <v>0</v>
      </c>
    </row>
    <row r="2283" spans="2:6">
      <c r="B2283" s="1916" t="str">
        <f>'4M'!BM48</f>
        <v>B0331INT_STP</v>
      </c>
      <c r="C2283" s="239" t="s">
        <v>14823</v>
      </c>
      <c r="E2283" s="301" t="s">
        <v>683</v>
      </c>
      <c r="F2283" s="307">
        <f>IF(ISBLANK('4M'!K48),"##BLANK",'4M'!K48)</f>
        <v>0</v>
      </c>
    </row>
    <row r="2284" spans="2:6">
      <c r="B2284" s="1916" t="str">
        <f>'4M'!BN48</f>
        <v>B0331INT_SDT</v>
      </c>
      <c r="C2284" s="239" t="s">
        <v>14824</v>
      </c>
      <c r="E2284" s="301" t="s">
        <v>683</v>
      </c>
      <c r="F2284" s="307">
        <f>IF(ISBLANK('4M'!L48),"##BLANK",'4M'!L48)</f>
        <v>0</v>
      </c>
    </row>
    <row r="2285" spans="2:6">
      <c r="B2285" s="1916" t="str">
        <f>'4M'!BO48</f>
        <v>B0331INT_SD</v>
      </c>
      <c r="C2285" s="239" t="s">
        <v>14825</v>
      </c>
      <c r="E2285" s="301" t="s">
        <v>683</v>
      </c>
      <c r="F2285" s="307">
        <f>IF(ISBLANK('4M'!M48),"##BLANK",'4M'!M48)</f>
        <v>0</v>
      </c>
    </row>
    <row r="2286" spans="2:6">
      <c r="B2286" s="1916" t="str">
        <f>'4M'!BP48</f>
        <v>B0331INT_TOT</v>
      </c>
      <c r="C2286" s="239" t="s">
        <v>13797</v>
      </c>
      <c r="E2286" s="301" t="s">
        <v>683</v>
      </c>
      <c r="F2286" s="307">
        <f>IF(ISBLANK('4M'!N48),"##BLANK",'4M'!N48)</f>
        <v>0</v>
      </c>
    </row>
    <row r="2287" spans="2:6">
      <c r="B2287" s="1916" t="str">
        <f>'4M'!BZ48</f>
        <v>B0392IT_TE</v>
      </c>
      <c r="C2287" s="239" t="s">
        <v>13798</v>
      </c>
      <c r="E2287" s="301" t="s">
        <v>683</v>
      </c>
      <c r="F2287" s="307" t="str">
        <f>IF(ISBLANK('4M'!X48),"##BLANK",'4M'!X48)</f>
        <v>##BLANK</v>
      </c>
    </row>
    <row r="2288" spans="2:6">
      <c r="B2288" s="1916" t="str">
        <f>'4M'!CA48</f>
        <v>B0392IT_TA</v>
      </c>
      <c r="C2288" s="239" t="s">
        <v>13799</v>
      </c>
      <c r="E2288" s="301" t="s">
        <v>683</v>
      </c>
      <c r="F2288" s="307" t="str">
        <f>IF(ISBLANK('4M'!Y48),"##BLANK",'4M'!Y48)</f>
        <v>##BLANK</v>
      </c>
    </row>
    <row r="2289" spans="2:6">
      <c r="B2289" s="1916" t="str">
        <f>'4M'!CB48</f>
        <v>B0392IT_TC</v>
      </c>
      <c r="C2289" s="239" t="s">
        <v>13800</v>
      </c>
      <c r="E2289" s="301" t="s">
        <v>683</v>
      </c>
      <c r="F2289" s="307" t="str">
        <f>IF(ISBLANK('4M'!Z48),"##BLANK",'4M'!Z48)</f>
        <v>##BLANK</v>
      </c>
    </row>
    <row r="2290" spans="2:6">
      <c r="B2290" s="1916" t="str">
        <f>'4M'!BH49</f>
        <v>B0332TET_F</v>
      </c>
      <c r="C2290" s="239" t="s">
        <v>14826</v>
      </c>
      <c r="E2290" s="301" t="s">
        <v>683</v>
      </c>
      <c r="F2290" s="307">
        <f>IF(ISBLANK('4M'!F49),"##BLANK",'4M'!F49)</f>
        <v>0</v>
      </c>
    </row>
    <row r="2291" spans="2:6">
      <c r="B2291" s="1916" t="str">
        <f>'4M'!BI49</f>
        <v>B0332TET_SWD</v>
      </c>
      <c r="C2291" s="239" t="s">
        <v>14827</v>
      </c>
      <c r="E2291" s="301" t="s">
        <v>683</v>
      </c>
      <c r="F2291" s="307">
        <f>IF(ISBLANK('4M'!G49),"##BLANK",'4M'!G49)</f>
        <v>0</v>
      </c>
    </row>
    <row r="2292" spans="2:6">
      <c r="B2292" s="1916" t="str">
        <f>'4M'!BJ49</f>
        <v>B0332TET_HD</v>
      </c>
      <c r="C2292" s="239" t="s">
        <v>14828</v>
      </c>
      <c r="E2292" s="301" t="s">
        <v>683</v>
      </c>
      <c r="F2292" s="307">
        <f>IF(ISBLANK('4M'!H49),"##BLANK",'4M'!H49)</f>
        <v>0</v>
      </c>
    </row>
    <row r="2293" spans="2:6">
      <c r="B2293" s="1916" t="str">
        <f>'4M'!BK49</f>
        <v>B0332TET_STD</v>
      </c>
      <c r="C2293" s="239" t="s">
        <v>14829</v>
      </c>
      <c r="E2293" s="301" t="s">
        <v>683</v>
      </c>
      <c r="F2293" s="307">
        <f>IF(ISBLANK('4M'!I49),"##BLANK",'4M'!I49)</f>
        <v>0</v>
      </c>
    </row>
    <row r="2294" spans="2:6">
      <c r="B2294" s="1916" t="str">
        <f>'4M'!BL49</f>
        <v>B0332TET_SLT</v>
      </c>
      <c r="C2294" s="239" t="s">
        <v>14830</v>
      </c>
      <c r="E2294" s="301" t="s">
        <v>683</v>
      </c>
      <c r="F2294" s="307">
        <f>IF(ISBLANK('4M'!J49),"##BLANK",'4M'!J49)</f>
        <v>0</v>
      </c>
    </row>
    <row r="2295" spans="2:6">
      <c r="B2295" s="1916" t="str">
        <f>'4M'!BM49</f>
        <v>B0332TET_STP</v>
      </c>
      <c r="C2295" s="239" t="s">
        <v>14831</v>
      </c>
      <c r="E2295" s="301" t="s">
        <v>683</v>
      </c>
      <c r="F2295" s="307">
        <f>IF(ISBLANK('4M'!K49),"##BLANK",'4M'!K49)</f>
        <v>0</v>
      </c>
    </row>
    <row r="2296" spans="2:6">
      <c r="B2296" s="1916" t="str">
        <f>'4M'!BN49</f>
        <v>B0332TET_SDT</v>
      </c>
      <c r="C2296" s="239" t="s">
        <v>14832</v>
      </c>
      <c r="E2296" s="301" t="s">
        <v>683</v>
      </c>
      <c r="F2296" s="307">
        <f>IF(ISBLANK('4M'!L49),"##BLANK",'4M'!L49)</f>
        <v>0</v>
      </c>
    </row>
    <row r="2297" spans="2:6">
      <c r="B2297" s="1916" t="str">
        <f>'4M'!BO49</f>
        <v>B0332TET_SD</v>
      </c>
      <c r="C2297" s="239" t="s">
        <v>14833</v>
      </c>
      <c r="E2297" s="301" t="s">
        <v>683</v>
      </c>
      <c r="F2297" s="307">
        <f>IF(ISBLANK('4M'!M49),"##BLANK",'4M'!M49)</f>
        <v>0</v>
      </c>
    </row>
    <row r="2298" spans="2:6">
      <c r="B2298" s="1916" t="str">
        <f>'4M'!BP49</f>
        <v>B0332TET_TOT</v>
      </c>
      <c r="C2298" s="239" t="s">
        <v>13806</v>
      </c>
      <c r="E2298" s="301" t="s">
        <v>683</v>
      </c>
      <c r="F2298" s="307">
        <f>IF(ISBLANK('4M'!N49),"##BLANK",'4M'!N49)</f>
        <v>0</v>
      </c>
    </row>
    <row r="2299" spans="2:6">
      <c r="B2299" s="1916" t="str">
        <f>'4M'!BZ49</f>
        <v>B0393TET_TE</v>
      </c>
      <c r="C2299" s="239" t="s">
        <v>13807</v>
      </c>
      <c r="E2299" s="301" t="s">
        <v>683</v>
      </c>
      <c r="F2299" s="307">
        <f>IF(ISBLANK('4M'!X49),"##BLANK",'4M'!X49)</f>
        <v>0</v>
      </c>
    </row>
    <row r="2300" spans="2:6">
      <c r="B2300" s="1916" t="str">
        <f>'4M'!CA49</f>
        <v>B0393TET_TA</v>
      </c>
      <c r="C2300" s="239" t="s">
        <v>13808</v>
      </c>
      <c r="E2300" s="301" t="s">
        <v>683</v>
      </c>
      <c r="F2300" s="307">
        <f>IF(ISBLANK('4M'!Y49),"##BLANK",'4M'!Y49)</f>
        <v>0</v>
      </c>
    </row>
    <row r="2301" spans="2:6">
      <c r="B2301" s="1916" t="str">
        <f>'4M'!CB49</f>
        <v>B0393TET_TC</v>
      </c>
      <c r="C2301" s="239" t="s">
        <v>13809</v>
      </c>
      <c r="E2301" s="301" t="s">
        <v>683</v>
      </c>
      <c r="F2301" s="307">
        <f>IF(ISBLANK('4M'!Z49),"##BLANK",'4M'!Z49)</f>
        <v>0</v>
      </c>
    </row>
    <row r="2302" spans="2:6">
      <c r="B2302" s="1916" t="str">
        <f>'4M'!BH52</f>
        <v>B0333GSC_F</v>
      </c>
      <c r="C2302" s="239" t="s">
        <v>14834</v>
      </c>
      <c r="E2302" s="301" t="s">
        <v>683</v>
      </c>
      <c r="F2302" s="307" t="str">
        <f>IF(ISBLANK('4M'!F52),"##BLANK",'4M'!F52)</f>
        <v>##BLANK</v>
      </c>
    </row>
    <row r="2303" spans="2:6">
      <c r="B2303" s="1916" t="str">
        <f>'4M'!BI52</f>
        <v>B0333GSC_SWD</v>
      </c>
      <c r="C2303" s="239" t="s">
        <v>14835</v>
      </c>
      <c r="E2303" s="301" t="s">
        <v>683</v>
      </c>
      <c r="F2303" s="307" t="str">
        <f>IF(ISBLANK('4M'!G52),"##BLANK",'4M'!G52)</f>
        <v>##BLANK</v>
      </c>
    </row>
    <row r="2304" spans="2:6">
      <c r="B2304" s="1916" t="str">
        <f>'4M'!BJ52</f>
        <v>B0333GSC_HD</v>
      </c>
      <c r="C2304" s="239" t="s">
        <v>14836</v>
      </c>
      <c r="E2304" s="301" t="s">
        <v>683</v>
      </c>
      <c r="F2304" s="307" t="str">
        <f>IF(ISBLANK('4M'!H52),"##BLANK",'4M'!H52)</f>
        <v>##BLANK</v>
      </c>
    </row>
    <row r="2305" spans="2:6">
      <c r="B2305" s="1916" t="str">
        <f>'4M'!BK52</f>
        <v>B0333GSC_STD</v>
      </c>
      <c r="C2305" s="239" t="s">
        <v>14837</v>
      </c>
      <c r="E2305" s="301" t="s">
        <v>683</v>
      </c>
      <c r="F2305" s="307" t="str">
        <f>IF(ISBLANK('4M'!I52),"##BLANK",'4M'!I52)</f>
        <v>##BLANK</v>
      </c>
    </row>
    <row r="2306" spans="2:6">
      <c r="B2306" s="1916" t="str">
        <f>'4M'!BL52</f>
        <v>B0333GSC_SLT</v>
      </c>
      <c r="C2306" s="239" t="s">
        <v>14838</v>
      </c>
      <c r="E2306" s="301" t="s">
        <v>683</v>
      </c>
      <c r="F2306" s="307" t="str">
        <f>IF(ISBLANK('4M'!J52),"##BLANK",'4M'!J52)</f>
        <v>##BLANK</v>
      </c>
    </row>
    <row r="2307" spans="2:6">
      <c r="B2307" s="1916" t="str">
        <f>'4M'!BM52</f>
        <v>B0333GSC_STP</v>
      </c>
      <c r="C2307" s="239" t="s">
        <v>14839</v>
      </c>
      <c r="E2307" s="301" t="s">
        <v>683</v>
      </c>
      <c r="F2307" s="307" t="str">
        <f>IF(ISBLANK('4M'!K52),"##BLANK",'4M'!K52)</f>
        <v>##BLANK</v>
      </c>
    </row>
    <row r="2308" spans="2:6">
      <c r="B2308" s="1916" t="str">
        <f>'4M'!BN52</f>
        <v>B0333GSC_SDT</v>
      </c>
      <c r="C2308" s="239" t="s">
        <v>14840</v>
      </c>
      <c r="E2308" s="301" t="s">
        <v>683</v>
      </c>
      <c r="F2308" s="307" t="str">
        <f>IF(ISBLANK('4M'!L52),"##BLANK",'4M'!L52)</f>
        <v>##BLANK</v>
      </c>
    </row>
    <row r="2309" spans="2:6">
      <c r="B2309" s="1916" t="str">
        <f>'4M'!BO52</f>
        <v>B0333GSC_SD</v>
      </c>
      <c r="C2309" s="239" t="s">
        <v>14841</v>
      </c>
      <c r="E2309" s="301" t="s">
        <v>683</v>
      </c>
      <c r="F2309" s="307" t="str">
        <f>IF(ISBLANK('4M'!M52),"##BLANK",'4M'!M52)</f>
        <v>##BLANK</v>
      </c>
    </row>
    <row r="2310" spans="2:6">
      <c r="B2310" s="1916" t="str">
        <f>'4M'!BP52</f>
        <v>B0333GSC_TOT</v>
      </c>
      <c r="C2310" s="239" t="s">
        <v>14842</v>
      </c>
      <c r="E2310" s="301" t="s">
        <v>683</v>
      </c>
      <c r="F2310" s="307">
        <f>IF(ISBLANK('4M'!N52),"##BLANK",'4M'!N52)</f>
        <v>0</v>
      </c>
    </row>
    <row r="2311" spans="2:6">
      <c r="B2311" s="1916" t="str">
        <f>'4M'!BQ52</f>
        <v>B0333GSC_C_F</v>
      </c>
      <c r="C2311" s="239" t="s">
        <v>14843</v>
      </c>
      <c r="E2311" s="301" t="s">
        <v>683</v>
      </c>
      <c r="F2311" s="307" t="str">
        <f>IF(ISBLANK('4M'!O52),"##BLANK",'4M'!O52)</f>
        <v>##BLANK</v>
      </c>
    </row>
    <row r="2312" spans="2:6">
      <c r="B2312" s="1916" t="str">
        <f>'4M'!BR52</f>
        <v>B0333GSC_C_SWD</v>
      </c>
      <c r="C2312" s="239" t="s">
        <v>14844</v>
      </c>
      <c r="E2312" s="301" t="s">
        <v>683</v>
      </c>
      <c r="F2312" s="307" t="str">
        <f>IF(ISBLANK('4M'!P52),"##BLANK",'4M'!P52)</f>
        <v>##BLANK</v>
      </c>
    </row>
    <row r="2313" spans="2:6">
      <c r="B2313" s="1916" t="str">
        <f>'4M'!BS52</f>
        <v>B0333GSC_C_HD</v>
      </c>
      <c r="C2313" s="239" t="s">
        <v>14845</v>
      </c>
      <c r="E2313" s="301" t="s">
        <v>683</v>
      </c>
      <c r="F2313" s="307" t="str">
        <f>IF(ISBLANK('4M'!Q52),"##BLANK",'4M'!Q52)</f>
        <v>##BLANK</v>
      </c>
    </row>
    <row r="2314" spans="2:6">
      <c r="B2314" s="1916" t="str">
        <f>'4M'!BT52</f>
        <v>B0333GSC_C_STD</v>
      </c>
      <c r="C2314" s="239" t="s">
        <v>14846</v>
      </c>
      <c r="E2314" s="301" t="s">
        <v>683</v>
      </c>
      <c r="F2314" s="307" t="str">
        <f>IF(ISBLANK('4M'!R52),"##BLANK",'4M'!R52)</f>
        <v>##BLANK</v>
      </c>
    </row>
    <row r="2315" spans="2:6">
      <c r="B2315" s="1916" t="str">
        <f>'4M'!BU52</f>
        <v>B0333GSC_C_SLT</v>
      </c>
      <c r="C2315" s="239" t="s">
        <v>14847</v>
      </c>
      <c r="E2315" s="301" t="s">
        <v>683</v>
      </c>
      <c r="F2315" s="307" t="str">
        <f>IF(ISBLANK('4M'!S52),"##BLANK",'4M'!S52)</f>
        <v>##BLANK</v>
      </c>
    </row>
    <row r="2316" spans="2:6">
      <c r="B2316" s="1916" t="str">
        <f>'4M'!BV52</f>
        <v>B0333GSC_C_STP</v>
      </c>
      <c r="C2316" s="239" t="s">
        <v>14848</v>
      </c>
      <c r="E2316" s="301" t="s">
        <v>683</v>
      </c>
      <c r="F2316" s="307" t="str">
        <f>IF(ISBLANK('4M'!T52),"##BLANK",'4M'!T52)</f>
        <v>##BLANK</v>
      </c>
    </row>
    <row r="2317" spans="2:6">
      <c r="B2317" s="1916" t="str">
        <f>'4M'!BW52</f>
        <v>B0333GSC_C_SDT</v>
      </c>
      <c r="C2317" s="239" t="s">
        <v>14849</v>
      </c>
      <c r="E2317" s="301" t="s">
        <v>683</v>
      </c>
      <c r="F2317" s="307" t="str">
        <f>IF(ISBLANK('4M'!U52),"##BLANK",'4M'!U52)</f>
        <v>##BLANK</v>
      </c>
    </row>
    <row r="2318" spans="2:6">
      <c r="B2318" s="1916" t="str">
        <f>'4M'!BX52</f>
        <v>B0333GSC_C_SD</v>
      </c>
      <c r="C2318" s="239" t="s">
        <v>14850</v>
      </c>
      <c r="E2318" s="301" t="s">
        <v>683</v>
      </c>
      <c r="F2318" s="307" t="str">
        <f>IF(ISBLANK('4M'!V52),"##BLANK",'4M'!V52)</f>
        <v>##BLANK</v>
      </c>
    </row>
    <row r="2319" spans="2:6">
      <c r="B2319" s="1916" t="str">
        <f>'4M'!BY52</f>
        <v>B0333GSC_C_TOT</v>
      </c>
      <c r="C2319" s="239" t="s">
        <v>14851</v>
      </c>
      <c r="E2319" s="301" t="s">
        <v>683</v>
      </c>
      <c r="F2319" s="307">
        <f>IF(ISBLANK('4M'!W52),"##BLANK",'4M'!W52)</f>
        <v>0</v>
      </c>
    </row>
    <row r="2320" spans="2:6">
      <c r="B2320" s="1916" t="str">
        <f>'4M'!BH53</f>
        <v>B0334GSO_F</v>
      </c>
      <c r="C2320" s="239" t="s">
        <v>14852</v>
      </c>
      <c r="E2320" s="301" t="s">
        <v>683</v>
      </c>
      <c r="F2320" s="307" t="str">
        <f>IF(ISBLANK('4M'!F53),"##BLANK",'4M'!F53)</f>
        <v>##BLANK</v>
      </c>
    </row>
    <row r="2321" spans="2:6">
      <c r="B2321" s="1916" t="str">
        <f>'4M'!BI53</f>
        <v>B0334GSO_SWD</v>
      </c>
      <c r="C2321" s="239" t="s">
        <v>14853</v>
      </c>
      <c r="E2321" s="301" t="s">
        <v>683</v>
      </c>
      <c r="F2321" s="307" t="str">
        <f>IF(ISBLANK('4M'!G53),"##BLANK",'4M'!G53)</f>
        <v>##BLANK</v>
      </c>
    </row>
    <row r="2322" spans="2:6">
      <c r="B2322" s="1916" t="str">
        <f>'4M'!BJ53</f>
        <v>B0334GSO_HD</v>
      </c>
      <c r="C2322" s="239" t="s">
        <v>14854</v>
      </c>
      <c r="E2322" s="301" t="s">
        <v>683</v>
      </c>
      <c r="F2322" s="307" t="str">
        <f>IF(ISBLANK('4M'!H53),"##BLANK",'4M'!H53)</f>
        <v>##BLANK</v>
      </c>
    </row>
    <row r="2323" spans="2:6">
      <c r="B2323" s="1916" t="str">
        <f>'4M'!BK53</f>
        <v>B0334GSO_STD</v>
      </c>
      <c r="C2323" s="239" t="s">
        <v>14855</v>
      </c>
      <c r="E2323" s="301" t="s">
        <v>683</v>
      </c>
      <c r="F2323" s="307" t="str">
        <f>IF(ISBLANK('4M'!I53),"##BLANK",'4M'!I53)</f>
        <v>##BLANK</v>
      </c>
    </row>
    <row r="2324" spans="2:6">
      <c r="B2324" s="1916" t="str">
        <f>'4M'!BL53</f>
        <v>B0334GSO_SLT</v>
      </c>
      <c r="C2324" s="239" t="s">
        <v>14856</v>
      </c>
      <c r="E2324" s="301" t="s">
        <v>683</v>
      </c>
      <c r="F2324" s="307" t="str">
        <f>IF(ISBLANK('4M'!J53),"##BLANK",'4M'!J53)</f>
        <v>##BLANK</v>
      </c>
    </row>
    <row r="2325" spans="2:6">
      <c r="B2325" s="1916" t="str">
        <f>'4M'!BM53</f>
        <v>B0334GSO_STP</v>
      </c>
      <c r="C2325" s="239" t="s">
        <v>14857</v>
      </c>
      <c r="E2325" s="301" t="s">
        <v>683</v>
      </c>
      <c r="F2325" s="307" t="str">
        <f>IF(ISBLANK('4M'!K53),"##BLANK",'4M'!K53)</f>
        <v>##BLANK</v>
      </c>
    </row>
    <row r="2326" spans="2:6">
      <c r="B2326" s="1916" t="str">
        <f>'4M'!BN53</f>
        <v>B0334GSO_SDT</v>
      </c>
      <c r="C2326" s="239" t="s">
        <v>14858</v>
      </c>
      <c r="E2326" s="301" t="s">
        <v>683</v>
      </c>
      <c r="F2326" s="307" t="str">
        <f>IF(ISBLANK('4M'!L53),"##BLANK",'4M'!L53)</f>
        <v>##BLANK</v>
      </c>
    </row>
    <row r="2327" spans="2:6">
      <c r="B2327" s="1916" t="str">
        <f>'4M'!BO53</f>
        <v>B0334GSO_SD</v>
      </c>
      <c r="C2327" s="239" t="s">
        <v>14859</v>
      </c>
      <c r="E2327" s="301" t="s">
        <v>683</v>
      </c>
      <c r="F2327" s="307" t="str">
        <f>IF(ISBLANK('4M'!M53),"##BLANK",'4M'!M53)</f>
        <v>##BLANK</v>
      </c>
    </row>
    <row r="2328" spans="2:6">
      <c r="B2328" s="1916" t="str">
        <f>'4M'!BP53</f>
        <v>B0334GSO_TOT</v>
      </c>
      <c r="C2328" s="239" t="s">
        <v>14860</v>
      </c>
      <c r="E2328" s="301" t="s">
        <v>683</v>
      </c>
      <c r="F2328" s="307">
        <f>IF(ISBLANK('4M'!N53),"##BLANK",'4M'!N53)</f>
        <v>0</v>
      </c>
    </row>
    <row r="2329" spans="2:6">
      <c r="B2329" s="1916" t="str">
        <f>'4M'!BQ53</f>
        <v>B0334GSO_C_F</v>
      </c>
      <c r="C2329" s="239" t="s">
        <v>14861</v>
      </c>
      <c r="E2329" s="301" t="s">
        <v>683</v>
      </c>
      <c r="F2329" s="307" t="str">
        <f>IF(ISBLANK('4M'!O53),"##BLANK",'4M'!O53)</f>
        <v>##BLANK</v>
      </c>
    </row>
    <row r="2330" spans="2:6">
      <c r="B2330" s="1916" t="str">
        <f>'4M'!BR53</f>
        <v>B0334GSO_C_SWD</v>
      </c>
      <c r="C2330" s="239" t="s">
        <v>14862</v>
      </c>
      <c r="E2330" s="301" t="s">
        <v>683</v>
      </c>
      <c r="F2330" s="307" t="str">
        <f>IF(ISBLANK('4M'!P53),"##BLANK",'4M'!P53)</f>
        <v>##BLANK</v>
      </c>
    </row>
    <row r="2331" spans="2:6">
      <c r="B2331" s="1916" t="str">
        <f>'4M'!BS53</f>
        <v>B0334GSO_C_HD</v>
      </c>
      <c r="C2331" s="239" t="s">
        <v>14863</v>
      </c>
      <c r="E2331" s="301" t="s">
        <v>683</v>
      </c>
      <c r="F2331" s="307" t="str">
        <f>IF(ISBLANK('4M'!Q53),"##BLANK",'4M'!Q53)</f>
        <v>##BLANK</v>
      </c>
    </row>
    <row r="2332" spans="2:6">
      <c r="B2332" s="1916" t="str">
        <f>'4M'!BT53</f>
        <v>B0334GSO_C_STD</v>
      </c>
      <c r="C2332" s="239" t="s">
        <v>14864</v>
      </c>
      <c r="E2332" s="301" t="s">
        <v>683</v>
      </c>
      <c r="F2332" s="307" t="str">
        <f>IF(ISBLANK('4M'!R53),"##BLANK",'4M'!R53)</f>
        <v>##BLANK</v>
      </c>
    </row>
    <row r="2333" spans="2:6">
      <c r="B2333" s="1916" t="str">
        <f>'4M'!BU53</f>
        <v>B0334GSO_C_SLT</v>
      </c>
      <c r="C2333" s="239" t="s">
        <v>14865</v>
      </c>
      <c r="E2333" s="301" t="s">
        <v>683</v>
      </c>
      <c r="F2333" s="307" t="str">
        <f>IF(ISBLANK('4M'!S53),"##BLANK",'4M'!S53)</f>
        <v>##BLANK</v>
      </c>
    </row>
    <row r="2334" spans="2:6">
      <c r="B2334" s="1916" t="str">
        <f>'4M'!BV53</f>
        <v>B0334GSO_C_STP</v>
      </c>
      <c r="C2334" s="239" t="s">
        <v>14866</v>
      </c>
      <c r="E2334" s="301" t="s">
        <v>683</v>
      </c>
      <c r="F2334" s="307" t="str">
        <f>IF(ISBLANK('4M'!T53),"##BLANK",'4M'!T53)</f>
        <v>##BLANK</v>
      </c>
    </row>
    <row r="2335" spans="2:6">
      <c r="B2335" s="1916" t="str">
        <f>'4M'!BW53</f>
        <v>B0334GSO_C_SDT</v>
      </c>
      <c r="C2335" s="239" t="s">
        <v>14867</v>
      </c>
      <c r="E2335" s="301" t="s">
        <v>683</v>
      </c>
      <c r="F2335" s="307" t="str">
        <f>IF(ISBLANK('4M'!U53),"##BLANK",'4M'!U53)</f>
        <v>##BLANK</v>
      </c>
    </row>
    <row r="2336" spans="2:6">
      <c r="B2336" s="1916" t="str">
        <f>'4M'!BX53</f>
        <v>B0334GSO_C_SD</v>
      </c>
      <c r="C2336" s="239" t="s">
        <v>14868</v>
      </c>
      <c r="E2336" s="301" t="s">
        <v>683</v>
      </c>
      <c r="F2336" s="307" t="str">
        <f>IF(ISBLANK('4M'!V53),"##BLANK",'4M'!V53)</f>
        <v>##BLANK</v>
      </c>
    </row>
    <row r="2337" spans="2:6">
      <c r="B2337" s="1916" t="str">
        <f>'4M'!BY53</f>
        <v>B0334GSO_C_TOT</v>
      </c>
      <c r="C2337" s="239" t="s">
        <v>14869</v>
      </c>
      <c r="E2337" s="301" t="s">
        <v>683</v>
      </c>
      <c r="F2337" s="307">
        <f>IF(ISBLANK('4M'!W53),"##BLANK",'4M'!W53)</f>
        <v>0</v>
      </c>
    </row>
    <row r="2338" spans="2:6">
      <c r="B2338" s="1916" t="str">
        <f>'4M'!BH54</f>
        <v>B0335GST_F</v>
      </c>
      <c r="C2338" s="239" t="s">
        <v>14870</v>
      </c>
      <c r="E2338" s="301" t="s">
        <v>683</v>
      </c>
      <c r="F2338" s="307">
        <f>IF(ISBLANK('4M'!F54),"##BLANK",'4M'!F54)</f>
        <v>0</v>
      </c>
    </row>
    <row r="2339" spans="2:6">
      <c r="B2339" s="1916" t="str">
        <f>'4M'!BI54</f>
        <v>B0335GST_SWD</v>
      </c>
      <c r="C2339" s="239" t="s">
        <v>14871</v>
      </c>
      <c r="E2339" s="301" t="s">
        <v>683</v>
      </c>
      <c r="F2339" s="307">
        <f>IF(ISBLANK('4M'!G54),"##BLANK",'4M'!G54)</f>
        <v>0</v>
      </c>
    </row>
    <row r="2340" spans="2:6">
      <c r="B2340" s="1916" t="str">
        <f>'4M'!BJ54</f>
        <v>B0335GST_HD</v>
      </c>
      <c r="C2340" s="239" t="s">
        <v>14872</v>
      </c>
      <c r="E2340" s="301" t="s">
        <v>683</v>
      </c>
      <c r="F2340" s="307">
        <f>IF(ISBLANK('4M'!H54),"##BLANK",'4M'!H54)</f>
        <v>0</v>
      </c>
    </row>
    <row r="2341" spans="2:6">
      <c r="B2341" s="1916" t="str">
        <f>'4M'!BK54</f>
        <v>B0335GST_STD</v>
      </c>
      <c r="C2341" s="239" t="s">
        <v>14873</v>
      </c>
      <c r="E2341" s="301" t="s">
        <v>683</v>
      </c>
      <c r="F2341" s="307">
        <f>IF(ISBLANK('4M'!I54),"##BLANK",'4M'!I54)</f>
        <v>0</v>
      </c>
    </row>
    <row r="2342" spans="2:6">
      <c r="B2342" s="1916" t="str">
        <f>'4M'!BL54</f>
        <v>B0335GST_SLT</v>
      </c>
      <c r="C2342" s="239" t="s">
        <v>14874</v>
      </c>
      <c r="E2342" s="301" t="s">
        <v>683</v>
      </c>
      <c r="F2342" s="307">
        <f>IF(ISBLANK('4M'!J54),"##BLANK",'4M'!J54)</f>
        <v>0</v>
      </c>
    </row>
    <row r="2343" spans="2:6">
      <c r="B2343" s="1916" t="str">
        <f>'4M'!BM54</f>
        <v>B0335GST_STP</v>
      </c>
      <c r="C2343" s="239" t="s">
        <v>14875</v>
      </c>
      <c r="E2343" s="301" t="s">
        <v>683</v>
      </c>
      <c r="F2343" s="307">
        <f>IF(ISBLANK('4M'!K54),"##BLANK",'4M'!K54)</f>
        <v>0</v>
      </c>
    </row>
    <row r="2344" spans="2:6">
      <c r="B2344" s="1916" t="str">
        <f>'4M'!BN54</f>
        <v>B0335GST_SDT</v>
      </c>
      <c r="C2344" s="239" t="s">
        <v>14876</v>
      </c>
      <c r="E2344" s="301" t="s">
        <v>683</v>
      </c>
      <c r="F2344" s="307">
        <f>IF(ISBLANK('4M'!L54),"##BLANK",'4M'!L54)</f>
        <v>0</v>
      </c>
    </row>
    <row r="2345" spans="2:6">
      <c r="B2345" s="1916" t="str">
        <f>'4M'!BO54</f>
        <v>B0335GST_SD</v>
      </c>
      <c r="C2345" s="239" t="s">
        <v>14877</v>
      </c>
      <c r="E2345" s="301" t="s">
        <v>683</v>
      </c>
      <c r="F2345" s="307">
        <f>IF(ISBLANK('4M'!M54),"##BLANK",'4M'!M54)</f>
        <v>0</v>
      </c>
    </row>
    <row r="2346" spans="2:6">
      <c r="B2346" s="1916" t="str">
        <f>'4M'!BP54</f>
        <v>B0335GST_TOT</v>
      </c>
      <c r="C2346" s="239" t="s">
        <v>14878</v>
      </c>
      <c r="E2346" s="301" t="s">
        <v>683</v>
      </c>
      <c r="F2346" s="307">
        <f>IF(ISBLANK('4M'!N54),"##BLANK",'4M'!N54)</f>
        <v>0</v>
      </c>
    </row>
    <row r="2347" spans="2:6">
      <c r="B2347" s="1916" t="str">
        <f>'4M'!BQ54</f>
        <v>B0335GST_C_F</v>
      </c>
      <c r="C2347" s="239" t="s">
        <v>14879</v>
      </c>
      <c r="E2347" s="301" t="s">
        <v>683</v>
      </c>
      <c r="F2347" s="307">
        <f>IF(ISBLANK('4M'!O54),"##BLANK",'4M'!O54)</f>
        <v>0</v>
      </c>
    </row>
    <row r="2348" spans="2:6">
      <c r="B2348" s="1916" t="str">
        <f>'4M'!BR54</f>
        <v>B0335GST_C_SWD</v>
      </c>
      <c r="C2348" s="239" t="s">
        <v>14880</v>
      </c>
      <c r="E2348" s="301" t="s">
        <v>683</v>
      </c>
      <c r="F2348" s="307">
        <f>IF(ISBLANK('4M'!P54),"##BLANK",'4M'!P54)</f>
        <v>0</v>
      </c>
    </row>
    <row r="2349" spans="2:6">
      <c r="B2349" s="1916" t="str">
        <f>'4M'!BS54</f>
        <v>B0335GST_C_HD</v>
      </c>
      <c r="C2349" s="239" t="s">
        <v>14881</v>
      </c>
      <c r="E2349" s="301" t="s">
        <v>683</v>
      </c>
      <c r="F2349" s="307">
        <f>IF(ISBLANK('4M'!Q54),"##BLANK",'4M'!Q54)</f>
        <v>0</v>
      </c>
    </row>
    <row r="2350" spans="2:6">
      <c r="B2350" s="1916" t="str">
        <f>'4M'!BT54</f>
        <v>B0335GST_C_STD</v>
      </c>
      <c r="C2350" s="239" t="s">
        <v>14882</v>
      </c>
      <c r="E2350" s="301" t="s">
        <v>683</v>
      </c>
      <c r="F2350" s="307">
        <f>IF(ISBLANK('4M'!R54),"##BLANK",'4M'!R54)</f>
        <v>0</v>
      </c>
    </row>
    <row r="2351" spans="2:6">
      <c r="B2351" s="1916" t="str">
        <f>'4M'!BU54</f>
        <v>B0335GST_C_SLT</v>
      </c>
      <c r="C2351" s="239" t="s">
        <v>14883</v>
      </c>
      <c r="E2351" s="301" t="s">
        <v>683</v>
      </c>
      <c r="F2351" s="307">
        <f>IF(ISBLANK('4M'!S54),"##BLANK",'4M'!S54)</f>
        <v>0</v>
      </c>
    </row>
    <row r="2352" spans="2:6">
      <c r="B2352" s="1916" t="str">
        <f>'4M'!BV54</f>
        <v>B0335GST_C_STP</v>
      </c>
      <c r="C2352" s="239" t="s">
        <v>14884</v>
      </c>
      <c r="E2352" s="301" t="s">
        <v>683</v>
      </c>
      <c r="F2352" s="307">
        <f>IF(ISBLANK('4M'!T54),"##BLANK",'4M'!T54)</f>
        <v>0</v>
      </c>
    </row>
    <row r="2353" spans="2:6">
      <c r="B2353" s="1916" t="str">
        <f>'4M'!BW54</f>
        <v>B0335GST_C_SDT</v>
      </c>
      <c r="C2353" s="239" t="s">
        <v>14885</v>
      </c>
      <c r="E2353" s="301" t="s">
        <v>683</v>
      </c>
      <c r="F2353" s="307">
        <f>IF(ISBLANK('4M'!U54),"##BLANK",'4M'!U54)</f>
        <v>0</v>
      </c>
    </row>
    <row r="2354" spans="2:6">
      <c r="B2354" s="1916" t="str">
        <f>'4M'!BX54</f>
        <v>B0335GST_C_SD</v>
      </c>
      <c r="C2354" s="239" t="s">
        <v>14886</v>
      </c>
      <c r="E2354" s="301" t="s">
        <v>683</v>
      </c>
      <c r="F2354" s="307">
        <f>IF(ISBLANK('4M'!V54),"##BLANK",'4M'!V54)</f>
        <v>0</v>
      </c>
    </row>
    <row r="2355" spans="2:6">
      <c r="B2355" s="1916" t="str">
        <f>'4M'!BY54</f>
        <v>B0335GST_C_TOT</v>
      </c>
      <c r="C2355" s="239" t="s">
        <v>14887</v>
      </c>
      <c r="E2355" s="301" t="s">
        <v>683</v>
      </c>
      <c r="F2355" s="307">
        <f>IF(ISBLANK('4M'!W54),"##BLANK",'4M'!W54)</f>
        <v>0</v>
      </c>
    </row>
    <row r="2356" spans="2:6">
      <c r="B2356" s="1916" t="str">
        <f>'4M'!BH55</f>
        <v>B0336RFC_F</v>
      </c>
      <c r="C2356" s="239" t="s">
        <v>14888</v>
      </c>
      <c r="E2356" s="301" t="s">
        <v>683</v>
      </c>
      <c r="F2356" s="307" t="str">
        <f>IF(ISBLANK('4M'!F55),"##BLANK",'4M'!F55)</f>
        <v>##BLANK</v>
      </c>
    </row>
    <row r="2357" spans="2:6">
      <c r="B2357" s="1916" t="str">
        <f>'4M'!BI55</f>
        <v>B0336RFC_SWD</v>
      </c>
      <c r="C2357" s="239" t="s">
        <v>14889</v>
      </c>
      <c r="E2357" s="301" t="s">
        <v>683</v>
      </c>
      <c r="F2357" s="307" t="str">
        <f>IF(ISBLANK('4M'!G55),"##BLANK",'4M'!G55)</f>
        <v>##BLANK</v>
      </c>
    </row>
    <row r="2358" spans="2:6">
      <c r="B2358" s="1916" t="str">
        <f>'4M'!BJ55</f>
        <v>B0336RFC_HD</v>
      </c>
      <c r="C2358" s="239" t="s">
        <v>14890</v>
      </c>
      <c r="E2358" s="301" t="s">
        <v>683</v>
      </c>
      <c r="F2358" s="307" t="str">
        <f>IF(ISBLANK('4M'!H55),"##BLANK",'4M'!H55)</f>
        <v>##BLANK</v>
      </c>
    </row>
    <row r="2359" spans="2:6">
      <c r="B2359" s="1916" t="str">
        <f>'4M'!BK55</f>
        <v>B0336RFC_STD</v>
      </c>
      <c r="C2359" s="239" t="s">
        <v>14891</v>
      </c>
      <c r="E2359" s="301" t="s">
        <v>683</v>
      </c>
      <c r="F2359" s="307" t="str">
        <f>IF(ISBLANK('4M'!I55),"##BLANK",'4M'!I55)</f>
        <v>##BLANK</v>
      </c>
    </row>
    <row r="2360" spans="2:6">
      <c r="B2360" s="1916" t="str">
        <f>'4M'!BL55</f>
        <v>B0336RFC_SLT</v>
      </c>
      <c r="C2360" s="239" t="s">
        <v>14892</v>
      </c>
      <c r="E2360" s="301" t="s">
        <v>683</v>
      </c>
      <c r="F2360" s="307" t="str">
        <f>IF(ISBLANK('4M'!J55),"##BLANK",'4M'!J55)</f>
        <v>##BLANK</v>
      </c>
    </row>
    <row r="2361" spans="2:6">
      <c r="B2361" s="1916" t="str">
        <f>'4M'!BM55</f>
        <v>B0336RFC_STP</v>
      </c>
      <c r="C2361" s="239" t="s">
        <v>14893</v>
      </c>
      <c r="E2361" s="301" t="s">
        <v>683</v>
      </c>
      <c r="F2361" s="307" t="str">
        <f>IF(ISBLANK('4M'!K55),"##BLANK",'4M'!K55)</f>
        <v>##BLANK</v>
      </c>
    </row>
    <row r="2362" spans="2:6">
      <c r="B2362" s="1916" t="str">
        <f>'4M'!BN55</f>
        <v>B0336RFC_SDT</v>
      </c>
      <c r="C2362" s="239" t="s">
        <v>14894</v>
      </c>
      <c r="E2362" s="301" t="s">
        <v>683</v>
      </c>
      <c r="F2362" s="307" t="str">
        <f>IF(ISBLANK('4M'!L55),"##BLANK",'4M'!L55)</f>
        <v>##BLANK</v>
      </c>
    </row>
    <row r="2363" spans="2:6">
      <c r="B2363" s="1916" t="str">
        <f>'4M'!BO55</f>
        <v>B0336RFC_SD</v>
      </c>
      <c r="C2363" s="239" t="s">
        <v>14895</v>
      </c>
      <c r="E2363" s="301" t="s">
        <v>683</v>
      </c>
      <c r="F2363" s="307" t="str">
        <f>IF(ISBLANK('4M'!M55),"##BLANK",'4M'!M55)</f>
        <v>##BLANK</v>
      </c>
    </row>
    <row r="2364" spans="2:6">
      <c r="B2364" s="1916" t="str">
        <f>'4M'!BP55</f>
        <v>B0336RFC_TOT</v>
      </c>
      <c r="C2364" s="239" t="s">
        <v>14896</v>
      </c>
      <c r="E2364" s="301" t="s">
        <v>683</v>
      </c>
      <c r="F2364" s="307">
        <f>IF(ISBLANK('4M'!N55),"##BLANK",'4M'!N55)</f>
        <v>0</v>
      </c>
    </row>
    <row r="2365" spans="2:6">
      <c r="B2365" s="1916" t="str">
        <f>'4M'!BQ55</f>
        <v>B0336RFC_C_F</v>
      </c>
      <c r="C2365" s="239" t="s">
        <v>14897</v>
      </c>
      <c r="E2365" s="301" t="s">
        <v>683</v>
      </c>
      <c r="F2365" s="307" t="str">
        <f>IF(ISBLANK('4M'!O55),"##BLANK",'4M'!O55)</f>
        <v>##BLANK</v>
      </c>
    </row>
    <row r="2366" spans="2:6">
      <c r="B2366" s="1916" t="str">
        <f>'4M'!BR55</f>
        <v>B0336RFC_C_SWD</v>
      </c>
      <c r="C2366" s="239" t="s">
        <v>14898</v>
      </c>
      <c r="E2366" s="301" t="s">
        <v>683</v>
      </c>
      <c r="F2366" s="307" t="str">
        <f>IF(ISBLANK('4M'!P55),"##BLANK",'4M'!P55)</f>
        <v>##BLANK</v>
      </c>
    </row>
    <row r="2367" spans="2:6">
      <c r="B2367" s="1916" t="str">
        <f>'4M'!BS55</f>
        <v>B0336RFC_C_HD</v>
      </c>
      <c r="C2367" s="239" t="s">
        <v>14899</v>
      </c>
      <c r="E2367" s="301" t="s">
        <v>683</v>
      </c>
      <c r="F2367" s="307" t="str">
        <f>IF(ISBLANK('4M'!Q55),"##BLANK",'4M'!Q55)</f>
        <v>##BLANK</v>
      </c>
    </row>
    <row r="2368" spans="2:6">
      <c r="B2368" s="1916" t="str">
        <f>'4M'!BT55</f>
        <v>B0336RFC_C_STD</v>
      </c>
      <c r="C2368" s="239" t="s">
        <v>14900</v>
      </c>
      <c r="E2368" s="301" t="s">
        <v>683</v>
      </c>
      <c r="F2368" s="307" t="str">
        <f>IF(ISBLANK('4M'!R55),"##BLANK",'4M'!R55)</f>
        <v>##BLANK</v>
      </c>
    </row>
    <row r="2369" spans="2:6">
      <c r="B2369" s="1916" t="str">
        <f>'4M'!BU55</f>
        <v>B0336RFC_C_SLT</v>
      </c>
      <c r="C2369" s="239" t="s">
        <v>14901</v>
      </c>
      <c r="E2369" s="301" t="s">
        <v>683</v>
      </c>
      <c r="F2369" s="307" t="str">
        <f>IF(ISBLANK('4M'!S55),"##BLANK",'4M'!S55)</f>
        <v>##BLANK</v>
      </c>
    </row>
    <row r="2370" spans="2:6">
      <c r="B2370" s="1916" t="str">
        <f>'4M'!BV55</f>
        <v>B0336RFC_C_STP</v>
      </c>
      <c r="C2370" s="239" t="s">
        <v>14902</v>
      </c>
      <c r="E2370" s="301" t="s">
        <v>683</v>
      </c>
      <c r="F2370" s="307" t="str">
        <f>IF(ISBLANK('4M'!T55),"##BLANK",'4M'!T55)</f>
        <v>##BLANK</v>
      </c>
    </row>
    <row r="2371" spans="2:6">
      <c r="B2371" s="1916" t="str">
        <f>'4M'!BW55</f>
        <v>B0336RFC_C_SDT</v>
      </c>
      <c r="C2371" s="239" t="s">
        <v>14903</v>
      </c>
      <c r="E2371" s="301" t="s">
        <v>683</v>
      </c>
      <c r="F2371" s="307" t="str">
        <f>IF(ISBLANK('4M'!U55),"##BLANK",'4M'!U55)</f>
        <v>##BLANK</v>
      </c>
    </row>
    <row r="2372" spans="2:6">
      <c r="B2372" s="1916" t="str">
        <f>'4M'!BX55</f>
        <v>B0336RFC_C_SD</v>
      </c>
      <c r="C2372" s="239" t="s">
        <v>14904</v>
      </c>
      <c r="E2372" s="301" t="s">
        <v>683</v>
      </c>
      <c r="F2372" s="307" t="str">
        <f>IF(ISBLANK('4M'!V55),"##BLANK",'4M'!V55)</f>
        <v>##BLANK</v>
      </c>
    </row>
    <row r="2373" spans="2:6">
      <c r="B2373" s="1916" t="str">
        <f>'4M'!BY55</f>
        <v>B0336RFC_C_TOT</v>
      </c>
      <c r="C2373" s="239" t="s">
        <v>14905</v>
      </c>
      <c r="E2373" s="301" t="s">
        <v>683</v>
      </c>
      <c r="F2373" s="307">
        <f>IF(ISBLANK('4M'!W55),"##BLANK",'4M'!W55)</f>
        <v>0</v>
      </c>
    </row>
    <row r="2374" spans="2:6">
      <c r="B2374" s="1916" t="str">
        <f>'4M'!BH56</f>
        <v>B0337RFO_F</v>
      </c>
      <c r="C2374" s="239" t="s">
        <v>14906</v>
      </c>
      <c r="E2374" s="301" t="s">
        <v>683</v>
      </c>
      <c r="F2374" s="307" t="str">
        <f>IF(ISBLANK('4M'!F56),"##BLANK",'4M'!F56)</f>
        <v>##BLANK</v>
      </c>
    </row>
    <row r="2375" spans="2:6">
      <c r="B2375" s="1916" t="str">
        <f>'4M'!BI56</f>
        <v>B0337RFO_SWD</v>
      </c>
      <c r="C2375" s="239" t="s">
        <v>14907</v>
      </c>
      <c r="E2375" s="301" t="s">
        <v>683</v>
      </c>
      <c r="F2375" s="307" t="str">
        <f>IF(ISBLANK('4M'!G56),"##BLANK",'4M'!G56)</f>
        <v>##BLANK</v>
      </c>
    </row>
    <row r="2376" spans="2:6">
      <c r="B2376" s="1916" t="str">
        <f>'4M'!BJ56</f>
        <v>B0337RFO_HD</v>
      </c>
      <c r="C2376" s="239" t="s">
        <v>14908</v>
      </c>
      <c r="E2376" s="301" t="s">
        <v>683</v>
      </c>
      <c r="F2376" s="307" t="str">
        <f>IF(ISBLANK('4M'!H56),"##BLANK",'4M'!H56)</f>
        <v>##BLANK</v>
      </c>
    </row>
    <row r="2377" spans="2:6">
      <c r="B2377" s="1916" t="str">
        <f>'4M'!BK56</f>
        <v>B0337RFO_STD</v>
      </c>
      <c r="C2377" s="239" t="s">
        <v>14909</v>
      </c>
      <c r="E2377" s="301" t="s">
        <v>683</v>
      </c>
      <c r="F2377" s="307" t="str">
        <f>IF(ISBLANK('4M'!I56),"##BLANK",'4M'!I56)</f>
        <v>##BLANK</v>
      </c>
    </row>
    <row r="2378" spans="2:6">
      <c r="B2378" s="1916" t="str">
        <f>'4M'!BL56</f>
        <v>B0337RFO_SLT</v>
      </c>
      <c r="C2378" s="239" t="s">
        <v>14910</v>
      </c>
      <c r="E2378" s="301" t="s">
        <v>683</v>
      </c>
      <c r="F2378" s="307" t="str">
        <f>IF(ISBLANK('4M'!J56),"##BLANK",'4M'!J56)</f>
        <v>##BLANK</v>
      </c>
    </row>
    <row r="2379" spans="2:6">
      <c r="B2379" s="1916" t="str">
        <f>'4M'!BM56</f>
        <v>B0337RFO_STP</v>
      </c>
      <c r="C2379" s="239" t="s">
        <v>14911</v>
      </c>
      <c r="E2379" s="301" t="s">
        <v>683</v>
      </c>
      <c r="F2379" s="307" t="str">
        <f>IF(ISBLANK('4M'!K56),"##BLANK",'4M'!K56)</f>
        <v>##BLANK</v>
      </c>
    </row>
    <row r="2380" spans="2:6">
      <c r="B2380" s="1916" t="str">
        <f>'4M'!BN56</f>
        <v>B0337RFO_SDT</v>
      </c>
      <c r="C2380" s="239" t="s">
        <v>14912</v>
      </c>
      <c r="E2380" s="301" t="s">
        <v>683</v>
      </c>
      <c r="F2380" s="307" t="str">
        <f>IF(ISBLANK('4M'!L56),"##BLANK",'4M'!L56)</f>
        <v>##BLANK</v>
      </c>
    </row>
    <row r="2381" spans="2:6">
      <c r="B2381" s="1916" t="str">
        <f>'4M'!BO56</f>
        <v>B0337RFO_SD</v>
      </c>
      <c r="C2381" s="239" t="s">
        <v>14913</v>
      </c>
      <c r="E2381" s="301" t="s">
        <v>683</v>
      </c>
      <c r="F2381" s="307" t="str">
        <f>IF(ISBLANK('4M'!M56),"##BLANK",'4M'!M56)</f>
        <v>##BLANK</v>
      </c>
    </row>
    <row r="2382" spans="2:6">
      <c r="B2382" s="1916" t="str">
        <f>'4M'!BP56</f>
        <v>B0337RFO_TOT</v>
      </c>
      <c r="C2382" s="239" t="s">
        <v>14914</v>
      </c>
      <c r="E2382" s="301" t="s">
        <v>683</v>
      </c>
      <c r="F2382" s="307">
        <f>IF(ISBLANK('4M'!N56),"##BLANK",'4M'!N56)</f>
        <v>0</v>
      </c>
    </row>
    <row r="2383" spans="2:6">
      <c r="B2383" s="1916" t="str">
        <f>'4M'!BQ56</f>
        <v>B0337RFO_C_F</v>
      </c>
      <c r="C2383" s="239" t="s">
        <v>14915</v>
      </c>
      <c r="E2383" s="301" t="s">
        <v>683</v>
      </c>
      <c r="F2383" s="307" t="str">
        <f>IF(ISBLANK('4M'!O56),"##BLANK",'4M'!O56)</f>
        <v>##BLANK</v>
      </c>
    </row>
    <row r="2384" spans="2:6">
      <c r="B2384" s="1916" t="str">
        <f>'4M'!BR56</f>
        <v>B0337RFO_C_SWD</v>
      </c>
      <c r="C2384" s="239" t="s">
        <v>14916</v>
      </c>
      <c r="E2384" s="301" t="s">
        <v>683</v>
      </c>
      <c r="F2384" s="307" t="str">
        <f>IF(ISBLANK('4M'!P56),"##BLANK",'4M'!P56)</f>
        <v>##BLANK</v>
      </c>
    </row>
    <row r="2385" spans="2:6">
      <c r="B2385" s="1916" t="str">
        <f>'4M'!BS56</f>
        <v>B0337RFO_C_HD</v>
      </c>
      <c r="C2385" s="239" t="s">
        <v>14917</v>
      </c>
      <c r="E2385" s="301" t="s">
        <v>683</v>
      </c>
      <c r="F2385" s="307" t="str">
        <f>IF(ISBLANK('4M'!Q56),"##BLANK",'4M'!Q56)</f>
        <v>##BLANK</v>
      </c>
    </row>
    <row r="2386" spans="2:6">
      <c r="B2386" s="1916" t="str">
        <f>'4M'!BT56</f>
        <v>B0337RFO_C_STD</v>
      </c>
      <c r="C2386" s="239" t="s">
        <v>14918</v>
      </c>
      <c r="E2386" s="301" t="s">
        <v>683</v>
      </c>
      <c r="F2386" s="307" t="str">
        <f>IF(ISBLANK('4M'!R56),"##BLANK",'4M'!R56)</f>
        <v>##BLANK</v>
      </c>
    </row>
    <row r="2387" spans="2:6">
      <c r="B2387" s="1916" t="str">
        <f>'4M'!BU56</f>
        <v>B0337RFO_C_SLT</v>
      </c>
      <c r="C2387" s="239" t="s">
        <v>14919</v>
      </c>
      <c r="E2387" s="301" t="s">
        <v>683</v>
      </c>
      <c r="F2387" s="307" t="str">
        <f>IF(ISBLANK('4M'!S56),"##BLANK",'4M'!S56)</f>
        <v>##BLANK</v>
      </c>
    </row>
    <row r="2388" spans="2:6">
      <c r="B2388" s="1916" t="str">
        <f>'4M'!BV56</f>
        <v>B0337RFO_C_STP</v>
      </c>
      <c r="C2388" s="239" t="s">
        <v>14920</v>
      </c>
      <c r="E2388" s="301" t="s">
        <v>683</v>
      </c>
      <c r="F2388" s="307" t="str">
        <f>IF(ISBLANK('4M'!T56),"##BLANK",'4M'!T56)</f>
        <v>##BLANK</v>
      </c>
    </row>
    <row r="2389" spans="2:6">
      <c r="B2389" s="1916" t="str">
        <f>'4M'!BW56</f>
        <v>B0337RFO_C_SDT</v>
      </c>
      <c r="C2389" s="239" t="s">
        <v>14921</v>
      </c>
      <c r="E2389" s="301" t="s">
        <v>683</v>
      </c>
      <c r="F2389" s="307" t="str">
        <f>IF(ISBLANK('4M'!U56),"##BLANK",'4M'!U56)</f>
        <v>##BLANK</v>
      </c>
    </row>
    <row r="2390" spans="2:6">
      <c r="B2390" s="1916" t="str">
        <f>'4M'!BX56</f>
        <v>B0337RFO_C_SD</v>
      </c>
      <c r="C2390" s="239" t="s">
        <v>14922</v>
      </c>
      <c r="E2390" s="301" t="s">
        <v>683</v>
      </c>
      <c r="F2390" s="307" t="str">
        <f>IF(ISBLANK('4M'!V56),"##BLANK",'4M'!V56)</f>
        <v>##BLANK</v>
      </c>
    </row>
    <row r="2391" spans="2:6">
      <c r="B2391" s="1916" t="str">
        <f>'4M'!BY56</f>
        <v>B0337RFO_C_TOT</v>
      </c>
      <c r="C2391" s="239" t="s">
        <v>14923</v>
      </c>
      <c r="E2391" s="301" t="s">
        <v>683</v>
      </c>
      <c r="F2391" s="307">
        <f>IF(ISBLANK('4M'!W56),"##BLANK",'4M'!W56)</f>
        <v>0</v>
      </c>
    </row>
    <row r="2392" spans="2:6">
      <c r="B2392" s="1916" t="str">
        <f>'4M'!BH57</f>
        <v>B0338RFT_F</v>
      </c>
      <c r="C2392" s="239" t="s">
        <v>14924</v>
      </c>
      <c r="E2392" s="301" t="s">
        <v>683</v>
      </c>
      <c r="F2392" s="307">
        <f>IF(ISBLANK('4M'!F57),"##BLANK",'4M'!F57)</f>
        <v>0</v>
      </c>
    </row>
    <row r="2393" spans="2:6">
      <c r="B2393" s="1916" t="str">
        <f>'4M'!BI57</f>
        <v>B0338RFT_SWD</v>
      </c>
      <c r="C2393" s="239" t="s">
        <v>14925</v>
      </c>
      <c r="E2393" s="301" t="s">
        <v>683</v>
      </c>
      <c r="F2393" s="307">
        <f>IF(ISBLANK('4M'!G57),"##BLANK",'4M'!G57)</f>
        <v>0</v>
      </c>
    </row>
    <row r="2394" spans="2:6">
      <c r="B2394" s="1916" t="str">
        <f>'4M'!BJ57</f>
        <v>B0338RFT_HD</v>
      </c>
      <c r="C2394" s="239" t="s">
        <v>14926</v>
      </c>
      <c r="E2394" s="301" t="s">
        <v>683</v>
      </c>
      <c r="F2394" s="307">
        <f>IF(ISBLANK('4M'!H57),"##BLANK",'4M'!H57)</f>
        <v>0</v>
      </c>
    </row>
    <row r="2395" spans="2:6">
      <c r="B2395" s="1916" t="str">
        <f>'4M'!BK57</f>
        <v>B0338RFT_STD</v>
      </c>
      <c r="C2395" s="239" t="s">
        <v>14927</v>
      </c>
      <c r="E2395" s="301" t="s">
        <v>683</v>
      </c>
      <c r="F2395" s="307">
        <f>IF(ISBLANK('4M'!I57),"##BLANK",'4M'!I57)</f>
        <v>0</v>
      </c>
    </row>
    <row r="2396" spans="2:6">
      <c r="B2396" s="1916" t="str">
        <f>'4M'!BL57</f>
        <v>B0338RFT_SLT</v>
      </c>
      <c r="C2396" s="239" t="s">
        <v>14928</v>
      </c>
      <c r="E2396" s="301" t="s">
        <v>683</v>
      </c>
      <c r="F2396" s="307">
        <f>IF(ISBLANK('4M'!J57),"##BLANK",'4M'!J57)</f>
        <v>0</v>
      </c>
    </row>
    <row r="2397" spans="2:6">
      <c r="B2397" s="1916" t="str">
        <f>'4M'!BM57</f>
        <v>B0338RFT_STP</v>
      </c>
      <c r="C2397" s="239" t="s">
        <v>14929</v>
      </c>
      <c r="E2397" s="301" t="s">
        <v>683</v>
      </c>
      <c r="F2397" s="307">
        <f>IF(ISBLANK('4M'!K57),"##BLANK",'4M'!K57)</f>
        <v>0</v>
      </c>
    </row>
    <row r="2398" spans="2:6">
      <c r="B2398" s="1916" t="str">
        <f>'4M'!BN57</f>
        <v>B0338RFT_SDT</v>
      </c>
      <c r="C2398" s="239" t="s">
        <v>14930</v>
      </c>
      <c r="E2398" s="301" t="s">
        <v>683</v>
      </c>
      <c r="F2398" s="307">
        <f>IF(ISBLANK('4M'!L57),"##BLANK",'4M'!L57)</f>
        <v>0</v>
      </c>
    </row>
    <row r="2399" spans="2:6">
      <c r="B2399" s="1916" t="str">
        <f>'4M'!BO57</f>
        <v>B0338RFT_SD</v>
      </c>
      <c r="C2399" s="239" t="s">
        <v>14931</v>
      </c>
      <c r="E2399" s="301" t="s">
        <v>683</v>
      </c>
      <c r="F2399" s="307">
        <f>IF(ISBLANK('4M'!M57),"##BLANK",'4M'!M57)</f>
        <v>0</v>
      </c>
    </row>
    <row r="2400" spans="2:6">
      <c r="B2400" s="1916" t="str">
        <f>'4M'!BP57</f>
        <v>B0338RFT_TOT</v>
      </c>
      <c r="C2400" s="239" t="s">
        <v>14932</v>
      </c>
      <c r="E2400" s="301" t="s">
        <v>683</v>
      </c>
      <c r="F2400" s="307">
        <f>IF(ISBLANK('4M'!N57),"##BLANK",'4M'!N57)</f>
        <v>0</v>
      </c>
    </row>
    <row r="2401" spans="2:6">
      <c r="B2401" s="1916" t="str">
        <f>'4M'!BQ57</f>
        <v>B0338RFT_C_F</v>
      </c>
      <c r="C2401" s="239" t="s">
        <v>14933</v>
      </c>
      <c r="E2401" s="301" t="s">
        <v>683</v>
      </c>
      <c r="F2401" s="307">
        <f>IF(ISBLANK('4M'!O57),"##BLANK",'4M'!O57)</f>
        <v>0</v>
      </c>
    </row>
    <row r="2402" spans="2:6">
      <c r="B2402" s="1916" t="str">
        <f>'4M'!BR57</f>
        <v>B0338RFT_C_SWD</v>
      </c>
      <c r="C2402" s="239" t="s">
        <v>14934</v>
      </c>
      <c r="E2402" s="301" t="s">
        <v>683</v>
      </c>
      <c r="F2402" s="307">
        <f>IF(ISBLANK('4M'!P57),"##BLANK",'4M'!P57)</f>
        <v>0</v>
      </c>
    </row>
    <row r="2403" spans="2:6">
      <c r="B2403" s="1916" t="str">
        <f>'4M'!BS57</f>
        <v>B0338RFT_C_HD</v>
      </c>
      <c r="C2403" s="239" t="s">
        <v>14935</v>
      </c>
      <c r="E2403" s="301" t="s">
        <v>683</v>
      </c>
      <c r="F2403" s="307">
        <f>IF(ISBLANK('4M'!Q57),"##BLANK",'4M'!Q57)</f>
        <v>0</v>
      </c>
    </row>
    <row r="2404" spans="2:6">
      <c r="B2404" s="1916" t="str">
        <f>'4M'!BT57</f>
        <v>B0338RFT_C_STD</v>
      </c>
      <c r="C2404" s="239" t="s">
        <v>14936</v>
      </c>
      <c r="E2404" s="301" t="s">
        <v>683</v>
      </c>
      <c r="F2404" s="307">
        <f>IF(ISBLANK('4M'!R57),"##BLANK",'4M'!R57)</f>
        <v>0</v>
      </c>
    </row>
    <row r="2405" spans="2:6">
      <c r="B2405" s="1916" t="str">
        <f>'4M'!BU57</f>
        <v>B0338RFT_C_SLT</v>
      </c>
      <c r="C2405" s="239" t="s">
        <v>14937</v>
      </c>
      <c r="E2405" s="301" t="s">
        <v>683</v>
      </c>
      <c r="F2405" s="307">
        <f>IF(ISBLANK('4M'!S57),"##BLANK",'4M'!S57)</f>
        <v>0</v>
      </c>
    </row>
    <row r="2406" spans="2:6">
      <c r="B2406" s="1916" t="str">
        <f>'4M'!BV57</f>
        <v>B0338RFT_C_STP</v>
      </c>
      <c r="C2406" s="239" t="s">
        <v>14938</v>
      </c>
      <c r="E2406" s="301" t="s">
        <v>683</v>
      </c>
      <c r="F2406" s="307">
        <f>IF(ISBLANK('4M'!T57),"##BLANK",'4M'!T57)</f>
        <v>0</v>
      </c>
    </row>
    <row r="2407" spans="2:6">
      <c r="B2407" s="1916" t="str">
        <f>'4M'!BW57</f>
        <v>B0338RFT_C_SDT</v>
      </c>
      <c r="C2407" s="239" t="s">
        <v>14939</v>
      </c>
      <c r="E2407" s="301" t="s">
        <v>683</v>
      </c>
      <c r="F2407" s="307">
        <f>IF(ISBLANK('4M'!U57),"##BLANK",'4M'!U57)</f>
        <v>0</v>
      </c>
    </row>
    <row r="2408" spans="2:6">
      <c r="B2408" s="1916" t="str">
        <f>'4M'!BX57</f>
        <v>B0338RFT_C_SD</v>
      </c>
      <c r="C2408" s="239" t="s">
        <v>14940</v>
      </c>
      <c r="E2408" s="301" t="s">
        <v>683</v>
      </c>
      <c r="F2408" s="307">
        <f>IF(ISBLANK('4M'!V57),"##BLANK",'4M'!V57)</f>
        <v>0</v>
      </c>
    </row>
    <row r="2409" spans="2:6">
      <c r="B2409" s="1916" t="str">
        <f>'4M'!BY57</f>
        <v>B0338RFT_C_TOT</v>
      </c>
      <c r="C2409" s="239" t="s">
        <v>14941</v>
      </c>
      <c r="E2409" s="301" t="s">
        <v>683</v>
      </c>
      <c r="F2409" s="307">
        <f>IF(ISBLANK('4M'!W57),"##BLANK",'4M'!W57)</f>
        <v>0</v>
      </c>
    </row>
    <row r="2410" spans="2:6">
      <c r="B2410" s="1916" t="str">
        <f>'4M'!BH58</f>
        <v>B0339FTC_F</v>
      </c>
      <c r="C2410" s="239" t="s">
        <v>14942</v>
      </c>
      <c r="E2410" s="301" t="s">
        <v>683</v>
      </c>
      <c r="F2410" s="307" t="str">
        <f>IF(ISBLANK('4M'!F58),"##BLANK",'4M'!F58)</f>
        <v>##BLANK</v>
      </c>
    </row>
    <row r="2411" spans="2:6">
      <c r="B2411" s="1916" t="str">
        <f>'4M'!BI58</f>
        <v>B0339FTC_SWD</v>
      </c>
      <c r="C2411" s="239" t="s">
        <v>14943</v>
      </c>
      <c r="E2411" s="301" t="s">
        <v>683</v>
      </c>
      <c r="F2411" s="307" t="str">
        <f>IF(ISBLANK('4M'!G58),"##BLANK",'4M'!G58)</f>
        <v>##BLANK</v>
      </c>
    </row>
    <row r="2412" spans="2:6">
      <c r="B2412" s="1916" t="str">
        <f>'4M'!BJ58</f>
        <v>B0339FTC_HD</v>
      </c>
      <c r="C2412" s="239" t="s">
        <v>14944</v>
      </c>
      <c r="E2412" s="301" t="s">
        <v>683</v>
      </c>
      <c r="F2412" s="307" t="str">
        <f>IF(ISBLANK('4M'!H58),"##BLANK",'4M'!H58)</f>
        <v>##BLANK</v>
      </c>
    </row>
    <row r="2413" spans="2:6">
      <c r="B2413" s="1916" t="str">
        <f>'4M'!BK58</f>
        <v>B0339FTC_STD</v>
      </c>
      <c r="C2413" s="239" t="s">
        <v>14945</v>
      </c>
      <c r="E2413" s="301" t="s">
        <v>683</v>
      </c>
      <c r="F2413" s="307" t="str">
        <f>IF(ISBLANK('4M'!I58),"##BLANK",'4M'!I58)</f>
        <v>##BLANK</v>
      </c>
    </row>
    <row r="2414" spans="2:6">
      <c r="B2414" s="1916" t="str">
        <f>'4M'!BL58</f>
        <v>B0339FTC_SLT</v>
      </c>
      <c r="C2414" s="239" t="s">
        <v>14946</v>
      </c>
      <c r="E2414" s="301" t="s">
        <v>683</v>
      </c>
      <c r="F2414" s="307" t="str">
        <f>IF(ISBLANK('4M'!J58),"##BLANK",'4M'!J58)</f>
        <v>##BLANK</v>
      </c>
    </row>
    <row r="2415" spans="2:6">
      <c r="B2415" s="1916" t="str">
        <f>'4M'!BM58</f>
        <v>B0339FTC_STP</v>
      </c>
      <c r="C2415" s="239" t="s">
        <v>14947</v>
      </c>
      <c r="E2415" s="301" t="s">
        <v>683</v>
      </c>
      <c r="F2415" s="307" t="str">
        <f>IF(ISBLANK('4M'!K58),"##BLANK",'4M'!K58)</f>
        <v>##BLANK</v>
      </c>
    </row>
    <row r="2416" spans="2:6">
      <c r="B2416" s="1916" t="str">
        <f>'4M'!BN58</f>
        <v>B0339FTC_SDT</v>
      </c>
      <c r="C2416" s="239" t="s">
        <v>14948</v>
      </c>
      <c r="E2416" s="301" t="s">
        <v>683</v>
      </c>
      <c r="F2416" s="307" t="str">
        <f>IF(ISBLANK('4M'!L58),"##BLANK",'4M'!L58)</f>
        <v>##BLANK</v>
      </c>
    </row>
    <row r="2417" spans="2:6">
      <c r="B2417" s="1916" t="str">
        <f>'4M'!BO58</f>
        <v>B0339FTC_SD</v>
      </c>
      <c r="C2417" s="239" t="s">
        <v>14949</v>
      </c>
      <c r="E2417" s="301" t="s">
        <v>683</v>
      </c>
      <c r="F2417" s="307" t="str">
        <f>IF(ISBLANK('4M'!M58),"##BLANK",'4M'!M58)</f>
        <v>##BLANK</v>
      </c>
    </row>
    <row r="2418" spans="2:6">
      <c r="B2418" s="1916" t="str">
        <f>'4M'!BP58</f>
        <v>B0339FTC_TOT</v>
      </c>
      <c r="C2418" s="239" t="s">
        <v>14950</v>
      </c>
      <c r="E2418" s="301" t="s">
        <v>683</v>
      </c>
      <c r="F2418" s="307">
        <f>IF(ISBLANK('4M'!N58),"##BLANK",'4M'!N58)</f>
        <v>0</v>
      </c>
    </row>
    <row r="2419" spans="2:6">
      <c r="B2419" s="1916" t="str">
        <f>'4M'!BQ58</f>
        <v>B0339FTC_C_F</v>
      </c>
      <c r="C2419" s="239" t="s">
        <v>14951</v>
      </c>
      <c r="E2419" s="301" t="s">
        <v>683</v>
      </c>
      <c r="F2419" s="307" t="str">
        <f>IF(ISBLANK('4M'!O58),"##BLANK",'4M'!O58)</f>
        <v>##BLANK</v>
      </c>
    </row>
    <row r="2420" spans="2:6">
      <c r="B2420" s="1916" t="str">
        <f>'4M'!BR58</f>
        <v>B0339FTC_C_SWD</v>
      </c>
      <c r="C2420" s="239" t="s">
        <v>14952</v>
      </c>
      <c r="E2420" s="301" t="s">
        <v>683</v>
      </c>
      <c r="F2420" s="307" t="str">
        <f>IF(ISBLANK('4M'!P58),"##BLANK",'4M'!P58)</f>
        <v>##BLANK</v>
      </c>
    </row>
    <row r="2421" spans="2:6">
      <c r="B2421" s="1916" t="str">
        <f>'4M'!BS58</f>
        <v>B0339FTC_C_HD</v>
      </c>
      <c r="C2421" s="239" t="s">
        <v>14953</v>
      </c>
      <c r="E2421" s="301" t="s">
        <v>683</v>
      </c>
      <c r="F2421" s="307" t="str">
        <f>IF(ISBLANK('4M'!Q58),"##BLANK",'4M'!Q58)</f>
        <v>##BLANK</v>
      </c>
    </row>
    <row r="2422" spans="2:6">
      <c r="B2422" s="1916" t="str">
        <f>'4M'!BT58</f>
        <v>B0339FTC_C_STD</v>
      </c>
      <c r="C2422" s="239" t="s">
        <v>14954</v>
      </c>
      <c r="E2422" s="301" t="s">
        <v>683</v>
      </c>
      <c r="F2422" s="307" t="str">
        <f>IF(ISBLANK('4M'!R58),"##BLANK",'4M'!R58)</f>
        <v>##BLANK</v>
      </c>
    </row>
    <row r="2423" spans="2:6">
      <c r="B2423" s="1916" t="str">
        <f>'4M'!BU58</f>
        <v>B0339FTC_C_SLT</v>
      </c>
      <c r="C2423" s="239" t="s">
        <v>14955</v>
      </c>
      <c r="E2423" s="301" t="s">
        <v>683</v>
      </c>
      <c r="F2423" s="307" t="str">
        <f>IF(ISBLANK('4M'!S58),"##BLANK",'4M'!S58)</f>
        <v>##BLANK</v>
      </c>
    </row>
    <row r="2424" spans="2:6">
      <c r="B2424" s="1916" t="str">
        <f>'4M'!BV58</f>
        <v>B0339FTC_C_STP</v>
      </c>
      <c r="C2424" s="239" t="s">
        <v>14956</v>
      </c>
      <c r="E2424" s="301" t="s">
        <v>683</v>
      </c>
      <c r="F2424" s="307" t="str">
        <f>IF(ISBLANK('4M'!T58),"##BLANK",'4M'!T58)</f>
        <v>##BLANK</v>
      </c>
    </row>
    <row r="2425" spans="2:6">
      <c r="B2425" s="1916" t="str">
        <f>'4M'!BW58</f>
        <v>B0339FTC_C_SDT</v>
      </c>
      <c r="C2425" s="239" t="s">
        <v>14957</v>
      </c>
      <c r="E2425" s="301" t="s">
        <v>683</v>
      </c>
      <c r="F2425" s="307" t="str">
        <f>IF(ISBLANK('4M'!U58),"##BLANK",'4M'!U58)</f>
        <v>##BLANK</v>
      </c>
    </row>
    <row r="2426" spans="2:6">
      <c r="B2426" s="1916" t="str">
        <f>'4M'!BX58</f>
        <v>B0339FTC_C_SD</v>
      </c>
      <c r="C2426" s="239" t="s">
        <v>14958</v>
      </c>
      <c r="E2426" s="301" t="s">
        <v>683</v>
      </c>
      <c r="F2426" s="307" t="str">
        <f>IF(ISBLANK('4M'!V58),"##BLANK",'4M'!V58)</f>
        <v>##BLANK</v>
      </c>
    </row>
    <row r="2427" spans="2:6">
      <c r="B2427" s="1916" t="str">
        <f>'4M'!BY58</f>
        <v>B0339FTC_C_TOT</v>
      </c>
      <c r="C2427" s="239" t="s">
        <v>14959</v>
      </c>
      <c r="E2427" s="301" t="s">
        <v>683</v>
      </c>
      <c r="F2427" s="307">
        <f>IF(ISBLANK('4M'!W58),"##BLANK",'4M'!W58)</f>
        <v>0</v>
      </c>
    </row>
    <row r="2428" spans="2:6">
      <c r="B2428" s="1916" t="str">
        <f>'4M'!BH59</f>
        <v>B0340FTO_F</v>
      </c>
      <c r="C2428" s="239" t="s">
        <v>14960</v>
      </c>
      <c r="E2428" s="301" t="s">
        <v>683</v>
      </c>
      <c r="F2428" s="307" t="str">
        <f>IF(ISBLANK('4M'!F59),"##BLANK",'4M'!F59)</f>
        <v>##BLANK</v>
      </c>
    </row>
    <row r="2429" spans="2:6">
      <c r="B2429" s="1916" t="str">
        <f>'4M'!BI59</f>
        <v>B0340FTO_SWD</v>
      </c>
      <c r="C2429" s="239" t="s">
        <v>14961</v>
      </c>
      <c r="E2429" s="301" t="s">
        <v>683</v>
      </c>
      <c r="F2429" s="307" t="str">
        <f>IF(ISBLANK('4M'!G59),"##BLANK",'4M'!G59)</f>
        <v>##BLANK</v>
      </c>
    </row>
    <row r="2430" spans="2:6">
      <c r="B2430" s="1916" t="str">
        <f>'4M'!BJ59</f>
        <v>B0340FTO_HD</v>
      </c>
      <c r="C2430" s="239" t="s">
        <v>14962</v>
      </c>
      <c r="E2430" s="301" t="s">
        <v>683</v>
      </c>
      <c r="F2430" s="307" t="str">
        <f>IF(ISBLANK('4M'!H59),"##BLANK",'4M'!H59)</f>
        <v>##BLANK</v>
      </c>
    </row>
    <row r="2431" spans="2:6">
      <c r="B2431" s="1916" t="str">
        <f>'4M'!BK59</f>
        <v>B0340FTO_STD</v>
      </c>
      <c r="C2431" s="239" t="s">
        <v>14963</v>
      </c>
      <c r="E2431" s="301" t="s">
        <v>683</v>
      </c>
      <c r="F2431" s="307" t="str">
        <f>IF(ISBLANK('4M'!I59),"##BLANK",'4M'!I59)</f>
        <v>##BLANK</v>
      </c>
    </row>
    <row r="2432" spans="2:6">
      <c r="B2432" s="1916" t="str">
        <f>'4M'!BL59</f>
        <v>B0340FTO_SLT</v>
      </c>
      <c r="C2432" s="239" t="s">
        <v>14964</v>
      </c>
      <c r="E2432" s="301" t="s">
        <v>683</v>
      </c>
      <c r="F2432" s="307" t="str">
        <f>IF(ISBLANK('4M'!J59),"##BLANK",'4M'!J59)</f>
        <v>##BLANK</v>
      </c>
    </row>
    <row r="2433" spans="2:6">
      <c r="B2433" s="1916" t="str">
        <f>'4M'!BM59</f>
        <v>B0340FTO_STP</v>
      </c>
      <c r="C2433" s="239" t="s">
        <v>14965</v>
      </c>
      <c r="E2433" s="301" t="s">
        <v>683</v>
      </c>
      <c r="F2433" s="307" t="str">
        <f>IF(ISBLANK('4M'!K59),"##BLANK",'4M'!K59)</f>
        <v>##BLANK</v>
      </c>
    </row>
    <row r="2434" spans="2:6">
      <c r="B2434" s="1916" t="str">
        <f>'4M'!BN59</f>
        <v>B0340FTO_SDT</v>
      </c>
      <c r="C2434" s="239" t="s">
        <v>14966</v>
      </c>
      <c r="E2434" s="301" t="s">
        <v>683</v>
      </c>
      <c r="F2434" s="307" t="str">
        <f>IF(ISBLANK('4M'!L59),"##BLANK",'4M'!L59)</f>
        <v>##BLANK</v>
      </c>
    </row>
    <row r="2435" spans="2:6">
      <c r="B2435" s="1916" t="str">
        <f>'4M'!BO59</f>
        <v>B0340FTO_SD</v>
      </c>
      <c r="C2435" s="239" t="s">
        <v>14967</v>
      </c>
      <c r="E2435" s="301" t="s">
        <v>683</v>
      </c>
      <c r="F2435" s="307" t="str">
        <f>IF(ISBLANK('4M'!M59),"##BLANK",'4M'!M59)</f>
        <v>##BLANK</v>
      </c>
    </row>
    <row r="2436" spans="2:6">
      <c r="B2436" s="1916" t="str">
        <f>'4M'!BP59</f>
        <v>B0340FTO_TOT</v>
      </c>
      <c r="C2436" s="239" t="s">
        <v>14968</v>
      </c>
      <c r="E2436" s="301" t="s">
        <v>683</v>
      </c>
      <c r="F2436" s="307">
        <f>IF(ISBLANK('4M'!N59),"##BLANK",'4M'!N59)</f>
        <v>0</v>
      </c>
    </row>
    <row r="2437" spans="2:6">
      <c r="B2437" s="1916" t="str">
        <f>'4M'!BQ59</f>
        <v>B0340FTO_C_F</v>
      </c>
      <c r="C2437" s="239" t="s">
        <v>14969</v>
      </c>
      <c r="E2437" s="301" t="s">
        <v>683</v>
      </c>
      <c r="F2437" s="307" t="str">
        <f>IF(ISBLANK('4M'!O59),"##BLANK",'4M'!O59)</f>
        <v>##BLANK</v>
      </c>
    </row>
    <row r="2438" spans="2:6">
      <c r="B2438" s="1916" t="str">
        <f>'4M'!BR59</f>
        <v>B0340FTO_C_SWD</v>
      </c>
      <c r="C2438" s="239" t="s">
        <v>14970</v>
      </c>
      <c r="E2438" s="301" t="s">
        <v>683</v>
      </c>
      <c r="F2438" s="307" t="str">
        <f>IF(ISBLANK('4M'!P59),"##BLANK",'4M'!P59)</f>
        <v>##BLANK</v>
      </c>
    </row>
    <row r="2439" spans="2:6">
      <c r="B2439" s="1916" t="str">
        <f>'4M'!BS59</f>
        <v>B0340FTO_C_HD</v>
      </c>
      <c r="C2439" s="239" t="s">
        <v>14971</v>
      </c>
      <c r="E2439" s="301" t="s">
        <v>683</v>
      </c>
      <c r="F2439" s="307" t="str">
        <f>IF(ISBLANK('4M'!Q59),"##BLANK",'4M'!Q59)</f>
        <v>##BLANK</v>
      </c>
    </row>
    <row r="2440" spans="2:6">
      <c r="B2440" s="1916" t="str">
        <f>'4M'!BT59</f>
        <v>B0340FTO_C_STD</v>
      </c>
      <c r="C2440" s="239" t="s">
        <v>14972</v>
      </c>
      <c r="E2440" s="301" t="s">
        <v>683</v>
      </c>
      <c r="F2440" s="307" t="str">
        <f>IF(ISBLANK('4M'!R59),"##BLANK",'4M'!R59)</f>
        <v>##BLANK</v>
      </c>
    </row>
    <row r="2441" spans="2:6">
      <c r="B2441" s="1916" t="str">
        <f>'4M'!BU59</f>
        <v>B0340FTO_C_SLT</v>
      </c>
      <c r="C2441" s="239" t="s">
        <v>14973</v>
      </c>
      <c r="E2441" s="301" t="s">
        <v>683</v>
      </c>
      <c r="F2441" s="307" t="str">
        <f>IF(ISBLANK('4M'!S59),"##BLANK",'4M'!S59)</f>
        <v>##BLANK</v>
      </c>
    </row>
    <row r="2442" spans="2:6">
      <c r="B2442" s="1916" t="str">
        <f>'4M'!BV59</f>
        <v>B0340FTO_C_STP</v>
      </c>
      <c r="C2442" s="239" t="s">
        <v>14974</v>
      </c>
      <c r="E2442" s="301" t="s">
        <v>683</v>
      </c>
      <c r="F2442" s="307" t="str">
        <f>IF(ISBLANK('4M'!T59),"##BLANK",'4M'!T59)</f>
        <v>##BLANK</v>
      </c>
    </row>
    <row r="2443" spans="2:6">
      <c r="B2443" s="1916" t="str">
        <f>'4M'!BW59</f>
        <v>B0340FTO_C_SDT</v>
      </c>
      <c r="C2443" s="239" t="s">
        <v>14975</v>
      </c>
      <c r="E2443" s="301" t="s">
        <v>683</v>
      </c>
      <c r="F2443" s="307" t="str">
        <f>IF(ISBLANK('4M'!U59),"##BLANK",'4M'!U59)</f>
        <v>##BLANK</v>
      </c>
    </row>
    <row r="2444" spans="2:6">
      <c r="B2444" s="1916" t="str">
        <f>'4M'!BX59</f>
        <v>B0340FTO_C_SD</v>
      </c>
      <c r="C2444" s="239" t="s">
        <v>14976</v>
      </c>
      <c r="E2444" s="301" t="s">
        <v>683</v>
      </c>
      <c r="F2444" s="307" t="str">
        <f>IF(ISBLANK('4M'!V59),"##BLANK",'4M'!V59)</f>
        <v>##BLANK</v>
      </c>
    </row>
    <row r="2445" spans="2:6">
      <c r="B2445" s="1916" t="str">
        <f>'4M'!BY59</f>
        <v>B0340FTO_C_TOT</v>
      </c>
      <c r="C2445" s="239" t="s">
        <v>14977</v>
      </c>
      <c r="E2445" s="301" t="s">
        <v>683</v>
      </c>
      <c r="F2445" s="307">
        <f>IF(ISBLANK('4M'!W59),"##BLANK",'4M'!W59)</f>
        <v>0</v>
      </c>
    </row>
    <row r="2446" spans="2:6">
      <c r="B2446" s="1916" t="str">
        <f>'4M'!BH60</f>
        <v>B0341FTT_F</v>
      </c>
      <c r="C2446" s="239" t="s">
        <v>14978</v>
      </c>
      <c r="E2446" s="301" t="s">
        <v>683</v>
      </c>
      <c r="F2446" s="307">
        <f>IF(ISBLANK('4M'!F60),"##BLANK",'4M'!F60)</f>
        <v>0</v>
      </c>
    </row>
    <row r="2447" spans="2:6">
      <c r="B2447" s="1916" t="str">
        <f>'4M'!BI60</f>
        <v>B0341FTT_SWD</v>
      </c>
      <c r="C2447" s="239" t="s">
        <v>14979</v>
      </c>
      <c r="E2447" s="301" t="s">
        <v>683</v>
      </c>
      <c r="F2447" s="307">
        <f>IF(ISBLANK('4M'!G60),"##BLANK",'4M'!G60)</f>
        <v>0</v>
      </c>
    </row>
    <row r="2448" spans="2:6">
      <c r="B2448" s="1916" t="str">
        <f>'4M'!BJ60</f>
        <v>B0341FTT_HD</v>
      </c>
      <c r="C2448" s="239" t="s">
        <v>14980</v>
      </c>
      <c r="E2448" s="301" t="s">
        <v>683</v>
      </c>
      <c r="F2448" s="307">
        <f>IF(ISBLANK('4M'!H60),"##BLANK",'4M'!H60)</f>
        <v>0</v>
      </c>
    </row>
    <row r="2449" spans="2:6">
      <c r="B2449" s="1916" t="str">
        <f>'4M'!BK60</f>
        <v>B0341FTT_STD</v>
      </c>
      <c r="C2449" s="239" t="s">
        <v>14981</v>
      </c>
      <c r="E2449" s="301" t="s">
        <v>683</v>
      </c>
      <c r="F2449" s="307">
        <f>IF(ISBLANK('4M'!I60),"##BLANK",'4M'!I60)</f>
        <v>0</v>
      </c>
    </row>
    <row r="2450" spans="2:6">
      <c r="B2450" s="1916" t="str">
        <f>'4M'!BL60</f>
        <v>B0341FTT_SLT</v>
      </c>
      <c r="C2450" s="239" t="s">
        <v>14982</v>
      </c>
      <c r="E2450" s="301" t="s">
        <v>683</v>
      </c>
      <c r="F2450" s="307">
        <f>IF(ISBLANK('4M'!J60),"##BLANK",'4M'!J60)</f>
        <v>0</v>
      </c>
    </row>
    <row r="2451" spans="2:6">
      <c r="B2451" s="1916" t="str">
        <f>'4M'!BM60</f>
        <v>B0341FTT_STP</v>
      </c>
      <c r="C2451" s="239" t="s">
        <v>14983</v>
      </c>
      <c r="E2451" s="301" t="s">
        <v>683</v>
      </c>
      <c r="F2451" s="307">
        <f>IF(ISBLANK('4M'!K60),"##BLANK",'4M'!K60)</f>
        <v>0</v>
      </c>
    </row>
    <row r="2452" spans="2:6">
      <c r="B2452" s="1916" t="str">
        <f>'4M'!BN60</f>
        <v>B0341FTT_SDT</v>
      </c>
      <c r="C2452" s="239" t="s">
        <v>14984</v>
      </c>
      <c r="E2452" s="301" t="s">
        <v>683</v>
      </c>
      <c r="F2452" s="307">
        <f>IF(ISBLANK('4M'!L60),"##BLANK",'4M'!L60)</f>
        <v>0</v>
      </c>
    </row>
    <row r="2453" spans="2:6">
      <c r="B2453" s="1916" t="str">
        <f>'4M'!BO60</f>
        <v>B0341FTT_SD</v>
      </c>
      <c r="C2453" s="239" t="s">
        <v>14985</v>
      </c>
      <c r="E2453" s="301" t="s">
        <v>683</v>
      </c>
      <c r="F2453" s="307">
        <f>IF(ISBLANK('4M'!M60),"##BLANK",'4M'!M60)</f>
        <v>0</v>
      </c>
    </row>
    <row r="2454" spans="2:6">
      <c r="B2454" s="1916" t="str">
        <f>'4M'!BP60</f>
        <v>B0341FTT_TOT</v>
      </c>
      <c r="C2454" s="239" t="s">
        <v>14986</v>
      </c>
      <c r="E2454" s="301" t="s">
        <v>683</v>
      </c>
      <c r="F2454" s="307">
        <f>IF(ISBLANK('4M'!N60),"##BLANK",'4M'!N60)</f>
        <v>0</v>
      </c>
    </row>
    <row r="2455" spans="2:6">
      <c r="B2455" s="1916" t="str">
        <f>'4M'!BQ60</f>
        <v>B0341FTT_C_F</v>
      </c>
      <c r="C2455" s="239" t="s">
        <v>14987</v>
      </c>
      <c r="E2455" s="301" t="s">
        <v>683</v>
      </c>
      <c r="F2455" s="307">
        <f>IF(ISBLANK('4M'!O60),"##BLANK",'4M'!O60)</f>
        <v>0</v>
      </c>
    </row>
    <row r="2456" spans="2:6">
      <c r="B2456" s="1916" t="str">
        <f>'4M'!BR60</f>
        <v>B0341FTT_C_SWD</v>
      </c>
      <c r="C2456" s="239" t="s">
        <v>14988</v>
      </c>
      <c r="E2456" s="301" t="s">
        <v>683</v>
      </c>
      <c r="F2456" s="307">
        <f>IF(ISBLANK('4M'!P60),"##BLANK",'4M'!P60)</f>
        <v>0</v>
      </c>
    </row>
    <row r="2457" spans="2:6">
      <c r="B2457" s="1916" t="str">
        <f>'4M'!BS60</f>
        <v>B0341FTT_C_HD</v>
      </c>
      <c r="C2457" s="239" t="s">
        <v>14989</v>
      </c>
      <c r="E2457" s="301" t="s">
        <v>683</v>
      </c>
      <c r="F2457" s="307">
        <f>IF(ISBLANK('4M'!Q60),"##BLANK",'4M'!Q60)</f>
        <v>0</v>
      </c>
    </row>
    <row r="2458" spans="2:6">
      <c r="B2458" s="1916" t="str">
        <f>'4M'!BT60</f>
        <v>B0341FTT_C_STD</v>
      </c>
      <c r="C2458" s="239" t="s">
        <v>14990</v>
      </c>
      <c r="E2458" s="301" t="s">
        <v>683</v>
      </c>
      <c r="F2458" s="307">
        <f>IF(ISBLANK('4M'!R60),"##BLANK",'4M'!R60)</f>
        <v>0</v>
      </c>
    </row>
    <row r="2459" spans="2:6">
      <c r="B2459" s="1916" t="str">
        <f>'4M'!BU60</f>
        <v>B0341FTT_C_SLT</v>
      </c>
      <c r="C2459" s="239" t="s">
        <v>14991</v>
      </c>
      <c r="E2459" s="301" t="s">
        <v>683</v>
      </c>
      <c r="F2459" s="307">
        <f>IF(ISBLANK('4M'!S60),"##BLANK",'4M'!S60)</f>
        <v>0</v>
      </c>
    </row>
    <row r="2460" spans="2:6">
      <c r="B2460" s="1916" t="str">
        <f>'4M'!BV60</f>
        <v>B0341FTT_C_STP</v>
      </c>
      <c r="C2460" s="239" t="s">
        <v>14992</v>
      </c>
      <c r="E2460" s="301" t="s">
        <v>683</v>
      </c>
      <c r="F2460" s="307">
        <f>IF(ISBLANK('4M'!T60),"##BLANK",'4M'!T60)</f>
        <v>0</v>
      </c>
    </row>
    <row r="2461" spans="2:6">
      <c r="B2461" s="1916" t="str">
        <f>'4M'!BW60</f>
        <v>B0341FTT_C_SDT</v>
      </c>
      <c r="C2461" s="239" t="s">
        <v>14993</v>
      </c>
      <c r="E2461" s="301" t="s">
        <v>683</v>
      </c>
      <c r="F2461" s="307">
        <f>IF(ISBLANK('4M'!U60),"##BLANK",'4M'!U60)</f>
        <v>0</v>
      </c>
    </row>
    <row r="2462" spans="2:6">
      <c r="B2462" s="1916" t="str">
        <f>'4M'!BX60</f>
        <v>B0341FTT_C_SD</v>
      </c>
      <c r="C2462" s="239" t="s">
        <v>14994</v>
      </c>
      <c r="E2462" s="301" t="s">
        <v>683</v>
      </c>
      <c r="F2462" s="307">
        <f>IF(ISBLANK('4M'!V60),"##BLANK",'4M'!V60)</f>
        <v>0</v>
      </c>
    </row>
    <row r="2463" spans="2:6">
      <c r="B2463" s="1916" t="str">
        <f>'4M'!BY60</f>
        <v>B0341FTT_C_TOT</v>
      </c>
      <c r="C2463" s="239" t="s">
        <v>14995</v>
      </c>
      <c r="E2463" s="301" t="s">
        <v>683</v>
      </c>
      <c r="F2463" s="307">
        <f>IF(ISBLANK('4M'!W60),"##BLANK",'4M'!W60)</f>
        <v>0</v>
      </c>
    </row>
    <row r="2464" spans="2:6">
      <c r="B2464" s="1916" t="str">
        <f>'4M'!BZ60</f>
        <v>B0394FST_TE</v>
      </c>
      <c r="C2464" s="239" t="s">
        <v>14996</v>
      </c>
      <c r="E2464" s="301" t="s">
        <v>683</v>
      </c>
      <c r="F2464" s="307" t="str">
        <f>IF(ISBLANK('4M'!X60),"##BLANK",'4M'!X60)</f>
        <v>##BLANK</v>
      </c>
    </row>
    <row r="2465" spans="2:6">
      <c r="B2465" s="1916" t="str">
        <f>'4M'!CA60</f>
        <v>B0394FST_TA</v>
      </c>
      <c r="C2465" s="239" t="s">
        <v>14997</v>
      </c>
      <c r="E2465" s="301" t="s">
        <v>683</v>
      </c>
      <c r="F2465" s="307" t="str">
        <f>IF(ISBLANK('4M'!Y60),"##BLANK",'4M'!Y60)</f>
        <v>##BLANK</v>
      </c>
    </row>
    <row r="2466" spans="2:6">
      <c r="B2466" s="1916" t="str">
        <f>'4M'!CB60</f>
        <v>B0394FST_TC</v>
      </c>
      <c r="C2466" s="239" t="s">
        <v>14998</v>
      </c>
      <c r="E2466" s="301" t="s">
        <v>683</v>
      </c>
      <c r="F2466" s="307" t="str">
        <f>IF(ISBLANK('4M'!Z60),"##BLANK",'4M'!Z60)</f>
        <v>##BLANK</v>
      </c>
    </row>
    <row r="2467" spans="2:6">
      <c r="B2467" s="1916" t="str">
        <f>'4M'!BH61</f>
        <v>B0342SEC_F</v>
      </c>
      <c r="C2467" s="239" t="s">
        <v>14999</v>
      </c>
      <c r="E2467" s="301" t="s">
        <v>683</v>
      </c>
      <c r="F2467" s="307" t="str">
        <f>IF(ISBLANK('4M'!F61),"##BLANK",'4M'!F61)</f>
        <v>##BLANK</v>
      </c>
    </row>
    <row r="2468" spans="2:6">
      <c r="B2468" s="1916" t="str">
        <f>'4M'!BI61</f>
        <v>B0342SEC_SWD</v>
      </c>
      <c r="C2468" s="239" t="s">
        <v>15000</v>
      </c>
      <c r="E2468" s="301" t="s">
        <v>683</v>
      </c>
      <c r="F2468" s="307" t="str">
        <f>IF(ISBLANK('4M'!G61),"##BLANK",'4M'!G61)</f>
        <v>##BLANK</v>
      </c>
    </row>
    <row r="2469" spans="2:6">
      <c r="B2469" s="1916" t="str">
        <f>'4M'!BJ61</f>
        <v>B0342SEC_HD</v>
      </c>
      <c r="C2469" s="239" t="s">
        <v>15001</v>
      </c>
      <c r="E2469" s="301" t="s">
        <v>683</v>
      </c>
      <c r="F2469" s="307" t="str">
        <f>IF(ISBLANK('4M'!H61),"##BLANK",'4M'!H61)</f>
        <v>##BLANK</v>
      </c>
    </row>
    <row r="2470" spans="2:6">
      <c r="B2470" s="1916" t="str">
        <f>'4M'!BK61</f>
        <v>B0342SEC_STD</v>
      </c>
      <c r="C2470" s="239" t="s">
        <v>15002</v>
      </c>
      <c r="E2470" s="301" t="s">
        <v>683</v>
      </c>
      <c r="F2470" s="307" t="str">
        <f>IF(ISBLANK('4M'!I61),"##BLANK",'4M'!I61)</f>
        <v>##BLANK</v>
      </c>
    </row>
    <row r="2471" spans="2:6">
      <c r="B2471" s="1916" t="str">
        <f>'4M'!BL61</f>
        <v>B0342SEC_SLT</v>
      </c>
      <c r="C2471" s="239" t="s">
        <v>15003</v>
      </c>
      <c r="E2471" s="301" t="s">
        <v>683</v>
      </c>
      <c r="F2471" s="307" t="str">
        <f>IF(ISBLANK('4M'!J61),"##BLANK",'4M'!J61)</f>
        <v>##BLANK</v>
      </c>
    </row>
    <row r="2472" spans="2:6">
      <c r="B2472" s="1916" t="str">
        <f>'4M'!BM61</f>
        <v>B0342SEC_STP</v>
      </c>
      <c r="C2472" s="239" t="s">
        <v>15004</v>
      </c>
      <c r="E2472" s="301" t="s">
        <v>683</v>
      </c>
      <c r="F2472" s="307" t="str">
        <f>IF(ISBLANK('4M'!K61),"##BLANK",'4M'!K61)</f>
        <v>##BLANK</v>
      </c>
    </row>
    <row r="2473" spans="2:6">
      <c r="B2473" s="1916" t="str">
        <f>'4M'!BN61</f>
        <v>B0342SEC_SDT</v>
      </c>
      <c r="C2473" s="239" t="s">
        <v>15005</v>
      </c>
      <c r="E2473" s="301" t="s">
        <v>683</v>
      </c>
      <c r="F2473" s="307" t="str">
        <f>IF(ISBLANK('4M'!L61),"##BLANK",'4M'!L61)</f>
        <v>##BLANK</v>
      </c>
    </row>
    <row r="2474" spans="2:6">
      <c r="B2474" s="1916" t="str">
        <f>'4M'!BO61</f>
        <v>B0342SEC_SD</v>
      </c>
      <c r="C2474" s="239" t="s">
        <v>15006</v>
      </c>
      <c r="E2474" s="301" t="s">
        <v>683</v>
      </c>
      <c r="F2474" s="307" t="str">
        <f>IF(ISBLANK('4M'!M61),"##BLANK",'4M'!M61)</f>
        <v>##BLANK</v>
      </c>
    </row>
    <row r="2475" spans="2:6">
      <c r="B2475" s="1916" t="str">
        <f>'4M'!BP61</f>
        <v>B0342SEC_TOT</v>
      </c>
      <c r="C2475" s="239" t="s">
        <v>15007</v>
      </c>
      <c r="E2475" s="301" t="s">
        <v>683</v>
      </c>
      <c r="F2475" s="307">
        <f>IF(ISBLANK('4M'!N61),"##BLANK",'4M'!N61)</f>
        <v>0</v>
      </c>
    </row>
    <row r="2476" spans="2:6">
      <c r="B2476" s="1916" t="str">
        <f>'4M'!BH62</f>
        <v>B0343SEO_F</v>
      </c>
      <c r="C2476" s="239" t="s">
        <v>15008</v>
      </c>
      <c r="E2476" s="301" t="s">
        <v>683</v>
      </c>
      <c r="F2476" s="307" t="str">
        <f>IF(ISBLANK('4M'!F62),"##BLANK",'4M'!F62)</f>
        <v>##BLANK</v>
      </c>
    </row>
    <row r="2477" spans="2:6">
      <c r="B2477" s="1916" t="str">
        <f>'4M'!BI62</f>
        <v>B0343SEO_SWD</v>
      </c>
      <c r="C2477" s="239" t="s">
        <v>15009</v>
      </c>
      <c r="E2477" s="301" t="s">
        <v>683</v>
      </c>
      <c r="F2477" s="307" t="str">
        <f>IF(ISBLANK('4M'!G62),"##BLANK",'4M'!G62)</f>
        <v>##BLANK</v>
      </c>
    </row>
    <row r="2478" spans="2:6">
      <c r="B2478" s="1916" t="str">
        <f>'4M'!BJ62</f>
        <v>B0343SEO_HD</v>
      </c>
      <c r="C2478" s="239" t="s">
        <v>15010</v>
      </c>
      <c r="E2478" s="301" t="s">
        <v>683</v>
      </c>
      <c r="F2478" s="307" t="str">
        <f>IF(ISBLANK('4M'!H62),"##BLANK",'4M'!H62)</f>
        <v>##BLANK</v>
      </c>
    </row>
    <row r="2479" spans="2:6">
      <c r="B2479" s="1916" t="str">
        <f>'4M'!BK62</f>
        <v>B0343SEO_STD</v>
      </c>
      <c r="C2479" s="239" t="s">
        <v>15011</v>
      </c>
      <c r="E2479" s="301" t="s">
        <v>683</v>
      </c>
      <c r="F2479" s="307" t="str">
        <f>IF(ISBLANK('4M'!I62),"##BLANK",'4M'!I62)</f>
        <v>##BLANK</v>
      </c>
    </row>
    <row r="2480" spans="2:6">
      <c r="B2480" s="1916" t="str">
        <f>'4M'!BL62</f>
        <v>B0343SEO_SLT</v>
      </c>
      <c r="C2480" s="239" t="s">
        <v>15012</v>
      </c>
      <c r="E2480" s="301" t="s">
        <v>683</v>
      </c>
      <c r="F2480" s="307" t="str">
        <f>IF(ISBLANK('4M'!J62),"##BLANK",'4M'!J62)</f>
        <v>##BLANK</v>
      </c>
    </row>
    <row r="2481" spans="2:6">
      <c r="B2481" s="1916" t="str">
        <f>'4M'!BM62</f>
        <v>B0343SEO_STP</v>
      </c>
      <c r="C2481" s="239" t="s">
        <v>15013</v>
      </c>
      <c r="E2481" s="301" t="s">
        <v>683</v>
      </c>
      <c r="F2481" s="307" t="str">
        <f>IF(ISBLANK('4M'!K62),"##BLANK",'4M'!K62)</f>
        <v>##BLANK</v>
      </c>
    </row>
    <row r="2482" spans="2:6">
      <c r="B2482" s="1916" t="str">
        <f>'4M'!BN62</f>
        <v>B0343SEO_SDT</v>
      </c>
      <c r="C2482" s="239" t="s">
        <v>15014</v>
      </c>
      <c r="E2482" s="301" t="s">
        <v>683</v>
      </c>
      <c r="F2482" s="307" t="str">
        <f>IF(ISBLANK('4M'!L62),"##BLANK",'4M'!L62)</f>
        <v>##BLANK</v>
      </c>
    </row>
    <row r="2483" spans="2:6">
      <c r="B2483" s="1916" t="str">
        <f>'4M'!BO62</f>
        <v>B0343SEO_SD</v>
      </c>
      <c r="C2483" s="239" t="s">
        <v>15015</v>
      </c>
      <c r="E2483" s="301" t="s">
        <v>683</v>
      </c>
      <c r="F2483" s="307" t="str">
        <f>IF(ISBLANK('4M'!M62),"##BLANK",'4M'!M62)</f>
        <v>##BLANK</v>
      </c>
    </row>
    <row r="2484" spans="2:6">
      <c r="B2484" s="1916" t="str">
        <f>'4M'!BP62</f>
        <v>B0343SEO_TOT</v>
      </c>
      <c r="C2484" s="239" t="s">
        <v>15016</v>
      </c>
      <c r="E2484" s="301" t="s">
        <v>683</v>
      </c>
      <c r="F2484" s="307">
        <f>IF(ISBLANK('4M'!N62),"##BLANK",'4M'!N62)</f>
        <v>0</v>
      </c>
    </row>
    <row r="2485" spans="2:6">
      <c r="B2485" s="1916" t="str">
        <f>'4M'!BH63</f>
        <v>B0344SET_F</v>
      </c>
      <c r="C2485" s="239" t="s">
        <v>15017</v>
      </c>
      <c r="E2485" s="301" t="s">
        <v>683</v>
      </c>
      <c r="F2485" s="307">
        <f>IF(ISBLANK('4M'!F63),"##BLANK",'4M'!F63)</f>
        <v>0</v>
      </c>
    </row>
    <row r="2486" spans="2:6">
      <c r="B2486" s="1916" t="str">
        <f>'4M'!BI63</f>
        <v>B0344SET_SWD</v>
      </c>
      <c r="C2486" s="239" t="s">
        <v>15018</v>
      </c>
      <c r="E2486" s="301" t="s">
        <v>683</v>
      </c>
      <c r="F2486" s="307">
        <f>IF(ISBLANK('4M'!G63),"##BLANK",'4M'!G63)</f>
        <v>0</v>
      </c>
    </row>
    <row r="2487" spans="2:6">
      <c r="B2487" s="1916" t="str">
        <f>'4M'!BJ63</f>
        <v>B0344SET_HD</v>
      </c>
      <c r="C2487" s="239" t="s">
        <v>15019</v>
      </c>
      <c r="E2487" s="301" t="s">
        <v>683</v>
      </c>
      <c r="F2487" s="307">
        <f>IF(ISBLANK('4M'!H63),"##BLANK",'4M'!H63)</f>
        <v>0</v>
      </c>
    </row>
    <row r="2488" spans="2:6">
      <c r="B2488" s="1916" t="str">
        <f>'4M'!BK63</f>
        <v>B0344SET_STD</v>
      </c>
      <c r="C2488" s="239" t="s">
        <v>15020</v>
      </c>
      <c r="E2488" s="301" t="s">
        <v>683</v>
      </c>
      <c r="F2488" s="307">
        <f>IF(ISBLANK('4M'!I63),"##BLANK",'4M'!I63)</f>
        <v>0</v>
      </c>
    </row>
    <row r="2489" spans="2:6">
      <c r="B2489" s="1916" t="str">
        <f>'4M'!BL63</f>
        <v>B0344SET_SLT</v>
      </c>
      <c r="C2489" s="239" t="s">
        <v>15021</v>
      </c>
      <c r="E2489" s="301" t="s">
        <v>683</v>
      </c>
      <c r="F2489" s="307">
        <f>IF(ISBLANK('4M'!J63),"##BLANK",'4M'!J63)</f>
        <v>0</v>
      </c>
    </row>
    <row r="2490" spans="2:6">
      <c r="B2490" s="1916" t="str">
        <f>'4M'!BM63</f>
        <v>B0344SET_STP</v>
      </c>
      <c r="C2490" s="239" t="s">
        <v>15022</v>
      </c>
      <c r="E2490" s="301" t="s">
        <v>683</v>
      </c>
      <c r="F2490" s="307">
        <f>IF(ISBLANK('4M'!K63),"##BLANK",'4M'!K63)</f>
        <v>0</v>
      </c>
    </row>
    <row r="2491" spans="2:6">
      <c r="B2491" s="1916" t="str">
        <f>'4M'!BN63</f>
        <v>B0344SET_SDT</v>
      </c>
      <c r="C2491" s="239" t="s">
        <v>15023</v>
      </c>
      <c r="E2491" s="301" t="s">
        <v>683</v>
      </c>
      <c r="F2491" s="307">
        <f>IF(ISBLANK('4M'!L63),"##BLANK",'4M'!L63)</f>
        <v>0</v>
      </c>
    </row>
    <row r="2492" spans="2:6">
      <c r="B2492" s="1916" t="str">
        <f>'4M'!BO63</f>
        <v>B0344SET_SD</v>
      </c>
      <c r="C2492" s="239" t="s">
        <v>15024</v>
      </c>
      <c r="E2492" s="301" t="s">
        <v>683</v>
      </c>
      <c r="F2492" s="307">
        <f>IF(ISBLANK('4M'!M63),"##BLANK",'4M'!M63)</f>
        <v>0</v>
      </c>
    </row>
    <row r="2493" spans="2:6">
      <c r="B2493" s="1916" t="str">
        <f>'4M'!BP63</f>
        <v>B0344SET_TOT</v>
      </c>
      <c r="C2493" s="239" t="s">
        <v>15025</v>
      </c>
      <c r="E2493" s="301" t="s">
        <v>683</v>
      </c>
      <c r="F2493" s="307">
        <f>IF(ISBLANK('4M'!N63),"##BLANK",'4M'!N63)</f>
        <v>0</v>
      </c>
    </row>
    <row r="2494" spans="2:6">
      <c r="B2494" s="1916" t="str">
        <f>'4M'!BZ63</f>
        <v>B0395SET_TE</v>
      </c>
      <c r="C2494" s="239" t="s">
        <v>15026</v>
      </c>
      <c r="E2494" s="301" t="s">
        <v>683</v>
      </c>
      <c r="F2494" s="307" t="str">
        <f>IF(ISBLANK('4M'!X63),"##BLANK",'4M'!X63)</f>
        <v>##BLANK</v>
      </c>
    </row>
    <row r="2495" spans="2:6">
      <c r="B2495" s="1916" t="str">
        <f>'4M'!CA63</f>
        <v>B0395SET_TA</v>
      </c>
      <c r="C2495" s="239" t="s">
        <v>15027</v>
      </c>
      <c r="E2495" s="301" t="s">
        <v>683</v>
      </c>
      <c r="F2495" s="307" t="str">
        <f>IF(ISBLANK('4M'!Y63),"##BLANK",'4M'!Y63)</f>
        <v>##BLANK</v>
      </c>
    </row>
    <row r="2496" spans="2:6">
      <c r="B2496" s="1916" t="str">
        <f>'4M'!CB63</f>
        <v>B0395SET_TC</v>
      </c>
      <c r="C2496" s="239" t="s">
        <v>15028</v>
      </c>
      <c r="E2496" s="301" t="s">
        <v>683</v>
      </c>
      <c r="F2496" s="307" t="str">
        <f>IF(ISBLANK('4M'!Z63),"##BLANK",'4M'!Z63)</f>
        <v>##BLANK</v>
      </c>
    </row>
    <row r="2497" spans="2:6">
      <c r="B2497" s="1916" t="str">
        <f>'4M'!BH64</f>
        <v>B0345SEC_F</v>
      </c>
      <c r="C2497" s="239" t="s">
        <v>15029</v>
      </c>
      <c r="E2497" s="301" t="s">
        <v>683</v>
      </c>
      <c r="F2497" s="307" t="str">
        <f>IF(ISBLANK('4M'!F64),"##BLANK",'4M'!F64)</f>
        <v>##BLANK</v>
      </c>
    </row>
    <row r="2498" spans="2:6">
      <c r="B2498" s="1916" t="str">
        <f>'4M'!BI64</f>
        <v>B0345SEC_SWD</v>
      </c>
      <c r="C2498" s="239" t="s">
        <v>15030</v>
      </c>
      <c r="E2498" s="301" t="s">
        <v>683</v>
      </c>
      <c r="F2498" s="307" t="str">
        <f>IF(ISBLANK('4M'!G64),"##BLANK",'4M'!G64)</f>
        <v>##BLANK</v>
      </c>
    </row>
    <row r="2499" spans="2:6">
      <c r="B2499" s="1916" t="str">
        <f>'4M'!BJ64</f>
        <v>B0345SEC_HD</v>
      </c>
      <c r="C2499" s="239" t="s">
        <v>15031</v>
      </c>
      <c r="E2499" s="301" t="s">
        <v>683</v>
      </c>
      <c r="F2499" s="307" t="str">
        <f>IF(ISBLANK('4M'!H64),"##BLANK",'4M'!H64)</f>
        <v>##BLANK</v>
      </c>
    </row>
    <row r="2500" spans="2:6">
      <c r="B2500" s="1916" t="str">
        <f>'4M'!BK64</f>
        <v>B0345SEC_STD</v>
      </c>
      <c r="C2500" s="239" t="s">
        <v>15032</v>
      </c>
      <c r="E2500" s="301" t="s">
        <v>683</v>
      </c>
      <c r="F2500" s="307" t="str">
        <f>IF(ISBLANK('4M'!I64),"##BLANK",'4M'!I64)</f>
        <v>##BLANK</v>
      </c>
    </row>
    <row r="2501" spans="2:6">
      <c r="B2501" s="1916" t="str">
        <f>'4M'!BL64</f>
        <v>B0345SEC_SLT</v>
      </c>
      <c r="C2501" s="239" t="s">
        <v>15033</v>
      </c>
      <c r="E2501" s="301" t="s">
        <v>683</v>
      </c>
      <c r="F2501" s="307" t="str">
        <f>IF(ISBLANK('4M'!J64),"##BLANK",'4M'!J64)</f>
        <v>##BLANK</v>
      </c>
    </row>
    <row r="2502" spans="2:6">
      <c r="B2502" s="1916" t="str">
        <f>'4M'!BM64</f>
        <v>B0345SEC_STP</v>
      </c>
      <c r="C2502" s="239" t="s">
        <v>15034</v>
      </c>
      <c r="E2502" s="301" t="s">
        <v>683</v>
      </c>
      <c r="F2502" s="307" t="str">
        <f>IF(ISBLANK('4M'!K64),"##BLANK",'4M'!K64)</f>
        <v>##BLANK</v>
      </c>
    </row>
    <row r="2503" spans="2:6">
      <c r="B2503" s="1916" t="str">
        <f>'4M'!BN64</f>
        <v>B0345SEC_SDT</v>
      </c>
      <c r="C2503" s="239" t="s">
        <v>15035</v>
      </c>
      <c r="E2503" s="301" t="s">
        <v>683</v>
      </c>
      <c r="F2503" s="307" t="str">
        <f>IF(ISBLANK('4M'!L64),"##BLANK",'4M'!L64)</f>
        <v>##BLANK</v>
      </c>
    </row>
    <row r="2504" spans="2:6">
      <c r="B2504" s="1916" t="str">
        <f>'4M'!BO64</f>
        <v>B0345SEC_SD</v>
      </c>
      <c r="C2504" s="239" t="s">
        <v>15036</v>
      </c>
      <c r="E2504" s="301" t="s">
        <v>683</v>
      </c>
      <c r="F2504" s="307" t="str">
        <f>IF(ISBLANK('4M'!M64),"##BLANK",'4M'!M64)</f>
        <v>##BLANK</v>
      </c>
    </row>
    <row r="2505" spans="2:6">
      <c r="B2505" s="1916" t="str">
        <f>'4M'!BP64</f>
        <v>B0345SEC_TOT</v>
      </c>
      <c r="C2505" s="239" t="s">
        <v>15037</v>
      </c>
      <c r="E2505" s="301" t="s">
        <v>683</v>
      </c>
      <c r="F2505" s="307">
        <f>IF(ISBLANK('4M'!N64),"##BLANK",'4M'!N64)</f>
        <v>0</v>
      </c>
    </row>
    <row r="2506" spans="2:6">
      <c r="B2506" s="1916" t="str">
        <f>'4M'!BH65</f>
        <v>B0346SEO_F</v>
      </c>
      <c r="C2506" s="239" t="s">
        <v>15038</v>
      </c>
      <c r="E2506" s="301" t="s">
        <v>683</v>
      </c>
      <c r="F2506" s="307" t="str">
        <f>IF(ISBLANK('4M'!F65),"##BLANK",'4M'!F65)</f>
        <v>##BLANK</v>
      </c>
    </row>
    <row r="2507" spans="2:6">
      <c r="B2507" s="1916" t="str">
        <f>'4M'!BI65</f>
        <v>B0346SEO_SWD</v>
      </c>
      <c r="C2507" s="239" t="s">
        <v>15039</v>
      </c>
      <c r="E2507" s="301" t="s">
        <v>683</v>
      </c>
      <c r="F2507" s="307" t="str">
        <f>IF(ISBLANK('4M'!G65),"##BLANK",'4M'!G65)</f>
        <v>##BLANK</v>
      </c>
    </row>
    <row r="2508" spans="2:6">
      <c r="B2508" s="1916" t="str">
        <f>'4M'!BJ65</f>
        <v>B0346SEO_HD</v>
      </c>
      <c r="C2508" s="239" t="s">
        <v>15040</v>
      </c>
      <c r="E2508" s="301" t="s">
        <v>683</v>
      </c>
      <c r="F2508" s="307" t="str">
        <f>IF(ISBLANK('4M'!H65),"##BLANK",'4M'!H65)</f>
        <v>##BLANK</v>
      </c>
    </row>
    <row r="2509" spans="2:6">
      <c r="B2509" s="1916" t="str">
        <f>'4M'!BK65</f>
        <v>B0346SEO_STD</v>
      </c>
      <c r="C2509" s="239" t="s">
        <v>15041</v>
      </c>
      <c r="E2509" s="301" t="s">
        <v>683</v>
      </c>
      <c r="F2509" s="307" t="str">
        <f>IF(ISBLANK('4M'!I65),"##BLANK",'4M'!I65)</f>
        <v>##BLANK</v>
      </c>
    </row>
    <row r="2510" spans="2:6">
      <c r="B2510" s="1916" t="str">
        <f>'4M'!BL65</f>
        <v>B0346SEO_SLT</v>
      </c>
      <c r="C2510" s="239" t="s">
        <v>15042</v>
      </c>
      <c r="E2510" s="301" t="s">
        <v>683</v>
      </c>
      <c r="F2510" s="307" t="str">
        <f>IF(ISBLANK('4M'!J65),"##BLANK",'4M'!J65)</f>
        <v>##BLANK</v>
      </c>
    </row>
    <row r="2511" spans="2:6">
      <c r="B2511" s="1916" t="str">
        <f>'4M'!BM65</f>
        <v>B0346SEO_STP</v>
      </c>
      <c r="C2511" s="239" t="s">
        <v>15043</v>
      </c>
      <c r="E2511" s="301" t="s">
        <v>683</v>
      </c>
      <c r="F2511" s="307" t="str">
        <f>IF(ISBLANK('4M'!K65),"##BLANK",'4M'!K65)</f>
        <v>##BLANK</v>
      </c>
    </row>
    <row r="2512" spans="2:6">
      <c r="B2512" s="1916" t="str">
        <f>'4M'!BN65</f>
        <v>B0346SEO_SDT</v>
      </c>
      <c r="C2512" s="239" t="s">
        <v>15044</v>
      </c>
      <c r="E2512" s="301" t="s">
        <v>683</v>
      </c>
      <c r="F2512" s="307" t="str">
        <f>IF(ISBLANK('4M'!L65),"##BLANK",'4M'!L65)</f>
        <v>##BLANK</v>
      </c>
    </row>
    <row r="2513" spans="2:6">
      <c r="B2513" s="1916" t="str">
        <f>'4M'!BO65</f>
        <v>B0346SEO_SD</v>
      </c>
      <c r="C2513" s="239" t="s">
        <v>15036</v>
      </c>
      <c r="E2513" s="301" t="s">
        <v>683</v>
      </c>
      <c r="F2513" s="307" t="str">
        <f>IF(ISBLANK('4M'!M65),"##BLANK",'4M'!M65)</f>
        <v>##BLANK</v>
      </c>
    </row>
    <row r="2514" spans="2:6">
      <c r="B2514" s="1916" t="str">
        <f>'4M'!BP65</f>
        <v>B0346SEO_TOT</v>
      </c>
      <c r="C2514" s="239" t="s">
        <v>15045</v>
      </c>
      <c r="E2514" s="301" t="s">
        <v>683</v>
      </c>
      <c r="F2514" s="307">
        <f>IF(ISBLANK('4M'!N65),"##BLANK",'4M'!N65)</f>
        <v>0</v>
      </c>
    </row>
    <row r="2515" spans="2:6">
      <c r="B2515" s="1916" t="str">
        <f>'4M'!BH66</f>
        <v>B0347SET_F</v>
      </c>
      <c r="C2515" s="239" t="s">
        <v>15046</v>
      </c>
      <c r="E2515" s="301" t="s">
        <v>683</v>
      </c>
      <c r="F2515" s="307">
        <f>IF(ISBLANK('4M'!F66),"##BLANK",'4M'!F66)</f>
        <v>0</v>
      </c>
    </row>
    <row r="2516" spans="2:6">
      <c r="B2516" s="1916" t="str">
        <f>'4M'!BI66</f>
        <v>B0347SET_SWD</v>
      </c>
      <c r="C2516" s="239" t="s">
        <v>15047</v>
      </c>
      <c r="E2516" s="301" t="s">
        <v>683</v>
      </c>
      <c r="F2516" s="307">
        <f>IF(ISBLANK('4M'!G66),"##BLANK",'4M'!G66)</f>
        <v>0</v>
      </c>
    </row>
    <row r="2517" spans="2:6">
      <c r="B2517" s="1916" t="str">
        <f>'4M'!BJ66</f>
        <v>B0347SET_HD</v>
      </c>
      <c r="C2517" s="239" t="s">
        <v>15048</v>
      </c>
      <c r="E2517" s="301" t="s">
        <v>683</v>
      </c>
      <c r="F2517" s="307">
        <f>IF(ISBLANK('4M'!H66),"##BLANK",'4M'!H66)</f>
        <v>0</v>
      </c>
    </row>
    <row r="2518" spans="2:6">
      <c r="B2518" s="1916" t="str">
        <f>'4M'!BK66</f>
        <v>B0347SET_STD</v>
      </c>
      <c r="C2518" s="239" t="s">
        <v>15049</v>
      </c>
      <c r="E2518" s="301" t="s">
        <v>683</v>
      </c>
      <c r="F2518" s="307">
        <f>IF(ISBLANK('4M'!I66),"##BLANK",'4M'!I66)</f>
        <v>0</v>
      </c>
    </row>
    <row r="2519" spans="2:6">
      <c r="B2519" s="1916" t="str">
        <f>'4M'!BL66</f>
        <v>B0347SET_SLT</v>
      </c>
      <c r="C2519" s="239" t="s">
        <v>15050</v>
      </c>
      <c r="E2519" s="301" t="s">
        <v>683</v>
      </c>
      <c r="F2519" s="307">
        <f>IF(ISBLANK('4M'!J66),"##BLANK",'4M'!J66)</f>
        <v>0</v>
      </c>
    </row>
    <row r="2520" spans="2:6">
      <c r="B2520" s="1916" t="str">
        <f>'4M'!BM66</f>
        <v>B0347SET_STP</v>
      </c>
      <c r="C2520" s="239" t="s">
        <v>15051</v>
      </c>
      <c r="E2520" s="301" t="s">
        <v>683</v>
      </c>
      <c r="F2520" s="307">
        <f>IF(ISBLANK('4M'!K66),"##BLANK",'4M'!K66)</f>
        <v>0</v>
      </c>
    </row>
    <row r="2521" spans="2:6">
      <c r="B2521" s="1916" t="str">
        <f>'4M'!BN66</f>
        <v>B0347SET_SDT</v>
      </c>
      <c r="C2521" s="239" t="s">
        <v>15052</v>
      </c>
      <c r="E2521" s="301" t="s">
        <v>683</v>
      </c>
      <c r="F2521" s="307">
        <f>IF(ISBLANK('4M'!L66),"##BLANK",'4M'!L66)</f>
        <v>0</v>
      </c>
    </row>
    <row r="2522" spans="2:6">
      <c r="B2522" s="1916" t="str">
        <f>'4M'!BO66</f>
        <v>B0347SET_SD</v>
      </c>
      <c r="C2522" s="239" t="s">
        <v>15053</v>
      </c>
      <c r="E2522" s="301" t="s">
        <v>683</v>
      </c>
      <c r="F2522" s="307">
        <f>IF(ISBLANK('4M'!M66),"##BLANK",'4M'!M66)</f>
        <v>0</v>
      </c>
    </row>
    <row r="2523" spans="2:6">
      <c r="B2523" s="1916" t="str">
        <f>'4M'!BP66</f>
        <v>B0347SET_TOT</v>
      </c>
      <c r="C2523" s="239" t="s">
        <v>15054</v>
      </c>
      <c r="E2523" s="301" t="s">
        <v>683</v>
      </c>
      <c r="F2523" s="307">
        <f>IF(ISBLANK('4M'!N66),"##BLANK",'4M'!N66)</f>
        <v>0</v>
      </c>
    </row>
    <row r="2524" spans="2:6">
      <c r="B2524" s="1916" t="str">
        <f>'4M'!BZ66</f>
        <v>B0396SET_TE</v>
      </c>
      <c r="C2524" s="239" t="s">
        <v>15055</v>
      </c>
      <c r="E2524" s="301" t="s">
        <v>683</v>
      </c>
      <c r="F2524" s="307" t="str">
        <f>IF(ISBLANK('4M'!X66),"##BLANK",'4M'!X66)</f>
        <v>##BLANK</v>
      </c>
    </row>
    <row r="2525" spans="2:6">
      <c r="B2525" s="1916" t="str">
        <f>'4M'!CA66</f>
        <v>B0396SET_TA</v>
      </c>
      <c r="C2525" s="239" t="s">
        <v>15056</v>
      </c>
      <c r="E2525" s="301" t="s">
        <v>683</v>
      </c>
      <c r="F2525" s="307" t="str">
        <f>IF(ISBLANK('4M'!Y66),"##BLANK",'4M'!Y66)</f>
        <v>##BLANK</v>
      </c>
    </row>
    <row r="2526" spans="2:6">
      <c r="B2526" s="1916" t="str">
        <f>'4M'!CB66</f>
        <v>B0396SET_TC</v>
      </c>
      <c r="C2526" s="239" t="s">
        <v>15057</v>
      </c>
      <c r="E2526" s="301" t="s">
        <v>683</v>
      </c>
      <c r="F2526" s="307" t="str">
        <f>IF(ISBLANK('4M'!Z66),"##BLANK",'4M'!Z66)</f>
        <v>##BLANK</v>
      </c>
    </row>
    <row r="2527" spans="2:6">
      <c r="B2527" s="1916" t="str">
        <f>'4M'!BH67</f>
        <v>B0348ODC_F</v>
      </c>
      <c r="C2527" s="239" t="s">
        <v>15058</v>
      </c>
      <c r="E2527" s="301" t="s">
        <v>683</v>
      </c>
      <c r="F2527" s="307" t="str">
        <f>IF(ISBLANK('4M'!F67),"##BLANK",'4M'!F67)</f>
        <v>##BLANK</v>
      </c>
    </row>
    <row r="2528" spans="2:6">
      <c r="B2528" s="1916" t="str">
        <f>'4M'!BI67</f>
        <v>B0348ODC_SWD</v>
      </c>
      <c r="C2528" s="239" t="s">
        <v>15059</v>
      </c>
      <c r="E2528" s="301" t="s">
        <v>683</v>
      </c>
      <c r="F2528" s="307" t="str">
        <f>IF(ISBLANK('4M'!G67),"##BLANK",'4M'!G67)</f>
        <v>##BLANK</v>
      </c>
    </row>
    <row r="2529" spans="2:6">
      <c r="B2529" s="1916" t="str">
        <f>'4M'!BJ67</f>
        <v>B0348ODC_HD</v>
      </c>
      <c r="C2529" s="239" t="s">
        <v>15060</v>
      </c>
      <c r="E2529" s="301" t="s">
        <v>683</v>
      </c>
      <c r="F2529" s="307" t="str">
        <f>IF(ISBLANK('4M'!H67),"##BLANK",'4M'!H67)</f>
        <v>##BLANK</v>
      </c>
    </row>
    <row r="2530" spans="2:6">
      <c r="B2530" s="1916" t="str">
        <f>'4M'!BK67</f>
        <v>B0348ODC_STD</v>
      </c>
      <c r="C2530" s="239" t="s">
        <v>15061</v>
      </c>
      <c r="E2530" s="301" t="s">
        <v>683</v>
      </c>
      <c r="F2530" s="307" t="str">
        <f>IF(ISBLANK('4M'!I67),"##BLANK",'4M'!I67)</f>
        <v>##BLANK</v>
      </c>
    </row>
    <row r="2531" spans="2:6">
      <c r="B2531" s="1916" t="str">
        <f>'4M'!BL67</f>
        <v>B0348ODC_SLT</v>
      </c>
      <c r="C2531" s="239" t="s">
        <v>15062</v>
      </c>
      <c r="E2531" s="301" t="s">
        <v>683</v>
      </c>
      <c r="F2531" s="307" t="str">
        <f>IF(ISBLANK('4M'!J67),"##BLANK",'4M'!J67)</f>
        <v>##BLANK</v>
      </c>
    </row>
    <row r="2532" spans="2:6">
      <c r="B2532" s="1916" t="str">
        <f>'4M'!BM67</f>
        <v>B0348ODC_STP</v>
      </c>
      <c r="C2532" s="239" t="s">
        <v>15063</v>
      </c>
      <c r="E2532" s="301" t="s">
        <v>683</v>
      </c>
      <c r="F2532" s="307" t="str">
        <f>IF(ISBLANK('4M'!K67),"##BLANK",'4M'!K67)</f>
        <v>##BLANK</v>
      </c>
    </row>
    <row r="2533" spans="2:6">
      <c r="B2533" s="1916" t="str">
        <f>'4M'!BN67</f>
        <v>B0348ODC_SDT</v>
      </c>
      <c r="C2533" s="239" t="s">
        <v>15064</v>
      </c>
      <c r="E2533" s="301" t="s">
        <v>683</v>
      </c>
      <c r="F2533" s="307" t="str">
        <f>IF(ISBLANK('4M'!L67),"##BLANK",'4M'!L67)</f>
        <v>##BLANK</v>
      </c>
    </row>
    <row r="2534" spans="2:6">
      <c r="B2534" s="1916" t="str">
        <f>'4M'!BO67</f>
        <v>B0348ODC_SD</v>
      </c>
      <c r="C2534" s="239" t="s">
        <v>15065</v>
      </c>
      <c r="E2534" s="301" t="s">
        <v>683</v>
      </c>
      <c r="F2534" s="307" t="str">
        <f>IF(ISBLANK('4M'!M67),"##BLANK",'4M'!M67)</f>
        <v>##BLANK</v>
      </c>
    </row>
    <row r="2535" spans="2:6">
      <c r="B2535" s="1916" t="str">
        <f>'4M'!BP67</f>
        <v>B0348ODC_TOT</v>
      </c>
      <c r="C2535" s="239" t="s">
        <v>15066</v>
      </c>
      <c r="E2535" s="301" t="s">
        <v>683</v>
      </c>
      <c r="F2535" s="307">
        <f>IF(ISBLANK('4M'!N67),"##BLANK",'4M'!N67)</f>
        <v>0</v>
      </c>
    </row>
    <row r="2536" spans="2:6">
      <c r="B2536" s="1916" t="str">
        <f>'4M'!BH68</f>
        <v>B0349ODO_F</v>
      </c>
      <c r="C2536" s="239" t="s">
        <v>15067</v>
      </c>
      <c r="E2536" s="301" t="s">
        <v>683</v>
      </c>
      <c r="F2536" s="307" t="str">
        <f>IF(ISBLANK('4M'!F68),"##BLANK",'4M'!F68)</f>
        <v>##BLANK</v>
      </c>
    </row>
    <row r="2537" spans="2:6">
      <c r="B2537" s="1916" t="str">
        <f>'4M'!BI68</f>
        <v>B0349ODO_SWD</v>
      </c>
      <c r="C2537" s="239" t="s">
        <v>15068</v>
      </c>
      <c r="E2537" s="301" t="s">
        <v>683</v>
      </c>
      <c r="F2537" s="307" t="str">
        <f>IF(ISBLANK('4M'!G68),"##BLANK",'4M'!G68)</f>
        <v>##BLANK</v>
      </c>
    </row>
    <row r="2538" spans="2:6">
      <c r="B2538" s="1916" t="str">
        <f>'4M'!BJ68</f>
        <v>B0349ODO_HD</v>
      </c>
      <c r="C2538" s="239" t="s">
        <v>15069</v>
      </c>
      <c r="E2538" s="301" t="s">
        <v>683</v>
      </c>
      <c r="F2538" s="307" t="str">
        <f>IF(ISBLANK('4M'!H68),"##BLANK",'4M'!H68)</f>
        <v>##BLANK</v>
      </c>
    </row>
    <row r="2539" spans="2:6">
      <c r="B2539" s="1916" t="str">
        <f>'4M'!BK68</f>
        <v>B0349ODO_STD</v>
      </c>
      <c r="C2539" s="239" t="s">
        <v>15070</v>
      </c>
      <c r="E2539" s="301" t="s">
        <v>683</v>
      </c>
      <c r="F2539" s="307" t="str">
        <f>IF(ISBLANK('4M'!I68),"##BLANK",'4M'!I68)</f>
        <v>##BLANK</v>
      </c>
    </row>
    <row r="2540" spans="2:6">
      <c r="B2540" s="1916" t="str">
        <f>'4M'!BL68</f>
        <v>B0349ODO_SLT</v>
      </c>
      <c r="C2540" s="239" t="s">
        <v>15071</v>
      </c>
      <c r="E2540" s="301" t="s">
        <v>683</v>
      </c>
      <c r="F2540" s="307" t="str">
        <f>IF(ISBLANK('4M'!J68),"##BLANK",'4M'!J68)</f>
        <v>##BLANK</v>
      </c>
    </row>
    <row r="2541" spans="2:6">
      <c r="B2541" s="1916" t="str">
        <f>'4M'!BM68</f>
        <v>B0349ODO_STP</v>
      </c>
      <c r="C2541" s="239" t="s">
        <v>15072</v>
      </c>
      <c r="E2541" s="301" t="s">
        <v>683</v>
      </c>
      <c r="F2541" s="307" t="str">
        <f>IF(ISBLANK('4M'!K68),"##BLANK",'4M'!K68)</f>
        <v>##BLANK</v>
      </c>
    </row>
    <row r="2542" spans="2:6">
      <c r="B2542" s="1916" t="str">
        <f>'4M'!BN68</f>
        <v>B0349ODO_SDT</v>
      </c>
      <c r="C2542" s="239" t="s">
        <v>15073</v>
      </c>
      <c r="E2542" s="301" t="s">
        <v>683</v>
      </c>
      <c r="F2542" s="307" t="str">
        <f>IF(ISBLANK('4M'!L68),"##BLANK",'4M'!L68)</f>
        <v>##BLANK</v>
      </c>
    </row>
    <row r="2543" spans="2:6">
      <c r="B2543" s="1916" t="str">
        <f>'4M'!BO68</f>
        <v>B0349ODO_SD</v>
      </c>
      <c r="C2543" s="239" t="s">
        <v>15074</v>
      </c>
      <c r="E2543" s="301" t="s">
        <v>683</v>
      </c>
      <c r="F2543" s="307" t="str">
        <f>IF(ISBLANK('4M'!M68),"##BLANK",'4M'!M68)</f>
        <v>##BLANK</v>
      </c>
    </row>
    <row r="2544" spans="2:6">
      <c r="B2544" s="1916" t="str">
        <f>'4M'!BP68</f>
        <v>B0349ODO_TOT</v>
      </c>
      <c r="C2544" s="239" t="s">
        <v>15075</v>
      </c>
      <c r="E2544" s="301" t="s">
        <v>683</v>
      </c>
      <c r="F2544" s="307">
        <f>IF(ISBLANK('4M'!N68),"##BLANK",'4M'!N68)</f>
        <v>0</v>
      </c>
    </row>
    <row r="2545" spans="2:6">
      <c r="B2545" s="1916" t="str">
        <f>'4M'!BH69</f>
        <v>B0350ODT_F</v>
      </c>
      <c r="C2545" s="239" t="s">
        <v>15076</v>
      </c>
      <c r="E2545" s="301" t="s">
        <v>683</v>
      </c>
      <c r="F2545" s="307">
        <f>IF(ISBLANK('4M'!F69),"##BLANK",'4M'!F69)</f>
        <v>0</v>
      </c>
    </row>
    <row r="2546" spans="2:6">
      <c r="B2546" s="1916" t="str">
        <f>'4M'!BI69</f>
        <v>B0350ODT_SWD</v>
      </c>
      <c r="C2546" s="239" t="s">
        <v>15077</v>
      </c>
      <c r="E2546" s="301" t="s">
        <v>683</v>
      </c>
      <c r="F2546" s="307">
        <f>IF(ISBLANK('4M'!G69),"##BLANK",'4M'!G69)</f>
        <v>0</v>
      </c>
    </row>
    <row r="2547" spans="2:6">
      <c r="B2547" s="1916" t="str">
        <f>'4M'!BJ69</f>
        <v>B0350ODT_HD</v>
      </c>
      <c r="C2547" s="239" t="s">
        <v>15078</v>
      </c>
      <c r="E2547" s="301" t="s">
        <v>683</v>
      </c>
      <c r="F2547" s="307">
        <f>IF(ISBLANK('4M'!H69),"##BLANK",'4M'!H69)</f>
        <v>0</v>
      </c>
    </row>
    <row r="2548" spans="2:6">
      <c r="B2548" s="1916" t="str">
        <f>'4M'!BK69</f>
        <v>B0350ODT_STD</v>
      </c>
      <c r="C2548" s="239" t="s">
        <v>15079</v>
      </c>
      <c r="E2548" s="301" t="s">
        <v>683</v>
      </c>
      <c r="F2548" s="307">
        <f>IF(ISBLANK('4M'!I69),"##BLANK",'4M'!I69)</f>
        <v>0</v>
      </c>
    </row>
    <row r="2549" spans="2:6">
      <c r="B2549" s="1916" t="str">
        <f>'4M'!BL69</f>
        <v>B0350ODT_SLT</v>
      </c>
      <c r="C2549" s="239" t="s">
        <v>15080</v>
      </c>
      <c r="E2549" s="301" t="s">
        <v>683</v>
      </c>
      <c r="F2549" s="307">
        <f>IF(ISBLANK('4M'!J69),"##BLANK",'4M'!J69)</f>
        <v>0</v>
      </c>
    </row>
    <row r="2550" spans="2:6">
      <c r="B2550" s="1916" t="str">
        <f>'4M'!BM69</f>
        <v>B0350ODT_STP</v>
      </c>
      <c r="C2550" s="239" t="s">
        <v>15081</v>
      </c>
      <c r="E2550" s="301" t="s">
        <v>683</v>
      </c>
      <c r="F2550" s="307">
        <f>IF(ISBLANK('4M'!K69),"##BLANK",'4M'!K69)</f>
        <v>0</v>
      </c>
    </row>
    <row r="2551" spans="2:6">
      <c r="B2551" s="1916" t="str">
        <f>'4M'!BN69</f>
        <v>B0350ODT_SDT</v>
      </c>
      <c r="C2551" s="239" t="s">
        <v>15082</v>
      </c>
      <c r="E2551" s="301" t="s">
        <v>683</v>
      </c>
      <c r="F2551" s="307">
        <f>IF(ISBLANK('4M'!L69),"##BLANK",'4M'!L69)</f>
        <v>0</v>
      </c>
    </row>
    <row r="2552" spans="2:6">
      <c r="B2552" s="1916" t="str">
        <f>'4M'!BO69</f>
        <v>B0350ODT_SD</v>
      </c>
      <c r="C2552" s="239" t="s">
        <v>15083</v>
      </c>
      <c r="E2552" s="301" t="s">
        <v>683</v>
      </c>
      <c r="F2552" s="307">
        <f>IF(ISBLANK('4M'!M69),"##BLANK",'4M'!M69)</f>
        <v>0</v>
      </c>
    </row>
    <row r="2553" spans="2:6">
      <c r="B2553" s="1916" t="str">
        <f>'4M'!BP69</f>
        <v>B0350ODT_TOT</v>
      </c>
      <c r="C2553" s="239" t="s">
        <v>15084</v>
      </c>
      <c r="E2553" s="301" t="s">
        <v>683</v>
      </c>
      <c r="F2553" s="307">
        <f>IF(ISBLANK('4M'!N69),"##BLANK",'4M'!N69)</f>
        <v>0</v>
      </c>
    </row>
    <row r="2554" spans="2:6">
      <c r="B2554" s="1916" t="str">
        <f>'4M'!BZ69</f>
        <v>B0397OT_TE</v>
      </c>
      <c r="C2554" s="239" t="s">
        <v>15085</v>
      </c>
      <c r="E2554" s="301" t="s">
        <v>683</v>
      </c>
      <c r="F2554" s="307" t="str">
        <f>IF(ISBLANK('4M'!X69),"##BLANK",'4M'!X69)</f>
        <v>##BLANK</v>
      </c>
    </row>
    <row r="2555" spans="2:6">
      <c r="B2555" s="1916" t="str">
        <f>'4M'!CA69</f>
        <v>B0397OT_TA</v>
      </c>
      <c r="C2555" s="239" t="s">
        <v>15086</v>
      </c>
      <c r="E2555" s="301" t="s">
        <v>683</v>
      </c>
      <c r="F2555" s="307" t="str">
        <f>IF(ISBLANK('4M'!Y69),"##BLANK",'4M'!Y69)</f>
        <v>##BLANK</v>
      </c>
    </row>
    <row r="2556" spans="2:6">
      <c r="B2556" s="1916" t="str">
        <f>'4M'!CB69</f>
        <v>B0397OT_TC</v>
      </c>
      <c r="C2556" s="239" t="s">
        <v>15087</v>
      </c>
      <c r="E2556" s="301" t="s">
        <v>683</v>
      </c>
      <c r="F2556" s="307" t="str">
        <f>IF(ISBLANK('4M'!Z69),"##BLANK",'4M'!Z69)</f>
        <v>##BLANK</v>
      </c>
    </row>
    <row r="2557" spans="2:6">
      <c r="B2557" s="1916" t="str">
        <f>'4M'!BH70</f>
        <v>B0351ERC_F</v>
      </c>
      <c r="C2557" s="239" t="s">
        <v>15088</v>
      </c>
      <c r="E2557" s="301" t="s">
        <v>683</v>
      </c>
      <c r="F2557" s="307" t="str">
        <f>IF(ISBLANK('4M'!F70),"##BLANK",'4M'!F70)</f>
        <v>##BLANK</v>
      </c>
    </row>
    <row r="2558" spans="2:6">
      <c r="B2558" s="1916" t="str">
        <f>'4M'!BI70</f>
        <v>B0351ERC_SWD</v>
      </c>
      <c r="C2558" s="239" t="s">
        <v>15089</v>
      </c>
      <c r="E2558" s="301" t="s">
        <v>683</v>
      </c>
      <c r="F2558" s="307" t="str">
        <f>IF(ISBLANK('4M'!G70),"##BLANK",'4M'!G70)</f>
        <v>##BLANK</v>
      </c>
    </row>
    <row r="2559" spans="2:6">
      <c r="B2559" s="1916" t="str">
        <f>'4M'!BJ70</f>
        <v>B0351ERC_HD</v>
      </c>
      <c r="C2559" s="239" t="s">
        <v>15090</v>
      </c>
      <c r="E2559" s="301" t="s">
        <v>683</v>
      </c>
      <c r="F2559" s="307" t="str">
        <f>IF(ISBLANK('4M'!H70),"##BLANK",'4M'!H70)</f>
        <v>##BLANK</v>
      </c>
    </row>
    <row r="2560" spans="2:6">
      <c r="B2560" s="1916" t="str">
        <f>'4M'!BK70</f>
        <v>B0351ERC_STD</v>
      </c>
      <c r="C2560" s="239" t="s">
        <v>15091</v>
      </c>
      <c r="E2560" s="301" t="s">
        <v>683</v>
      </c>
      <c r="F2560" s="307" t="str">
        <f>IF(ISBLANK('4M'!I70),"##BLANK",'4M'!I70)</f>
        <v>##BLANK</v>
      </c>
    </row>
    <row r="2561" spans="2:6">
      <c r="B2561" s="1916" t="str">
        <f>'4M'!BL70</f>
        <v>B0351ERC_SLT</v>
      </c>
      <c r="C2561" s="239" t="s">
        <v>15092</v>
      </c>
      <c r="E2561" s="301" t="s">
        <v>683</v>
      </c>
      <c r="F2561" s="307" t="str">
        <f>IF(ISBLANK('4M'!J70),"##BLANK",'4M'!J70)</f>
        <v>##BLANK</v>
      </c>
    </row>
    <row r="2562" spans="2:6">
      <c r="B2562" s="1916" t="str">
        <f>'4M'!BM70</f>
        <v>B0351ERC_STP</v>
      </c>
      <c r="C2562" s="239" t="s">
        <v>15093</v>
      </c>
      <c r="E2562" s="301" t="s">
        <v>683</v>
      </c>
      <c r="F2562" s="307" t="str">
        <f>IF(ISBLANK('4M'!K70),"##BLANK",'4M'!K70)</f>
        <v>##BLANK</v>
      </c>
    </row>
    <row r="2563" spans="2:6">
      <c r="B2563" s="1916" t="str">
        <f>'4M'!BN70</f>
        <v>B0351ERC_SDT</v>
      </c>
      <c r="C2563" s="239" t="s">
        <v>15094</v>
      </c>
      <c r="E2563" s="301" t="s">
        <v>683</v>
      </c>
      <c r="F2563" s="307" t="str">
        <f>IF(ISBLANK('4M'!L70),"##BLANK",'4M'!L70)</f>
        <v>##BLANK</v>
      </c>
    </row>
    <row r="2564" spans="2:6">
      <c r="B2564" s="1916" t="str">
        <f>'4M'!BO70</f>
        <v>B0351ERC_SD</v>
      </c>
      <c r="C2564" s="239" t="s">
        <v>15095</v>
      </c>
      <c r="E2564" s="301" t="s">
        <v>683</v>
      </c>
      <c r="F2564" s="307" t="str">
        <f>IF(ISBLANK('4M'!M70),"##BLANK",'4M'!M70)</f>
        <v>##BLANK</v>
      </c>
    </row>
    <row r="2565" spans="2:6">
      <c r="B2565" s="1916" t="str">
        <f>'4M'!BP70</f>
        <v>B0351ERC_TOT</v>
      </c>
      <c r="C2565" s="239" t="s">
        <v>14075</v>
      </c>
      <c r="E2565" s="301" t="s">
        <v>683</v>
      </c>
      <c r="F2565" s="307">
        <f>IF(ISBLANK('4M'!N70),"##BLANK",'4M'!N70)</f>
        <v>0</v>
      </c>
    </row>
    <row r="2566" spans="2:6">
      <c r="B2566" s="1916" t="str">
        <f>'4M'!BQ70</f>
        <v>B0351ERC_C_F</v>
      </c>
      <c r="C2566" s="239" t="s">
        <v>15096</v>
      </c>
      <c r="E2566" s="301" t="s">
        <v>683</v>
      </c>
      <c r="F2566" s="307" t="str">
        <f>IF(ISBLANK('4M'!O70),"##BLANK",'4M'!O70)</f>
        <v>##BLANK</v>
      </c>
    </row>
    <row r="2567" spans="2:6">
      <c r="B2567" s="1916" t="str">
        <f>'4M'!BR70</f>
        <v>B0351ERC_C_SWD</v>
      </c>
      <c r="C2567" s="239" t="s">
        <v>15097</v>
      </c>
      <c r="E2567" s="301" t="s">
        <v>683</v>
      </c>
      <c r="F2567" s="307" t="str">
        <f>IF(ISBLANK('4M'!P70),"##BLANK",'4M'!P70)</f>
        <v>##BLANK</v>
      </c>
    </row>
    <row r="2568" spans="2:6">
      <c r="B2568" s="1916" t="str">
        <f>'4M'!BS70</f>
        <v>B0351ERC_C_HD</v>
      </c>
      <c r="C2568" s="239" t="s">
        <v>15098</v>
      </c>
      <c r="E2568" s="301" t="s">
        <v>683</v>
      </c>
      <c r="F2568" s="307" t="str">
        <f>IF(ISBLANK('4M'!Q70),"##BLANK",'4M'!Q70)</f>
        <v>##BLANK</v>
      </c>
    </row>
    <row r="2569" spans="2:6">
      <c r="B2569" s="1916" t="str">
        <f>'4M'!BT70</f>
        <v>B0351ERC_C_STD</v>
      </c>
      <c r="C2569" s="239" t="s">
        <v>15099</v>
      </c>
      <c r="E2569" s="301" t="s">
        <v>683</v>
      </c>
      <c r="F2569" s="307" t="str">
        <f>IF(ISBLANK('4M'!R70),"##BLANK",'4M'!R70)</f>
        <v>##BLANK</v>
      </c>
    </row>
    <row r="2570" spans="2:6">
      <c r="B2570" s="1916" t="str">
        <f>'4M'!BU70</f>
        <v>B0351ERC_C_SLT</v>
      </c>
      <c r="C2570" s="239" t="s">
        <v>15100</v>
      </c>
      <c r="E2570" s="301" t="s">
        <v>683</v>
      </c>
      <c r="F2570" s="307" t="str">
        <f>IF(ISBLANK('4M'!S70),"##BLANK",'4M'!S70)</f>
        <v>##BLANK</v>
      </c>
    </row>
    <row r="2571" spans="2:6">
      <c r="B2571" s="1916" t="str">
        <f>'4M'!BV70</f>
        <v>B0351ERC_C_STP</v>
      </c>
      <c r="C2571" s="239" t="s">
        <v>15101</v>
      </c>
      <c r="E2571" s="301" t="s">
        <v>683</v>
      </c>
      <c r="F2571" s="307" t="str">
        <f>IF(ISBLANK('4M'!T70),"##BLANK",'4M'!T70)</f>
        <v>##BLANK</v>
      </c>
    </row>
    <row r="2572" spans="2:6">
      <c r="B2572" s="1916" t="str">
        <f>'4M'!BW70</f>
        <v>B0351ERC_C_SDT</v>
      </c>
      <c r="C2572" s="239" t="s">
        <v>15102</v>
      </c>
      <c r="E2572" s="301" t="s">
        <v>683</v>
      </c>
      <c r="F2572" s="307" t="str">
        <f>IF(ISBLANK('4M'!U70),"##BLANK",'4M'!U70)</f>
        <v>##BLANK</v>
      </c>
    </row>
    <row r="2573" spans="2:6">
      <c r="B2573" s="1916" t="str">
        <f>'4M'!BX70</f>
        <v>B0351ERC_C_SD</v>
      </c>
      <c r="C2573" s="239" t="s">
        <v>15103</v>
      </c>
      <c r="E2573" s="301" t="s">
        <v>683</v>
      </c>
      <c r="F2573" s="307" t="str">
        <f>IF(ISBLANK('4M'!V70),"##BLANK",'4M'!V70)</f>
        <v>##BLANK</v>
      </c>
    </row>
    <row r="2574" spans="2:6">
      <c r="B2574" s="1916" t="str">
        <f>'4M'!BY70</f>
        <v>B0351ERC_C_TOT</v>
      </c>
      <c r="C2574" s="239" t="s">
        <v>15104</v>
      </c>
      <c r="E2574" s="301" t="s">
        <v>683</v>
      </c>
      <c r="F2574" s="307">
        <f>IF(ISBLANK('4M'!W70),"##BLANK",'4M'!W70)</f>
        <v>0</v>
      </c>
    </row>
    <row r="2575" spans="2:6">
      <c r="B2575" s="1916" t="str">
        <f>'4M'!BH71</f>
        <v>B0352ERO_F</v>
      </c>
      <c r="C2575" s="239" t="s">
        <v>15105</v>
      </c>
      <c r="E2575" s="301" t="s">
        <v>683</v>
      </c>
      <c r="F2575" s="307" t="str">
        <f>IF(ISBLANK('4M'!F71),"##BLANK",'4M'!F71)</f>
        <v>##BLANK</v>
      </c>
    </row>
    <row r="2576" spans="2:6">
      <c r="B2576" s="1916" t="str">
        <f>'4M'!BI71</f>
        <v>B0352ERO_SWD</v>
      </c>
      <c r="C2576" s="239" t="s">
        <v>15106</v>
      </c>
      <c r="E2576" s="301" t="s">
        <v>683</v>
      </c>
      <c r="F2576" s="307" t="str">
        <f>IF(ISBLANK('4M'!G71),"##BLANK",'4M'!G71)</f>
        <v>##BLANK</v>
      </c>
    </row>
    <row r="2577" spans="2:6">
      <c r="B2577" s="1916" t="str">
        <f>'4M'!BJ71</f>
        <v>B0352ERO_HD</v>
      </c>
      <c r="C2577" s="239" t="s">
        <v>15107</v>
      </c>
      <c r="E2577" s="301" t="s">
        <v>683</v>
      </c>
      <c r="F2577" s="307" t="str">
        <f>IF(ISBLANK('4M'!H71),"##BLANK",'4M'!H71)</f>
        <v>##BLANK</v>
      </c>
    </row>
    <row r="2578" spans="2:6">
      <c r="B2578" s="1916" t="str">
        <f>'4M'!BK71</f>
        <v>B0352ERO_STD</v>
      </c>
      <c r="C2578" s="239" t="s">
        <v>15108</v>
      </c>
      <c r="E2578" s="301" t="s">
        <v>683</v>
      </c>
      <c r="F2578" s="307" t="str">
        <f>IF(ISBLANK('4M'!I71),"##BLANK",'4M'!I71)</f>
        <v>##BLANK</v>
      </c>
    </row>
    <row r="2579" spans="2:6">
      <c r="B2579" s="1916" t="str">
        <f>'4M'!BL71</f>
        <v>B0352ERO_SLT</v>
      </c>
      <c r="C2579" s="239" t="s">
        <v>15109</v>
      </c>
      <c r="E2579" s="301" t="s">
        <v>683</v>
      </c>
      <c r="F2579" s="307" t="str">
        <f>IF(ISBLANK('4M'!J71),"##BLANK",'4M'!J71)</f>
        <v>##BLANK</v>
      </c>
    </row>
    <row r="2580" spans="2:6">
      <c r="B2580" s="1916" t="str">
        <f>'4M'!BM71</f>
        <v>B0352ERO_STP</v>
      </c>
      <c r="C2580" s="239" t="s">
        <v>15110</v>
      </c>
      <c r="E2580" s="301" t="s">
        <v>683</v>
      </c>
      <c r="F2580" s="307" t="str">
        <f>IF(ISBLANK('4M'!K71),"##BLANK",'4M'!K71)</f>
        <v>##BLANK</v>
      </c>
    </row>
    <row r="2581" spans="2:6">
      <c r="B2581" s="1916" t="str">
        <f>'4M'!BN71</f>
        <v>B0352ERO_SDT</v>
      </c>
      <c r="C2581" s="239" t="s">
        <v>15111</v>
      </c>
      <c r="E2581" s="301" t="s">
        <v>683</v>
      </c>
      <c r="F2581" s="307" t="str">
        <f>IF(ISBLANK('4M'!L71),"##BLANK",'4M'!L71)</f>
        <v>##BLANK</v>
      </c>
    </row>
    <row r="2582" spans="2:6">
      <c r="B2582" s="1916" t="str">
        <f>'4M'!BO71</f>
        <v>B0352ERO_SD</v>
      </c>
      <c r="C2582" s="239" t="s">
        <v>15112</v>
      </c>
      <c r="E2582" s="301" t="s">
        <v>683</v>
      </c>
      <c r="F2582" s="307" t="str">
        <f>IF(ISBLANK('4M'!M71),"##BLANK",'4M'!M71)</f>
        <v>##BLANK</v>
      </c>
    </row>
    <row r="2583" spans="2:6">
      <c r="B2583" s="1916" t="str">
        <f>'4M'!BP71</f>
        <v>B0352ERO_TOT</v>
      </c>
      <c r="C2583" s="239" t="s">
        <v>14081</v>
      </c>
      <c r="E2583" s="301" t="s">
        <v>683</v>
      </c>
      <c r="F2583" s="307">
        <f>IF(ISBLANK('4M'!N71),"##BLANK",'4M'!N71)</f>
        <v>0</v>
      </c>
    </row>
    <row r="2584" spans="2:6">
      <c r="B2584" s="1916" t="str">
        <f>'4M'!BQ71</f>
        <v>B0352ERO_C_F</v>
      </c>
      <c r="C2584" s="239" t="s">
        <v>15113</v>
      </c>
      <c r="E2584" s="301" t="s">
        <v>683</v>
      </c>
      <c r="F2584" s="307" t="str">
        <f>IF(ISBLANK('4M'!O71),"##BLANK",'4M'!O71)</f>
        <v>##BLANK</v>
      </c>
    </row>
    <row r="2585" spans="2:6">
      <c r="B2585" s="1916" t="str">
        <f>'4M'!BR71</f>
        <v>B0352ERO_C_SWD</v>
      </c>
      <c r="C2585" s="239" t="s">
        <v>15114</v>
      </c>
      <c r="E2585" s="301" t="s">
        <v>683</v>
      </c>
      <c r="F2585" s="307" t="str">
        <f>IF(ISBLANK('4M'!P71),"##BLANK",'4M'!P71)</f>
        <v>##BLANK</v>
      </c>
    </row>
    <row r="2586" spans="2:6">
      <c r="B2586" s="1916" t="str">
        <f>'4M'!BS71</f>
        <v>B0352ERO_C_HD</v>
      </c>
      <c r="C2586" s="239" t="s">
        <v>15115</v>
      </c>
      <c r="E2586" s="301" t="s">
        <v>683</v>
      </c>
      <c r="F2586" s="307" t="str">
        <f>IF(ISBLANK('4M'!Q71),"##BLANK",'4M'!Q71)</f>
        <v>##BLANK</v>
      </c>
    </row>
    <row r="2587" spans="2:6">
      <c r="B2587" s="1916" t="str">
        <f>'4M'!BT71</f>
        <v>B0352ERO_C_STD</v>
      </c>
      <c r="C2587" s="239" t="s">
        <v>15116</v>
      </c>
      <c r="E2587" s="301" t="s">
        <v>683</v>
      </c>
      <c r="F2587" s="307" t="str">
        <f>IF(ISBLANK('4M'!R71),"##BLANK",'4M'!R71)</f>
        <v>##BLANK</v>
      </c>
    </row>
    <row r="2588" spans="2:6">
      <c r="B2588" s="1916" t="str">
        <f>'4M'!BU71</f>
        <v>B0352ERO_C_SLT</v>
      </c>
      <c r="C2588" s="239" t="s">
        <v>15117</v>
      </c>
      <c r="E2588" s="301" t="s">
        <v>683</v>
      </c>
      <c r="F2588" s="307" t="str">
        <f>IF(ISBLANK('4M'!S71),"##BLANK",'4M'!S71)</f>
        <v>##BLANK</v>
      </c>
    </row>
    <row r="2589" spans="2:6">
      <c r="B2589" s="1916" t="str">
        <f>'4M'!BV71</f>
        <v>B0352ERO_C_STP</v>
      </c>
      <c r="C2589" s="239" t="s">
        <v>15118</v>
      </c>
      <c r="E2589" s="301" t="s">
        <v>683</v>
      </c>
      <c r="F2589" s="307" t="str">
        <f>IF(ISBLANK('4M'!T71),"##BLANK",'4M'!T71)</f>
        <v>##BLANK</v>
      </c>
    </row>
    <row r="2590" spans="2:6">
      <c r="B2590" s="1916" t="str">
        <f>'4M'!BW71</f>
        <v>B0352ERO_C_SDT</v>
      </c>
      <c r="C2590" s="239" t="s">
        <v>15119</v>
      </c>
      <c r="E2590" s="301" t="s">
        <v>683</v>
      </c>
      <c r="F2590" s="307" t="str">
        <f>IF(ISBLANK('4M'!U71),"##BLANK",'4M'!U71)</f>
        <v>##BLANK</v>
      </c>
    </row>
    <row r="2591" spans="2:6">
      <c r="B2591" s="1916" t="str">
        <f>'4M'!BX71</f>
        <v>B0352ERO_C_SD</v>
      </c>
      <c r="C2591" s="239" t="s">
        <v>15120</v>
      </c>
      <c r="E2591" s="301" t="s">
        <v>683</v>
      </c>
      <c r="F2591" s="307" t="str">
        <f>IF(ISBLANK('4M'!V71),"##BLANK",'4M'!V71)</f>
        <v>##BLANK</v>
      </c>
    </row>
    <row r="2592" spans="2:6">
      <c r="B2592" s="1916" t="str">
        <f>'4M'!BY71</f>
        <v>B0352ERO_C_TOT</v>
      </c>
      <c r="C2592" s="239" t="s">
        <v>15121</v>
      </c>
      <c r="E2592" s="301" t="s">
        <v>683</v>
      </c>
      <c r="F2592" s="307">
        <f>IF(ISBLANK('4M'!W71),"##BLANK",'4M'!W71)</f>
        <v>0</v>
      </c>
    </row>
    <row r="2593" spans="2:6">
      <c r="B2593" s="1916" t="str">
        <f>'4M'!BH72</f>
        <v>B0353ERT_F</v>
      </c>
      <c r="C2593" s="239" t="s">
        <v>15122</v>
      </c>
      <c r="E2593" s="301" t="s">
        <v>683</v>
      </c>
      <c r="F2593" s="307">
        <f>IF(ISBLANK('4M'!F72),"##BLANK",'4M'!F72)</f>
        <v>0</v>
      </c>
    </row>
    <row r="2594" spans="2:6">
      <c r="B2594" s="1916" t="str">
        <f>'4M'!BI72</f>
        <v>B0353ERT_SWD</v>
      </c>
      <c r="C2594" s="239" t="s">
        <v>15123</v>
      </c>
      <c r="E2594" s="301" t="s">
        <v>683</v>
      </c>
      <c r="F2594" s="307">
        <f>IF(ISBLANK('4M'!G72),"##BLANK",'4M'!G72)</f>
        <v>0</v>
      </c>
    </row>
    <row r="2595" spans="2:6">
      <c r="B2595" s="1916" t="str">
        <f>'4M'!BJ72</f>
        <v>B0353ERT_HD</v>
      </c>
      <c r="C2595" s="239" t="s">
        <v>15124</v>
      </c>
      <c r="E2595" s="301" t="s">
        <v>683</v>
      </c>
      <c r="F2595" s="307">
        <f>IF(ISBLANK('4M'!H72),"##BLANK",'4M'!H72)</f>
        <v>0</v>
      </c>
    </row>
    <row r="2596" spans="2:6">
      <c r="B2596" s="1916" t="str">
        <f>'4M'!BK72</f>
        <v>B0353ERT_STD</v>
      </c>
      <c r="C2596" s="239" t="s">
        <v>15125</v>
      </c>
      <c r="E2596" s="301" t="s">
        <v>683</v>
      </c>
      <c r="F2596" s="307">
        <f>IF(ISBLANK('4M'!I72),"##BLANK",'4M'!I72)</f>
        <v>0</v>
      </c>
    </row>
    <row r="2597" spans="2:6">
      <c r="B2597" s="1916" t="str">
        <f>'4M'!BL72</f>
        <v>B0353ERT_SLT</v>
      </c>
      <c r="C2597" s="239" t="s">
        <v>15126</v>
      </c>
      <c r="E2597" s="301" t="s">
        <v>683</v>
      </c>
      <c r="F2597" s="307">
        <f>IF(ISBLANK('4M'!J72),"##BLANK",'4M'!J72)</f>
        <v>0</v>
      </c>
    </row>
    <row r="2598" spans="2:6">
      <c r="B2598" s="1916" t="str">
        <f>'4M'!BM72</f>
        <v>B0353ERT_STP</v>
      </c>
      <c r="C2598" s="239" t="s">
        <v>15127</v>
      </c>
      <c r="E2598" s="301" t="s">
        <v>683</v>
      </c>
      <c r="F2598" s="307">
        <f>IF(ISBLANK('4M'!K72),"##BLANK",'4M'!K72)</f>
        <v>0</v>
      </c>
    </row>
    <row r="2599" spans="2:6">
      <c r="B2599" s="1916" t="str">
        <f>'4M'!BN72</f>
        <v>B0353ERT_SDT</v>
      </c>
      <c r="C2599" s="239" t="s">
        <v>15128</v>
      </c>
      <c r="E2599" s="301" t="s">
        <v>683</v>
      </c>
      <c r="F2599" s="307">
        <f>IF(ISBLANK('4M'!L72),"##BLANK",'4M'!L72)</f>
        <v>0</v>
      </c>
    </row>
    <row r="2600" spans="2:6">
      <c r="B2600" s="1916" t="str">
        <f>'4M'!BO72</f>
        <v>B0353ERT_SD</v>
      </c>
      <c r="C2600" s="239" t="s">
        <v>15129</v>
      </c>
      <c r="E2600" s="301" t="s">
        <v>683</v>
      </c>
      <c r="F2600" s="307">
        <f>IF(ISBLANK('4M'!M72),"##BLANK",'4M'!M72)</f>
        <v>0</v>
      </c>
    </row>
    <row r="2601" spans="2:6">
      <c r="B2601" s="1916" t="str">
        <f>'4M'!BP72</f>
        <v>B0353ERT_TOT</v>
      </c>
      <c r="C2601" s="239" t="s">
        <v>14087</v>
      </c>
      <c r="E2601" s="301" t="s">
        <v>683</v>
      </c>
      <c r="F2601" s="307">
        <f>IF(ISBLANK('4M'!N72),"##BLANK",'4M'!N72)</f>
        <v>0</v>
      </c>
    </row>
    <row r="2602" spans="2:6">
      <c r="B2602" s="1916" t="str">
        <f>'4M'!BQ72</f>
        <v>B0353ERT_C_F</v>
      </c>
      <c r="C2602" s="239" t="s">
        <v>15130</v>
      </c>
      <c r="E2602" s="301" t="s">
        <v>683</v>
      </c>
      <c r="F2602" s="307">
        <f>IF(ISBLANK('4M'!O72),"##BLANK",'4M'!O72)</f>
        <v>0</v>
      </c>
    </row>
    <row r="2603" spans="2:6">
      <c r="B2603" s="1916" t="str">
        <f>'4M'!BR72</f>
        <v>B0353ERT_C_SWD</v>
      </c>
      <c r="C2603" s="239" t="s">
        <v>15131</v>
      </c>
      <c r="E2603" s="301" t="s">
        <v>683</v>
      </c>
      <c r="F2603" s="307">
        <f>IF(ISBLANK('4M'!P72),"##BLANK",'4M'!P72)</f>
        <v>0</v>
      </c>
    </row>
    <row r="2604" spans="2:6">
      <c r="B2604" s="1916" t="str">
        <f>'4M'!BS72</f>
        <v>B0353ERT_C_HD</v>
      </c>
      <c r="C2604" s="239" t="s">
        <v>15132</v>
      </c>
      <c r="E2604" s="301" t="s">
        <v>683</v>
      </c>
      <c r="F2604" s="307">
        <f>IF(ISBLANK('4M'!Q72),"##BLANK",'4M'!Q72)</f>
        <v>0</v>
      </c>
    </row>
    <row r="2605" spans="2:6">
      <c r="B2605" s="1916" t="str">
        <f>'4M'!BT72</f>
        <v>B0353ERT_C_STD</v>
      </c>
      <c r="C2605" s="239" t="s">
        <v>15133</v>
      </c>
      <c r="E2605" s="301" t="s">
        <v>683</v>
      </c>
      <c r="F2605" s="307">
        <f>IF(ISBLANK('4M'!R72),"##BLANK",'4M'!R72)</f>
        <v>0</v>
      </c>
    </row>
    <row r="2606" spans="2:6">
      <c r="B2606" s="1916" t="str">
        <f>'4M'!BU72</f>
        <v>B0353ERT_C_SLT</v>
      </c>
      <c r="C2606" s="239" t="s">
        <v>15134</v>
      </c>
      <c r="E2606" s="301" t="s">
        <v>683</v>
      </c>
      <c r="F2606" s="307">
        <f>IF(ISBLANK('4M'!S72),"##BLANK",'4M'!S72)</f>
        <v>0</v>
      </c>
    </row>
    <row r="2607" spans="2:6">
      <c r="B2607" s="1916" t="str">
        <f>'4M'!BV72</f>
        <v>B0353ERT_C_STP</v>
      </c>
      <c r="C2607" s="239" t="s">
        <v>15135</v>
      </c>
      <c r="E2607" s="301" t="s">
        <v>683</v>
      </c>
      <c r="F2607" s="307">
        <f>IF(ISBLANK('4M'!T72),"##BLANK",'4M'!T72)</f>
        <v>0</v>
      </c>
    </row>
    <row r="2608" spans="2:6">
      <c r="B2608" s="1916" t="str">
        <f>'4M'!BW72</f>
        <v>B0353ERT_C_SDT</v>
      </c>
      <c r="C2608" s="239" t="s">
        <v>15136</v>
      </c>
      <c r="E2608" s="301" t="s">
        <v>683</v>
      </c>
      <c r="F2608" s="307">
        <f>IF(ISBLANK('4M'!U72),"##BLANK",'4M'!U72)</f>
        <v>0</v>
      </c>
    </row>
    <row r="2609" spans="2:6">
      <c r="B2609" s="1916" t="str">
        <f>'4M'!BX72</f>
        <v>B0353ERT_C_SD</v>
      </c>
      <c r="C2609" s="239" t="s">
        <v>15137</v>
      </c>
      <c r="E2609" s="301" t="s">
        <v>683</v>
      </c>
      <c r="F2609" s="307">
        <f>IF(ISBLANK('4M'!V72),"##BLANK",'4M'!V72)</f>
        <v>0</v>
      </c>
    </row>
    <row r="2610" spans="2:6">
      <c r="B2610" s="1916" t="str">
        <f>'4M'!BY72</f>
        <v>B0353ERT_C_TOT</v>
      </c>
      <c r="C2610" s="239" t="s">
        <v>15138</v>
      </c>
      <c r="E2610" s="301" t="s">
        <v>683</v>
      </c>
      <c r="F2610" s="307">
        <f>IF(ISBLANK('4M'!W72),"##BLANK",'4M'!W72)</f>
        <v>0</v>
      </c>
    </row>
    <row r="2611" spans="2:6">
      <c r="B2611" s="1916" t="str">
        <f>'4M'!BZ72</f>
        <v>B0398ERT_TE</v>
      </c>
      <c r="C2611" s="239" t="s">
        <v>14088</v>
      </c>
      <c r="E2611" s="301" t="s">
        <v>683</v>
      </c>
      <c r="F2611" s="307" t="str">
        <f>IF(ISBLANK('4M'!X72),"##BLANK",'4M'!X72)</f>
        <v>##BLANK</v>
      </c>
    </row>
    <row r="2612" spans="2:6">
      <c r="B2612" s="1916" t="str">
        <f>'4M'!CA72</f>
        <v>B0398ERT_TA</v>
      </c>
      <c r="C2612" s="239" t="s">
        <v>14089</v>
      </c>
      <c r="E2612" s="301" t="s">
        <v>683</v>
      </c>
      <c r="F2612" s="307" t="str">
        <f>IF(ISBLANK('4M'!Y72),"##BLANK",'4M'!Y72)</f>
        <v>##BLANK</v>
      </c>
    </row>
    <row r="2613" spans="2:6">
      <c r="B2613" s="1916" t="str">
        <f>'4M'!CB72</f>
        <v>B0398ERT_TC</v>
      </c>
      <c r="C2613" s="239" t="s">
        <v>14090</v>
      </c>
      <c r="E2613" s="301" t="s">
        <v>683</v>
      </c>
      <c r="F2613" s="307" t="str">
        <f>IF(ISBLANK('4M'!Z72),"##BLANK",'4M'!Z72)</f>
        <v>##BLANK</v>
      </c>
    </row>
    <row r="2614" spans="2:6">
      <c r="B2614" s="1916" t="str">
        <f>'4M'!BH73</f>
        <v>B0354SSC_F</v>
      </c>
      <c r="C2614" s="239" t="s">
        <v>15139</v>
      </c>
      <c r="E2614" s="301" t="s">
        <v>683</v>
      </c>
      <c r="F2614" s="307" t="str">
        <f>IF(ISBLANK('4M'!F73),"##BLANK",'4M'!F73)</f>
        <v>##BLANK</v>
      </c>
    </row>
    <row r="2615" spans="2:6">
      <c r="B2615" s="1916" t="str">
        <f>'4M'!BI73</f>
        <v>B0354SSC_SWD</v>
      </c>
      <c r="C2615" s="239" t="s">
        <v>15140</v>
      </c>
      <c r="E2615" s="301" t="s">
        <v>683</v>
      </c>
      <c r="F2615" s="307" t="str">
        <f>IF(ISBLANK('4M'!G73),"##BLANK",'4M'!G73)</f>
        <v>##BLANK</v>
      </c>
    </row>
    <row r="2616" spans="2:6">
      <c r="B2616" s="1916" t="str">
        <f>'4M'!BJ73</f>
        <v>B0354SSC_HD</v>
      </c>
      <c r="C2616" s="239" t="s">
        <v>15141</v>
      </c>
      <c r="E2616" s="301" t="s">
        <v>683</v>
      </c>
      <c r="F2616" s="307" t="str">
        <f>IF(ISBLANK('4M'!H73),"##BLANK",'4M'!H73)</f>
        <v>##BLANK</v>
      </c>
    </row>
    <row r="2617" spans="2:6">
      <c r="B2617" s="1916" t="str">
        <f>'4M'!BK73</f>
        <v>B0354SSC_STD</v>
      </c>
      <c r="C2617" s="239" t="s">
        <v>15142</v>
      </c>
      <c r="E2617" s="301" t="s">
        <v>683</v>
      </c>
      <c r="F2617" s="307" t="str">
        <f>IF(ISBLANK('4M'!I73),"##BLANK",'4M'!I73)</f>
        <v>##BLANK</v>
      </c>
    </row>
    <row r="2618" spans="2:6">
      <c r="B2618" s="1916" t="str">
        <f>'4M'!BL73</f>
        <v>B0354SSC_SLT</v>
      </c>
      <c r="C2618" s="239" t="s">
        <v>15143</v>
      </c>
      <c r="E2618" s="301" t="s">
        <v>683</v>
      </c>
      <c r="F2618" s="307" t="str">
        <f>IF(ISBLANK('4M'!J73),"##BLANK",'4M'!J73)</f>
        <v>##BLANK</v>
      </c>
    </row>
    <row r="2619" spans="2:6">
      <c r="B2619" s="1916" t="str">
        <f>'4M'!BM73</f>
        <v>B0354SSC_STP</v>
      </c>
      <c r="C2619" s="239" t="s">
        <v>15144</v>
      </c>
      <c r="E2619" s="301" t="s">
        <v>683</v>
      </c>
      <c r="F2619" s="307" t="str">
        <f>IF(ISBLANK('4M'!K73),"##BLANK",'4M'!K73)</f>
        <v>##BLANK</v>
      </c>
    </row>
    <row r="2620" spans="2:6">
      <c r="B2620" s="1916" t="str">
        <f>'4M'!BN73</f>
        <v>B0354SSC_SDT</v>
      </c>
      <c r="C2620" s="239" t="s">
        <v>15145</v>
      </c>
      <c r="E2620" s="301" t="s">
        <v>683</v>
      </c>
      <c r="F2620" s="307" t="str">
        <f>IF(ISBLANK('4M'!L73),"##BLANK",'4M'!L73)</f>
        <v>##BLANK</v>
      </c>
    </row>
    <row r="2621" spans="2:6">
      <c r="B2621" s="1916" t="str">
        <f>'4M'!BO73</f>
        <v>B0354SSC_SD</v>
      </c>
      <c r="C2621" s="239" t="s">
        <v>15146</v>
      </c>
      <c r="E2621" s="301" t="s">
        <v>683</v>
      </c>
      <c r="F2621" s="308" t="str">
        <f>IF(ISBLANK('4M'!M73),"##BLANK",'4M'!M73)</f>
        <v>##BLANK</v>
      </c>
    </row>
    <row r="2622" spans="2:6">
      <c r="B2622" s="1916" t="str">
        <f>'4M'!BP73</f>
        <v>B0354SSC_TOT</v>
      </c>
      <c r="C2622" s="239" t="s">
        <v>14096</v>
      </c>
      <c r="E2622" s="301" t="s">
        <v>683</v>
      </c>
      <c r="F2622" s="308">
        <f>IF(ISBLANK('4M'!N73),"##BLANK",'4M'!N73)</f>
        <v>0</v>
      </c>
    </row>
    <row r="2623" spans="2:6">
      <c r="B2623" s="1916" t="str">
        <f>'4M'!BQ73</f>
        <v>B0354SSC_C_F</v>
      </c>
      <c r="C2623" s="239" t="s">
        <v>15147</v>
      </c>
      <c r="E2623" s="301" t="s">
        <v>683</v>
      </c>
      <c r="F2623" s="308" t="str">
        <f>IF(ISBLANK('4M'!O73),"##BLANK",'4M'!O73)</f>
        <v>##BLANK</v>
      </c>
    </row>
    <row r="2624" spans="2:6">
      <c r="B2624" s="1916" t="str">
        <f>'4M'!BR73</f>
        <v>B0354SSC_C_SWD</v>
      </c>
      <c r="C2624" s="239" t="s">
        <v>15148</v>
      </c>
      <c r="E2624" s="301" t="s">
        <v>683</v>
      </c>
      <c r="F2624" s="308" t="str">
        <f>IF(ISBLANK('4M'!P73),"##BLANK",'4M'!P73)</f>
        <v>##BLANK</v>
      </c>
    </row>
    <row r="2625" spans="2:6">
      <c r="B2625" s="1916" t="str">
        <f>'4M'!BS73</f>
        <v>B0354SSC_C_HD</v>
      </c>
      <c r="C2625" s="239" t="s">
        <v>15149</v>
      </c>
      <c r="E2625" s="301" t="s">
        <v>683</v>
      </c>
      <c r="F2625" s="308" t="str">
        <f>IF(ISBLANK('4M'!Q73),"##BLANK",'4M'!Q73)</f>
        <v>##BLANK</v>
      </c>
    </row>
    <row r="2626" spans="2:6">
      <c r="B2626" s="1916" t="str">
        <f>'4M'!BT73</f>
        <v>B0354SSC_C_STD</v>
      </c>
      <c r="C2626" s="239" t="s">
        <v>15150</v>
      </c>
      <c r="E2626" s="301" t="s">
        <v>683</v>
      </c>
      <c r="F2626" s="308" t="str">
        <f>IF(ISBLANK('4M'!R73),"##BLANK",'4M'!R73)</f>
        <v>##BLANK</v>
      </c>
    </row>
    <row r="2627" spans="2:6">
      <c r="B2627" s="1916" t="str">
        <f>'4M'!BU73</f>
        <v>B0354SSC_C_SLT</v>
      </c>
      <c r="C2627" s="239" t="s">
        <v>15151</v>
      </c>
      <c r="E2627" s="301" t="s">
        <v>683</v>
      </c>
      <c r="F2627" s="308" t="str">
        <f>IF(ISBLANK('4M'!S73),"##BLANK",'4M'!S73)</f>
        <v>##BLANK</v>
      </c>
    </row>
    <row r="2628" spans="2:6">
      <c r="B2628" s="1916" t="str">
        <f>'4M'!BV73</f>
        <v>B0354SSC_C_STP</v>
      </c>
      <c r="C2628" s="239" t="s">
        <v>15152</v>
      </c>
      <c r="E2628" s="301" t="s">
        <v>683</v>
      </c>
      <c r="F2628" s="308" t="str">
        <f>IF(ISBLANK('4M'!T73),"##BLANK",'4M'!T73)</f>
        <v>##BLANK</v>
      </c>
    </row>
    <row r="2629" spans="2:6">
      <c r="B2629" s="1916" t="str">
        <f>'4M'!BW73</f>
        <v>B0354SSC_C_SDT</v>
      </c>
      <c r="C2629" s="239" t="s">
        <v>15153</v>
      </c>
      <c r="E2629" s="301" t="s">
        <v>683</v>
      </c>
      <c r="F2629" s="308" t="str">
        <f>IF(ISBLANK('4M'!U73),"##BLANK",'4M'!U73)</f>
        <v>##BLANK</v>
      </c>
    </row>
    <row r="2630" spans="2:6">
      <c r="B2630" s="1916" t="str">
        <f>'4M'!BX73</f>
        <v>B0354SSC_C_SD</v>
      </c>
      <c r="C2630" s="239" t="s">
        <v>15154</v>
      </c>
      <c r="E2630" s="301" t="s">
        <v>683</v>
      </c>
      <c r="F2630" s="308" t="str">
        <f>IF(ISBLANK('4M'!V73),"##BLANK",'4M'!V73)</f>
        <v>##BLANK</v>
      </c>
    </row>
    <row r="2631" spans="2:6">
      <c r="B2631" s="1916" t="str">
        <f>'4M'!BY73</f>
        <v>B0354SSC_C_TOT</v>
      </c>
      <c r="C2631" s="239" t="s">
        <v>15155</v>
      </c>
      <c r="E2631" s="301" t="s">
        <v>683</v>
      </c>
      <c r="F2631" s="308">
        <f>IF(ISBLANK('4M'!W73),"##BLANK",'4M'!W73)</f>
        <v>0</v>
      </c>
    </row>
    <row r="2632" spans="2:6">
      <c r="B2632" s="1916" t="str">
        <f>'4M'!BH74</f>
        <v>B0355SSO_F</v>
      </c>
      <c r="C2632" s="239" t="s">
        <v>15156</v>
      </c>
      <c r="E2632" s="301" t="s">
        <v>683</v>
      </c>
      <c r="F2632" s="308" t="str">
        <f>IF(ISBLANK('4M'!F74),"##BLANK",'4M'!F74)</f>
        <v>##BLANK</v>
      </c>
    </row>
    <row r="2633" spans="2:6">
      <c r="B2633" s="1916" t="str">
        <f>'4M'!BI74</f>
        <v>B0355SSO_SWD</v>
      </c>
      <c r="C2633" s="239" t="s">
        <v>15157</v>
      </c>
      <c r="E2633" s="301" t="s">
        <v>683</v>
      </c>
      <c r="F2633" s="308" t="str">
        <f>IF(ISBLANK('4M'!G74),"##BLANK",'4M'!G74)</f>
        <v>##BLANK</v>
      </c>
    </row>
    <row r="2634" spans="2:6">
      <c r="B2634" s="1916" t="str">
        <f>'4M'!BJ74</f>
        <v>B0355SSO_HD</v>
      </c>
      <c r="C2634" s="239" t="s">
        <v>15158</v>
      </c>
      <c r="E2634" s="301" t="s">
        <v>683</v>
      </c>
      <c r="F2634" s="308" t="str">
        <f>IF(ISBLANK('4M'!H74),"##BLANK",'4M'!H74)</f>
        <v>##BLANK</v>
      </c>
    </row>
    <row r="2635" spans="2:6">
      <c r="B2635" s="1916" t="str">
        <f>'4M'!BK74</f>
        <v>B0355SSO_STD</v>
      </c>
      <c r="C2635" s="239" t="s">
        <v>15159</v>
      </c>
      <c r="E2635" s="301" t="s">
        <v>683</v>
      </c>
      <c r="F2635" s="308" t="str">
        <f>IF(ISBLANK('4M'!I74),"##BLANK",'4M'!I74)</f>
        <v>##BLANK</v>
      </c>
    </row>
    <row r="2636" spans="2:6">
      <c r="B2636" s="1916" t="str">
        <f>'4M'!BL74</f>
        <v>B0355SSO_SLT</v>
      </c>
      <c r="C2636" s="239" t="s">
        <v>15160</v>
      </c>
      <c r="E2636" s="301" t="s">
        <v>683</v>
      </c>
      <c r="F2636" s="308" t="str">
        <f>IF(ISBLANK('4M'!J74),"##BLANK",'4M'!J74)</f>
        <v>##BLANK</v>
      </c>
    </row>
    <row r="2637" spans="2:6">
      <c r="B2637" s="1916" t="str">
        <f>'4M'!BM74</f>
        <v>B0355SSO_STP</v>
      </c>
      <c r="C2637" s="239" t="s">
        <v>15161</v>
      </c>
      <c r="E2637" s="301" t="s">
        <v>683</v>
      </c>
      <c r="F2637" s="308" t="str">
        <f>IF(ISBLANK('4M'!K74),"##BLANK",'4M'!K74)</f>
        <v>##BLANK</v>
      </c>
    </row>
    <row r="2638" spans="2:6">
      <c r="B2638" s="1916" t="str">
        <f>'4M'!BN74</f>
        <v>B0355SSO_SDT</v>
      </c>
      <c r="C2638" s="239" t="s">
        <v>15162</v>
      </c>
      <c r="E2638" s="301" t="s">
        <v>683</v>
      </c>
      <c r="F2638" s="308" t="str">
        <f>IF(ISBLANK('4M'!L74),"##BLANK",'4M'!L74)</f>
        <v>##BLANK</v>
      </c>
    </row>
    <row r="2639" spans="2:6">
      <c r="B2639" s="1916" t="str">
        <f>'4M'!BO74</f>
        <v>B0355SSO_SD</v>
      </c>
      <c r="C2639" s="239" t="s">
        <v>15163</v>
      </c>
      <c r="E2639" s="301" t="s">
        <v>683</v>
      </c>
      <c r="F2639" s="308" t="str">
        <f>IF(ISBLANK('4M'!M74),"##BLANK",'4M'!M74)</f>
        <v>##BLANK</v>
      </c>
    </row>
    <row r="2640" spans="2:6">
      <c r="B2640" s="1916" t="str">
        <f>'4M'!BP74</f>
        <v>B0355SSO_TOT</v>
      </c>
      <c r="C2640" s="239" t="s">
        <v>14102</v>
      </c>
      <c r="E2640" s="301" t="s">
        <v>683</v>
      </c>
      <c r="F2640" s="308">
        <f>IF(ISBLANK('4M'!N74),"##BLANK",'4M'!N74)</f>
        <v>0</v>
      </c>
    </row>
    <row r="2641" spans="2:6">
      <c r="B2641" s="1916" t="str">
        <f>'4M'!BQ74</f>
        <v>B0355SSO_C_F</v>
      </c>
      <c r="C2641" s="239" t="s">
        <v>15164</v>
      </c>
      <c r="E2641" s="301" t="s">
        <v>683</v>
      </c>
      <c r="F2641" s="308" t="str">
        <f>IF(ISBLANK('4M'!O74),"##BLANK",'4M'!O74)</f>
        <v>##BLANK</v>
      </c>
    </row>
    <row r="2642" spans="2:6">
      <c r="B2642" s="1916" t="str">
        <f>'4M'!BR74</f>
        <v>B0355SSO_C_SWD</v>
      </c>
      <c r="C2642" s="239" t="s">
        <v>15165</v>
      </c>
      <c r="E2642" s="301" t="s">
        <v>683</v>
      </c>
      <c r="F2642" s="308" t="str">
        <f>IF(ISBLANK('4M'!P74),"##BLANK",'4M'!P74)</f>
        <v>##BLANK</v>
      </c>
    </row>
    <row r="2643" spans="2:6">
      <c r="B2643" s="1916" t="str">
        <f>'4M'!BS74</f>
        <v>B0355SSO_C_HD</v>
      </c>
      <c r="C2643" s="239" t="s">
        <v>15166</v>
      </c>
      <c r="E2643" s="301" t="s">
        <v>683</v>
      </c>
      <c r="F2643" s="308" t="str">
        <f>IF(ISBLANK('4M'!Q74),"##BLANK",'4M'!Q74)</f>
        <v>##BLANK</v>
      </c>
    </row>
    <row r="2644" spans="2:6">
      <c r="B2644" s="1916" t="str">
        <f>'4M'!BT74</f>
        <v>B0355SSO_C_STD</v>
      </c>
      <c r="C2644" s="239" t="s">
        <v>15167</v>
      </c>
      <c r="E2644" s="301" t="s">
        <v>683</v>
      </c>
      <c r="F2644" s="308" t="str">
        <f>IF(ISBLANK('4M'!R74),"##BLANK",'4M'!R74)</f>
        <v>##BLANK</v>
      </c>
    </row>
    <row r="2645" spans="2:6">
      <c r="B2645" s="1916" t="str">
        <f>'4M'!BU74</f>
        <v>B0355SSO_C_SLT</v>
      </c>
      <c r="C2645" s="239" t="s">
        <v>15168</v>
      </c>
      <c r="E2645" s="301" t="s">
        <v>683</v>
      </c>
      <c r="F2645" s="308" t="str">
        <f>IF(ISBLANK('4M'!S74),"##BLANK",'4M'!S74)</f>
        <v>##BLANK</v>
      </c>
    </row>
    <row r="2646" spans="2:6">
      <c r="B2646" s="1916" t="str">
        <f>'4M'!BV74</f>
        <v>B0355SSO_C_STP</v>
      </c>
      <c r="C2646" s="239" t="s">
        <v>15169</v>
      </c>
      <c r="E2646" s="301" t="s">
        <v>683</v>
      </c>
      <c r="F2646" s="308" t="str">
        <f>IF(ISBLANK('4M'!T74),"##BLANK",'4M'!T74)</f>
        <v>##BLANK</v>
      </c>
    </row>
    <row r="2647" spans="2:6">
      <c r="B2647" s="1916" t="str">
        <f>'4M'!BW74</f>
        <v>B0355SSO_C_SDT</v>
      </c>
      <c r="C2647" s="239" t="s">
        <v>15170</v>
      </c>
      <c r="E2647" s="301" t="s">
        <v>683</v>
      </c>
      <c r="F2647" s="308" t="str">
        <f>IF(ISBLANK('4M'!U74),"##BLANK",'4M'!U74)</f>
        <v>##BLANK</v>
      </c>
    </row>
    <row r="2648" spans="2:6">
      <c r="B2648" s="1916" t="str">
        <f>'4M'!BX74</f>
        <v>B0355SSO_C_SD</v>
      </c>
      <c r="C2648" s="239" t="s">
        <v>15171</v>
      </c>
      <c r="E2648" s="301" t="s">
        <v>683</v>
      </c>
      <c r="F2648" s="308" t="str">
        <f>IF(ISBLANK('4M'!V74),"##BLANK",'4M'!V74)</f>
        <v>##BLANK</v>
      </c>
    </row>
    <row r="2649" spans="2:6">
      <c r="B2649" s="1916" t="str">
        <f>'4M'!BY74</f>
        <v>B0355SSO_C_TOT</v>
      </c>
      <c r="C2649" s="239" t="s">
        <v>15172</v>
      </c>
      <c r="E2649" s="301" t="s">
        <v>683</v>
      </c>
      <c r="F2649" s="308">
        <f>IF(ISBLANK('4M'!W74),"##BLANK",'4M'!W74)</f>
        <v>0</v>
      </c>
    </row>
    <row r="2650" spans="2:6">
      <c r="B2650" s="1916" t="str">
        <f>'4M'!BH75</f>
        <v>B0356SST_F</v>
      </c>
      <c r="C2650" s="239" t="s">
        <v>15173</v>
      </c>
      <c r="E2650" s="301" t="s">
        <v>683</v>
      </c>
      <c r="F2650" s="308">
        <f>IF(ISBLANK('4M'!F75),"##BLANK",'4M'!F75)</f>
        <v>0</v>
      </c>
    </row>
    <row r="2651" spans="2:6">
      <c r="B2651" s="1916" t="str">
        <f>'4M'!BI75</f>
        <v>B0356SST_SWD</v>
      </c>
      <c r="C2651" s="239" t="s">
        <v>15174</v>
      </c>
      <c r="E2651" s="301" t="s">
        <v>683</v>
      </c>
      <c r="F2651" s="308">
        <f>IF(ISBLANK('4M'!G75),"##BLANK",'4M'!G75)</f>
        <v>0</v>
      </c>
    </row>
    <row r="2652" spans="2:6">
      <c r="B2652" s="1916" t="str">
        <f>'4M'!BJ75</f>
        <v>B0356SST_HD</v>
      </c>
      <c r="C2652" s="239" t="s">
        <v>15175</v>
      </c>
      <c r="E2652" s="301" t="s">
        <v>683</v>
      </c>
      <c r="F2652" s="308">
        <f>IF(ISBLANK('4M'!H75),"##BLANK",'4M'!H75)</f>
        <v>0</v>
      </c>
    </row>
    <row r="2653" spans="2:6">
      <c r="B2653" s="1916" t="str">
        <f>'4M'!BK75</f>
        <v>B0356SST_STD</v>
      </c>
      <c r="C2653" s="239" t="s">
        <v>15176</v>
      </c>
      <c r="E2653" s="301" t="s">
        <v>683</v>
      </c>
      <c r="F2653" s="308">
        <f>IF(ISBLANK('4M'!I75),"##BLANK",'4M'!I75)</f>
        <v>0</v>
      </c>
    </row>
    <row r="2654" spans="2:6">
      <c r="B2654" s="1916" t="str">
        <f>'4M'!BL75</f>
        <v>B0356SST_SLT</v>
      </c>
      <c r="C2654" s="239" t="s">
        <v>15177</v>
      </c>
      <c r="E2654" s="301" t="s">
        <v>683</v>
      </c>
      <c r="F2654" s="308">
        <f>IF(ISBLANK('4M'!J75),"##BLANK",'4M'!J75)</f>
        <v>0</v>
      </c>
    </row>
    <row r="2655" spans="2:6">
      <c r="B2655" s="1916" t="str">
        <f>'4M'!BM75</f>
        <v>B0356SST_STP</v>
      </c>
      <c r="C2655" s="239" t="s">
        <v>15178</v>
      </c>
      <c r="E2655" s="301" t="s">
        <v>683</v>
      </c>
      <c r="F2655" s="308">
        <f>IF(ISBLANK('4M'!K75),"##BLANK",'4M'!K75)</f>
        <v>0</v>
      </c>
    </row>
    <row r="2656" spans="2:6">
      <c r="B2656" s="1916" t="str">
        <f>'4M'!BN75</f>
        <v>B0356SST_SDT</v>
      </c>
      <c r="C2656" s="239" t="s">
        <v>15179</v>
      </c>
      <c r="E2656" s="301" t="s">
        <v>683</v>
      </c>
      <c r="F2656" s="308">
        <f>IF(ISBLANK('4M'!L75),"##BLANK",'4M'!L75)</f>
        <v>0</v>
      </c>
    </row>
    <row r="2657" spans="2:6">
      <c r="B2657" s="1916" t="str">
        <f>'4M'!BO75</f>
        <v>B0356SST_SD</v>
      </c>
      <c r="C2657" s="239" t="s">
        <v>15180</v>
      </c>
      <c r="E2657" s="301" t="s">
        <v>683</v>
      </c>
      <c r="F2657" s="308">
        <f>IF(ISBLANK('4M'!M75),"##BLANK",'4M'!M75)</f>
        <v>0</v>
      </c>
    </row>
    <row r="2658" spans="2:6">
      <c r="B2658" s="1916" t="str">
        <f>'4M'!BP75</f>
        <v>B0356SST_TOT</v>
      </c>
      <c r="C2658" s="239" t="s">
        <v>14108</v>
      </c>
      <c r="E2658" s="301" t="s">
        <v>683</v>
      </c>
      <c r="F2658" s="308">
        <f>IF(ISBLANK('4M'!N75),"##BLANK",'4M'!N75)</f>
        <v>0</v>
      </c>
    </row>
    <row r="2659" spans="2:6">
      <c r="B2659" s="1916" t="str">
        <f>'4M'!BQ75</f>
        <v>B0356SST_C_F</v>
      </c>
      <c r="C2659" s="239" t="s">
        <v>15181</v>
      </c>
      <c r="E2659" s="301" t="s">
        <v>683</v>
      </c>
      <c r="F2659" s="308">
        <f>IF(ISBLANK('4M'!O75),"##BLANK",'4M'!O75)</f>
        <v>0</v>
      </c>
    </row>
    <row r="2660" spans="2:6">
      <c r="B2660" s="1916" t="str">
        <f>'4M'!BR75</f>
        <v>B0356SST_C_SWD</v>
      </c>
      <c r="C2660" s="239" t="s">
        <v>15182</v>
      </c>
      <c r="E2660" s="301" t="s">
        <v>683</v>
      </c>
      <c r="F2660" s="308">
        <f>IF(ISBLANK('4M'!P75),"##BLANK",'4M'!P75)</f>
        <v>0</v>
      </c>
    </row>
    <row r="2661" spans="2:6">
      <c r="B2661" s="1916" t="str">
        <f>'4M'!BS75</f>
        <v>B0356SST_C_HD</v>
      </c>
      <c r="C2661" s="239" t="s">
        <v>15183</v>
      </c>
      <c r="E2661" s="301" t="s">
        <v>683</v>
      </c>
      <c r="F2661" s="308">
        <f>IF(ISBLANK('4M'!Q75),"##BLANK",'4M'!Q75)</f>
        <v>0</v>
      </c>
    </row>
    <row r="2662" spans="2:6">
      <c r="B2662" s="1916" t="str">
        <f>'4M'!BT75</f>
        <v>B0356SST_C_STD</v>
      </c>
      <c r="C2662" s="239" t="s">
        <v>15184</v>
      </c>
      <c r="E2662" s="301" t="s">
        <v>683</v>
      </c>
      <c r="F2662" s="308">
        <f>IF(ISBLANK('4M'!R75),"##BLANK",'4M'!R75)</f>
        <v>0</v>
      </c>
    </row>
    <row r="2663" spans="2:6">
      <c r="B2663" s="1916" t="str">
        <f>'4M'!BU75</f>
        <v>B0356SST_C_SLT</v>
      </c>
      <c r="C2663" s="239" t="s">
        <v>15185</v>
      </c>
      <c r="E2663" s="301" t="s">
        <v>683</v>
      </c>
      <c r="F2663" s="308">
        <f>IF(ISBLANK('4M'!S75),"##BLANK",'4M'!S75)</f>
        <v>0</v>
      </c>
    </row>
    <row r="2664" spans="2:6">
      <c r="B2664" s="1916" t="str">
        <f>'4M'!BV75</f>
        <v>B0356SST_C_STP</v>
      </c>
      <c r="C2664" s="239" t="s">
        <v>15186</v>
      </c>
      <c r="E2664" s="301" t="s">
        <v>683</v>
      </c>
      <c r="F2664" s="308">
        <f>IF(ISBLANK('4M'!T75),"##BLANK",'4M'!T75)</f>
        <v>0</v>
      </c>
    </row>
    <row r="2665" spans="2:6">
      <c r="B2665" s="1916" t="str">
        <f>'4M'!BW75</f>
        <v>B0356SST_C_SDT</v>
      </c>
      <c r="C2665" s="239" t="s">
        <v>15187</v>
      </c>
      <c r="E2665" s="301" t="s">
        <v>683</v>
      </c>
      <c r="F2665" s="308">
        <f>IF(ISBLANK('4M'!U75),"##BLANK",'4M'!U75)</f>
        <v>0</v>
      </c>
    </row>
    <row r="2666" spans="2:6">
      <c r="B2666" s="1916" t="str">
        <f>'4M'!BX75</f>
        <v>B0356SST_C_SD</v>
      </c>
      <c r="C2666" s="239" t="s">
        <v>15188</v>
      </c>
      <c r="E2666" s="301" t="s">
        <v>683</v>
      </c>
      <c r="F2666" s="308">
        <f>IF(ISBLANK('4M'!V75),"##BLANK",'4M'!V75)</f>
        <v>0</v>
      </c>
    </row>
    <row r="2667" spans="2:6">
      <c r="B2667" s="1916" t="str">
        <f>'4M'!BY75</f>
        <v>B0356SST_C_TOT</v>
      </c>
      <c r="C2667" s="239" t="s">
        <v>15189</v>
      </c>
      <c r="E2667" s="301" t="s">
        <v>683</v>
      </c>
      <c r="F2667" s="308">
        <f>IF(ISBLANK('4M'!W75),"##BLANK",'4M'!W75)</f>
        <v>0</v>
      </c>
    </row>
    <row r="2668" spans="2:6">
      <c r="B2668" s="1916" t="str">
        <f>'4M'!BZ75</f>
        <v>B0399SDT_TE</v>
      </c>
      <c r="C2668" s="239" t="s">
        <v>14109</v>
      </c>
      <c r="E2668" s="301" t="s">
        <v>683</v>
      </c>
      <c r="F2668" s="308" t="str">
        <f>IF(ISBLANK('4M'!X75),"##BLANK",'4M'!X75)</f>
        <v>##BLANK</v>
      </c>
    </row>
    <row r="2669" spans="2:6">
      <c r="B2669" s="1916" t="str">
        <f>'4M'!CA75</f>
        <v>B0399SDT_TA</v>
      </c>
      <c r="C2669" s="239" t="s">
        <v>14110</v>
      </c>
      <c r="E2669" s="301" t="s">
        <v>683</v>
      </c>
      <c r="F2669" s="308" t="str">
        <f>IF(ISBLANK('4M'!Y75),"##BLANK",'4M'!Y75)</f>
        <v>##BLANK</v>
      </c>
    </row>
    <row r="2670" spans="2:6">
      <c r="B2670" s="1916" t="str">
        <f>'4M'!CB75</f>
        <v>B0399SDT_TC</v>
      </c>
      <c r="C2670" s="239" t="s">
        <v>14111</v>
      </c>
      <c r="E2670" s="301" t="s">
        <v>683</v>
      </c>
      <c r="F2670" s="308" t="str">
        <f>IF(ISBLANK('4M'!Z75),"##BLANK",'4M'!Z75)</f>
        <v>##BLANK</v>
      </c>
    </row>
    <row r="2671" spans="2:6">
      <c r="B2671" s="1916" t="str">
        <f>'4M'!BH76</f>
        <v>B0357SNC_F</v>
      </c>
      <c r="C2671" s="239" t="s">
        <v>15190</v>
      </c>
      <c r="E2671" s="301" t="s">
        <v>683</v>
      </c>
      <c r="F2671" s="308" t="str">
        <f>IF(ISBLANK('4M'!F76),"##BLANK",'4M'!F76)</f>
        <v>##BLANK</v>
      </c>
    </row>
    <row r="2672" spans="2:6">
      <c r="B2672" s="1916" t="str">
        <f>'4M'!BI76</f>
        <v>B0357SNC_SWD</v>
      </c>
      <c r="C2672" s="239" t="s">
        <v>15191</v>
      </c>
      <c r="E2672" s="301" t="s">
        <v>683</v>
      </c>
      <c r="F2672" s="308" t="str">
        <f>IF(ISBLANK('4M'!G76),"##BLANK",'4M'!G76)</f>
        <v>##BLANK</v>
      </c>
    </row>
    <row r="2673" spans="2:6">
      <c r="B2673" s="1916" t="str">
        <f>'4M'!BJ76</f>
        <v>B0357SNC_HD</v>
      </c>
      <c r="C2673" s="239" t="s">
        <v>15192</v>
      </c>
      <c r="E2673" s="301" t="s">
        <v>683</v>
      </c>
      <c r="F2673" s="308" t="str">
        <f>IF(ISBLANK('4M'!H76),"##BLANK",'4M'!H76)</f>
        <v>##BLANK</v>
      </c>
    </row>
    <row r="2674" spans="2:6">
      <c r="B2674" s="1916" t="str">
        <f>'4M'!BK76</f>
        <v>B0357SNC_STD</v>
      </c>
      <c r="C2674" s="239" t="s">
        <v>15193</v>
      </c>
      <c r="E2674" s="301" t="s">
        <v>683</v>
      </c>
      <c r="F2674" s="308" t="str">
        <f>IF(ISBLANK('4M'!I76),"##BLANK",'4M'!I76)</f>
        <v>##BLANK</v>
      </c>
    </row>
    <row r="2675" spans="2:6">
      <c r="B2675" s="1916" t="str">
        <f>'4M'!BL76</f>
        <v>B0357SNC_SLT</v>
      </c>
      <c r="C2675" s="239" t="s">
        <v>15194</v>
      </c>
      <c r="E2675" s="301" t="s">
        <v>683</v>
      </c>
      <c r="F2675" s="308" t="str">
        <f>IF(ISBLANK('4M'!J76),"##BLANK",'4M'!J76)</f>
        <v>##BLANK</v>
      </c>
    </row>
    <row r="2676" spans="2:6">
      <c r="B2676" s="1916" t="str">
        <f>'4M'!BM76</f>
        <v>B0357SNC_STP</v>
      </c>
      <c r="C2676" s="239" t="s">
        <v>15195</v>
      </c>
      <c r="E2676" s="301" t="s">
        <v>683</v>
      </c>
      <c r="F2676" s="308" t="str">
        <f>IF(ISBLANK('4M'!K76),"##BLANK",'4M'!K76)</f>
        <v>##BLANK</v>
      </c>
    </row>
    <row r="2677" spans="2:6">
      <c r="B2677" s="1916" t="str">
        <f>'4M'!BN76</f>
        <v>B0357SNC_SDT</v>
      </c>
      <c r="C2677" s="239" t="s">
        <v>15196</v>
      </c>
      <c r="E2677" s="301" t="s">
        <v>683</v>
      </c>
      <c r="F2677" s="308" t="str">
        <f>IF(ISBLANK('4M'!L76),"##BLANK",'4M'!L76)</f>
        <v>##BLANK</v>
      </c>
    </row>
    <row r="2678" spans="2:6">
      <c r="B2678" s="1916" t="str">
        <f>'4M'!BO76</f>
        <v>B0357SNC_SD</v>
      </c>
      <c r="C2678" s="239" t="s">
        <v>15197</v>
      </c>
      <c r="E2678" s="301" t="s">
        <v>683</v>
      </c>
      <c r="F2678" s="308" t="str">
        <f>IF(ISBLANK('4M'!M76),"##BLANK",'4M'!M76)</f>
        <v>##BLANK</v>
      </c>
    </row>
    <row r="2679" spans="2:6">
      <c r="B2679" s="1916" t="str">
        <f>'4M'!BP76</f>
        <v>B0357SNC_TOT</v>
      </c>
      <c r="C2679" s="239" t="s">
        <v>14117</v>
      </c>
      <c r="E2679" s="301" t="s">
        <v>683</v>
      </c>
      <c r="F2679" s="308">
        <f>IF(ISBLANK('4M'!N76),"##BLANK",'4M'!N76)</f>
        <v>0</v>
      </c>
    </row>
    <row r="2680" spans="2:6">
      <c r="B2680" s="1916" t="str">
        <f>'4M'!BQ76</f>
        <v>B0357SNC_C_F</v>
      </c>
      <c r="C2680" s="239" t="s">
        <v>15198</v>
      </c>
      <c r="E2680" s="301" t="s">
        <v>683</v>
      </c>
      <c r="F2680" s="308" t="str">
        <f>IF(ISBLANK('4M'!O76),"##BLANK",'4M'!O76)</f>
        <v>##BLANK</v>
      </c>
    </row>
    <row r="2681" spans="2:6">
      <c r="B2681" s="1916" t="str">
        <f>'4M'!BR76</f>
        <v>B0357SNC_C_SWD</v>
      </c>
      <c r="C2681" s="239" t="s">
        <v>15199</v>
      </c>
      <c r="E2681" s="301" t="s">
        <v>683</v>
      </c>
      <c r="F2681" s="308" t="str">
        <f>IF(ISBLANK('4M'!P76),"##BLANK",'4M'!P76)</f>
        <v>##BLANK</v>
      </c>
    </row>
    <row r="2682" spans="2:6">
      <c r="B2682" s="1916" t="str">
        <f>'4M'!BS76</f>
        <v>B0357SNC_C_HD</v>
      </c>
      <c r="C2682" s="239" t="s">
        <v>15200</v>
      </c>
      <c r="E2682" s="301" t="s">
        <v>683</v>
      </c>
      <c r="F2682" s="308" t="str">
        <f>IF(ISBLANK('4M'!Q76),"##BLANK",'4M'!Q76)</f>
        <v>##BLANK</v>
      </c>
    </row>
    <row r="2683" spans="2:6">
      <c r="B2683" s="1916" t="str">
        <f>'4M'!BT76</f>
        <v>B0357SNC_C_STD</v>
      </c>
      <c r="C2683" s="239" t="s">
        <v>15201</v>
      </c>
      <c r="E2683" s="301" t="s">
        <v>683</v>
      </c>
      <c r="F2683" s="308" t="str">
        <f>IF(ISBLANK('4M'!R76),"##BLANK",'4M'!R76)</f>
        <v>##BLANK</v>
      </c>
    </row>
    <row r="2684" spans="2:6">
      <c r="B2684" s="1916" t="str">
        <f>'4M'!BU76</f>
        <v>B0357SNC_C_SLT</v>
      </c>
      <c r="C2684" s="239" t="s">
        <v>15202</v>
      </c>
      <c r="E2684" s="301" t="s">
        <v>683</v>
      </c>
      <c r="F2684" s="308" t="str">
        <f>IF(ISBLANK('4M'!S76),"##BLANK",'4M'!S76)</f>
        <v>##BLANK</v>
      </c>
    </row>
    <row r="2685" spans="2:6">
      <c r="B2685" s="1916" t="str">
        <f>'4M'!BV76</f>
        <v>B0357SNC_C_STP</v>
      </c>
      <c r="C2685" s="239" t="s">
        <v>15203</v>
      </c>
      <c r="E2685" s="301" t="s">
        <v>683</v>
      </c>
      <c r="F2685" s="308" t="str">
        <f>IF(ISBLANK('4M'!T76),"##BLANK",'4M'!T76)</f>
        <v>##BLANK</v>
      </c>
    </row>
    <row r="2686" spans="2:6">
      <c r="B2686" s="1916" t="str">
        <f>'4M'!BW76</f>
        <v>B0357SNC_C_SDT</v>
      </c>
      <c r="C2686" s="239" t="s">
        <v>15204</v>
      </c>
      <c r="E2686" s="301" t="s">
        <v>683</v>
      </c>
      <c r="F2686" s="308" t="str">
        <f>IF(ISBLANK('4M'!U76),"##BLANK",'4M'!U76)</f>
        <v>##BLANK</v>
      </c>
    </row>
    <row r="2687" spans="2:6">
      <c r="B2687" s="1916" t="str">
        <f>'4M'!BX76</f>
        <v>B0357SNC_C_SD</v>
      </c>
      <c r="C2687" s="239" t="s">
        <v>15205</v>
      </c>
      <c r="E2687" s="301" t="s">
        <v>683</v>
      </c>
      <c r="F2687" s="308" t="str">
        <f>IF(ISBLANK('4M'!V76),"##BLANK",'4M'!V76)</f>
        <v>##BLANK</v>
      </c>
    </row>
    <row r="2688" spans="2:6">
      <c r="B2688" s="1916" t="str">
        <f>'4M'!BY76</f>
        <v>B0357SNC_C_TOT</v>
      </c>
      <c r="C2688" s="239" t="s">
        <v>15206</v>
      </c>
      <c r="E2688" s="301" t="s">
        <v>683</v>
      </c>
      <c r="F2688" s="308">
        <f>IF(ISBLANK('4M'!W76),"##BLANK",'4M'!W76)</f>
        <v>0</v>
      </c>
    </row>
    <row r="2689" spans="2:6">
      <c r="B2689" s="1916" t="str">
        <f>'4M'!BH77</f>
        <v>B0358SNO_F</v>
      </c>
      <c r="C2689" s="239" t="s">
        <v>15207</v>
      </c>
      <c r="E2689" s="301" t="s">
        <v>683</v>
      </c>
      <c r="F2689" s="308" t="str">
        <f>IF(ISBLANK('4M'!F77),"##BLANK",'4M'!F77)</f>
        <v>##BLANK</v>
      </c>
    </row>
    <row r="2690" spans="2:6">
      <c r="B2690" s="1916" t="str">
        <f>'4M'!BI77</f>
        <v>B0358SNO_SWD</v>
      </c>
      <c r="C2690" s="239" t="s">
        <v>15208</v>
      </c>
      <c r="E2690" s="301" t="s">
        <v>683</v>
      </c>
      <c r="F2690" s="308" t="str">
        <f>IF(ISBLANK('4M'!G77),"##BLANK",'4M'!G77)</f>
        <v>##BLANK</v>
      </c>
    </row>
    <row r="2691" spans="2:6">
      <c r="B2691" s="1916" t="str">
        <f>'4M'!BJ77</f>
        <v>B0358SNO_HD</v>
      </c>
      <c r="C2691" s="239" t="s">
        <v>15209</v>
      </c>
      <c r="E2691" s="301" t="s">
        <v>683</v>
      </c>
      <c r="F2691" s="308" t="str">
        <f>IF(ISBLANK('4M'!H77),"##BLANK",'4M'!H77)</f>
        <v>##BLANK</v>
      </c>
    </row>
    <row r="2692" spans="2:6">
      <c r="B2692" s="1916" t="str">
        <f>'4M'!BK77</f>
        <v>B0358SNO_STD</v>
      </c>
      <c r="C2692" s="239" t="s">
        <v>15210</v>
      </c>
      <c r="E2692" s="301" t="s">
        <v>683</v>
      </c>
      <c r="F2692" s="308" t="str">
        <f>IF(ISBLANK('4M'!I77),"##BLANK",'4M'!I77)</f>
        <v>##BLANK</v>
      </c>
    </row>
    <row r="2693" spans="2:6">
      <c r="B2693" s="1916" t="str">
        <f>'4M'!BL77</f>
        <v>B0358SNO_SLT</v>
      </c>
      <c r="C2693" s="239" t="s">
        <v>15211</v>
      </c>
      <c r="E2693" s="301" t="s">
        <v>683</v>
      </c>
      <c r="F2693" s="308" t="str">
        <f>IF(ISBLANK('4M'!J77),"##BLANK",'4M'!J77)</f>
        <v>##BLANK</v>
      </c>
    </row>
    <row r="2694" spans="2:6">
      <c r="B2694" s="1916" t="str">
        <f>'4M'!BM77</f>
        <v>B0358SNO_STP</v>
      </c>
      <c r="C2694" s="239" t="s">
        <v>15212</v>
      </c>
      <c r="E2694" s="301" t="s">
        <v>683</v>
      </c>
      <c r="F2694" s="308" t="str">
        <f>IF(ISBLANK('4M'!K77),"##BLANK",'4M'!K77)</f>
        <v>##BLANK</v>
      </c>
    </row>
    <row r="2695" spans="2:6">
      <c r="B2695" s="1916" t="str">
        <f>'4M'!BN77</f>
        <v>B0358SNO_SDT</v>
      </c>
      <c r="C2695" s="239" t="s">
        <v>15213</v>
      </c>
      <c r="E2695" s="301" t="s">
        <v>683</v>
      </c>
      <c r="F2695" s="308" t="str">
        <f>IF(ISBLANK('4M'!L77),"##BLANK",'4M'!L77)</f>
        <v>##BLANK</v>
      </c>
    </row>
    <row r="2696" spans="2:6">
      <c r="B2696" s="1916" t="str">
        <f>'4M'!BO77</f>
        <v>B0358SNO_SD</v>
      </c>
      <c r="C2696" s="239" t="s">
        <v>15214</v>
      </c>
      <c r="E2696" s="301" t="s">
        <v>683</v>
      </c>
      <c r="F2696" s="308" t="str">
        <f>IF(ISBLANK('4M'!M77),"##BLANK",'4M'!M77)</f>
        <v>##BLANK</v>
      </c>
    </row>
    <row r="2697" spans="2:6">
      <c r="B2697" s="1916" t="str">
        <f>'4M'!BP77</f>
        <v>B0358SNO_TOT</v>
      </c>
      <c r="C2697" s="239" t="s">
        <v>14123</v>
      </c>
      <c r="E2697" s="301" t="s">
        <v>683</v>
      </c>
      <c r="F2697" s="308">
        <f>IF(ISBLANK('4M'!N77),"##BLANK",'4M'!N77)</f>
        <v>0</v>
      </c>
    </row>
    <row r="2698" spans="2:6">
      <c r="B2698" s="1916" t="str">
        <f>'4M'!BQ77</f>
        <v>B0358SNO_C_F</v>
      </c>
      <c r="C2698" s="239" t="s">
        <v>15215</v>
      </c>
      <c r="E2698" s="301" t="s">
        <v>683</v>
      </c>
      <c r="F2698" s="308" t="str">
        <f>IF(ISBLANK('4M'!O77),"##BLANK",'4M'!O77)</f>
        <v>##BLANK</v>
      </c>
    </row>
    <row r="2699" spans="2:6">
      <c r="B2699" s="1916" t="str">
        <f>'4M'!BR77</f>
        <v>B0358SNO_C_SWD</v>
      </c>
      <c r="C2699" s="239" t="s">
        <v>15216</v>
      </c>
      <c r="E2699" s="301" t="s">
        <v>683</v>
      </c>
      <c r="F2699" s="307" t="str">
        <f>IF(ISBLANK('4M'!P77),"##BLANK",'4M'!P77)</f>
        <v>##BLANK</v>
      </c>
    </row>
    <row r="2700" spans="2:6">
      <c r="B2700" s="1916" t="str">
        <f>'4M'!BS77</f>
        <v>B0358SNO_C_HD</v>
      </c>
      <c r="C2700" s="239" t="s">
        <v>15217</v>
      </c>
      <c r="E2700" s="301" t="s">
        <v>683</v>
      </c>
      <c r="F2700" s="307" t="str">
        <f>IF(ISBLANK('4M'!Q77),"##BLANK",'4M'!Q77)</f>
        <v>##BLANK</v>
      </c>
    </row>
    <row r="2701" spans="2:6">
      <c r="B2701" s="1916" t="str">
        <f>'4M'!BT77</f>
        <v>B0358SNO_C_STD</v>
      </c>
      <c r="C2701" s="239" t="s">
        <v>15218</v>
      </c>
      <c r="E2701" s="301" t="s">
        <v>683</v>
      </c>
      <c r="F2701" s="307" t="str">
        <f>IF(ISBLANK('4M'!R77),"##BLANK",'4M'!R77)</f>
        <v>##BLANK</v>
      </c>
    </row>
    <row r="2702" spans="2:6">
      <c r="B2702" s="1916" t="str">
        <f>'4M'!BU77</f>
        <v>B0358SNO_C_SLT</v>
      </c>
      <c r="C2702" s="239" t="s">
        <v>15219</v>
      </c>
      <c r="E2702" s="301" t="s">
        <v>683</v>
      </c>
      <c r="F2702" s="307" t="str">
        <f>IF(ISBLANK('4M'!S77),"##BLANK",'4M'!S77)</f>
        <v>##BLANK</v>
      </c>
    </row>
    <row r="2703" spans="2:6">
      <c r="B2703" s="1916" t="str">
        <f>'4M'!BV77</f>
        <v>B0358SNO_C_STP</v>
      </c>
      <c r="C2703" s="239" t="s">
        <v>15220</v>
      </c>
      <c r="E2703" s="301" t="s">
        <v>683</v>
      </c>
      <c r="F2703" s="307" t="str">
        <f>IF(ISBLANK('4M'!T77),"##BLANK",'4M'!T77)</f>
        <v>##BLANK</v>
      </c>
    </row>
    <row r="2704" spans="2:6">
      <c r="B2704" s="1916" t="str">
        <f>'4M'!BW77</f>
        <v>B0358SNO_C_SDT</v>
      </c>
      <c r="C2704" s="239" t="s">
        <v>15221</v>
      </c>
      <c r="E2704" s="301" t="s">
        <v>683</v>
      </c>
      <c r="F2704" s="307" t="str">
        <f>IF(ISBLANK('4M'!U77),"##BLANK",'4M'!U77)</f>
        <v>##BLANK</v>
      </c>
    </row>
    <row r="2705" spans="2:6">
      <c r="B2705" s="1916" t="str">
        <f>'4M'!BX77</f>
        <v>B0358SNO_C_SD</v>
      </c>
      <c r="C2705" s="239" t="s">
        <v>15222</v>
      </c>
      <c r="E2705" s="301" t="s">
        <v>683</v>
      </c>
      <c r="F2705" s="307" t="str">
        <f>IF(ISBLANK('4M'!V77),"##BLANK",'4M'!V77)</f>
        <v>##BLANK</v>
      </c>
    </row>
    <row r="2706" spans="2:6">
      <c r="B2706" s="1916" t="str">
        <f>'4M'!BY77</f>
        <v>B0358SNO_C_TOT</v>
      </c>
      <c r="C2706" s="239" t="s">
        <v>15223</v>
      </c>
      <c r="E2706" s="301" t="s">
        <v>683</v>
      </c>
      <c r="F2706" s="307">
        <f>IF(ISBLANK('4M'!W77),"##BLANK",'4M'!W77)</f>
        <v>0</v>
      </c>
    </row>
    <row r="2707" spans="2:6">
      <c r="B2707" s="1916" t="str">
        <f>'4M'!BH78</f>
        <v>B0359SNT_F</v>
      </c>
      <c r="C2707" s="239" t="s">
        <v>15224</v>
      </c>
      <c r="E2707" s="301" t="s">
        <v>683</v>
      </c>
      <c r="F2707" s="307">
        <f>IF(ISBLANK('4M'!F78),"##BLANK",'4M'!F78)</f>
        <v>0</v>
      </c>
    </row>
    <row r="2708" spans="2:6">
      <c r="B2708" s="1916" t="str">
        <f>'4M'!BI78</f>
        <v>B0359SNT_SWD</v>
      </c>
      <c r="C2708" s="239" t="s">
        <v>15225</v>
      </c>
      <c r="E2708" s="301" t="s">
        <v>683</v>
      </c>
      <c r="F2708" s="307">
        <f>IF(ISBLANK('4M'!G78),"##BLANK",'4M'!G78)</f>
        <v>0</v>
      </c>
    </row>
    <row r="2709" spans="2:6">
      <c r="B2709" s="1916" t="str">
        <f>'4M'!BJ78</f>
        <v>B0359SNT_HD</v>
      </c>
      <c r="C2709" s="239" t="s">
        <v>15226</v>
      </c>
      <c r="E2709" s="301" t="s">
        <v>683</v>
      </c>
      <c r="F2709" s="307">
        <f>IF(ISBLANK('4M'!H78),"##BLANK",'4M'!H78)</f>
        <v>0</v>
      </c>
    </row>
    <row r="2710" spans="2:6">
      <c r="B2710" s="1916" t="str">
        <f>'4M'!BK78</f>
        <v>B0359SNT_STD</v>
      </c>
      <c r="C2710" s="239" t="s">
        <v>15227</v>
      </c>
      <c r="E2710" s="301" t="s">
        <v>683</v>
      </c>
      <c r="F2710" s="307">
        <f>IF(ISBLANK('4M'!I78),"##BLANK",'4M'!I78)</f>
        <v>0</v>
      </c>
    </row>
    <row r="2711" spans="2:6">
      <c r="B2711" s="1916" t="str">
        <f>'4M'!BL78</f>
        <v>B0359SNT_SLT</v>
      </c>
      <c r="C2711" s="239" t="s">
        <v>15228</v>
      </c>
      <c r="E2711" s="301" t="s">
        <v>683</v>
      </c>
      <c r="F2711" s="307">
        <f>IF(ISBLANK('4M'!J78),"##BLANK",'4M'!J78)</f>
        <v>0</v>
      </c>
    </row>
    <row r="2712" spans="2:6">
      <c r="B2712" s="1916" t="str">
        <f>'4M'!BM78</f>
        <v>B0359SNT_STP</v>
      </c>
      <c r="C2712" s="239" t="s">
        <v>15229</v>
      </c>
      <c r="E2712" s="301" t="s">
        <v>683</v>
      </c>
      <c r="F2712" s="307">
        <f>IF(ISBLANK('4M'!K78),"##BLANK",'4M'!K78)</f>
        <v>0</v>
      </c>
    </row>
    <row r="2713" spans="2:6">
      <c r="B2713" s="1916" t="str">
        <f>'4M'!BN78</f>
        <v>B0359SNT_SDT</v>
      </c>
      <c r="C2713" s="239" t="s">
        <v>15230</v>
      </c>
      <c r="E2713" s="301" t="s">
        <v>683</v>
      </c>
      <c r="F2713" s="307">
        <f>IF(ISBLANK('4M'!L78),"##BLANK",'4M'!L78)</f>
        <v>0</v>
      </c>
    </row>
    <row r="2714" spans="2:6">
      <c r="B2714" s="1916" t="str">
        <f>'4M'!BO78</f>
        <v>B0359SNT_SD</v>
      </c>
      <c r="C2714" s="239" t="s">
        <v>15231</v>
      </c>
      <c r="E2714" s="301" t="s">
        <v>683</v>
      </c>
      <c r="F2714" s="307">
        <f>IF(ISBLANK('4M'!M78),"##BLANK",'4M'!M78)</f>
        <v>0</v>
      </c>
    </row>
    <row r="2715" spans="2:6">
      <c r="B2715" s="1916" t="str">
        <f>'4M'!BP78</f>
        <v>B0359SNT_TOT</v>
      </c>
      <c r="C2715" s="239" t="s">
        <v>14129</v>
      </c>
      <c r="E2715" s="301" t="s">
        <v>683</v>
      </c>
      <c r="F2715" s="307">
        <f>IF(ISBLANK('4M'!N78),"##BLANK",'4M'!N78)</f>
        <v>0</v>
      </c>
    </row>
    <row r="2716" spans="2:6">
      <c r="B2716" s="1916" t="str">
        <f>'4M'!BQ78</f>
        <v>B0359SNT_C_F</v>
      </c>
      <c r="C2716" s="239" t="s">
        <v>15232</v>
      </c>
      <c r="E2716" s="301" t="s">
        <v>683</v>
      </c>
      <c r="F2716" s="307">
        <f>IF(ISBLANK('4M'!O78),"##BLANK",'4M'!O78)</f>
        <v>0</v>
      </c>
    </row>
    <row r="2717" spans="2:6">
      <c r="B2717" s="1916" t="str">
        <f>'4M'!BR78</f>
        <v>B0359SNT_C_SWD</v>
      </c>
      <c r="C2717" s="239" t="s">
        <v>15233</v>
      </c>
      <c r="E2717" s="301" t="s">
        <v>683</v>
      </c>
      <c r="F2717" s="307">
        <f>IF(ISBLANK('4M'!P78),"##BLANK",'4M'!P78)</f>
        <v>0</v>
      </c>
    </row>
    <row r="2718" spans="2:6">
      <c r="B2718" s="1916" t="str">
        <f>'4M'!BS78</f>
        <v>B0359SNT_C_HD</v>
      </c>
      <c r="C2718" s="239" t="s">
        <v>15234</v>
      </c>
      <c r="E2718" s="301" t="s">
        <v>683</v>
      </c>
      <c r="F2718" s="307">
        <f>IF(ISBLANK('4M'!Q78),"##BLANK",'4M'!Q78)</f>
        <v>0</v>
      </c>
    </row>
    <row r="2719" spans="2:6">
      <c r="B2719" s="1916" t="str">
        <f>'4M'!BT78</f>
        <v>B0359SNT_C_STD</v>
      </c>
      <c r="C2719" s="239" t="s">
        <v>15235</v>
      </c>
      <c r="E2719" s="301" t="s">
        <v>683</v>
      </c>
      <c r="F2719" s="307">
        <f>IF(ISBLANK('4M'!R78),"##BLANK",'4M'!R78)</f>
        <v>0</v>
      </c>
    </row>
    <row r="2720" spans="2:6">
      <c r="B2720" s="1916" t="str">
        <f>'4M'!BU78</f>
        <v>B0359SNT_C_SLT</v>
      </c>
      <c r="C2720" s="239" t="s">
        <v>15236</v>
      </c>
      <c r="E2720" s="301" t="s">
        <v>683</v>
      </c>
      <c r="F2720" s="307">
        <f>IF(ISBLANK('4M'!S78),"##BLANK",'4M'!S78)</f>
        <v>0</v>
      </c>
    </row>
    <row r="2721" spans="2:6">
      <c r="B2721" s="1916" t="str">
        <f>'4M'!BV78</f>
        <v>B0359SNT_C_STP</v>
      </c>
      <c r="C2721" s="239" t="s">
        <v>15237</v>
      </c>
      <c r="E2721" s="301" t="s">
        <v>683</v>
      </c>
      <c r="F2721" s="307">
        <f>IF(ISBLANK('4M'!T78),"##BLANK",'4M'!T78)</f>
        <v>0</v>
      </c>
    </row>
    <row r="2722" spans="2:6">
      <c r="B2722" s="1916" t="str">
        <f>'4M'!BW78</f>
        <v>B0359SNT_C_SDT</v>
      </c>
      <c r="C2722" s="239" t="s">
        <v>15238</v>
      </c>
      <c r="E2722" s="301" t="s">
        <v>683</v>
      </c>
      <c r="F2722" s="307">
        <f>IF(ISBLANK('4M'!U78),"##BLANK",'4M'!U78)</f>
        <v>0</v>
      </c>
    </row>
    <row r="2723" spans="2:6">
      <c r="B2723" s="1916" t="str">
        <f>'4M'!BX78</f>
        <v>B0359SNT_C_SD</v>
      </c>
      <c r="C2723" s="239" t="s">
        <v>15239</v>
      </c>
      <c r="E2723" s="301" t="s">
        <v>683</v>
      </c>
      <c r="F2723" s="307">
        <f>IF(ISBLANK('4M'!V78),"##BLANK",'4M'!V78)</f>
        <v>0</v>
      </c>
    </row>
    <row r="2724" spans="2:6">
      <c r="B2724" s="1916" t="str">
        <f>'4M'!BY78</f>
        <v>B0359SNT_C_TOT</v>
      </c>
      <c r="C2724" s="239" t="s">
        <v>15240</v>
      </c>
      <c r="E2724" s="301" t="s">
        <v>683</v>
      </c>
      <c r="F2724" s="307">
        <f>IF(ISBLANK('4M'!W78),"##BLANK",'4M'!W78)</f>
        <v>0</v>
      </c>
    </row>
    <row r="2725" spans="2:6">
      <c r="B2725" s="1916" t="str">
        <f>'4M'!BZ78</f>
        <v>B0400NSDT_TE</v>
      </c>
      <c r="C2725" s="239" t="s">
        <v>14130</v>
      </c>
      <c r="E2725" s="301" t="s">
        <v>683</v>
      </c>
      <c r="F2725" s="307" t="str">
        <f>IF(ISBLANK('4M'!X78),"##BLANK",'4M'!X78)</f>
        <v>##BLANK</v>
      </c>
    </row>
    <row r="2726" spans="2:6">
      <c r="B2726" s="1916" t="str">
        <f>'4M'!CA78</f>
        <v>B0400NSDT_TA</v>
      </c>
      <c r="C2726" s="239" t="s">
        <v>14131</v>
      </c>
      <c r="E2726" s="301" t="s">
        <v>683</v>
      </c>
      <c r="F2726" s="307" t="str">
        <f>IF(ISBLANK('4M'!Y78),"##BLANK",'4M'!Y78)</f>
        <v>##BLANK</v>
      </c>
    </row>
    <row r="2727" spans="2:6">
      <c r="B2727" s="1916" t="str">
        <f>'4M'!CB78</f>
        <v>B0400NSDT_TC</v>
      </c>
      <c r="C2727" s="239" t="s">
        <v>14132</v>
      </c>
      <c r="E2727" s="301" t="s">
        <v>683</v>
      </c>
      <c r="F2727" s="307" t="str">
        <f>IF(ISBLANK('4M'!Z78),"##BLANK",'4M'!Z78)</f>
        <v>##BLANK</v>
      </c>
    </row>
    <row r="2728" spans="2:6">
      <c r="B2728" s="1916" t="str">
        <f>'4M'!BH79</f>
        <v>B0360ADC_F</v>
      </c>
      <c r="C2728" s="239" t="s">
        <v>15241</v>
      </c>
      <c r="E2728" s="301" t="s">
        <v>683</v>
      </c>
      <c r="F2728" s="307" t="str">
        <f>IF(ISBLANK('4M'!F79),"##BLANK",'4M'!F79)</f>
        <v>##BLANK</v>
      </c>
    </row>
    <row r="2729" spans="2:6">
      <c r="B2729" s="1916" t="str">
        <f>'4M'!BI79</f>
        <v>B0360ADC_SWD</v>
      </c>
      <c r="C2729" s="239" t="s">
        <v>15242</v>
      </c>
      <c r="E2729" s="301" t="s">
        <v>683</v>
      </c>
      <c r="F2729" s="307" t="str">
        <f>IF(ISBLANK('4M'!G79),"##BLANK",'4M'!G79)</f>
        <v>##BLANK</v>
      </c>
    </row>
    <row r="2730" spans="2:6">
      <c r="B2730" s="1916" t="str">
        <f>'4M'!BJ79</f>
        <v>B0360ADC_HD</v>
      </c>
      <c r="C2730" s="239" t="s">
        <v>15243</v>
      </c>
      <c r="E2730" s="301" t="s">
        <v>683</v>
      </c>
      <c r="F2730" s="307" t="str">
        <f>IF(ISBLANK('4M'!H79),"##BLANK",'4M'!H79)</f>
        <v>##BLANK</v>
      </c>
    </row>
    <row r="2731" spans="2:6">
      <c r="B2731" s="1916" t="str">
        <f>'4M'!BK79</f>
        <v>B0360ADC_STD</v>
      </c>
      <c r="C2731" s="239" t="s">
        <v>15244</v>
      </c>
      <c r="E2731" s="301" t="s">
        <v>683</v>
      </c>
      <c r="F2731" s="307" t="str">
        <f>IF(ISBLANK('4M'!I79),"##BLANK",'4M'!I79)</f>
        <v>##BLANK</v>
      </c>
    </row>
    <row r="2732" spans="2:6">
      <c r="B2732" s="1916" t="str">
        <f>'4M'!BL79</f>
        <v>B0360ADC_SLT</v>
      </c>
      <c r="C2732" s="239" t="s">
        <v>15245</v>
      </c>
      <c r="E2732" s="301" t="s">
        <v>683</v>
      </c>
      <c r="F2732" s="307" t="str">
        <f>IF(ISBLANK('4M'!J79),"##BLANK",'4M'!J79)</f>
        <v>##BLANK</v>
      </c>
    </row>
    <row r="2733" spans="2:6">
      <c r="B2733" s="1916" t="str">
        <f>'4M'!BM79</f>
        <v>B0360ADC_STP</v>
      </c>
      <c r="C2733" s="239" t="s">
        <v>15246</v>
      </c>
      <c r="E2733" s="301" t="s">
        <v>683</v>
      </c>
      <c r="F2733" s="307" t="str">
        <f>IF(ISBLANK('4M'!K79),"##BLANK",'4M'!K79)</f>
        <v>##BLANK</v>
      </c>
    </row>
    <row r="2734" spans="2:6">
      <c r="B2734" s="1916" t="str">
        <f>'4M'!BN79</f>
        <v>B0360ADC_SDT</v>
      </c>
      <c r="C2734" s="239" t="s">
        <v>15247</v>
      </c>
      <c r="E2734" s="301" t="s">
        <v>683</v>
      </c>
      <c r="F2734" s="307" t="str">
        <f>IF(ISBLANK('4M'!L79),"##BLANK",'4M'!L79)</f>
        <v>##BLANK</v>
      </c>
    </row>
    <row r="2735" spans="2:6">
      <c r="B2735" s="1916" t="str">
        <f>'4M'!BO79</f>
        <v>B0360ADC_SD</v>
      </c>
      <c r="C2735" s="239" t="s">
        <v>15248</v>
      </c>
      <c r="E2735" s="301" t="s">
        <v>683</v>
      </c>
      <c r="F2735" s="307" t="str">
        <f>IF(ISBLANK('4M'!M79),"##BLANK",'4M'!M79)</f>
        <v>##BLANK</v>
      </c>
    </row>
    <row r="2736" spans="2:6">
      <c r="B2736" s="1916" t="str">
        <f>'4M'!BP79</f>
        <v>B0360ADC_TOT</v>
      </c>
      <c r="C2736" s="239" t="s">
        <v>14138</v>
      </c>
      <c r="E2736" s="301" t="s">
        <v>683</v>
      </c>
      <c r="F2736" s="307">
        <f>IF(ISBLANK('4M'!N79),"##BLANK",'4M'!N79)</f>
        <v>0</v>
      </c>
    </row>
    <row r="2737" spans="2:6">
      <c r="B2737" s="1916" t="str">
        <f>'4M'!BZ79</f>
        <v>B0401AL1C_TE</v>
      </c>
      <c r="C2737" s="239" t="s">
        <v>14139</v>
      </c>
      <c r="E2737" s="301" t="s">
        <v>683</v>
      </c>
      <c r="F2737" s="307" t="str">
        <f>IF(ISBLANK('4M'!X79),"##BLANK",'4M'!X79)</f>
        <v>##BLANK</v>
      </c>
    </row>
    <row r="2738" spans="2:6">
      <c r="B2738" s="1916" t="str">
        <f>'4M'!CA79</f>
        <v>B0401AL1C_TA</v>
      </c>
      <c r="C2738" s="239" t="s">
        <v>14140</v>
      </c>
      <c r="E2738" s="301" t="s">
        <v>683</v>
      </c>
      <c r="F2738" s="307" t="str">
        <f>IF(ISBLANK('4M'!Y79),"##BLANK",'4M'!Y79)</f>
        <v>##BLANK</v>
      </c>
    </row>
    <row r="2739" spans="2:6">
      <c r="B2739" s="1916" t="str">
        <f>'4M'!CB79</f>
        <v>B0401AL1C_TC</v>
      </c>
      <c r="C2739" s="239" t="s">
        <v>14141</v>
      </c>
      <c r="E2739" s="301" t="s">
        <v>683</v>
      </c>
      <c r="F2739" s="307" t="str">
        <f>IF(ISBLANK('4M'!Z79),"##BLANK",'4M'!Z79)</f>
        <v>##BLANK</v>
      </c>
    </row>
    <row r="2740" spans="2:6">
      <c r="B2740" s="1916" t="str">
        <f>'4M'!BH80</f>
        <v>B0361ADO_F</v>
      </c>
      <c r="C2740" s="239" t="s">
        <v>15249</v>
      </c>
      <c r="E2740" s="301" t="s">
        <v>683</v>
      </c>
      <c r="F2740" s="307" t="str">
        <f>IF(ISBLANK('4M'!F80),"##BLANK",'4M'!F80)</f>
        <v>##BLANK</v>
      </c>
    </row>
    <row r="2741" spans="2:6">
      <c r="B2741" s="1916" t="str">
        <f>'4M'!BI80</f>
        <v>B0361ADO_SWD</v>
      </c>
      <c r="C2741" s="239" t="s">
        <v>15250</v>
      </c>
      <c r="E2741" s="301" t="s">
        <v>683</v>
      </c>
      <c r="F2741" s="307" t="str">
        <f>IF(ISBLANK('4M'!G80),"##BLANK",'4M'!G80)</f>
        <v>##BLANK</v>
      </c>
    </row>
    <row r="2742" spans="2:6">
      <c r="B2742" s="1916" t="str">
        <f>'4M'!BJ80</f>
        <v>B0361ADO_HD</v>
      </c>
      <c r="C2742" s="239" t="s">
        <v>15251</v>
      </c>
      <c r="E2742" s="301" t="s">
        <v>683</v>
      </c>
      <c r="F2742" s="307" t="str">
        <f>IF(ISBLANK('4M'!H80),"##BLANK",'4M'!H80)</f>
        <v>##BLANK</v>
      </c>
    </row>
    <row r="2743" spans="2:6">
      <c r="B2743" s="1916" t="str">
        <f>'4M'!BK80</f>
        <v>B0361ADO_STD</v>
      </c>
      <c r="C2743" s="239" t="s">
        <v>15252</v>
      </c>
      <c r="E2743" s="301" t="s">
        <v>683</v>
      </c>
      <c r="F2743" s="307" t="str">
        <f>IF(ISBLANK('4M'!I80),"##BLANK",'4M'!I80)</f>
        <v>##BLANK</v>
      </c>
    </row>
    <row r="2744" spans="2:6">
      <c r="B2744" s="1916" t="str">
        <f>'4M'!BL80</f>
        <v>B0361ADO_SLT</v>
      </c>
      <c r="C2744" s="239" t="s">
        <v>15253</v>
      </c>
      <c r="E2744" s="301" t="s">
        <v>683</v>
      </c>
      <c r="F2744" s="307" t="str">
        <f>IF(ISBLANK('4M'!J80),"##BLANK",'4M'!J80)</f>
        <v>##BLANK</v>
      </c>
    </row>
    <row r="2745" spans="2:6">
      <c r="B2745" s="1916" t="str">
        <f>'4M'!BM80</f>
        <v>B0361ADO_STP</v>
      </c>
      <c r="C2745" s="239" t="s">
        <v>15254</v>
      </c>
      <c r="E2745" s="301" t="s">
        <v>683</v>
      </c>
      <c r="F2745" s="307" t="str">
        <f>IF(ISBLANK('4M'!K80),"##BLANK",'4M'!K80)</f>
        <v>##BLANK</v>
      </c>
    </row>
    <row r="2746" spans="2:6">
      <c r="B2746" s="1916" t="str">
        <f>'4M'!BN80</f>
        <v>B0361ADO_SDT</v>
      </c>
      <c r="C2746" s="239" t="s">
        <v>15255</v>
      </c>
      <c r="E2746" s="301" t="s">
        <v>683</v>
      </c>
      <c r="F2746" s="307" t="str">
        <f>IF(ISBLANK('4M'!L80),"##BLANK",'4M'!L80)</f>
        <v>##BLANK</v>
      </c>
    </row>
    <row r="2747" spans="2:6">
      <c r="B2747" s="1916" t="str">
        <f>'4M'!BO80</f>
        <v>B0361ADO_SD</v>
      </c>
      <c r="C2747" s="239" t="s">
        <v>15256</v>
      </c>
      <c r="E2747" s="301" t="s">
        <v>683</v>
      </c>
      <c r="F2747" s="307" t="str">
        <f>IF(ISBLANK('4M'!M80),"##BLANK",'4M'!M80)</f>
        <v>##BLANK</v>
      </c>
    </row>
    <row r="2748" spans="2:6">
      <c r="B2748" s="1916" t="str">
        <f>'4M'!BP80</f>
        <v>B0361ADO_TOT</v>
      </c>
      <c r="C2748" s="239" t="s">
        <v>14147</v>
      </c>
      <c r="E2748" s="301" t="s">
        <v>683</v>
      </c>
      <c r="F2748" s="307">
        <f>IF(ISBLANK('4M'!N80),"##BLANK",'4M'!N80)</f>
        <v>0</v>
      </c>
    </row>
    <row r="2749" spans="2:6">
      <c r="B2749" s="1916" t="str">
        <f>'4M'!BZ80</f>
        <v>B0402AL1O_TE</v>
      </c>
      <c r="C2749" s="239" t="s">
        <v>14148</v>
      </c>
      <c r="E2749" s="301" t="s">
        <v>683</v>
      </c>
      <c r="F2749" s="307" t="str">
        <f>IF(ISBLANK('4M'!X80),"##BLANK",'4M'!X80)</f>
        <v>##BLANK</v>
      </c>
    </row>
    <row r="2750" spans="2:6">
      <c r="B2750" s="1916" t="str">
        <f>'4M'!CA80</f>
        <v>B0402AL1O_TA</v>
      </c>
      <c r="C2750" s="239" t="s">
        <v>14149</v>
      </c>
      <c r="E2750" s="301" t="s">
        <v>683</v>
      </c>
      <c r="F2750" s="307" t="str">
        <f>IF(ISBLANK('4M'!Y80),"##BLANK",'4M'!Y80)</f>
        <v>##BLANK</v>
      </c>
    </row>
    <row r="2751" spans="2:6">
      <c r="B2751" s="1916" t="str">
        <f>'4M'!CB80</f>
        <v>B0402AL1O_TC</v>
      </c>
      <c r="C2751" s="239" t="s">
        <v>14150</v>
      </c>
      <c r="E2751" s="301" t="s">
        <v>683</v>
      </c>
      <c r="F2751" s="307" t="str">
        <f>IF(ISBLANK('4M'!Z80),"##BLANK",'4M'!Z80)</f>
        <v>##BLANK</v>
      </c>
    </row>
    <row r="2752" spans="2:6">
      <c r="B2752" s="1916" t="str">
        <f>'4M'!BH81</f>
        <v>B0362ADC_F</v>
      </c>
      <c r="C2752" s="239" t="s">
        <v>15257</v>
      </c>
      <c r="E2752" s="301" t="s">
        <v>683</v>
      </c>
      <c r="F2752" s="307" t="str">
        <f>IF(ISBLANK('4M'!F81),"##BLANK",'4M'!F81)</f>
        <v>##BLANK</v>
      </c>
    </row>
    <row r="2753" spans="2:6">
      <c r="B2753" s="1916" t="str">
        <f>'4M'!BI81</f>
        <v>B0362ADC_SWD</v>
      </c>
      <c r="C2753" s="239" t="s">
        <v>15258</v>
      </c>
      <c r="E2753" s="301" t="s">
        <v>683</v>
      </c>
      <c r="F2753" s="307" t="str">
        <f>IF(ISBLANK('4M'!G81),"##BLANK",'4M'!G81)</f>
        <v>##BLANK</v>
      </c>
    </row>
    <row r="2754" spans="2:6">
      <c r="B2754" s="1916" t="str">
        <f>'4M'!BJ81</f>
        <v>B0362ADC_HD</v>
      </c>
      <c r="C2754" s="239" t="s">
        <v>15259</v>
      </c>
      <c r="E2754" s="301" t="s">
        <v>683</v>
      </c>
      <c r="F2754" s="307" t="str">
        <f>IF(ISBLANK('4M'!H81),"##BLANK",'4M'!H81)</f>
        <v>##BLANK</v>
      </c>
    </row>
    <row r="2755" spans="2:6">
      <c r="B2755" s="1916" t="str">
        <f>'4M'!BK81</f>
        <v>B0362ADC_STD</v>
      </c>
      <c r="C2755" s="239" t="s">
        <v>15260</v>
      </c>
      <c r="E2755" s="301" t="s">
        <v>683</v>
      </c>
      <c r="F2755" s="307" t="str">
        <f>IF(ISBLANK('4M'!I81),"##BLANK",'4M'!I81)</f>
        <v>##BLANK</v>
      </c>
    </row>
    <row r="2756" spans="2:6">
      <c r="B2756" s="1916" t="str">
        <f>'4M'!BL81</f>
        <v>B0362ADC_SLT</v>
      </c>
      <c r="C2756" s="239" t="s">
        <v>15261</v>
      </c>
      <c r="E2756" s="301" t="s">
        <v>683</v>
      </c>
      <c r="F2756" s="307" t="str">
        <f>IF(ISBLANK('4M'!J81),"##BLANK",'4M'!J81)</f>
        <v>##BLANK</v>
      </c>
    </row>
    <row r="2757" spans="2:6">
      <c r="B2757" s="1916" t="str">
        <f>'4M'!BM81</f>
        <v>B0362ADC_STP</v>
      </c>
      <c r="C2757" s="239" t="s">
        <v>15262</v>
      </c>
      <c r="E2757" s="301" t="s">
        <v>683</v>
      </c>
      <c r="F2757" s="307" t="str">
        <f>IF(ISBLANK('4M'!K81),"##BLANK",'4M'!K81)</f>
        <v>##BLANK</v>
      </c>
    </row>
    <row r="2758" spans="2:6">
      <c r="B2758" s="1916" t="str">
        <f>'4M'!BN81</f>
        <v>B0362ADC_SDT</v>
      </c>
      <c r="C2758" s="239" t="s">
        <v>15263</v>
      </c>
      <c r="E2758" s="301" t="s">
        <v>683</v>
      </c>
      <c r="F2758" s="307" t="str">
        <f>IF(ISBLANK('4M'!L81),"##BLANK",'4M'!L81)</f>
        <v>##BLANK</v>
      </c>
    </row>
    <row r="2759" spans="2:6">
      <c r="B2759" s="1916" t="str">
        <f>'4M'!BO81</f>
        <v>B0362ADC_SD</v>
      </c>
      <c r="C2759" s="239" t="s">
        <v>15264</v>
      </c>
      <c r="E2759" s="301" t="s">
        <v>683</v>
      </c>
      <c r="F2759" s="307" t="str">
        <f>IF(ISBLANK('4M'!M81),"##BLANK",'4M'!M81)</f>
        <v>##BLANK</v>
      </c>
    </row>
    <row r="2760" spans="2:6">
      <c r="B2760" s="1916" t="str">
        <f>'4M'!BP81</f>
        <v>B0362ADC_TOT</v>
      </c>
      <c r="C2760" s="239" t="s">
        <v>14156</v>
      </c>
      <c r="E2760" s="301" t="s">
        <v>683</v>
      </c>
      <c r="F2760" s="307">
        <f>IF(ISBLANK('4M'!N81),"##BLANK",'4M'!N81)</f>
        <v>0</v>
      </c>
    </row>
    <row r="2761" spans="2:6">
      <c r="B2761" s="1916" t="str">
        <f>'4M'!BZ81</f>
        <v>B0403AL2C_TE</v>
      </c>
      <c r="C2761" s="239" t="s">
        <v>14157</v>
      </c>
      <c r="E2761" s="301" t="s">
        <v>683</v>
      </c>
      <c r="F2761" s="307" t="str">
        <f>IF(ISBLANK('4M'!X81),"##BLANK",'4M'!X81)</f>
        <v>##BLANK</v>
      </c>
    </row>
    <row r="2762" spans="2:6">
      <c r="B2762" s="1916" t="str">
        <f>'4M'!CA81</f>
        <v>B0403AL2C_TA</v>
      </c>
      <c r="C2762" s="239" t="s">
        <v>14158</v>
      </c>
      <c r="E2762" s="301" t="s">
        <v>683</v>
      </c>
      <c r="F2762" s="307" t="str">
        <f>IF(ISBLANK('4M'!Y81),"##BLANK",'4M'!Y81)</f>
        <v>##BLANK</v>
      </c>
    </row>
    <row r="2763" spans="2:6">
      <c r="B2763" s="1916" t="str">
        <f>'4M'!CB81</f>
        <v>B0403AL2C_TC</v>
      </c>
      <c r="C2763" s="239" t="s">
        <v>14159</v>
      </c>
      <c r="E2763" s="301" t="s">
        <v>683</v>
      </c>
      <c r="F2763" s="307" t="str">
        <f>IF(ISBLANK('4M'!Z81),"##BLANK",'4M'!Z81)</f>
        <v>##BLANK</v>
      </c>
    </row>
    <row r="2764" spans="2:6">
      <c r="B2764" s="1916" t="str">
        <f>'4M'!BH82</f>
        <v>B0363ADO_F</v>
      </c>
      <c r="C2764" s="239" t="s">
        <v>15265</v>
      </c>
      <c r="E2764" s="301" t="s">
        <v>683</v>
      </c>
      <c r="F2764" s="307" t="str">
        <f>IF(ISBLANK('4M'!F82),"##BLANK",'4M'!F82)</f>
        <v>##BLANK</v>
      </c>
    </row>
    <row r="2765" spans="2:6">
      <c r="B2765" s="1916" t="str">
        <f>'4M'!BI82</f>
        <v>B0363ADO_SWD</v>
      </c>
      <c r="C2765" s="239" t="s">
        <v>15266</v>
      </c>
      <c r="E2765" s="301" t="s">
        <v>683</v>
      </c>
      <c r="F2765" s="307" t="str">
        <f>IF(ISBLANK('4M'!G82),"##BLANK",'4M'!G82)</f>
        <v>##BLANK</v>
      </c>
    </row>
    <row r="2766" spans="2:6">
      <c r="B2766" s="1916" t="str">
        <f>'4M'!BJ82</f>
        <v>B0363ADO_HD</v>
      </c>
      <c r="C2766" s="239" t="s">
        <v>15267</v>
      </c>
      <c r="E2766" s="301" t="s">
        <v>683</v>
      </c>
      <c r="F2766" s="307" t="str">
        <f>IF(ISBLANK('4M'!H82),"##BLANK",'4M'!H82)</f>
        <v>##BLANK</v>
      </c>
    </row>
    <row r="2767" spans="2:6">
      <c r="B2767" s="1916" t="str">
        <f>'4M'!BK82</f>
        <v>B0363ADO_STD</v>
      </c>
      <c r="C2767" s="239" t="s">
        <v>15268</v>
      </c>
      <c r="E2767" s="301" t="s">
        <v>683</v>
      </c>
      <c r="F2767" s="307" t="str">
        <f>IF(ISBLANK('4M'!I82),"##BLANK",'4M'!I82)</f>
        <v>##BLANK</v>
      </c>
    </row>
    <row r="2768" spans="2:6">
      <c r="B2768" s="1916" t="str">
        <f>'4M'!BL82</f>
        <v>B0363ADO_SLT</v>
      </c>
      <c r="C2768" s="239" t="s">
        <v>15269</v>
      </c>
      <c r="E2768" s="301" t="s">
        <v>683</v>
      </c>
      <c r="F2768" s="307" t="str">
        <f>IF(ISBLANK('4M'!J82),"##BLANK",'4M'!J82)</f>
        <v>##BLANK</v>
      </c>
    </row>
    <row r="2769" spans="2:6">
      <c r="B2769" s="1916" t="str">
        <f>'4M'!BM82</f>
        <v>B0363ADO_STP</v>
      </c>
      <c r="C2769" s="239" t="s">
        <v>15270</v>
      </c>
      <c r="E2769" s="301" t="s">
        <v>683</v>
      </c>
      <c r="F2769" s="307" t="str">
        <f>IF(ISBLANK('4M'!K82),"##BLANK",'4M'!K82)</f>
        <v>##BLANK</v>
      </c>
    </row>
    <row r="2770" spans="2:6">
      <c r="B2770" s="1916" t="str">
        <f>'4M'!BN82</f>
        <v>B0363ADO_SDT</v>
      </c>
      <c r="C2770" s="239" t="s">
        <v>15271</v>
      </c>
      <c r="E2770" s="301" t="s">
        <v>683</v>
      </c>
      <c r="F2770" s="307" t="str">
        <f>IF(ISBLANK('4M'!L82),"##BLANK",'4M'!L82)</f>
        <v>##BLANK</v>
      </c>
    </row>
    <row r="2771" spans="2:6">
      <c r="B2771" s="1916" t="str">
        <f>'4M'!BO82</f>
        <v>B0363ADO_SD</v>
      </c>
      <c r="C2771" s="239" t="s">
        <v>15272</v>
      </c>
      <c r="E2771" s="301" t="s">
        <v>683</v>
      </c>
      <c r="F2771" s="307" t="str">
        <f>IF(ISBLANK('4M'!M82),"##BLANK",'4M'!M82)</f>
        <v>##BLANK</v>
      </c>
    </row>
    <row r="2772" spans="2:6">
      <c r="B2772" s="1916" t="str">
        <f>'4M'!BP82</f>
        <v>B0363ADO_TOT</v>
      </c>
      <c r="C2772" s="239" t="s">
        <v>14165</v>
      </c>
      <c r="E2772" s="301" t="s">
        <v>683</v>
      </c>
      <c r="F2772" s="307">
        <f>IF(ISBLANK('4M'!N82),"##BLANK",'4M'!N82)</f>
        <v>0</v>
      </c>
    </row>
    <row r="2773" spans="2:6">
      <c r="B2773" s="1916" t="str">
        <f>'4M'!BZ82</f>
        <v>B0404AL2O_TE</v>
      </c>
      <c r="C2773" s="239" t="s">
        <v>14166</v>
      </c>
      <c r="E2773" s="301" t="s">
        <v>683</v>
      </c>
      <c r="F2773" s="307" t="str">
        <f>IF(ISBLANK('4M'!X82),"##BLANK",'4M'!X82)</f>
        <v>##BLANK</v>
      </c>
    </row>
    <row r="2774" spans="2:6">
      <c r="B2774" s="1916" t="str">
        <f>'4M'!CA82</f>
        <v>B0404AL2O_TA</v>
      </c>
      <c r="C2774" s="239" t="s">
        <v>14167</v>
      </c>
      <c r="E2774" s="301" t="s">
        <v>683</v>
      </c>
      <c r="F2774" s="307" t="str">
        <f>IF(ISBLANK('4M'!Y82),"##BLANK",'4M'!Y82)</f>
        <v>##BLANK</v>
      </c>
    </row>
    <row r="2775" spans="2:6">
      <c r="B2775" s="1916" t="str">
        <f>'4M'!CB82</f>
        <v>B0404AL2O_TC</v>
      </c>
      <c r="C2775" s="239" t="s">
        <v>14168</v>
      </c>
      <c r="E2775" s="301" t="s">
        <v>683</v>
      </c>
      <c r="F2775" s="307" t="str">
        <f>IF(ISBLANK('4M'!Z82),"##BLANK",'4M'!Z82)</f>
        <v>##BLANK</v>
      </c>
    </row>
    <row r="2776" spans="2:6">
      <c r="B2776" s="1916" t="str">
        <f>'4M'!BH83</f>
        <v>B0364ADC_F</v>
      </c>
      <c r="C2776" s="239" t="s">
        <v>15273</v>
      </c>
      <c r="E2776" s="301" t="s">
        <v>683</v>
      </c>
      <c r="F2776" s="307" t="str">
        <f>IF(ISBLANK('4M'!F83),"##BLANK",'4M'!F83)</f>
        <v>##BLANK</v>
      </c>
    </row>
    <row r="2777" spans="2:6">
      <c r="B2777" s="1916" t="str">
        <f>'4M'!BI83</f>
        <v>B0364ADC_SWD</v>
      </c>
      <c r="C2777" s="239" t="s">
        <v>15274</v>
      </c>
      <c r="E2777" s="301" t="s">
        <v>683</v>
      </c>
      <c r="F2777" s="307" t="str">
        <f>IF(ISBLANK('4M'!G83),"##BLANK",'4M'!G83)</f>
        <v>##BLANK</v>
      </c>
    </row>
    <row r="2778" spans="2:6">
      <c r="B2778" s="1916" t="str">
        <f>'4M'!BJ83</f>
        <v>B0364ADC_HD</v>
      </c>
      <c r="C2778" s="239" t="s">
        <v>15275</v>
      </c>
      <c r="E2778" s="301" t="s">
        <v>683</v>
      </c>
      <c r="F2778" s="307" t="str">
        <f>IF(ISBLANK('4M'!H83),"##BLANK",'4M'!H83)</f>
        <v>##BLANK</v>
      </c>
    </row>
    <row r="2779" spans="2:6">
      <c r="B2779" s="1916" t="str">
        <f>'4M'!BK83</f>
        <v>B0364ADC_STD</v>
      </c>
      <c r="C2779" s="239" t="s">
        <v>15276</v>
      </c>
      <c r="E2779" s="301" t="s">
        <v>683</v>
      </c>
      <c r="F2779" s="307" t="str">
        <f>IF(ISBLANK('4M'!I83),"##BLANK",'4M'!I83)</f>
        <v>##BLANK</v>
      </c>
    </row>
    <row r="2780" spans="2:6">
      <c r="B2780" s="1916" t="str">
        <f>'4M'!BL83</f>
        <v>B0364ADC_SLT</v>
      </c>
      <c r="C2780" s="239" t="s">
        <v>15277</v>
      </c>
      <c r="E2780" s="301" t="s">
        <v>683</v>
      </c>
      <c r="F2780" s="307" t="str">
        <f>IF(ISBLANK('4M'!J83),"##BLANK",'4M'!J83)</f>
        <v>##BLANK</v>
      </c>
    </row>
    <row r="2781" spans="2:6">
      <c r="B2781" s="1916" t="str">
        <f>'4M'!BM83</f>
        <v>B0364ADC_STP</v>
      </c>
      <c r="C2781" s="239" t="s">
        <v>15278</v>
      </c>
      <c r="E2781" s="301" t="s">
        <v>683</v>
      </c>
      <c r="F2781" s="307" t="str">
        <f>IF(ISBLANK('4M'!K83),"##BLANK",'4M'!K83)</f>
        <v>##BLANK</v>
      </c>
    </row>
    <row r="2782" spans="2:6">
      <c r="B2782" s="1916" t="str">
        <f>'4M'!BN83</f>
        <v>B0364ADC_SDT</v>
      </c>
      <c r="C2782" s="239" t="s">
        <v>15279</v>
      </c>
      <c r="E2782" s="301" t="s">
        <v>683</v>
      </c>
      <c r="F2782" s="307" t="str">
        <f>IF(ISBLANK('4M'!L83),"##BLANK",'4M'!L83)</f>
        <v>##BLANK</v>
      </c>
    </row>
    <row r="2783" spans="2:6">
      <c r="B2783" s="1916" t="str">
        <f>'4M'!BO83</f>
        <v>B0364ADC_SD</v>
      </c>
      <c r="C2783" s="239" t="s">
        <v>15280</v>
      </c>
      <c r="E2783" s="301" t="s">
        <v>683</v>
      </c>
      <c r="F2783" s="307" t="str">
        <f>IF(ISBLANK('4M'!M83),"##BLANK",'4M'!M83)</f>
        <v>##BLANK</v>
      </c>
    </row>
    <row r="2784" spans="2:6">
      <c r="B2784" s="1916" t="str">
        <f>'4M'!BP83</f>
        <v>B0364ADC_TOT</v>
      </c>
      <c r="C2784" s="239" t="s">
        <v>14174</v>
      </c>
      <c r="E2784" s="301" t="s">
        <v>683</v>
      </c>
      <c r="F2784" s="307">
        <f>IF(ISBLANK('4M'!N83),"##BLANK",'4M'!N83)</f>
        <v>0</v>
      </c>
    </row>
    <row r="2785" spans="2:6">
      <c r="B2785" s="1916" t="str">
        <f>'4M'!BZ83</f>
        <v>B0405AL3C_TE</v>
      </c>
      <c r="C2785" s="239" t="s">
        <v>14175</v>
      </c>
      <c r="E2785" s="301" t="s">
        <v>683</v>
      </c>
      <c r="F2785" s="307" t="str">
        <f>IF(ISBLANK('4M'!X83),"##BLANK",'4M'!X83)</f>
        <v>##BLANK</v>
      </c>
    </row>
    <row r="2786" spans="2:6">
      <c r="B2786" s="1916" t="str">
        <f>'4M'!CA83</f>
        <v>B0405AL3C_TA</v>
      </c>
      <c r="C2786" s="239" t="s">
        <v>14176</v>
      </c>
      <c r="E2786" s="301" t="s">
        <v>683</v>
      </c>
      <c r="F2786" s="307" t="str">
        <f>IF(ISBLANK('4M'!Y83),"##BLANK",'4M'!Y83)</f>
        <v>##BLANK</v>
      </c>
    </row>
    <row r="2787" spans="2:6">
      <c r="B2787" s="1916" t="str">
        <f>'4M'!CB83</f>
        <v>B0405AL3C_TC</v>
      </c>
      <c r="C2787" s="239" t="s">
        <v>14177</v>
      </c>
      <c r="E2787" s="301" t="s">
        <v>683</v>
      </c>
      <c r="F2787" s="307" t="str">
        <f>IF(ISBLANK('4M'!Z83),"##BLANK",'4M'!Z83)</f>
        <v>##BLANK</v>
      </c>
    </row>
    <row r="2788" spans="2:6">
      <c r="B2788" s="1916" t="str">
        <f>'4M'!BH84</f>
        <v>B0365ADO_F</v>
      </c>
      <c r="C2788" s="239" t="s">
        <v>15281</v>
      </c>
      <c r="E2788" s="301" t="s">
        <v>683</v>
      </c>
      <c r="F2788" s="307" t="str">
        <f>IF(ISBLANK('4M'!F84),"##BLANK",'4M'!F84)</f>
        <v>##BLANK</v>
      </c>
    </row>
    <row r="2789" spans="2:6">
      <c r="B2789" s="1916" t="str">
        <f>'4M'!BI84</f>
        <v>B0365ADO_SWD</v>
      </c>
      <c r="C2789" s="239" t="s">
        <v>15282</v>
      </c>
      <c r="E2789" s="301" t="s">
        <v>683</v>
      </c>
      <c r="F2789" s="307" t="str">
        <f>IF(ISBLANK('4M'!G84),"##BLANK",'4M'!G84)</f>
        <v>##BLANK</v>
      </c>
    </row>
    <row r="2790" spans="2:6">
      <c r="B2790" s="1916" t="str">
        <f>'4M'!BJ84</f>
        <v>B0365ADO_HD</v>
      </c>
      <c r="C2790" s="239" t="s">
        <v>15283</v>
      </c>
      <c r="E2790" s="301" t="s">
        <v>683</v>
      </c>
      <c r="F2790" s="307" t="str">
        <f>IF(ISBLANK('4M'!H84),"##BLANK",'4M'!H84)</f>
        <v>##BLANK</v>
      </c>
    </row>
    <row r="2791" spans="2:6">
      <c r="B2791" s="1916" t="str">
        <f>'4M'!BK84</f>
        <v>B0365ADO_STD</v>
      </c>
      <c r="C2791" s="239" t="s">
        <v>15284</v>
      </c>
      <c r="E2791" s="301" t="s">
        <v>683</v>
      </c>
      <c r="F2791" s="307" t="str">
        <f>IF(ISBLANK('4M'!I84),"##BLANK",'4M'!I84)</f>
        <v>##BLANK</v>
      </c>
    </row>
    <row r="2792" spans="2:6">
      <c r="B2792" s="1916" t="str">
        <f>'4M'!BL84</f>
        <v>B0365ADO_SLT</v>
      </c>
      <c r="C2792" s="239" t="s">
        <v>15285</v>
      </c>
      <c r="E2792" s="301" t="s">
        <v>683</v>
      </c>
      <c r="F2792" s="307" t="str">
        <f>IF(ISBLANK('4M'!J84),"##BLANK",'4M'!J84)</f>
        <v>##BLANK</v>
      </c>
    </row>
    <row r="2793" spans="2:6">
      <c r="B2793" s="1916" t="str">
        <f>'4M'!BM84</f>
        <v>B0365ADO_STP</v>
      </c>
      <c r="C2793" s="239" t="s">
        <v>15286</v>
      </c>
      <c r="E2793" s="301" t="s">
        <v>683</v>
      </c>
      <c r="F2793" s="307" t="str">
        <f>IF(ISBLANK('4M'!K84),"##BLANK",'4M'!K84)</f>
        <v>##BLANK</v>
      </c>
    </row>
    <row r="2794" spans="2:6">
      <c r="B2794" s="1916" t="str">
        <f>'4M'!BN84</f>
        <v>B0365ADO_SDT</v>
      </c>
      <c r="C2794" s="239" t="s">
        <v>15287</v>
      </c>
      <c r="E2794" s="301" t="s">
        <v>683</v>
      </c>
      <c r="F2794" s="307" t="str">
        <f>IF(ISBLANK('4M'!L84),"##BLANK",'4M'!L84)</f>
        <v>##BLANK</v>
      </c>
    </row>
    <row r="2795" spans="2:6">
      <c r="B2795" s="1916" t="str">
        <f>'4M'!BO84</f>
        <v>B0365ADO_SD</v>
      </c>
      <c r="C2795" s="239" t="s">
        <v>15288</v>
      </c>
      <c r="E2795" s="301" t="s">
        <v>683</v>
      </c>
      <c r="F2795" s="307" t="str">
        <f>IF(ISBLANK('4M'!M84),"##BLANK",'4M'!M84)</f>
        <v>##BLANK</v>
      </c>
    </row>
    <row r="2796" spans="2:6">
      <c r="B2796" s="1916" t="str">
        <f>'4M'!BP84</f>
        <v>B0365ADO_TOT</v>
      </c>
      <c r="C2796" s="239" t="s">
        <v>14183</v>
      </c>
      <c r="E2796" s="301" t="s">
        <v>683</v>
      </c>
      <c r="F2796" s="307">
        <f>IF(ISBLANK('4M'!N84),"##BLANK",'4M'!N84)</f>
        <v>0</v>
      </c>
    </row>
    <row r="2797" spans="2:6">
      <c r="B2797" s="1916" t="str">
        <f>'4M'!BZ84</f>
        <v>B0406AL3O_TE</v>
      </c>
      <c r="C2797" s="239" t="s">
        <v>14184</v>
      </c>
      <c r="E2797" s="301" t="s">
        <v>683</v>
      </c>
      <c r="F2797" s="307" t="str">
        <f>IF(ISBLANK('4M'!X84),"##BLANK",'4M'!X84)</f>
        <v>##BLANK</v>
      </c>
    </row>
    <row r="2798" spans="2:6">
      <c r="B2798" s="1916" t="str">
        <f>'4M'!CA84</f>
        <v>B0406AL3O_TA</v>
      </c>
      <c r="C2798" s="239" t="s">
        <v>14185</v>
      </c>
      <c r="E2798" s="301" t="s">
        <v>683</v>
      </c>
      <c r="F2798" s="307" t="str">
        <f>IF(ISBLANK('4M'!Y84),"##BLANK",'4M'!Y84)</f>
        <v>##BLANK</v>
      </c>
    </row>
    <row r="2799" spans="2:6">
      <c r="B2799" s="1916" t="str">
        <f>'4M'!CB84</f>
        <v>B0406AL3O_TC</v>
      </c>
      <c r="C2799" s="239" t="s">
        <v>14186</v>
      </c>
      <c r="E2799" s="301" t="s">
        <v>683</v>
      </c>
      <c r="F2799" s="307" t="str">
        <f>IF(ISBLANK('4M'!Z84),"##BLANK",'4M'!Z84)</f>
        <v>##BLANK</v>
      </c>
    </row>
    <row r="2800" spans="2:6">
      <c r="B2800" s="1916" t="str">
        <f>'4M'!BH85</f>
        <v>B0366ADC_F</v>
      </c>
      <c r="C2800" s="239" t="s">
        <v>15289</v>
      </c>
      <c r="E2800" s="301" t="s">
        <v>683</v>
      </c>
      <c r="F2800" s="307" t="str">
        <f>IF(ISBLANK('4M'!F85),"##BLANK",'4M'!F85)</f>
        <v>##BLANK</v>
      </c>
    </row>
    <row r="2801" spans="2:6">
      <c r="B2801" s="1916" t="str">
        <f>'4M'!BI85</f>
        <v>B0366ADC_SWD</v>
      </c>
      <c r="C2801" s="239" t="s">
        <v>15290</v>
      </c>
      <c r="E2801" s="301" t="s">
        <v>683</v>
      </c>
      <c r="F2801" s="307" t="str">
        <f>IF(ISBLANK('4M'!G85),"##BLANK",'4M'!G85)</f>
        <v>##BLANK</v>
      </c>
    </row>
    <row r="2802" spans="2:6">
      <c r="B2802" s="1916" t="str">
        <f>'4M'!BJ85</f>
        <v>B0366ADC_HD</v>
      </c>
      <c r="C2802" s="239" t="s">
        <v>15291</v>
      </c>
      <c r="E2802" s="301" t="s">
        <v>683</v>
      </c>
      <c r="F2802" s="307" t="str">
        <f>IF(ISBLANK('4M'!H85),"##BLANK",'4M'!H85)</f>
        <v>##BLANK</v>
      </c>
    </row>
    <row r="2803" spans="2:6">
      <c r="B2803" s="1916" t="str">
        <f>'4M'!BK85</f>
        <v>B0366ADC_STD</v>
      </c>
      <c r="C2803" s="239" t="s">
        <v>15292</v>
      </c>
      <c r="E2803" s="301" t="s">
        <v>683</v>
      </c>
      <c r="F2803" s="307" t="str">
        <f>IF(ISBLANK('4M'!I85),"##BLANK",'4M'!I85)</f>
        <v>##BLANK</v>
      </c>
    </row>
    <row r="2804" spans="2:6">
      <c r="B2804" s="1916" t="str">
        <f>'4M'!BL85</f>
        <v>B0366ADC_SLT</v>
      </c>
      <c r="C2804" s="239" t="s">
        <v>15293</v>
      </c>
      <c r="E2804" s="301" t="s">
        <v>683</v>
      </c>
      <c r="F2804" s="307" t="str">
        <f>IF(ISBLANK('4M'!J85),"##BLANK",'4M'!J85)</f>
        <v>##BLANK</v>
      </c>
    </row>
    <row r="2805" spans="2:6">
      <c r="B2805" s="1916" t="str">
        <f>'4M'!BM85</f>
        <v>B0366ADC_STP</v>
      </c>
      <c r="C2805" s="239" t="s">
        <v>15294</v>
      </c>
      <c r="E2805" s="301" t="s">
        <v>683</v>
      </c>
      <c r="F2805" s="307" t="str">
        <f>IF(ISBLANK('4M'!K85),"##BLANK",'4M'!K85)</f>
        <v>##BLANK</v>
      </c>
    </row>
    <row r="2806" spans="2:6">
      <c r="B2806" s="1916" t="str">
        <f>'4M'!BN85</f>
        <v>B0366ADC_SDT</v>
      </c>
      <c r="C2806" s="239" t="s">
        <v>15295</v>
      </c>
      <c r="E2806" s="301" t="s">
        <v>683</v>
      </c>
      <c r="F2806" s="307" t="str">
        <f>IF(ISBLANK('4M'!L85),"##BLANK",'4M'!L85)</f>
        <v>##BLANK</v>
      </c>
    </row>
    <row r="2807" spans="2:6">
      <c r="B2807" s="1916" t="str">
        <f>'4M'!BO85</f>
        <v>B0366ADC_SD</v>
      </c>
      <c r="C2807" s="239" t="s">
        <v>15296</v>
      </c>
      <c r="E2807" s="301" t="s">
        <v>683</v>
      </c>
      <c r="F2807" s="307" t="str">
        <f>IF(ISBLANK('4M'!M85),"##BLANK",'4M'!M85)</f>
        <v>##BLANK</v>
      </c>
    </row>
    <row r="2808" spans="2:6">
      <c r="B2808" s="1916" t="str">
        <f>'4M'!BP85</f>
        <v>B0366ADC_TOT</v>
      </c>
      <c r="C2808" s="239" t="s">
        <v>14192</v>
      </c>
      <c r="E2808" s="301" t="s">
        <v>683</v>
      </c>
      <c r="F2808" s="307">
        <f>IF(ISBLANK('4M'!N85),"##BLANK",'4M'!N85)</f>
        <v>0</v>
      </c>
    </row>
    <row r="2809" spans="2:6">
      <c r="B2809" s="1916" t="str">
        <f>'4M'!BZ85</f>
        <v>B0407AL4C_TE</v>
      </c>
      <c r="C2809" s="239" t="s">
        <v>14193</v>
      </c>
      <c r="E2809" s="301" t="s">
        <v>683</v>
      </c>
      <c r="F2809" s="307" t="str">
        <f>IF(ISBLANK('4M'!X85),"##BLANK",'4M'!X85)</f>
        <v>##BLANK</v>
      </c>
    </row>
    <row r="2810" spans="2:6">
      <c r="B2810" s="1916" t="str">
        <f>'4M'!CA85</f>
        <v>B0407AL4C_TA</v>
      </c>
      <c r="C2810" s="239" t="s">
        <v>14194</v>
      </c>
      <c r="E2810" s="301" t="s">
        <v>683</v>
      </c>
      <c r="F2810" s="307" t="str">
        <f>IF(ISBLANK('4M'!Y85),"##BLANK",'4M'!Y85)</f>
        <v>##BLANK</v>
      </c>
    </row>
    <row r="2811" spans="2:6">
      <c r="B2811" s="1916" t="str">
        <f>'4M'!CB85</f>
        <v>B0407AL4C_TC</v>
      </c>
      <c r="C2811" s="239" t="s">
        <v>14195</v>
      </c>
      <c r="E2811" s="301" t="s">
        <v>683</v>
      </c>
      <c r="F2811" s="307" t="str">
        <f>IF(ISBLANK('4M'!Z85),"##BLANK",'4M'!Z85)</f>
        <v>##BLANK</v>
      </c>
    </row>
    <row r="2812" spans="2:6">
      <c r="B2812" s="1916" t="str">
        <f>'4M'!BH86</f>
        <v>B0367ADO_F</v>
      </c>
      <c r="C2812" s="239" t="s">
        <v>15297</v>
      </c>
      <c r="E2812" s="301" t="s">
        <v>683</v>
      </c>
      <c r="F2812" s="307" t="str">
        <f>IF(ISBLANK('4M'!F86),"##BLANK",'4M'!F86)</f>
        <v>##BLANK</v>
      </c>
    </row>
    <row r="2813" spans="2:6">
      <c r="B2813" s="1916" t="str">
        <f>'4M'!BI86</f>
        <v>B0367ADO_SWD</v>
      </c>
      <c r="C2813" s="239" t="s">
        <v>15298</v>
      </c>
      <c r="E2813" s="301" t="s">
        <v>683</v>
      </c>
      <c r="F2813" s="307" t="str">
        <f>IF(ISBLANK('4M'!G86),"##BLANK",'4M'!G86)</f>
        <v>##BLANK</v>
      </c>
    </row>
    <row r="2814" spans="2:6">
      <c r="B2814" s="1916" t="str">
        <f>'4M'!BJ86</f>
        <v>B0367ADO_HD</v>
      </c>
      <c r="C2814" s="239" t="s">
        <v>15299</v>
      </c>
      <c r="E2814" s="301" t="s">
        <v>683</v>
      </c>
      <c r="F2814" s="307" t="str">
        <f>IF(ISBLANK('4M'!H86),"##BLANK",'4M'!H86)</f>
        <v>##BLANK</v>
      </c>
    </row>
    <row r="2815" spans="2:6">
      <c r="B2815" s="1916" t="str">
        <f>'4M'!BK86</f>
        <v>B0367ADO_STD</v>
      </c>
      <c r="C2815" s="239" t="s">
        <v>15300</v>
      </c>
      <c r="E2815" s="301" t="s">
        <v>683</v>
      </c>
      <c r="F2815" s="307" t="str">
        <f>IF(ISBLANK('4M'!I86),"##BLANK",'4M'!I86)</f>
        <v>##BLANK</v>
      </c>
    </row>
    <row r="2816" spans="2:6">
      <c r="B2816" s="1916" t="str">
        <f>'4M'!BL86</f>
        <v>B0367ADO_SLT</v>
      </c>
      <c r="C2816" s="239" t="s">
        <v>15301</v>
      </c>
      <c r="E2816" s="301" t="s">
        <v>683</v>
      </c>
      <c r="F2816" s="307" t="str">
        <f>IF(ISBLANK('4M'!J86),"##BLANK",'4M'!J86)</f>
        <v>##BLANK</v>
      </c>
    </row>
    <row r="2817" spans="2:6">
      <c r="B2817" s="1916" t="str">
        <f>'4M'!BM86</f>
        <v>B0367ADO_STP</v>
      </c>
      <c r="C2817" s="239" t="s">
        <v>15302</v>
      </c>
      <c r="E2817" s="301" t="s">
        <v>683</v>
      </c>
      <c r="F2817" s="307" t="str">
        <f>IF(ISBLANK('4M'!K86),"##BLANK",'4M'!K86)</f>
        <v>##BLANK</v>
      </c>
    </row>
    <row r="2818" spans="2:6">
      <c r="B2818" s="1916" t="str">
        <f>'4M'!BN86</f>
        <v>B0367ADO_SDT</v>
      </c>
      <c r="C2818" s="239" t="s">
        <v>15303</v>
      </c>
      <c r="E2818" s="301" t="s">
        <v>683</v>
      </c>
      <c r="F2818" s="307" t="str">
        <f>IF(ISBLANK('4M'!L86),"##BLANK",'4M'!L86)</f>
        <v>##BLANK</v>
      </c>
    </row>
    <row r="2819" spans="2:6">
      <c r="B2819" s="1916" t="str">
        <f>'4M'!BO86</f>
        <v>B0367ADO_SD</v>
      </c>
      <c r="C2819" s="239" t="s">
        <v>15304</v>
      </c>
      <c r="E2819" s="301" t="s">
        <v>683</v>
      </c>
      <c r="F2819" s="307" t="str">
        <f>IF(ISBLANK('4M'!M86),"##BLANK",'4M'!M86)</f>
        <v>##BLANK</v>
      </c>
    </row>
    <row r="2820" spans="2:6">
      <c r="B2820" s="1916" t="str">
        <f>'4M'!BP86</f>
        <v>B0367ADO_TOT</v>
      </c>
      <c r="C2820" s="239" t="s">
        <v>14201</v>
      </c>
      <c r="E2820" s="301" t="s">
        <v>683</v>
      </c>
      <c r="F2820" s="307">
        <f>IF(ISBLANK('4M'!N86),"##BLANK",'4M'!N86)</f>
        <v>0</v>
      </c>
    </row>
    <row r="2821" spans="2:6">
      <c r="B2821" s="1916" t="str">
        <f>'4M'!BZ86</f>
        <v>B0408AL4O_TE</v>
      </c>
      <c r="C2821" s="239" t="s">
        <v>14202</v>
      </c>
      <c r="E2821" s="301" t="s">
        <v>683</v>
      </c>
      <c r="F2821" s="307" t="str">
        <f>IF(ISBLANK('4M'!X86),"##BLANK",'4M'!X86)</f>
        <v>##BLANK</v>
      </c>
    </row>
    <row r="2822" spans="2:6">
      <c r="B2822" s="1916" t="str">
        <f>'4M'!CA86</f>
        <v>B0408AL4O_TA</v>
      </c>
      <c r="C2822" s="239" t="s">
        <v>14203</v>
      </c>
      <c r="E2822" s="301" t="s">
        <v>683</v>
      </c>
      <c r="F2822" s="307" t="str">
        <f>IF(ISBLANK('4M'!Y86),"##BLANK",'4M'!Y86)</f>
        <v>##BLANK</v>
      </c>
    </row>
    <row r="2823" spans="2:6">
      <c r="B2823" s="1916" t="str">
        <f>'4M'!CB86</f>
        <v>B0408AL4O_TC</v>
      </c>
      <c r="C2823" s="239" t="s">
        <v>14204</v>
      </c>
      <c r="E2823" s="301" t="s">
        <v>683</v>
      </c>
      <c r="F2823" s="307" t="str">
        <f>IF(ISBLANK('4M'!Z86),"##BLANK",'4M'!Z86)</f>
        <v>##BLANK</v>
      </c>
    </row>
    <row r="2824" spans="2:6">
      <c r="B2824" s="1916" t="str">
        <f>'4M'!BH87</f>
        <v>B0368ADC_F</v>
      </c>
      <c r="C2824" s="239" t="s">
        <v>15305</v>
      </c>
      <c r="E2824" s="301" t="s">
        <v>683</v>
      </c>
      <c r="F2824" s="307" t="str">
        <f>IF(ISBLANK('4M'!F87),"##BLANK",'4M'!F87)</f>
        <v>##BLANK</v>
      </c>
    </row>
    <row r="2825" spans="2:6">
      <c r="B2825" s="1916" t="str">
        <f>'4M'!BI87</f>
        <v>B0368ADC_SWD</v>
      </c>
      <c r="C2825" s="239" t="s">
        <v>15306</v>
      </c>
      <c r="E2825" s="301" t="s">
        <v>683</v>
      </c>
      <c r="F2825" s="307" t="str">
        <f>IF(ISBLANK('4M'!G87),"##BLANK",'4M'!G87)</f>
        <v>##BLANK</v>
      </c>
    </row>
    <row r="2826" spans="2:6">
      <c r="B2826" s="1916" t="str">
        <f>'4M'!BJ87</f>
        <v>B0368ADC_HD</v>
      </c>
      <c r="C2826" s="239" t="s">
        <v>15307</v>
      </c>
      <c r="E2826" s="301" t="s">
        <v>683</v>
      </c>
      <c r="F2826" s="307" t="str">
        <f>IF(ISBLANK('4M'!H87),"##BLANK",'4M'!H87)</f>
        <v>##BLANK</v>
      </c>
    </row>
    <row r="2827" spans="2:6">
      <c r="B2827" s="1916" t="str">
        <f>'4M'!BK87</f>
        <v>B0368ADC_STD</v>
      </c>
      <c r="C2827" s="239" t="s">
        <v>15308</v>
      </c>
      <c r="E2827" s="301" t="s">
        <v>683</v>
      </c>
      <c r="F2827" s="307" t="str">
        <f>IF(ISBLANK('4M'!I87),"##BLANK",'4M'!I87)</f>
        <v>##BLANK</v>
      </c>
    </row>
    <row r="2828" spans="2:6">
      <c r="B2828" s="1916" t="str">
        <f>'4M'!BL87</f>
        <v>B0368ADC_SLT</v>
      </c>
      <c r="C2828" s="239" t="s">
        <v>15309</v>
      </c>
      <c r="E2828" s="301" t="s">
        <v>683</v>
      </c>
      <c r="F2828" s="307" t="str">
        <f>IF(ISBLANK('4M'!J87),"##BLANK",'4M'!J87)</f>
        <v>##BLANK</v>
      </c>
    </row>
    <row r="2829" spans="2:6">
      <c r="B2829" s="1916" t="str">
        <f>'4M'!BM87</f>
        <v>B0368ADC_STP</v>
      </c>
      <c r="C2829" s="239" t="s">
        <v>15310</v>
      </c>
      <c r="E2829" s="301" t="s">
        <v>683</v>
      </c>
      <c r="F2829" s="307" t="str">
        <f>IF(ISBLANK('4M'!K87),"##BLANK",'4M'!K87)</f>
        <v>##BLANK</v>
      </c>
    </row>
    <row r="2830" spans="2:6">
      <c r="B2830" s="1916" t="str">
        <f>'4M'!BN87</f>
        <v>B0368ADC_SDT</v>
      </c>
      <c r="C2830" s="239" t="s">
        <v>15311</v>
      </c>
      <c r="E2830" s="301" t="s">
        <v>683</v>
      </c>
      <c r="F2830" s="307" t="str">
        <f>IF(ISBLANK('4M'!L87),"##BLANK",'4M'!L87)</f>
        <v>##BLANK</v>
      </c>
    </row>
    <row r="2831" spans="2:6">
      <c r="B2831" s="1916" t="str">
        <f>'4M'!BO87</f>
        <v>B0368ADC_SD</v>
      </c>
      <c r="C2831" s="239" t="s">
        <v>15312</v>
      </c>
      <c r="E2831" s="301" t="s">
        <v>683</v>
      </c>
      <c r="F2831" s="307" t="str">
        <f>IF(ISBLANK('4M'!M87),"##BLANK",'4M'!M87)</f>
        <v>##BLANK</v>
      </c>
    </row>
    <row r="2832" spans="2:6">
      <c r="B2832" s="1916" t="str">
        <f>'4M'!BP87</f>
        <v>B0368ADC_TOT</v>
      </c>
      <c r="C2832" s="239" t="s">
        <v>14210</v>
      </c>
      <c r="E2832" s="301" t="s">
        <v>683</v>
      </c>
      <c r="F2832" s="307">
        <f>IF(ISBLANK('4M'!N87),"##BLANK",'4M'!N87)</f>
        <v>0</v>
      </c>
    </row>
    <row r="2833" spans="2:6">
      <c r="B2833" s="1916" t="str">
        <f>'4M'!BZ87</f>
        <v>B0409AL5C_TE</v>
      </c>
      <c r="C2833" s="239" t="s">
        <v>14211</v>
      </c>
      <c r="E2833" s="301" t="s">
        <v>683</v>
      </c>
      <c r="F2833" s="307" t="str">
        <f>IF(ISBLANK('4M'!X87),"##BLANK",'4M'!X87)</f>
        <v>##BLANK</v>
      </c>
    </row>
    <row r="2834" spans="2:6">
      <c r="B2834" s="1916" t="str">
        <f>'4M'!CA87</f>
        <v>B0409AL5C_TA</v>
      </c>
      <c r="C2834" s="239" t="s">
        <v>14212</v>
      </c>
      <c r="E2834" s="301" t="s">
        <v>683</v>
      </c>
      <c r="F2834" s="307" t="str">
        <f>IF(ISBLANK('4M'!Y87),"##BLANK",'4M'!Y87)</f>
        <v>##BLANK</v>
      </c>
    </row>
    <row r="2835" spans="2:6">
      <c r="B2835" s="1916" t="str">
        <f>'4M'!CB87</f>
        <v>B0409AL5C_TC</v>
      </c>
      <c r="C2835" s="239" t="s">
        <v>14213</v>
      </c>
      <c r="E2835" s="301" t="s">
        <v>683</v>
      </c>
      <c r="F2835" s="307" t="str">
        <f>IF(ISBLANK('4M'!Z87),"##BLANK",'4M'!Z87)</f>
        <v>##BLANK</v>
      </c>
    </row>
    <row r="2836" spans="2:6">
      <c r="B2836" s="1916" t="str">
        <f>'4M'!BH88</f>
        <v>B0369ADO_F</v>
      </c>
      <c r="C2836" s="239" t="s">
        <v>15313</v>
      </c>
      <c r="E2836" s="301" t="s">
        <v>683</v>
      </c>
      <c r="F2836" s="307" t="str">
        <f>IF(ISBLANK('4M'!F88),"##BLANK",'4M'!F88)</f>
        <v>##BLANK</v>
      </c>
    </row>
    <row r="2837" spans="2:6">
      <c r="B2837" s="1916" t="str">
        <f>'4M'!BI88</f>
        <v>B0369ADO_SWD</v>
      </c>
      <c r="C2837" s="239" t="s">
        <v>15314</v>
      </c>
      <c r="E2837" s="301" t="s">
        <v>683</v>
      </c>
      <c r="F2837" s="307" t="str">
        <f>IF(ISBLANK('4M'!G88),"##BLANK",'4M'!G88)</f>
        <v>##BLANK</v>
      </c>
    </row>
    <row r="2838" spans="2:6">
      <c r="B2838" s="1916" t="str">
        <f>'4M'!BJ88</f>
        <v>B0369ADO_HD</v>
      </c>
      <c r="C2838" s="239" t="s">
        <v>15315</v>
      </c>
      <c r="E2838" s="301" t="s">
        <v>683</v>
      </c>
      <c r="F2838" s="307" t="str">
        <f>IF(ISBLANK('4M'!H88),"##BLANK",'4M'!H88)</f>
        <v>##BLANK</v>
      </c>
    </row>
    <row r="2839" spans="2:6">
      <c r="B2839" s="1916" t="str">
        <f>'4M'!BK88</f>
        <v>B0369ADO_STD</v>
      </c>
      <c r="C2839" s="239" t="s">
        <v>15316</v>
      </c>
      <c r="E2839" s="301" t="s">
        <v>683</v>
      </c>
      <c r="F2839" s="307" t="str">
        <f>IF(ISBLANK('4M'!I88),"##BLANK",'4M'!I88)</f>
        <v>##BLANK</v>
      </c>
    </row>
    <row r="2840" spans="2:6">
      <c r="B2840" s="1916" t="str">
        <f>'4M'!BL88</f>
        <v>B0369ADO_SLT</v>
      </c>
      <c r="C2840" s="239" t="s">
        <v>15317</v>
      </c>
      <c r="E2840" s="301" t="s">
        <v>683</v>
      </c>
      <c r="F2840" s="307" t="str">
        <f>IF(ISBLANK('4M'!J88),"##BLANK",'4M'!J88)</f>
        <v>##BLANK</v>
      </c>
    </row>
    <row r="2841" spans="2:6">
      <c r="B2841" s="1916" t="str">
        <f>'4M'!BM88</f>
        <v>B0369ADO_STP</v>
      </c>
      <c r="C2841" s="239" t="s">
        <v>15318</v>
      </c>
      <c r="E2841" s="301" t="s">
        <v>683</v>
      </c>
      <c r="F2841" s="307" t="str">
        <f>IF(ISBLANK('4M'!K88),"##BLANK",'4M'!K88)</f>
        <v>##BLANK</v>
      </c>
    </row>
    <row r="2842" spans="2:6">
      <c r="B2842" s="1916" t="str">
        <f>'4M'!BN88</f>
        <v>B0369ADO_SDT</v>
      </c>
      <c r="C2842" s="239" t="s">
        <v>15319</v>
      </c>
      <c r="E2842" s="301" t="s">
        <v>683</v>
      </c>
      <c r="F2842" s="307" t="str">
        <f>IF(ISBLANK('4M'!L88),"##BLANK",'4M'!L88)</f>
        <v>##BLANK</v>
      </c>
    </row>
    <row r="2843" spans="2:6">
      <c r="B2843" s="1916" t="str">
        <f>'4M'!BO88</f>
        <v>B0369ADO_SD</v>
      </c>
      <c r="C2843" s="239" t="s">
        <v>15320</v>
      </c>
      <c r="E2843" s="301" t="s">
        <v>683</v>
      </c>
      <c r="F2843" s="307" t="str">
        <f>IF(ISBLANK('4M'!M88),"##BLANK",'4M'!M88)</f>
        <v>##BLANK</v>
      </c>
    </row>
    <row r="2844" spans="2:6">
      <c r="B2844" s="1916" t="str">
        <f>'4M'!BP88</f>
        <v>B0369ADO_TOT</v>
      </c>
      <c r="C2844" s="239" t="s">
        <v>14219</v>
      </c>
      <c r="E2844" s="301" t="s">
        <v>683</v>
      </c>
      <c r="F2844" s="307">
        <f>IF(ISBLANK('4M'!N88),"##BLANK",'4M'!N88)</f>
        <v>0</v>
      </c>
    </row>
    <row r="2845" spans="2:6">
      <c r="B2845" s="1916" t="str">
        <f>'4M'!BZ88</f>
        <v>B0410AL5O_TE</v>
      </c>
      <c r="C2845" s="239" t="s">
        <v>14220</v>
      </c>
      <c r="E2845" s="301" t="s">
        <v>683</v>
      </c>
      <c r="F2845" s="307" t="str">
        <f>IF(ISBLANK('4M'!X88),"##BLANK",'4M'!X88)</f>
        <v>##BLANK</v>
      </c>
    </row>
    <row r="2846" spans="2:6">
      <c r="B2846" s="1916" t="str">
        <f>'4M'!CA88</f>
        <v>B0410AL5O_TA</v>
      </c>
      <c r="C2846" s="239" t="s">
        <v>14221</v>
      </c>
      <c r="E2846" s="301" t="s">
        <v>683</v>
      </c>
      <c r="F2846" s="307" t="str">
        <f>IF(ISBLANK('4M'!Y88),"##BLANK",'4M'!Y88)</f>
        <v>##BLANK</v>
      </c>
    </row>
    <row r="2847" spans="2:6">
      <c r="B2847" s="1916" t="str">
        <f>'4M'!CB88</f>
        <v>B0410AL5O_TC</v>
      </c>
      <c r="C2847" s="239" t="s">
        <v>14222</v>
      </c>
      <c r="E2847" s="301" t="s">
        <v>683</v>
      </c>
      <c r="F2847" s="307" t="str">
        <f>IF(ISBLANK('4M'!Z88),"##BLANK",'4M'!Z88)</f>
        <v>##BLANK</v>
      </c>
    </row>
    <row r="2848" spans="2:6">
      <c r="B2848" s="1916" t="str">
        <f>'4M'!BH89</f>
        <v>B0370TET_F</v>
      </c>
      <c r="C2848" s="239" t="s">
        <v>15321</v>
      </c>
      <c r="E2848" s="301" t="s">
        <v>683</v>
      </c>
      <c r="F2848" s="307">
        <f>IF(ISBLANK('4M'!F89),"##BLANK",'4M'!F89)</f>
        <v>0</v>
      </c>
    </row>
    <row r="2849" spans="2:6">
      <c r="B2849" s="1916" t="str">
        <f>'4M'!BI89</f>
        <v>B0370TET_SWD</v>
      </c>
      <c r="C2849" s="239" t="s">
        <v>15322</v>
      </c>
      <c r="E2849" s="301" t="s">
        <v>683</v>
      </c>
      <c r="F2849" s="307">
        <f>IF(ISBLANK('4M'!G89),"##BLANK",'4M'!G89)</f>
        <v>0</v>
      </c>
    </row>
    <row r="2850" spans="2:6">
      <c r="B2850" s="1916" t="str">
        <f>'4M'!BJ89</f>
        <v>B0370TET_HD</v>
      </c>
      <c r="C2850" s="239" t="s">
        <v>15323</v>
      </c>
      <c r="E2850" s="301" t="s">
        <v>683</v>
      </c>
      <c r="F2850" s="307">
        <f>IF(ISBLANK('4M'!H89),"##BLANK",'4M'!H89)</f>
        <v>0</v>
      </c>
    </row>
    <row r="2851" spans="2:6">
      <c r="B2851" s="1916" t="str">
        <f>'4M'!BK89</f>
        <v>B0370TET_STD</v>
      </c>
      <c r="C2851" s="239" t="s">
        <v>15324</v>
      </c>
      <c r="E2851" s="301" t="s">
        <v>683</v>
      </c>
      <c r="F2851" s="307">
        <f>IF(ISBLANK('4M'!I89),"##BLANK",'4M'!I89)</f>
        <v>0</v>
      </c>
    </row>
    <row r="2852" spans="2:6">
      <c r="B2852" s="1916" t="str">
        <f>'4M'!BL89</f>
        <v>B0370TET_SLT</v>
      </c>
      <c r="C2852" s="239" t="s">
        <v>15325</v>
      </c>
      <c r="E2852" s="301" t="s">
        <v>683</v>
      </c>
      <c r="F2852" s="307">
        <f>IF(ISBLANK('4M'!J89),"##BLANK",'4M'!J89)</f>
        <v>0</v>
      </c>
    </row>
    <row r="2853" spans="2:6">
      <c r="B2853" s="1916" t="str">
        <f>'4M'!BM89</f>
        <v>B0370TET_STP</v>
      </c>
      <c r="C2853" s="239" t="s">
        <v>15326</v>
      </c>
      <c r="E2853" s="301" t="s">
        <v>683</v>
      </c>
      <c r="F2853" s="307">
        <f>IF(ISBLANK('4M'!K89),"##BLANK",'4M'!K89)</f>
        <v>0</v>
      </c>
    </row>
    <row r="2854" spans="2:6">
      <c r="B2854" s="1916" t="str">
        <f>'4M'!BN89</f>
        <v>B0370TET_SDT</v>
      </c>
      <c r="C2854" s="239" t="s">
        <v>15327</v>
      </c>
      <c r="E2854" s="301" t="s">
        <v>683</v>
      </c>
      <c r="F2854" s="307">
        <f>IF(ISBLANK('4M'!L89),"##BLANK",'4M'!L89)</f>
        <v>0</v>
      </c>
    </row>
    <row r="2855" spans="2:6">
      <c r="B2855" s="1916" t="str">
        <f>'4M'!BO89</f>
        <v>B0370TET_SD</v>
      </c>
      <c r="C2855" s="239" t="s">
        <v>15328</v>
      </c>
      <c r="E2855" s="301" t="s">
        <v>683</v>
      </c>
      <c r="F2855" s="307">
        <f>IF(ISBLANK('4M'!M89),"##BLANK",'4M'!M89)</f>
        <v>0</v>
      </c>
    </row>
    <row r="2856" spans="2:6">
      <c r="B2856" s="1916" t="str">
        <f>'4M'!BP89</f>
        <v>B0370TET_TOT</v>
      </c>
      <c r="C2856" s="239" t="s">
        <v>14228</v>
      </c>
      <c r="E2856" s="301" t="s">
        <v>683</v>
      </c>
      <c r="F2856" s="307">
        <f>IF(ISBLANK('4M'!N89),"##BLANK",'4M'!N89)</f>
        <v>0</v>
      </c>
    </row>
    <row r="2857" spans="2:6">
      <c r="B2857" s="1916" t="str">
        <f>'4M'!BZ89</f>
        <v>B0411TEE_TE</v>
      </c>
      <c r="C2857" s="239" t="s">
        <v>14229</v>
      </c>
      <c r="E2857" s="301" t="s">
        <v>683</v>
      </c>
      <c r="F2857" s="307">
        <f>IF(ISBLANK('4M'!X89),"##BLANK",'4M'!X89)</f>
        <v>0</v>
      </c>
    </row>
    <row r="2858" spans="2:6">
      <c r="B2858" s="1916" t="str">
        <f>'4M'!CA89</f>
        <v>B0411TEE_TA</v>
      </c>
      <c r="C2858" s="239" t="s">
        <v>14230</v>
      </c>
      <c r="E2858" s="301" t="s">
        <v>683</v>
      </c>
      <c r="F2858" s="307">
        <f>IF(ISBLANK('4M'!Y89),"##BLANK",'4M'!Y89)</f>
        <v>0</v>
      </c>
    </row>
    <row r="2859" spans="2:6">
      <c r="B2859" s="1916" t="str">
        <f>'4M'!CB89</f>
        <v>B0411TEE_TC</v>
      </c>
      <c r="C2859" s="239" t="s">
        <v>14231</v>
      </c>
      <c r="E2859" s="301" t="s">
        <v>683</v>
      </c>
      <c r="F2859" s="307">
        <f>IF(ISBLANK('4M'!Z89),"##BLANK",'4M'!Z89)</f>
        <v>0</v>
      </c>
    </row>
    <row r="2860" spans="2:6">
      <c r="B2860" s="1916" t="str">
        <f>'4M'!BH92</f>
        <v>B0371TEC_F</v>
      </c>
      <c r="C2860" s="239" t="s">
        <v>15329</v>
      </c>
      <c r="E2860" s="301" t="s">
        <v>683</v>
      </c>
      <c r="F2860" s="307">
        <f>IF(ISBLANK('4M'!F92),"##BLANK",'4M'!F92)</f>
        <v>0</v>
      </c>
    </row>
    <row r="2861" spans="2:6">
      <c r="B2861" s="1916" t="str">
        <f>'4M'!BI92</f>
        <v>B0371TEC_SWD</v>
      </c>
      <c r="C2861" s="239" t="s">
        <v>15330</v>
      </c>
      <c r="E2861" s="301" t="s">
        <v>683</v>
      </c>
      <c r="F2861" s="307">
        <f>IF(ISBLANK('4M'!G92),"##BLANK",'4M'!G92)</f>
        <v>0</v>
      </c>
    </row>
    <row r="2862" spans="2:6">
      <c r="B2862" s="1916" t="str">
        <f>'4M'!BJ92</f>
        <v>B0371TEC_HD</v>
      </c>
      <c r="C2862" s="239" t="s">
        <v>15331</v>
      </c>
      <c r="E2862" s="301" t="s">
        <v>683</v>
      </c>
      <c r="F2862" s="307">
        <f>IF(ISBLANK('4M'!H92),"##BLANK",'4M'!H92)</f>
        <v>0</v>
      </c>
    </row>
    <row r="2863" spans="2:6">
      <c r="B2863" s="1916" t="str">
        <f>'4M'!BK92</f>
        <v>B0371TEC_STD</v>
      </c>
      <c r="C2863" s="239" t="s">
        <v>15332</v>
      </c>
      <c r="E2863" s="301" t="s">
        <v>683</v>
      </c>
      <c r="F2863" s="307">
        <f>IF(ISBLANK('4M'!I92),"##BLANK",'4M'!I92)</f>
        <v>0</v>
      </c>
    </row>
    <row r="2864" spans="2:6">
      <c r="B2864" s="1916" t="str">
        <f>'4M'!BL92</f>
        <v>B0371TEC_SLT</v>
      </c>
      <c r="C2864" s="239" t="s">
        <v>15333</v>
      </c>
      <c r="E2864" s="301" t="s">
        <v>683</v>
      </c>
      <c r="F2864" s="307">
        <f>IF(ISBLANK('4M'!J92),"##BLANK",'4M'!J92)</f>
        <v>0</v>
      </c>
    </row>
    <row r="2865" spans="2:6">
      <c r="B2865" s="1916" t="str">
        <f>'4M'!BM92</f>
        <v>B0371TEC_STP</v>
      </c>
      <c r="C2865" s="239" t="s">
        <v>15334</v>
      </c>
      <c r="E2865" s="301" t="s">
        <v>683</v>
      </c>
      <c r="F2865" s="307">
        <f>IF(ISBLANK('4M'!K92),"##BLANK",'4M'!K92)</f>
        <v>0</v>
      </c>
    </row>
    <row r="2866" spans="2:6">
      <c r="B2866" s="1916" t="str">
        <f>'4M'!BN92</f>
        <v>B0371TEC_SDT</v>
      </c>
      <c r="C2866" s="239" t="s">
        <v>15335</v>
      </c>
      <c r="E2866" s="301" t="s">
        <v>683</v>
      </c>
      <c r="F2866" s="307">
        <f>IF(ISBLANK('4M'!L92),"##BLANK",'4M'!L92)</f>
        <v>0</v>
      </c>
    </row>
    <row r="2867" spans="2:6">
      <c r="B2867" s="1916" t="str">
        <f>'4M'!BO92</f>
        <v>B0371TEC_SD</v>
      </c>
      <c r="C2867" s="239" t="s">
        <v>15336</v>
      </c>
      <c r="E2867" s="301" t="s">
        <v>683</v>
      </c>
      <c r="F2867" s="307">
        <f>IF(ISBLANK('4M'!M92),"##BLANK",'4M'!M92)</f>
        <v>0</v>
      </c>
    </row>
    <row r="2868" spans="2:6">
      <c r="B2868" s="1916" t="str">
        <f>'4M'!BP92</f>
        <v>B0371TEC_TOT</v>
      </c>
      <c r="C2868" s="239" t="s">
        <v>14237</v>
      </c>
      <c r="E2868" s="301" t="s">
        <v>683</v>
      </c>
      <c r="F2868" s="307">
        <f>IF(ISBLANK('4M'!N92),"##BLANK",'4M'!N92)</f>
        <v>0</v>
      </c>
    </row>
    <row r="2869" spans="2:6">
      <c r="B2869" s="1916" t="str">
        <f>'4M'!BH93</f>
        <v>B0372TEO_F</v>
      </c>
      <c r="C2869" s="239" t="s">
        <v>15337</v>
      </c>
      <c r="E2869" s="301" t="s">
        <v>683</v>
      </c>
      <c r="F2869" s="307">
        <f>IF(ISBLANK('4M'!F93),"##BLANK",'4M'!F93)</f>
        <v>0</v>
      </c>
    </row>
    <row r="2870" spans="2:6">
      <c r="B2870" s="1916" t="str">
        <f>'4M'!BI93</f>
        <v>B0372TEO_SWD</v>
      </c>
      <c r="C2870" s="239" t="s">
        <v>15338</v>
      </c>
      <c r="E2870" s="301" t="s">
        <v>683</v>
      </c>
      <c r="F2870" s="307">
        <f>IF(ISBLANK('4M'!G93),"##BLANK",'4M'!G93)</f>
        <v>0</v>
      </c>
    </row>
    <row r="2871" spans="2:6">
      <c r="B2871" s="1916" t="str">
        <f>'4M'!BJ93</f>
        <v>B0372TEO_HD</v>
      </c>
      <c r="C2871" s="239" t="s">
        <v>15339</v>
      </c>
      <c r="E2871" s="301" t="s">
        <v>683</v>
      </c>
      <c r="F2871" s="307">
        <f>IF(ISBLANK('4M'!H93),"##BLANK",'4M'!H93)</f>
        <v>0</v>
      </c>
    </row>
    <row r="2872" spans="2:6">
      <c r="B2872" s="1916" t="str">
        <f>'4M'!BK93</f>
        <v>B0372TEO_STD</v>
      </c>
      <c r="C2872" s="239" t="s">
        <v>15340</v>
      </c>
      <c r="E2872" s="301" t="s">
        <v>683</v>
      </c>
      <c r="F2872" s="307">
        <f>IF(ISBLANK('4M'!I93),"##BLANK",'4M'!I93)</f>
        <v>0</v>
      </c>
    </row>
    <row r="2873" spans="2:6">
      <c r="B2873" s="1916" t="str">
        <f>'4M'!BL93</f>
        <v>B0372TEO_SLT</v>
      </c>
      <c r="C2873" s="239" t="s">
        <v>15341</v>
      </c>
      <c r="E2873" s="301" t="s">
        <v>683</v>
      </c>
      <c r="F2873" s="307">
        <f>IF(ISBLANK('4M'!J93),"##BLANK",'4M'!J93)</f>
        <v>0</v>
      </c>
    </row>
    <row r="2874" spans="2:6">
      <c r="B2874" s="1916" t="str">
        <f>'4M'!BM93</f>
        <v>B0372TEO_STP</v>
      </c>
      <c r="C2874" s="239" t="s">
        <v>15342</v>
      </c>
      <c r="E2874" s="301" t="s">
        <v>683</v>
      </c>
      <c r="F2874" s="307">
        <f>IF(ISBLANK('4M'!K93),"##BLANK",'4M'!K93)</f>
        <v>0</v>
      </c>
    </row>
    <row r="2875" spans="2:6">
      <c r="B2875" s="1916" t="str">
        <f>'4M'!BN93</f>
        <v>B0372TEO_SDT</v>
      </c>
      <c r="C2875" s="239" t="s">
        <v>15343</v>
      </c>
      <c r="E2875" s="301" t="s">
        <v>683</v>
      </c>
      <c r="F2875" s="307">
        <f>IF(ISBLANK('4M'!L93),"##BLANK",'4M'!L93)</f>
        <v>0</v>
      </c>
    </row>
    <row r="2876" spans="2:6">
      <c r="B2876" s="1916" t="str">
        <f>'4M'!BO93</f>
        <v>B0372TEO_SD</v>
      </c>
      <c r="C2876" s="239" t="s">
        <v>15344</v>
      </c>
      <c r="E2876" s="301" t="s">
        <v>683</v>
      </c>
      <c r="F2876" s="307">
        <f>IF(ISBLANK('4M'!M93),"##BLANK",'4M'!M93)</f>
        <v>0</v>
      </c>
    </row>
    <row r="2877" spans="2:6">
      <c r="B2877" s="1916" t="str">
        <f>'4M'!BP93</f>
        <v>B0372TEO_TOT</v>
      </c>
      <c r="C2877" s="239" t="s">
        <v>14243</v>
      </c>
      <c r="E2877" s="301" t="s">
        <v>683</v>
      </c>
      <c r="F2877" s="307">
        <f>IF(ISBLANK('4M'!N93),"##BLANK",'4M'!N93)</f>
        <v>0</v>
      </c>
    </row>
    <row r="2878" spans="2:6">
      <c r="B2878" s="1916" t="str">
        <f>'4M'!BH94</f>
        <v>B0373TET_F</v>
      </c>
      <c r="C2878" s="239" t="s">
        <v>15345</v>
      </c>
      <c r="E2878" s="301" t="s">
        <v>683</v>
      </c>
      <c r="F2878" s="307">
        <f>IF(ISBLANK('4M'!F94),"##BLANK",'4M'!F94)</f>
        <v>0</v>
      </c>
    </row>
    <row r="2879" spans="2:6">
      <c r="B2879" s="1916" t="str">
        <f>'4M'!BI94</f>
        <v>B0373TET_SWD</v>
      </c>
      <c r="C2879" s="239" t="s">
        <v>15346</v>
      </c>
      <c r="E2879" s="301" t="s">
        <v>683</v>
      </c>
      <c r="F2879" s="307">
        <f>IF(ISBLANK('4M'!G94),"##BLANK",'4M'!G94)</f>
        <v>0</v>
      </c>
    </row>
    <row r="2880" spans="2:6">
      <c r="B2880" s="1916" t="str">
        <f>'4M'!BJ94</f>
        <v>B0373TET_HD</v>
      </c>
      <c r="C2880" s="239" t="s">
        <v>15347</v>
      </c>
      <c r="E2880" s="301" t="s">
        <v>683</v>
      </c>
      <c r="F2880" s="307">
        <f>IF(ISBLANK('4M'!H94),"##BLANK",'4M'!H94)</f>
        <v>0</v>
      </c>
    </row>
    <row r="2881" spans="2:6">
      <c r="B2881" s="1916" t="str">
        <f>'4M'!BK94</f>
        <v>B0373TET_STD</v>
      </c>
      <c r="C2881" s="239" t="s">
        <v>15348</v>
      </c>
      <c r="E2881" s="301" t="s">
        <v>683</v>
      </c>
      <c r="F2881" s="307">
        <f>IF(ISBLANK('4M'!I94),"##BLANK",'4M'!I94)</f>
        <v>0</v>
      </c>
    </row>
    <row r="2882" spans="2:6">
      <c r="B2882" s="1916" t="str">
        <f>'4M'!BL94</f>
        <v>B0373TET_SLT</v>
      </c>
      <c r="C2882" s="239" t="s">
        <v>15349</v>
      </c>
      <c r="E2882" s="301" t="s">
        <v>683</v>
      </c>
      <c r="F2882" s="307">
        <f>IF(ISBLANK('4M'!J94),"##BLANK",'4M'!J94)</f>
        <v>0</v>
      </c>
    </row>
    <row r="2883" spans="2:6">
      <c r="B2883" s="1916" t="str">
        <f>'4M'!BM94</f>
        <v>B0373TET_STP</v>
      </c>
      <c r="C2883" s="239" t="s">
        <v>15350</v>
      </c>
      <c r="E2883" s="301" t="s">
        <v>683</v>
      </c>
      <c r="F2883" s="307">
        <f>IF(ISBLANK('4M'!K94),"##BLANK",'4M'!K94)</f>
        <v>0</v>
      </c>
    </row>
    <row r="2884" spans="2:6">
      <c r="B2884" s="1916" t="str">
        <f>'4M'!BN94</f>
        <v>B0373TET_SDT</v>
      </c>
      <c r="C2884" s="239" t="s">
        <v>15351</v>
      </c>
      <c r="E2884" s="301" t="s">
        <v>683</v>
      </c>
      <c r="F2884" s="307">
        <f>IF(ISBLANK('4M'!L94),"##BLANK",'4M'!L94)</f>
        <v>0</v>
      </c>
    </row>
    <row r="2885" spans="2:6">
      <c r="B2885" s="1916" t="str">
        <f>'4M'!BO94</f>
        <v>B0373TET_SD</v>
      </c>
      <c r="C2885" s="239" t="s">
        <v>15352</v>
      </c>
      <c r="E2885" s="301" t="s">
        <v>683</v>
      </c>
      <c r="F2885" s="307">
        <f>IF(ISBLANK('4M'!M94),"##BLANK",'4M'!M94)</f>
        <v>0</v>
      </c>
    </row>
    <row r="2886" spans="2:6" ht="14.65" customHeight="1">
      <c r="B2886" s="1916" t="str">
        <f>'4M'!BP94</f>
        <v>B0373TET_TOT</v>
      </c>
      <c r="C2886" s="239" t="s">
        <v>14249</v>
      </c>
      <c r="E2886" s="301" t="s">
        <v>683</v>
      </c>
      <c r="F2886" s="307">
        <f>IF(ISBLANK('4M'!N94),"##BLANK",'4M'!N94)</f>
        <v>0</v>
      </c>
    </row>
    <row r="2887" spans="2:6">
      <c r="B2887" s="1916" t="str">
        <f>'4M'!BZ94</f>
        <v>B0412CDT_TE</v>
      </c>
      <c r="C2887" s="239" t="s">
        <v>14250</v>
      </c>
      <c r="E2887" s="301" t="s">
        <v>683</v>
      </c>
      <c r="F2887" s="307">
        <f>IF(ISBLANK('4M'!X94),"##BLANK",'4M'!X94)</f>
        <v>0</v>
      </c>
    </row>
    <row r="2888" spans="2:6">
      <c r="B2888" s="1916" t="str">
        <f>'4M'!CA94</f>
        <v>B0412CDT_TA</v>
      </c>
      <c r="C2888" s="239" t="s">
        <v>14251</v>
      </c>
      <c r="E2888" s="301" t="s">
        <v>683</v>
      </c>
      <c r="F2888" s="307">
        <f>IF(ISBLANK('4M'!Y94),"##BLANK",'4M'!Y94)</f>
        <v>0</v>
      </c>
    </row>
    <row r="2889" spans="2:6">
      <c r="B2889" s="1916" t="str">
        <f>'4M'!CB94</f>
        <v>B0412CDT_TC</v>
      </c>
      <c r="C2889" s="239" t="s">
        <v>14252</v>
      </c>
      <c r="E2889" s="301" t="s">
        <v>683</v>
      </c>
      <c r="F2889" s="307">
        <f>IF(ISBLANK('4M'!Z94),"##BLANK",'4M'!Z94)</f>
        <v>0</v>
      </c>
    </row>
    <row r="2890" spans="2:6">
      <c r="B2890" s="1916" t="str">
        <f>'4N'!X9</f>
        <v>B0201DSCTDWNC</v>
      </c>
      <c r="C2890" s="239" t="s">
        <v>15353</v>
      </c>
      <c r="E2890" s="301" t="s">
        <v>683</v>
      </c>
      <c r="F2890" s="307">
        <f>IF(ISBLANK('4N'!E9),"##BLANK",'4N'!E9)</f>
        <v>3.51</v>
      </c>
    </row>
    <row r="2891" spans="2:6">
      <c r="B2891" s="1916" t="str">
        <f>'4N'!Y9</f>
        <v>B0201DSCTDWNO</v>
      </c>
      <c r="C2891" s="239" t="s">
        <v>15354</v>
      </c>
      <c r="E2891" s="301" t="s">
        <v>683</v>
      </c>
      <c r="F2891" s="307">
        <f>IF(ISBLANK('4N'!F9),"##BLANK",'4N'!F9)</f>
        <v>0</v>
      </c>
    </row>
    <row r="2892" spans="2:6">
      <c r="B2892" s="1916" t="str">
        <f>'4N'!Z9</f>
        <v>B0201DSCTDWNT</v>
      </c>
      <c r="C2892" s="239" t="s">
        <v>15355</v>
      </c>
      <c r="E2892" s="301" t="s">
        <v>683</v>
      </c>
      <c r="F2892" s="307">
        <f>IF(ISBLANK('4N'!G9),"##BLANK",'4N'!G9)</f>
        <v>3.51</v>
      </c>
    </row>
    <row r="2893" spans="2:6">
      <c r="B2893" s="1916" t="str">
        <f>'4N'!X10</f>
        <v>B0201DSRTDWNC</v>
      </c>
      <c r="C2893" s="239" t="s">
        <v>15356</v>
      </c>
      <c r="E2893" s="301" t="s">
        <v>683</v>
      </c>
      <c r="F2893" s="307">
        <f>IF(ISBLANK('4N'!E10),"##BLANK",'4N'!E10)</f>
        <v>4.5289999999999999</v>
      </c>
    </row>
    <row r="2894" spans="2:6">
      <c r="B2894" s="1916" t="str">
        <f>'4N'!Y10</f>
        <v>B0201DSRTDWNO</v>
      </c>
      <c r="C2894" s="239" t="s">
        <v>15357</v>
      </c>
      <c r="E2894" s="301" t="s">
        <v>683</v>
      </c>
      <c r="F2894" s="307">
        <f>IF(ISBLANK('4N'!F10),"##BLANK",'4N'!F10)</f>
        <v>0</v>
      </c>
    </row>
    <row r="2895" spans="2:6">
      <c r="B2895" s="1916" t="str">
        <f>'4N'!Z10</f>
        <v>B0201DSRTDWNT</v>
      </c>
      <c r="C2895" s="239" t="s">
        <v>15358</v>
      </c>
      <c r="E2895" s="301" t="s">
        <v>683</v>
      </c>
      <c r="F2895" s="307">
        <f>IF(ISBLANK('4N'!G10),"##BLANK",'4N'!G10)</f>
        <v>4.5289999999999999</v>
      </c>
    </row>
    <row r="2896" spans="2:6">
      <c r="B2896" s="1916" t="str">
        <f>'4N'!X11</f>
        <v>B0201DSITDWNC</v>
      </c>
      <c r="C2896" s="239" t="s">
        <v>15359</v>
      </c>
      <c r="E2896" s="301" t="s">
        <v>683</v>
      </c>
      <c r="F2896" s="307">
        <f>IF(ISBLANK('4N'!E11),"##BLANK",'4N'!E11)</f>
        <v>3.0779999999999998</v>
      </c>
    </row>
    <row r="2897" spans="2:6">
      <c r="B2897" s="1916" t="str">
        <f>'4N'!Y11</f>
        <v>B0201DSITDWNO</v>
      </c>
      <c r="C2897" s="239" t="s">
        <v>15360</v>
      </c>
      <c r="E2897" s="301" t="s">
        <v>683</v>
      </c>
      <c r="F2897" s="307">
        <f>IF(ISBLANK('4N'!F11),"##BLANK",'4N'!F11)</f>
        <v>0</v>
      </c>
    </row>
    <row r="2898" spans="2:6">
      <c r="B2898" s="1916" t="str">
        <f>'4N'!Z11</f>
        <v>B0201DSITDWNT</v>
      </c>
      <c r="C2898" s="239" t="s">
        <v>15361</v>
      </c>
      <c r="E2898" s="301" t="s">
        <v>683</v>
      </c>
      <c r="F2898" s="307">
        <f>IF(ISBLANK('4N'!G11),"##BLANK",'4N'!G11)</f>
        <v>3.0779999999999998</v>
      </c>
    </row>
    <row r="2899" spans="2:6">
      <c r="B2899" s="1916" t="str">
        <f>'4N'!X12</f>
        <v>B0201DSDTDWNC</v>
      </c>
      <c r="C2899" s="239" t="s">
        <v>15362</v>
      </c>
      <c r="E2899" s="301" t="s">
        <v>683</v>
      </c>
      <c r="F2899" s="307">
        <f>IF(ISBLANK('4N'!E12),"##BLANK",'4N'!E12)</f>
        <v>0</v>
      </c>
    </row>
    <row r="2900" spans="2:6">
      <c r="B2900" s="1916" t="str">
        <f>'4N'!Y12</f>
        <v>B0201DSDTDWNO</v>
      </c>
      <c r="C2900" s="239" t="s">
        <v>15363</v>
      </c>
      <c r="E2900" s="301" t="s">
        <v>683</v>
      </c>
      <c r="F2900" s="307">
        <f>IF(ISBLANK('4N'!F12),"##BLANK",'4N'!F12)</f>
        <v>0.224</v>
      </c>
    </row>
    <row r="2901" spans="2:6">
      <c r="B2901" s="1916" t="str">
        <f>'4N'!Z12</f>
        <v>B0201DSDTDWNT</v>
      </c>
      <c r="C2901" s="239" t="s">
        <v>15364</v>
      </c>
      <c r="E2901" s="301" t="s">
        <v>683</v>
      </c>
      <c r="F2901" s="307">
        <f>IF(ISBLANK('4N'!G12),"##BLANK",'4N'!G12)</f>
        <v>0.224</v>
      </c>
    </row>
    <row r="2902" spans="2:6">
      <c r="B2902" s="1916" t="str">
        <f>'4N'!X13</f>
        <v>B0201DSOTDWNC</v>
      </c>
      <c r="C2902" s="239" t="s">
        <v>15365</v>
      </c>
      <c r="E2902" s="301" t="s">
        <v>683</v>
      </c>
      <c r="F2902" s="307">
        <f>IF(ISBLANK('4N'!E13),"##BLANK",'4N'!E13)</f>
        <v>1.0089999999999999</v>
      </c>
    </row>
    <row r="2903" spans="2:6">
      <c r="B2903" s="1916" t="str">
        <f>'4N'!Y13</f>
        <v>B0201DSOTDWNO</v>
      </c>
      <c r="C2903" s="239" t="s">
        <v>15366</v>
      </c>
      <c r="E2903" s="301" t="s">
        <v>683</v>
      </c>
      <c r="F2903" s="307">
        <f>IF(ISBLANK('4N'!F13),"##BLANK",'4N'!F13)</f>
        <v>0</v>
      </c>
    </row>
    <row r="2904" spans="2:6">
      <c r="B2904" s="1916" t="str">
        <f>'4N'!Z13</f>
        <v>B0201DSOTDWNT</v>
      </c>
      <c r="C2904" s="239" t="s">
        <v>15367</v>
      </c>
      <c r="E2904" s="301" t="s">
        <v>683</v>
      </c>
      <c r="F2904" s="307">
        <f>IF(ISBLANK('4N'!G13),"##BLANK",'4N'!G13)</f>
        <v>1.0089999999999999</v>
      </c>
    </row>
    <row r="2905" spans="2:6">
      <c r="B2905" s="1916" t="str">
        <f>'4N'!X14</f>
        <v>B0201DSTDWNTC</v>
      </c>
      <c r="C2905" s="239" t="s">
        <v>15368</v>
      </c>
      <c r="E2905" s="301" t="s">
        <v>683</v>
      </c>
      <c r="F2905" s="307">
        <f>IF(ISBLANK('4N'!E14),"##BLANK",'4N'!E14)</f>
        <v>12.125999999999999</v>
      </c>
    </row>
    <row r="2906" spans="2:6">
      <c r="B2906" s="1916" t="str">
        <f>'4N'!Y14</f>
        <v>B0201DSTDWNTO</v>
      </c>
      <c r="C2906" s="239" t="s">
        <v>15369</v>
      </c>
      <c r="E2906" s="301" t="s">
        <v>683</v>
      </c>
      <c r="F2906" s="307">
        <f>IF(ISBLANK('4N'!F14),"##BLANK",'4N'!F14)</f>
        <v>0.224</v>
      </c>
    </row>
    <row r="2907" spans="2:6">
      <c r="B2907" s="1916" t="str">
        <f>'4N'!Z14</f>
        <v>B0201DSTDWNT</v>
      </c>
      <c r="C2907" s="239" t="s">
        <v>15370</v>
      </c>
      <c r="E2907" s="301" t="s">
        <v>683</v>
      </c>
      <c r="F2907" s="307">
        <f>IF(ISBLANK('4N'!G14),"##BLANK",'4N'!G14)</f>
        <v>12.35</v>
      </c>
    </row>
    <row r="2908" spans="2:6">
      <c r="B2908" s="1916" t="str">
        <f>'4O'!AD10</f>
        <v>B0401NCF</v>
      </c>
      <c r="C2908" s="239" t="s">
        <v>15371</v>
      </c>
      <c r="E2908" s="301" t="s">
        <v>683</v>
      </c>
      <c r="F2908" s="307" t="str">
        <f>IF(ISBLANK('4O'!E10),"##BLANK",'4O'!E10)</f>
        <v>##BLANK</v>
      </c>
    </row>
    <row r="2909" spans="2:6">
      <c r="B2909" s="1916" t="str">
        <f>'4O'!AE10</f>
        <v>B0401NCSWD</v>
      </c>
      <c r="C2909" s="239" t="s">
        <v>15372</v>
      </c>
      <c r="E2909" s="301" t="s">
        <v>683</v>
      </c>
      <c r="F2909" s="307" t="str">
        <f>IF(ISBLANK('4O'!F10),"##BLANK",'4O'!F10)</f>
        <v>##BLANK</v>
      </c>
    </row>
    <row r="2910" spans="2:6">
      <c r="B2910" s="1916" t="str">
        <f>'4O'!AF10</f>
        <v>B0401NCHD</v>
      </c>
      <c r="C2910" s="239" t="s">
        <v>15373</v>
      </c>
      <c r="E2910" s="301" t="s">
        <v>683</v>
      </c>
      <c r="F2910" s="307" t="str">
        <f>IF(ISBLANK('4O'!G10),"##BLANK",'4O'!G10)</f>
        <v>##BLANK</v>
      </c>
    </row>
    <row r="2911" spans="2:6">
      <c r="B2911" s="1916" t="str">
        <f>'4O'!AG10</f>
        <v>B0401NCSTD</v>
      </c>
      <c r="C2911" s="239" t="s">
        <v>15374</v>
      </c>
      <c r="E2911" s="301" t="s">
        <v>683</v>
      </c>
      <c r="F2911" s="307" t="str">
        <f>IF(ISBLANK('4O'!H10),"##BLANK",'4O'!H10)</f>
        <v>##BLANK</v>
      </c>
    </row>
    <row r="2912" spans="2:6">
      <c r="B2912" s="1916" t="str">
        <f>'4O'!AH10</f>
        <v>B0401NCSLT</v>
      </c>
      <c r="C2912" s="239" t="s">
        <v>15375</v>
      </c>
      <c r="E2912" s="301" t="s">
        <v>683</v>
      </c>
      <c r="F2912" s="307" t="str">
        <f>IF(ISBLANK('4O'!I10),"##BLANK",'4O'!I10)</f>
        <v>##BLANK</v>
      </c>
    </row>
    <row r="2913" spans="2:6">
      <c r="B2913" s="1916" t="str">
        <f>'4O'!AI10</f>
        <v>B0401NCTOT</v>
      </c>
      <c r="C2913" s="239" t="s">
        <v>15376</v>
      </c>
      <c r="E2913" s="301" t="s">
        <v>683</v>
      </c>
      <c r="F2913" s="307">
        <f>IF(ISBLANK('4O'!J10),"##BLANK",'4O'!J10)</f>
        <v>0</v>
      </c>
    </row>
    <row r="2914" spans="2:6">
      <c r="B2914" s="1916" t="str">
        <f>'4O'!AD11</f>
        <v>B0401RSF</v>
      </c>
      <c r="C2914" s="239" t="s">
        <v>15377</v>
      </c>
      <c r="E2914" s="301" t="s">
        <v>683</v>
      </c>
      <c r="F2914" s="307" t="str">
        <f>IF(ISBLANK('4O'!E11),"##BLANK",'4O'!E11)</f>
        <v>##BLANK</v>
      </c>
    </row>
    <row r="2915" spans="2:6">
      <c r="B2915" s="1916" t="str">
        <f>'4O'!AE11</f>
        <v>B0401RSSWD</v>
      </c>
      <c r="C2915" s="239" t="s">
        <v>15378</v>
      </c>
      <c r="E2915" s="301" t="s">
        <v>683</v>
      </c>
      <c r="F2915" s="307" t="str">
        <f>IF(ISBLANK('4O'!F11),"##BLANK",'4O'!F11)</f>
        <v>##BLANK</v>
      </c>
    </row>
    <row r="2916" spans="2:6">
      <c r="B2916" s="1916" t="str">
        <f>'4O'!AF11</f>
        <v>B0401RSHD</v>
      </c>
      <c r="C2916" s="239" t="s">
        <v>15379</v>
      </c>
      <c r="E2916" s="301" t="s">
        <v>683</v>
      </c>
      <c r="F2916" s="307" t="str">
        <f>IF(ISBLANK('4O'!G11),"##BLANK",'4O'!G11)</f>
        <v>##BLANK</v>
      </c>
    </row>
    <row r="2917" spans="2:6">
      <c r="B2917" s="1916" t="str">
        <f>'4O'!AG11</f>
        <v>B0401RSSTD</v>
      </c>
      <c r="C2917" s="239" t="s">
        <v>15380</v>
      </c>
      <c r="E2917" s="301" t="s">
        <v>683</v>
      </c>
      <c r="F2917" s="307" t="str">
        <f>IF(ISBLANK('4O'!H11),"##BLANK",'4O'!H11)</f>
        <v>##BLANK</v>
      </c>
    </row>
    <row r="2918" spans="2:6">
      <c r="B2918" s="1916" t="str">
        <f>'4O'!AH11</f>
        <v>B0401RSSLT</v>
      </c>
      <c r="C2918" s="239" t="s">
        <v>15381</v>
      </c>
      <c r="E2918" s="301" t="s">
        <v>683</v>
      </c>
      <c r="F2918" s="307" t="str">
        <f>IF(ISBLANK('4O'!I11),"##BLANK",'4O'!I11)</f>
        <v>##BLANK</v>
      </c>
    </row>
    <row r="2919" spans="2:6">
      <c r="B2919" s="1916" t="str">
        <f>'4O'!AI11</f>
        <v>B0401RSTOT</v>
      </c>
      <c r="C2919" s="239" t="s">
        <v>15382</v>
      </c>
      <c r="E2919" s="301" t="s">
        <v>683</v>
      </c>
      <c r="F2919" s="307">
        <f>IF(ISBLANK('4O'!J11),"##BLANK",'4O'!J11)</f>
        <v>0</v>
      </c>
    </row>
    <row r="2920" spans="2:6">
      <c r="B2920" s="1916" t="str">
        <f>'4O'!AD12</f>
        <v>B0200DSIFWWC</v>
      </c>
      <c r="C2920" s="239" t="s">
        <v>15383</v>
      </c>
      <c r="E2920" s="301" t="s">
        <v>683</v>
      </c>
      <c r="F2920" s="307" t="str">
        <f>IF(ISBLANK('4O'!E12),"##BLANK",'4O'!E12)</f>
        <v>##BLANK</v>
      </c>
    </row>
    <row r="2921" spans="2:6">
      <c r="B2921" s="1916" t="str">
        <f>'4O'!AE12</f>
        <v>B0200DSIWDWWC</v>
      </c>
      <c r="C2921" s="239" t="s">
        <v>15384</v>
      </c>
      <c r="E2921" s="301" t="s">
        <v>683</v>
      </c>
      <c r="F2921" s="307" t="str">
        <f>IF(ISBLANK('4O'!F12),"##BLANK",'4O'!F12)</f>
        <v>##BLANK</v>
      </c>
    </row>
    <row r="2922" spans="2:6">
      <c r="B2922" s="1916" t="str">
        <f>'4O'!AF12</f>
        <v>B0200DSIHDWWC</v>
      </c>
      <c r="C2922" s="239" t="s">
        <v>15385</v>
      </c>
      <c r="E2922" s="301" t="s">
        <v>683</v>
      </c>
      <c r="F2922" s="307" t="str">
        <f>IF(ISBLANK('4O'!G12),"##BLANK",'4O'!G12)</f>
        <v>##BLANK</v>
      </c>
    </row>
    <row r="2923" spans="2:6">
      <c r="B2923" s="1916" t="str">
        <f>'4O'!AG12</f>
        <v>B0200DSISTWWC</v>
      </c>
      <c r="C2923" s="239" t="s">
        <v>15386</v>
      </c>
      <c r="E2923" s="301" t="s">
        <v>683</v>
      </c>
      <c r="F2923" s="307" t="str">
        <f>IF(ISBLANK('4O'!H12),"##BLANK",'4O'!H12)</f>
        <v>##BLANK</v>
      </c>
    </row>
    <row r="2924" spans="2:6">
      <c r="B2924" s="1916" t="str">
        <f>'4O'!AH12</f>
        <v>B0200DSISLWWC</v>
      </c>
      <c r="C2924" s="239" t="s">
        <v>15387</v>
      </c>
      <c r="E2924" s="301" t="s">
        <v>683</v>
      </c>
      <c r="F2924" s="307" t="str">
        <f>IF(ISBLANK('4O'!I12),"##BLANK",'4O'!I12)</f>
        <v>##BLANK</v>
      </c>
    </row>
    <row r="2925" spans="2:6">
      <c r="B2925" s="1916" t="str">
        <f>'4O'!AI12</f>
        <v>B0401INRTOT</v>
      </c>
      <c r="C2925" s="239" t="s">
        <v>15388</v>
      </c>
      <c r="E2925" s="301" t="s">
        <v>683</v>
      </c>
      <c r="F2925" s="307">
        <f>IF(ISBLANK('4O'!J12),"##BLANK",'4O'!J12)</f>
        <v>0</v>
      </c>
    </row>
    <row r="2926" spans="2:6">
      <c r="B2926" s="1916" t="str">
        <f>'4O'!AD13</f>
        <v>B0200DSDFWWC</v>
      </c>
      <c r="C2926" s="239" t="s">
        <v>15389</v>
      </c>
      <c r="E2926" s="301" t="s">
        <v>683</v>
      </c>
      <c r="F2926" s="307" t="str">
        <f>IF(ISBLANK('4O'!E13),"##BLANK",'4O'!E13)</f>
        <v>##BLANK</v>
      </c>
    </row>
    <row r="2927" spans="2:6">
      <c r="B2927" s="1916" t="str">
        <f>'4O'!AE13</f>
        <v>B0200DSDWDWWC</v>
      </c>
      <c r="C2927" s="239" t="s">
        <v>15390</v>
      </c>
      <c r="E2927" s="301" t="s">
        <v>683</v>
      </c>
      <c r="F2927" s="307" t="str">
        <f>IF(ISBLANK('4O'!F13),"##BLANK",'4O'!F13)</f>
        <v>##BLANK</v>
      </c>
    </row>
    <row r="2928" spans="2:6">
      <c r="B2928" s="1916" t="str">
        <f>'4O'!AF13</f>
        <v>B0200DSDHDWWC</v>
      </c>
      <c r="C2928" s="239" t="s">
        <v>15391</v>
      </c>
      <c r="E2928" s="301" t="s">
        <v>683</v>
      </c>
      <c r="F2928" s="307" t="str">
        <f>IF(ISBLANK('4O'!G13),"##BLANK",'4O'!G13)</f>
        <v>##BLANK</v>
      </c>
    </row>
    <row r="2929" spans="2:6">
      <c r="B2929" s="1916" t="str">
        <f>'4O'!AG13</f>
        <v>B0200DSDSTWWC</v>
      </c>
      <c r="C2929" s="239" t="s">
        <v>15392</v>
      </c>
      <c r="E2929" s="301" t="s">
        <v>683</v>
      </c>
      <c r="F2929" s="307" t="str">
        <f>IF(ISBLANK('4O'!H13),"##BLANK",'4O'!H13)</f>
        <v>##BLANK</v>
      </c>
    </row>
    <row r="2930" spans="2:6">
      <c r="B2930" s="1916" t="str">
        <f>'4O'!AH13</f>
        <v>B0200DSDSLWWC</v>
      </c>
      <c r="C2930" s="239" t="s">
        <v>15393</v>
      </c>
      <c r="E2930" s="301" t="s">
        <v>683</v>
      </c>
      <c r="F2930" s="307" t="str">
        <f>IF(ISBLANK('4O'!I13),"##BLANK",'4O'!I13)</f>
        <v>##BLANK</v>
      </c>
    </row>
    <row r="2931" spans="2:6">
      <c r="B2931" s="1916" t="str">
        <f>'4O'!AI13</f>
        <v>B0401185TOT</v>
      </c>
      <c r="C2931" s="239" t="s">
        <v>15394</v>
      </c>
      <c r="E2931" s="301" t="s">
        <v>683</v>
      </c>
      <c r="F2931" s="307">
        <f>IF(ISBLANK('4O'!J13),"##BLANK",'4O'!J13)</f>
        <v>0</v>
      </c>
    </row>
    <row r="2932" spans="2:6">
      <c r="B2932" s="1916" t="str">
        <f>'4O'!AD14</f>
        <v>B0200DSOFWWC</v>
      </c>
      <c r="C2932" s="239" t="s">
        <v>15395</v>
      </c>
      <c r="E2932" s="301" t="s">
        <v>683</v>
      </c>
      <c r="F2932" s="307" t="str">
        <f>IF(ISBLANK('4O'!E14),"##BLANK",'4O'!E14)</f>
        <v>##BLANK</v>
      </c>
    </row>
    <row r="2933" spans="2:6">
      <c r="B2933" s="1916" t="str">
        <f>'4O'!AE14</f>
        <v>B0200DSOWDWWC</v>
      </c>
      <c r="C2933" s="239" t="s">
        <v>15396</v>
      </c>
      <c r="E2933" s="301" t="s">
        <v>683</v>
      </c>
      <c r="F2933" s="307" t="str">
        <f>IF(ISBLANK('4O'!F14),"##BLANK",'4O'!F14)</f>
        <v>##BLANK</v>
      </c>
    </row>
    <row r="2934" spans="2:6">
      <c r="B2934" s="1916" t="str">
        <f>'4O'!AF14</f>
        <v>B0200DSOHDWWC</v>
      </c>
      <c r="C2934" s="239" t="s">
        <v>15397</v>
      </c>
      <c r="E2934" s="301" t="s">
        <v>683</v>
      </c>
      <c r="F2934" s="307" t="str">
        <f>IF(ISBLANK('4O'!G14),"##BLANK",'4O'!G14)</f>
        <v>##BLANK</v>
      </c>
    </row>
    <row r="2935" spans="2:6">
      <c r="B2935" s="1916" t="str">
        <f>'4O'!AG14</f>
        <v>B0200DSOSTWWC</v>
      </c>
      <c r="C2935" s="239" t="s">
        <v>15398</v>
      </c>
      <c r="E2935" s="301" t="s">
        <v>683</v>
      </c>
      <c r="F2935" s="307" t="str">
        <f>IF(ISBLANK('4O'!H14),"##BLANK",'4O'!H14)</f>
        <v>##BLANK</v>
      </c>
    </row>
    <row r="2936" spans="2:6">
      <c r="B2936" s="1916" t="str">
        <f>'4O'!AH14</f>
        <v>B0200DSOSLWWC</v>
      </c>
      <c r="C2936" s="239" t="s">
        <v>15399</v>
      </c>
      <c r="E2936" s="301" t="s">
        <v>683</v>
      </c>
      <c r="F2936" s="307" t="str">
        <f>IF(ISBLANK('4O'!I14),"##BLANK",'4O'!I14)</f>
        <v>##BLANK</v>
      </c>
    </row>
    <row r="2937" spans="2:6">
      <c r="B2937" s="1916" t="str">
        <f>'4O'!AI14</f>
        <v>B0401OPCTOT</v>
      </c>
      <c r="C2937" s="239" t="s">
        <v>15400</v>
      </c>
      <c r="E2937" s="301" t="s">
        <v>683</v>
      </c>
      <c r="F2937" s="307">
        <f>IF(ISBLANK('4O'!J14),"##BLANK",'4O'!J14)</f>
        <v>0</v>
      </c>
    </row>
    <row r="2938" spans="2:6">
      <c r="B2938" s="1916" t="str">
        <f>'4O'!AD15</f>
        <v>B0200DSFWWTC</v>
      </c>
      <c r="C2938" s="239" t="s">
        <v>15401</v>
      </c>
      <c r="E2938" s="301" t="s">
        <v>683</v>
      </c>
      <c r="F2938" s="307">
        <f>IF(ISBLANK('4O'!E15),"##BLANK",'4O'!E15)</f>
        <v>0</v>
      </c>
    </row>
    <row r="2939" spans="2:6">
      <c r="B2939" s="1916" t="str">
        <f>'4O'!AE15</f>
        <v>B0200DSWDWWTC</v>
      </c>
      <c r="C2939" s="239" t="s">
        <v>15402</v>
      </c>
      <c r="E2939" s="301" t="s">
        <v>683</v>
      </c>
      <c r="F2939" s="307">
        <f>IF(ISBLANK('4O'!F15),"##BLANK",'4O'!F15)</f>
        <v>0</v>
      </c>
    </row>
    <row r="2940" spans="2:6">
      <c r="B2940" s="1916" t="str">
        <f>'4O'!AF15</f>
        <v>B0200DSHDWWTC</v>
      </c>
      <c r="C2940" s="239" t="s">
        <v>15403</v>
      </c>
      <c r="E2940" s="301" t="s">
        <v>683</v>
      </c>
      <c r="F2940" s="307">
        <f>IF(ISBLANK('4O'!G15),"##BLANK",'4O'!G15)</f>
        <v>0</v>
      </c>
    </row>
    <row r="2941" spans="2:6">
      <c r="B2941" s="1916" t="str">
        <f>'4O'!AG15</f>
        <v>B0200DSSTWWTC</v>
      </c>
      <c r="C2941" s="239" t="s">
        <v>15404</v>
      </c>
      <c r="E2941" s="301" t="s">
        <v>683</v>
      </c>
      <c r="F2941" s="307">
        <f>IF(ISBLANK('4O'!H15),"##BLANK",'4O'!H15)</f>
        <v>0</v>
      </c>
    </row>
    <row r="2942" spans="2:6">
      <c r="B2942" s="1916" t="str">
        <f>'4O'!AH15</f>
        <v>B0200DSSLWWTC</v>
      </c>
      <c r="C2942" s="239" t="s">
        <v>15405</v>
      </c>
      <c r="E2942" s="301" t="s">
        <v>683</v>
      </c>
      <c r="F2942" s="307">
        <f>IF(ISBLANK('4O'!I15),"##BLANK",'4O'!I15)</f>
        <v>0</v>
      </c>
    </row>
    <row r="2943" spans="2:6">
      <c r="B2943" s="1916" t="str">
        <f>'4O'!AI15</f>
        <v>B0401TDETOT</v>
      </c>
      <c r="C2943" s="239" t="s">
        <v>15406</v>
      </c>
      <c r="E2943" s="301" t="s">
        <v>683</v>
      </c>
      <c r="F2943" s="307">
        <f>IF(ISBLANK('4O'!J15),"##BLANK",'4O'!J15)</f>
        <v>0</v>
      </c>
    </row>
    <row r="2944" spans="2:6">
      <c r="B2944" s="1916" t="str">
        <f>'4O'!AD18</f>
        <v>B0801NCF</v>
      </c>
      <c r="C2944" s="239" t="s">
        <v>15407</v>
      </c>
      <c r="E2944" s="301" t="s">
        <v>683</v>
      </c>
      <c r="F2944" s="307" t="str">
        <f>IF(ISBLANK('4O'!E18),"##BLANK",'4O'!E18)</f>
        <v>##BLANK</v>
      </c>
    </row>
    <row r="2945" spans="2:6">
      <c r="B2945" s="1916" t="str">
        <f>'4O'!AE18</f>
        <v>B0801NCSWD</v>
      </c>
      <c r="C2945" s="239" t="s">
        <v>15408</v>
      </c>
      <c r="E2945" s="301" t="s">
        <v>683</v>
      </c>
      <c r="F2945" s="307" t="str">
        <f>IF(ISBLANK('4O'!F18),"##BLANK",'4O'!F18)</f>
        <v>##BLANK</v>
      </c>
    </row>
    <row r="2946" spans="2:6">
      <c r="B2946" s="1916" t="str">
        <f>'4O'!AF18</f>
        <v>B0801NCHD</v>
      </c>
      <c r="C2946" s="239" t="s">
        <v>15409</v>
      </c>
      <c r="E2946" s="301" t="s">
        <v>683</v>
      </c>
      <c r="F2946" s="307" t="str">
        <f>IF(ISBLANK('4O'!G18),"##BLANK",'4O'!G18)</f>
        <v>##BLANK</v>
      </c>
    </row>
    <row r="2947" spans="2:6">
      <c r="B2947" s="1916" t="str">
        <f>'4O'!AG18</f>
        <v>B0801NCSTD</v>
      </c>
      <c r="C2947" s="239" t="s">
        <v>15410</v>
      </c>
      <c r="E2947" s="301" t="s">
        <v>683</v>
      </c>
      <c r="F2947" s="307" t="str">
        <f>IF(ISBLANK('4O'!H18),"##BLANK",'4O'!H18)</f>
        <v>##BLANK</v>
      </c>
    </row>
    <row r="2948" spans="2:6">
      <c r="B2948" s="1916" t="str">
        <f>'4O'!AH18</f>
        <v>B0801NCSLT</v>
      </c>
      <c r="C2948" s="239" t="s">
        <v>15411</v>
      </c>
      <c r="E2948" s="301" t="s">
        <v>683</v>
      </c>
      <c r="F2948" s="307" t="str">
        <f>IF(ISBLANK('4O'!I18),"##BLANK",'4O'!I18)</f>
        <v>##BLANK</v>
      </c>
    </row>
    <row r="2949" spans="2:6">
      <c r="B2949" s="1916" t="str">
        <f>'4O'!AI18</f>
        <v>B0801NCTOT</v>
      </c>
      <c r="C2949" s="239" t="s">
        <v>15412</v>
      </c>
      <c r="E2949" s="301" t="s">
        <v>683</v>
      </c>
      <c r="F2949" s="307">
        <f>IF(ISBLANK('4O'!J18),"##BLANK",'4O'!J18)</f>
        <v>0</v>
      </c>
    </row>
    <row r="2950" spans="2:6">
      <c r="B2950" s="1916" t="str">
        <f>'4O'!AD19</f>
        <v>B0801RSF</v>
      </c>
      <c r="C2950" s="239" t="s">
        <v>15413</v>
      </c>
      <c r="E2950" s="301" t="s">
        <v>683</v>
      </c>
      <c r="F2950" s="307" t="str">
        <f>IF(ISBLANK('4O'!E19),"##BLANK",'4O'!E19)</f>
        <v>##BLANK</v>
      </c>
    </row>
    <row r="2951" spans="2:6">
      <c r="B2951" s="1916" t="str">
        <f>'4O'!AE19</f>
        <v>B0801RSSWD</v>
      </c>
      <c r="C2951" s="239" t="s">
        <v>15414</v>
      </c>
      <c r="E2951" s="301" t="s">
        <v>683</v>
      </c>
      <c r="F2951" s="307" t="str">
        <f>IF(ISBLANK('4O'!F19),"##BLANK",'4O'!F19)</f>
        <v>##BLANK</v>
      </c>
    </row>
    <row r="2952" spans="2:6">
      <c r="B2952" s="1916" t="str">
        <f>'4O'!AF19</f>
        <v>B0801RSHD</v>
      </c>
      <c r="C2952" s="239" t="s">
        <v>15415</v>
      </c>
      <c r="E2952" s="301" t="s">
        <v>683</v>
      </c>
      <c r="F2952" s="307" t="str">
        <f>IF(ISBLANK('4O'!G19),"##BLANK",'4O'!G19)</f>
        <v>##BLANK</v>
      </c>
    </row>
    <row r="2953" spans="2:6">
      <c r="B2953" s="1916" t="str">
        <f>'4O'!AG19</f>
        <v>B0801RSSTD</v>
      </c>
      <c r="C2953" s="239" t="s">
        <v>15416</v>
      </c>
      <c r="E2953" s="301" t="s">
        <v>683</v>
      </c>
      <c r="F2953" s="307" t="str">
        <f>IF(ISBLANK('4O'!H19),"##BLANK",'4O'!H19)</f>
        <v>##BLANK</v>
      </c>
    </row>
    <row r="2954" spans="2:6">
      <c r="B2954" s="1916" t="str">
        <f>'4O'!AH19</f>
        <v>B0801RSSLT</v>
      </c>
      <c r="C2954" s="239" t="s">
        <v>15417</v>
      </c>
      <c r="E2954" s="301" t="s">
        <v>683</v>
      </c>
      <c r="F2954" s="307" t="str">
        <f>IF(ISBLANK('4O'!I19),"##BLANK",'4O'!I19)</f>
        <v>##BLANK</v>
      </c>
    </row>
    <row r="2955" spans="2:6">
      <c r="B2955" s="1916" t="str">
        <f>'4O'!AI19</f>
        <v>B0801RSTOT</v>
      </c>
      <c r="C2955" s="239" t="s">
        <v>15418</v>
      </c>
      <c r="E2955" s="301" t="s">
        <v>683</v>
      </c>
      <c r="F2955" s="307">
        <f>IF(ISBLANK('4O'!J19),"##BLANK",'4O'!J19)</f>
        <v>0</v>
      </c>
    </row>
    <row r="2956" spans="2:6">
      <c r="B2956" s="1916" t="str">
        <f>'4O'!AD20</f>
        <v>B0200DSIFWWO</v>
      </c>
      <c r="C2956" s="239" t="s">
        <v>15419</v>
      </c>
      <c r="E2956" s="301" t="s">
        <v>683</v>
      </c>
      <c r="F2956" s="307" t="str">
        <f>IF(ISBLANK('4O'!E20),"##BLANK",'4O'!E20)</f>
        <v>##BLANK</v>
      </c>
    </row>
    <row r="2957" spans="2:6">
      <c r="B2957" s="1916" t="str">
        <f>'4O'!AE20</f>
        <v>B0200DSIWDWWO</v>
      </c>
      <c r="C2957" s="239" t="s">
        <v>15420</v>
      </c>
      <c r="E2957" s="301" t="s">
        <v>683</v>
      </c>
      <c r="F2957" s="307" t="str">
        <f>IF(ISBLANK('4O'!F20),"##BLANK",'4O'!F20)</f>
        <v>##BLANK</v>
      </c>
    </row>
    <row r="2958" spans="2:6">
      <c r="B2958" s="1916" t="str">
        <f>'4O'!AF20</f>
        <v>B0200DSIHDWWO</v>
      </c>
      <c r="C2958" s="239" t="s">
        <v>15421</v>
      </c>
      <c r="E2958" s="301" t="s">
        <v>683</v>
      </c>
      <c r="F2958" s="307" t="str">
        <f>IF(ISBLANK('4O'!G20),"##BLANK",'4O'!G20)</f>
        <v>##BLANK</v>
      </c>
    </row>
    <row r="2959" spans="2:6">
      <c r="B2959" s="1916" t="str">
        <f>'4O'!AG20</f>
        <v>B0200DSISTWWO</v>
      </c>
      <c r="C2959" s="239" t="s">
        <v>15422</v>
      </c>
      <c r="E2959" s="301" t="s">
        <v>683</v>
      </c>
      <c r="F2959" s="307" t="str">
        <f>IF(ISBLANK('4O'!H20),"##BLANK",'4O'!H20)</f>
        <v>##BLANK</v>
      </c>
    </row>
    <row r="2960" spans="2:6">
      <c r="B2960" s="1916" t="str">
        <f>'4O'!AH20</f>
        <v>B0200DSISLWWO</v>
      </c>
      <c r="C2960" s="239" t="s">
        <v>15423</v>
      </c>
      <c r="E2960" s="301" t="s">
        <v>683</v>
      </c>
      <c r="F2960" s="307" t="str">
        <f>IF(ISBLANK('4O'!I20),"##BLANK",'4O'!I20)</f>
        <v>##BLANK</v>
      </c>
    </row>
    <row r="2961" spans="2:6">
      <c r="B2961" s="1916" t="str">
        <f>'4O'!AI20</f>
        <v>B0801INRTOT</v>
      </c>
      <c r="C2961" s="239" t="s">
        <v>15424</v>
      </c>
      <c r="E2961" s="301" t="s">
        <v>683</v>
      </c>
      <c r="F2961" s="307">
        <f>IF(ISBLANK('4O'!J20),"##BLANK",'4O'!J20)</f>
        <v>0</v>
      </c>
    </row>
    <row r="2962" spans="2:6">
      <c r="B2962" s="1916" t="str">
        <f>'4O'!AD21</f>
        <v>B0200DSDFWWO</v>
      </c>
      <c r="C2962" s="239" t="s">
        <v>15425</v>
      </c>
      <c r="E2962" s="301" t="s">
        <v>683</v>
      </c>
      <c r="F2962" s="307" t="str">
        <f>IF(ISBLANK('4O'!E21),"##BLANK",'4O'!E21)</f>
        <v>##BLANK</v>
      </c>
    </row>
    <row r="2963" spans="2:6">
      <c r="B2963" s="1916" t="str">
        <f>'4O'!AE21</f>
        <v>B0200DSDWDWWO</v>
      </c>
      <c r="C2963" s="239" t="s">
        <v>15426</v>
      </c>
      <c r="E2963" s="301" t="s">
        <v>683</v>
      </c>
      <c r="F2963" s="307" t="str">
        <f>IF(ISBLANK('4O'!F21),"##BLANK",'4O'!F21)</f>
        <v>##BLANK</v>
      </c>
    </row>
    <row r="2964" spans="2:6">
      <c r="B2964" s="1916" t="str">
        <f>'4O'!AF21</f>
        <v>B0200DSDHDWWO</v>
      </c>
      <c r="C2964" s="239" t="s">
        <v>15427</v>
      </c>
      <c r="E2964" s="301" t="s">
        <v>683</v>
      </c>
      <c r="F2964" s="307" t="str">
        <f>IF(ISBLANK('4O'!G21),"##BLANK",'4O'!G21)</f>
        <v>##BLANK</v>
      </c>
    </row>
    <row r="2965" spans="2:6">
      <c r="B2965" s="1916" t="str">
        <f>'4O'!AG21</f>
        <v>B0200DSDSTWWO</v>
      </c>
      <c r="C2965" s="239" t="s">
        <v>15428</v>
      </c>
      <c r="E2965" s="301" t="s">
        <v>683</v>
      </c>
      <c r="F2965" s="307" t="str">
        <f>IF(ISBLANK('4O'!H21),"##BLANK",'4O'!H21)</f>
        <v>##BLANK</v>
      </c>
    </row>
    <row r="2966" spans="2:6">
      <c r="B2966" s="1916" t="str">
        <f>'4O'!AH21</f>
        <v>B0200DSDSLWWO</v>
      </c>
      <c r="C2966" s="239" t="s">
        <v>15429</v>
      </c>
      <c r="E2966" s="301" t="s">
        <v>683</v>
      </c>
      <c r="F2966" s="307" t="str">
        <f>IF(ISBLANK('4O'!I21),"##BLANK",'4O'!I21)</f>
        <v>##BLANK</v>
      </c>
    </row>
    <row r="2967" spans="2:6">
      <c r="B2967" s="1916" t="str">
        <f>'4O'!AI21</f>
        <v>B0801185TOT</v>
      </c>
      <c r="C2967" s="239" t="s">
        <v>15430</v>
      </c>
      <c r="E2967" s="301" t="s">
        <v>683</v>
      </c>
      <c r="F2967" s="307">
        <f>IF(ISBLANK('4O'!J21),"##BLANK",'4O'!J21)</f>
        <v>0</v>
      </c>
    </row>
    <row r="2968" spans="2:6">
      <c r="B2968" s="1916" t="str">
        <f>'4O'!AD22</f>
        <v>B0200DSOFWWO</v>
      </c>
      <c r="C2968" s="239" t="s">
        <v>15431</v>
      </c>
      <c r="E2968" s="301" t="s">
        <v>683</v>
      </c>
      <c r="F2968" s="307" t="str">
        <f>IF(ISBLANK('4O'!E22),"##BLANK",'4O'!E22)</f>
        <v>##BLANK</v>
      </c>
    </row>
    <row r="2969" spans="2:6">
      <c r="B2969" s="1916" t="str">
        <f>'4O'!AE22</f>
        <v>B0200DSOWDWWO</v>
      </c>
      <c r="C2969" s="239" t="s">
        <v>15432</v>
      </c>
      <c r="E2969" s="301" t="s">
        <v>683</v>
      </c>
      <c r="F2969" s="307" t="str">
        <f>IF(ISBLANK('4O'!F22),"##BLANK",'4O'!F22)</f>
        <v>##BLANK</v>
      </c>
    </row>
    <row r="2970" spans="2:6">
      <c r="B2970" s="1916" t="str">
        <f>'4O'!AF22</f>
        <v>B0200DSOHDWWO</v>
      </c>
      <c r="C2970" s="239" t="s">
        <v>15433</v>
      </c>
      <c r="E2970" s="301" t="s">
        <v>683</v>
      </c>
      <c r="F2970" s="307" t="str">
        <f>IF(ISBLANK('4O'!G22),"##BLANK",'4O'!G22)</f>
        <v>##BLANK</v>
      </c>
    </row>
    <row r="2971" spans="2:6">
      <c r="B2971" s="1916" t="str">
        <f>'4O'!AG22</f>
        <v>B0200DSOSTWWO</v>
      </c>
      <c r="C2971" s="239" t="s">
        <v>15434</v>
      </c>
      <c r="E2971" s="301" t="s">
        <v>683</v>
      </c>
      <c r="F2971" s="307" t="str">
        <f>IF(ISBLANK('4O'!H22),"##BLANK",'4O'!H22)</f>
        <v>##BLANK</v>
      </c>
    </row>
    <row r="2972" spans="2:6">
      <c r="B2972" s="1916" t="str">
        <f>'4O'!AH22</f>
        <v>B0200DSOSLWWO</v>
      </c>
      <c r="C2972" s="239" t="s">
        <v>15435</v>
      </c>
      <c r="E2972" s="301" t="s">
        <v>683</v>
      </c>
      <c r="F2972" s="307" t="str">
        <f>IF(ISBLANK('4O'!I22),"##BLANK",'4O'!I22)</f>
        <v>##BLANK</v>
      </c>
    </row>
    <row r="2973" spans="2:6">
      <c r="B2973" s="1916" t="str">
        <f>'4O'!AI22</f>
        <v>B0801OPCTOT</v>
      </c>
      <c r="C2973" s="239" t="s">
        <v>15436</v>
      </c>
      <c r="E2973" s="301" t="s">
        <v>683</v>
      </c>
      <c r="F2973" s="307">
        <f>IF(ISBLANK('4O'!J22),"##BLANK",'4O'!J22)</f>
        <v>0</v>
      </c>
    </row>
    <row r="2974" spans="2:6">
      <c r="B2974" s="1916" t="str">
        <f>'4O'!AD23</f>
        <v>B0200DSFWWTO</v>
      </c>
      <c r="C2974" s="239" t="s">
        <v>15437</v>
      </c>
      <c r="E2974" s="301" t="s">
        <v>683</v>
      </c>
      <c r="F2974" s="307">
        <f>IF(ISBLANK('4O'!E23),"##BLANK",'4O'!E23)</f>
        <v>0</v>
      </c>
    </row>
    <row r="2975" spans="2:6">
      <c r="B2975" s="1916" t="str">
        <f>'4O'!AE23</f>
        <v>B0200DSWDWWTO</v>
      </c>
      <c r="C2975" s="239" t="s">
        <v>15438</v>
      </c>
      <c r="E2975" s="301" t="s">
        <v>683</v>
      </c>
      <c r="F2975" s="307">
        <f>IF(ISBLANK('4O'!F23),"##BLANK",'4O'!F23)</f>
        <v>0</v>
      </c>
    </row>
    <row r="2976" spans="2:6">
      <c r="B2976" s="1916" t="str">
        <f>'4O'!AF23</f>
        <v>B0200DSHDWWTO</v>
      </c>
      <c r="C2976" s="239" t="s">
        <v>15439</v>
      </c>
      <c r="E2976" s="301" t="s">
        <v>683</v>
      </c>
      <c r="F2976" s="307">
        <f>IF(ISBLANK('4O'!G23),"##BLANK",'4O'!G23)</f>
        <v>0</v>
      </c>
    </row>
    <row r="2977" spans="2:6">
      <c r="B2977" s="1916" t="str">
        <f>'4O'!AG23</f>
        <v>B0200DSSTWWTO</v>
      </c>
      <c r="C2977" s="239" t="s">
        <v>15440</v>
      </c>
      <c r="E2977" s="301" t="s">
        <v>683</v>
      </c>
      <c r="F2977" s="307">
        <f>IF(ISBLANK('4O'!H23),"##BLANK",'4O'!H23)</f>
        <v>0</v>
      </c>
    </row>
    <row r="2978" spans="2:6">
      <c r="B2978" s="1916" t="str">
        <f>'4O'!AH23</f>
        <v>B0200DSSLWWTO</v>
      </c>
      <c r="C2978" s="239" t="s">
        <v>15441</v>
      </c>
      <c r="E2978" s="301" t="s">
        <v>683</v>
      </c>
      <c r="F2978" s="307">
        <f>IF(ISBLANK('4O'!I23),"##BLANK",'4O'!I23)</f>
        <v>0</v>
      </c>
    </row>
    <row r="2979" spans="2:6">
      <c r="B2979" s="1916" t="str">
        <f>'4O'!AI23</f>
        <v>B0801TDETOT</v>
      </c>
      <c r="C2979" s="239" t="s">
        <v>15442</v>
      </c>
      <c r="E2979" s="301" t="s">
        <v>683</v>
      </c>
      <c r="F2979" s="307">
        <f>IF(ISBLANK('4O'!J23),"##BLANK",'4O'!J23)</f>
        <v>0</v>
      </c>
    </row>
    <row r="2980" spans="2:6">
      <c r="B2980" s="1916" t="str">
        <f>'4O'!AD26</f>
        <v>B0200DSFWWT</v>
      </c>
      <c r="C2980" s="239" t="s">
        <v>15443</v>
      </c>
      <c r="E2980" s="301" t="s">
        <v>683</v>
      </c>
      <c r="F2980" s="307">
        <f>IF(ISBLANK('4O'!E26),"##BLANK",'4O'!E26)</f>
        <v>0</v>
      </c>
    </row>
    <row r="2981" spans="2:6">
      <c r="B2981" s="1916" t="str">
        <f>'4O'!AE26</f>
        <v>B0200DSWDWWT</v>
      </c>
      <c r="C2981" s="239" t="s">
        <v>15444</v>
      </c>
      <c r="E2981" s="301" t="s">
        <v>683</v>
      </c>
      <c r="F2981" s="307">
        <f>IF(ISBLANK('4O'!F26),"##BLANK",'4O'!F26)</f>
        <v>0</v>
      </c>
    </row>
    <row r="2982" spans="2:6">
      <c r="B2982" s="1916" t="str">
        <f>'4O'!AF26</f>
        <v>B0200DSHDWWT</v>
      </c>
      <c r="C2982" s="239" t="s">
        <v>15445</v>
      </c>
      <c r="E2982" s="301" t="s">
        <v>683</v>
      </c>
      <c r="F2982" s="307">
        <f>IF(ISBLANK('4O'!G26),"##BLANK",'4O'!G26)</f>
        <v>0</v>
      </c>
    </row>
    <row r="2983" spans="2:6">
      <c r="B2983" s="1916" t="str">
        <f>'4O'!AG26</f>
        <v>B0200DSSTWWT</v>
      </c>
      <c r="C2983" s="239" t="s">
        <v>15446</v>
      </c>
      <c r="E2983" s="301" t="s">
        <v>683</v>
      </c>
      <c r="F2983" s="307">
        <f>IF(ISBLANK('4O'!H26),"##BLANK",'4O'!H26)</f>
        <v>0</v>
      </c>
    </row>
    <row r="2984" spans="2:6">
      <c r="B2984" s="1916" t="str">
        <f>'4O'!AH26</f>
        <v>B0200DSSLWWT</v>
      </c>
      <c r="C2984" s="239" t="s">
        <v>15447</v>
      </c>
      <c r="E2984" s="301" t="s">
        <v>683</v>
      </c>
      <c r="F2984" s="307">
        <f>IF(ISBLANK('4O'!I26),"##BLANK",'4O'!I26)</f>
        <v>0</v>
      </c>
    </row>
    <row r="2985" spans="2:6">
      <c r="B2985" s="1916" t="str">
        <f>'4O'!AI26</f>
        <v>B0200TDSET</v>
      </c>
      <c r="C2985" s="239" t="s">
        <v>15448</v>
      </c>
      <c r="E2985" s="301" t="s">
        <v>683</v>
      </c>
      <c r="F2985" s="307">
        <f>IF(ISBLANK('4O'!J26),"##BLANK",'4O'!J26)</f>
        <v>0</v>
      </c>
    </row>
    <row r="2986" spans="2:6">
      <c r="B2986" s="1916" t="str">
        <f>'4P'!X8</f>
        <v>B0008CDNWR</v>
      </c>
      <c r="C2986" s="239" t="s">
        <v>15449</v>
      </c>
      <c r="E2986" s="301" t="s">
        <v>683</v>
      </c>
      <c r="F2986" s="307">
        <f>IF(ISBLANK('4P'!E8),"##BLANK",'4P'!E8)</f>
        <v>0</v>
      </c>
    </row>
    <row r="2987" spans="2:6">
      <c r="B2987" s="1916" t="str">
        <f>'4P'!Y8</f>
        <v>B0008CDNWNP</v>
      </c>
      <c r="C2987" s="239" t="s">
        <v>15450</v>
      </c>
      <c r="E2987" s="301" t="s">
        <v>683</v>
      </c>
      <c r="F2987" s="307">
        <f>IF(ISBLANK('4P'!F8),"##BLANK",'4P'!F8)</f>
        <v>0.498</v>
      </c>
    </row>
    <row r="2988" spans="2:6">
      <c r="B2988" s="1916" t="str">
        <f>'4P'!Z8</f>
        <v>B0008CDNWWNP</v>
      </c>
      <c r="C2988" s="239" t="s">
        <v>15451</v>
      </c>
      <c r="E2988" s="301" t="s">
        <v>683</v>
      </c>
      <c r="F2988" s="307">
        <f>IF(ISBLANK('4P'!G8),"##BLANK",'4P'!G8)</f>
        <v>0</v>
      </c>
    </row>
    <row r="2989" spans="2:6">
      <c r="B2989" s="1916" t="str">
        <f>'4P'!AA8</f>
        <v>B0008CDNT</v>
      </c>
      <c r="C2989" s="239" t="s">
        <v>15452</v>
      </c>
      <c r="E2989" s="301" t="s">
        <v>683</v>
      </c>
      <c r="F2989" s="307">
        <f>IF(ISBLANK('4P'!H8),"##BLANK",'4P'!H8)</f>
        <v>0.498</v>
      </c>
    </row>
    <row r="2990" spans="2:6">
      <c r="B2990" s="1916" t="str">
        <f>'4P'!X9</f>
        <v>B0008CDOWR</v>
      </c>
      <c r="C2990" s="239" t="s">
        <v>15453</v>
      </c>
      <c r="E2990" s="301" t="s">
        <v>683</v>
      </c>
      <c r="F2990" s="307">
        <f>IF(ISBLANK('4P'!E9),"##BLANK",'4P'!E9)</f>
        <v>0</v>
      </c>
    </row>
    <row r="2991" spans="2:6">
      <c r="B2991" s="1916" t="str">
        <f>'4P'!Y9</f>
        <v>B0008CDOWNP</v>
      </c>
      <c r="C2991" s="239" t="s">
        <v>15454</v>
      </c>
      <c r="E2991" s="301" t="s">
        <v>683</v>
      </c>
      <c r="F2991" s="307">
        <f>IF(ISBLANK('4P'!F9),"##BLANK",'4P'!F9)</f>
        <v>2.867</v>
      </c>
    </row>
    <row r="2992" spans="2:6">
      <c r="B2992" s="1916" t="str">
        <f>'4P'!Z9</f>
        <v>B0008CDOWWNP</v>
      </c>
      <c r="C2992" s="239" t="s">
        <v>15455</v>
      </c>
      <c r="E2992" s="301" t="s">
        <v>683</v>
      </c>
      <c r="F2992" s="307">
        <f>IF(ISBLANK('4P'!G9),"##BLANK",'4P'!G9)</f>
        <v>0</v>
      </c>
    </row>
    <row r="2993" spans="2:6">
      <c r="B2993" s="1916" t="str">
        <f>'4P'!AA9</f>
        <v>B0008CDOT</v>
      </c>
      <c r="C2993" s="239" t="s">
        <v>15456</v>
      </c>
      <c r="E2993" s="301" t="s">
        <v>683</v>
      </c>
      <c r="F2993" s="307">
        <f>IF(ISBLANK('4P'!H9),"##BLANK",'4P'!H9)</f>
        <v>2.867</v>
      </c>
    </row>
    <row r="2994" spans="2:6">
      <c r="B2994" s="1916" t="str">
        <f>'4P'!X10</f>
        <v>B0008ODNWR</v>
      </c>
      <c r="C2994" s="239" t="s">
        <v>15457</v>
      </c>
      <c r="E2994" s="301" t="s">
        <v>683</v>
      </c>
      <c r="F2994" s="307">
        <f>IF(ISBLANK('4P'!E10),"##BLANK",'4P'!E10)</f>
        <v>0</v>
      </c>
    </row>
    <row r="2995" spans="2:6">
      <c r="B2995" s="1916" t="str">
        <f>'4P'!Y10</f>
        <v>B0008ODNWNP</v>
      </c>
      <c r="C2995" s="239" t="s">
        <v>15458</v>
      </c>
      <c r="E2995" s="301" t="s">
        <v>683</v>
      </c>
      <c r="F2995" s="307">
        <f>IF(ISBLANK('4P'!F10),"##BLANK",'4P'!F10)</f>
        <v>0</v>
      </c>
    </row>
    <row r="2996" spans="2:6">
      <c r="B2996" s="1916" t="str">
        <f>'4P'!Z10</f>
        <v>B0008ODNWWNP</v>
      </c>
      <c r="C2996" s="239" t="s">
        <v>15459</v>
      </c>
      <c r="E2996" s="301" t="s">
        <v>683</v>
      </c>
      <c r="F2996" s="307">
        <f>IF(ISBLANK('4P'!G10),"##BLANK",'4P'!G10)</f>
        <v>0</v>
      </c>
    </row>
    <row r="2997" spans="2:6">
      <c r="B2997" s="1916" t="str">
        <f>'4P'!AA10</f>
        <v>B0008ODNT</v>
      </c>
      <c r="C2997" s="239" t="s">
        <v>15460</v>
      </c>
      <c r="E2997" s="301" t="s">
        <v>683</v>
      </c>
      <c r="F2997" s="307">
        <f>IF(ISBLANK('4P'!H10),"##BLANK",'4P'!H10)</f>
        <v>0</v>
      </c>
    </row>
    <row r="2998" spans="2:6">
      <c r="B2998" s="1916" t="str">
        <f>'4P'!X11</f>
        <v>B0008TENWR</v>
      </c>
      <c r="C2998" s="239" t="s">
        <v>15461</v>
      </c>
      <c r="E2998" s="301" t="s">
        <v>683</v>
      </c>
      <c r="F2998" s="307">
        <f>IF(ISBLANK('4P'!E11),"##BLANK",'4P'!E11)</f>
        <v>0</v>
      </c>
    </row>
    <row r="2999" spans="2:6">
      <c r="B2999" s="1916" t="str">
        <f>'4P'!Y11</f>
        <v>B0008TENWNP</v>
      </c>
      <c r="C2999" s="239" t="s">
        <v>15462</v>
      </c>
      <c r="E2999" s="301" t="s">
        <v>683</v>
      </c>
      <c r="F2999" s="307">
        <f>IF(ISBLANK('4P'!F11),"##BLANK",'4P'!F11)</f>
        <v>3.3650000000000002</v>
      </c>
    </row>
    <row r="3000" spans="2:6">
      <c r="B3000" s="1916" t="str">
        <f>'4P'!Z11</f>
        <v>B0008TENWWNP</v>
      </c>
      <c r="C3000" s="239" t="s">
        <v>15463</v>
      </c>
      <c r="E3000" s="301" t="s">
        <v>683</v>
      </c>
      <c r="F3000" s="307">
        <f>IF(ISBLANK('4P'!G11),"##BLANK",'4P'!G11)</f>
        <v>0</v>
      </c>
    </row>
    <row r="3001" spans="2:6">
      <c r="B3001" s="1916" t="str">
        <f>'4P'!AA11</f>
        <v>B0008TENT</v>
      </c>
      <c r="C3001" s="239" t="s">
        <v>15464</v>
      </c>
      <c r="E3001" s="301" t="s">
        <v>683</v>
      </c>
      <c r="F3001" s="307">
        <f>IF(ISBLANK('4P'!H11),"##BLANK",'4P'!H11)</f>
        <v>3.3650000000000002</v>
      </c>
    </row>
    <row r="3002" spans="2:6">
      <c r="B3002" s="1916" t="str">
        <f>'4Q'!U8</f>
        <v>B0007DSCRW</v>
      </c>
      <c r="C3002" s="239" t="s">
        <v>15465</v>
      </c>
      <c r="E3002" s="301" t="s">
        <v>683</v>
      </c>
      <c r="F3002" s="307">
        <f>IF(ISBLANK('4Q'!E8),"##BLANK",'4Q'!E8)</f>
        <v>4555</v>
      </c>
    </row>
    <row r="3003" spans="2:6">
      <c r="B3003" s="1916" t="str">
        <f>'4Q'!V8</f>
        <v>B0007DSCRWW</v>
      </c>
      <c r="C3003" s="239" t="s">
        <v>15466</v>
      </c>
      <c r="E3003" s="301" t="s">
        <v>683</v>
      </c>
      <c r="F3003" s="307">
        <f>IF(ISBLANK('4Q'!F8),"##BLANK",'4Q'!F8)</f>
        <v>0</v>
      </c>
    </row>
    <row r="3004" spans="2:6">
      <c r="B3004" s="1916" t="str">
        <f>'4Q'!W8</f>
        <v>B0007DSCRT</v>
      </c>
      <c r="C3004" s="239" t="s">
        <v>15467</v>
      </c>
      <c r="E3004" s="301" t="s">
        <v>683</v>
      </c>
      <c r="F3004" s="307">
        <f>IF(ISBLANK('4Q'!G8),"##BLANK",'4Q'!G8)</f>
        <v>4555</v>
      </c>
    </row>
    <row r="3005" spans="2:6">
      <c r="B3005" s="1916" t="str">
        <f>'4Q'!U9</f>
        <v>B0007DSCBW</v>
      </c>
      <c r="C3005" s="239" t="s">
        <v>15468</v>
      </c>
      <c r="E3005" s="301" t="s">
        <v>683</v>
      </c>
      <c r="F3005" s="307">
        <f>IF(ISBLANK('4Q'!E9),"##BLANK",'4Q'!E9)</f>
        <v>146</v>
      </c>
    </row>
    <row r="3006" spans="2:6">
      <c r="B3006" s="1916" t="str">
        <f>'4Q'!V9</f>
        <v>B0007DSCBWW</v>
      </c>
      <c r="C3006" s="239" t="s">
        <v>15469</v>
      </c>
      <c r="E3006" s="301" t="s">
        <v>683</v>
      </c>
      <c r="F3006" s="307">
        <f>IF(ISBLANK('4Q'!F9),"##BLANK",'4Q'!F9)</f>
        <v>0</v>
      </c>
    </row>
    <row r="3007" spans="2:6">
      <c r="B3007" s="1916" t="str">
        <f>'4Q'!W9</f>
        <v>B0007DSCBT</v>
      </c>
      <c r="C3007" s="239" t="s">
        <v>15470</v>
      </c>
      <c r="E3007" s="301" t="s">
        <v>683</v>
      </c>
      <c r="F3007" s="307">
        <f>IF(ISBLANK('4Q'!G9),"##BLANK",'4Q'!G9)</f>
        <v>146</v>
      </c>
    </row>
    <row r="3008" spans="2:6">
      <c r="B3008" s="1916" t="str">
        <f>'4Q'!U10</f>
        <v>B0007DSCIWT</v>
      </c>
      <c r="C3008" s="239" t="s">
        <v>15471</v>
      </c>
      <c r="E3008" s="301" t="s">
        <v>683</v>
      </c>
      <c r="F3008" s="307">
        <f>IF(ISBLANK('4Q'!E10),"##BLANK",'4Q'!E10)</f>
        <v>4701</v>
      </c>
    </row>
    <row r="3009" spans="2:6">
      <c r="B3009" s="1916" t="str">
        <f>'4Q'!V10</f>
        <v>B0007DSCIWWT</v>
      </c>
      <c r="C3009" s="239" t="s">
        <v>15472</v>
      </c>
      <c r="E3009" s="301" t="s">
        <v>683</v>
      </c>
      <c r="F3009" s="307">
        <f>IF(ISBLANK('4Q'!F10),"##BLANK",'4Q'!F10)</f>
        <v>0</v>
      </c>
    </row>
    <row r="3010" spans="2:6">
      <c r="B3010" s="1916" t="str">
        <f>'4Q'!W10</f>
        <v>B0007DSCIT</v>
      </c>
      <c r="C3010" s="239" t="s">
        <v>15473</v>
      </c>
      <c r="E3010" s="301" t="s">
        <v>683</v>
      </c>
      <c r="F3010" s="307">
        <f>IF(ISBLANK('4Q'!G10),"##BLANK",'4Q'!G10)</f>
        <v>4701</v>
      </c>
    </row>
    <row r="3011" spans="2:6">
      <c r="B3011" s="1916" t="str">
        <f>'4Q'!U12</f>
        <v>B0007DSCSLP</v>
      </c>
      <c r="C3011" s="239" t="s">
        <v>15474</v>
      </c>
      <c r="E3011" s="301" t="s">
        <v>683</v>
      </c>
      <c r="F3011" s="307">
        <f>IF(ISBLANK('4Q'!E12),"##BLANK",'4Q'!E12)</f>
        <v>1806</v>
      </c>
    </row>
    <row r="3012" spans="2:6">
      <c r="B3012" s="1916" t="str">
        <f>'4Q'!U15</f>
        <v>B0007DSPRW</v>
      </c>
      <c r="C3012" s="239" t="s">
        <v>15475</v>
      </c>
      <c r="E3012" s="301" t="s">
        <v>683</v>
      </c>
      <c r="F3012" s="307">
        <f>IF(ISBLANK('4Q'!E15),"##BLANK",'4Q'!E15)</f>
        <v>4571</v>
      </c>
    </row>
    <row r="3013" spans="2:6">
      <c r="B3013" s="1916" t="str">
        <f>'4Q'!V15</f>
        <v>B0007DSPRWW</v>
      </c>
      <c r="C3013" s="239" t="s">
        <v>15476</v>
      </c>
      <c r="E3013" s="301" t="s">
        <v>683</v>
      </c>
      <c r="F3013" s="307">
        <f>IF(ISBLANK('4Q'!F15),"##BLANK",'4Q'!F15)</f>
        <v>0</v>
      </c>
    </row>
    <row r="3014" spans="2:6">
      <c r="B3014" s="1916" t="str">
        <f>'4Q'!W15</f>
        <v>B0007DSPRT</v>
      </c>
      <c r="C3014" s="239" t="s">
        <v>15477</v>
      </c>
      <c r="E3014" s="301" t="s">
        <v>683</v>
      </c>
      <c r="F3014" s="307">
        <f>IF(ISBLANK('4Q'!G15),"##BLANK",'4Q'!G15)</f>
        <v>4571</v>
      </c>
    </row>
    <row r="3015" spans="2:6">
      <c r="B3015" s="1916" t="str">
        <f>'4Q'!U16</f>
        <v>B0007DSPBW</v>
      </c>
      <c r="C3015" s="239" t="s">
        <v>15478</v>
      </c>
      <c r="E3015" s="301" t="s">
        <v>683</v>
      </c>
      <c r="F3015" s="307">
        <f>IF(ISBLANK('4Q'!E16),"##BLANK",'4Q'!E16)</f>
        <v>146</v>
      </c>
    </row>
    <row r="3016" spans="2:6">
      <c r="B3016" s="1916" t="str">
        <f>'4Q'!V16</f>
        <v>B0007DSPBWW</v>
      </c>
      <c r="C3016" s="239" t="s">
        <v>15479</v>
      </c>
      <c r="E3016" s="301" t="s">
        <v>683</v>
      </c>
      <c r="F3016" s="307">
        <f>IF(ISBLANK('4Q'!F16),"##BLANK",'4Q'!F16)</f>
        <v>0</v>
      </c>
    </row>
    <row r="3017" spans="2:6">
      <c r="B3017" s="1916" t="str">
        <f>'4Q'!W16</f>
        <v>B0007DSPBT</v>
      </c>
      <c r="C3017" s="239" t="s">
        <v>15480</v>
      </c>
      <c r="E3017" s="301" t="s">
        <v>683</v>
      </c>
      <c r="F3017" s="307">
        <f>IF(ISBLANK('4Q'!G16),"##BLANK",'4Q'!G16)</f>
        <v>146</v>
      </c>
    </row>
    <row r="3018" spans="2:6">
      <c r="B3018" s="1916" t="str">
        <f>'4Q'!U17</f>
        <v>B0007DSPIWT</v>
      </c>
      <c r="C3018" s="239" t="s">
        <v>15481</v>
      </c>
      <c r="E3018" s="301" t="s">
        <v>683</v>
      </c>
      <c r="F3018" s="307">
        <f>IF(ISBLANK('4Q'!E17),"##BLANK",'4Q'!E17)</f>
        <v>4717</v>
      </c>
    </row>
    <row r="3019" spans="2:6">
      <c r="B3019" s="1916" t="str">
        <f>'4Q'!V17</f>
        <v>B0007DSPIWWT</v>
      </c>
      <c r="C3019" s="239" t="s">
        <v>15482</v>
      </c>
      <c r="E3019" s="301" t="s">
        <v>683</v>
      </c>
      <c r="F3019" s="307">
        <f>IF(ISBLANK('4Q'!F17),"##BLANK",'4Q'!F17)</f>
        <v>0</v>
      </c>
    </row>
    <row r="3020" spans="2:6">
      <c r="B3020" s="1916" t="str">
        <f>'4Q'!W17</f>
        <v>B0007DSPIT</v>
      </c>
      <c r="C3020" s="239" t="s">
        <v>15483</v>
      </c>
      <c r="E3020" s="301" t="s">
        <v>683</v>
      </c>
      <c r="F3020" s="307">
        <f>IF(ISBLANK('4Q'!G17),"##BLANK",'4Q'!G17)</f>
        <v>4717</v>
      </c>
    </row>
    <row r="3021" spans="2:6">
      <c r="B3021" s="1916" t="str">
        <f>'4Q'!U18</f>
        <v>B0007DSPRNAVW</v>
      </c>
      <c r="C3021" s="239" t="s">
        <v>15484</v>
      </c>
      <c r="E3021" s="301" t="s">
        <v>683</v>
      </c>
      <c r="F3021" s="307">
        <f>IF(ISBLANK('4Q'!E18),"##BLANK",'4Q'!E18)</f>
        <v>132</v>
      </c>
    </row>
    <row r="3022" spans="2:6">
      <c r="B3022" s="1916" t="str">
        <f>'4Q'!V18</f>
        <v>B0007DSPRNAVWW</v>
      </c>
      <c r="C3022" s="239" t="s">
        <v>15485</v>
      </c>
      <c r="E3022" s="301" t="s">
        <v>683</v>
      </c>
      <c r="F3022" s="307">
        <f>IF(ISBLANK('4Q'!F18),"##BLANK",'4Q'!F18)</f>
        <v>0</v>
      </c>
    </row>
    <row r="3023" spans="2:6">
      <c r="B3023" s="1916" t="str">
        <f>'4Q'!W18</f>
        <v>B0007DSPRNAVT</v>
      </c>
      <c r="C3023" s="239" t="s">
        <v>15486</v>
      </c>
      <c r="E3023" s="301" t="s">
        <v>683</v>
      </c>
      <c r="F3023" s="307">
        <f>IF(ISBLANK('4Q'!G18),"##BLANK",'4Q'!G18)</f>
        <v>132</v>
      </c>
    </row>
    <row r="3024" spans="2:6">
      <c r="B3024" s="1916" t="str">
        <f>'4Q'!U19</f>
        <v>B0007DSPBNAVW</v>
      </c>
      <c r="C3024" s="239" t="s">
        <v>15487</v>
      </c>
      <c r="E3024" s="301" t="s">
        <v>683</v>
      </c>
      <c r="F3024" s="307">
        <f>IF(ISBLANK('4Q'!E19),"##BLANK",'4Q'!E19)</f>
        <v>0</v>
      </c>
    </row>
    <row r="3025" spans="2:6">
      <c r="B3025" s="1916" t="str">
        <f>'4Q'!V19</f>
        <v>B0007DSPBNAVWW</v>
      </c>
      <c r="C3025" s="239" t="s">
        <v>15488</v>
      </c>
      <c r="E3025" s="301" t="s">
        <v>683</v>
      </c>
      <c r="F3025" s="307">
        <f>IF(ISBLANK('4Q'!F19),"##BLANK",'4Q'!F19)</f>
        <v>0</v>
      </c>
    </row>
    <row r="3026" spans="2:6">
      <c r="B3026" s="1916" t="str">
        <f>'4Q'!W19</f>
        <v>B0007DSPBNAVT</v>
      </c>
      <c r="C3026" s="239" t="s">
        <v>15489</v>
      </c>
      <c r="E3026" s="301" t="s">
        <v>683</v>
      </c>
      <c r="F3026" s="307">
        <f>IF(ISBLANK('4Q'!G19),"##BLANK",'4Q'!G19)</f>
        <v>0</v>
      </c>
    </row>
    <row r="3027" spans="2:6">
      <c r="B3027" s="1916" t="str">
        <f>'4Q'!U20</f>
        <v>B0007DSPNAVWT</v>
      </c>
      <c r="C3027" s="239" t="s">
        <v>15490</v>
      </c>
      <c r="E3027" s="301" t="s">
        <v>683</v>
      </c>
      <c r="F3027" s="307">
        <f>IF(ISBLANK('4Q'!E20),"##BLANK",'4Q'!E20)</f>
        <v>132</v>
      </c>
    </row>
    <row r="3028" spans="2:6">
      <c r="B3028" s="1916" t="str">
        <f>'4Q'!V20</f>
        <v>B0007DSPNAVWWT</v>
      </c>
      <c r="C3028" s="239" t="s">
        <v>15491</v>
      </c>
      <c r="E3028" s="301" t="s">
        <v>683</v>
      </c>
      <c r="F3028" s="307">
        <f>IF(ISBLANK('4Q'!F20),"##BLANK",'4Q'!F20)</f>
        <v>0</v>
      </c>
    </row>
    <row r="3029" spans="2:6">
      <c r="B3029" s="1916" t="str">
        <f>'4Q'!W20</f>
        <v>B0007DSPNAVT</v>
      </c>
      <c r="C3029" s="239" t="s">
        <v>15492</v>
      </c>
      <c r="E3029" s="301" t="s">
        <v>683</v>
      </c>
      <c r="F3029" s="307">
        <f>IF(ISBLANK('4Q'!G20),"##BLANK",'4Q'!G20)</f>
        <v>132</v>
      </c>
    </row>
    <row r="3030" spans="2:6">
      <c r="B3030" s="1916" t="str">
        <f>'4Q'!U21</f>
        <v>B0007DSPWT</v>
      </c>
      <c r="C3030" s="239" t="s">
        <v>15493</v>
      </c>
      <c r="E3030" s="301" t="s">
        <v>683</v>
      </c>
      <c r="F3030" s="307">
        <f>IF(ISBLANK('4Q'!E21),"##BLANK",'4Q'!E21)</f>
        <v>4849</v>
      </c>
    </row>
    <row r="3031" spans="2:6">
      <c r="B3031" s="1916" t="str">
        <f>'4Q'!V21</f>
        <v>B0007DSPWWT</v>
      </c>
      <c r="C3031" s="239" t="s">
        <v>15494</v>
      </c>
      <c r="E3031" s="301" t="s">
        <v>683</v>
      </c>
      <c r="F3031" s="307">
        <f>IF(ISBLANK('4Q'!F21),"##BLANK",'4Q'!F21)</f>
        <v>0</v>
      </c>
    </row>
    <row r="3032" spans="2:6">
      <c r="B3032" s="1916" t="str">
        <f>'4Q'!W21</f>
        <v>B0007DSPTOT</v>
      </c>
      <c r="C3032" s="239" t="s">
        <v>15495</v>
      </c>
      <c r="E3032" s="301" t="s">
        <v>683</v>
      </c>
      <c r="F3032" s="307">
        <f>IF(ISBLANK('4Q'!G21),"##BLANK",'4Q'!G21)</f>
        <v>4849</v>
      </c>
    </row>
    <row r="3033" spans="2:6">
      <c r="B3033" s="1916" t="str">
        <f>'4Q'!U23</f>
        <v>B0007DSPSLP</v>
      </c>
      <c r="C3033" s="239" t="s">
        <v>15496</v>
      </c>
      <c r="E3033" s="301" t="s">
        <v>683</v>
      </c>
      <c r="F3033" s="307">
        <f>IF(ISBLANK('4Q'!E23),"##BLANK",'4Q'!E23)</f>
        <v>1806</v>
      </c>
    </row>
    <row r="3034" spans="2:6">
      <c r="B3034" s="309" t="str">
        <f>'4Q'!U26</f>
        <v>B0007DSDLREQ</v>
      </c>
      <c r="C3034" s="239" t="s">
        <v>15497</v>
      </c>
      <c r="E3034" s="301" t="s">
        <v>683</v>
      </c>
      <c r="F3034" s="307">
        <f>IF(ISBLANK('4Q'!E26),"##BLANK",'4Q'!E26)</f>
        <v>19</v>
      </c>
    </row>
    <row r="3035" spans="2:6">
      <c r="B3035" s="309" t="str">
        <f>'4Q'!U27</f>
        <v>B0007DSDLSLP</v>
      </c>
      <c r="C3035" s="239" t="s">
        <v>15498</v>
      </c>
      <c r="E3035" s="301" t="s">
        <v>683</v>
      </c>
      <c r="F3035" s="307">
        <f>IF(ISBLANK('4Q'!E27),"##BLANK",'4Q'!E27)</f>
        <v>27</v>
      </c>
    </row>
    <row r="3036" spans="2:6">
      <c r="B3036" s="1916" t="str">
        <f>'4R'!AX8</f>
        <v>R3017</v>
      </c>
      <c r="C3036" s="239" t="s">
        <v>15499</v>
      </c>
      <c r="E3036" s="301" t="s">
        <v>683</v>
      </c>
      <c r="F3036" s="307">
        <f>IF(ISBLANK('4R'!E8),"##BLANK",'4R'!E8)</f>
        <v>342.63408333333336</v>
      </c>
    </row>
    <row r="3037" spans="2:6">
      <c r="B3037" s="1916" t="str">
        <f>'4R'!AY8</f>
        <v>R3018</v>
      </c>
      <c r="C3037" s="239" t="s">
        <v>15500</v>
      </c>
      <c r="E3037" s="301" t="s">
        <v>683</v>
      </c>
      <c r="F3037" s="307">
        <f>IF(ISBLANK('4R'!F8),"##BLANK",'4R'!F8)</f>
        <v>330.30133333333333</v>
      </c>
    </row>
    <row r="3038" spans="2:6">
      <c r="B3038" s="1916" t="str">
        <f>'4R'!AZ8</f>
        <v>R3042TOT</v>
      </c>
      <c r="C3038" s="239" t="s">
        <v>15501</v>
      </c>
      <c r="E3038" s="301" t="s">
        <v>683</v>
      </c>
      <c r="F3038" s="307">
        <f>IF(ISBLANK('4R'!G8),"##BLANK",'4R'!G8)</f>
        <v>672.9354166666667</v>
      </c>
    </row>
    <row r="3039" spans="2:6">
      <c r="B3039" s="1916" t="str">
        <f>'4R'!BA8</f>
        <v>R3042VOI</v>
      </c>
      <c r="C3039" s="239" t="s">
        <v>15502</v>
      </c>
      <c r="E3039" s="301" t="s">
        <v>683</v>
      </c>
      <c r="F3039" s="307">
        <f>IF(ISBLANK('4R'!H8),"##BLANK",'4R'!H8)</f>
        <v>32.615250000000003</v>
      </c>
    </row>
    <row r="3040" spans="2:6">
      <c r="B3040" s="1916" t="str">
        <f>'4R'!AX9</f>
        <v>R3019</v>
      </c>
      <c r="C3040" s="239" t="s">
        <v>15503</v>
      </c>
      <c r="E3040" s="301" t="s">
        <v>683</v>
      </c>
      <c r="F3040" s="307">
        <f>IF(ISBLANK('4R'!E9),"##BLANK",'4R'!E9)</f>
        <v>0</v>
      </c>
    </row>
    <row r="3041" spans="2:6">
      <c r="B3041" s="1916" t="str">
        <f>'4R'!AY9</f>
        <v>R3020</v>
      </c>
      <c r="C3041" s="239" t="s">
        <v>15504</v>
      </c>
      <c r="E3041" s="301" t="s">
        <v>683</v>
      </c>
      <c r="F3041" s="307">
        <f>IF(ISBLANK('4R'!F9),"##BLANK",'4R'!F9)</f>
        <v>0</v>
      </c>
    </row>
    <row r="3042" spans="2:6">
      <c r="B3042" s="1916" t="str">
        <f>'4R'!AZ9</f>
        <v>R3043TOT</v>
      </c>
      <c r="C3042" s="239" t="s">
        <v>15505</v>
      </c>
      <c r="E3042" s="301" t="s">
        <v>683</v>
      </c>
      <c r="F3042" s="307">
        <f>IF(ISBLANK('4R'!G9),"##BLANK",'4R'!G9)</f>
        <v>0</v>
      </c>
    </row>
    <row r="3043" spans="2:6">
      <c r="B3043" s="1916" t="str">
        <f>'4R'!BA9</f>
        <v>R3043VOI</v>
      </c>
      <c r="C3043" s="239" t="s">
        <v>15506</v>
      </c>
      <c r="E3043" s="301" t="s">
        <v>683</v>
      </c>
      <c r="F3043" s="307">
        <f>IF(ISBLANK('4R'!H9),"##BLANK",'4R'!H9)</f>
        <v>0</v>
      </c>
    </row>
    <row r="3044" spans="2:6">
      <c r="B3044" s="1916" t="str">
        <f>'4R'!AX10</f>
        <v>R3021</v>
      </c>
      <c r="C3044" s="239" t="s">
        <v>15507</v>
      </c>
      <c r="E3044" s="301" t="s">
        <v>683</v>
      </c>
      <c r="F3044" s="307">
        <f>IF(ISBLANK('4R'!E10),"##BLANK",'4R'!E10)</f>
        <v>0</v>
      </c>
    </row>
    <row r="3045" spans="2:6">
      <c r="B3045" s="1916" t="str">
        <f>'4R'!AY10</f>
        <v>R3022</v>
      </c>
      <c r="C3045" s="239" t="s">
        <v>15508</v>
      </c>
      <c r="E3045" s="301" t="s">
        <v>683</v>
      </c>
      <c r="F3045" s="307">
        <f>IF(ISBLANK('4R'!F10),"##BLANK",'4R'!F10)</f>
        <v>0</v>
      </c>
    </row>
    <row r="3046" spans="2:6">
      <c r="B3046" s="1916" t="str">
        <f>'4R'!AZ10</f>
        <v>R3044TOT</v>
      </c>
      <c r="C3046" s="239" t="s">
        <v>15509</v>
      </c>
      <c r="E3046" s="301" t="s">
        <v>683</v>
      </c>
      <c r="F3046" s="307">
        <f>IF(ISBLANK('4R'!G10),"##BLANK",'4R'!G10)</f>
        <v>0</v>
      </c>
    </row>
    <row r="3047" spans="2:6">
      <c r="B3047" s="1916" t="str">
        <f>'4R'!BA10</f>
        <v>R3044VOI</v>
      </c>
      <c r="C3047" s="239" t="s">
        <v>15510</v>
      </c>
      <c r="E3047" s="301" t="s">
        <v>683</v>
      </c>
      <c r="F3047" s="307">
        <f>IF(ISBLANK('4R'!H10),"##BLANK",'4R'!H10)</f>
        <v>0</v>
      </c>
    </row>
    <row r="3048" spans="2:6">
      <c r="B3048" s="1916" t="str">
        <f>'4R'!AX11</f>
        <v>R1005UTO</v>
      </c>
      <c r="C3048" s="239" t="s">
        <v>15511</v>
      </c>
      <c r="E3048" s="301" t="s">
        <v>683</v>
      </c>
      <c r="F3048" s="307">
        <f>IF(ISBLANK('4R'!E11),"##BLANK",'4R'!E11)</f>
        <v>342.63408333333336</v>
      </c>
    </row>
    <row r="3049" spans="2:6">
      <c r="B3049" s="1916" t="str">
        <f>'4R'!AY11</f>
        <v>R1005MTO</v>
      </c>
      <c r="C3049" s="239" t="s">
        <v>15512</v>
      </c>
      <c r="E3049" s="301" t="s">
        <v>683</v>
      </c>
      <c r="F3049" s="307">
        <f>IF(ISBLANK('4R'!F11),"##BLANK",'4R'!F11)</f>
        <v>330.30133333333333</v>
      </c>
    </row>
    <row r="3050" spans="2:6">
      <c r="B3050" s="1916" t="str">
        <f>'4R'!AZ11</f>
        <v>R1005TOT</v>
      </c>
      <c r="C3050" s="239" t="s">
        <v>15513</v>
      </c>
      <c r="E3050" s="301" t="s">
        <v>683</v>
      </c>
      <c r="F3050" s="307">
        <f>IF(ISBLANK('4R'!G11),"##BLANK",'4R'!G11)</f>
        <v>672.9354166666667</v>
      </c>
    </row>
    <row r="3051" spans="2:6">
      <c r="B3051" s="1916" t="str">
        <f>'4R'!BA11</f>
        <v>R1005VOI</v>
      </c>
      <c r="C3051" s="239" t="s">
        <v>15514</v>
      </c>
      <c r="E3051" s="301" t="s">
        <v>683</v>
      </c>
      <c r="F3051" s="307">
        <f>IF(ISBLANK('4R'!H11),"##BLANK",'4R'!H11)</f>
        <v>32.615250000000003</v>
      </c>
    </row>
    <row r="3052" spans="2:6">
      <c r="B3052" s="1916" t="str">
        <f>'4R'!AX12</f>
        <v>R3032UTO</v>
      </c>
      <c r="C3052" s="239" t="s">
        <v>15515</v>
      </c>
      <c r="E3052" s="301" t="s">
        <v>683</v>
      </c>
      <c r="F3052" s="307">
        <f>IF(ISBLANK('4R'!E12),"##BLANK",'4R'!E12)</f>
        <v>3.3489166666666668</v>
      </c>
    </row>
    <row r="3053" spans="2:6">
      <c r="B3053" s="1916" t="str">
        <f>'4R'!AY12</f>
        <v>R3032MTO</v>
      </c>
      <c r="C3053" s="239" t="s">
        <v>15516</v>
      </c>
      <c r="E3053" s="301" t="s">
        <v>683</v>
      </c>
      <c r="F3053" s="307">
        <f>IF(ISBLANK('4R'!F12),"##BLANK",'4R'!F12)</f>
        <v>35.088000000000001</v>
      </c>
    </row>
    <row r="3054" spans="2:6">
      <c r="B3054" s="1916" t="str">
        <f>'4R'!AZ12</f>
        <v>R3032TOT</v>
      </c>
      <c r="C3054" s="239" t="s">
        <v>15517</v>
      </c>
      <c r="E3054" s="301" t="s">
        <v>683</v>
      </c>
      <c r="F3054" s="307">
        <f>IF(ISBLANK('4R'!G12),"##BLANK",'4R'!G12)</f>
        <v>38.436916666666669</v>
      </c>
    </row>
    <row r="3055" spans="2:6">
      <c r="B3055" s="1916" t="str">
        <f>'4R'!BA12</f>
        <v>R3032VOI</v>
      </c>
      <c r="C3055" s="239" t="s">
        <v>15518</v>
      </c>
      <c r="E3055" s="301" t="s">
        <v>683</v>
      </c>
      <c r="F3055" s="307">
        <f>IF(ISBLANK('4R'!H12),"##BLANK",'4R'!H12)</f>
        <v>4.206833333333333</v>
      </c>
    </row>
    <row r="3056" spans="2:6">
      <c r="B3056" s="1916" t="str">
        <f>'4R'!AX13</f>
        <v>R3034UTO</v>
      </c>
      <c r="C3056" s="239" t="s">
        <v>15519</v>
      </c>
      <c r="E3056" s="301" t="s">
        <v>683</v>
      </c>
      <c r="F3056" s="307">
        <f>IF(ISBLANK('4R'!E13),"##BLANK",'4R'!E13)</f>
        <v>0</v>
      </c>
    </row>
    <row r="3057" spans="2:6">
      <c r="B3057" s="1916" t="str">
        <f>'4R'!AY13</f>
        <v>R3034MTO</v>
      </c>
      <c r="C3057" s="239" t="s">
        <v>15520</v>
      </c>
      <c r="E3057" s="301" t="s">
        <v>683</v>
      </c>
      <c r="F3057" s="307">
        <f>IF(ISBLANK('4R'!F13),"##BLANK",'4R'!F13)</f>
        <v>0</v>
      </c>
    </row>
    <row r="3058" spans="2:6">
      <c r="B3058" s="1916" t="str">
        <f>'4R'!AZ13</f>
        <v>R3034TOT</v>
      </c>
      <c r="C3058" s="239" t="s">
        <v>15521</v>
      </c>
      <c r="E3058" s="301" t="s">
        <v>683</v>
      </c>
      <c r="F3058" s="307">
        <f>IF(ISBLANK('4R'!G13),"##BLANK",'4R'!G13)</f>
        <v>0</v>
      </c>
    </row>
    <row r="3059" spans="2:6">
      <c r="B3059" s="1916" t="str">
        <f>'4R'!BA13</f>
        <v>R3034VOI</v>
      </c>
      <c r="C3059" s="239" t="s">
        <v>15522</v>
      </c>
      <c r="E3059" s="301" t="s">
        <v>683</v>
      </c>
      <c r="F3059" s="307">
        <f>IF(ISBLANK('4R'!H13),"##BLANK",'4R'!H13)</f>
        <v>0</v>
      </c>
    </row>
    <row r="3060" spans="2:6">
      <c r="B3060" s="1916" t="str">
        <f>'4R'!AX14</f>
        <v>R3036UTO</v>
      </c>
      <c r="C3060" s="239" t="s">
        <v>15523</v>
      </c>
      <c r="E3060" s="301" t="s">
        <v>683</v>
      </c>
      <c r="F3060" s="307">
        <f>IF(ISBLANK('4R'!E14),"##BLANK",'4R'!E14)</f>
        <v>0</v>
      </c>
    </row>
    <row r="3061" spans="2:6">
      <c r="B3061" s="1916" t="str">
        <f>'4R'!AY14</f>
        <v>R3036MTO</v>
      </c>
      <c r="C3061" s="239" t="s">
        <v>15524</v>
      </c>
      <c r="E3061" s="301" t="s">
        <v>683</v>
      </c>
      <c r="F3061" s="307">
        <f>IF(ISBLANK('4R'!F14),"##BLANK",'4R'!F14)</f>
        <v>0</v>
      </c>
    </row>
    <row r="3062" spans="2:6">
      <c r="B3062" s="1916" t="str">
        <f>'4R'!AZ14</f>
        <v>R3036TOT</v>
      </c>
      <c r="C3062" s="239" t="s">
        <v>15525</v>
      </c>
      <c r="E3062" s="301" t="s">
        <v>683</v>
      </c>
      <c r="F3062" s="307">
        <f>IF(ISBLANK('4R'!G14),"##BLANK",'4R'!G14)</f>
        <v>0</v>
      </c>
    </row>
    <row r="3063" spans="2:6">
      <c r="B3063" s="1916" t="str">
        <f>'4R'!BA14</f>
        <v>R3036VOI</v>
      </c>
      <c r="C3063" s="239" t="s">
        <v>15526</v>
      </c>
      <c r="E3063" s="301" t="s">
        <v>683</v>
      </c>
      <c r="F3063" s="307">
        <f>IF(ISBLANK('4R'!H14),"##BLANK",'4R'!H14)</f>
        <v>0</v>
      </c>
    </row>
    <row r="3064" spans="2:6">
      <c r="B3064" s="1916" t="str">
        <f>'4R'!AX15</f>
        <v>R3038UTO</v>
      </c>
      <c r="C3064" s="239" t="s">
        <v>15527</v>
      </c>
      <c r="E3064" s="301" t="s">
        <v>683</v>
      </c>
      <c r="F3064" s="307">
        <f>IF(ISBLANK('4R'!E15),"##BLANK",'4R'!E15)</f>
        <v>3.3489166666666668</v>
      </c>
    </row>
    <row r="3065" spans="2:6">
      <c r="B3065" s="1916" t="str">
        <f>'4R'!AY15</f>
        <v>R3038MTO</v>
      </c>
      <c r="C3065" s="239" t="s">
        <v>15528</v>
      </c>
      <c r="E3065" s="301" t="s">
        <v>683</v>
      </c>
      <c r="F3065" s="307">
        <f>IF(ISBLANK('4R'!F15),"##BLANK",'4R'!F15)</f>
        <v>35.088000000000001</v>
      </c>
    </row>
    <row r="3066" spans="2:6">
      <c r="B3066" s="1916" t="str">
        <f>'4R'!AZ15</f>
        <v>R3038TOT</v>
      </c>
      <c r="C3066" s="239" t="s">
        <v>15529</v>
      </c>
      <c r="E3066" s="301" t="s">
        <v>683</v>
      </c>
      <c r="F3066" s="307">
        <f>IF(ISBLANK('4R'!G15),"##BLANK",'4R'!G15)</f>
        <v>38.436916666666669</v>
      </c>
    </row>
    <row r="3067" spans="2:6">
      <c r="B3067" s="1916" t="str">
        <f>'4R'!BA15</f>
        <v>R3038VOI</v>
      </c>
      <c r="C3067" s="239" t="s">
        <v>15530</v>
      </c>
      <c r="E3067" s="301" t="s">
        <v>683</v>
      </c>
      <c r="F3067" s="307">
        <f>IF(ISBLANK('4R'!H15),"##BLANK",'4R'!H15)</f>
        <v>4.206833333333333</v>
      </c>
    </row>
    <row r="3068" spans="2:6">
      <c r="B3068" s="1916" t="str">
        <f>'4R'!AX16</f>
        <v>R3040UTO</v>
      </c>
      <c r="C3068" s="239" t="s">
        <v>15531</v>
      </c>
      <c r="E3068" s="301" t="s">
        <v>683</v>
      </c>
      <c r="F3068" s="307">
        <f>IF(ISBLANK('4R'!E16),"##BLANK",'4R'!E16)</f>
        <v>345.983</v>
      </c>
    </row>
    <row r="3069" spans="2:6">
      <c r="B3069" s="1916" t="str">
        <f>'4R'!AY16</f>
        <v>R3040MTO</v>
      </c>
      <c r="C3069" s="239" t="s">
        <v>15532</v>
      </c>
      <c r="E3069" s="301" t="s">
        <v>683</v>
      </c>
      <c r="F3069" s="307">
        <f>IF(ISBLANK('4R'!F16),"##BLANK",'4R'!F16)</f>
        <v>365.38933333333335</v>
      </c>
    </row>
    <row r="3070" spans="2:6">
      <c r="B3070" s="1916" t="str">
        <f>'4R'!AZ16</f>
        <v>R3040TOT</v>
      </c>
      <c r="C3070" s="239" t="s">
        <v>15533</v>
      </c>
      <c r="E3070" s="301" t="s">
        <v>683</v>
      </c>
      <c r="F3070" s="307">
        <f>IF(ISBLANK('4R'!G16),"##BLANK",'4R'!G16)</f>
        <v>711.37233333333336</v>
      </c>
    </row>
    <row r="3071" spans="2:6">
      <c r="B3071" s="1916" t="str">
        <f>'4R'!BA16</f>
        <v>R3040VOI</v>
      </c>
      <c r="C3071" s="239" t="s">
        <v>15534</v>
      </c>
      <c r="E3071" s="301" t="s">
        <v>683</v>
      </c>
      <c r="F3071" s="307">
        <f>IF(ISBLANK('4R'!H16),"##BLANK",'4R'!H16)</f>
        <v>36.822083333333339</v>
      </c>
    </row>
    <row r="3072" spans="2:6">
      <c r="B3072" s="1916" t="str">
        <f>'4R'!AX22</f>
        <v>BN2100UTO</v>
      </c>
      <c r="C3072" s="239" t="s">
        <v>15535</v>
      </c>
      <c r="E3072" s="301" t="s">
        <v>683</v>
      </c>
      <c r="F3072" s="307">
        <f>IF(ISBLANK('4R'!E22),"##BLANK",'4R'!E22)</f>
        <v>342.63408333333336</v>
      </c>
    </row>
    <row r="3073" spans="2:6">
      <c r="B3073" s="1916" t="str">
        <f>'4R'!AY22</f>
        <v>BN2100MTO</v>
      </c>
      <c r="C3073" s="239" t="s">
        <v>15536</v>
      </c>
      <c r="E3073" s="301" t="s">
        <v>683</v>
      </c>
      <c r="F3073" s="307">
        <f>IF(ISBLANK('4R'!F22),"##BLANK",'4R'!F22)</f>
        <v>330.30133333333333</v>
      </c>
    </row>
    <row r="3074" spans="2:6">
      <c r="B3074" s="1916" t="str">
        <f>'4R'!AZ22</f>
        <v>BN2100TOT</v>
      </c>
      <c r="C3074" s="239" t="s">
        <v>15537</v>
      </c>
      <c r="E3074" s="301" t="s">
        <v>683</v>
      </c>
      <c r="F3074" s="307">
        <f>IF(ISBLANK('4R'!G22),"##BLANK",'4R'!G22)</f>
        <v>672.9354166666667</v>
      </c>
    </row>
    <row r="3075" spans="2:6">
      <c r="B3075" s="1916" t="str">
        <f>'4R'!BA22</f>
        <v>BN2130</v>
      </c>
      <c r="C3075" s="239" t="s">
        <v>15538</v>
      </c>
      <c r="E3075" s="301" t="s">
        <v>683</v>
      </c>
      <c r="F3075" s="307">
        <f>IF(ISBLANK('4R'!H22),"##BLANK",'4R'!H22)</f>
        <v>0</v>
      </c>
    </row>
    <row r="3076" spans="2:6">
      <c r="B3076" s="1916" t="str">
        <f>'4R'!BB22</f>
        <v>BN2140</v>
      </c>
      <c r="C3076" s="239" t="s">
        <v>15539</v>
      </c>
      <c r="E3076" s="301" t="s">
        <v>683</v>
      </c>
      <c r="F3076" s="307">
        <f>IF(ISBLANK('4R'!I22),"##BLANK",'4R'!I22)</f>
        <v>0</v>
      </c>
    </row>
    <row r="3077" spans="2:6">
      <c r="B3077" s="1916" t="str">
        <f>'4R'!BC22</f>
        <v>BN2150</v>
      </c>
      <c r="C3077" s="239" t="s">
        <v>15540</v>
      </c>
      <c r="E3077" s="301" t="s">
        <v>683</v>
      </c>
      <c r="F3077" s="307">
        <f>IF(ISBLANK('4R'!J22),"##BLANK",'4R'!J22)</f>
        <v>0</v>
      </c>
    </row>
    <row r="3078" spans="2:6">
      <c r="B3078" s="1916" t="str">
        <f>'4R'!AZ23</f>
        <v>BN2300A</v>
      </c>
      <c r="C3078" s="239" t="s">
        <v>15541</v>
      </c>
      <c r="E3078" s="301" t="s">
        <v>683</v>
      </c>
      <c r="F3078" s="307">
        <f>IF(ISBLANK('4R'!G23),"##BLANK",'4R'!G23)</f>
        <v>32.615250000000003</v>
      </c>
    </row>
    <row r="3079" spans="2:6">
      <c r="B3079" s="1916" t="str">
        <f>'4R'!BC23</f>
        <v>BN2310A</v>
      </c>
      <c r="C3079" s="239" t="s">
        <v>15542</v>
      </c>
      <c r="E3079" s="301" t="s">
        <v>683</v>
      </c>
      <c r="F3079" s="307">
        <f>IF(ISBLANK('4R'!J23),"##BLANK",'4R'!J23)</f>
        <v>0</v>
      </c>
    </row>
    <row r="3080" spans="2:6">
      <c r="B3080" s="1916" t="str">
        <f>'4R'!AZ24</f>
        <v>BN2400</v>
      </c>
      <c r="C3080" s="239" t="s">
        <v>15543</v>
      </c>
      <c r="E3080" s="301" t="s">
        <v>683</v>
      </c>
      <c r="F3080" s="307">
        <f>IF(ISBLANK('4R'!G24),"##BLANK",'4R'!G24)</f>
        <v>705.55066666666676</v>
      </c>
    </row>
    <row r="3081" spans="2:6">
      <c r="B3081" s="1916" t="str">
        <f>'4R'!BC24</f>
        <v>BN2410</v>
      </c>
      <c r="C3081" s="239" t="s">
        <v>15544</v>
      </c>
      <c r="E3081" s="301" t="s">
        <v>683</v>
      </c>
      <c r="F3081" s="307">
        <f>IF(ISBLANK('4R'!J24),"##BLANK",'4R'!J24)</f>
        <v>0</v>
      </c>
    </row>
    <row r="3082" spans="2:6">
      <c r="B3082" s="1916" t="str">
        <f>'4R'!AX25</f>
        <v>BN2200</v>
      </c>
      <c r="C3082" s="239" t="s">
        <v>15545</v>
      </c>
      <c r="E3082" s="301" t="s">
        <v>683</v>
      </c>
      <c r="F3082" s="307">
        <f>IF(ISBLANK('4R'!E25),"##BLANK",'4R'!E25)</f>
        <v>3.3489166666666668</v>
      </c>
    </row>
    <row r="3083" spans="2:6">
      <c r="B3083" s="1916" t="str">
        <f>'4R'!AY25</f>
        <v>BN2210</v>
      </c>
      <c r="C3083" s="239" t="s">
        <v>15546</v>
      </c>
      <c r="E3083" s="301" t="s">
        <v>683</v>
      </c>
      <c r="F3083" s="307">
        <f>IF(ISBLANK('4R'!F25),"##BLANK",'4R'!F25)</f>
        <v>35.088000000000001</v>
      </c>
    </row>
    <row r="3084" spans="2:6">
      <c r="B3084" s="1916" t="str">
        <f>'4R'!AZ25</f>
        <v>BN2220A</v>
      </c>
      <c r="C3084" s="239" t="s">
        <v>15547</v>
      </c>
      <c r="E3084" s="301" t="s">
        <v>683</v>
      </c>
      <c r="F3084" s="307">
        <f>IF(ISBLANK('4R'!G25),"##BLANK",'4R'!G25)</f>
        <v>38.436916666666669</v>
      </c>
    </row>
    <row r="3085" spans="2:6">
      <c r="B3085" s="1916" t="str">
        <f>'4R'!BA25</f>
        <v>BN2250</v>
      </c>
      <c r="C3085" s="239" t="s">
        <v>15548</v>
      </c>
      <c r="E3085" s="301" t="s">
        <v>683</v>
      </c>
      <c r="F3085" s="307">
        <f>IF(ISBLANK('4R'!H25),"##BLANK",'4R'!H25)</f>
        <v>0</v>
      </c>
    </row>
    <row r="3086" spans="2:6">
      <c r="B3086" s="1916" t="str">
        <f>'4R'!BB25</f>
        <v>BN2260</v>
      </c>
      <c r="C3086" s="239" t="s">
        <v>15549</v>
      </c>
      <c r="E3086" s="301" t="s">
        <v>683</v>
      </c>
      <c r="F3086" s="307">
        <f>IF(ISBLANK('4R'!I25),"##BLANK",'4R'!I25)</f>
        <v>0</v>
      </c>
    </row>
    <row r="3087" spans="2:6">
      <c r="B3087" s="1916" t="str">
        <f>'4R'!BC25</f>
        <v>BN2270</v>
      </c>
      <c r="C3087" s="239" t="s">
        <v>15550</v>
      </c>
      <c r="E3087" s="301" t="s">
        <v>683</v>
      </c>
      <c r="F3087" s="307">
        <f>IF(ISBLANK('4R'!J25),"##BLANK",'4R'!J25)</f>
        <v>0</v>
      </c>
    </row>
    <row r="3088" spans="2:6">
      <c r="B3088" s="1916" t="str">
        <f>'4R'!AZ26</f>
        <v>BN2500</v>
      </c>
      <c r="C3088" s="239" t="s">
        <v>15551</v>
      </c>
      <c r="E3088" s="301" t="s">
        <v>683</v>
      </c>
      <c r="F3088" s="307">
        <f>IF(ISBLANK('4R'!G26),"##BLANK",'4R'!G26)</f>
        <v>4.206833333333333</v>
      </c>
    </row>
    <row r="3089" spans="2:6">
      <c r="B3089" s="1916" t="str">
        <f>'4R'!BC26</f>
        <v>BN2510</v>
      </c>
      <c r="C3089" s="239" t="s">
        <v>15552</v>
      </c>
      <c r="E3089" s="301" t="s">
        <v>683</v>
      </c>
      <c r="F3089" s="307">
        <f>IF(ISBLANK('4R'!J26),"##BLANK",'4R'!J26)</f>
        <v>0</v>
      </c>
    </row>
    <row r="3090" spans="2:6">
      <c r="B3090" s="1916" t="str">
        <f>'4R'!AZ27</f>
        <v>BN2600A</v>
      </c>
      <c r="C3090" s="239" t="s">
        <v>15553</v>
      </c>
      <c r="E3090" s="301" t="s">
        <v>683</v>
      </c>
      <c r="F3090" s="307">
        <f>IF(ISBLANK('4R'!G27),"##BLANK",'4R'!G27)</f>
        <v>42.643750000000004</v>
      </c>
    </row>
    <row r="3091" spans="2:6">
      <c r="B3091" s="1916" t="str">
        <f>'4R'!BC27</f>
        <v>BN2610A</v>
      </c>
      <c r="C3091" s="239" t="s">
        <v>15554</v>
      </c>
      <c r="E3091" s="301" t="s">
        <v>683</v>
      </c>
      <c r="F3091" s="307">
        <f>IF(ISBLANK('4R'!J27),"##BLANK",'4R'!J27)</f>
        <v>0</v>
      </c>
    </row>
    <row r="3092" spans="2:6">
      <c r="B3092" s="1916" t="str">
        <f>'4R'!AZ28</f>
        <v>BN2700</v>
      </c>
      <c r="C3092" s="239" t="s">
        <v>15555</v>
      </c>
      <c r="E3092" s="301" t="s">
        <v>683</v>
      </c>
      <c r="F3092" s="307">
        <f>IF(ISBLANK('4R'!G28),"##BLANK",'4R'!G28)</f>
        <v>748.19441666666671</v>
      </c>
    </row>
    <row r="3093" spans="2:6">
      <c r="B3093" s="1916" t="str">
        <f>'4R'!BC28</f>
        <v>BN2710</v>
      </c>
      <c r="C3093" s="239" t="s">
        <v>15556</v>
      </c>
      <c r="E3093" s="301" t="s">
        <v>683</v>
      </c>
      <c r="F3093" s="307">
        <f>IF(ISBLANK('4R'!J28),"##BLANK",'4R'!J28)</f>
        <v>0</v>
      </c>
    </row>
    <row r="3094" spans="2:6">
      <c r="B3094" s="1916" t="str">
        <f>'4R'!AX35</f>
        <v>B0202UNO</v>
      </c>
      <c r="C3094" s="239" t="s">
        <v>15557</v>
      </c>
      <c r="E3094" s="301" t="s">
        <v>683</v>
      </c>
      <c r="F3094" s="307">
        <f>IF(ISBLANK('4R'!E35),"##BLANK",'4R'!E35)</f>
        <v>0</v>
      </c>
    </row>
    <row r="3095" spans="2:6">
      <c r="B3095" s="1916" t="str">
        <f>'4R'!AY35</f>
        <v>B0202UBM</v>
      </c>
      <c r="C3095" s="239" t="s">
        <v>15558</v>
      </c>
      <c r="E3095" s="301" t="s">
        <v>683</v>
      </c>
      <c r="F3095" s="307">
        <f>IF(ISBLANK('4R'!F35),"##BLANK",'4R'!F35)</f>
        <v>0</v>
      </c>
    </row>
    <row r="3096" spans="2:6">
      <c r="B3096" s="1916" t="str">
        <f>'4R'!AZ35</f>
        <v>B0402RPAMR_UM</v>
      </c>
      <c r="C3096" s="239" t="s">
        <v>15559</v>
      </c>
      <c r="E3096" s="301" t="s">
        <v>683</v>
      </c>
      <c r="F3096" s="307">
        <f>IF(ISBLANK('4R'!G35),"##BLANK",'4R'!G35)</f>
        <v>0</v>
      </c>
    </row>
    <row r="3097" spans="2:6">
      <c r="B3097" s="1916" t="str">
        <f>'4R'!BA35</f>
        <v>B0402RPAMR_UC</v>
      </c>
      <c r="C3097" s="239" t="s">
        <v>15560</v>
      </c>
      <c r="E3097" s="301" t="s">
        <v>683</v>
      </c>
      <c r="F3097" s="307">
        <f>IF(ISBLANK('4R'!H35),"##BLANK",'4R'!H35)</f>
        <v>0</v>
      </c>
    </row>
    <row r="3098" spans="2:6">
      <c r="B3098" s="1916" t="str">
        <f>'4R'!BB35</f>
        <v>B0402RPAMR_UA</v>
      </c>
      <c r="C3098" s="239" t="s">
        <v>15561</v>
      </c>
      <c r="E3098" s="301" t="s">
        <v>683</v>
      </c>
      <c r="F3098" s="307">
        <f>IF(ISBLANK('4R'!I35),"##BLANK",'4R'!I35)</f>
        <v>0</v>
      </c>
    </row>
    <row r="3099" spans="2:6">
      <c r="B3099" s="1916" t="str">
        <f>'4R'!BC35</f>
        <v>B0402RPC__UT</v>
      </c>
      <c r="C3099" s="239" t="s">
        <v>15562</v>
      </c>
      <c r="E3099" s="301" t="s">
        <v>683</v>
      </c>
      <c r="F3099" s="307">
        <f>IF(ISBLANK('4R'!J35),"##BLANK",'4R'!J35)</f>
        <v>0</v>
      </c>
    </row>
    <row r="3100" spans="2:6">
      <c r="B3100" s="1916" t="str">
        <f>'4R'!BD35</f>
        <v>B0202MNO</v>
      </c>
      <c r="C3100" s="239" t="s">
        <v>15563</v>
      </c>
      <c r="E3100" s="301" t="s">
        <v>683</v>
      </c>
      <c r="F3100" s="307">
        <f>IF(ISBLANK('4R'!K35),"##BLANK",'4R'!K35)</f>
        <v>0</v>
      </c>
    </row>
    <row r="3101" spans="2:6">
      <c r="B3101" s="1916" t="str">
        <f>'4R'!BE35</f>
        <v>B0202MBM</v>
      </c>
      <c r="C3101" s="239" t="s">
        <v>15564</v>
      </c>
      <c r="E3101" s="301" t="s">
        <v>683</v>
      </c>
      <c r="F3101" s="307">
        <f>IF(ISBLANK('4R'!L35),"##BLANK",'4R'!L35)</f>
        <v>0</v>
      </c>
    </row>
    <row r="3102" spans="2:6">
      <c r="B3102" s="1916" t="str">
        <f>'4R'!BF35</f>
        <v>B0402RPAMR_MM</v>
      </c>
      <c r="C3102" s="239" t="s">
        <v>15565</v>
      </c>
      <c r="E3102" s="301" t="s">
        <v>683</v>
      </c>
      <c r="F3102" s="307">
        <f>IF(ISBLANK('4R'!M35),"##BLANK",'4R'!M35)</f>
        <v>4.5709999999999997</v>
      </c>
    </row>
    <row r="3103" spans="2:6">
      <c r="B3103" s="1916" t="str">
        <f>'4R'!BG35</f>
        <v>B0402RPAMR_MC</v>
      </c>
      <c r="C3103" s="239" t="s">
        <v>15566</v>
      </c>
      <c r="E3103" s="301" t="s">
        <v>683</v>
      </c>
      <c r="F3103" s="307">
        <f>IF(ISBLANK('4R'!N35),"##BLANK",'4R'!N35)</f>
        <v>0</v>
      </c>
    </row>
    <row r="3104" spans="2:6">
      <c r="B3104" s="1916" t="str">
        <f>'4R'!BH35</f>
        <v>B0402RPAMR_MA</v>
      </c>
      <c r="C3104" s="239" t="s">
        <v>15567</v>
      </c>
      <c r="E3104" s="301" t="s">
        <v>683</v>
      </c>
      <c r="F3104" s="307">
        <f>IF(ISBLANK('4R'!O35),"##BLANK",'4R'!O35)</f>
        <v>0</v>
      </c>
    </row>
    <row r="3105" spans="2:6">
      <c r="B3105" s="1916" t="str">
        <f>'4R'!BI35</f>
        <v>B0402RPC__MT</v>
      </c>
      <c r="C3105" s="239" t="s">
        <v>15568</v>
      </c>
      <c r="E3105" s="301" t="s">
        <v>683</v>
      </c>
      <c r="F3105" s="307">
        <f>IF(ISBLANK('4R'!P35),"##BLANK",'4R'!P35)</f>
        <v>4.5709999999999997</v>
      </c>
    </row>
    <row r="3106" spans="2:6">
      <c r="B3106" s="1916" t="str">
        <f>'4R'!BM35</f>
        <v>B0402RPC__TOT</v>
      </c>
      <c r="C3106" s="239" t="s">
        <v>15569</v>
      </c>
      <c r="E3106" s="301" t="s">
        <v>683</v>
      </c>
      <c r="F3106" s="307">
        <f>IF(ISBLANK('4R'!T35),"##BLANK",'4R'!T35)</f>
        <v>4.5709999999999997</v>
      </c>
    </row>
    <row r="3107" spans="2:6">
      <c r="B3107" s="1916" t="str">
        <f>'4R'!AX36</f>
        <v>B0203UNO</v>
      </c>
      <c r="C3107" s="239" t="s">
        <v>15570</v>
      </c>
      <c r="E3107" s="301" t="s">
        <v>683</v>
      </c>
      <c r="F3107" s="307">
        <f>IF(ISBLANK('4R'!E36),"##BLANK",'4R'!E36)</f>
        <v>0</v>
      </c>
    </row>
    <row r="3108" spans="2:6">
      <c r="B3108" s="1916" t="str">
        <f>'4R'!AY36</f>
        <v>B0203UBM</v>
      </c>
      <c r="C3108" s="239" t="s">
        <v>15571</v>
      </c>
      <c r="E3108" s="301" t="s">
        <v>683</v>
      </c>
      <c r="F3108" s="307">
        <f>IF(ISBLANK('4R'!F36),"##BLANK",'4R'!F36)</f>
        <v>0</v>
      </c>
    </row>
    <row r="3109" spans="2:6">
      <c r="B3109" s="1916" t="str">
        <f>'4R'!AZ36</f>
        <v>B0402BPAMR_UM</v>
      </c>
      <c r="C3109" s="239" t="s">
        <v>15572</v>
      </c>
      <c r="E3109" s="301" t="s">
        <v>683</v>
      </c>
      <c r="F3109" s="307">
        <f>IF(ISBLANK('4R'!G36),"##BLANK",'4R'!G36)</f>
        <v>0</v>
      </c>
    </row>
    <row r="3110" spans="2:6">
      <c r="B3110" s="1916" t="str">
        <f>'4R'!BA36</f>
        <v>B0402BPAMR_UC</v>
      </c>
      <c r="C3110" s="239" t="s">
        <v>15573</v>
      </c>
      <c r="E3110" s="301" t="s">
        <v>683</v>
      </c>
      <c r="F3110" s="307">
        <f>IF(ISBLANK('4R'!H36),"##BLANK",'4R'!H36)</f>
        <v>0</v>
      </c>
    </row>
    <row r="3111" spans="2:6">
      <c r="B3111" s="1916" t="str">
        <f>'4R'!BB36</f>
        <v>B0402BPAMR_UA</v>
      </c>
      <c r="C3111" s="239" t="s">
        <v>15574</v>
      </c>
      <c r="E3111" s="301" t="s">
        <v>683</v>
      </c>
      <c r="F3111" s="307">
        <f>IF(ISBLANK('4R'!I36),"##BLANK",'4R'!I36)</f>
        <v>0</v>
      </c>
    </row>
    <row r="3112" spans="2:6">
      <c r="B3112" s="1916" t="str">
        <f>'4R'!BC36</f>
        <v>B0402BPC__UT</v>
      </c>
      <c r="C3112" s="239" t="s">
        <v>15575</v>
      </c>
      <c r="E3112" s="301" t="s">
        <v>683</v>
      </c>
      <c r="F3112" s="307">
        <f>IF(ISBLANK('4R'!J36),"##BLANK",'4R'!J36)</f>
        <v>0</v>
      </c>
    </row>
    <row r="3113" spans="2:6">
      <c r="B3113" s="1916" t="str">
        <f>'4R'!BD36</f>
        <v>B0203MNO</v>
      </c>
      <c r="C3113" s="239" t="s">
        <v>15576</v>
      </c>
      <c r="E3113" s="301" t="s">
        <v>683</v>
      </c>
      <c r="F3113" s="307">
        <f>IF(ISBLANK('4R'!K36),"##BLANK",'4R'!K36)</f>
        <v>0</v>
      </c>
    </row>
    <row r="3114" spans="2:6">
      <c r="B3114" s="1916" t="str">
        <f>'4R'!BE36</f>
        <v>B0203MBM</v>
      </c>
      <c r="C3114" s="239" t="s">
        <v>15577</v>
      </c>
      <c r="E3114" s="301" t="s">
        <v>683</v>
      </c>
      <c r="F3114" s="307">
        <f>IF(ISBLANK('4R'!L36),"##BLANK",'4R'!L36)</f>
        <v>0</v>
      </c>
    </row>
    <row r="3115" spans="2:6">
      <c r="B3115" s="1916" t="str">
        <f>'4R'!BF36</f>
        <v>B0402BPAMR_MM</v>
      </c>
      <c r="C3115" s="239" t="s">
        <v>15578</v>
      </c>
      <c r="E3115" s="301" t="s">
        <v>683</v>
      </c>
      <c r="F3115" s="307">
        <f>IF(ISBLANK('4R'!M36),"##BLANK",'4R'!M36)</f>
        <v>0.14599999999999999</v>
      </c>
    </row>
    <row r="3116" spans="2:6">
      <c r="B3116" s="1916" t="str">
        <f>'4R'!BG36</f>
        <v>B0402BPAMR_MC</v>
      </c>
      <c r="C3116" s="239" t="s">
        <v>15579</v>
      </c>
      <c r="E3116" s="301" t="s">
        <v>683</v>
      </c>
      <c r="F3116" s="307">
        <f>IF(ISBLANK('4R'!N36),"##BLANK",'4R'!N36)</f>
        <v>0</v>
      </c>
    </row>
    <row r="3117" spans="2:6">
      <c r="B3117" s="1916" t="str">
        <f>'4R'!BH36</f>
        <v>B0402BPAMR_MA</v>
      </c>
      <c r="C3117" s="239" t="s">
        <v>15580</v>
      </c>
      <c r="E3117" s="301" t="s">
        <v>683</v>
      </c>
      <c r="F3117" s="307">
        <f>IF(ISBLANK('4R'!O36),"##BLANK",'4R'!O36)</f>
        <v>0</v>
      </c>
    </row>
    <row r="3118" spans="2:6">
      <c r="B3118" s="1916" t="str">
        <f>'4R'!BI36</f>
        <v>B0402BPC__MT</v>
      </c>
      <c r="C3118" s="239" t="s">
        <v>15581</v>
      </c>
      <c r="E3118" s="301" t="s">
        <v>683</v>
      </c>
      <c r="F3118" s="307">
        <f>IF(ISBLANK('4R'!P36),"##BLANK",'4R'!P36)</f>
        <v>0.14599999999999999</v>
      </c>
    </row>
    <row r="3119" spans="2:6">
      <c r="B3119" s="1916" t="str">
        <f>'4R'!BM36</f>
        <v>B0402BPC__TOT</v>
      </c>
      <c r="C3119" s="239" t="s">
        <v>15582</v>
      </c>
      <c r="E3119" s="301" t="s">
        <v>683</v>
      </c>
      <c r="F3119" s="307">
        <f>IF(ISBLANK('4R'!T36),"##BLANK",'4R'!T36)</f>
        <v>0.14599999999999999</v>
      </c>
    </row>
    <row r="3120" spans="2:6">
      <c r="B3120" s="1916" t="str">
        <f>'4R'!AX37</f>
        <v>B0204UNO</v>
      </c>
      <c r="C3120" s="239" t="s">
        <v>15583</v>
      </c>
      <c r="E3120" s="301" t="s">
        <v>683</v>
      </c>
      <c r="F3120" s="307">
        <f>IF(ISBLANK('4R'!E37),"##BLANK",'4R'!E37)</f>
        <v>337.77800000000002</v>
      </c>
    </row>
    <row r="3121" spans="2:6">
      <c r="B3121" s="1916" t="str">
        <f>'4R'!AY37</f>
        <v>B0204UBM</v>
      </c>
      <c r="C3121" s="239" t="s">
        <v>15584</v>
      </c>
      <c r="E3121" s="301" t="s">
        <v>683</v>
      </c>
      <c r="F3121" s="307">
        <f>IF(ISBLANK('4R'!F37),"##BLANK",'4R'!F37)</f>
        <v>0.82518023194238499</v>
      </c>
    </row>
    <row r="3122" spans="2:6">
      <c r="B3122" s="1916" t="str">
        <f>'4R'!AZ37</f>
        <v>B0402RPBAMR_UM</v>
      </c>
      <c r="C3122" s="239" t="s">
        <v>15585</v>
      </c>
      <c r="E3122" s="301" t="s">
        <v>683</v>
      </c>
      <c r="F3122" s="307">
        <f>IF(ISBLANK('4R'!G37),"##BLANK",'4R'!G37)</f>
        <v>2.0388197680576146</v>
      </c>
    </row>
    <row r="3123" spans="2:6">
      <c r="B3123" s="1916" t="str">
        <f>'4R'!BA37</f>
        <v>B0402RPBAMR_UC</v>
      </c>
      <c r="C3123" s="239" t="s">
        <v>15586</v>
      </c>
      <c r="E3123" s="301" t="s">
        <v>683</v>
      </c>
      <c r="F3123" s="307">
        <f>IF(ISBLANK('4R'!H37),"##BLANK",'4R'!H37)</f>
        <v>0</v>
      </c>
    </row>
    <row r="3124" spans="2:6">
      <c r="B3124" s="1916" t="str">
        <f>'4R'!BB37</f>
        <v>B0402RPBAMR_UA</v>
      </c>
      <c r="C3124" s="239" t="s">
        <v>15587</v>
      </c>
      <c r="E3124" s="301" t="s">
        <v>683</v>
      </c>
      <c r="F3124" s="307">
        <f>IF(ISBLANK('4R'!I37),"##BLANK",'4R'!I37)</f>
        <v>0</v>
      </c>
    </row>
    <row r="3125" spans="2:6">
      <c r="B3125" s="1916" t="str">
        <f>'4R'!BC37</f>
        <v>B0402RPBC__UT</v>
      </c>
      <c r="C3125" s="239" t="s">
        <v>15588</v>
      </c>
      <c r="E3125" s="301" t="s">
        <v>683</v>
      </c>
      <c r="F3125" s="307">
        <f>IF(ISBLANK('4R'!J37),"##BLANK",'4R'!J37)</f>
        <v>340.64200000000005</v>
      </c>
    </row>
    <row r="3126" spans="2:6">
      <c r="B3126" s="1916" t="str">
        <f>'4R'!BD37</f>
        <v>B0204MNO</v>
      </c>
      <c r="C3126" s="239" t="s">
        <v>15589</v>
      </c>
      <c r="E3126" s="301" t="s">
        <v>683</v>
      </c>
      <c r="F3126" s="307">
        <f>IF(ISBLANK('4R'!K37),"##BLANK",'4R'!K37)</f>
        <v>4.0860000000000003</v>
      </c>
    </row>
    <row r="3127" spans="2:6">
      <c r="B3127" s="1916" t="str">
        <f>'4R'!BE37</f>
        <v>B0204MBM</v>
      </c>
      <c r="C3127" s="239" t="s">
        <v>15590</v>
      </c>
      <c r="E3127" s="301" t="s">
        <v>683</v>
      </c>
      <c r="F3127" s="307">
        <f>IF(ISBLANK('4R'!L37),"##BLANK",'4R'!L37)</f>
        <v>110.99389065309595</v>
      </c>
    </row>
    <row r="3128" spans="2:6">
      <c r="B3128" s="1916" t="str">
        <f>'4R'!BF37</f>
        <v>B0402RPBAMR_MM</v>
      </c>
      <c r="C3128" s="239" t="s">
        <v>15591</v>
      </c>
      <c r="E3128" s="301" t="s">
        <v>683</v>
      </c>
      <c r="F3128" s="307">
        <f>IF(ISBLANK('4R'!M37),"##BLANK",'4R'!M37)</f>
        <v>219.59710934690406</v>
      </c>
    </row>
    <row r="3129" spans="2:6">
      <c r="B3129" s="1916" t="str">
        <f>'4R'!BG37</f>
        <v>B0402RPBAMR_MC</v>
      </c>
      <c r="C3129" s="239" t="s">
        <v>15592</v>
      </c>
      <c r="E3129" s="301" t="s">
        <v>683</v>
      </c>
      <c r="F3129" s="307">
        <f>IF(ISBLANK('4R'!N37),"##BLANK",'4R'!N37)</f>
        <v>0</v>
      </c>
    </row>
    <row r="3130" spans="2:6">
      <c r="B3130" s="1916" t="str">
        <f>'4R'!BH37</f>
        <v>B0402RPBAMR_MA</v>
      </c>
      <c r="C3130" s="239" t="s">
        <v>15593</v>
      </c>
      <c r="E3130" s="301" t="s">
        <v>683</v>
      </c>
      <c r="F3130" s="307">
        <f>IF(ISBLANK('4R'!O37),"##BLANK",'4R'!O37)</f>
        <v>0</v>
      </c>
    </row>
    <row r="3131" spans="2:6">
      <c r="B3131" s="1916" t="str">
        <f>'4R'!BI37</f>
        <v>B0402RPB__MT</v>
      </c>
      <c r="C3131" s="239" t="s">
        <v>15594</v>
      </c>
      <c r="E3131" s="301" t="s">
        <v>683</v>
      </c>
      <c r="F3131" s="307">
        <f>IF(ISBLANK('4R'!P37),"##BLANK",'4R'!P37)</f>
        <v>334.67700000000002</v>
      </c>
    </row>
    <row r="3132" spans="2:6">
      <c r="B3132" s="1916" t="str">
        <f>'4R'!BM37</f>
        <v>B0402RPB__TOT</v>
      </c>
      <c r="C3132" s="239" t="s">
        <v>15595</v>
      </c>
      <c r="E3132" s="301" t="s">
        <v>683</v>
      </c>
      <c r="F3132" s="307">
        <f>IF(ISBLANK('4R'!T37),"##BLANK",'4R'!T37)</f>
        <v>675.31900000000007</v>
      </c>
    </row>
    <row r="3133" spans="2:6">
      <c r="B3133" s="1916" t="str">
        <f>'4R'!BJ38</f>
        <v>B0402RP_UU</v>
      </c>
      <c r="C3133" s="239" t="s">
        <v>15596</v>
      </c>
      <c r="E3133" s="301" t="s">
        <v>683</v>
      </c>
      <c r="F3133" s="307">
        <f>IF(ISBLANK('4R'!Q38),"##BLANK",'4R'!Q38)</f>
        <v>0</v>
      </c>
    </row>
    <row r="3134" spans="2:6">
      <c r="B3134" s="1916" t="str">
        <f>'4R'!BK38</f>
        <v>B0402RP_UO</v>
      </c>
      <c r="C3134" s="239" t="s">
        <v>15597</v>
      </c>
      <c r="E3134" s="301" t="s">
        <v>683</v>
      </c>
      <c r="F3134" s="307">
        <f>IF(ISBLANK('4R'!R38),"##BLANK",'4R'!R38)</f>
        <v>0</v>
      </c>
    </row>
    <row r="3135" spans="2:6">
      <c r="B3135" s="1916" t="str">
        <f>'4R'!BL38</f>
        <v>B0402RP_UT</v>
      </c>
      <c r="C3135" s="239" t="s">
        <v>15598</v>
      </c>
      <c r="E3135" s="301" t="s">
        <v>683</v>
      </c>
      <c r="F3135" s="307">
        <f>IF(ISBLANK('4R'!S38),"##BLANK",'4R'!S38)</f>
        <v>0</v>
      </c>
    </row>
    <row r="3136" spans="2:6">
      <c r="B3136" s="1916" t="str">
        <f>'4R'!BC39</f>
        <v>B0205UTO</v>
      </c>
      <c r="C3136" s="239" t="s">
        <v>15599</v>
      </c>
      <c r="E3136" s="301" t="s">
        <v>683</v>
      </c>
      <c r="F3136" s="307">
        <f>IF(ISBLANK('4R'!J39),"##BLANK",'4R'!J39)</f>
        <v>19.623999999999999</v>
      </c>
    </row>
    <row r="3137" spans="2:6">
      <c r="B3137" s="1916" t="str">
        <f>'4R'!BI39</f>
        <v>B0402RVP__MT</v>
      </c>
      <c r="C3137" s="239" t="s">
        <v>15600</v>
      </c>
      <c r="E3137" s="301" t="s">
        <v>683</v>
      </c>
      <c r="F3137" s="307">
        <f>IF(ISBLANK('4R'!P39),"##BLANK",'4R'!P39)</f>
        <v>12.52</v>
      </c>
    </row>
    <row r="3138" spans="2:6">
      <c r="B3138" s="1916" t="str">
        <f>'4R'!BM39</f>
        <v>B0402RPBC__TOT</v>
      </c>
      <c r="C3138" s="239" t="s">
        <v>15601</v>
      </c>
      <c r="E3138" s="301" t="s">
        <v>683</v>
      </c>
      <c r="F3138" s="307">
        <f>IF(ISBLANK('4R'!T39),"##BLANK",'4R'!T39)</f>
        <v>32.143999999999998</v>
      </c>
    </row>
    <row r="3139" spans="2:6">
      <c r="B3139" s="1916" t="str">
        <f>'4R'!BC40</f>
        <v>BN2161UTO</v>
      </c>
      <c r="C3139" s="239" t="s">
        <v>15602</v>
      </c>
      <c r="E3139" s="301" t="s">
        <v>683</v>
      </c>
      <c r="F3139" s="307">
        <f>IF(ISBLANK('4R'!J40),"##BLANK",'4R'!J40)</f>
        <v>360.26600000000008</v>
      </c>
    </row>
    <row r="3140" spans="2:6">
      <c r="B3140" s="1916" t="str">
        <f>'4R'!BI40</f>
        <v>B0402CRP__MT</v>
      </c>
      <c r="C3140" s="239" t="s">
        <v>15603</v>
      </c>
      <c r="E3140" s="301" t="s">
        <v>683</v>
      </c>
      <c r="F3140" s="307">
        <f>IF(ISBLANK('4R'!P40),"##BLANK",'4R'!P40)</f>
        <v>347.197</v>
      </c>
    </row>
    <row r="3141" spans="2:6">
      <c r="B3141" s="1916" t="str">
        <f>'4R'!BM40</f>
        <v>B0402CRP__TOT</v>
      </c>
      <c r="C3141" s="239" t="s">
        <v>15604</v>
      </c>
      <c r="E3141" s="301" t="s">
        <v>683</v>
      </c>
      <c r="F3141" s="307">
        <f>IF(ISBLANK('4R'!T40),"##BLANK",'4R'!T40)</f>
        <v>707.46300000000008</v>
      </c>
    </row>
    <row r="3142" spans="2:6">
      <c r="B3142" s="1916" t="str">
        <f>'4R'!AX41</f>
        <v>B0207UNO</v>
      </c>
      <c r="C3142" s="239" t="s">
        <v>15605</v>
      </c>
      <c r="E3142" s="301" t="s">
        <v>683</v>
      </c>
      <c r="F3142" s="307">
        <f>IF(ISBLANK('4R'!E41),"##BLANK",'4R'!E41)</f>
        <v>3.34</v>
      </c>
    </row>
    <row r="3143" spans="2:6">
      <c r="B3143" s="1916" t="str">
        <f>'4R'!AY41</f>
        <v>B0207UBM</v>
      </c>
      <c r="C3143" s="239" t="s">
        <v>15606</v>
      </c>
      <c r="E3143" s="301" t="s">
        <v>683</v>
      </c>
      <c r="F3143" s="307">
        <f>IF(ISBLANK('4R'!F41),"##BLANK",'4R'!F41)</f>
        <v>0</v>
      </c>
    </row>
    <row r="3144" spans="2:6">
      <c r="B3144" s="1916" t="str">
        <f>'4R'!AZ41</f>
        <v>B0403BPB_AUM</v>
      </c>
      <c r="C3144" s="239" t="s">
        <v>15607</v>
      </c>
      <c r="E3144" s="301" t="s">
        <v>683</v>
      </c>
      <c r="F3144" s="307">
        <f>IF(ISBLANK('4R'!G41),"##BLANK",'4R'!G41)</f>
        <v>0</v>
      </c>
    </row>
    <row r="3145" spans="2:6">
      <c r="B3145" s="1916" t="str">
        <f>'4R'!BA41</f>
        <v>B0403BPB_CUM</v>
      </c>
      <c r="C3145" s="239" t="s">
        <v>15608</v>
      </c>
      <c r="E3145" s="301" t="s">
        <v>683</v>
      </c>
      <c r="F3145" s="307">
        <f>IF(ISBLANK('4R'!H41),"##BLANK",'4R'!H41)</f>
        <v>0</v>
      </c>
    </row>
    <row r="3146" spans="2:6">
      <c r="B3146" s="1916" t="str">
        <f>'4R'!BB41</f>
        <v>B0403BPB_TUM</v>
      </c>
      <c r="C3146" s="239" t="s">
        <v>15609</v>
      </c>
      <c r="E3146" s="301" t="s">
        <v>683</v>
      </c>
      <c r="F3146" s="307">
        <f>IF(ISBLANK('4R'!I41),"##BLANK",'4R'!I41)</f>
        <v>0</v>
      </c>
    </row>
    <row r="3147" spans="2:6">
      <c r="B3147" s="1916" t="str">
        <f>'4R'!BC41</f>
        <v>B0207UTO</v>
      </c>
      <c r="C3147" s="239" t="s">
        <v>15610</v>
      </c>
      <c r="E3147" s="301" t="s">
        <v>683</v>
      </c>
      <c r="F3147" s="307">
        <f>IF(ISBLANK('4R'!J41),"##BLANK",'4R'!J41)</f>
        <v>3.34</v>
      </c>
    </row>
    <row r="3148" spans="2:6">
      <c r="B3148" s="1916" t="str">
        <f>'4R'!BD41</f>
        <v>B0207MNO</v>
      </c>
      <c r="C3148" s="239" t="s">
        <v>15611</v>
      </c>
      <c r="E3148" s="301" t="s">
        <v>683</v>
      </c>
      <c r="F3148" s="307">
        <f>IF(ISBLANK('4R'!K41),"##BLANK",'4R'!K41)</f>
        <v>0</v>
      </c>
    </row>
    <row r="3149" spans="2:6">
      <c r="B3149" s="1916" t="str">
        <f>'4R'!BE41</f>
        <v>B0207MBM</v>
      </c>
      <c r="C3149" s="239" t="s">
        <v>15612</v>
      </c>
      <c r="E3149" s="301" t="s">
        <v>683</v>
      </c>
      <c r="F3149" s="307">
        <f>IF(ISBLANK('4R'!L41),"##BLANK",'4R'!L41)</f>
        <v>23.629665814695937</v>
      </c>
    </row>
    <row r="3150" spans="2:6">
      <c r="B3150" s="1916" t="str">
        <f>'4R'!BF41</f>
        <v>B0403BPB_AM</v>
      </c>
      <c r="C3150" s="239" t="s">
        <v>15613</v>
      </c>
      <c r="E3150" s="301" t="s">
        <v>683</v>
      </c>
      <c r="F3150" s="307">
        <f>IF(ISBLANK('4R'!M41),"##BLANK",'4R'!M41)</f>
        <v>11.61033418530406</v>
      </c>
    </row>
    <row r="3151" spans="2:6">
      <c r="B3151" s="1916" t="str">
        <f>'4R'!BG41</f>
        <v>B0403BPB_CM</v>
      </c>
      <c r="C3151" s="239" t="s">
        <v>15614</v>
      </c>
      <c r="E3151" s="301" t="s">
        <v>683</v>
      </c>
      <c r="F3151" s="307">
        <f>IF(ISBLANK('4R'!N41),"##BLANK",'4R'!N41)</f>
        <v>0</v>
      </c>
    </row>
    <row r="3152" spans="2:6">
      <c r="B3152" s="1916" t="str">
        <f>'4R'!BH41</f>
        <v>B0403BPB_TM</v>
      </c>
      <c r="C3152" s="239" t="s">
        <v>15615</v>
      </c>
      <c r="E3152" s="301" t="s">
        <v>683</v>
      </c>
      <c r="F3152" s="307">
        <f>IF(ISBLANK('4R'!O41),"##BLANK",'4R'!O41)</f>
        <v>0</v>
      </c>
    </row>
    <row r="3153" spans="2:6">
      <c r="B3153" s="1916" t="str">
        <f>'4R'!BI41</f>
        <v>B0403BPB_MTOT</v>
      </c>
      <c r="C3153" s="239" t="s">
        <v>15616</v>
      </c>
      <c r="E3153" s="301" t="s">
        <v>683</v>
      </c>
      <c r="F3153" s="307">
        <f>IF(ISBLANK('4R'!P41),"##BLANK",'4R'!P41)</f>
        <v>35.239999999999995</v>
      </c>
    </row>
    <row r="3154" spans="2:6">
      <c r="B3154" s="1916" t="str">
        <f>'4R'!BM41</f>
        <v>B0403BPB_TOT</v>
      </c>
      <c r="C3154" s="239" t="s">
        <v>15617</v>
      </c>
      <c r="E3154" s="301" t="s">
        <v>683</v>
      </c>
      <c r="F3154" s="307">
        <f>IF(ISBLANK('4R'!T41),"##BLANK",'4R'!T41)</f>
        <v>38.58</v>
      </c>
    </row>
    <row r="3155" spans="2:6">
      <c r="B3155" s="1916" t="str">
        <f>'4R'!BJ42</f>
        <v>B0403BPU_UU</v>
      </c>
      <c r="C3155" s="239" t="s">
        <v>15618</v>
      </c>
      <c r="E3155" s="301" t="s">
        <v>683</v>
      </c>
      <c r="F3155" s="307">
        <f>IF(ISBLANK('4R'!Q42),"##BLANK",'4R'!Q42)</f>
        <v>0</v>
      </c>
    </row>
    <row r="3156" spans="2:6">
      <c r="B3156" s="1916" t="str">
        <f>'4R'!BK42</f>
        <v>B0403BPU_UO</v>
      </c>
      <c r="C3156" s="239" t="s">
        <v>15619</v>
      </c>
      <c r="E3156" s="301" t="s">
        <v>683</v>
      </c>
      <c r="F3156" s="307">
        <f>IF(ISBLANK('4R'!R42),"##BLANK",'4R'!R42)</f>
        <v>0</v>
      </c>
    </row>
    <row r="3157" spans="2:6">
      <c r="B3157" s="1916" t="str">
        <f>'4R'!BL42</f>
        <v>B0403BPU_UT</v>
      </c>
      <c r="C3157" s="239" t="s">
        <v>15619</v>
      </c>
      <c r="E3157" s="301" t="s">
        <v>683</v>
      </c>
      <c r="F3157" s="307">
        <f>IF(ISBLANK('4R'!S42),"##BLANK",'4R'!S42)</f>
        <v>0</v>
      </c>
    </row>
    <row r="3158" spans="2:6">
      <c r="B3158" s="1916" t="str">
        <f>'4R'!BC43</f>
        <v>B0208UTO</v>
      </c>
      <c r="C3158" s="239" t="s">
        <v>15620</v>
      </c>
      <c r="E3158" s="301" t="s">
        <v>683</v>
      </c>
      <c r="F3158" s="307">
        <f>IF(ISBLANK('4R'!J43),"##BLANK",'4R'!J43)</f>
        <v>1.119</v>
      </c>
    </row>
    <row r="3159" spans="2:6">
      <c r="B3159" s="1916" t="str">
        <f>'4R'!BI43</f>
        <v>B0404BVP__MT</v>
      </c>
      <c r="C3159" s="239" t="s">
        <v>15621</v>
      </c>
      <c r="E3159" s="301" t="s">
        <v>683</v>
      </c>
      <c r="F3159" s="307">
        <f>IF(ISBLANK('4R'!P43),"##BLANK",'4R'!P43)</f>
        <v>2.879</v>
      </c>
    </row>
    <row r="3160" spans="2:6">
      <c r="B3160" s="1916" t="str">
        <f>'4R'!BM43</f>
        <v>B0404BVP_TOT</v>
      </c>
      <c r="C3160" s="239" t="s">
        <v>15622</v>
      </c>
      <c r="E3160" s="301" t="s">
        <v>683</v>
      </c>
      <c r="F3160" s="307">
        <f>IF(ISBLANK('4R'!T43),"##BLANK",'4R'!T43)</f>
        <v>3.9980000000000002</v>
      </c>
    </row>
    <row r="3161" spans="2:6">
      <c r="B3161" s="1916" t="str">
        <f>'4R'!BC44</f>
        <v>BN2221UTO</v>
      </c>
      <c r="C3161" s="239" t="s">
        <v>15623</v>
      </c>
      <c r="E3161" s="301" t="s">
        <v>683</v>
      </c>
      <c r="F3161" s="307">
        <f>IF(ISBLANK('4R'!J44),"##BLANK",'4R'!J44)</f>
        <v>4.4589999999999996</v>
      </c>
    </row>
    <row r="3162" spans="2:6">
      <c r="B3162" s="1916" t="str">
        <f>'4R'!BI44</f>
        <v>B0405CBP__MT</v>
      </c>
      <c r="C3162" s="239" t="s">
        <v>15624</v>
      </c>
      <c r="E3162" s="301" t="s">
        <v>683</v>
      </c>
      <c r="F3162" s="307">
        <f>IF(ISBLANK('4R'!P44),"##BLANK",'4R'!P44)</f>
        <v>38.118999999999993</v>
      </c>
    </row>
    <row r="3163" spans="2:6">
      <c r="B3163" s="1916" t="str">
        <f>'4R'!BM44</f>
        <v>B0405CBP__TOT</v>
      </c>
      <c r="C3163" s="239" t="s">
        <v>15625</v>
      </c>
      <c r="E3163" s="301" t="s">
        <v>683</v>
      </c>
      <c r="F3163" s="307">
        <f>IF(ISBLANK('4R'!T44),"##BLANK",'4R'!T44)</f>
        <v>42.577999999999996</v>
      </c>
    </row>
    <row r="3164" spans="2:6">
      <c r="B3164" s="1916" t="str">
        <f>'4R'!BC45</f>
        <v>BN1001UTO</v>
      </c>
      <c r="C3164" s="239" t="s">
        <v>15626</v>
      </c>
      <c r="E3164" s="301" t="s">
        <v>683</v>
      </c>
      <c r="F3164" s="307">
        <f>IF(ISBLANK('4R'!J45),"##BLANK",'4R'!J45)</f>
        <v>364.72500000000008</v>
      </c>
    </row>
    <row r="3165" spans="2:6">
      <c r="B3165" s="1916" t="str">
        <f>'4R'!BI45</f>
        <v>B0406CP__MT</v>
      </c>
      <c r="C3165" s="239" t="s">
        <v>15627</v>
      </c>
      <c r="E3165" s="301" t="s">
        <v>683</v>
      </c>
      <c r="F3165" s="307">
        <f>IF(ISBLANK('4R'!P45),"##BLANK",'4R'!P45)</f>
        <v>385.31599999999997</v>
      </c>
    </row>
    <row r="3166" spans="2:6">
      <c r="B3166" s="1916" t="str">
        <f>'4R'!BM45</f>
        <v>BN1001</v>
      </c>
      <c r="C3166" s="239" t="s">
        <v>15628</v>
      </c>
      <c r="E3166" s="301" t="s">
        <v>683</v>
      </c>
      <c r="F3166" s="307">
        <f>IF(ISBLANK('4R'!T45),"##BLANK",'4R'!T45)</f>
        <v>750.04100000000005</v>
      </c>
    </row>
    <row r="3167" spans="2:6">
      <c r="B3167" s="1916" t="str">
        <f>'4R'!AX50</f>
        <v>BN2590</v>
      </c>
      <c r="C3167" s="239" t="s">
        <v>15629</v>
      </c>
      <c r="E3167" s="301" t="s">
        <v>683</v>
      </c>
      <c r="F3167" s="307">
        <f>IF(ISBLANK('4R'!E50),"##BLANK",'4R'!E50)</f>
        <v>1716.183</v>
      </c>
    </row>
    <row r="3168" spans="2:6">
      <c r="B3168" s="1916" t="str">
        <f>'4R'!AY50</f>
        <v>BN2630</v>
      </c>
      <c r="C3168" s="239" t="s">
        <v>15630</v>
      </c>
      <c r="E3168" s="301" t="s">
        <v>683</v>
      </c>
      <c r="F3168" s="307">
        <f>IF(ISBLANK('4R'!F50),"##BLANK",'4R'!F50)</f>
        <v>0</v>
      </c>
    </row>
    <row r="3169" spans="2:6">
      <c r="B3169" s="1916" t="str">
        <f>'4R'!AY51</f>
        <v>BN2620</v>
      </c>
      <c r="C3169" s="239" t="s">
        <v>15631</v>
      </c>
      <c r="E3169" s="301" t="s">
        <v>683</v>
      </c>
      <c r="F3169" s="307">
        <f>IF(ISBLANK('4R'!F51),"##BLANK",'4R'!F51)</f>
        <v>0</v>
      </c>
    </row>
    <row r="3170" spans="2:6">
      <c r="B3170" s="1916" t="str">
        <f>'4R'!AX55</f>
        <v>B0407HP_RP</v>
      </c>
      <c r="C3170" s="239" t="s">
        <v>15632</v>
      </c>
      <c r="E3170" s="301" t="s">
        <v>683</v>
      </c>
      <c r="F3170" s="307">
        <f>IF(ISBLANK('4R'!E55),"##BLANK",'4R'!E55)</f>
        <v>1716.183</v>
      </c>
    </row>
    <row r="3171" spans="2:6">
      <c r="B3171" s="1916" t="str">
        <f>'4R'!AY55</f>
        <v>B0407HP_NRP</v>
      </c>
      <c r="C3171" s="239" t="s">
        <v>15633</v>
      </c>
      <c r="E3171" s="301" t="s">
        <v>683</v>
      </c>
      <c r="F3171" s="307">
        <f>IF(ISBLANK('4R'!F55),"##BLANK",'4R'!F55)</f>
        <v>0</v>
      </c>
    </row>
    <row r="3172" spans="2:6">
      <c r="B3172" s="1916" t="str">
        <f>'4R'!AZ55</f>
        <v>B0407HP_TOT</v>
      </c>
      <c r="C3172" s="239" t="s">
        <v>15634</v>
      </c>
      <c r="E3172" s="301" t="s">
        <v>683</v>
      </c>
      <c r="F3172" s="307">
        <f>IF(ISBLANK('4R'!G55),"##BLANK",'4R'!G55)</f>
        <v>1716.183</v>
      </c>
    </row>
    <row r="3173" spans="2:6">
      <c r="B3173" s="1916" t="str">
        <f>'4R'!AX56</f>
        <v>B0408MHP_RP</v>
      </c>
      <c r="C3173" s="239" t="s">
        <v>15635</v>
      </c>
      <c r="E3173" s="301" t="s">
        <v>683</v>
      </c>
      <c r="F3173" s="307">
        <f>IF(ISBLANK('4R'!E56),"##BLANK",'4R'!E56)</f>
        <v>921.70899999999995</v>
      </c>
    </row>
    <row r="3174" spans="2:6">
      <c r="B3174" s="1916" t="str">
        <f>'4R'!AY56</f>
        <v>B0408MHP_NRP</v>
      </c>
      <c r="C3174" s="239" t="s">
        <v>15636</v>
      </c>
      <c r="E3174" s="301" t="s">
        <v>683</v>
      </c>
      <c r="F3174" s="307">
        <f>IF(ISBLANK('4R'!F56),"##BLANK",'4R'!F56)</f>
        <v>0</v>
      </c>
    </row>
    <row r="3175" spans="2:6">
      <c r="B3175" s="1916" t="str">
        <f>'4R'!AZ56</f>
        <v>B0408MHP_TOT</v>
      </c>
      <c r="C3175" s="239" t="s">
        <v>15637</v>
      </c>
      <c r="E3175" s="301" t="s">
        <v>683</v>
      </c>
      <c r="F3175" s="307">
        <f>IF(ISBLANK('4R'!G56),"##BLANK",'4R'!G56)</f>
        <v>921.70899999999995</v>
      </c>
    </row>
    <row r="3176" spans="2:6">
      <c r="B3176" s="1916" t="str">
        <f>'4R'!AX57</f>
        <v>B0409UHP_RP</v>
      </c>
      <c r="C3176" s="239" t="s">
        <v>15638</v>
      </c>
      <c r="E3176" s="301" t="s">
        <v>683</v>
      </c>
      <c r="F3176" s="307">
        <f>IF(ISBLANK('4R'!E57),"##BLANK",'4R'!E57)</f>
        <v>794.47400000000005</v>
      </c>
    </row>
    <row r="3177" spans="2:6">
      <c r="B3177" s="1916" t="str">
        <f>'4R'!AY57</f>
        <v>B0409UHP_NRP</v>
      </c>
      <c r="C3177" s="239" t="s">
        <v>15639</v>
      </c>
      <c r="E3177" s="301" t="s">
        <v>683</v>
      </c>
      <c r="F3177" s="307">
        <f>IF(ISBLANK('4R'!F57),"##BLANK",'4R'!F57)</f>
        <v>0</v>
      </c>
    </row>
    <row r="3178" spans="2:6">
      <c r="B3178" s="1916" t="str">
        <f>'4R'!AZ57</f>
        <v>B0409UHP_TOT</v>
      </c>
      <c r="C3178" s="239" t="s">
        <v>15640</v>
      </c>
      <c r="E3178" s="301" t="s">
        <v>683</v>
      </c>
      <c r="F3178" s="307">
        <f>IF(ISBLANK('4R'!G57),"##BLANK",'4R'!G57)</f>
        <v>794.47400000000005</v>
      </c>
    </row>
    <row r="3179" spans="2:6">
      <c r="B3179" s="1916" t="str">
        <f>'4S'!AO10</f>
        <v>B0757GRCE_WR</v>
      </c>
      <c r="C3179" s="239" t="s">
        <v>15641</v>
      </c>
      <c r="E3179" s="301" t="s">
        <v>683</v>
      </c>
      <c r="F3179" s="307">
        <f>IF(ISBLANK('4S'!F10),"##BLANK",'4S'!F10)</f>
        <v>0</v>
      </c>
    </row>
    <row r="3180" spans="2:6">
      <c r="B3180" s="1916" t="str">
        <f>'4S'!AP10</f>
        <v>B0768GRCE_RW</v>
      </c>
      <c r="C3180" s="239" t="s">
        <v>15642</v>
      </c>
      <c r="E3180" s="301" t="s">
        <v>683</v>
      </c>
      <c r="F3180" s="307">
        <f>IF(ISBLANK('4S'!G10),"##BLANK",'4S'!G10)</f>
        <v>0</v>
      </c>
    </row>
    <row r="3181" spans="2:6">
      <c r="B3181" s="1916" t="str">
        <f>'4S'!AQ10</f>
        <v>B0779GRCE_SW</v>
      </c>
      <c r="C3181" s="239" t="s">
        <v>15643</v>
      </c>
      <c r="E3181" s="301" t="s">
        <v>683</v>
      </c>
      <c r="F3181" s="307">
        <f>IF(ISBLANK('4S'!H10),"##BLANK",'4S'!H10)</f>
        <v>0</v>
      </c>
    </row>
    <row r="3182" spans="2:6">
      <c r="B3182" s="1916" t="str">
        <f>'4S'!AR10</f>
        <v>B0790GRCE_TW</v>
      </c>
      <c r="C3182" s="239" t="s">
        <v>15644</v>
      </c>
      <c r="E3182" s="301" t="s">
        <v>683</v>
      </c>
      <c r="F3182" s="307">
        <f>IF(ISBLANK('4S'!I10),"##BLANK",'4S'!I10)</f>
        <v>1.1475235004315534</v>
      </c>
    </row>
    <row r="3183" spans="2:6">
      <c r="B3183" s="1916" t="str">
        <f>'4S'!AS10</f>
        <v>B0801GRCE_DW</v>
      </c>
      <c r="C3183" s="239" t="s">
        <v>15645</v>
      </c>
      <c r="E3183" s="301" t="s">
        <v>683</v>
      </c>
      <c r="F3183" s="307">
        <f>IF(ISBLANK('4S'!J10),"##BLANK",'4S'!J10)</f>
        <v>0</v>
      </c>
    </row>
    <row r="3184" spans="2:6">
      <c r="B3184" s="1916" t="str">
        <f>'4S'!AT10</f>
        <v>B0442GRCE_TO</v>
      </c>
      <c r="C3184" s="239" t="s">
        <v>15646</v>
      </c>
      <c r="E3184" s="301" t="s">
        <v>683</v>
      </c>
      <c r="F3184" s="307">
        <f>IF(ISBLANK('4S'!K10),"##BLANK",'4S'!K10)</f>
        <v>1.1475235004315534</v>
      </c>
    </row>
    <row r="3185" spans="2:6">
      <c r="B3185" s="1916" t="str">
        <f>'4S'!AU10</f>
        <v>B0812GRCC_WR</v>
      </c>
      <c r="C3185" s="239" t="s">
        <v>15647</v>
      </c>
      <c r="E3185" s="301" t="s">
        <v>683</v>
      </c>
      <c r="F3185" s="307">
        <f>IF(ISBLANK('4S'!L10),"##BLANK",'4S'!L10)</f>
        <v>0</v>
      </c>
    </row>
    <row r="3186" spans="2:6">
      <c r="B3186" s="1916" t="str">
        <f>'4S'!AV10</f>
        <v>B0823GRCC_RW</v>
      </c>
      <c r="C3186" s="239" t="s">
        <v>15648</v>
      </c>
      <c r="E3186" s="301" t="s">
        <v>683</v>
      </c>
      <c r="F3186" s="307">
        <f>IF(ISBLANK('4S'!M10),"##BLANK",'4S'!M10)</f>
        <v>0</v>
      </c>
    </row>
    <row r="3187" spans="2:6">
      <c r="B3187" s="1916" t="str">
        <f>'4S'!AW10</f>
        <v>B0834GRCC_SW</v>
      </c>
      <c r="C3187" s="239" t="s">
        <v>15649</v>
      </c>
      <c r="E3187" s="301" t="s">
        <v>683</v>
      </c>
      <c r="F3187" s="307">
        <f>IF(ISBLANK('4S'!N10),"##BLANK",'4S'!N10)</f>
        <v>0</v>
      </c>
    </row>
    <row r="3188" spans="2:6">
      <c r="B3188" s="1916" t="str">
        <f>'4S'!AX10</f>
        <v>B0845GRCC_TW</v>
      </c>
      <c r="C3188" s="239" t="s">
        <v>15650</v>
      </c>
      <c r="E3188" s="301" t="s">
        <v>683</v>
      </c>
      <c r="F3188" s="307">
        <f>IF(ISBLANK('4S'!O10),"##BLANK",'4S'!O10)</f>
        <v>0</v>
      </c>
    </row>
    <row r="3189" spans="2:6">
      <c r="B3189" s="1916" t="str">
        <f>'4S'!AY10</f>
        <v>B0856GRCC_DW</v>
      </c>
      <c r="C3189" s="239" t="s">
        <v>15651</v>
      </c>
      <c r="E3189" s="301" t="s">
        <v>683</v>
      </c>
      <c r="F3189" s="307">
        <f>IF(ISBLANK('4S'!P10),"##BLANK",'4S'!P10)</f>
        <v>0</v>
      </c>
    </row>
    <row r="3190" spans="2:6">
      <c r="B3190" s="1916" t="str">
        <f>'4S'!AZ10</f>
        <v>B0492GRCC_TO</v>
      </c>
      <c r="C3190" s="239" t="s">
        <v>15652</v>
      </c>
      <c r="E3190" s="301" t="s">
        <v>683</v>
      </c>
      <c r="F3190" s="307">
        <f>IF(ISBLANK('4S'!Q10),"##BLANK",'4S'!Q10)</f>
        <v>0</v>
      </c>
    </row>
    <row r="3191" spans="2:6">
      <c r="B3191" s="1916" t="str">
        <f>'4S'!AO11</f>
        <v>B0758GROE_WR</v>
      </c>
      <c r="C3191" s="239" t="s">
        <v>15653</v>
      </c>
      <c r="E3191" s="301" t="s">
        <v>683</v>
      </c>
      <c r="F3191" s="307">
        <f>IF(ISBLANK('4S'!F11),"##BLANK",'4S'!F11)</f>
        <v>0</v>
      </c>
    </row>
    <row r="3192" spans="2:6">
      <c r="B3192" s="1916" t="str">
        <f>'4S'!AP11</f>
        <v>B0769GROE_RW</v>
      </c>
      <c r="C3192" s="239" t="s">
        <v>15654</v>
      </c>
      <c r="E3192" s="301" t="s">
        <v>683</v>
      </c>
      <c r="F3192" s="307">
        <f>IF(ISBLANK('4S'!G11),"##BLANK",'4S'!G11)</f>
        <v>0</v>
      </c>
    </row>
    <row r="3193" spans="2:6">
      <c r="B3193" s="1916" t="str">
        <f>'4S'!AQ11</f>
        <v>B0780GROE_SW</v>
      </c>
      <c r="C3193" s="239" t="s">
        <v>15655</v>
      </c>
      <c r="E3193" s="301" t="s">
        <v>683</v>
      </c>
      <c r="F3193" s="307">
        <f>IF(ISBLANK('4S'!H11),"##BLANK",'4S'!H11)</f>
        <v>0</v>
      </c>
    </row>
    <row r="3194" spans="2:6">
      <c r="B3194" s="1916" t="str">
        <f>'4S'!AR11</f>
        <v>B0791GROE_TW</v>
      </c>
      <c r="C3194" s="239" t="s">
        <v>15656</v>
      </c>
      <c r="E3194" s="301" t="s">
        <v>683</v>
      </c>
      <c r="F3194" s="307">
        <f>IF(ISBLANK('4S'!I11),"##BLANK",'4S'!I11)</f>
        <v>0</v>
      </c>
    </row>
    <row r="3195" spans="2:6">
      <c r="B3195" s="1916" t="str">
        <f>'4S'!AS11</f>
        <v>B0802GROE_DW</v>
      </c>
      <c r="C3195" s="239" t="s">
        <v>15657</v>
      </c>
      <c r="E3195" s="301" t="s">
        <v>683</v>
      </c>
      <c r="F3195" s="307">
        <f>IF(ISBLANK('4S'!J11),"##BLANK",'4S'!J11)</f>
        <v>0</v>
      </c>
    </row>
    <row r="3196" spans="2:6">
      <c r="B3196" s="1916" t="str">
        <f>'4S'!AT11</f>
        <v>B0443GROE_TO</v>
      </c>
      <c r="C3196" s="239" t="s">
        <v>15658</v>
      </c>
      <c r="E3196" s="301" t="s">
        <v>683</v>
      </c>
      <c r="F3196" s="307">
        <f>IF(ISBLANK('4S'!K11),"##BLANK",'4S'!K11)</f>
        <v>0</v>
      </c>
    </row>
    <row r="3197" spans="2:6">
      <c r="B3197" s="1916" t="str">
        <f>'4S'!AU11</f>
        <v>B0813GROC_WR</v>
      </c>
      <c r="C3197" s="239" t="s">
        <v>15659</v>
      </c>
      <c r="E3197" s="301" t="s">
        <v>683</v>
      </c>
      <c r="F3197" s="307">
        <f>IF(ISBLANK('4S'!L11),"##BLANK",'4S'!L11)</f>
        <v>0</v>
      </c>
    </row>
    <row r="3198" spans="2:6">
      <c r="B3198" s="1916" t="str">
        <f>'4S'!AV11</f>
        <v>B0824GROC_RW</v>
      </c>
      <c r="C3198" s="239" t="s">
        <v>15660</v>
      </c>
      <c r="E3198" s="301" t="s">
        <v>683</v>
      </c>
      <c r="F3198" s="307">
        <f>IF(ISBLANK('4S'!M11),"##BLANK",'4S'!M11)</f>
        <v>0</v>
      </c>
    </row>
    <row r="3199" spans="2:6">
      <c r="B3199" s="1916" t="str">
        <f>'4S'!AW11</f>
        <v>B0835GROC_SW</v>
      </c>
      <c r="C3199" s="239" t="s">
        <v>15661</v>
      </c>
      <c r="E3199" s="301" t="s">
        <v>683</v>
      </c>
      <c r="F3199" s="307">
        <f>IF(ISBLANK('4S'!N11),"##BLANK",'4S'!N11)</f>
        <v>0</v>
      </c>
    </row>
    <row r="3200" spans="2:6">
      <c r="B3200" s="1916" t="str">
        <f>'4S'!AX11</f>
        <v>B0846GROC_TW</v>
      </c>
      <c r="C3200" s="239" t="s">
        <v>15662</v>
      </c>
      <c r="E3200" s="301" t="s">
        <v>683</v>
      </c>
      <c r="F3200" s="307">
        <f>IF(ISBLANK('4S'!O11),"##BLANK",'4S'!O11)</f>
        <v>0</v>
      </c>
    </row>
    <row r="3201" spans="2:6">
      <c r="B3201" s="1916" t="str">
        <f>'4S'!AY11</f>
        <v>B0857GROC_DW</v>
      </c>
      <c r="C3201" s="239" t="s">
        <v>15663</v>
      </c>
      <c r="E3201" s="301" t="s">
        <v>683</v>
      </c>
      <c r="F3201" s="307">
        <f>IF(ISBLANK('4S'!P11),"##BLANK",'4S'!P11)</f>
        <v>0</v>
      </c>
    </row>
    <row r="3202" spans="2:6">
      <c r="B3202" s="1916" t="str">
        <f>'4S'!AZ11</f>
        <v>B0493GROC_TO</v>
      </c>
      <c r="C3202" s="239" t="s">
        <v>15664</v>
      </c>
      <c r="E3202" s="301" t="s">
        <v>683</v>
      </c>
      <c r="F3202" s="307">
        <f>IF(ISBLANK('4S'!Q11),"##BLANK",'4S'!Q11)</f>
        <v>0</v>
      </c>
    </row>
    <row r="3203" spans="2:6">
      <c r="B3203" s="1916" t="str">
        <f>'4S'!AO12</f>
        <v>B0407GRTE_WR</v>
      </c>
      <c r="C3203" s="239" t="s">
        <v>15665</v>
      </c>
      <c r="E3203" s="301" t="s">
        <v>683</v>
      </c>
      <c r="F3203" s="307">
        <f>IF(ISBLANK('4S'!F12),"##BLANK",'4S'!F12)</f>
        <v>0</v>
      </c>
    </row>
    <row r="3204" spans="2:6">
      <c r="B3204" s="1916" t="str">
        <f>'4S'!AP12</f>
        <v>B0414GRTE_RW</v>
      </c>
      <c r="C3204" s="239" t="s">
        <v>15666</v>
      </c>
      <c r="E3204" s="301" t="s">
        <v>683</v>
      </c>
      <c r="F3204" s="307">
        <f>IF(ISBLANK('4S'!G12),"##BLANK",'4S'!G12)</f>
        <v>0</v>
      </c>
    </row>
    <row r="3205" spans="2:6">
      <c r="B3205" s="1916" t="str">
        <f>'4S'!AQ12</f>
        <v>B0421GRTE_SW</v>
      </c>
      <c r="C3205" s="239" t="s">
        <v>15667</v>
      </c>
      <c r="E3205" s="301" t="s">
        <v>683</v>
      </c>
      <c r="F3205" s="307">
        <f>IF(ISBLANK('4S'!H12),"##BLANK",'4S'!H12)</f>
        <v>0</v>
      </c>
    </row>
    <row r="3206" spans="2:6">
      <c r="B3206" s="1916" t="str">
        <f>'4S'!AR12</f>
        <v>B0428GRTE_TW</v>
      </c>
      <c r="C3206" s="239" t="s">
        <v>15668</v>
      </c>
      <c r="E3206" s="301" t="s">
        <v>683</v>
      </c>
      <c r="F3206" s="307">
        <f>IF(ISBLANK('4S'!I12),"##BLANK",'4S'!I12)</f>
        <v>1.1475235004315534</v>
      </c>
    </row>
    <row r="3207" spans="2:6">
      <c r="B3207" s="1916" t="str">
        <f>'4S'!AS12</f>
        <v>B0435GRTE_DW</v>
      </c>
      <c r="C3207" s="239" t="s">
        <v>15669</v>
      </c>
      <c r="E3207" s="301" t="s">
        <v>683</v>
      </c>
      <c r="F3207" s="307">
        <f>IF(ISBLANK('4S'!J12),"##BLANK",'4S'!J12)</f>
        <v>0</v>
      </c>
    </row>
    <row r="3208" spans="2:6">
      <c r="B3208" s="1916" t="str">
        <f>'4S'!AT12</f>
        <v>B0444GRTE_TO</v>
      </c>
      <c r="C3208" s="239" t="s">
        <v>15670</v>
      </c>
      <c r="E3208" s="301" t="s">
        <v>683</v>
      </c>
      <c r="F3208" s="307">
        <f>IF(ISBLANK('4S'!K12),"##BLANK",'4S'!K12)</f>
        <v>1.1475235004315534</v>
      </c>
    </row>
    <row r="3209" spans="2:6">
      <c r="B3209" s="1916" t="str">
        <f>'4S'!AU12</f>
        <v>B0457GRTC_WR</v>
      </c>
      <c r="C3209" s="239" t="s">
        <v>15671</v>
      </c>
      <c r="E3209" s="301" t="s">
        <v>683</v>
      </c>
      <c r="F3209" s="307">
        <f>IF(ISBLANK('4S'!L12),"##BLANK",'4S'!L12)</f>
        <v>0</v>
      </c>
    </row>
    <row r="3210" spans="2:6">
      <c r="B3210" s="1916" t="str">
        <f>'4S'!AV12</f>
        <v>B0464GRTC_RW</v>
      </c>
      <c r="C3210" s="239" t="s">
        <v>15672</v>
      </c>
      <c r="E3210" s="301" t="s">
        <v>683</v>
      </c>
      <c r="F3210" s="307">
        <f>IF(ISBLANK('4S'!M12),"##BLANK",'4S'!M12)</f>
        <v>0</v>
      </c>
    </row>
    <row r="3211" spans="2:6">
      <c r="B3211" s="1916" t="str">
        <f>'4S'!AW12</f>
        <v>B0471GRTC_SW</v>
      </c>
      <c r="C3211" s="239" t="s">
        <v>15673</v>
      </c>
      <c r="E3211" s="301" t="s">
        <v>683</v>
      </c>
      <c r="F3211" s="307">
        <f>IF(ISBLANK('4S'!N12),"##BLANK",'4S'!N12)</f>
        <v>0</v>
      </c>
    </row>
    <row r="3212" spans="2:6">
      <c r="B3212" s="1916" t="str">
        <f>'4S'!AX12</f>
        <v>B0478GRTC_TW</v>
      </c>
      <c r="C3212" s="239" t="s">
        <v>15674</v>
      </c>
      <c r="E3212" s="301" t="s">
        <v>683</v>
      </c>
      <c r="F3212" s="307">
        <f>IF(ISBLANK('4S'!O12),"##BLANK",'4S'!O12)</f>
        <v>0</v>
      </c>
    </row>
    <row r="3213" spans="2:6">
      <c r="B3213" s="1916" t="str">
        <f>'4S'!AY12</f>
        <v>B0485GRTC_DW</v>
      </c>
      <c r="C3213" s="239" t="s">
        <v>15675</v>
      </c>
      <c r="E3213" s="301" t="s">
        <v>683</v>
      </c>
      <c r="F3213" s="307">
        <f>IF(ISBLANK('4S'!P12),"##BLANK",'4S'!P12)</f>
        <v>0</v>
      </c>
    </row>
    <row r="3214" spans="2:6">
      <c r="B3214" s="1916" t="str">
        <f>'4S'!AZ12</f>
        <v>B0494GRTC_TO</v>
      </c>
      <c r="C3214" s="239" t="s">
        <v>15676</v>
      </c>
      <c r="E3214" s="301" t="s">
        <v>683</v>
      </c>
      <c r="F3214" s="307">
        <f>IF(ISBLANK('4S'!Q12),"##BLANK",'4S'!Q12)</f>
        <v>0</v>
      </c>
    </row>
    <row r="3215" spans="2:6">
      <c r="B3215" s="1916" t="str">
        <f>'4S'!AO13</f>
        <v>B0760GRCE_WR</v>
      </c>
      <c r="C3215" s="239" t="s">
        <v>15677</v>
      </c>
      <c r="E3215" s="301" t="s">
        <v>683</v>
      </c>
      <c r="F3215" s="307">
        <f>IF(ISBLANK('4S'!F13),"##BLANK",'4S'!F13)</f>
        <v>0</v>
      </c>
    </row>
    <row r="3216" spans="2:6">
      <c r="B3216" s="1916" t="str">
        <f>'4S'!AP13</f>
        <v>B0771GRCE_RW</v>
      </c>
      <c r="C3216" s="239" t="s">
        <v>15678</v>
      </c>
      <c r="E3216" s="301" t="s">
        <v>683</v>
      </c>
      <c r="F3216" s="307">
        <f>IF(ISBLANK('4S'!G13),"##BLANK",'4S'!G13)</f>
        <v>0</v>
      </c>
    </row>
    <row r="3217" spans="2:6">
      <c r="B3217" s="1916" t="str">
        <f>'4S'!AQ13</f>
        <v>B0782GRCE_SW</v>
      </c>
      <c r="C3217" s="239" t="s">
        <v>15679</v>
      </c>
      <c r="E3217" s="301" t="s">
        <v>683</v>
      </c>
      <c r="F3217" s="307">
        <f>IF(ISBLANK('4S'!H13),"##BLANK",'4S'!H13)</f>
        <v>0</v>
      </c>
    </row>
    <row r="3218" spans="2:6">
      <c r="B3218" s="1916" t="str">
        <f>'4S'!AR13</f>
        <v>B0793GRCE_TW</v>
      </c>
      <c r="C3218" s="239" t="s">
        <v>15680</v>
      </c>
      <c r="E3218" s="301" t="s">
        <v>683</v>
      </c>
      <c r="F3218" s="307">
        <f>IF(ISBLANK('4S'!I13),"##BLANK",'4S'!I13)</f>
        <v>0</v>
      </c>
    </row>
    <row r="3219" spans="2:6">
      <c r="B3219" s="1916" t="str">
        <f>'4S'!AS13</f>
        <v>B0804GRCE_DW</v>
      </c>
      <c r="C3219" s="239" t="s">
        <v>15681</v>
      </c>
      <c r="E3219" s="301" t="s">
        <v>683</v>
      </c>
      <c r="F3219" s="307">
        <f>IF(ISBLANK('4S'!J13),"##BLANK",'4S'!J13)</f>
        <v>0</v>
      </c>
    </row>
    <row r="3220" spans="2:6">
      <c r="B3220" s="1916" t="str">
        <f>'4S'!AT13</f>
        <v>B0445GRCE_TO</v>
      </c>
      <c r="C3220" s="239" t="s">
        <v>15682</v>
      </c>
      <c r="E3220" s="301" t="s">
        <v>683</v>
      </c>
      <c r="F3220" s="307">
        <f>IF(ISBLANK('4S'!K13),"##BLANK",'4S'!K13)</f>
        <v>0</v>
      </c>
    </row>
    <row r="3221" spans="2:6">
      <c r="B3221" s="1916" t="str">
        <f>'4S'!AU13</f>
        <v>B0815GRCC_WR</v>
      </c>
      <c r="C3221" s="239" t="s">
        <v>15683</v>
      </c>
      <c r="E3221" s="301" t="s">
        <v>683</v>
      </c>
      <c r="F3221" s="307">
        <f>IF(ISBLANK('4S'!L13),"##BLANK",'4S'!L13)</f>
        <v>0</v>
      </c>
    </row>
    <row r="3222" spans="2:6">
      <c r="B3222" s="1916" t="str">
        <f>'4S'!AV13</f>
        <v>B0826GRCC_RW</v>
      </c>
      <c r="C3222" s="239" t="s">
        <v>15684</v>
      </c>
      <c r="E3222" s="301" t="s">
        <v>683</v>
      </c>
      <c r="F3222" s="307">
        <f>IF(ISBLANK('4S'!M13),"##BLANK",'4S'!M13)</f>
        <v>0</v>
      </c>
    </row>
    <row r="3223" spans="2:6">
      <c r="B3223" s="1916" t="str">
        <f>'4S'!AW13</f>
        <v>B0837GRCC_SW</v>
      </c>
      <c r="C3223" s="239" t="s">
        <v>15685</v>
      </c>
      <c r="E3223" s="301" t="s">
        <v>683</v>
      </c>
      <c r="F3223" s="307">
        <f>IF(ISBLANK('4S'!N13),"##BLANK",'4S'!N13)</f>
        <v>0</v>
      </c>
    </row>
    <row r="3224" spans="2:6">
      <c r="B3224" s="1916" t="str">
        <f>'4S'!AX13</f>
        <v>B0848GRCC_TW</v>
      </c>
      <c r="C3224" s="239" t="s">
        <v>15686</v>
      </c>
      <c r="E3224" s="301" t="s">
        <v>683</v>
      </c>
      <c r="F3224" s="307">
        <f>IF(ISBLANK('4S'!O13),"##BLANK",'4S'!O13)</f>
        <v>0</v>
      </c>
    </row>
    <row r="3225" spans="2:6">
      <c r="B3225" s="1916" t="str">
        <f>'4S'!AY13</f>
        <v>B0859GRCC_DW</v>
      </c>
      <c r="C3225" s="239" t="s">
        <v>15687</v>
      </c>
      <c r="E3225" s="301" t="s">
        <v>683</v>
      </c>
      <c r="F3225" s="307">
        <f>IF(ISBLANK('4S'!P13),"##BLANK",'4S'!P13)</f>
        <v>0</v>
      </c>
    </row>
    <row r="3226" spans="2:6">
      <c r="B3226" s="1916" t="str">
        <f>'4S'!AZ13</f>
        <v>B0495GRCC_TO</v>
      </c>
      <c r="C3226" s="239" t="s">
        <v>15688</v>
      </c>
      <c r="E3226" s="301" t="s">
        <v>683</v>
      </c>
      <c r="F3226" s="307">
        <f>IF(ISBLANK('4S'!Q13),"##BLANK",'4S'!Q13)</f>
        <v>0</v>
      </c>
    </row>
    <row r="3227" spans="2:6">
      <c r="B3227" s="1916" t="str">
        <f>'4S'!AO14</f>
        <v>B0761GROE_WR</v>
      </c>
      <c r="C3227" s="239" t="s">
        <v>15689</v>
      </c>
      <c r="E3227" s="301" t="s">
        <v>683</v>
      </c>
      <c r="F3227" s="307">
        <f>IF(ISBLANK('4S'!F14),"##BLANK",'4S'!F14)</f>
        <v>0</v>
      </c>
    </row>
    <row r="3228" spans="2:6">
      <c r="B3228" s="1916" t="str">
        <f>'4S'!AP14</f>
        <v>B0772GROE_RW</v>
      </c>
      <c r="C3228" s="239" t="s">
        <v>15690</v>
      </c>
      <c r="E3228" s="301" t="s">
        <v>683</v>
      </c>
      <c r="F3228" s="307">
        <f>IF(ISBLANK('4S'!G14),"##BLANK",'4S'!G14)</f>
        <v>0</v>
      </c>
    </row>
    <row r="3229" spans="2:6">
      <c r="B3229" s="1916" t="str">
        <f>'4S'!AQ14</f>
        <v>B0783GROE_SW</v>
      </c>
      <c r="C3229" s="239" t="s">
        <v>15691</v>
      </c>
      <c r="E3229" s="301" t="s">
        <v>683</v>
      </c>
      <c r="F3229" s="307">
        <f>IF(ISBLANK('4S'!H14),"##BLANK",'4S'!H14)</f>
        <v>0</v>
      </c>
    </row>
    <row r="3230" spans="2:6">
      <c r="B3230" s="1916" t="str">
        <f>'4S'!AR14</f>
        <v>B0794GROE_TW</v>
      </c>
      <c r="C3230" s="239" t="s">
        <v>15692</v>
      </c>
      <c r="E3230" s="301" t="s">
        <v>683</v>
      </c>
      <c r="F3230" s="307">
        <f>IF(ISBLANK('4S'!I14),"##BLANK",'4S'!I14)</f>
        <v>0</v>
      </c>
    </row>
    <row r="3231" spans="2:6">
      <c r="B3231" s="1916" t="str">
        <f>'4S'!AS14</f>
        <v>B0805GROE_DW</v>
      </c>
      <c r="C3231" s="239" t="s">
        <v>15693</v>
      </c>
      <c r="E3231" s="301" t="s">
        <v>683</v>
      </c>
      <c r="F3231" s="307">
        <f>IF(ISBLANK('4S'!J14),"##BLANK",'4S'!J14)</f>
        <v>0</v>
      </c>
    </row>
    <row r="3232" spans="2:6">
      <c r="B3232" s="1916" t="str">
        <f>'4S'!AT14</f>
        <v>B0446GROE_TO</v>
      </c>
      <c r="C3232" s="239" t="s">
        <v>15694</v>
      </c>
      <c r="E3232" s="301" t="s">
        <v>683</v>
      </c>
      <c r="F3232" s="307">
        <f>IF(ISBLANK('4S'!K14),"##BLANK",'4S'!K14)</f>
        <v>0</v>
      </c>
    </row>
    <row r="3233" spans="2:6">
      <c r="B3233" s="1916" t="str">
        <f>'4S'!AU14</f>
        <v>B0816GROC_WR</v>
      </c>
      <c r="C3233" s="239" t="s">
        <v>15695</v>
      </c>
      <c r="E3233" s="301" t="s">
        <v>683</v>
      </c>
      <c r="F3233" s="307">
        <f>IF(ISBLANK('4S'!L14),"##BLANK",'4S'!L14)</f>
        <v>0</v>
      </c>
    </row>
    <row r="3234" spans="2:6">
      <c r="B3234" s="1916" t="str">
        <f>'4S'!AV14</f>
        <v>B0827GROC_RW</v>
      </c>
      <c r="C3234" s="239" t="s">
        <v>15696</v>
      </c>
      <c r="E3234" s="301" t="s">
        <v>683</v>
      </c>
      <c r="F3234" s="307">
        <f>IF(ISBLANK('4S'!M14),"##BLANK",'4S'!M14)</f>
        <v>0</v>
      </c>
    </row>
    <row r="3235" spans="2:6">
      <c r="B3235" s="1916" t="str">
        <f>'4S'!AW14</f>
        <v>B0838GROC_SW</v>
      </c>
      <c r="C3235" s="239" t="s">
        <v>15697</v>
      </c>
      <c r="E3235" s="301" t="s">
        <v>683</v>
      </c>
      <c r="F3235" s="307">
        <f>IF(ISBLANK('4S'!N14),"##BLANK",'4S'!N14)</f>
        <v>0</v>
      </c>
    </row>
    <row r="3236" spans="2:6">
      <c r="B3236" s="1916" t="str">
        <f>'4S'!AX14</f>
        <v>B0849GROC_TW</v>
      </c>
      <c r="C3236" s="239" t="s">
        <v>15698</v>
      </c>
      <c r="E3236" s="301" t="s">
        <v>683</v>
      </c>
      <c r="F3236" s="307">
        <f>IF(ISBLANK('4S'!O14),"##BLANK",'4S'!O14)</f>
        <v>0</v>
      </c>
    </row>
    <row r="3237" spans="2:6">
      <c r="B3237" s="1916" t="str">
        <f>'4S'!AY14</f>
        <v>B0860GROC_DW</v>
      </c>
      <c r="C3237" s="239" t="s">
        <v>15699</v>
      </c>
      <c r="E3237" s="301" t="s">
        <v>683</v>
      </c>
      <c r="F3237" s="307">
        <f>IF(ISBLANK('4S'!P14),"##BLANK",'4S'!P14)</f>
        <v>0</v>
      </c>
    </row>
    <row r="3238" spans="2:6">
      <c r="B3238" s="1916" t="str">
        <f>'4S'!AZ14</f>
        <v>B0496GROC_TO</v>
      </c>
      <c r="C3238" s="239" t="s">
        <v>15700</v>
      </c>
      <c r="E3238" s="301" t="s">
        <v>683</v>
      </c>
      <c r="F3238" s="307">
        <f>IF(ISBLANK('4S'!Q14),"##BLANK",'4S'!Q14)</f>
        <v>0</v>
      </c>
    </row>
    <row r="3239" spans="2:6">
      <c r="B3239" s="1916" t="str">
        <f>'4S'!AO15</f>
        <v>B0408GRTE_WR</v>
      </c>
      <c r="C3239" s="239" t="s">
        <v>15701</v>
      </c>
      <c r="E3239" s="301" t="s">
        <v>683</v>
      </c>
      <c r="F3239" s="307">
        <f>IF(ISBLANK('4S'!F15),"##BLANK",'4S'!F15)</f>
        <v>0</v>
      </c>
    </row>
    <row r="3240" spans="2:6">
      <c r="B3240" s="1916" t="str">
        <f>'4S'!AP15</f>
        <v>B0415GRTE_RW</v>
      </c>
      <c r="C3240" s="239" t="s">
        <v>15702</v>
      </c>
      <c r="E3240" s="301" t="s">
        <v>683</v>
      </c>
      <c r="F3240" s="307">
        <f>IF(ISBLANK('4S'!G15),"##BLANK",'4S'!G15)</f>
        <v>0</v>
      </c>
    </row>
    <row r="3241" spans="2:6">
      <c r="B3241" s="1916" t="str">
        <f>'4S'!AQ15</f>
        <v>B0422GRTE_SW</v>
      </c>
      <c r="C3241" s="239" t="s">
        <v>15703</v>
      </c>
      <c r="E3241" s="301" t="s">
        <v>683</v>
      </c>
      <c r="F3241" s="307">
        <f>IF(ISBLANK('4S'!H15),"##BLANK",'4S'!H15)</f>
        <v>0</v>
      </c>
    </row>
    <row r="3242" spans="2:6">
      <c r="B3242" s="1916" t="str">
        <f>'4S'!AR15</f>
        <v>B0429GRTE_TW</v>
      </c>
      <c r="C3242" s="239" t="s">
        <v>15704</v>
      </c>
      <c r="E3242" s="301" t="s">
        <v>683</v>
      </c>
      <c r="F3242" s="307">
        <f>IF(ISBLANK('4S'!I15),"##BLANK",'4S'!I15)</f>
        <v>0</v>
      </c>
    </row>
    <row r="3243" spans="2:6">
      <c r="B3243" s="1916" t="str">
        <f>'4S'!AS15</f>
        <v>B0436GRTE_DW</v>
      </c>
      <c r="C3243" s="239" t="s">
        <v>15705</v>
      </c>
      <c r="E3243" s="301" t="s">
        <v>683</v>
      </c>
      <c r="F3243" s="307">
        <f>IF(ISBLANK('4S'!J15),"##BLANK",'4S'!J15)</f>
        <v>0</v>
      </c>
    </row>
    <row r="3244" spans="2:6">
      <c r="B3244" s="1916" t="str">
        <f>'4S'!AT15</f>
        <v>B0447GRTE_TO</v>
      </c>
      <c r="C3244" s="239" t="s">
        <v>15706</v>
      </c>
      <c r="E3244" s="301" t="s">
        <v>683</v>
      </c>
      <c r="F3244" s="307">
        <f>IF(ISBLANK('4S'!K15),"##BLANK",'4S'!K15)</f>
        <v>0</v>
      </c>
    </row>
    <row r="3245" spans="2:6">
      <c r="B3245" s="1916" t="str">
        <f>'4S'!AU15</f>
        <v>B0458GRTC_WR</v>
      </c>
      <c r="C3245" s="239" t="s">
        <v>15707</v>
      </c>
      <c r="E3245" s="301" t="s">
        <v>683</v>
      </c>
      <c r="F3245" s="307">
        <f>IF(ISBLANK('4S'!L15),"##BLANK",'4S'!L15)</f>
        <v>0</v>
      </c>
    </row>
    <row r="3246" spans="2:6">
      <c r="B3246" s="1916" t="str">
        <f>'4S'!AV15</f>
        <v>B0465GRTC_RW</v>
      </c>
      <c r="C3246" s="239" t="s">
        <v>15708</v>
      </c>
      <c r="E3246" s="301" t="s">
        <v>683</v>
      </c>
      <c r="F3246" s="307">
        <f>IF(ISBLANK('4S'!M15),"##BLANK",'4S'!M15)</f>
        <v>0</v>
      </c>
    </row>
    <row r="3247" spans="2:6">
      <c r="B3247" s="1916" t="str">
        <f>'4S'!AW15</f>
        <v>B0472GRTC_SW</v>
      </c>
      <c r="C3247" s="239" t="s">
        <v>15709</v>
      </c>
      <c r="E3247" s="301" t="s">
        <v>683</v>
      </c>
      <c r="F3247" s="307">
        <f>IF(ISBLANK('4S'!N15),"##BLANK",'4S'!N15)</f>
        <v>0</v>
      </c>
    </row>
    <row r="3248" spans="2:6">
      <c r="B3248" s="1916" t="str">
        <f>'4S'!AX15</f>
        <v>B0479GRTC_TW</v>
      </c>
      <c r="C3248" s="239" t="s">
        <v>15710</v>
      </c>
      <c r="E3248" s="301" t="s">
        <v>683</v>
      </c>
      <c r="F3248" s="307">
        <f>IF(ISBLANK('4S'!O15),"##BLANK",'4S'!O15)</f>
        <v>0</v>
      </c>
    </row>
    <row r="3249" spans="2:6">
      <c r="B3249" s="1916" t="str">
        <f>'4S'!AY15</f>
        <v>B0486GRTC_DW</v>
      </c>
      <c r="C3249" s="239" t="s">
        <v>15711</v>
      </c>
      <c r="E3249" s="301" t="s">
        <v>683</v>
      </c>
      <c r="F3249" s="307">
        <f>IF(ISBLANK('4S'!P15),"##BLANK",'4S'!P15)</f>
        <v>0</v>
      </c>
    </row>
    <row r="3250" spans="2:6">
      <c r="B3250" s="1916" t="str">
        <f>'4S'!AZ15</f>
        <v>B0497GRTC_TO</v>
      </c>
      <c r="C3250" s="239" t="s">
        <v>15712</v>
      </c>
      <c r="E3250" s="301" t="s">
        <v>683</v>
      </c>
      <c r="F3250" s="307">
        <f>IF(ISBLANK('4S'!Q15),"##BLANK",'4S'!Q15)</f>
        <v>0</v>
      </c>
    </row>
    <row r="3251" spans="2:6">
      <c r="B3251" s="1916" t="str">
        <f>'4S'!AO16</f>
        <v>B0763GRCE_WR</v>
      </c>
      <c r="C3251" s="239" t="s">
        <v>15713</v>
      </c>
      <c r="E3251" s="301" t="s">
        <v>683</v>
      </c>
      <c r="F3251" s="307">
        <f>IF(ISBLANK('4S'!F16),"##BLANK",'4S'!F16)</f>
        <v>0</v>
      </c>
    </row>
    <row r="3252" spans="2:6">
      <c r="B3252" s="1916" t="str">
        <f>'4S'!AP16</f>
        <v>B0774GRCE_RW</v>
      </c>
      <c r="C3252" s="239" t="s">
        <v>15714</v>
      </c>
      <c r="E3252" s="301" t="s">
        <v>683</v>
      </c>
      <c r="F3252" s="307">
        <f>IF(ISBLANK('4S'!G16),"##BLANK",'4S'!G16)</f>
        <v>0</v>
      </c>
    </row>
    <row r="3253" spans="2:6">
      <c r="B3253" s="1916" t="str">
        <f>'4S'!AQ16</f>
        <v>B0785GRCE_SW</v>
      </c>
      <c r="C3253" s="239" t="s">
        <v>15715</v>
      </c>
      <c r="E3253" s="301" t="s">
        <v>683</v>
      </c>
      <c r="F3253" s="307">
        <f>IF(ISBLANK('4S'!H16),"##BLANK",'4S'!H16)</f>
        <v>0</v>
      </c>
    </row>
    <row r="3254" spans="2:6">
      <c r="B3254" s="1916" t="str">
        <f>'4S'!AR16</f>
        <v>B0796GRCE_TW</v>
      </c>
      <c r="C3254" s="239" t="s">
        <v>15716</v>
      </c>
      <c r="E3254" s="301" t="s">
        <v>683</v>
      </c>
      <c r="F3254" s="307">
        <f>IF(ISBLANK('4S'!I16),"##BLANK",'4S'!I16)</f>
        <v>0</v>
      </c>
    </row>
    <row r="3255" spans="2:6">
      <c r="B3255" s="1916" t="str">
        <f>'4S'!AS16</f>
        <v>B0807GRCE_DW</v>
      </c>
      <c r="C3255" s="239" t="s">
        <v>15717</v>
      </c>
      <c r="E3255" s="301" t="s">
        <v>683</v>
      </c>
      <c r="F3255" s="307">
        <f>IF(ISBLANK('4S'!J16),"##BLANK",'4S'!J16)</f>
        <v>0</v>
      </c>
    </row>
    <row r="3256" spans="2:6">
      <c r="B3256" s="1916" t="str">
        <f>'4S'!AT16</f>
        <v>B0448GRCE_TO</v>
      </c>
      <c r="C3256" s="239" t="s">
        <v>15718</v>
      </c>
      <c r="E3256" s="301" t="s">
        <v>683</v>
      </c>
      <c r="F3256" s="307">
        <f>IF(ISBLANK('4S'!K16),"##BLANK",'4S'!K16)</f>
        <v>0</v>
      </c>
    </row>
    <row r="3257" spans="2:6">
      <c r="B3257" s="1916" t="str">
        <f>'4S'!AU16</f>
        <v>B0818GRCC_WR</v>
      </c>
      <c r="C3257" s="239" t="s">
        <v>15719</v>
      </c>
      <c r="E3257" s="301" t="s">
        <v>683</v>
      </c>
      <c r="F3257" s="307">
        <f>IF(ISBLANK('4S'!L16),"##BLANK",'4S'!L16)</f>
        <v>0</v>
      </c>
    </row>
    <row r="3258" spans="2:6">
      <c r="B3258" s="1916" t="str">
        <f>'4S'!AV16</f>
        <v>B0829GRCC_RW</v>
      </c>
      <c r="C3258" s="239" t="s">
        <v>15720</v>
      </c>
      <c r="E3258" s="301" t="s">
        <v>683</v>
      </c>
      <c r="F3258" s="307">
        <f>IF(ISBLANK('4S'!M16),"##BLANK",'4S'!M16)</f>
        <v>0</v>
      </c>
    </row>
    <row r="3259" spans="2:6">
      <c r="B3259" s="1916" t="str">
        <f>'4S'!AW16</f>
        <v>B0840GRCC_SW</v>
      </c>
      <c r="C3259" s="239" t="s">
        <v>15721</v>
      </c>
      <c r="E3259" s="301" t="s">
        <v>683</v>
      </c>
      <c r="F3259" s="307">
        <f>IF(ISBLANK('4S'!N16),"##BLANK",'4S'!N16)</f>
        <v>0</v>
      </c>
    </row>
    <row r="3260" spans="2:6">
      <c r="B3260" s="1916" t="str">
        <f>'4S'!AX16</f>
        <v>B0851GRCC_TW</v>
      </c>
      <c r="C3260" s="239" t="s">
        <v>15722</v>
      </c>
      <c r="E3260" s="301" t="s">
        <v>683</v>
      </c>
      <c r="F3260" s="307">
        <f>IF(ISBLANK('4S'!O16),"##BLANK",'4S'!O16)</f>
        <v>0</v>
      </c>
    </row>
    <row r="3261" spans="2:6">
      <c r="B3261" s="1916" t="str">
        <f>'4S'!AY16</f>
        <v>B0862GRCC_DW</v>
      </c>
      <c r="C3261" s="239" t="s">
        <v>15723</v>
      </c>
      <c r="E3261" s="301" t="s">
        <v>683</v>
      </c>
      <c r="F3261" s="307">
        <f>IF(ISBLANK('4S'!P16),"##BLANK",'4S'!P16)</f>
        <v>0</v>
      </c>
    </row>
    <row r="3262" spans="2:6">
      <c r="B3262" s="1916" t="str">
        <f>'4S'!AZ16</f>
        <v>B0498GRCC_TO</v>
      </c>
      <c r="C3262" s="239" t="s">
        <v>15724</v>
      </c>
      <c r="E3262" s="301" t="s">
        <v>683</v>
      </c>
      <c r="F3262" s="307">
        <f>IF(ISBLANK('4S'!Q16),"##BLANK",'4S'!Q16)</f>
        <v>0</v>
      </c>
    </row>
    <row r="3263" spans="2:6">
      <c r="B3263" s="1916" t="str">
        <f>'4S'!AO17</f>
        <v>B0764GROE_WR</v>
      </c>
      <c r="C3263" s="239" t="s">
        <v>15725</v>
      </c>
      <c r="E3263" s="301" t="s">
        <v>683</v>
      </c>
      <c r="F3263" s="307">
        <f>IF(ISBLANK('4S'!F17),"##BLANK",'4S'!F17)</f>
        <v>0</v>
      </c>
    </row>
    <row r="3264" spans="2:6">
      <c r="B3264" s="1916" t="str">
        <f>'4S'!AP17</f>
        <v>B0775GROE_RW</v>
      </c>
      <c r="C3264" s="239" t="s">
        <v>15726</v>
      </c>
      <c r="E3264" s="301" t="s">
        <v>683</v>
      </c>
      <c r="F3264" s="307">
        <f>IF(ISBLANK('4S'!G17),"##BLANK",'4S'!G17)</f>
        <v>0</v>
      </c>
    </row>
    <row r="3265" spans="2:6">
      <c r="B3265" s="1916" t="str">
        <f>'4S'!AQ17</f>
        <v>B0786GROE_SW</v>
      </c>
      <c r="C3265" s="239" t="s">
        <v>15727</v>
      </c>
      <c r="E3265" s="301" t="s">
        <v>683</v>
      </c>
      <c r="F3265" s="307">
        <f>IF(ISBLANK('4S'!H17),"##BLANK",'4S'!H17)</f>
        <v>0</v>
      </c>
    </row>
    <row r="3266" spans="2:6">
      <c r="B3266" s="1916" t="str">
        <f>'4S'!AR17</f>
        <v>B0797GROE_TW</v>
      </c>
      <c r="C3266" s="239" t="s">
        <v>15728</v>
      </c>
      <c r="E3266" s="301" t="s">
        <v>683</v>
      </c>
      <c r="F3266" s="307">
        <f>IF(ISBLANK('4S'!I17),"##BLANK",'4S'!I17)</f>
        <v>0</v>
      </c>
    </row>
    <row r="3267" spans="2:6">
      <c r="B3267" s="1916" t="str">
        <f>'4S'!AS17</f>
        <v>B0808GROE_DW</v>
      </c>
      <c r="C3267" s="239" t="s">
        <v>15729</v>
      </c>
      <c r="E3267" s="301" t="s">
        <v>683</v>
      </c>
      <c r="F3267" s="307">
        <f>IF(ISBLANK('4S'!J17),"##BLANK",'4S'!J17)</f>
        <v>0</v>
      </c>
    </row>
    <row r="3268" spans="2:6">
      <c r="B3268" s="1916" t="str">
        <f>'4S'!AT17</f>
        <v>B0449GROE_TO</v>
      </c>
      <c r="C3268" s="239" t="s">
        <v>15730</v>
      </c>
      <c r="E3268" s="301" t="s">
        <v>683</v>
      </c>
      <c r="F3268" s="307">
        <f>IF(ISBLANK('4S'!K17),"##BLANK",'4S'!K17)</f>
        <v>0</v>
      </c>
    </row>
    <row r="3269" spans="2:6">
      <c r="B3269" s="1916" t="str">
        <f>'4S'!AU17</f>
        <v>B0819GROC_WR</v>
      </c>
      <c r="C3269" s="239" t="s">
        <v>15731</v>
      </c>
      <c r="E3269" s="301" t="s">
        <v>683</v>
      </c>
      <c r="F3269" s="307">
        <f>IF(ISBLANK('4S'!L17),"##BLANK",'4S'!L17)</f>
        <v>0</v>
      </c>
    </row>
    <row r="3270" spans="2:6">
      <c r="B3270" s="1916" t="str">
        <f>'4S'!AV17</f>
        <v>B0830GROC_RW</v>
      </c>
      <c r="C3270" s="239" t="s">
        <v>15732</v>
      </c>
      <c r="E3270" s="301" t="s">
        <v>683</v>
      </c>
      <c r="F3270" s="307">
        <f>IF(ISBLANK('4S'!M17),"##BLANK",'4S'!M17)</f>
        <v>0</v>
      </c>
    </row>
    <row r="3271" spans="2:6">
      <c r="B3271" s="1916" t="str">
        <f>'4S'!AW17</f>
        <v>B0841GROC_SW</v>
      </c>
      <c r="C3271" s="239" t="s">
        <v>15733</v>
      </c>
      <c r="E3271" s="301" t="s">
        <v>683</v>
      </c>
      <c r="F3271" s="307">
        <f>IF(ISBLANK('4S'!N17),"##BLANK",'4S'!N17)</f>
        <v>0</v>
      </c>
    </row>
    <row r="3272" spans="2:6">
      <c r="B3272" s="1916" t="str">
        <f>'4S'!AX17</f>
        <v>B0852GROC_TW</v>
      </c>
      <c r="C3272" s="239" t="s">
        <v>15734</v>
      </c>
      <c r="E3272" s="301" t="s">
        <v>683</v>
      </c>
      <c r="F3272" s="307">
        <f>IF(ISBLANK('4S'!O17),"##BLANK",'4S'!O17)</f>
        <v>0</v>
      </c>
    </row>
    <row r="3273" spans="2:6">
      <c r="B3273" s="1916" t="str">
        <f>'4S'!AY17</f>
        <v>B0863GROC_DW</v>
      </c>
      <c r="C3273" s="239" t="s">
        <v>15735</v>
      </c>
      <c r="E3273" s="301" t="s">
        <v>683</v>
      </c>
      <c r="F3273" s="307">
        <f>IF(ISBLANK('4S'!P17),"##BLANK",'4S'!P17)</f>
        <v>0</v>
      </c>
    </row>
    <row r="3274" spans="2:6">
      <c r="B3274" s="1916" t="str">
        <f>'4S'!AZ17</f>
        <v>B0499GROC_TO</v>
      </c>
      <c r="C3274" s="239" t="s">
        <v>15736</v>
      </c>
      <c r="E3274" s="301" t="s">
        <v>683</v>
      </c>
      <c r="F3274" s="307">
        <f>IF(ISBLANK('4S'!Q17),"##BLANK",'4S'!Q17)</f>
        <v>0</v>
      </c>
    </row>
    <row r="3275" spans="2:6">
      <c r="B3275" s="1916" t="str">
        <f>'4S'!AO18</f>
        <v>B0409GRTE_WR</v>
      </c>
      <c r="C3275" s="239" t="s">
        <v>15737</v>
      </c>
      <c r="E3275" s="301" t="s">
        <v>683</v>
      </c>
      <c r="F3275" s="307">
        <f>IF(ISBLANK('4S'!F18),"##BLANK",'4S'!F18)</f>
        <v>0</v>
      </c>
    </row>
    <row r="3276" spans="2:6">
      <c r="B3276" s="1916" t="str">
        <f>'4S'!AP18</f>
        <v>B0416GRTE_RW</v>
      </c>
      <c r="C3276" s="239" t="s">
        <v>15738</v>
      </c>
      <c r="E3276" s="301" t="s">
        <v>683</v>
      </c>
      <c r="F3276" s="307">
        <f>IF(ISBLANK('4S'!G18),"##BLANK",'4S'!G18)</f>
        <v>0</v>
      </c>
    </row>
    <row r="3277" spans="2:6">
      <c r="B3277" s="1916" t="str">
        <f>'4S'!AQ18</f>
        <v>B0423GRTE_SW</v>
      </c>
      <c r="C3277" s="239" t="s">
        <v>15739</v>
      </c>
      <c r="E3277" s="301" t="s">
        <v>683</v>
      </c>
      <c r="F3277" s="307">
        <f>IF(ISBLANK('4S'!H18),"##BLANK",'4S'!H18)</f>
        <v>0</v>
      </c>
    </row>
    <row r="3278" spans="2:6">
      <c r="B3278" s="1916" t="str">
        <f>'4S'!AR18</f>
        <v>B0430GRTE_TW</v>
      </c>
      <c r="C3278" s="239" t="s">
        <v>15740</v>
      </c>
      <c r="E3278" s="301" t="s">
        <v>683</v>
      </c>
      <c r="F3278" s="307">
        <f>IF(ISBLANK('4S'!I18),"##BLANK",'4S'!I18)</f>
        <v>0</v>
      </c>
    </row>
    <row r="3279" spans="2:6">
      <c r="B3279" s="1916" t="str">
        <f>'4S'!AS18</f>
        <v>B0437GRTE_DW</v>
      </c>
      <c r="C3279" s="239" t="s">
        <v>15741</v>
      </c>
      <c r="E3279" s="301" t="s">
        <v>683</v>
      </c>
      <c r="F3279" s="307">
        <f>IF(ISBLANK('4S'!J18),"##BLANK",'4S'!J18)</f>
        <v>0</v>
      </c>
    </row>
    <row r="3280" spans="2:6">
      <c r="B3280" s="1916" t="str">
        <f>'4S'!AT18</f>
        <v>B0450GRTE_TO</v>
      </c>
      <c r="C3280" s="239" t="s">
        <v>15742</v>
      </c>
      <c r="E3280" s="301" t="s">
        <v>683</v>
      </c>
      <c r="F3280" s="307">
        <f>IF(ISBLANK('4S'!K18),"##BLANK",'4S'!K18)</f>
        <v>0</v>
      </c>
    </row>
    <row r="3281" spans="2:6">
      <c r="B3281" s="1916" t="str">
        <f>'4S'!AU18</f>
        <v>B0459GRTC_WR</v>
      </c>
      <c r="C3281" s="239" t="s">
        <v>15743</v>
      </c>
      <c r="E3281" s="301" t="s">
        <v>683</v>
      </c>
      <c r="F3281" s="307">
        <f>IF(ISBLANK('4S'!L18),"##BLANK",'4S'!L18)</f>
        <v>0</v>
      </c>
    </row>
    <row r="3282" spans="2:6">
      <c r="B3282" s="1916" t="str">
        <f>'4S'!AV18</f>
        <v>B0466GRTC_RW</v>
      </c>
      <c r="C3282" s="239" t="s">
        <v>15744</v>
      </c>
      <c r="E3282" s="301" t="s">
        <v>683</v>
      </c>
      <c r="F3282" s="307">
        <f>IF(ISBLANK('4S'!M18),"##BLANK",'4S'!M18)</f>
        <v>0</v>
      </c>
    </row>
    <row r="3283" spans="2:6">
      <c r="B3283" s="1916" t="str">
        <f>'4S'!AW18</f>
        <v>B0473GRTC_SW</v>
      </c>
      <c r="C3283" s="239" t="s">
        <v>15745</v>
      </c>
      <c r="E3283" s="301" t="s">
        <v>683</v>
      </c>
      <c r="F3283" s="307">
        <f>IF(ISBLANK('4S'!N18),"##BLANK",'4S'!N18)</f>
        <v>0</v>
      </c>
    </row>
    <row r="3284" spans="2:6">
      <c r="B3284" s="1916" t="str">
        <f>'4S'!AX18</f>
        <v>B0480GRTC_TW</v>
      </c>
      <c r="C3284" s="239" t="s">
        <v>15746</v>
      </c>
      <c r="E3284" s="301" t="s">
        <v>683</v>
      </c>
      <c r="F3284" s="307">
        <f>IF(ISBLANK('4S'!O18),"##BLANK",'4S'!O18)</f>
        <v>0</v>
      </c>
    </row>
    <row r="3285" spans="2:6">
      <c r="B3285" s="1916" t="str">
        <f>'4S'!AY18</f>
        <v>B0487GRTC_DW</v>
      </c>
      <c r="C3285" s="239" t="s">
        <v>15747</v>
      </c>
      <c r="E3285" s="301" t="s">
        <v>683</v>
      </c>
      <c r="F3285" s="307">
        <f>IF(ISBLANK('4S'!P18),"##BLANK",'4S'!P18)</f>
        <v>0</v>
      </c>
    </row>
    <row r="3286" spans="2:6">
      <c r="B3286" s="1916" t="str">
        <f>'4S'!AZ18</f>
        <v>B0500GRTC_TO</v>
      </c>
      <c r="C3286" s="239" t="s">
        <v>15748</v>
      </c>
      <c r="E3286" s="301" t="s">
        <v>683</v>
      </c>
      <c r="F3286" s="307">
        <f>IF(ISBLANK('4S'!Q18),"##BLANK",'4S'!Q18)</f>
        <v>0</v>
      </c>
    </row>
    <row r="3287" spans="2:6">
      <c r="B3287" s="1916" t="str">
        <f>'4S'!AO19</f>
        <v>B0766GRCE_WR</v>
      </c>
      <c r="C3287" s="239" t="s">
        <v>15749</v>
      </c>
      <c r="E3287" s="301" t="s">
        <v>683</v>
      </c>
      <c r="F3287" s="307">
        <f>IF(ISBLANK('4S'!F19),"##BLANK",'4S'!F19)</f>
        <v>0</v>
      </c>
    </row>
    <row r="3288" spans="2:6">
      <c r="B3288" s="1916" t="str">
        <f>'4S'!AP19</f>
        <v>B0777GRCE_RW</v>
      </c>
      <c r="C3288" s="239" t="s">
        <v>15750</v>
      </c>
      <c r="E3288" s="301" t="s">
        <v>683</v>
      </c>
      <c r="F3288" s="307">
        <f>IF(ISBLANK('4S'!G19),"##BLANK",'4S'!G19)</f>
        <v>0</v>
      </c>
    </row>
    <row r="3289" spans="2:6">
      <c r="B3289" s="1916" t="str">
        <f>'4S'!AQ19</f>
        <v>B0788GRCE_SW</v>
      </c>
      <c r="C3289" s="239" t="s">
        <v>15751</v>
      </c>
      <c r="E3289" s="301" t="s">
        <v>683</v>
      </c>
      <c r="F3289" s="307">
        <f>IF(ISBLANK('4S'!H19),"##BLANK",'4S'!H19)</f>
        <v>0</v>
      </c>
    </row>
    <row r="3290" spans="2:6">
      <c r="B3290" s="1916" t="str">
        <f>'4S'!AR19</f>
        <v>B0799GRCE_TW</v>
      </c>
      <c r="C3290" s="239" t="s">
        <v>15752</v>
      </c>
      <c r="E3290" s="301" t="s">
        <v>683</v>
      </c>
      <c r="F3290" s="307">
        <f>IF(ISBLANK('4S'!I19),"##BLANK",'4S'!I19)</f>
        <v>0</v>
      </c>
    </row>
    <row r="3291" spans="2:6">
      <c r="B3291" s="1916" t="str">
        <f>'4S'!AS19</f>
        <v>B0810GRCE_DW</v>
      </c>
      <c r="C3291" s="239" t="s">
        <v>15753</v>
      </c>
      <c r="E3291" s="301" t="s">
        <v>683</v>
      </c>
      <c r="F3291" s="307">
        <f>IF(ISBLANK('4S'!J19),"##BLANK",'4S'!J19)</f>
        <v>0</v>
      </c>
    </row>
    <row r="3292" spans="2:6">
      <c r="B3292" s="1916" t="str">
        <f>'4S'!AT19</f>
        <v>B0451GRCE_TO</v>
      </c>
      <c r="C3292" s="239" t="s">
        <v>15754</v>
      </c>
      <c r="E3292" s="301" t="s">
        <v>683</v>
      </c>
      <c r="F3292" s="307">
        <f>IF(ISBLANK('4S'!K19),"##BLANK",'4S'!K19)</f>
        <v>0</v>
      </c>
    </row>
    <row r="3293" spans="2:6">
      <c r="B3293" s="1916" t="str">
        <f>'4S'!AU19</f>
        <v>B0821GRCC_WR</v>
      </c>
      <c r="C3293" s="239" t="s">
        <v>15755</v>
      </c>
      <c r="E3293" s="301" t="s">
        <v>683</v>
      </c>
      <c r="F3293" s="307">
        <f>IF(ISBLANK('4S'!L19),"##BLANK",'4S'!L19)</f>
        <v>0</v>
      </c>
    </row>
    <row r="3294" spans="2:6">
      <c r="B3294" s="1916" t="str">
        <f>'4S'!AV19</f>
        <v>B0832GRCC_RW</v>
      </c>
      <c r="C3294" s="239" t="s">
        <v>15756</v>
      </c>
      <c r="E3294" s="301" t="s">
        <v>683</v>
      </c>
      <c r="F3294" s="307">
        <f>IF(ISBLANK('4S'!M19),"##BLANK",'4S'!M19)</f>
        <v>0</v>
      </c>
    </row>
    <row r="3295" spans="2:6">
      <c r="B3295" s="1916" t="str">
        <f>'4S'!AW19</f>
        <v>B0843GRCC_SW</v>
      </c>
      <c r="C3295" s="239" t="s">
        <v>15757</v>
      </c>
      <c r="E3295" s="301" t="s">
        <v>683</v>
      </c>
      <c r="F3295" s="307">
        <f>IF(ISBLANK('4S'!N19),"##BLANK",'4S'!N19)</f>
        <v>0</v>
      </c>
    </row>
    <row r="3296" spans="2:6">
      <c r="B3296" s="1916" t="str">
        <f>'4S'!AX19</f>
        <v>B0854GRCC_TW</v>
      </c>
      <c r="C3296" s="239" t="s">
        <v>15758</v>
      </c>
      <c r="E3296" s="301" t="s">
        <v>683</v>
      </c>
      <c r="F3296" s="307">
        <f>IF(ISBLANK('4S'!O19),"##BLANK",'4S'!O19)</f>
        <v>0</v>
      </c>
    </row>
    <row r="3297" spans="2:6">
      <c r="B3297" s="1916" t="str">
        <f>'4S'!AY19</f>
        <v>B0865GRCC_DW</v>
      </c>
      <c r="C3297" s="239" t="s">
        <v>15759</v>
      </c>
      <c r="E3297" s="301" t="s">
        <v>683</v>
      </c>
      <c r="F3297" s="307">
        <f>IF(ISBLANK('4S'!P19),"##BLANK",'4S'!P19)</f>
        <v>0</v>
      </c>
    </row>
    <row r="3298" spans="2:6">
      <c r="B3298" s="1916" t="str">
        <f>'4S'!AZ19</f>
        <v>B0501GRCC_TO</v>
      </c>
      <c r="C3298" s="239" t="s">
        <v>15760</v>
      </c>
      <c r="E3298" s="301" t="s">
        <v>683</v>
      </c>
      <c r="F3298" s="307">
        <f>IF(ISBLANK('4S'!Q19),"##BLANK",'4S'!Q19)</f>
        <v>0</v>
      </c>
    </row>
    <row r="3299" spans="2:6">
      <c r="B3299" s="1916" t="str">
        <f>'4S'!AO20</f>
        <v>B0767GROE_WR</v>
      </c>
      <c r="C3299" s="239" t="s">
        <v>15761</v>
      </c>
      <c r="E3299" s="301" t="s">
        <v>683</v>
      </c>
      <c r="F3299" s="307">
        <f>IF(ISBLANK('4S'!F20),"##BLANK",'4S'!F20)</f>
        <v>0</v>
      </c>
    </row>
    <row r="3300" spans="2:6">
      <c r="B3300" s="1916" t="str">
        <f>'4S'!AP20</f>
        <v>B0778GROE_RW</v>
      </c>
      <c r="C3300" s="239" t="s">
        <v>15762</v>
      </c>
      <c r="E3300" s="301" t="s">
        <v>683</v>
      </c>
      <c r="F3300" s="307">
        <f>IF(ISBLANK('4S'!G20),"##BLANK",'4S'!G20)</f>
        <v>0</v>
      </c>
    </row>
    <row r="3301" spans="2:6">
      <c r="B3301" s="1916" t="str">
        <f>'4S'!AQ20</f>
        <v>B0789GROE_SW</v>
      </c>
      <c r="C3301" s="239" t="s">
        <v>15763</v>
      </c>
      <c r="E3301" s="301" t="s">
        <v>683</v>
      </c>
      <c r="F3301" s="307">
        <f>IF(ISBLANK('4S'!H20),"##BLANK",'4S'!H20)</f>
        <v>0</v>
      </c>
    </row>
    <row r="3302" spans="2:6">
      <c r="B3302" s="1916" t="str">
        <f>'4S'!AR20</f>
        <v>B0800GROE_TW</v>
      </c>
      <c r="C3302" s="239" t="s">
        <v>15764</v>
      </c>
      <c r="E3302" s="301" t="s">
        <v>683</v>
      </c>
      <c r="F3302" s="307">
        <f>IF(ISBLANK('4S'!I20),"##BLANK",'4S'!I20)</f>
        <v>0</v>
      </c>
    </row>
    <row r="3303" spans="2:6">
      <c r="B3303" s="1916" t="str">
        <f>'4S'!AS20</f>
        <v>B0811GROE_DW</v>
      </c>
      <c r="C3303" s="239" t="s">
        <v>15765</v>
      </c>
      <c r="E3303" s="301" t="s">
        <v>683</v>
      </c>
      <c r="F3303" s="307">
        <f>IF(ISBLANK('4S'!J20),"##BLANK",'4S'!J20)</f>
        <v>0</v>
      </c>
    </row>
    <row r="3304" spans="2:6">
      <c r="B3304" s="1916" t="str">
        <f>'4S'!AT20</f>
        <v>B0452GROE_TO</v>
      </c>
      <c r="C3304" s="239" t="s">
        <v>15766</v>
      </c>
      <c r="E3304" s="301" t="s">
        <v>683</v>
      </c>
      <c r="F3304" s="307">
        <f>IF(ISBLANK('4S'!K20),"##BLANK",'4S'!K20)</f>
        <v>0</v>
      </c>
    </row>
    <row r="3305" spans="2:6">
      <c r="B3305" s="1916" t="str">
        <f>'4S'!AU20</f>
        <v>B0822GROC_WR</v>
      </c>
      <c r="C3305" s="239" t="s">
        <v>15767</v>
      </c>
      <c r="E3305" s="301" t="s">
        <v>683</v>
      </c>
      <c r="F3305" s="307">
        <f>IF(ISBLANK('4S'!L20),"##BLANK",'4S'!L20)</f>
        <v>0</v>
      </c>
    </row>
    <row r="3306" spans="2:6">
      <c r="B3306" s="1916" t="str">
        <f>'4S'!AV20</f>
        <v>B0833GROC_RW</v>
      </c>
      <c r="C3306" s="239" t="s">
        <v>15768</v>
      </c>
      <c r="E3306" s="301" t="s">
        <v>683</v>
      </c>
      <c r="F3306" s="307">
        <f>IF(ISBLANK('4S'!M20),"##BLANK",'4S'!M20)</f>
        <v>0</v>
      </c>
    </row>
    <row r="3307" spans="2:6">
      <c r="B3307" s="1916" t="str">
        <f>'4S'!AW20</f>
        <v>B0844GROC_SW</v>
      </c>
      <c r="C3307" s="239" t="s">
        <v>15769</v>
      </c>
      <c r="E3307" s="301" t="s">
        <v>683</v>
      </c>
      <c r="F3307" s="307">
        <f>IF(ISBLANK('4S'!N20),"##BLANK",'4S'!N20)</f>
        <v>0</v>
      </c>
    </row>
    <row r="3308" spans="2:6">
      <c r="B3308" s="1916" t="str">
        <f>'4S'!AX20</f>
        <v>B0855GROC_TW</v>
      </c>
      <c r="C3308" s="239" t="s">
        <v>15770</v>
      </c>
      <c r="E3308" s="301" t="s">
        <v>683</v>
      </c>
      <c r="F3308" s="307">
        <f>IF(ISBLANK('4S'!O20),"##BLANK",'4S'!O20)</f>
        <v>0</v>
      </c>
    </row>
    <row r="3309" spans="2:6">
      <c r="B3309" s="1916" t="str">
        <f>'4S'!AY20</f>
        <v>B0866GROC_DW</v>
      </c>
      <c r="C3309" s="239" t="s">
        <v>15771</v>
      </c>
      <c r="E3309" s="301" t="s">
        <v>683</v>
      </c>
      <c r="F3309" s="307">
        <f>IF(ISBLANK('4S'!P20),"##BLANK",'4S'!P20)</f>
        <v>0</v>
      </c>
    </row>
    <row r="3310" spans="2:6">
      <c r="B3310" s="1916" t="str">
        <f>'4S'!AZ20</f>
        <v>B0502GROC_TO</v>
      </c>
      <c r="C3310" s="239" t="s">
        <v>15772</v>
      </c>
      <c r="E3310" s="301" t="s">
        <v>683</v>
      </c>
      <c r="F3310" s="307">
        <f>IF(ISBLANK('4S'!Q20),"##BLANK",'4S'!Q20)</f>
        <v>0</v>
      </c>
    </row>
    <row r="3311" spans="2:6">
      <c r="B3311" s="1916" t="str">
        <f>'4S'!AO21</f>
        <v>B0410GRTE_WR</v>
      </c>
      <c r="C3311" s="239" t="s">
        <v>15773</v>
      </c>
      <c r="E3311" s="301" t="s">
        <v>683</v>
      </c>
      <c r="F3311" s="307">
        <f>IF(ISBLANK('4S'!F21),"##BLANK",'4S'!F21)</f>
        <v>0</v>
      </c>
    </row>
    <row r="3312" spans="2:6">
      <c r="B3312" s="1916" t="str">
        <f>'4S'!AP21</f>
        <v>B0417GRTE_RW</v>
      </c>
      <c r="C3312" s="239" t="s">
        <v>15774</v>
      </c>
      <c r="E3312" s="301" t="s">
        <v>683</v>
      </c>
      <c r="F3312" s="307">
        <f>IF(ISBLANK('4S'!G21),"##BLANK",'4S'!G21)</f>
        <v>0</v>
      </c>
    </row>
    <row r="3313" spans="2:6">
      <c r="B3313" s="1916" t="str">
        <f>'4S'!AQ21</f>
        <v>B0424GRTE_SW</v>
      </c>
      <c r="C3313" s="239" t="s">
        <v>15775</v>
      </c>
      <c r="E3313" s="301" t="s">
        <v>683</v>
      </c>
      <c r="F3313" s="307">
        <f>IF(ISBLANK('4S'!H21),"##BLANK",'4S'!H21)</f>
        <v>0</v>
      </c>
    </row>
    <row r="3314" spans="2:6">
      <c r="B3314" s="1916" t="str">
        <f>'4S'!AR21</f>
        <v>B0431GRTE_TW</v>
      </c>
      <c r="C3314" s="239" t="s">
        <v>15776</v>
      </c>
      <c r="E3314" s="301" t="s">
        <v>683</v>
      </c>
      <c r="F3314" s="307">
        <f>IF(ISBLANK('4S'!I21),"##BLANK",'4S'!I21)</f>
        <v>0</v>
      </c>
    </row>
    <row r="3315" spans="2:6">
      <c r="B3315" s="1916" t="str">
        <f>'4S'!AS21</f>
        <v>B0438GRTE_DW</v>
      </c>
      <c r="C3315" s="239" t="s">
        <v>15777</v>
      </c>
      <c r="E3315" s="301" t="s">
        <v>683</v>
      </c>
      <c r="F3315" s="307">
        <f>IF(ISBLANK('4S'!J21),"##BLANK",'4S'!J21)</f>
        <v>0</v>
      </c>
    </row>
    <row r="3316" spans="2:6">
      <c r="B3316" s="1916" t="str">
        <f>'4S'!AT21</f>
        <v>B0453GRTE_TO</v>
      </c>
      <c r="C3316" s="239" t="s">
        <v>15778</v>
      </c>
      <c r="E3316" s="301" t="s">
        <v>683</v>
      </c>
      <c r="F3316" s="307">
        <f>IF(ISBLANK('4S'!K21),"##BLANK",'4S'!K21)</f>
        <v>0</v>
      </c>
    </row>
    <row r="3317" spans="2:6">
      <c r="B3317" s="1916" t="str">
        <f>'4S'!AU21</f>
        <v>B0460GRTC_WR</v>
      </c>
      <c r="C3317" s="239" t="s">
        <v>15779</v>
      </c>
      <c r="E3317" s="301" t="s">
        <v>683</v>
      </c>
      <c r="F3317" s="307">
        <f>IF(ISBLANK('4S'!L21),"##BLANK",'4S'!L21)</f>
        <v>0</v>
      </c>
    </row>
    <row r="3318" spans="2:6">
      <c r="B3318" s="1916" t="str">
        <f>'4S'!AV21</f>
        <v>B0467GRTC_RW</v>
      </c>
      <c r="C3318" s="239" t="s">
        <v>15780</v>
      </c>
      <c r="E3318" s="301" t="s">
        <v>683</v>
      </c>
      <c r="F3318" s="307">
        <f>IF(ISBLANK('4S'!M21),"##BLANK",'4S'!M21)</f>
        <v>0</v>
      </c>
    </row>
    <row r="3319" spans="2:6">
      <c r="B3319" s="1916" t="str">
        <f>'4S'!AW21</f>
        <v>B0474GRTC_SW</v>
      </c>
      <c r="C3319" s="239" t="s">
        <v>15781</v>
      </c>
      <c r="E3319" s="301" t="s">
        <v>683</v>
      </c>
      <c r="F3319" s="307">
        <f>IF(ISBLANK('4S'!N21),"##BLANK",'4S'!N21)</f>
        <v>0</v>
      </c>
    </row>
    <row r="3320" spans="2:6">
      <c r="B3320" s="1916" t="str">
        <f>'4S'!AX21</f>
        <v>B0481GRTC_TW</v>
      </c>
      <c r="C3320" s="239" t="s">
        <v>15782</v>
      </c>
      <c r="E3320" s="301" t="s">
        <v>683</v>
      </c>
      <c r="F3320" s="307">
        <f>IF(ISBLANK('4S'!O21),"##BLANK",'4S'!O21)</f>
        <v>0</v>
      </c>
    </row>
    <row r="3321" spans="2:6">
      <c r="B3321" s="1916" t="str">
        <f>'4S'!AY21</f>
        <v>B0488GRTC_DW</v>
      </c>
      <c r="C3321" s="239" t="s">
        <v>15783</v>
      </c>
      <c r="E3321" s="301" t="s">
        <v>683</v>
      </c>
      <c r="F3321" s="307">
        <f>IF(ISBLANK('4S'!P21),"##BLANK",'4S'!P21)</f>
        <v>0</v>
      </c>
    </row>
    <row r="3322" spans="2:6">
      <c r="B3322" s="1916" t="str">
        <f>'4S'!AZ21</f>
        <v>B0503GRTC_TO</v>
      </c>
      <c r="C3322" s="239" t="s">
        <v>15784</v>
      </c>
      <c r="E3322" s="301" t="s">
        <v>683</v>
      </c>
      <c r="F3322" s="307">
        <f>IF(ISBLANK('4S'!Q21),"##BLANK",'4S'!Q21)</f>
        <v>0</v>
      </c>
    </row>
    <row r="3323" spans="2:6">
      <c r="B3323" s="1916" t="str">
        <f>'4S'!AO22</f>
        <v>B0411TGCE_WR</v>
      </c>
      <c r="C3323" s="239" t="s">
        <v>15785</v>
      </c>
      <c r="E3323" s="301" t="s">
        <v>683</v>
      </c>
      <c r="F3323" s="307">
        <f>IF(ISBLANK('4S'!F22),"##BLANK",'4S'!F22)</f>
        <v>0</v>
      </c>
    </row>
    <row r="3324" spans="2:6">
      <c r="B3324" s="1916" t="str">
        <f>'4S'!AP22</f>
        <v>B0418TGCE_RW</v>
      </c>
      <c r="C3324" s="239" t="s">
        <v>15786</v>
      </c>
      <c r="E3324" s="301" t="s">
        <v>683</v>
      </c>
      <c r="F3324" s="307">
        <f>IF(ISBLANK('4S'!G22),"##BLANK",'4S'!G22)</f>
        <v>0</v>
      </c>
    </row>
    <row r="3325" spans="2:6">
      <c r="B3325" s="1916" t="str">
        <f>'4S'!AQ22</f>
        <v>B0425TGCE_SW</v>
      </c>
      <c r="C3325" s="239" t="s">
        <v>15787</v>
      </c>
      <c r="E3325" s="301" t="s">
        <v>683</v>
      </c>
      <c r="F3325" s="307">
        <f>IF(ISBLANK('4S'!H22),"##BLANK",'4S'!H22)</f>
        <v>0</v>
      </c>
    </row>
    <row r="3326" spans="2:6">
      <c r="B3326" s="1916" t="str">
        <f>'4S'!AR22</f>
        <v>B0432TGCE_TW</v>
      </c>
      <c r="C3326" s="239" t="s">
        <v>15788</v>
      </c>
      <c r="E3326" s="301" t="s">
        <v>683</v>
      </c>
      <c r="F3326" s="307">
        <f>IF(ISBLANK('4S'!I22),"##BLANK",'4S'!I22)</f>
        <v>1.1475235004315534</v>
      </c>
    </row>
    <row r="3327" spans="2:6">
      <c r="B3327" s="1916" t="str">
        <f>'4S'!AS22</f>
        <v>B0439TGCE_DW</v>
      </c>
      <c r="C3327" s="239" t="s">
        <v>15789</v>
      </c>
      <c r="E3327" s="301" t="s">
        <v>683</v>
      </c>
      <c r="F3327" s="307">
        <f>IF(ISBLANK('4S'!J22),"##BLANK",'4S'!J22)</f>
        <v>0</v>
      </c>
    </row>
    <row r="3328" spans="2:6">
      <c r="B3328" s="1916" t="str">
        <f>'4S'!AT22</f>
        <v>B0454TGCE_TO</v>
      </c>
      <c r="C3328" s="239" t="s">
        <v>15790</v>
      </c>
      <c r="E3328" s="301" t="s">
        <v>683</v>
      </c>
      <c r="F3328" s="307">
        <f>IF(ISBLANK('4S'!K22),"##BLANK",'4S'!K22)</f>
        <v>1.1475235004315534</v>
      </c>
    </row>
    <row r="3329" spans="2:6">
      <c r="B3329" s="1916" t="str">
        <f>'4S'!AU22</f>
        <v>B0461TGCC_WR</v>
      </c>
      <c r="C3329" s="239" t="s">
        <v>15791</v>
      </c>
      <c r="E3329" s="301" t="s">
        <v>683</v>
      </c>
      <c r="F3329" s="307">
        <f>IF(ISBLANK('4S'!L22),"##BLANK",'4S'!L22)</f>
        <v>0</v>
      </c>
    </row>
    <row r="3330" spans="2:6">
      <c r="B3330" s="1916" t="str">
        <f>'4S'!AV22</f>
        <v>B0468TGCC_RW</v>
      </c>
      <c r="C3330" s="239" t="s">
        <v>15792</v>
      </c>
      <c r="E3330" s="301" t="s">
        <v>683</v>
      </c>
      <c r="F3330" s="307">
        <f>IF(ISBLANK('4S'!M22),"##BLANK",'4S'!M22)</f>
        <v>0</v>
      </c>
    </row>
    <row r="3331" spans="2:6">
      <c r="B3331" s="1916" t="str">
        <f>'4S'!AW22</f>
        <v>B0475TGCC_SW</v>
      </c>
      <c r="C3331" s="239" t="s">
        <v>15793</v>
      </c>
      <c r="E3331" s="301" t="s">
        <v>683</v>
      </c>
      <c r="F3331" s="307">
        <f>IF(ISBLANK('4S'!N22),"##BLANK",'4S'!N22)</f>
        <v>0</v>
      </c>
    </row>
    <row r="3332" spans="2:6">
      <c r="B3332" s="1916" t="str">
        <f>'4S'!AX22</f>
        <v>B0482TGCC_TW</v>
      </c>
      <c r="C3332" s="239" t="s">
        <v>15794</v>
      </c>
      <c r="E3332" s="301" t="s">
        <v>683</v>
      </c>
      <c r="F3332" s="307">
        <f>IF(ISBLANK('4S'!O22),"##BLANK",'4S'!O22)</f>
        <v>0</v>
      </c>
    </row>
    <row r="3333" spans="2:6">
      <c r="B3333" s="1916" t="str">
        <f>'4S'!AY22</f>
        <v>B0489TGCC_DW</v>
      </c>
      <c r="C3333" s="239" t="s">
        <v>15795</v>
      </c>
      <c r="E3333" s="301" t="s">
        <v>683</v>
      </c>
      <c r="F3333" s="307">
        <f>IF(ISBLANK('4S'!P22),"##BLANK",'4S'!P22)</f>
        <v>0</v>
      </c>
    </row>
    <row r="3334" spans="2:6">
      <c r="B3334" s="1916" t="str">
        <f>'4S'!AZ22</f>
        <v>B0504TGCC_TO</v>
      </c>
      <c r="C3334" s="239" t="s">
        <v>15796</v>
      </c>
      <c r="E3334" s="301" t="s">
        <v>683</v>
      </c>
      <c r="F3334" s="307">
        <f>IF(ISBLANK('4S'!Q22),"##BLANK",'4S'!Q22)</f>
        <v>0</v>
      </c>
    </row>
    <row r="3335" spans="2:6">
      <c r="B3335" s="1916" t="str">
        <f>'4S'!AO23</f>
        <v>B0412TGOE_WR</v>
      </c>
      <c r="C3335" s="239" t="s">
        <v>15797</v>
      </c>
      <c r="E3335" s="301" t="s">
        <v>683</v>
      </c>
      <c r="F3335" s="307">
        <f>IF(ISBLANK('4S'!F23),"##BLANK",'4S'!F23)</f>
        <v>0</v>
      </c>
    </row>
    <row r="3336" spans="2:6">
      <c r="B3336" s="1916" t="str">
        <f>'4S'!AP23</f>
        <v>B0419TGOE_RW</v>
      </c>
      <c r="C3336" s="239" t="s">
        <v>15798</v>
      </c>
      <c r="E3336" s="301" t="s">
        <v>683</v>
      </c>
      <c r="F3336" s="307">
        <f>IF(ISBLANK('4S'!G23),"##BLANK",'4S'!G23)</f>
        <v>0</v>
      </c>
    </row>
    <row r="3337" spans="2:6">
      <c r="B3337" s="1916" t="str">
        <f>'4S'!AQ23</f>
        <v>B0426TGOE_SW</v>
      </c>
      <c r="C3337" s="239" t="s">
        <v>15799</v>
      </c>
      <c r="E3337" s="301" t="s">
        <v>683</v>
      </c>
      <c r="F3337" s="307">
        <f>IF(ISBLANK('4S'!H23),"##BLANK",'4S'!H23)</f>
        <v>0</v>
      </c>
    </row>
    <row r="3338" spans="2:6">
      <c r="B3338" s="1916" t="str">
        <f>'4S'!AR23</f>
        <v>B0433TGOE_TW</v>
      </c>
      <c r="C3338" s="239" t="s">
        <v>15800</v>
      </c>
      <c r="E3338" s="301" t="s">
        <v>683</v>
      </c>
      <c r="F3338" s="307">
        <f>IF(ISBLANK('4S'!I23),"##BLANK",'4S'!I23)</f>
        <v>0</v>
      </c>
    </row>
    <row r="3339" spans="2:6">
      <c r="B3339" s="1916" t="str">
        <f>'4S'!AS23</f>
        <v>B0440TGOE_DW</v>
      </c>
      <c r="C3339" s="239" t="s">
        <v>15801</v>
      </c>
      <c r="E3339" s="301" t="s">
        <v>683</v>
      </c>
      <c r="F3339" s="307">
        <f>IF(ISBLANK('4S'!J23),"##BLANK",'4S'!J23)</f>
        <v>0</v>
      </c>
    </row>
    <row r="3340" spans="2:6">
      <c r="B3340" s="1916" t="str">
        <f>'4S'!AT23</f>
        <v>B0455TGOE_TO</v>
      </c>
      <c r="C3340" s="239" t="s">
        <v>15802</v>
      </c>
      <c r="E3340" s="301" t="s">
        <v>683</v>
      </c>
      <c r="F3340" s="307">
        <f>IF(ISBLANK('4S'!K23),"##BLANK",'4S'!K23)</f>
        <v>0</v>
      </c>
    </row>
    <row r="3341" spans="2:6">
      <c r="B3341" s="1916" t="str">
        <f>'4S'!AU23</f>
        <v>B0462TGOC_WR</v>
      </c>
      <c r="C3341" s="239" t="s">
        <v>15803</v>
      </c>
      <c r="E3341" s="301" t="s">
        <v>683</v>
      </c>
      <c r="F3341" s="307">
        <f>IF(ISBLANK('4S'!L23),"##BLANK",'4S'!L23)</f>
        <v>0</v>
      </c>
    </row>
    <row r="3342" spans="2:6">
      <c r="B3342" s="1916" t="str">
        <f>'4S'!AV23</f>
        <v>B0469TGOC_RW</v>
      </c>
      <c r="C3342" s="239" t="s">
        <v>15804</v>
      </c>
      <c r="E3342" s="301" t="s">
        <v>683</v>
      </c>
      <c r="F3342" s="307">
        <f>IF(ISBLANK('4S'!M23),"##BLANK",'4S'!M23)</f>
        <v>0</v>
      </c>
    </row>
    <row r="3343" spans="2:6">
      <c r="B3343" s="1916" t="str">
        <f>'4S'!AW23</f>
        <v>B0476TGOC_SW</v>
      </c>
      <c r="C3343" s="239" t="s">
        <v>15805</v>
      </c>
      <c r="E3343" s="301" t="s">
        <v>683</v>
      </c>
      <c r="F3343" s="307">
        <f>IF(ISBLANK('4S'!N23),"##BLANK",'4S'!N23)</f>
        <v>0</v>
      </c>
    </row>
    <row r="3344" spans="2:6">
      <c r="B3344" s="1916" t="str">
        <f>'4S'!AX23</f>
        <v>B0483TGOC_TW</v>
      </c>
      <c r="C3344" s="239" t="s">
        <v>15806</v>
      </c>
      <c r="E3344" s="301" t="s">
        <v>683</v>
      </c>
      <c r="F3344" s="307">
        <f>IF(ISBLANK('4S'!O23),"##BLANK",'4S'!O23)</f>
        <v>0</v>
      </c>
    </row>
    <row r="3345" spans="2:6">
      <c r="B3345" s="1916" t="str">
        <f>'4S'!AY23</f>
        <v>B0490TGOC_DW</v>
      </c>
      <c r="C3345" s="239" t="s">
        <v>15807</v>
      </c>
      <c r="E3345" s="301" t="s">
        <v>683</v>
      </c>
      <c r="F3345" s="307">
        <f>IF(ISBLANK('4S'!P23),"##BLANK",'4S'!P23)</f>
        <v>0</v>
      </c>
    </row>
    <row r="3346" spans="2:6">
      <c r="B3346" s="1916" t="str">
        <f>'4S'!AZ23</f>
        <v>B0505TGOC_TO</v>
      </c>
      <c r="C3346" s="239" t="s">
        <v>15808</v>
      </c>
      <c r="E3346" s="301" t="s">
        <v>683</v>
      </c>
      <c r="F3346" s="307">
        <f>IF(ISBLANK('4S'!Q23),"##BLANK",'4S'!Q23)</f>
        <v>0</v>
      </c>
    </row>
    <row r="3347" spans="2:6">
      <c r="B3347" s="1916" t="str">
        <f>'4S'!AO24</f>
        <v>B0413TGTE_WR</v>
      </c>
      <c r="C3347" s="239" t="s">
        <v>15809</v>
      </c>
      <c r="E3347" s="301" t="s">
        <v>683</v>
      </c>
      <c r="F3347" s="307">
        <f>IF(ISBLANK('4S'!F24),"##BLANK",'4S'!F24)</f>
        <v>0</v>
      </c>
    </row>
    <row r="3348" spans="2:6">
      <c r="B3348" s="1916" t="str">
        <f>'4S'!AP24</f>
        <v>B0420TGTE_RW</v>
      </c>
      <c r="C3348" s="239" t="s">
        <v>15810</v>
      </c>
      <c r="E3348" s="301" t="s">
        <v>683</v>
      </c>
      <c r="F3348" s="307">
        <f>IF(ISBLANK('4S'!G24),"##BLANK",'4S'!G24)</f>
        <v>0</v>
      </c>
    </row>
    <row r="3349" spans="2:6">
      <c r="B3349" s="1916" t="str">
        <f>'4S'!AQ24</f>
        <v>B0427TGTE_SW</v>
      </c>
      <c r="C3349" s="239" t="s">
        <v>15811</v>
      </c>
      <c r="E3349" s="301" t="s">
        <v>683</v>
      </c>
      <c r="F3349" s="307">
        <f>IF(ISBLANK('4S'!H24),"##BLANK",'4S'!H24)</f>
        <v>0</v>
      </c>
    </row>
    <row r="3350" spans="2:6">
      <c r="B3350" s="1916" t="str">
        <f>'4S'!AR24</f>
        <v>B0434TGTE_TW</v>
      </c>
      <c r="C3350" s="239" t="s">
        <v>15812</v>
      </c>
      <c r="E3350" s="301" t="s">
        <v>683</v>
      </c>
      <c r="F3350" s="307">
        <f>IF(ISBLANK('4S'!I24),"##BLANK",'4S'!I24)</f>
        <v>1.1475235004315534</v>
      </c>
    </row>
    <row r="3351" spans="2:6">
      <c r="B3351" s="1916" t="str">
        <f>'4S'!AS24</f>
        <v>B0441TGTE_DW</v>
      </c>
      <c r="C3351" s="239" t="s">
        <v>15813</v>
      </c>
      <c r="E3351" s="301" t="s">
        <v>683</v>
      </c>
      <c r="F3351" s="307">
        <f>IF(ISBLANK('4S'!J24),"##BLANK",'4S'!J24)</f>
        <v>0</v>
      </c>
    </row>
    <row r="3352" spans="2:6">
      <c r="B3352" s="1916" t="str">
        <f>'4S'!AT24</f>
        <v>B0456TGTE_TO</v>
      </c>
      <c r="C3352" s="239" t="s">
        <v>15814</v>
      </c>
      <c r="E3352" s="301" t="s">
        <v>683</v>
      </c>
      <c r="F3352" s="307">
        <f>IF(ISBLANK('4S'!K24),"##BLANK",'4S'!K24)</f>
        <v>1.1475235004315534</v>
      </c>
    </row>
    <row r="3353" spans="2:6">
      <c r="B3353" s="1916" t="str">
        <f>'4S'!AU24</f>
        <v>B0463TGTC_WR</v>
      </c>
      <c r="C3353" s="239" t="s">
        <v>15815</v>
      </c>
      <c r="E3353" s="301" t="s">
        <v>683</v>
      </c>
      <c r="F3353" s="307">
        <f>IF(ISBLANK('4S'!L24),"##BLANK",'4S'!L24)</f>
        <v>0</v>
      </c>
    </row>
    <row r="3354" spans="2:6">
      <c r="B3354" s="1916" t="str">
        <f>'4S'!AV24</f>
        <v>B0470TGTC_RW</v>
      </c>
      <c r="C3354" s="239" t="s">
        <v>15816</v>
      </c>
      <c r="E3354" s="301" t="s">
        <v>683</v>
      </c>
      <c r="F3354" s="307">
        <f>IF(ISBLANK('4S'!M24),"##BLANK",'4S'!M24)</f>
        <v>0</v>
      </c>
    </row>
    <row r="3355" spans="2:6">
      <c r="B3355" s="1916" t="str">
        <f>'4S'!AW24</f>
        <v>B0477TGTC_SW</v>
      </c>
      <c r="C3355" s="239" t="s">
        <v>15817</v>
      </c>
      <c r="E3355" s="301" t="s">
        <v>683</v>
      </c>
      <c r="F3355" s="307">
        <f>IF(ISBLANK('4S'!N24),"##BLANK",'4S'!N24)</f>
        <v>0</v>
      </c>
    </row>
    <row r="3356" spans="2:6">
      <c r="B3356" s="1916" t="str">
        <f>'4S'!AX24</f>
        <v>B0484TGTC_TW</v>
      </c>
      <c r="C3356" s="239" t="s">
        <v>15818</v>
      </c>
      <c r="E3356" s="301" t="s">
        <v>683</v>
      </c>
      <c r="F3356" s="307">
        <f>IF(ISBLANK('4S'!O24),"##BLANK",'4S'!O24)</f>
        <v>0</v>
      </c>
    </row>
    <row r="3357" spans="2:6">
      <c r="B3357" s="1916" t="str">
        <f>'4S'!AY24</f>
        <v>B0491TGTC_DW</v>
      </c>
      <c r="C3357" s="239" t="s">
        <v>15819</v>
      </c>
      <c r="E3357" s="301" t="s">
        <v>683</v>
      </c>
      <c r="F3357" s="307">
        <f>IF(ISBLANK('4S'!P24),"##BLANK",'4S'!P24)</f>
        <v>0</v>
      </c>
    </row>
    <row r="3358" spans="2:6">
      <c r="B3358" s="1916" t="str">
        <f>'4S'!AZ24</f>
        <v>B0506TGTC_TO</v>
      </c>
      <c r="C3358" s="239" t="s">
        <v>15820</v>
      </c>
      <c r="E3358" s="301" t="s">
        <v>683</v>
      </c>
      <c r="F3358" s="307">
        <f>IF(ISBLANK('4S'!Q24),"##BLANK",'4S'!Q24)</f>
        <v>0</v>
      </c>
    </row>
    <row r="3359" spans="2:6">
      <c r="B3359" s="1916" t="str">
        <f>'4T'!BA10</f>
        <v>B0867GRCE_FOW</v>
      </c>
      <c r="C3359" s="239" t="s">
        <v>15821</v>
      </c>
      <c r="E3359" s="301" t="s">
        <v>683</v>
      </c>
      <c r="F3359" s="307" t="str">
        <f>IF(ISBLANK('4T'!F10),"##BLANK",'4T'!F10)</f>
        <v>##BLANK</v>
      </c>
    </row>
    <row r="3360" spans="2:6">
      <c r="B3360" s="1916" t="str">
        <f>'4T'!BB10</f>
        <v>B0878GRCE_SUW</v>
      </c>
      <c r="C3360" s="239" t="s">
        <v>15822</v>
      </c>
      <c r="E3360" s="301" t="s">
        <v>683</v>
      </c>
      <c r="F3360" s="307" t="str">
        <f>IF(ISBLANK('4T'!G10),"##BLANK",'4T'!G10)</f>
        <v>##BLANK</v>
      </c>
    </row>
    <row r="3361" spans="2:6">
      <c r="B3361" s="1916" t="str">
        <f>'4T'!BC10</f>
        <v>B0889GRCE_HDW</v>
      </c>
      <c r="C3361" s="239" t="s">
        <v>15823</v>
      </c>
      <c r="E3361" s="301" t="s">
        <v>683</v>
      </c>
      <c r="F3361" s="307" t="str">
        <f>IF(ISBLANK('4T'!H10),"##BLANK",'4T'!H10)</f>
        <v>##BLANK</v>
      </c>
    </row>
    <row r="3362" spans="2:6">
      <c r="B3362" s="1916" t="str">
        <f>'4T'!BD10</f>
        <v>B0900GRCE_STW</v>
      </c>
      <c r="C3362" s="239" t="s">
        <v>15824</v>
      </c>
      <c r="E3362" s="301" t="s">
        <v>683</v>
      </c>
      <c r="F3362" s="307" t="str">
        <f>IF(ISBLANK('4T'!I10),"##BLANK",'4T'!I10)</f>
        <v>##BLANK</v>
      </c>
    </row>
    <row r="3363" spans="2:6">
      <c r="B3363" s="1916" t="str">
        <f>'4T'!BE10</f>
        <v>B0911GRCE_SLW</v>
      </c>
      <c r="C3363" s="239" t="s">
        <v>15825</v>
      </c>
      <c r="E3363" s="301" t="s">
        <v>683</v>
      </c>
      <c r="F3363" s="307" t="str">
        <f>IF(ISBLANK('4T'!J10),"##BLANK",'4T'!J10)</f>
        <v>##BLANK</v>
      </c>
    </row>
    <row r="3364" spans="2:6">
      <c r="B3364" s="1916" t="str">
        <f>'4T'!BF10</f>
        <v>B0922GRCE_SAB</v>
      </c>
      <c r="C3364" s="239" t="s">
        <v>15826</v>
      </c>
      <c r="E3364" s="301" t="s">
        <v>683</v>
      </c>
      <c r="F3364" s="307" t="str">
        <f>IF(ISBLANK('4T'!K10),"##BLANK",'4T'!K10)</f>
        <v>##BLANK</v>
      </c>
    </row>
    <row r="3365" spans="2:6">
      <c r="B3365" s="1916" t="str">
        <f>'4T'!BG10</f>
        <v>B0933GRCE_SEB</v>
      </c>
      <c r="C3365" s="239" t="s">
        <v>15827</v>
      </c>
      <c r="E3365" s="301" t="s">
        <v>683</v>
      </c>
      <c r="F3365" s="307" t="str">
        <f>IF(ISBLANK('4T'!L10),"##BLANK",'4T'!L10)</f>
        <v>##BLANK</v>
      </c>
    </row>
    <row r="3366" spans="2:6">
      <c r="B3366" s="1916" t="str">
        <f>'4T'!BH10</f>
        <v>B0944GRCE_SDB</v>
      </c>
      <c r="C3366" s="239" t="s">
        <v>15828</v>
      </c>
      <c r="E3366" s="301" t="s">
        <v>683</v>
      </c>
      <c r="F3366" s="307" t="str">
        <f>IF(ISBLANK('4T'!M10),"##BLANK",'4T'!M10)</f>
        <v>##BLANK</v>
      </c>
    </row>
    <row r="3367" spans="2:6">
      <c r="B3367" s="1916" t="str">
        <f>'4T'!BI10</f>
        <v>B0542GRCE_TOB</v>
      </c>
      <c r="C3367" s="239" t="s">
        <v>15646</v>
      </c>
      <c r="E3367" s="301" t="s">
        <v>683</v>
      </c>
      <c r="F3367" s="307">
        <f>IF(ISBLANK('4T'!N10),"##BLANK",'4T'!N10)</f>
        <v>0</v>
      </c>
    </row>
    <row r="3368" spans="2:6">
      <c r="B3368" s="1916" t="str">
        <f>'4T'!BJ10</f>
        <v>B0955GRCC_FOW</v>
      </c>
      <c r="C3368" s="239" t="s">
        <v>15829</v>
      </c>
      <c r="E3368" s="301" t="s">
        <v>683</v>
      </c>
      <c r="F3368" s="307" t="str">
        <f>IF(ISBLANK('4T'!O10),"##BLANK",'4T'!O10)</f>
        <v>##BLANK</v>
      </c>
    </row>
    <row r="3369" spans="2:6">
      <c r="B3369" s="1916" t="str">
        <f>'4T'!BK10</f>
        <v>B0966GRCC_SUW</v>
      </c>
      <c r="C3369" s="239" t="s">
        <v>15830</v>
      </c>
      <c r="E3369" s="301" t="s">
        <v>683</v>
      </c>
      <c r="F3369" s="307" t="str">
        <f>IF(ISBLANK('4T'!P10),"##BLANK",'4T'!P10)</f>
        <v>##BLANK</v>
      </c>
    </row>
    <row r="3370" spans="2:6">
      <c r="B3370" s="1916" t="str">
        <f>'4T'!BL10</f>
        <v>B0977GRCC_HDW</v>
      </c>
      <c r="C3370" s="239" t="s">
        <v>15831</v>
      </c>
      <c r="E3370" s="301" t="s">
        <v>683</v>
      </c>
      <c r="F3370" s="307" t="str">
        <f>IF(ISBLANK('4T'!Q10),"##BLANK",'4T'!Q10)</f>
        <v>##BLANK</v>
      </c>
    </row>
    <row r="3371" spans="2:6">
      <c r="B3371" s="1916" t="str">
        <f>'4T'!BM10</f>
        <v>B0988GRCC_STW</v>
      </c>
      <c r="C3371" s="239" t="s">
        <v>15832</v>
      </c>
      <c r="E3371" s="301" t="s">
        <v>683</v>
      </c>
      <c r="F3371" s="307" t="str">
        <f>IF(ISBLANK('4T'!R10),"##BLANK",'4T'!R10)</f>
        <v>##BLANK</v>
      </c>
    </row>
    <row r="3372" spans="2:6">
      <c r="B3372" s="1916" t="str">
        <f>'4T'!BN10</f>
        <v>B1000GRCC_SLW</v>
      </c>
      <c r="C3372" s="239" t="s">
        <v>15833</v>
      </c>
      <c r="E3372" s="301" t="s">
        <v>683</v>
      </c>
      <c r="F3372" s="307" t="str">
        <f>IF(ISBLANK('4T'!S10),"##BLANK",'4T'!S10)</f>
        <v>##BLANK</v>
      </c>
    </row>
    <row r="3373" spans="2:6">
      <c r="B3373" s="1916" t="str">
        <f>'4T'!BO10</f>
        <v>B1011GRCC_SAB</v>
      </c>
      <c r="C3373" s="239" t="s">
        <v>15834</v>
      </c>
      <c r="E3373" s="301" t="s">
        <v>683</v>
      </c>
      <c r="F3373" s="307" t="str">
        <f>IF(ISBLANK('4T'!T10),"##BLANK",'4T'!T10)</f>
        <v>##BLANK</v>
      </c>
    </row>
    <row r="3374" spans="2:6">
      <c r="B3374" s="1916" t="str">
        <f>'4T'!BP10</f>
        <v>B1022GRCC_SEB</v>
      </c>
      <c r="C3374" s="239" t="s">
        <v>15835</v>
      </c>
      <c r="E3374" s="301" t="s">
        <v>683</v>
      </c>
      <c r="F3374" s="307" t="str">
        <f>IF(ISBLANK('4T'!U10),"##BLANK",'4T'!U10)</f>
        <v>##BLANK</v>
      </c>
    </row>
    <row r="3375" spans="2:6">
      <c r="B3375" s="1916" t="str">
        <f>'4T'!BQ10</f>
        <v>B1033GRCC_SDB</v>
      </c>
      <c r="C3375" s="239" t="s">
        <v>15836</v>
      </c>
      <c r="E3375" s="301" t="s">
        <v>683</v>
      </c>
      <c r="F3375" s="307" t="str">
        <f>IF(ISBLANK('4T'!V10),"##BLANK",'4T'!V10)</f>
        <v>##BLANK</v>
      </c>
    </row>
    <row r="3376" spans="2:6">
      <c r="B3376" s="1916" t="str">
        <f>'4T'!BR10</f>
        <v>B0542GRCC_TOB</v>
      </c>
      <c r="C3376" s="239" t="s">
        <v>15652</v>
      </c>
      <c r="E3376" s="301" t="s">
        <v>683</v>
      </c>
      <c r="F3376" s="307">
        <f>IF(ISBLANK('4T'!W10),"##BLANK",'4T'!W10)</f>
        <v>0</v>
      </c>
    </row>
    <row r="3377" spans="2:6">
      <c r="B3377" s="1916" t="str">
        <f>'4T'!BA11</f>
        <v>B0868GROE_FOW</v>
      </c>
      <c r="C3377" s="239" t="s">
        <v>15837</v>
      </c>
      <c r="E3377" s="301" t="s">
        <v>683</v>
      </c>
      <c r="F3377" s="307" t="str">
        <f>IF(ISBLANK('4T'!F11),"##BLANK",'4T'!F11)</f>
        <v>##BLANK</v>
      </c>
    </row>
    <row r="3378" spans="2:6">
      <c r="B3378" s="1916" t="str">
        <f>'4T'!BB11</f>
        <v>B0879GROE_SUW</v>
      </c>
      <c r="C3378" s="239" t="s">
        <v>15838</v>
      </c>
      <c r="E3378" s="301" t="s">
        <v>683</v>
      </c>
      <c r="F3378" s="307" t="str">
        <f>IF(ISBLANK('4T'!G11),"##BLANK",'4T'!G11)</f>
        <v>##BLANK</v>
      </c>
    </row>
    <row r="3379" spans="2:6">
      <c r="B3379" s="1916" t="str">
        <f>'4T'!BC11</f>
        <v>B0890GROE_HDW</v>
      </c>
      <c r="C3379" s="239" t="s">
        <v>15839</v>
      </c>
      <c r="E3379" s="301" t="s">
        <v>683</v>
      </c>
      <c r="F3379" s="307" t="str">
        <f>IF(ISBLANK('4T'!H11),"##BLANK",'4T'!H11)</f>
        <v>##BLANK</v>
      </c>
    </row>
    <row r="3380" spans="2:6">
      <c r="B3380" s="1916" t="str">
        <f>'4T'!BD11</f>
        <v>B0901GROE_STW</v>
      </c>
      <c r="C3380" s="239" t="s">
        <v>15840</v>
      </c>
      <c r="E3380" s="301" t="s">
        <v>683</v>
      </c>
      <c r="F3380" s="307" t="str">
        <f>IF(ISBLANK('4T'!I11),"##BLANK",'4T'!I11)</f>
        <v>##BLANK</v>
      </c>
    </row>
    <row r="3381" spans="2:6">
      <c r="B3381" s="1916" t="str">
        <f>'4T'!BE11</f>
        <v>B0912GROE_SLW</v>
      </c>
      <c r="C3381" s="239" t="s">
        <v>15841</v>
      </c>
      <c r="E3381" s="301" t="s">
        <v>683</v>
      </c>
      <c r="F3381" s="307" t="str">
        <f>IF(ISBLANK('4T'!J11),"##BLANK",'4T'!J11)</f>
        <v>##BLANK</v>
      </c>
    </row>
    <row r="3382" spans="2:6">
      <c r="B3382" s="1916" t="str">
        <f>'4T'!BF11</f>
        <v>B0923GROE_SAB</v>
      </c>
      <c r="C3382" s="239" t="s">
        <v>15842</v>
      </c>
      <c r="E3382" s="301" t="s">
        <v>683</v>
      </c>
      <c r="F3382" s="307" t="str">
        <f>IF(ISBLANK('4T'!K11),"##BLANK",'4T'!K11)</f>
        <v>##BLANK</v>
      </c>
    </row>
    <row r="3383" spans="2:6">
      <c r="B3383" s="1916" t="str">
        <f>'4T'!BG11</f>
        <v>B0934GROE_SEB</v>
      </c>
      <c r="C3383" s="239" t="s">
        <v>15843</v>
      </c>
      <c r="E3383" s="301" t="s">
        <v>683</v>
      </c>
      <c r="F3383" s="307" t="str">
        <f>IF(ISBLANK('4T'!L11),"##BLANK",'4T'!L11)</f>
        <v>##BLANK</v>
      </c>
    </row>
    <row r="3384" spans="2:6">
      <c r="B3384" s="1916" t="str">
        <f>'4T'!BH11</f>
        <v>B0945GROE_SDB</v>
      </c>
      <c r="C3384" s="239" t="s">
        <v>15844</v>
      </c>
      <c r="E3384" s="301" t="s">
        <v>683</v>
      </c>
      <c r="F3384" s="307" t="str">
        <f>IF(ISBLANK('4T'!M11),"##BLANK",'4T'!M11)</f>
        <v>##BLANK</v>
      </c>
    </row>
    <row r="3385" spans="2:6">
      <c r="B3385" s="1916" t="str">
        <f>'4T'!BI11</f>
        <v>B0543GROE_TOB</v>
      </c>
      <c r="C3385" s="239" t="s">
        <v>15658</v>
      </c>
      <c r="E3385" s="301" t="s">
        <v>683</v>
      </c>
      <c r="F3385" s="307">
        <f>IF(ISBLANK('4T'!N11),"##BLANK",'4T'!N11)</f>
        <v>0</v>
      </c>
    </row>
    <row r="3386" spans="2:6">
      <c r="B3386" s="1916" t="str">
        <f>'4T'!BJ11</f>
        <v>B0956GROC_FOW</v>
      </c>
      <c r="C3386" s="239" t="s">
        <v>15845</v>
      </c>
      <c r="E3386" s="301" t="s">
        <v>683</v>
      </c>
      <c r="F3386" s="307" t="str">
        <f>IF(ISBLANK('4T'!O11),"##BLANK",'4T'!O11)</f>
        <v>##BLANK</v>
      </c>
    </row>
    <row r="3387" spans="2:6">
      <c r="B3387" s="1916" t="str">
        <f>'4T'!BK11</f>
        <v>B0967GROC_SUW</v>
      </c>
      <c r="C3387" s="239" t="s">
        <v>15846</v>
      </c>
      <c r="E3387" s="301" t="s">
        <v>683</v>
      </c>
      <c r="F3387" s="307" t="str">
        <f>IF(ISBLANK('4T'!P11),"##BLANK",'4T'!P11)</f>
        <v>##BLANK</v>
      </c>
    </row>
    <row r="3388" spans="2:6">
      <c r="B3388" s="1916" t="str">
        <f>'4T'!BL11</f>
        <v>B0978GROC_HDW</v>
      </c>
      <c r="C3388" s="239" t="s">
        <v>15847</v>
      </c>
      <c r="E3388" s="301" t="s">
        <v>683</v>
      </c>
      <c r="F3388" s="307" t="str">
        <f>IF(ISBLANK('4T'!Q11),"##BLANK",'4T'!Q11)</f>
        <v>##BLANK</v>
      </c>
    </row>
    <row r="3389" spans="2:6">
      <c r="B3389" s="1916" t="str">
        <f>'4T'!BM11</f>
        <v>B0989GROC_STW</v>
      </c>
      <c r="C3389" s="239" t="s">
        <v>15848</v>
      </c>
      <c r="E3389" s="301" t="s">
        <v>683</v>
      </c>
      <c r="F3389" s="307" t="str">
        <f>IF(ISBLANK('4T'!R11),"##BLANK",'4T'!R11)</f>
        <v>##BLANK</v>
      </c>
    </row>
    <row r="3390" spans="2:6">
      <c r="B3390" s="1916" t="str">
        <f>'4T'!BN11</f>
        <v>B1001GROC_SLW</v>
      </c>
      <c r="C3390" s="239" t="s">
        <v>15849</v>
      </c>
      <c r="E3390" s="301" t="s">
        <v>683</v>
      </c>
      <c r="F3390" s="307" t="str">
        <f>IF(ISBLANK('4T'!S11),"##BLANK",'4T'!S11)</f>
        <v>##BLANK</v>
      </c>
    </row>
    <row r="3391" spans="2:6">
      <c r="B3391" s="1916" t="str">
        <f>'4T'!BO11</f>
        <v>B1012GROC_SAB</v>
      </c>
      <c r="C3391" s="239" t="s">
        <v>15850</v>
      </c>
      <c r="E3391" s="301" t="s">
        <v>683</v>
      </c>
      <c r="F3391" s="307" t="str">
        <f>IF(ISBLANK('4T'!T11),"##BLANK",'4T'!T11)</f>
        <v>##BLANK</v>
      </c>
    </row>
    <row r="3392" spans="2:6">
      <c r="B3392" s="1916" t="str">
        <f>'4T'!BP11</f>
        <v>B1023GROC_SEB</v>
      </c>
      <c r="C3392" s="239" t="s">
        <v>15851</v>
      </c>
      <c r="E3392" s="301" t="s">
        <v>683</v>
      </c>
      <c r="F3392" s="307" t="str">
        <f>IF(ISBLANK('4T'!U11),"##BLANK",'4T'!U11)</f>
        <v>##BLANK</v>
      </c>
    </row>
    <row r="3393" spans="2:6">
      <c r="B3393" s="1916" t="str">
        <f>'4T'!BQ11</f>
        <v>B1034GROC_SDB</v>
      </c>
      <c r="C3393" s="239" t="s">
        <v>15852</v>
      </c>
      <c r="E3393" s="301" t="s">
        <v>683</v>
      </c>
      <c r="F3393" s="307" t="str">
        <f>IF(ISBLANK('4T'!V11),"##BLANK",'4T'!V11)</f>
        <v>##BLANK</v>
      </c>
    </row>
    <row r="3394" spans="2:6">
      <c r="B3394" s="1916" t="str">
        <f>'4T'!BR11</f>
        <v>B0543GROC_TOB</v>
      </c>
      <c r="C3394" s="239" t="s">
        <v>15664</v>
      </c>
      <c r="E3394" s="301" t="s">
        <v>683</v>
      </c>
      <c r="F3394" s="307">
        <f>IF(ISBLANK('4T'!W11),"##BLANK",'4T'!W11)</f>
        <v>0</v>
      </c>
    </row>
    <row r="3395" spans="2:6">
      <c r="B3395" s="1916" t="str">
        <f>'4T'!BA12</f>
        <v>B0507GRTE_FOW</v>
      </c>
      <c r="C3395" s="239" t="s">
        <v>15853</v>
      </c>
      <c r="E3395" s="301" t="s">
        <v>683</v>
      </c>
      <c r="F3395" s="307">
        <f>IF(ISBLANK('4T'!F12),"##BLANK",'4T'!F12)</f>
        <v>0</v>
      </c>
    </row>
    <row r="3396" spans="2:6">
      <c r="B3396" s="1916" t="str">
        <f>'4T'!BB12</f>
        <v>B0514GRTE_SUW</v>
      </c>
      <c r="C3396" s="239" t="s">
        <v>15854</v>
      </c>
      <c r="E3396" s="301" t="s">
        <v>683</v>
      </c>
      <c r="F3396" s="307">
        <f>IF(ISBLANK('4T'!G12),"##BLANK",'4T'!G12)</f>
        <v>0</v>
      </c>
    </row>
    <row r="3397" spans="2:6">
      <c r="B3397" s="1916" t="str">
        <f>'4T'!BC12</f>
        <v>B0521GRTE_HDW</v>
      </c>
      <c r="C3397" s="239" t="s">
        <v>15855</v>
      </c>
      <c r="E3397" s="301" t="s">
        <v>683</v>
      </c>
      <c r="F3397" s="307">
        <f>IF(ISBLANK('4T'!H12),"##BLANK",'4T'!H12)</f>
        <v>0</v>
      </c>
    </row>
    <row r="3398" spans="2:6">
      <c r="B3398" s="1916" t="str">
        <f>'4T'!BD12</f>
        <v>B0528GRTE_STW</v>
      </c>
      <c r="C3398" s="239" t="s">
        <v>15856</v>
      </c>
      <c r="E3398" s="301" t="s">
        <v>683</v>
      </c>
      <c r="F3398" s="307">
        <f>IF(ISBLANK('4T'!I12),"##BLANK",'4T'!I12)</f>
        <v>0</v>
      </c>
    </row>
    <row r="3399" spans="2:6">
      <c r="B3399" s="1916" t="str">
        <f>'4T'!BE12</f>
        <v>B0535GRTE_SLW</v>
      </c>
      <c r="C3399" s="239" t="s">
        <v>15857</v>
      </c>
      <c r="E3399" s="301" t="s">
        <v>683</v>
      </c>
      <c r="F3399" s="307">
        <f>IF(ISBLANK('4T'!J12),"##BLANK",'4T'!J12)</f>
        <v>0</v>
      </c>
    </row>
    <row r="3400" spans="2:6">
      <c r="B3400" s="1916" t="str">
        <f>'4T'!BF12</f>
        <v>B0541GRTE_SAB</v>
      </c>
      <c r="C3400" s="239" t="s">
        <v>15858</v>
      </c>
      <c r="E3400" s="301" t="s">
        <v>683</v>
      </c>
      <c r="F3400" s="307">
        <f>IF(ISBLANK('4T'!K12),"##BLANK",'4T'!K12)</f>
        <v>0</v>
      </c>
    </row>
    <row r="3401" spans="2:6">
      <c r="B3401" s="1916" t="str">
        <f>'4T'!BG12</f>
        <v>B0548GRTE_SEB</v>
      </c>
      <c r="C3401" s="239" t="s">
        <v>15859</v>
      </c>
      <c r="E3401" s="301" t="s">
        <v>683</v>
      </c>
      <c r="F3401" s="307">
        <f>IF(ISBLANK('4T'!L12),"##BLANK",'4T'!L12)</f>
        <v>0</v>
      </c>
    </row>
    <row r="3402" spans="2:6">
      <c r="B3402" s="1916" t="str">
        <f>'4T'!BH12</f>
        <v>B0555GRTE_SDB</v>
      </c>
      <c r="C3402" s="239" t="s">
        <v>15860</v>
      </c>
      <c r="E3402" s="301" t="s">
        <v>683</v>
      </c>
      <c r="F3402" s="307">
        <f>IF(ISBLANK('4T'!M12),"##BLANK",'4T'!M12)</f>
        <v>0</v>
      </c>
    </row>
    <row r="3403" spans="2:6">
      <c r="B3403" s="1916" t="str">
        <f>'4T'!BI12</f>
        <v>B0562GRTE_TOB</v>
      </c>
      <c r="C3403" s="239" t="s">
        <v>15670</v>
      </c>
      <c r="E3403" s="301" t="s">
        <v>683</v>
      </c>
      <c r="F3403" s="307">
        <f>IF(ISBLANK('4T'!N12),"##BLANK",'4T'!N12)</f>
        <v>0</v>
      </c>
    </row>
    <row r="3404" spans="2:6">
      <c r="B3404" s="1916" t="str">
        <f>'4T'!BJ12</f>
        <v>B0569GRTC_FOW</v>
      </c>
      <c r="C3404" s="239" t="s">
        <v>15861</v>
      </c>
      <c r="E3404" s="301" t="s">
        <v>683</v>
      </c>
      <c r="F3404" s="307">
        <f>IF(ISBLANK('4T'!O12),"##BLANK",'4T'!O12)</f>
        <v>0</v>
      </c>
    </row>
    <row r="3405" spans="2:6">
      <c r="B3405" s="1916" t="str">
        <f>'4T'!BK12</f>
        <v>B0576GRTC_SUW</v>
      </c>
      <c r="C3405" s="239" t="s">
        <v>15862</v>
      </c>
      <c r="E3405" s="301" t="s">
        <v>683</v>
      </c>
      <c r="F3405" s="307">
        <f>IF(ISBLANK('4T'!P12),"##BLANK",'4T'!P12)</f>
        <v>0</v>
      </c>
    </row>
    <row r="3406" spans="2:6">
      <c r="B3406" s="1916" t="str">
        <f>'4T'!BL12</f>
        <v>B0583GRTC_HDW</v>
      </c>
      <c r="C3406" s="239" t="s">
        <v>15863</v>
      </c>
      <c r="E3406" s="301" t="s">
        <v>683</v>
      </c>
      <c r="F3406" s="307">
        <f>IF(ISBLANK('4T'!Q12),"##BLANK",'4T'!Q12)</f>
        <v>0</v>
      </c>
    </row>
    <row r="3407" spans="2:6">
      <c r="B3407" s="1916" t="str">
        <f>'4T'!BM12</f>
        <v>B0590GRTC_STW</v>
      </c>
      <c r="C3407" s="239" t="s">
        <v>15864</v>
      </c>
      <c r="E3407" s="301" t="s">
        <v>683</v>
      </c>
      <c r="F3407" s="307">
        <f>IF(ISBLANK('4T'!R12),"##BLANK",'4T'!R12)</f>
        <v>0</v>
      </c>
    </row>
    <row r="3408" spans="2:6">
      <c r="B3408" s="1916" t="str">
        <f>'4T'!BN12</f>
        <v>B0597GRTC_SLW</v>
      </c>
      <c r="C3408" s="239" t="s">
        <v>15865</v>
      </c>
      <c r="E3408" s="301" t="s">
        <v>683</v>
      </c>
      <c r="F3408" s="307">
        <f>IF(ISBLANK('4T'!S12),"##BLANK",'4T'!S12)</f>
        <v>0</v>
      </c>
    </row>
    <row r="3409" spans="2:6">
      <c r="B3409" s="1916" t="str">
        <f>'4T'!BO12</f>
        <v>B0604GRTC_SAB</v>
      </c>
      <c r="C3409" s="239" t="s">
        <v>15866</v>
      </c>
      <c r="E3409" s="301" t="s">
        <v>683</v>
      </c>
      <c r="F3409" s="307">
        <f>IF(ISBLANK('4T'!T12),"##BLANK",'4T'!T12)</f>
        <v>0</v>
      </c>
    </row>
    <row r="3410" spans="2:6">
      <c r="B3410" s="1916" t="str">
        <f>'4T'!BP12</f>
        <v>B0611GRTC_SEB</v>
      </c>
      <c r="C3410" s="239" t="s">
        <v>15867</v>
      </c>
      <c r="E3410" s="301" t="s">
        <v>683</v>
      </c>
      <c r="F3410" s="307">
        <f>IF(ISBLANK('4T'!U12),"##BLANK",'4T'!U12)</f>
        <v>0</v>
      </c>
    </row>
    <row r="3411" spans="2:6">
      <c r="B3411" s="1916" t="str">
        <f>'4T'!BQ12</f>
        <v>B0618GRTC_SDB</v>
      </c>
      <c r="C3411" s="239" t="s">
        <v>15868</v>
      </c>
      <c r="E3411" s="301" t="s">
        <v>683</v>
      </c>
      <c r="F3411" s="307">
        <f>IF(ISBLANK('4T'!V12),"##BLANK",'4T'!V12)</f>
        <v>0</v>
      </c>
    </row>
    <row r="3412" spans="2:6">
      <c r="B3412" s="1916" t="str">
        <f>'4T'!BR12</f>
        <v>B0625GRTC_TOB</v>
      </c>
      <c r="C3412" s="239" t="s">
        <v>15676</v>
      </c>
      <c r="E3412" s="301" t="s">
        <v>683</v>
      </c>
      <c r="F3412" s="307">
        <f>IF(ISBLANK('4T'!W12),"##BLANK",'4T'!W12)</f>
        <v>0</v>
      </c>
    </row>
    <row r="3413" spans="2:6">
      <c r="B3413" s="1916" t="str">
        <f>'4T'!BA13</f>
        <v>B0870GRCE_FOW</v>
      </c>
      <c r="C3413" s="239" t="s">
        <v>15869</v>
      </c>
      <c r="E3413" s="301" t="s">
        <v>683</v>
      </c>
      <c r="F3413" s="307" t="str">
        <f>IF(ISBLANK('4T'!F13),"##BLANK",'4T'!F13)</f>
        <v>##BLANK</v>
      </c>
    </row>
    <row r="3414" spans="2:6">
      <c r="B3414" s="1916" t="str">
        <f>'4T'!BB13</f>
        <v>B0881GRCE_SUW</v>
      </c>
      <c r="C3414" s="239" t="s">
        <v>15870</v>
      </c>
      <c r="E3414" s="301" t="s">
        <v>683</v>
      </c>
      <c r="F3414" s="307" t="str">
        <f>IF(ISBLANK('4T'!G13),"##BLANK",'4T'!G13)</f>
        <v>##BLANK</v>
      </c>
    </row>
    <row r="3415" spans="2:6">
      <c r="B3415" s="1916" t="str">
        <f>'4T'!BC13</f>
        <v>B0892GRCE_HDW</v>
      </c>
      <c r="C3415" s="239" t="s">
        <v>15871</v>
      </c>
      <c r="E3415" s="301" t="s">
        <v>683</v>
      </c>
      <c r="F3415" s="307" t="str">
        <f>IF(ISBLANK('4T'!H13),"##BLANK",'4T'!H13)</f>
        <v>##BLANK</v>
      </c>
    </row>
    <row r="3416" spans="2:6">
      <c r="B3416" s="1916" t="str">
        <f>'4T'!BD13</f>
        <v>B0903GRCE_STW</v>
      </c>
      <c r="C3416" s="239" t="s">
        <v>15872</v>
      </c>
      <c r="E3416" s="301" t="s">
        <v>683</v>
      </c>
      <c r="F3416" s="307" t="str">
        <f>IF(ISBLANK('4T'!I13),"##BLANK",'4T'!I13)</f>
        <v>##BLANK</v>
      </c>
    </row>
    <row r="3417" spans="2:6">
      <c r="B3417" s="1916" t="str">
        <f>'4T'!BE13</f>
        <v>B0914GRCE_SLW</v>
      </c>
      <c r="C3417" s="239" t="s">
        <v>15873</v>
      </c>
      <c r="E3417" s="301" t="s">
        <v>683</v>
      </c>
      <c r="F3417" s="307" t="str">
        <f>IF(ISBLANK('4T'!J13),"##BLANK",'4T'!J13)</f>
        <v>##BLANK</v>
      </c>
    </row>
    <row r="3418" spans="2:6">
      <c r="B3418" s="1916" t="str">
        <f>'4T'!BF13</f>
        <v>B0925GRCE_SAB</v>
      </c>
      <c r="C3418" s="239" t="s">
        <v>15874</v>
      </c>
      <c r="E3418" s="301" t="s">
        <v>683</v>
      </c>
      <c r="F3418" s="307" t="str">
        <f>IF(ISBLANK('4T'!K13),"##BLANK",'4T'!K13)</f>
        <v>##BLANK</v>
      </c>
    </row>
    <row r="3419" spans="2:6">
      <c r="B3419" s="1916" t="str">
        <f>'4T'!BG13</f>
        <v>B0936GRCE_SEB</v>
      </c>
      <c r="C3419" s="239" t="s">
        <v>15875</v>
      </c>
      <c r="E3419" s="301" t="s">
        <v>683</v>
      </c>
      <c r="F3419" s="307" t="str">
        <f>IF(ISBLANK('4T'!L13),"##BLANK",'4T'!L13)</f>
        <v>##BLANK</v>
      </c>
    </row>
    <row r="3420" spans="2:6">
      <c r="B3420" s="1916" t="str">
        <f>'4T'!BH13</f>
        <v>B0947GRCE_SDB</v>
      </c>
      <c r="C3420" s="239" t="s">
        <v>15876</v>
      </c>
      <c r="E3420" s="301" t="s">
        <v>683</v>
      </c>
      <c r="F3420" s="307" t="str">
        <f>IF(ISBLANK('4T'!M13),"##BLANK",'4T'!M13)</f>
        <v>##BLANK</v>
      </c>
    </row>
    <row r="3421" spans="2:6">
      <c r="B3421" s="1916" t="str">
        <f>'4T'!BI13</f>
        <v>B0756GRCE_TOB</v>
      </c>
      <c r="C3421" s="239" t="s">
        <v>15682</v>
      </c>
      <c r="E3421" s="301" t="s">
        <v>683</v>
      </c>
      <c r="F3421" s="307">
        <f>IF(ISBLANK('4T'!N13),"##BLANK",'4T'!N13)</f>
        <v>0</v>
      </c>
    </row>
    <row r="3422" spans="2:6">
      <c r="B3422" s="1916" t="str">
        <f>'4T'!BJ13</f>
        <v>B0958GRCC_FOW</v>
      </c>
      <c r="C3422" s="239" t="s">
        <v>15877</v>
      </c>
      <c r="E3422" s="301" t="s">
        <v>683</v>
      </c>
      <c r="F3422" s="307" t="str">
        <f>IF(ISBLANK('4T'!O13),"##BLANK",'4T'!O13)</f>
        <v>##BLANK</v>
      </c>
    </row>
    <row r="3423" spans="2:6">
      <c r="B3423" s="1916" t="str">
        <f>'4T'!BK13</f>
        <v>B0969GRCC_SUW</v>
      </c>
      <c r="C3423" s="239" t="s">
        <v>15878</v>
      </c>
      <c r="E3423" s="301" t="s">
        <v>683</v>
      </c>
      <c r="F3423" s="307" t="str">
        <f>IF(ISBLANK('4T'!P13),"##BLANK",'4T'!P13)</f>
        <v>##BLANK</v>
      </c>
    </row>
    <row r="3424" spans="2:6">
      <c r="B3424" s="1916" t="str">
        <f>'4T'!BL13</f>
        <v>B0980GRCC_HDW</v>
      </c>
      <c r="C3424" s="239" t="s">
        <v>15879</v>
      </c>
      <c r="E3424" s="301" t="s">
        <v>683</v>
      </c>
      <c r="F3424" s="307" t="str">
        <f>IF(ISBLANK('4T'!Q13),"##BLANK",'4T'!Q13)</f>
        <v>##BLANK</v>
      </c>
    </row>
    <row r="3425" spans="2:6">
      <c r="B3425" s="1916" t="str">
        <f>'4T'!BM13</f>
        <v>B0991GRCC_STW</v>
      </c>
      <c r="C3425" s="239" t="s">
        <v>15880</v>
      </c>
      <c r="E3425" s="301" t="s">
        <v>683</v>
      </c>
      <c r="F3425" s="307" t="str">
        <f>IF(ISBLANK('4T'!R13),"##BLANK",'4T'!R13)</f>
        <v>##BLANK</v>
      </c>
    </row>
    <row r="3426" spans="2:6">
      <c r="B3426" s="1916" t="str">
        <f>'4T'!BN13</f>
        <v>B1003GRCC_SLW</v>
      </c>
      <c r="C3426" s="239" t="s">
        <v>15881</v>
      </c>
      <c r="E3426" s="301" t="s">
        <v>683</v>
      </c>
      <c r="F3426" s="307" t="str">
        <f>IF(ISBLANK('4T'!S13),"##BLANK",'4T'!S13)</f>
        <v>##BLANK</v>
      </c>
    </row>
    <row r="3427" spans="2:6">
      <c r="B3427" s="1916" t="str">
        <f>'4T'!BO13</f>
        <v>B1014GRCC_SAB</v>
      </c>
      <c r="C3427" s="239" t="s">
        <v>15882</v>
      </c>
      <c r="E3427" s="301" t="s">
        <v>683</v>
      </c>
      <c r="F3427" s="307" t="str">
        <f>IF(ISBLANK('4T'!T13),"##BLANK",'4T'!T13)</f>
        <v>##BLANK</v>
      </c>
    </row>
    <row r="3428" spans="2:6">
      <c r="B3428" s="1916" t="str">
        <f>'4T'!BP13</f>
        <v>B1025GRCC_SEB</v>
      </c>
      <c r="C3428" s="239" t="s">
        <v>15883</v>
      </c>
      <c r="E3428" s="301" t="s">
        <v>683</v>
      </c>
      <c r="F3428" s="307" t="str">
        <f>IF(ISBLANK('4T'!U13),"##BLANK",'4T'!U13)</f>
        <v>##BLANK</v>
      </c>
    </row>
    <row r="3429" spans="2:6">
      <c r="B3429" s="1916" t="str">
        <f>'4T'!BQ13</f>
        <v>B1036GRCC_SDB</v>
      </c>
      <c r="C3429" s="239" t="s">
        <v>15884</v>
      </c>
      <c r="E3429" s="301" t="s">
        <v>683</v>
      </c>
      <c r="F3429" s="307" t="str">
        <f>IF(ISBLANK('4T'!V13),"##BLANK",'4T'!V13)</f>
        <v>##BLANK</v>
      </c>
    </row>
    <row r="3430" spans="2:6">
      <c r="B3430" s="1916" t="str">
        <f>'4T'!BR13</f>
        <v>B0762GRCC_TOB</v>
      </c>
      <c r="C3430" s="239" t="s">
        <v>15688</v>
      </c>
      <c r="E3430" s="301" t="s">
        <v>683</v>
      </c>
      <c r="F3430" s="307">
        <f>IF(ISBLANK('4T'!W13),"##BLANK",'4T'!W13)</f>
        <v>0</v>
      </c>
    </row>
    <row r="3431" spans="2:6">
      <c r="B3431" s="1916" t="str">
        <f>'4T'!BA14</f>
        <v>B0871GROE_FOW</v>
      </c>
      <c r="C3431" s="239" t="s">
        <v>15885</v>
      </c>
      <c r="E3431" s="301" t="s">
        <v>683</v>
      </c>
      <c r="F3431" s="307" t="str">
        <f>IF(ISBLANK('4T'!F14),"##BLANK",'4T'!F14)</f>
        <v>##BLANK</v>
      </c>
    </row>
    <row r="3432" spans="2:6">
      <c r="B3432" s="1916" t="str">
        <f>'4T'!BB14</f>
        <v>B0882GROE_SUW</v>
      </c>
      <c r="C3432" s="239" t="s">
        <v>15886</v>
      </c>
      <c r="E3432" s="301" t="s">
        <v>683</v>
      </c>
      <c r="F3432" s="307" t="str">
        <f>IF(ISBLANK('4T'!G14),"##BLANK",'4T'!G14)</f>
        <v>##BLANK</v>
      </c>
    </row>
    <row r="3433" spans="2:6">
      <c r="B3433" s="1916" t="str">
        <f>'4T'!BC14</f>
        <v>B0893GROE_HDW</v>
      </c>
      <c r="C3433" s="239" t="s">
        <v>15887</v>
      </c>
      <c r="E3433" s="301" t="s">
        <v>683</v>
      </c>
      <c r="F3433" s="307" t="str">
        <f>IF(ISBLANK('4T'!H14),"##BLANK",'4T'!H14)</f>
        <v>##BLANK</v>
      </c>
    </row>
    <row r="3434" spans="2:6">
      <c r="B3434" s="1916" t="str">
        <f>'4T'!BD14</f>
        <v>B0904GROE_STW</v>
      </c>
      <c r="C3434" s="239" t="s">
        <v>15888</v>
      </c>
      <c r="E3434" s="301" t="s">
        <v>683</v>
      </c>
      <c r="F3434" s="307" t="str">
        <f>IF(ISBLANK('4T'!I14),"##BLANK",'4T'!I14)</f>
        <v>##BLANK</v>
      </c>
    </row>
    <row r="3435" spans="2:6">
      <c r="B3435" s="1916" t="str">
        <f>'4T'!BE14</f>
        <v>B0915GROE_SLW</v>
      </c>
      <c r="C3435" s="239" t="s">
        <v>15889</v>
      </c>
      <c r="E3435" s="301" t="s">
        <v>683</v>
      </c>
      <c r="F3435" s="307" t="str">
        <f>IF(ISBLANK('4T'!J14),"##BLANK",'4T'!J14)</f>
        <v>##BLANK</v>
      </c>
    </row>
    <row r="3436" spans="2:6">
      <c r="B3436" s="1916" t="str">
        <f>'4T'!BF14</f>
        <v>B0926GROE_SAB</v>
      </c>
      <c r="C3436" s="239" t="s">
        <v>15890</v>
      </c>
      <c r="E3436" s="301" t="s">
        <v>683</v>
      </c>
      <c r="F3436" s="307" t="str">
        <f>IF(ISBLANK('4T'!K14),"##BLANK",'4T'!K14)</f>
        <v>##BLANK</v>
      </c>
    </row>
    <row r="3437" spans="2:6">
      <c r="B3437" s="1916" t="str">
        <f>'4T'!BG14</f>
        <v>B0937GROE_SEB</v>
      </c>
      <c r="C3437" s="239" t="s">
        <v>15891</v>
      </c>
      <c r="E3437" s="301" t="s">
        <v>683</v>
      </c>
      <c r="F3437" s="307" t="str">
        <f>IF(ISBLANK('4T'!L14),"##BLANK",'4T'!L14)</f>
        <v>##BLANK</v>
      </c>
    </row>
    <row r="3438" spans="2:6">
      <c r="B3438" s="1916" t="str">
        <f>'4T'!BH14</f>
        <v>B0948GROE_SDB</v>
      </c>
      <c r="C3438" s="239" t="s">
        <v>15892</v>
      </c>
      <c r="E3438" s="301" t="s">
        <v>683</v>
      </c>
      <c r="F3438" s="307" t="str">
        <f>IF(ISBLANK('4T'!M14),"##BLANK",'4T'!M14)</f>
        <v>##BLANK</v>
      </c>
    </row>
    <row r="3439" spans="2:6">
      <c r="B3439" s="1916" t="str">
        <f>'4T'!BI14</f>
        <v>B0757GROE_TOB</v>
      </c>
      <c r="C3439" s="239" t="s">
        <v>15694</v>
      </c>
      <c r="E3439" s="301" t="s">
        <v>683</v>
      </c>
      <c r="F3439" s="307">
        <f>IF(ISBLANK('4T'!N14),"##BLANK",'4T'!N14)</f>
        <v>0</v>
      </c>
    </row>
    <row r="3440" spans="2:6">
      <c r="B3440" s="1916" t="str">
        <f>'4T'!BJ14</f>
        <v>B0959GROC_FOW</v>
      </c>
      <c r="C3440" s="239" t="s">
        <v>15893</v>
      </c>
      <c r="E3440" s="301" t="s">
        <v>683</v>
      </c>
      <c r="F3440" s="307" t="str">
        <f>IF(ISBLANK('4T'!O14),"##BLANK",'4T'!O14)</f>
        <v>##BLANK</v>
      </c>
    </row>
    <row r="3441" spans="2:6">
      <c r="B3441" s="1916" t="str">
        <f>'4T'!BK14</f>
        <v>B0970GROC_SUW</v>
      </c>
      <c r="C3441" s="239" t="s">
        <v>15894</v>
      </c>
      <c r="E3441" s="301" t="s">
        <v>683</v>
      </c>
      <c r="F3441" s="307" t="str">
        <f>IF(ISBLANK('4T'!P14),"##BLANK",'4T'!P14)</f>
        <v>##BLANK</v>
      </c>
    </row>
    <row r="3442" spans="2:6">
      <c r="B3442" s="1916" t="str">
        <f>'4T'!BL14</f>
        <v>B0981GROC_HDW</v>
      </c>
      <c r="C3442" s="239" t="s">
        <v>15895</v>
      </c>
      <c r="E3442" s="301" t="s">
        <v>683</v>
      </c>
      <c r="F3442" s="307" t="str">
        <f>IF(ISBLANK('4T'!Q14),"##BLANK",'4T'!Q14)</f>
        <v>##BLANK</v>
      </c>
    </row>
    <row r="3443" spans="2:6">
      <c r="B3443" s="1916" t="str">
        <f>'4T'!BM14</f>
        <v>B0992GROC_STW</v>
      </c>
      <c r="C3443" s="239" t="s">
        <v>15896</v>
      </c>
      <c r="E3443" s="301" t="s">
        <v>683</v>
      </c>
      <c r="F3443" s="307" t="str">
        <f>IF(ISBLANK('4T'!R14),"##BLANK",'4T'!R14)</f>
        <v>##BLANK</v>
      </c>
    </row>
    <row r="3444" spans="2:6">
      <c r="B3444" s="1916" t="str">
        <f>'4T'!BN14</f>
        <v>B1004GROC_SLW</v>
      </c>
      <c r="C3444" s="239" t="s">
        <v>15897</v>
      </c>
      <c r="E3444" s="301" t="s">
        <v>683</v>
      </c>
      <c r="F3444" s="307" t="str">
        <f>IF(ISBLANK('4T'!S14),"##BLANK",'4T'!S14)</f>
        <v>##BLANK</v>
      </c>
    </row>
    <row r="3445" spans="2:6">
      <c r="B3445" s="1916" t="str">
        <f>'4T'!BO14</f>
        <v>B1015GROC_SAB</v>
      </c>
      <c r="C3445" s="239" t="s">
        <v>15898</v>
      </c>
      <c r="E3445" s="301" t="s">
        <v>683</v>
      </c>
      <c r="F3445" s="307" t="str">
        <f>IF(ISBLANK('4T'!T14),"##BLANK",'4T'!T14)</f>
        <v>##BLANK</v>
      </c>
    </row>
    <row r="3446" spans="2:6">
      <c r="B3446" s="1916" t="str">
        <f>'4T'!BP14</f>
        <v>B1026GROC_SEB</v>
      </c>
      <c r="C3446" s="239" t="s">
        <v>15899</v>
      </c>
      <c r="E3446" s="301" t="s">
        <v>683</v>
      </c>
      <c r="F3446" s="307" t="str">
        <f>IF(ISBLANK('4T'!U14),"##BLANK",'4T'!U14)</f>
        <v>##BLANK</v>
      </c>
    </row>
    <row r="3447" spans="2:6">
      <c r="B3447" s="1916" t="str">
        <f>'4T'!BQ14</f>
        <v>B1037GROC_SDB</v>
      </c>
      <c r="C3447" s="239" t="s">
        <v>15900</v>
      </c>
      <c r="E3447" s="301" t="s">
        <v>683</v>
      </c>
      <c r="F3447" s="307" t="str">
        <f>IF(ISBLANK('4T'!V14),"##BLANK",'4T'!V14)</f>
        <v>##BLANK</v>
      </c>
    </row>
    <row r="3448" spans="2:6">
      <c r="B3448" s="1916" t="str">
        <f>'4T'!BR14</f>
        <v>B0763GROC_TOB</v>
      </c>
      <c r="C3448" s="239" t="s">
        <v>15700</v>
      </c>
      <c r="E3448" s="301" t="s">
        <v>683</v>
      </c>
      <c r="F3448" s="307">
        <f>IF(ISBLANK('4T'!W14),"##BLANK",'4T'!W14)</f>
        <v>0</v>
      </c>
    </row>
    <row r="3449" spans="2:6">
      <c r="B3449" s="1916" t="str">
        <f>'4T'!BA15</f>
        <v>B0508GRTE_FOW</v>
      </c>
      <c r="C3449" s="239" t="s">
        <v>15901</v>
      </c>
      <c r="E3449" s="301" t="s">
        <v>683</v>
      </c>
      <c r="F3449" s="307">
        <f>IF(ISBLANK('4T'!F15),"##BLANK",'4T'!F15)</f>
        <v>0</v>
      </c>
    </row>
    <row r="3450" spans="2:6">
      <c r="B3450" s="1916" t="str">
        <f>'4T'!BB15</f>
        <v>B0515GRTE_SUW</v>
      </c>
      <c r="C3450" s="239" t="s">
        <v>15902</v>
      </c>
      <c r="E3450" s="301" t="s">
        <v>683</v>
      </c>
      <c r="F3450" s="307">
        <f>IF(ISBLANK('4T'!G15),"##BLANK",'4T'!G15)</f>
        <v>0</v>
      </c>
    </row>
    <row r="3451" spans="2:6">
      <c r="B3451" s="1916" t="str">
        <f>'4T'!BC15</f>
        <v>B0522GRTE_HDW</v>
      </c>
      <c r="C3451" s="239" t="s">
        <v>15903</v>
      </c>
      <c r="E3451" s="301" t="s">
        <v>683</v>
      </c>
      <c r="F3451" s="307">
        <f>IF(ISBLANK('4T'!H15),"##BLANK",'4T'!H15)</f>
        <v>0</v>
      </c>
    </row>
    <row r="3452" spans="2:6">
      <c r="B3452" s="1916" t="str">
        <f>'4T'!BD15</f>
        <v>B0529GRTE_STW</v>
      </c>
      <c r="C3452" s="239" t="s">
        <v>15904</v>
      </c>
      <c r="E3452" s="301" t="s">
        <v>683</v>
      </c>
      <c r="F3452" s="307">
        <f>IF(ISBLANK('4T'!I15),"##BLANK",'4T'!I15)</f>
        <v>0</v>
      </c>
    </row>
    <row r="3453" spans="2:6">
      <c r="B3453" s="1916" t="str">
        <f>'4T'!BE15</f>
        <v>B0536GRTE_SLW</v>
      </c>
      <c r="C3453" s="239" t="s">
        <v>15905</v>
      </c>
      <c r="E3453" s="301" t="s">
        <v>683</v>
      </c>
      <c r="F3453" s="307">
        <f>IF(ISBLANK('4T'!J15),"##BLANK",'4T'!J15)</f>
        <v>0</v>
      </c>
    </row>
    <row r="3454" spans="2:6">
      <c r="B3454" s="1916" t="str">
        <f>'4T'!BF15</f>
        <v>B0542GRTE_SAB</v>
      </c>
      <c r="C3454" s="239" t="s">
        <v>15906</v>
      </c>
      <c r="E3454" s="301" t="s">
        <v>683</v>
      </c>
      <c r="F3454" s="307">
        <f>IF(ISBLANK('4T'!K15),"##BLANK",'4T'!K15)</f>
        <v>0</v>
      </c>
    </row>
    <row r="3455" spans="2:6">
      <c r="B3455" s="1916" t="str">
        <f>'4T'!BG15</f>
        <v>B0549GRTE_SEB</v>
      </c>
      <c r="C3455" s="239" t="s">
        <v>15907</v>
      </c>
      <c r="E3455" s="301" t="s">
        <v>683</v>
      </c>
      <c r="F3455" s="307">
        <f>IF(ISBLANK('4T'!L15),"##BLANK",'4T'!L15)</f>
        <v>0</v>
      </c>
    </row>
    <row r="3456" spans="2:6">
      <c r="B3456" s="1916" t="str">
        <f>'4T'!BH15</f>
        <v>B0556GRTE_SDB</v>
      </c>
      <c r="C3456" s="239" t="s">
        <v>15908</v>
      </c>
      <c r="E3456" s="301" t="s">
        <v>683</v>
      </c>
      <c r="F3456" s="307">
        <f>IF(ISBLANK('4T'!M15),"##BLANK",'4T'!M15)</f>
        <v>0</v>
      </c>
    </row>
    <row r="3457" spans="2:6">
      <c r="B3457" s="1916" t="str">
        <f>'4T'!BI15</f>
        <v>B0563GRTE_TOB</v>
      </c>
      <c r="C3457" s="239" t="s">
        <v>15706</v>
      </c>
      <c r="E3457" s="301" t="s">
        <v>683</v>
      </c>
      <c r="F3457" s="307">
        <f>IF(ISBLANK('4T'!N15),"##BLANK",'4T'!N15)</f>
        <v>0</v>
      </c>
    </row>
    <row r="3458" spans="2:6">
      <c r="B3458" s="1916" t="str">
        <f>'4T'!BJ15</f>
        <v>B0570GRTC_FOW</v>
      </c>
      <c r="C3458" s="239" t="s">
        <v>15909</v>
      </c>
      <c r="E3458" s="301" t="s">
        <v>683</v>
      </c>
      <c r="F3458" s="307">
        <f>IF(ISBLANK('4T'!O15),"##BLANK",'4T'!O15)</f>
        <v>0</v>
      </c>
    </row>
    <row r="3459" spans="2:6">
      <c r="B3459" s="1916" t="str">
        <f>'4T'!BK15</f>
        <v>B0577GRTC_SUW</v>
      </c>
      <c r="C3459" s="239" t="s">
        <v>15910</v>
      </c>
      <c r="E3459" s="301" t="s">
        <v>683</v>
      </c>
      <c r="F3459" s="307">
        <f>IF(ISBLANK('4T'!P15),"##BLANK",'4T'!P15)</f>
        <v>0</v>
      </c>
    </row>
    <row r="3460" spans="2:6">
      <c r="B3460" s="1916" t="str">
        <f>'4T'!BL15</f>
        <v>B0584GRTC_HDW</v>
      </c>
      <c r="C3460" s="239" t="s">
        <v>15911</v>
      </c>
      <c r="E3460" s="301" t="s">
        <v>683</v>
      </c>
      <c r="F3460" s="307">
        <f>IF(ISBLANK('4T'!Q15),"##BLANK",'4T'!Q15)</f>
        <v>0</v>
      </c>
    </row>
    <row r="3461" spans="2:6">
      <c r="B3461" s="1916" t="str">
        <f>'4T'!BM15</f>
        <v>B0591GRTC_STW</v>
      </c>
      <c r="C3461" s="239" t="s">
        <v>15912</v>
      </c>
      <c r="E3461" s="301" t="s">
        <v>683</v>
      </c>
      <c r="F3461" s="307">
        <f>IF(ISBLANK('4T'!R15),"##BLANK",'4T'!R15)</f>
        <v>0</v>
      </c>
    </row>
    <row r="3462" spans="2:6">
      <c r="B3462" s="1916" t="str">
        <f>'4T'!BN15</f>
        <v>B0598GRTC_SLW</v>
      </c>
      <c r="C3462" s="239" t="s">
        <v>15913</v>
      </c>
      <c r="E3462" s="301" t="s">
        <v>683</v>
      </c>
      <c r="F3462" s="307">
        <f>IF(ISBLANK('4T'!S15),"##BLANK",'4T'!S15)</f>
        <v>0</v>
      </c>
    </row>
    <row r="3463" spans="2:6">
      <c r="B3463" s="1916" t="str">
        <f>'4T'!BO15</f>
        <v>B0605GRTC_SAB</v>
      </c>
      <c r="C3463" s="239" t="s">
        <v>15914</v>
      </c>
      <c r="E3463" s="301" t="s">
        <v>683</v>
      </c>
      <c r="F3463" s="307">
        <f>IF(ISBLANK('4T'!T15),"##BLANK",'4T'!T15)</f>
        <v>0</v>
      </c>
    </row>
    <row r="3464" spans="2:6">
      <c r="B3464" s="1916" t="str">
        <f>'4T'!BP15</f>
        <v>B0612GRTC_SEB</v>
      </c>
      <c r="C3464" s="239" t="s">
        <v>15915</v>
      </c>
      <c r="E3464" s="301" t="s">
        <v>683</v>
      </c>
      <c r="F3464" s="307">
        <f>IF(ISBLANK('4T'!U15),"##BLANK",'4T'!U15)</f>
        <v>0</v>
      </c>
    </row>
    <row r="3465" spans="2:6">
      <c r="B3465" s="1916" t="str">
        <f>'4T'!BQ15</f>
        <v>B0619GRTC_SDB</v>
      </c>
      <c r="C3465" s="239" t="s">
        <v>15916</v>
      </c>
      <c r="E3465" s="301" t="s">
        <v>683</v>
      </c>
      <c r="F3465" s="307">
        <f>IF(ISBLANK('4T'!V15),"##BLANK",'4T'!V15)</f>
        <v>0</v>
      </c>
    </row>
    <row r="3466" spans="2:6">
      <c r="B3466" s="1916" t="str">
        <f>'4T'!BR15</f>
        <v>B0626GRTC_TOB</v>
      </c>
      <c r="C3466" s="239" t="s">
        <v>15712</v>
      </c>
      <c r="E3466" s="301" t="s">
        <v>683</v>
      </c>
      <c r="F3466" s="307">
        <f>IF(ISBLANK('4T'!W15),"##BLANK",'4T'!W15)</f>
        <v>0</v>
      </c>
    </row>
    <row r="3467" spans="2:6">
      <c r="B3467" s="1916" t="str">
        <f>'4T'!BA16</f>
        <v>B0873GRCE_FOW</v>
      </c>
      <c r="C3467" s="239" t="s">
        <v>15917</v>
      </c>
      <c r="E3467" s="301" t="s">
        <v>683</v>
      </c>
      <c r="F3467" s="307" t="str">
        <f>IF(ISBLANK('4T'!F16),"##BLANK",'4T'!F16)</f>
        <v>##BLANK</v>
      </c>
    </row>
    <row r="3468" spans="2:6">
      <c r="B3468" s="1916" t="str">
        <f>'4T'!BB16</f>
        <v>B0884GRCE_SUW</v>
      </c>
      <c r="C3468" s="239" t="s">
        <v>15918</v>
      </c>
      <c r="E3468" s="301" t="s">
        <v>683</v>
      </c>
      <c r="F3468" s="307" t="str">
        <f>IF(ISBLANK('4T'!G16),"##BLANK",'4T'!G16)</f>
        <v>##BLANK</v>
      </c>
    </row>
    <row r="3469" spans="2:6">
      <c r="B3469" s="1916" t="str">
        <f>'4T'!BC16</f>
        <v>B0895GRCE_HDW</v>
      </c>
      <c r="C3469" s="239" t="s">
        <v>15919</v>
      </c>
      <c r="E3469" s="301" t="s">
        <v>683</v>
      </c>
      <c r="F3469" s="307" t="str">
        <f>IF(ISBLANK('4T'!H16),"##BLANK",'4T'!H16)</f>
        <v>##BLANK</v>
      </c>
    </row>
    <row r="3470" spans="2:6">
      <c r="B3470" s="1916" t="str">
        <f>'4T'!BD16</f>
        <v>B0906GRCE_STW</v>
      </c>
      <c r="C3470" s="239" t="s">
        <v>15920</v>
      </c>
      <c r="E3470" s="301" t="s">
        <v>683</v>
      </c>
      <c r="F3470" s="307" t="str">
        <f>IF(ISBLANK('4T'!I16),"##BLANK",'4T'!I16)</f>
        <v>##BLANK</v>
      </c>
    </row>
    <row r="3471" spans="2:6">
      <c r="B3471" s="1916" t="str">
        <f>'4T'!BE16</f>
        <v>B0917GRCE_SLW</v>
      </c>
      <c r="C3471" s="239" t="s">
        <v>15921</v>
      </c>
      <c r="E3471" s="301" t="s">
        <v>683</v>
      </c>
      <c r="F3471" s="307" t="str">
        <f>IF(ISBLANK('4T'!J16),"##BLANK",'4T'!J16)</f>
        <v>##BLANK</v>
      </c>
    </row>
    <row r="3472" spans="2:6">
      <c r="B3472" s="1916" t="str">
        <f>'4T'!BF16</f>
        <v>B0928GRCE_SAB</v>
      </c>
      <c r="C3472" s="239" t="s">
        <v>15922</v>
      </c>
      <c r="E3472" s="301" t="s">
        <v>683</v>
      </c>
      <c r="F3472" s="307" t="str">
        <f>IF(ISBLANK('4T'!K16),"##BLANK",'4T'!K16)</f>
        <v>##BLANK</v>
      </c>
    </row>
    <row r="3473" spans="2:6">
      <c r="B3473" s="1916" t="str">
        <f>'4T'!BG16</f>
        <v>B0939GRCE_SEB</v>
      </c>
      <c r="C3473" s="239" t="s">
        <v>15923</v>
      </c>
      <c r="E3473" s="301" t="s">
        <v>683</v>
      </c>
      <c r="F3473" s="307" t="str">
        <f>IF(ISBLANK('4T'!L16),"##BLANK",'4T'!L16)</f>
        <v>##BLANK</v>
      </c>
    </row>
    <row r="3474" spans="2:6">
      <c r="B3474" s="1916" t="str">
        <f>'4T'!BH16</f>
        <v>B0950GRCE_SDB</v>
      </c>
      <c r="C3474" s="239" t="s">
        <v>15924</v>
      </c>
      <c r="E3474" s="301" t="s">
        <v>683</v>
      </c>
      <c r="F3474" s="307" t="str">
        <f>IF(ISBLANK('4T'!M16),"##BLANK",'4T'!M16)</f>
        <v>##BLANK</v>
      </c>
    </row>
    <row r="3475" spans="2:6">
      <c r="B3475" s="1916" t="str">
        <f>'4T'!BI16</f>
        <v>B0758GRCE_TOB</v>
      </c>
      <c r="C3475" s="239" t="s">
        <v>15718</v>
      </c>
      <c r="E3475" s="301" t="s">
        <v>683</v>
      </c>
      <c r="F3475" s="307">
        <f>IF(ISBLANK('4T'!N16),"##BLANK",'4T'!N16)</f>
        <v>0</v>
      </c>
    </row>
    <row r="3476" spans="2:6">
      <c r="B3476" s="1916" t="str">
        <f>'4T'!BJ16</f>
        <v>B0961GRCC_FOW</v>
      </c>
      <c r="C3476" s="239" t="s">
        <v>15925</v>
      </c>
      <c r="E3476" s="301" t="s">
        <v>683</v>
      </c>
      <c r="F3476" s="307" t="str">
        <f>IF(ISBLANK('4T'!O16),"##BLANK",'4T'!O16)</f>
        <v>##BLANK</v>
      </c>
    </row>
    <row r="3477" spans="2:6">
      <c r="B3477" s="1916" t="str">
        <f>'4T'!BK16</f>
        <v>B0972GRCC_SUW</v>
      </c>
      <c r="C3477" s="239" t="s">
        <v>15926</v>
      </c>
      <c r="E3477" s="301" t="s">
        <v>683</v>
      </c>
      <c r="F3477" s="307" t="str">
        <f>IF(ISBLANK('4T'!P16),"##BLANK",'4T'!P16)</f>
        <v>##BLANK</v>
      </c>
    </row>
    <row r="3478" spans="2:6">
      <c r="B3478" s="1916" t="str">
        <f>'4T'!BL16</f>
        <v>B0983GRCC_HDW</v>
      </c>
      <c r="C3478" s="239" t="s">
        <v>15927</v>
      </c>
      <c r="E3478" s="301" t="s">
        <v>683</v>
      </c>
      <c r="F3478" s="307" t="str">
        <f>IF(ISBLANK('4T'!Q16),"##BLANK",'4T'!Q16)</f>
        <v>##BLANK</v>
      </c>
    </row>
    <row r="3479" spans="2:6">
      <c r="B3479" s="1916" t="str">
        <f>'4T'!BM16</f>
        <v>B0994GRCC_STW</v>
      </c>
      <c r="C3479" s="239" t="s">
        <v>15928</v>
      </c>
      <c r="E3479" s="301" t="s">
        <v>683</v>
      </c>
      <c r="F3479" s="307" t="str">
        <f>IF(ISBLANK('4T'!R16),"##BLANK",'4T'!R16)</f>
        <v>##BLANK</v>
      </c>
    </row>
    <row r="3480" spans="2:6">
      <c r="B3480" s="1916" t="str">
        <f>'4T'!BN16</f>
        <v>B1006GRCC_SLW</v>
      </c>
      <c r="C3480" s="239" t="s">
        <v>15929</v>
      </c>
      <c r="E3480" s="301" t="s">
        <v>683</v>
      </c>
      <c r="F3480" s="307" t="str">
        <f>IF(ISBLANK('4T'!S16),"##BLANK",'4T'!S16)</f>
        <v>##BLANK</v>
      </c>
    </row>
    <row r="3481" spans="2:6">
      <c r="B3481" s="1916" t="str">
        <f>'4T'!BO16</f>
        <v>B1017GRCC_SAB</v>
      </c>
      <c r="C3481" s="239" t="s">
        <v>15930</v>
      </c>
      <c r="E3481" s="301" t="s">
        <v>683</v>
      </c>
      <c r="F3481" s="307" t="str">
        <f>IF(ISBLANK('4T'!T16),"##BLANK",'4T'!T16)</f>
        <v>##BLANK</v>
      </c>
    </row>
    <row r="3482" spans="2:6">
      <c r="B3482" s="1916" t="str">
        <f>'4T'!BP16</f>
        <v>B1028GRCC_SEB</v>
      </c>
      <c r="C3482" s="239" t="s">
        <v>15931</v>
      </c>
      <c r="E3482" s="301" t="s">
        <v>683</v>
      </c>
      <c r="F3482" s="307" t="str">
        <f>IF(ISBLANK('4T'!U16),"##BLANK",'4T'!U16)</f>
        <v>##BLANK</v>
      </c>
    </row>
    <row r="3483" spans="2:6">
      <c r="B3483" s="1916" t="str">
        <f>'4T'!BQ16</f>
        <v>B1039GRCC_SDB</v>
      </c>
      <c r="C3483" s="239" t="s">
        <v>15932</v>
      </c>
      <c r="E3483" s="301" t="s">
        <v>683</v>
      </c>
      <c r="F3483" s="307" t="str">
        <f>IF(ISBLANK('4T'!V16),"##BLANK",'4T'!V16)</f>
        <v>##BLANK</v>
      </c>
    </row>
    <row r="3484" spans="2:6">
      <c r="B3484" s="1916" t="str">
        <f>'4T'!BR16</f>
        <v>B0764GRCC_TOB</v>
      </c>
      <c r="C3484" s="239" t="s">
        <v>15724</v>
      </c>
      <c r="E3484" s="301" t="s">
        <v>683</v>
      </c>
      <c r="F3484" s="307">
        <f>IF(ISBLANK('4T'!W16),"##BLANK",'4T'!W16)</f>
        <v>0</v>
      </c>
    </row>
    <row r="3485" spans="2:6">
      <c r="B3485" s="1916" t="str">
        <f>'4T'!BA17</f>
        <v>B0874GROE_FOW</v>
      </c>
      <c r="C3485" s="239" t="s">
        <v>15933</v>
      </c>
      <c r="E3485" s="301" t="s">
        <v>683</v>
      </c>
      <c r="F3485" s="307" t="str">
        <f>IF(ISBLANK('4T'!F17),"##BLANK",'4T'!F17)</f>
        <v>##BLANK</v>
      </c>
    </row>
    <row r="3486" spans="2:6">
      <c r="B3486" s="1916" t="str">
        <f>'4T'!BB17</f>
        <v>B0885GROE_SUW</v>
      </c>
      <c r="C3486" s="239" t="s">
        <v>15934</v>
      </c>
      <c r="E3486" s="301" t="s">
        <v>683</v>
      </c>
      <c r="F3486" s="307" t="str">
        <f>IF(ISBLANK('4T'!G17),"##BLANK",'4T'!G17)</f>
        <v>##BLANK</v>
      </c>
    </row>
    <row r="3487" spans="2:6">
      <c r="B3487" s="1916" t="str">
        <f>'4T'!BC17</f>
        <v>B0896GROE_HDW</v>
      </c>
      <c r="C3487" s="239" t="s">
        <v>15935</v>
      </c>
      <c r="E3487" s="301" t="s">
        <v>683</v>
      </c>
      <c r="F3487" s="307" t="str">
        <f>IF(ISBLANK('4T'!H17),"##BLANK",'4T'!H17)</f>
        <v>##BLANK</v>
      </c>
    </row>
    <row r="3488" spans="2:6">
      <c r="B3488" s="1916" t="str">
        <f>'4T'!BD17</f>
        <v>B0907GROE_STW</v>
      </c>
      <c r="C3488" s="239" t="s">
        <v>15936</v>
      </c>
      <c r="E3488" s="301" t="s">
        <v>683</v>
      </c>
      <c r="F3488" s="307" t="str">
        <f>IF(ISBLANK('4T'!I17),"##BLANK",'4T'!I17)</f>
        <v>##BLANK</v>
      </c>
    </row>
    <row r="3489" spans="2:6">
      <c r="B3489" s="1916" t="str">
        <f>'4T'!BE17</f>
        <v>B0918GROE_SLW</v>
      </c>
      <c r="C3489" s="239" t="s">
        <v>15937</v>
      </c>
      <c r="E3489" s="301" t="s">
        <v>683</v>
      </c>
      <c r="F3489" s="307" t="str">
        <f>IF(ISBLANK('4T'!J17),"##BLANK",'4T'!J17)</f>
        <v>##BLANK</v>
      </c>
    </row>
    <row r="3490" spans="2:6">
      <c r="B3490" s="1916" t="str">
        <f>'4T'!BF17</f>
        <v>B0929GROE_SAB</v>
      </c>
      <c r="C3490" s="239" t="s">
        <v>15938</v>
      </c>
      <c r="E3490" s="301" t="s">
        <v>683</v>
      </c>
      <c r="F3490" s="307" t="str">
        <f>IF(ISBLANK('4T'!K17),"##BLANK",'4T'!K17)</f>
        <v>##BLANK</v>
      </c>
    </row>
    <row r="3491" spans="2:6">
      <c r="B3491" s="1916" t="str">
        <f>'4T'!BG17</f>
        <v>B0940GROE_SEB</v>
      </c>
      <c r="C3491" s="239" t="s">
        <v>15939</v>
      </c>
      <c r="E3491" s="301" t="s">
        <v>683</v>
      </c>
      <c r="F3491" s="307" t="str">
        <f>IF(ISBLANK('4T'!L17),"##BLANK",'4T'!L17)</f>
        <v>##BLANK</v>
      </c>
    </row>
    <row r="3492" spans="2:6">
      <c r="B3492" s="1916" t="str">
        <f>'4T'!BH17</f>
        <v>B0951GROE_SDB</v>
      </c>
      <c r="C3492" s="239" t="s">
        <v>15940</v>
      </c>
      <c r="E3492" s="301" t="s">
        <v>683</v>
      </c>
      <c r="F3492" s="307" t="str">
        <f>IF(ISBLANK('4T'!M17),"##BLANK",'4T'!M17)</f>
        <v>##BLANK</v>
      </c>
    </row>
    <row r="3493" spans="2:6">
      <c r="B3493" s="1916" t="str">
        <f>'4T'!BI17</f>
        <v>B0759GROE_TOB</v>
      </c>
      <c r="C3493" s="239" t="s">
        <v>15730</v>
      </c>
      <c r="E3493" s="301" t="s">
        <v>683</v>
      </c>
      <c r="F3493" s="307">
        <f>IF(ISBLANK('4T'!N17),"##BLANK",'4T'!N17)</f>
        <v>0</v>
      </c>
    </row>
    <row r="3494" spans="2:6">
      <c r="B3494" s="1916" t="str">
        <f>'4T'!BJ17</f>
        <v>B0962GROC_FOW</v>
      </c>
      <c r="C3494" s="239" t="s">
        <v>15941</v>
      </c>
      <c r="E3494" s="301" t="s">
        <v>683</v>
      </c>
      <c r="F3494" s="307" t="str">
        <f>IF(ISBLANK('4T'!O17),"##BLANK",'4T'!O17)</f>
        <v>##BLANK</v>
      </c>
    </row>
    <row r="3495" spans="2:6">
      <c r="B3495" s="1916" t="str">
        <f>'4T'!BK17</f>
        <v>B0973GROC_SUW</v>
      </c>
      <c r="C3495" s="239" t="s">
        <v>15942</v>
      </c>
      <c r="E3495" s="301" t="s">
        <v>683</v>
      </c>
      <c r="F3495" s="307" t="str">
        <f>IF(ISBLANK('4T'!P17),"##BLANK",'4T'!P17)</f>
        <v>##BLANK</v>
      </c>
    </row>
    <row r="3496" spans="2:6">
      <c r="B3496" s="1916" t="str">
        <f>'4T'!BL17</f>
        <v>B0984GROC_HDW</v>
      </c>
      <c r="C3496" s="239" t="s">
        <v>15943</v>
      </c>
      <c r="E3496" s="301" t="s">
        <v>683</v>
      </c>
      <c r="F3496" s="307" t="str">
        <f>IF(ISBLANK('4T'!Q17),"##BLANK",'4T'!Q17)</f>
        <v>##BLANK</v>
      </c>
    </row>
    <row r="3497" spans="2:6">
      <c r="B3497" s="1916" t="str">
        <f>'4T'!BM17</f>
        <v>B0995GROC_STW</v>
      </c>
      <c r="C3497" s="239" t="s">
        <v>15944</v>
      </c>
      <c r="E3497" s="301" t="s">
        <v>683</v>
      </c>
      <c r="F3497" s="307" t="str">
        <f>IF(ISBLANK('4T'!R17),"##BLANK",'4T'!R17)</f>
        <v>##BLANK</v>
      </c>
    </row>
    <row r="3498" spans="2:6">
      <c r="B3498" s="1916" t="str">
        <f>'4T'!BN17</f>
        <v>B1007GROC_SLW</v>
      </c>
      <c r="C3498" s="239" t="s">
        <v>15945</v>
      </c>
      <c r="E3498" s="301" t="s">
        <v>683</v>
      </c>
      <c r="F3498" s="307" t="str">
        <f>IF(ISBLANK('4T'!S17),"##BLANK",'4T'!S17)</f>
        <v>##BLANK</v>
      </c>
    </row>
    <row r="3499" spans="2:6">
      <c r="B3499" s="1916" t="str">
        <f>'4T'!BO17</f>
        <v>B1018GROC_SAB</v>
      </c>
      <c r="C3499" s="239" t="s">
        <v>15946</v>
      </c>
      <c r="E3499" s="301" t="s">
        <v>683</v>
      </c>
      <c r="F3499" s="307" t="str">
        <f>IF(ISBLANK('4T'!T17),"##BLANK",'4T'!T17)</f>
        <v>##BLANK</v>
      </c>
    </row>
    <row r="3500" spans="2:6">
      <c r="B3500" s="1916" t="str">
        <f>'4T'!BP17</f>
        <v>B1029GROC_SEB</v>
      </c>
      <c r="C3500" s="239" t="s">
        <v>15947</v>
      </c>
      <c r="E3500" s="301" t="s">
        <v>683</v>
      </c>
      <c r="F3500" s="307" t="str">
        <f>IF(ISBLANK('4T'!U17),"##BLANK",'4T'!U17)</f>
        <v>##BLANK</v>
      </c>
    </row>
    <row r="3501" spans="2:6">
      <c r="B3501" s="1916" t="str">
        <f>'4T'!BQ17</f>
        <v>B1040GROC_SDB</v>
      </c>
      <c r="C3501" s="239" t="s">
        <v>15948</v>
      </c>
      <c r="E3501" s="301" t="s">
        <v>683</v>
      </c>
      <c r="F3501" s="307" t="str">
        <f>IF(ISBLANK('4T'!V17),"##BLANK",'4T'!V17)</f>
        <v>##BLANK</v>
      </c>
    </row>
    <row r="3502" spans="2:6">
      <c r="B3502" s="1916" t="str">
        <f>'4T'!BR17</f>
        <v>B0765GROC_TOB</v>
      </c>
      <c r="C3502" s="239" t="s">
        <v>15736</v>
      </c>
      <c r="E3502" s="301" t="s">
        <v>683</v>
      </c>
      <c r="F3502" s="307">
        <f>IF(ISBLANK('4T'!W17),"##BLANK",'4T'!W17)</f>
        <v>0</v>
      </c>
    </row>
    <row r="3503" spans="2:6">
      <c r="B3503" s="1916" t="str">
        <f>'4T'!BA18</f>
        <v>B0509GRTE_FOW</v>
      </c>
      <c r="C3503" s="239" t="s">
        <v>15949</v>
      </c>
      <c r="E3503" s="301" t="s">
        <v>683</v>
      </c>
      <c r="F3503" s="307">
        <f>IF(ISBLANK('4T'!F18),"##BLANK",'4T'!F18)</f>
        <v>0</v>
      </c>
    </row>
    <row r="3504" spans="2:6">
      <c r="B3504" s="1916" t="str">
        <f>'4T'!BB18</f>
        <v>B0516GRTE_SUW</v>
      </c>
      <c r="C3504" s="239" t="s">
        <v>15950</v>
      </c>
      <c r="E3504" s="301" t="s">
        <v>683</v>
      </c>
      <c r="F3504" s="307">
        <f>IF(ISBLANK('4T'!G18),"##BLANK",'4T'!G18)</f>
        <v>0</v>
      </c>
    </row>
    <row r="3505" spans="2:6">
      <c r="B3505" s="1916" t="str">
        <f>'4T'!BC18</f>
        <v>B0523GRTE_HDW</v>
      </c>
      <c r="C3505" s="239" t="s">
        <v>15951</v>
      </c>
      <c r="E3505" s="301" t="s">
        <v>683</v>
      </c>
      <c r="F3505" s="307">
        <f>IF(ISBLANK('4T'!H18),"##BLANK",'4T'!H18)</f>
        <v>0</v>
      </c>
    </row>
    <row r="3506" spans="2:6">
      <c r="B3506" s="1916" t="str">
        <f>'4T'!BD18</f>
        <v>B0530GRTE_STW</v>
      </c>
      <c r="C3506" s="239" t="s">
        <v>15952</v>
      </c>
      <c r="E3506" s="301" t="s">
        <v>683</v>
      </c>
      <c r="F3506" s="307">
        <f>IF(ISBLANK('4T'!I18),"##BLANK",'4T'!I18)</f>
        <v>0</v>
      </c>
    </row>
    <row r="3507" spans="2:6">
      <c r="B3507" s="1916" t="str">
        <f>'4T'!BE18</f>
        <v>B0537GRTE_SLW</v>
      </c>
      <c r="C3507" s="239" t="s">
        <v>15953</v>
      </c>
      <c r="E3507" s="301" t="s">
        <v>683</v>
      </c>
      <c r="F3507" s="307">
        <f>IF(ISBLANK('4T'!J18),"##BLANK",'4T'!J18)</f>
        <v>0</v>
      </c>
    </row>
    <row r="3508" spans="2:6">
      <c r="B3508" s="1916" t="str">
        <f>'4T'!BF18</f>
        <v>B0543GRTE_SAB</v>
      </c>
      <c r="C3508" s="239" t="s">
        <v>15954</v>
      </c>
      <c r="E3508" s="301" t="s">
        <v>683</v>
      </c>
      <c r="F3508" s="307">
        <f>IF(ISBLANK('4T'!K18),"##BLANK",'4T'!K18)</f>
        <v>0</v>
      </c>
    </row>
    <row r="3509" spans="2:6">
      <c r="B3509" s="1916" t="str">
        <f>'4T'!BG18</f>
        <v>B0550GRTE_SEB</v>
      </c>
      <c r="C3509" s="239" t="s">
        <v>15955</v>
      </c>
      <c r="E3509" s="301" t="s">
        <v>683</v>
      </c>
      <c r="F3509" s="307">
        <f>IF(ISBLANK('4T'!L18),"##BLANK",'4T'!L18)</f>
        <v>0</v>
      </c>
    </row>
    <row r="3510" spans="2:6">
      <c r="B3510" s="1916" t="str">
        <f>'4T'!BH18</f>
        <v>B0557GRTE_SDB</v>
      </c>
      <c r="C3510" s="239" t="s">
        <v>15956</v>
      </c>
      <c r="E3510" s="301" t="s">
        <v>683</v>
      </c>
      <c r="F3510" s="307">
        <f>IF(ISBLANK('4T'!M18),"##BLANK",'4T'!M18)</f>
        <v>0</v>
      </c>
    </row>
    <row r="3511" spans="2:6">
      <c r="B3511" s="1916" t="str">
        <f>'4T'!BI18</f>
        <v>B0564GRTE_TOB</v>
      </c>
      <c r="C3511" s="239" t="s">
        <v>15742</v>
      </c>
      <c r="E3511" s="301" t="s">
        <v>683</v>
      </c>
      <c r="F3511" s="307">
        <f>IF(ISBLANK('4T'!N18),"##BLANK",'4T'!N18)</f>
        <v>0</v>
      </c>
    </row>
    <row r="3512" spans="2:6">
      <c r="B3512" s="1916" t="str">
        <f>'4T'!BJ18</f>
        <v>B0571GRTC_FOW</v>
      </c>
      <c r="C3512" s="239" t="s">
        <v>15957</v>
      </c>
      <c r="E3512" s="301" t="s">
        <v>683</v>
      </c>
      <c r="F3512" s="307">
        <f>IF(ISBLANK('4T'!O18),"##BLANK",'4T'!O18)</f>
        <v>0</v>
      </c>
    </row>
    <row r="3513" spans="2:6">
      <c r="B3513" s="1916" t="str">
        <f>'4T'!BK18</f>
        <v>B0578GRTC_SUW</v>
      </c>
      <c r="C3513" s="239" t="s">
        <v>15958</v>
      </c>
      <c r="E3513" s="301" t="s">
        <v>683</v>
      </c>
      <c r="F3513" s="307">
        <f>IF(ISBLANK('4T'!P18),"##BLANK",'4T'!P18)</f>
        <v>0</v>
      </c>
    </row>
    <row r="3514" spans="2:6">
      <c r="B3514" s="1916" t="str">
        <f>'4T'!BL18</f>
        <v>B0585GRTC_HDW</v>
      </c>
      <c r="C3514" s="239" t="s">
        <v>15959</v>
      </c>
      <c r="E3514" s="301" t="s">
        <v>683</v>
      </c>
      <c r="F3514" s="307">
        <f>IF(ISBLANK('4T'!Q18),"##BLANK",'4T'!Q18)</f>
        <v>0</v>
      </c>
    </row>
    <row r="3515" spans="2:6">
      <c r="B3515" s="1916" t="str">
        <f>'4T'!BM18</f>
        <v>B0592GRTC_STW</v>
      </c>
      <c r="C3515" s="239" t="s">
        <v>15960</v>
      </c>
      <c r="E3515" s="301" t="s">
        <v>683</v>
      </c>
      <c r="F3515" s="307">
        <f>IF(ISBLANK('4T'!R18),"##BLANK",'4T'!R18)</f>
        <v>0</v>
      </c>
    </row>
    <row r="3516" spans="2:6">
      <c r="B3516" s="1916" t="str">
        <f>'4T'!BN18</f>
        <v>B0599GRTC_SLW</v>
      </c>
      <c r="C3516" s="239" t="s">
        <v>15961</v>
      </c>
      <c r="E3516" s="301" t="s">
        <v>683</v>
      </c>
      <c r="F3516" s="307">
        <f>IF(ISBLANK('4T'!S18),"##BLANK",'4T'!S18)</f>
        <v>0</v>
      </c>
    </row>
    <row r="3517" spans="2:6">
      <c r="B3517" s="1916" t="str">
        <f>'4T'!BO18</f>
        <v>B0606GRTC_SAB</v>
      </c>
      <c r="C3517" s="239" t="s">
        <v>15962</v>
      </c>
      <c r="E3517" s="301" t="s">
        <v>683</v>
      </c>
      <c r="F3517" s="307">
        <f>IF(ISBLANK('4T'!T18),"##BLANK",'4T'!T18)</f>
        <v>0</v>
      </c>
    </row>
    <row r="3518" spans="2:6">
      <c r="B3518" s="1916" t="str">
        <f>'4T'!BP18</f>
        <v>B0613GRTC_SEB</v>
      </c>
      <c r="C3518" s="239" t="s">
        <v>15963</v>
      </c>
      <c r="E3518" s="301" t="s">
        <v>683</v>
      </c>
      <c r="F3518" s="307">
        <f>IF(ISBLANK('4T'!U18),"##BLANK",'4T'!U18)</f>
        <v>0</v>
      </c>
    </row>
    <row r="3519" spans="2:6">
      <c r="B3519" s="1916" t="str">
        <f>'4T'!BQ18</f>
        <v>B0620GRTC_SDB</v>
      </c>
      <c r="C3519" s="239" t="s">
        <v>15964</v>
      </c>
      <c r="E3519" s="301" t="s">
        <v>683</v>
      </c>
      <c r="F3519" s="307">
        <f>IF(ISBLANK('4T'!V18),"##BLANK",'4T'!V18)</f>
        <v>0</v>
      </c>
    </row>
    <row r="3520" spans="2:6">
      <c r="B3520" s="1916" t="str">
        <f>'4T'!BR18</f>
        <v>B0627GRTC_TOB</v>
      </c>
      <c r="C3520" s="239" t="s">
        <v>15748</v>
      </c>
      <c r="E3520" s="301" t="s">
        <v>683</v>
      </c>
      <c r="F3520" s="307">
        <f>IF(ISBLANK('4T'!W18),"##BLANK",'4T'!W18)</f>
        <v>0</v>
      </c>
    </row>
    <row r="3521" spans="2:6">
      <c r="B3521" s="1916" t="str">
        <f>'4T'!BA19</f>
        <v>B0876GRCE_FOW</v>
      </c>
      <c r="C3521" s="239" t="s">
        <v>15965</v>
      </c>
      <c r="E3521" s="301" t="s">
        <v>683</v>
      </c>
      <c r="F3521" s="307" t="str">
        <f>IF(ISBLANK('4T'!F19),"##BLANK",'4T'!F19)</f>
        <v>##BLANK</v>
      </c>
    </row>
    <row r="3522" spans="2:6">
      <c r="B3522" s="1916" t="str">
        <f>'4T'!BB19</f>
        <v>B0887GRCE_SUW</v>
      </c>
      <c r="C3522" s="239" t="s">
        <v>15966</v>
      </c>
      <c r="E3522" s="301" t="s">
        <v>683</v>
      </c>
      <c r="F3522" s="307" t="str">
        <f>IF(ISBLANK('4T'!G19),"##BLANK",'4T'!G19)</f>
        <v>##BLANK</v>
      </c>
    </row>
    <row r="3523" spans="2:6">
      <c r="B3523" s="1916" t="str">
        <f>'4T'!BC19</f>
        <v>B0898GRCE_HDW</v>
      </c>
      <c r="C3523" s="239" t="s">
        <v>15967</v>
      </c>
      <c r="E3523" s="301" t="s">
        <v>683</v>
      </c>
      <c r="F3523" s="307" t="str">
        <f>IF(ISBLANK('4T'!H19),"##BLANK",'4T'!H19)</f>
        <v>##BLANK</v>
      </c>
    </row>
    <row r="3524" spans="2:6">
      <c r="B3524" s="1916" t="str">
        <f>'4T'!BD19</f>
        <v>B0909GRCE_STW</v>
      </c>
      <c r="C3524" s="239" t="s">
        <v>15968</v>
      </c>
      <c r="E3524" s="301" t="s">
        <v>683</v>
      </c>
      <c r="F3524" s="307" t="str">
        <f>IF(ISBLANK('4T'!I19),"##BLANK",'4T'!I19)</f>
        <v>##BLANK</v>
      </c>
    </row>
    <row r="3525" spans="2:6">
      <c r="B3525" s="1916" t="str">
        <f>'4T'!BE19</f>
        <v>B0920GRCE_SLW</v>
      </c>
      <c r="C3525" s="239" t="s">
        <v>15969</v>
      </c>
      <c r="E3525" s="301" t="s">
        <v>683</v>
      </c>
      <c r="F3525" s="307" t="str">
        <f>IF(ISBLANK('4T'!J19),"##BLANK",'4T'!J19)</f>
        <v>##BLANK</v>
      </c>
    </row>
    <row r="3526" spans="2:6">
      <c r="B3526" s="1916" t="str">
        <f>'4T'!BF19</f>
        <v>B0931GRCE_SAB</v>
      </c>
      <c r="C3526" s="239" t="s">
        <v>15970</v>
      </c>
      <c r="E3526" s="301" t="s">
        <v>683</v>
      </c>
      <c r="F3526" s="307" t="str">
        <f>IF(ISBLANK('4T'!K19),"##BLANK",'4T'!K19)</f>
        <v>##BLANK</v>
      </c>
    </row>
    <row r="3527" spans="2:6">
      <c r="B3527" s="1916" t="str">
        <f>'4T'!BG19</f>
        <v>B0942GRCE_SEB</v>
      </c>
      <c r="C3527" s="239" t="s">
        <v>15971</v>
      </c>
      <c r="E3527" s="301" t="s">
        <v>683</v>
      </c>
      <c r="F3527" s="307" t="str">
        <f>IF(ISBLANK('4T'!L19),"##BLANK",'4T'!L19)</f>
        <v>##BLANK</v>
      </c>
    </row>
    <row r="3528" spans="2:6">
      <c r="B3528" s="1916" t="str">
        <f>'4T'!BH19</f>
        <v>B0953GRCE_SDB</v>
      </c>
      <c r="C3528" s="239" t="s">
        <v>15972</v>
      </c>
      <c r="E3528" s="301" t="s">
        <v>683</v>
      </c>
      <c r="F3528" s="307" t="str">
        <f>IF(ISBLANK('4T'!M19),"##BLANK",'4T'!M19)</f>
        <v>##BLANK</v>
      </c>
    </row>
    <row r="3529" spans="2:6">
      <c r="B3529" s="1916" t="str">
        <f>'4T'!BI19</f>
        <v>B0760GRCE_TOB</v>
      </c>
      <c r="C3529" s="239" t="s">
        <v>15754</v>
      </c>
      <c r="E3529" s="301" t="s">
        <v>683</v>
      </c>
      <c r="F3529" s="307">
        <f>IF(ISBLANK('4T'!N19),"##BLANK",'4T'!N19)</f>
        <v>0</v>
      </c>
    </row>
    <row r="3530" spans="2:6">
      <c r="B3530" s="1916" t="str">
        <f>'4T'!BJ19</f>
        <v>B0964GRCC_FOW</v>
      </c>
      <c r="C3530" s="239" t="s">
        <v>15973</v>
      </c>
      <c r="E3530" s="301" t="s">
        <v>683</v>
      </c>
      <c r="F3530" s="307" t="str">
        <f>IF(ISBLANK('4T'!O19),"##BLANK",'4T'!O19)</f>
        <v>##BLANK</v>
      </c>
    </row>
    <row r="3531" spans="2:6">
      <c r="B3531" s="1916" t="str">
        <f>'4T'!BK19</f>
        <v>B0975GRCC_SUW</v>
      </c>
      <c r="C3531" s="239" t="s">
        <v>15974</v>
      </c>
      <c r="E3531" s="301" t="s">
        <v>683</v>
      </c>
      <c r="F3531" s="307" t="str">
        <f>IF(ISBLANK('4T'!P19),"##BLANK",'4T'!P19)</f>
        <v>##BLANK</v>
      </c>
    </row>
    <row r="3532" spans="2:6">
      <c r="B3532" s="1916" t="str">
        <f>'4T'!BL19</f>
        <v>B0986GRCC_HDW</v>
      </c>
      <c r="C3532" s="239" t="s">
        <v>15975</v>
      </c>
      <c r="E3532" s="301" t="s">
        <v>683</v>
      </c>
      <c r="F3532" s="307" t="str">
        <f>IF(ISBLANK('4T'!Q19),"##BLANK",'4T'!Q19)</f>
        <v>##BLANK</v>
      </c>
    </row>
    <row r="3533" spans="2:6">
      <c r="B3533" s="1916" t="str">
        <f>'4T'!BM19</f>
        <v>B0997GRCC_STW</v>
      </c>
      <c r="C3533" s="239" t="s">
        <v>15976</v>
      </c>
      <c r="E3533" s="301" t="s">
        <v>683</v>
      </c>
      <c r="F3533" s="307" t="str">
        <f>IF(ISBLANK('4T'!R19),"##BLANK",'4T'!R19)</f>
        <v>##BLANK</v>
      </c>
    </row>
    <row r="3534" spans="2:6">
      <c r="B3534" s="1916" t="str">
        <f>'4T'!BN19</f>
        <v>B1009GRCC_SLW</v>
      </c>
      <c r="C3534" s="239" t="s">
        <v>15977</v>
      </c>
      <c r="E3534" s="301" t="s">
        <v>683</v>
      </c>
      <c r="F3534" s="307" t="str">
        <f>IF(ISBLANK('4T'!S19),"##BLANK",'4T'!S19)</f>
        <v>##BLANK</v>
      </c>
    </row>
    <row r="3535" spans="2:6">
      <c r="B3535" s="1916" t="str">
        <f>'4T'!BO19</f>
        <v>B1020GRCC_SAB</v>
      </c>
      <c r="C3535" s="239" t="s">
        <v>15978</v>
      </c>
      <c r="E3535" s="301" t="s">
        <v>683</v>
      </c>
      <c r="F3535" s="307" t="str">
        <f>IF(ISBLANK('4T'!T19),"##BLANK",'4T'!T19)</f>
        <v>##BLANK</v>
      </c>
    </row>
    <row r="3536" spans="2:6">
      <c r="B3536" s="1916" t="str">
        <f>'4T'!BP19</f>
        <v>B1031GRCC_SEB</v>
      </c>
      <c r="C3536" s="239" t="s">
        <v>15979</v>
      </c>
      <c r="E3536" s="301" t="s">
        <v>683</v>
      </c>
      <c r="F3536" s="307" t="str">
        <f>IF(ISBLANK('4T'!U19),"##BLANK",'4T'!U19)</f>
        <v>##BLANK</v>
      </c>
    </row>
    <row r="3537" spans="2:6">
      <c r="B3537" s="1916" t="str">
        <f>'4T'!BQ19</f>
        <v>B1042GRCC_SDB</v>
      </c>
      <c r="C3537" s="239" t="s">
        <v>15980</v>
      </c>
      <c r="E3537" s="301" t="s">
        <v>683</v>
      </c>
      <c r="F3537" s="307" t="str">
        <f>IF(ISBLANK('4T'!V19),"##BLANK",'4T'!V19)</f>
        <v>##BLANK</v>
      </c>
    </row>
    <row r="3538" spans="2:6">
      <c r="B3538" s="1916" t="str">
        <f>'4T'!BR19</f>
        <v>B0766GRCC_TOB</v>
      </c>
      <c r="C3538" s="239" t="s">
        <v>15760</v>
      </c>
      <c r="E3538" s="301" t="s">
        <v>683</v>
      </c>
      <c r="F3538" s="307">
        <f>IF(ISBLANK('4T'!W19),"##BLANK",'4T'!W19)</f>
        <v>0</v>
      </c>
    </row>
    <row r="3539" spans="2:6">
      <c r="B3539" s="1916" t="str">
        <f>'4T'!BA20</f>
        <v>B0877GROE_FOW</v>
      </c>
      <c r="C3539" s="239" t="s">
        <v>15981</v>
      </c>
      <c r="E3539" s="301" t="s">
        <v>683</v>
      </c>
      <c r="F3539" s="307" t="str">
        <f>IF(ISBLANK('4T'!F20),"##BLANK",'4T'!F20)</f>
        <v>##BLANK</v>
      </c>
    </row>
    <row r="3540" spans="2:6">
      <c r="B3540" s="1916" t="str">
        <f>'4T'!BB20</f>
        <v>B0888GROE_SUW</v>
      </c>
      <c r="C3540" s="239" t="s">
        <v>15982</v>
      </c>
      <c r="E3540" s="301" t="s">
        <v>683</v>
      </c>
      <c r="F3540" s="307" t="str">
        <f>IF(ISBLANK('4T'!G20),"##BLANK",'4T'!G20)</f>
        <v>##BLANK</v>
      </c>
    </row>
    <row r="3541" spans="2:6">
      <c r="B3541" s="1916" t="str">
        <f>'4T'!BC20</f>
        <v>B0899GROE_HDW</v>
      </c>
      <c r="C3541" s="239" t="s">
        <v>15983</v>
      </c>
      <c r="E3541" s="301" t="s">
        <v>683</v>
      </c>
      <c r="F3541" s="307" t="str">
        <f>IF(ISBLANK('4T'!H20),"##BLANK",'4T'!H20)</f>
        <v>##BLANK</v>
      </c>
    </row>
    <row r="3542" spans="2:6">
      <c r="B3542" s="1916" t="str">
        <f>'4T'!BD20</f>
        <v>B0910GROE_STW</v>
      </c>
      <c r="C3542" s="239" t="s">
        <v>15984</v>
      </c>
      <c r="E3542" s="301" t="s">
        <v>683</v>
      </c>
      <c r="F3542" s="307" t="str">
        <f>IF(ISBLANK('4T'!I20),"##BLANK",'4T'!I20)</f>
        <v>##BLANK</v>
      </c>
    </row>
    <row r="3543" spans="2:6">
      <c r="B3543" s="1916" t="str">
        <f>'4T'!BE20</f>
        <v>B0921GROE_SLW</v>
      </c>
      <c r="C3543" s="239" t="s">
        <v>15985</v>
      </c>
      <c r="E3543" s="301" t="s">
        <v>683</v>
      </c>
      <c r="F3543" s="307" t="str">
        <f>IF(ISBLANK('4T'!J20),"##BLANK",'4T'!J20)</f>
        <v>##BLANK</v>
      </c>
    </row>
    <row r="3544" spans="2:6">
      <c r="B3544" s="1916" t="str">
        <f>'4T'!BF20</f>
        <v>B0932GROE_SAB</v>
      </c>
      <c r="C3544" s="239" t="s">
        <v>15986</v>
      </c>
      <c r="E3544" s="301" t="s">
        <v>683</v>
      </c>
      <c r="F3544" s="307" t="str">
        <f>IF(ISBLANK('4T'!K20),"##BLANK",'4T'!K20)</f>
        <v>##BLANK</v>
      </c>
    </row>
    <row r="3545" spans="2:6">
      <c r="B3545" s="1916" t="str">
        <f>'4T'!BG20</f>
        <v>B0943GROE_SEB</v>
      </c>
      <c r="C3545" s="239" t="s">
        <v>15987</v>
      </c>
      <c r="E3545" s="301" t="s">
        <v>683</v>
      </c>
      <c r="F3545" s="307" t="str">
        <f>IF(ISBLANK('4T'!L20),"##BLANK",'4T'!L20)</f>
        <v>##BLANK</v>
      </c>
    </row>
    <row r="3546" spans="2:6">
      <c r="B3546" s="1916" t="str">
        <f>'4T'!BH20</f>
        <v>B0954GROE_SDB</v>
      </c>
      <c r="C3546" s="239" t="s">
        <v>15988</v>
      </c>
      <c r="E3546" s="301" t="s">
        <v>683</v>
      </c>
      <c r="F3546" s="307" t="str">
        <f>IF(ISBLANK('4T'!M20),"##BLANK",'4T'!M20)</f>
        <v>##BLANK</v>
      </c>
    </row>
    <row r="3547" spans="2:6">
      <c r="B3547" s="1916" t="str">
        <f>'4T'!BI20</f>
        <v>B0761GROE_TOB</v>
      </c>
      <c r="C3547" s="239" t="s">
        <v>15766</v>
      </c>
      <c r="E3547" s="301" t="s">
        <v>683</v>
      </c>
      <c r="F3547" s="307">
        <f>IF(ISBLANK('4T'!N20),"##BLANK",'4T'!N20)</f>
        <v>0</v>
      </c>
    </row>
    <row r="3548" spans="2:6">
      <c r="B3548" s="1916" t="str">
        <f>'4T'!BJ20</f>
        <v>B0965GROC_FOW</v>
      </c>
      <c r="C3548" s="239" t="s">
        <v>15989</v>
      </c>
      <c r="E3548" s="301" t="s">
        <v>683</v>
      </c>
      <c r="F3548" s="307" t="str">
        <f>IF(ISBLANK('4T'!O20),"##BLANK",'4T'!O20)</f>
        <v>##BLANK</v>
      </c>
    </row>
    <row r="3549" spans="2:6">
      <c r="B3549" s="1916" t="str">
        <f>'4T'!BK20</f>
        <v>B0976GROC_SUW</v>
      </c>
      <c r="C3549" s="239" t="s">
        <v>15990</v>
      </c>
      <c r="E3549" s="301" t="s">
        <v>683</v>
      </c>
      <c r="F3549" s="307" t="str">
        <f>IF(ISBLANK('4T'!P20),"##BLANK",'4T'!P20)</f>
        <v>##BLANK</v>
      </c>
    </row>
    <row r="3550" spans="2:6">
      <c r="B3550" s="1916" t="str">
        <f>'4T'!BL20</f>
        <v>B0987GROC_HDW</v>
      </c>
      <c r="C3550" s="239" t="s">
        <v>15991</v>
      </c>
      <c r="E3550" s="301" t="s">
        <v>683</v>
      </c>
      <c r="F3550" s="307" t="str">
        <f>IF(ISBLANK('4T'!Q20),"##BLANK",'4T'!Q20)</f>
        <v>##BLANK</v>
      </c>
    </row>
    <row r="3551" spans="2:6">
      <c r="B3551" s="1916" t="str">
        <f>'4T'!BM20</f>
        <v>B0998GROC_STW</v>
      </c>
      <c r="C3551" s="239" t="s">
        <v>15992</v>
      </c>
      <c r="E3551" s="301" t="s">
        <v>683</v>
      </c>
      <c r="F3551" s="307" t="str">
        <f>IF(ISBLANK('4T'!R20),"##BLANK",'4T'!R20)</f>
        <v>##BLANK</v>
      </c>
    </row>
    <row r="3552" spans="2:6">
      <c r="B3552" s="1916" t="str">
        <f>'4T'!BN20</f>
        <v>B1010GROC_SLW</v>
      </c>
      <c r="C3552" s="239" t="s">
        <v>15993</v>
      </c>
      <c r="E3552" s="301" t="s">
        <v>683</v>
      </c>
      <c r="F3552" s="307" t="str">
        <f>IF(ISBLANK('4T'!S20),"##BLANK",'4T'!S20)</f>
        <v>##BLANK</v>
      </c>
    </row>
    <row r="3553" spans="2:6">
      <c r="B3553" s="1916" t="str">
        <f>'4T'!BO20</f>
        <v>B1021GROC_SAB</v>
      </c>
      <c r="C3553" s="239" t="s">
        <v>15994</v>
      </c>
      <c r="E3553" s="301" t="s">
        <v>683</v>
      </c>
      <c r="F3553" s="307" t="str">
        <f>IF(ISBLANK('4T'!T20),"##BLANK",'4T'!T20)</f>
        <v>##BLANK</v>
      </c>
    </row>
    <row r="3554" spans="2:6">
      <c r="B3554" s="1916" t="str">
        <f>'4T'!BP20</f>
        <v>B1032GROC_SEB</v>
      </c>
      <c r="C3554" s="239" t="s">
        <v>15995</v>
      </c>
      <c r="E3554" s="301" t="s">
        <v>683</v>
      </c>
      <c r="F3554" s="307" t="str">
        <f>IF(ISBLANK('4T'!U20),"##BLANK",'4T'!U20)</f>
        <v>##BLANK</v>
      </c>
    </row>
    <row r="3555" spans="2:6">
      <c r="B3555" s="1916" t="str">
        <f>'4T'!BQ20</f>
        <v>B1043GROC_SDB</v>
      </c>
      <c r="C3555" s="239" t="s">
        <v>15996</v>
      </c>
      <c r="E3555" s="301" t="s">
        <v>683</v>
      </c>
      <c r="F3555" s="307" t="str">
        <f>IF(ISBLANK('4T'!V20),"##BLANK",'4T'!V20)</f>
        <v>##BLANK</v>
      </c>
    </row>
    <row r="3556" spans="2:6">
      <c r="B3556" s="1916" t="str">
        <f>'4T'!BR20</f>
        <v>B0767GROC_TOB</v>
      </c>
      <c r="C3556" s="239" t="s">
        <v>15772</v>
      </c>
      <c r="E3556" s="301" t="s">
        <v>683</v>
      </c>
      <c r="F3556" s="307">
        <f>IF(ISBLANK('4T'!W20),"##BLANK",'4T'!W20)</f>
        <v>0</v>
      </c>
    </row>
    <row r="3557" spans="2:6">
      <c r="B3557" s="1916" t="str">
        <f>'4T'!BA21</f>
        <v>B0510GRTE_FOW</v>
      </c>
      <c r="C3557" s="239" t="s">
        <v>15997</v>
      </c>
      <c r="E3557" s="301" t="s">
        <v>683</v>
      </c>
      <c r="F3557" s="307">
        <f>IF(ISBLANK('4T'!F21),"##BLANK",'4T'!F21)</f>
        <v>0</v>
      </c>
    </row>
    <row r="3558" spans="2:6">
      <c r="B3558" s="1916" t="str">
        <f>'4T'!BB21</f>
        <v>B0517GRTE_SUW</v>
      </c>
      <c r="C3558" s="239" t="s">
        <v>15998</v>
      </c>
      <c r="E3558" s="301" t="s">
        <v>683</v>
      </c>
      <c r="F3558" s="307">
        <f>IF(ISBLANK('4T'!G21),"##BLANK",'4T'!G21)</f>
        <v>0</v>
      </c>
    </row>
    <row r="3559" spans="2:6">
      <c r="B3559" s="1916" t="str">
        <f>'4T'!BC21</f>
        <v>B0524GRTE_HDW</v>
      </c>
      <c r="C3559" s="239" t="s">
        <v>15999</v>
      </c>
      <c r="E3559" s="301" t="s">
        <v>683</v>
      </c>
      <c r="F3559" s="307">
        <f>IF(ISBLANK('4T'!H21),"##BLANK",'4T'!H21)</f>
        <v>0</v>
      </c>
    </row>
    <row r="3560" spans="2:6">
      <c r="B3560" s="1916" t="str">
        <f>'4T'!BD21</f>
        <v>B0531GRTE_STW</v>
      </c>
      <c r="C3560" s="239" t="s">
        <v>16000</v>
      </c>
      <c r="E3560" s="301" t="s">
        <v>683</v>
      </c>
      <c r="F3560" s="307">
        <f>IF(ISBLANK('4T'!I21),"##BLANK",'4T'!I21)</f>
        <v>0</v>
      </c>
    </row>
    <row r="3561" spans="2:6">
      <c r="B3561" s="1916" t="str">
        <f>'4T'!BE21</f>
        <v>B0538GRTE_SLW</v>
      </c>
      <c r="C3561" s="239" t="s">
        <v>16001</v>
      </c>
      <c r="E3561" s="301" t="s">
        <v>683</v>
      </c>
      <c r="F3561" s="307">
        <f>IF(ISBLANK('4T'!J21),"##BLANK",'4T'!J21)</f>
        <v>0</v>
      </c>
    </row>
    <row r="3562" spans="2:6">
      <c r="B3562" s="1916" t="str">
        <f>'4T'!BF21</f>
        <v>B0544GRTE_SAB</v>
      </c>
      <c r="C3562" s="239" t="s">
        <v>16002</v>
      </c>
      <c r="E3562" s="301" t="s">
        <v>683</v>
      </c>
      <c r="F3562" s="307">
        <f>IF(ISBLANK('4T'!K21),"##BLANK",'4T'!K21)</f>
        <v>0</v>
      </c>
    </row>
    <row r="3563" spans="2:6">
      <c r="B3563" s="1916" t="str">
        <f>'4T'!BG21</f>
        <v>B0551GRTE_SEB</v>
      </c>
      <c r="C3563" s="239" t="s">
        <v>16003</v>
      </c>
      <c r="E3563" s="301" t="s">
        <v>683</v>
      </c>
      <c r="F3563" s="307">
        <f>IF(ISBLANK('4T'!L21),"##BLANK",'4T'!L21)</f>
        <v>0</v>
      </c>
    </row>
    <row r="3564" spans="2:6">
      <c r="B3564" s="1916" t="str">
        <f>'4T'!BH21</f>
        <v>B0558GRTE_SDB</v>
      </c>
      <c r="C3564" s="239" t="s">
        <v>16004</v>
      </c>
      <c r="E3564" s="301" t="s">
        <v>683</v>
      </c>
      <c r="F3564" s="307">
        <f>IF(ISBLANK('4T'!M21),"##BLANK",'4T'!M21)</f>
        <v>0</v>
      </c>
    </row>
    <row r="3565" spans="2:6">
      <c r="B3565" s="1916" t="str">
        <f>'4T'!BI21</f>
        <v>B0565GRTE_TOB</v>
      </c>
      <c r="C3565" s="239" t="s">
        <v>15778</v>
      </c>
      <c r="E3565" s="301" t="s">
        <v>683</v>
      </c>
      <c r="F3565" s="307">
        <f>IF(ISBLANK('4T'!N21),"##BLANK",'4T'!N21)</f>
        <v>0</v>
      </c>
    </row>
    <row r="3566" spans="2:6">
      <c r="B3566" s="1916" t="str">
        <f>'4T'!BJ21</f>
        <v>B0572GRTC_FOW</v>
      </c>
      <c r="C3566" s="239" t="s">
        <v>16005</v>
      </c>
      <c r="E3566" s="301" t="s">
        <v>683</v>
      </c>
      <c r="F3566" s="307">
        <f>IF(ISBLANK('4T'!O21),"##BLANK",'4T'!O21)</f>
        <v>0</v>
      </c>
    </row>
    <row r="3567" spans="2:6">
      <c r="B3567" s="1916" t="str">
        <f>'4T'!BK21</f>
        <v>B0579GRTC_SUW</v>
      </c>
      <c r="C3567" s="239" t="s">
        <v>16006</v>
      </c>
      <c r="E3567" s="301" t="s">
        <v>683</v>
      </c>
      <c r="F3567" s="307">
        <f>IF(ISBLANK('4T'!P21),"##BLANK",'4T'!P21)</f>
        <v>0</v>
      </c>
    </row>
    <row r="3568" spans="2:6">
      <c r="B3568" s="1916" t="str">
        <f>'4T'!BL21</f>
        <v>B0586GRTC_HDW</v>
      </c>
      <c r="C3568" s="239" t="s">
        <v>16007</v>
      </c>
      <c r="E3568" s="301" t="s">
        <v>683</v>
      </c>
      <c r="F3568" s="307">
        <f>IF(ISBLANK('4T'!Q21),"##BLANK",'4T'!Q21)</f>
        <v>0</v>
      </c>
    </row>
    <row r="3569" spans="2:6">
      <c r="B3569" s="1916" t="str">
        <f>'4T'!BM21</f>
        <v>B0593GRTC_STW</v>
      </c>
      <c r="C3569" s="239" t="s">
        <v>16008</v>
      </c>
      <c r="E3569" s="301" t="s">
        <v>683</v>
      </c>
      <c r="F3569" s="307">
        <f>IF(ISBLANK('4T'!R21),"##BLANK",'4T'!R21)</f>
        <v>0</v>
      </c>
    </row>
    <row r="3570" spans="2:6">
      <c r="B3570" s="1916" t="str">
        <f>'4T'!BN21</f>
        <v>B0600GRTC_SLW</v>
      </c>
      <c r="C3570" s="239" t="s">
        <v>16009</v>
      </c>
      <c r="E3570" s="301" t="s">
        <v>683</v>
      </c>
      <c r="F3570" s="307">
        <f>IF(ISBLANK('4T'!S21),"##BLANK",'4T'!S21)</f>
        <v>0</v>
      </c>
    </row>
    <row r="3571" spans="2:6">
      <c r="B3571" s="1916" t="str">
        <f>'4T'!BO21</f>
        <v>B0607GRTC_SAB</v>
      </c>
      <c r="C3571" s="239" t="s">
        <v>16010</v>
      </c>
      <c r="E3571" s="301" t="s">
        <v>683</v>
      </c>
      <c r="F3571" s="307">
        <f>IF(ISBLANK('4T'!T21),"##BLANK",'4T'!T21)</f>
        <v>0</v>
      </c>
    </row>
    <row r="3572" spans="2:6">
      <c r="B3572" s="1916" t="str">
        <f>'4T'!BP21</f>
        <v>B0614GRTC_SEB</v>
      </c>
      <c r="C3572" s="239" t="s">
        <v>16011</v>
      </c>
      <c r="E3572" s="301" t="s">
        <v>683</v>
      </c>
      <c r="F3572" s="307">
        <f>IF(ISBLANK('4T'!U21),"##BLANK",'4T'!U21)</f>
        <v>0</v>
      </c>
    </row>
    <row r="3573" spans="2:6">
      <c r="B3573" s="1916" t="str">
        <f>'4T'!BQ21</f>
        <v>B0621GRTC_SDB</v>
      </c>
      <c r="C3573" s="239" t="s">
        <v>16012</v>
      </c>
      <c r="E3573" s="301" t="s">
        <v>683</v>
      </c>
      <c r="F3573" s="307">
        <f>IF(ISBLANK('4T'!V21),"##BLANK",'4T'!V21)</f>
        <v>0</v>
      </c>
    </row>
    <row r="3574" spans="2:6">
      <c r="B3574" s="1916" t="str">
        <f>'4T'!BR21</f>
        <v>B0628GRTC_TOB</v>
      </c>
      <c r="C3574" s="239" t="s">
        <v>15784</v>
      </c>
      <c r="E3574" s="301" t="s">
        <v>683</v>
      </c>
      <c r="F3574" s="307">
        <f>IF(ISBLANK('4T'!W21),"##BLANK",'4T'!W21)</f>
        <v>0</v>
      </c>
    </row>
    <row r="3575" spans="2:6">
      <c r="B3575" s="1916" t="str">
        <f>'4T'!BA22</f>
        <v>B0511TGCE_FOW</v>
      </c>
      <c r="C3575" s="239" t="s">
        <v>16013</v>
      </c>
      <c r="E3575" s="301" t="s">
        <v>683</v>
      </c>
      <c r="F3575" s="307">
        <f>IF(ISBLANK('4T'!F22),"##BLANK",'4T'!F22)</f>
        <v>0</v>
      </c>
    </row>
    <row r="3576" spans="2:6">
      <c r="B3576" s="1916" t="str">
        <f>'4T'!BB22</f>
        <v>B0518TGCE_SUW</v>
      </c>
      <c r="C3576" s="239" t="s">
        <v>16014</v>
      </c>
      <c r="E3576" s="301" t="s">
        <v>683</v>
      </c>
      <c r="F3576" s="307">
        <f>IF(ISBLANK('4T'!G22),"##BLANK",'4T'!G22)</f>
        <v>0</v>
      </c>
    </row>
    <row r="3577" spans="2:6">
      <c r="B3577" s="1916" t="str">
        <f>'4T'!BC22</f>
        <v>B0525TGCE_HDW</v>
      </c>
      <c r="C3577" s="239" t="s">
        <v>16015</v>
      </c>
      <c r="E3577" s="301" t="s">
        <v>683</v>
      </c>
      <c r="F3577" s="307">
        <f>IF(ISBLANK('4T'!H22),"##BLANK",'4T'!H22)</f>
        <v>0</v>
      </c>
    </row>
    <row r="3578" spans="2:6">
      <c r="B3578" s="1916" t="str">
        <f>'4T'!BD22</f>
        <v>B0532TGCE_STW</v>
      </c>
      <c r="C3578" s="239" t="s">
        <v>16016</v>
      </c>
      <c r="E3578" s="301" t="s">
        <v>683</v>
      </c>
      <c r="F3578" s="307">
        <f>IF(ISBLANK('4T'!I22),"##BLANK",'4T'!I22)</f>
        <v>0</v>
      </c>
    </row>
    <row r="3579" spans="2:6">
      <c r="B3579" s="1916" t="str">
        <f>'4T'!BE22</f>
        <v>B0539TGCE_SLW</v>
      </c>
      <c r="C3579" s="239" t="s">
        <v>16017</v>
      </c>
      <c r="E3579" s="301" t="s">
        <v>683</v>
      </c>
      <c r="F3579" s="307">
        <f>IF(ISBLANK('4T'!J22),"##BLANK",'4T'!J22)</f>
        <v>0</v>
      </c>
    </row>
    <row r="3580" spans="2:6">
      <c r="B3580" s="1916" t="str">
        <f>'4T'!BF22</f>
        <v>B0545TGCE_SAB</v>
      </c>
      <c r="C3580" s="239" t="s">
        <v>16018</v>
      </c>
      <c r="E3580" s="301" t="s">
        <v>683</v>
      </c>
      <c r="F3580" s="307">
        <f>IF(ISBLANK('4T'!K22),"##BLANK",'4T'!K22)</f>
        <v>0</v>
      </c>
    </row>
    <row r="3581" spans="2:6">
      <c r="B3581" s="1916" t="str">
        <f>'4T'!BG22</f>
        <v>B0552TGCE_SEB</v>
      </c>
      <c r="C3581" s="239" t="s">
        <v>16019</v>
      </c>
      <c r="E3581" s="301" t="s">
        <v>683</v>
      </c>
      <c r="F3581" s="307">
        <f>IF(ISBLANK('4T'!L22),"##BLANK",'4T'!L22)</f>
        <v>0</v>
      </c>
    </row>
    <row r="3582" spans="2:6">
      <c r="B3582" s="1916" t="str">
        <f>'4T'!BH22</f>
        <v>B0559TGCE_SDB</v>
      </c>
      <c r="C3582" s="239" t="s">
        <v>16020</v>
      </c>
      <c r="E3582" s="301" t="s">
        <v>683</v>
      </c>
      <c r="F3582" s="307">
        <f>IF(ISBLANK('4T'!M22),"##BLANK",'4T'!M22)</f>
        <v>0</v>
      </c>
    </row>
    <row r="3583" spans="2:6">
      <c r="B3583" s="1916" t="str">
        <f>'4T'!BI22</f>
        <v>B0566TGCE_TOB</v>
      </c>
      <c r="C3583" s="239" t="s">
        <v>15790</v>
      </c>
      <c r="E3583" s="301" t="s">
        <v>683</v>
      </c>
      <c r="F3583" s="307">
        <f>IF(ISBLANK('4T'!N22),"##BLANK",'4T'!N22)</f>
        <v>0</v>
      </c>
    </row>
    <row r="3584" spans="2:6">
      <c r="B3584" s="1916" t="str">
        <f>'4T'!BJ22</f>
        <v>B0573TGCC_FOW</v>
      </c>
      <c r="C3584" s="239" t="s">
        <v>16021</v>
      </c>
      <c r="E3584" s="301" t="s">
        <v>683</v>
      </c>
      <c r="F3584" s="307">
        <f>IF(ISBLANK('4T'!O22),"##BLANK",'4T'!O22)</f>
        <v>0</v>
      </c>
    </row>
    <row r="3585" spans="2:6">
      <c r="B3585" s="1916" t="str">
        <f>'4T'!BK22</f>
        <v>B0580TGCC_SUW</v>
      </c>
      <c r="C3585" s="239" t="s">
        <v>16022</v>
      </c>
      <c r="E3585" s="301" t="s">
        <v>683</v>
      </c>
      <c r="F3585" s="307">
        <f>IF(ISBLANK('4T'!P22),"##BLANK",'4T'!P22)</f>
        <v>0</v>
      </c>
    </row>
    <row r="3586" spans="2:6">
      <c r="B3586" s="1916" t="str">
        <f>'4T'!BL22</f>
        <v>B0587TGCC_HDW</v>
      </c>
      <c r="C3586" s="239" t="s">
        <v>16023</v>
      </c>
      <c r="E3586" s="301" t="s">
        <v>683</v>
      </c>
      <c r="F3586" s="307">
        <f>IF(ISBLANK('4T'!Q22),"##BLANK",'4T'!Q22)</f>
        <v>0</v>
      </c>
    </row>
    <row r="3587" spans="2:6">
      <c r="B3587" s="1916" t="str">
        <f>'4T'!BM22</f>
        <v>B0594TGCC_STW</v>
      </c>
      <c r="C3587" s="239" t="s">
        <v>16024</v>
      </c>
      <c r="E3587" s="301" t="s">
        <v>683</v>
      </c>
      <c r="F3587" s="307">
        <f>IF(ISBLANK('4T'!R22),"##BLANK",'4T'!R22)</f>
        <v>0</v>
      </c>
    </row>
    <row r="3588" spans="2:6">
      <c r="B3588" s="1916" t="str">
        <f>'4T'!BN22</f>
        <v>B0601TGCC_SLW</v>
      </c>
      <c r="C3588" s="239" t="s">
        <v>16025</v>
      </c>
      <c r="E3588" s="301" t="s">
        <v>683</v>
      </c>
      <c r="F3588" s="307">
        <f>IF(ISBLANK('4T'!S22),"##BLANK",'4T'!S22)</f>
        <v>0</v>
      </c>
    </row>
    <row r="3589" spans="2:6">
      <c r="B3589" s="1916" t="str">
        <f>'4T'!BO22</f>
        <v>B0608TGCC_SAB</v>
      </c>
      <c r="C3589" s="239" t="s">
        <v>16026</v>
      </c>
      <c r="E3589" s="301" t="s">
        <v>683</v>
      </c>
      <c r="F3589" s="307">
        <f>IF(ISBLANK('4T'!T22),"##BLANK",'4T'!T22)</f>
        <v>0</v>
      </c>
    </row>
    <row r="3590" spans="2:6">
      <c r="B3590" s="1916" t="str">
        <f>'4T'!BP22</f>
        <v>B0615TGCC_SEB</v>
      </c>
      <c r="C3590" s="239" t="s">
        <v>16027</v>
      </c>
      <c r="E3590" s="301" t="s">
        <v>683</v>
      </c>
      <c r="F3590" s="307">
        <f>IF(ISBLANK('4T'!U22),"##BLANK",'4T'!U22)</f>
        <v>0</v>
      </c>
    </row>
    <row r="3591" spans="2:6">
      <c r="B3591" s="1916" t="str">
        <f>'4T'!BQ22</f>
        <v>B0622TGCC_SDB</v>
      </c>
      <c r="C3591" s="239" t="s">
        <v>16028</v>
      </c>
      <c r="E3591" s="301" t="s">
        <v>683</v>
      </c>
      <c r="F3591" s="307">
        <f>IF(ISBLANK('4T'!V22),"##BLANK",'4T'!V22)</f>
        <v>0</v>
      </c>
    </row>
    <row r="3592" spans="2:6">
      <c r="B3592" s="1916" t="str">
        <f>'4T'!BR22</f>
        <v>B0629TGCC_TOB</v>
      </c>
      <c r="C3592" s="239" t="s">
        <v>15796</v>
      </c>
      <c r="E3592" s="301" t="s">
        <v>683</v>
      </c>
      <c r="F3592" s="307">
        <f>IF(ISBLANK('4T'!W22),"##BLANK",'4T'!W22)</f>
        <v>0</v>
      </c>
    </row>
    <row r="3593" spans="2:6">
      <c r="B3593" s="1916" t="str">
        <f>'4T'!BA23</f>
        <v>B0512TGOE_FOW</v>
      </c>
      <c r="C3593" s="239" t="s">
        <v>16029</v>
      </c>
      <c r="E3593" s="301" t="s">
        <v>683</v>
      </c>
      <c r="F3593" s="307">
        <f>IF(ISBLANK('4T'!F23),"##BLANK",'4T'!F23)</f>
        <v>0</v>
      </c>
    </row>
    <row r="3594" spans="2:6">
      <c r="B3594" s="1916" t="str">
        <f>'4T'!BB23</f>
        <v>B0519TGOE_SUW</v>
      </c>
      <c r="C3594" s="239" t="s">
        <v>16030</v>
      </c>
      <c r="E3594" s="301" t="s">
        <v>683</v>
      </c>
      <c r="F3594" s="307">
        <f>IF(ISBLANK('4T'!G23),"##BLANK",'4T'!G23)</f>
        <v>0</v>
      </c>
    </row>
    <row r="3595" spans="2:6">
      <c r="B3595" s="1916" t="str">
        <f>'4T'!BC23</f>
        <v>B0526TGOE_HDW</v>
      </c>
      <c r="C3595" s="239" t="s">
        <v>16031</v>
      </c>
      <c r="E3595" s="301" t="s">
        <v>683</v>
      </c>
      <c r="F3595" s="307">
        <f>IF(ISBLANK('4T'!H23),"##BLANK",'4T'!H23)</f>
        <v>0</v>
      </c>
    </row>
    <row r="3596" spans="2:6">
      <c r="B3596" s="1916" t="str">
        <f>'4T'!BD23</f>
        <v>B0533TGOE_STW</v>
      </c>
      <c r="C3596" s="239" t="s">
        <v>16032</v>
      </c>
      <c r="E3596" s="301" t="s">
        <v>683</v>
      </c>
      <c r="F3596" s="307">
        <f>IF(ISBLANK('4T'!I23),"##BLANK",'4T'!I23)</f>
        <v>0</v>
      </c>
    </row>
    <row r="3597" spans="2:6">
      <c r="B3597" s="1916" t="str">
        <f>'4T'!BE23</f>
        <v>B0540TGOE_SLW</v>
      </c>
      <c r="C3597" s="239" t="s">
        <v>16033</v>
      </c>
      <c r="E3597" s="301" t="s">
        <v>683</v>
      </c>
      <c r="F3597" s="307">
        <f>IF(ISBLANK('4T'!J23),"##BLANK",'4T'!J23)</f>
        <v>0</v>
      </c>
    </row>
    <row r="3598" spans="2:6">
      <c r="B3598" s="1916" t="str">
        <f>'4T'!BF23</f>
        <v>B0546TGOE_SAB</v>
      </c>
      <c r="C3598" s="239" t="s">
        <v>16034</v>
      </c>
      <c r="E3598" s="301" t="s">
        <v>683</v>
      </c>
      <c r="F3598" s="307">
        <f>IF(ISBLANK('4T'!K23),"##BLANK",'4T'!K23)</f>
        <v>0</v>
      </c>
    </row>
    <row r="3599" spans="2:6">
      <c r="B3599" s="1916" t="str">
        <f>'4T'!BG23</f>
        <v>B0553TGOE_SEB</v>
      </c>
      <c r="C3599" s="239" t="s">
        <v>16035</v>
      </c>
      <c r="E3599" s="301" t="s">
        <v>683</v>
      </c>
      <c r="F3599" s="307">
        <f>IF(ISBLANK('4T'!L23),"##BLANK",'4T'!L23)</f>
        <v>0</v>
      </c>
    </row>
    <row r="3600" spans="2:6">
      <c r="B3600" s="1916" t="str">
        <f>'4T'!BH23</f>
        <v>B0560TGOE_SDB</v>
      </c>
      <c r="C3600" s="239" t="s">
        <v>16036</v>
      </c>
      <c r="E3600" s="301" t="s">
        <v>683</v>
      </c>
      <c r="F3600" s="307">
        <f>IF(ISBLANK('4T'!M23),"##BLANK",'4T'!M23)</f>
        <v>0</v>
      </c>
    </row>
    <row r="3601" spans="2:6">
      <c r="B3601" s="1916" t="str">
        <f>'4T'!BI23</f>
        <v>B0567TGOE_TOB</v>
      </c>
      <c r="C3601" s="239" t="s">
        <v>15802</v>
      </c>
      <c r="E3601" s="301" t="s">
        <v>683</v>
      </c>
      <c r="F3601" s="307">
        <f>IF(ISBLANK('4T'!N23),"##BLANK",'4T'!N23)</f>
        <v>0</v>
      </c>
    </row>
    <row r="3602" spans="2:6">
      <c r="B3602" s="1916" t="str">
        <f>'4T'!BJ23</f>
        <v>B0574TGOC_FOW</v>
      </c>
      <c r="C3602" s="239" t="s">
        <v>16037</v>
      </c>
      <c r="E3602" s="301" t="s">
        <v>683</v>
      </c>
      <c r="F3602" s="307">
        <f>IF(ISBLANK('4T'!O23),"##BLANK",'4T'!O23)</f>
        <v>0</v>
      </c>
    </row>
    <row r="3603" spans="2:6">
      <c r="B3603" s="1916" t="str">
        <f>'4T'!BK23</f>
        <v>B0581TGOC_SUW</v>
      </c>
      <c r="C3603" s="239" t="s">
        <v>16038</v>
      </c>
      <c r="E3603" s="301" t="s">
        <v>683</v>
      </c>
      <c r="F3603" s="307">
        <f>IF(ISBLANK('4T'!P23),"##BLANK",'4T'!P23)</f>
        <v>0</v>
      </c>
    </row>
    <row r="3604" spans="2:6">
      <c r="B3604" s="1916" t="str">
        <f>'4T'!BL23</f>
        <v>B0588TGOC_HDW</v>
      </c>
      <c r="C3604" s="239" t="s">
        <v>16039</v>
      </c>
      <c r="E3604" s="301" t="s">
        <v>683</v>
      </c>
      <c r="F3604" s="307">
        <f>IF(ISBLANK('4T'!Q23),"##BLANK",'4T'!Q23)</f>
        <v>0</v>
      </c>
    </row>
    <row r="3605" spans="2:6">
      <c r="B3605" s="1916" t="str">
        <f>'4T'!BM23</f>
        <v>B0595TGOC_STW</v>
      </c>
      <c r="C3605" s="239" t="s">
        <v>16040</v>
      </c>
      <c r="E3605" s="301" t="s">
        <v>683</v>
      </c>
      <c r="F3605" s="307">
        <f>IF(ISBLANK('4T'!R23),"##BLANK",'4T'!R23)</f>
        <v>0</v>
      </c>
    </row>
    <row r="3606" spans="2:6">
      <c r="B3606" s="1916" t="str">
        <f>'4T'!BN23</f>
        <v>B0602TGOC_SLW</v>
      </c>
      <c r="C3606" s="239" t="s">
        <v>16041</v>
      </c>
      <c r="E3606" s="301" t="s">
        <v>683</v>
      </c>
      <c r="F3606" s="307">
        <f>IF(ISBLANK('4T'!S23),"##BLANK",'4T'!S23)</f>
        <v>0</v>
      </c>
    </row>
    <row r="3607" spans="2:6">
      <c r="B3607" s="1916" t="str">
        <f>'4T'!BO23</f>
        <v>B0609TGOC_SAB</v>
      </c>
      <c r="C3607" s="239" t="s">
        <v>16042</v>
      </c>
      <c r="E3607" s="301" t="s">
        <v>683</v>
      </c>
      <c r="F3607" s="307">
        <f>IF(ISBLANK('4T'!T23),"##BLANK",'4T'!T23)</f>
        <v>0</v>
      </c>
    </row>
    <row r="3608" spans="2:6">
      <c r="B3608" s="1916" t="str">
        <f>'4T'!BP23</f>
        <v>B0616TGOC_SEB</v>
      </c>
      <c r="C3608" s="239" t="s">
        <v>16043</v>
      </c>
      <c r="E3608" s="301" t="s">
        <v>683</v>
      </c>
      <c r="F3608" s="307">
        <f>IF(ISBLANK('4T'!U23),"##BLANK",'4T'!U23)</f>
        <v>0</v>
      </c>
    </row>
    <row r="3609" spans="2:6">
      <c r="B3609" s="1916" t="str">
        <f>'4T'!BQ23</f>
        <v>B0623TGOC_SDB</v>
      </c>
      <c r="C3609" s="239" t="s">
        <v>16044</v>
      </c>
      <c r="E3609" s="301" t="s">
        <v>683</v>
      </c>
      <c r="F3609" s="307">
        <f>IF(ISBLANK('4T'!V23),"##BLANK",'4T'!V23)</f>
        <v>0</v>
      </c>
    </row>
    <row r="3610" spans="2:6">
      <c r="B3610" s="1916" t="str">
        <f>'4T'!BR23</f>
        <v>B0630TGOC_TOB</v>
      </c>
      <c r="C3610" s="239" t="s">
        <v>15808</v>
      </c>
      <c r="E3610" s="301" t="s">
        <v>683</v>
      </c>
      <c r="F3610" s="307">
        <f>IF(ISBLANK('4T'!W23),"##BLANK",'4T'!W23)</f>
        <v>0</v>
      </c>
    </row>
    <row r="3611" spans="2:6">
      <c r="B3611" s="1916" t="str">
        <f>'4T'!BA24</f>
        <v>B0513TGTE_FOW</v>
      </c>
      <c r="C3611" s="239" t="s">
        <v>16045</v>
      </c>
      <c r="E3611" s="301" t="s">
        <v>683</v>
      </c>
      <c r="F3611" s="307">
        <f>IF(ISBLANK('4T'!F24),"##BLANK",'4T'!F24)</f>
        <v>0</v>
      </c>
    </row>
    <row r="3612" spans="2:6">
      <c r="B3612" s="1916" t="str">
        <f>'4T'!BB24</f>
        <v>B0520TGTE_SUW</v>
      </c>
      <c r="C3612" s="239" t="s">
        <v>16046</v>
      </c>
      <c r="E3612" s="301" t="s">
        <v>683</v>
      </c>
      <c r="F3612" s="307">
        <f>IF(ISBLANK('4T'!G24),"##BLANK",'4T'!G24)</f>
        <v>0</v>
      </c>
    </row>
    <row r="3613" spans="2:6">
      <c r="B3613" s="1916" t="str">
        <f>'4T'!BC24</f>
        <v>B0527TGTE_HDW</v>
      </c>
      <c r="C3613" s="239" t="s">
        <v>16047</v>
      </c>
      <c r="E3613" s="301" t="s">
        <v>683</v>
      </c>
      <c r="F3613" s="307">
        <f>IF(ISBLANK('4T'!H24),"##BLANK",'4T'!H24)</f>
        <v>0</v>
      </c>
    </row>
    <row r="3614" spans="2:6">
      <c r="B3614" s="1916" t="str">
        <f>'4T'!BD24</f>
        <v>B0534TGTE_STW</v>
      </c>
      <c r="C3614" s="239" t="s">
        <v>16048</v>
      </c>
      <c r="E3614" s="301" t="s">
        <v>683</v>
      </c>
      <c r="F3614" s="307">
        <f>IF(ISBLANK('4T'!I24),"##BLANK",'4T'!I24)</f>
        <v>0</v>
      </c>
    </row>
    <row r="3615" spans="2:6">
      <c r="B3615" s="1916" t="str">
        <f>'4T'!BE24</f>
        <v>B0541TGTE_SLW</v>
      </c>
      <c r="C3615" s="239" t="s">
        <v>16049</v>
      </c>
      <c r="E3615" s="301" t="s">
        <v>683</v>
      </c>
      <c r="F3615" s="307">
        <f>IF(ISBLANK('4T'!J24),"##BLANK",'4T'!J24)</f>
        <v>0</v>
      </c>
    </row>
    <row r="3616" spans="2:6">
      <c r="B3616" s="1916" t="str">
        <f>'4T'!BF24</f>
        <v>B0547TGTE_SAB</v>
      </c>
      <c r="C3616" s="239" t="s">
        <v>16050</v>
      </c>
      <c r="E3616" s="301" t="s">
        <v>683</v>
      </c>
      <c r="F3616" s="307">
        <f>IF(ISBLANK('4T'!K24),"##BLANK",'4T'!K24)</f>
        <v>0</v>
      </c>
    </row>
    <row r="3617" spans="2:6">
      <c r="B3617" s="1916" t="str">
        <f>'4T'!BG24</f>
        <v>B0554TGTE_SEB</v>
      </c>
      <c r="C3617" s="239" t="s">
        <v>16051</v>
      </c>
      <c r="E3617" s="301" t="s">
        <v>683</v>
      </c>
      <c r="F3617" s="307">
        <f>IF(ISBLANK('4T'!L24),"##BLANK",'4T'!L24)</f>
        <v>0</v>
      </c>
    </row>
    <row r="3618" spans="2:6">
      <c r="B3618" s="1916" t="str">
        <f>'4T'!BH24</f>
        <v>B0561TGTE_SDB</v>
      </c>
      <c r="C3618" s="239" t="s">
        <v>16052</v>
      </c>
      <c r="E3618" s="301" t="s">
        <v>683</v>
      </c>
      <c r="F3618" s="307">
        <f>IF(ISBLANK('4T'!M24),"##BLANK",'4T'!M24)</f>
        <v>0</v>
      </c>
    </row>
    <row r="3619" spans="2:6">
      <c r="B3619" s="1916" t="str">
        <f>'4T'!BI24</f>
        <v>B0568TGTE_TOB</v>
      </c>
      <c r="C3619" s="239" t="s">
        <v>15814</v>
      </c>
      <c r="E3619" s="301" t="s">
        <v>683</v>
      </c>
      <c r="F3619" s="307">
        <f>IF(ISBLANK('4T'!N24),"##BLANK",'4T'!N24)</f>
        <v>0</v>
      </c>
    </row>
    <row r="3620" spans="2:6">
      <c r="B3620" s="1916" t="str">
        <f>'4T'!BJ24</f>
        <v>B0575TGTC_FOW</v>
      </c>
      <c r="C3620" s="239" t="s">
        <v>16053</v>
      </c>
      <c r="E3620" s="301" t="s">
        <v>683</v>
      </c>
      <c r="F3620" s="307">
        <f>IF(ISBLANK('4T'!O24),"##BLANK",'4T'!O24)</f>
        <v>0</v>
      </c>
    </row>
    <row r="3621" spans="2:6">
      <c r="B3621" s="1916" t="str">
        <f>'4T'!BK24</f>
        <v>B0582TGTC_SUW</v>
      </c>
      <c r="C3621" s="239" t="s">
        <v>16054</v>
      </c>
      <c r="E3621" s="301" t="s">
        <v>683</v>
      </c>
      <c r="F3621" s="307">
        <f>IF(ISBLANK('4T'!P24),"##BLANK",'4T'!P24)</f>
        <v>0</v>
      </c>
    </row>
    <row r="3622" spans="2:6">
      <c r="B3622" s="1916" t="str">
        <f>'4T'!BL24</f>
        <v>B0589TGTC_HDW</v>
      </c>
      <c r="C3622" s="239" t="s">
        <v>16055</v>
      </c>
      <c r="E3622" s="301" t="s">
        <v>683</v>
      </c>
      <c r="F3622" s="307">
        <f>IF(ISBLANK('4T'!Q24),"##BLANK",'4T'!Q24)</f>
        <v>0</v>
      </c>
    </row>
    <row r="3623" spans="2:6">
      <c r="B3623" s="1916" t="str">
        <f>'4T'!BM24</f>
        <v>B0596TGTC_STW</v>
      </c>
      <c r="C3623" s="239" t="s">
        <v>16056</v>
      </c>
      <c r="E3623" s="301" t="s">
        <v>683</v>
      </c>
      <c r="F3623" s="307">
        <f>IF(ISBLANK('4T'!R24),"##BLANK",'4T'!R24)</f>
        <v>0</v>
      </c>
    </row>
    <row r="3624" spans="2:6">
      <c r="B3624" s="1916" t="str">
        <f>'4T'!BN24</f>
        <v>B0603TGTC_SLW</v>
      </c>
      <c r="C3624" s="239" t="s">
        <v>16057</v>
      </c>
      <c r="E3624" s="301" t="s">
        <v>683</v>
      </c>
      <c r="F3624" s="307">
        <f>IF(ISBLANK('4T'!S24),"##BLANK",'4T'!S24)</f>
        <v>0</v>
      </c>
    </row>
    <row r="3625" spans="2:6">
      <c r="B3625" s="1916" t="str">
        <f>'4T'!BO24</f>
        <v>B0610TGTC_SAB</v>
      </c>
      <c r="C3625" s="239" t="s">
        <v>16058</v>
      </c>
      <c r="E3625" s="301" t="s">
        <v>683</v>
      </c>
      <c r="F3625" s="307">
        <f>IF(ISBLANK('4T'!T24),"##BLANK",'4T'!T24)</f>
        <v>0</v>
      </c>
    </row>
    <row r="3626" spans="2:6">
      <c r="B3626" s="1916" t="str">
        <f>'4T'!BP24</f>
        <v>B0617TGTC_SEB</v>
      </c>
      <c r="C3626" s="239" t="s">
        <v>16059</v>
      </c>
      <c r="E3626" s="301" t="s">
        <v>683</v>
      </c>
      <c r="F3626" s="307">
        <f>IF(ISBLANK('4T'!U24),"##BLANK",'4T'!U24)</f>
        <v>0</v>
      </c>
    </row>
    <row r="3627" spans="2:6">
      <c r="B3627" s="1916" t="str">
        <f>'4T'!BQ24</f>
        <v>B0624TGTC_SDB</v>
      </c>
      <c r="C3627" s="239" t="s">
        <v>16060</v>
      </c>
      <c r="E3627" s="301" t="s">
        <v>683</v>
      </c>
      <c r="F3627" s="307">
        <f>IF(ISBLANK('4T'!V24),"##BLANK",'4T'!V24)</f>
        <v>0</v>
      </c>
    </row>
    <row r="3628" spans="2:6">
      <c r="B3628" s="1916" t="str">
        <f>'4T'!BR24</f>
        <v>B0631TGTC_TOB</v>
      </c>
      <c r="C3628" s="239" t="s">
        <v>15820</v>
      </c>
      <c r="E3628" s="301" t="s">
        <v>683</v>
      </c>
      <c r="F3628" s="307">
        <f>IF(ISBLANK('4T'!W24),"##BLANK",'4T'!W24)</f>
        <v>0</v>
      </c>
    </row>
    <row r="3629" spans="2:6">
      <c r="B3629" s="1914" t="str">
        <f>'4U'!AJ9</f>
        <v>B0632GTAB_WR</v>
      </c>
      <c r="C3629" s="239" t="s">
        <v>16061</v>
      </c>
      <c r="E3629" s="301" t="s">
        <v>683</v>
      </c>
      <c r="F3629" s="307">
        <f>IF(ISBLANK('4U'!E9),"##BLANK",'4U'!E9)</f>
        <v>0</v>
      </c>
    </row>
    <row r="3630" spans="2:6">
      <c r="B3630" s="1914" t="str">
        <f>'4U'!AK9</f>
        <v>B0638GTAB_NP</v>
      </c>
      <c r="C3630" s="239" t="s">
        <v>16062</v>
      </c>
      <c r="E3630" s="301" t="s">
        <v>683</v>
      </c>
      <c r="F3630" s="307">
        <f>IF(ISBLANK('4U'!F9),"##BLANK",'4U'!F9)</f>
        <v>0.48299999999999998</v>
      </c>
    </row>
    <row r="3631" spans="2:6">
      <c r="B3631" s="1914" t="str">
        <f>'4U'!AL9</f>
        <v>B0644GTAB_WP</v>
      </c>
      <c r="C3631" s="239" t="s">
        <v>16063</v>
      </c>
      <c r="E3631" s="301" t="s">
        <v>683</v>
      </c>
      <c r="F3631" s="307">
        <f>IF(ISBLANK('4U'!G9),"##BLANK",'4U'!G9)</f>
        <v>0</v>
      </c>
    </row>
    <row r="3632" spans="2:6">
      <c r="B3632" s="1914" t="str">
        <f>'4U'!AN9</f>
        <v>B0656GTAB_AC</v>
      </c>
      <c r="C3632" s="239" t="s">
        <v>16064</v>
      </c>
      <c r="E3632" s="301" t="s">
        <v>683</v>
      </c>
      <c r="F3632" s="307">
        <f>IF(ISBLANK('4U'!I9),"##BLANK",'4U'!I9)</f>
        <v>0</v>
      </c>
    </row>
    <row r="3633" spans="2:6">
      <c r="B3633" s="1914" t="str">
        <f>'4U'!AO9</f>
        <v>B0662GPAB_WR</v>
      </c>
      <c r="C3633" s="239" t="s">
        <v>16065</v>
      </c>
      <c r="E3633" s="301" t="s">
        <v>683</v>
      </c>
      <c r="F3633" s="307">
        <f>IF(ISBLANK('4U'!J9),"##BLANK",'4U'!J9)</f>
        <v>0</v>
      </c>
    </row>
    <row r="3634" spans="2:6">
      <c r="B3634" s="1914" t="str">
        <f>'4U'!AP9</f>
        <v>B0668GPAB_NP</v>
      </c>
      <c r="C3634" s="239" t="s">
        <v>16066</v>
      </c>
      <c r="E3634" s="301" t="s">
        <v>683</v>
      </c>
      <c r="F3634" s="307">
        <f>IF(ISBLANK('4U'!K9),"##BLANK",'4U'!K9)</f>
        <v>2.1459999999999999</v>
      </c>
    </row>
    <row r="3635" spans="2:6">
      <c r="B3635" s="1914" t="str">
        <f>'4U'!AQ9</f>
        <v>B0674GPAB_WP</v>
      </c>
      <c r="C3635" s="239" t="s">
        <v>16067</v>
      </c>
      <c r="E3635" s="301" t="s">
        <v>683</v>
      </c>
      <c r="F3635" s="307">
        <f>IF(ISBLANK('4U'!L9),"##BLANK",'4U'!L9)</f>
        <v>0</v>
      </c>
    </row>
    <row r="3636" spans="2:6">
      <c r="B3636" s="1914" t="str">
        <f>'4U'!AS9</f>
        <v>B0686GPAB_AC</v>
      </c>
      <c r="C3636" s="239" t="s">
        <v>16068</v>
      </c>
      <c r="E3636" s="301" t="s">
        <v>683</v>
      </c>
      <c r="F3636" s="307">
        <f>IF(ISBLANK('4U'!N9),"##BLANK",'4U'!N9)</f>
        <v>0</v>
      </c>
    </row>
    <row r="3637" spans="2:6">
      <c r="B3637" s="1914" t="str">
        <f>'4U'!AJ10</f>
        <v>B0633GTAT_WR</v>
      </c>
      <c r="C3637" s="239" t="s">
        <v>16069</v>
      </c>
      <c r="E3637" s="301" t="s">
        <v>683</v>
      </c>
      <c r="F3637" s="307">
        <f>IF(ISBLANK('4U'!E10),"##BLANK",'4U'!E10)</f>
        <v>0</v>
      </c>
    </row>
    <row r="3638" spans="2:6">
      <c r="B3638" s="1914" t="str">
        <f>'4U'!AK10</f>
        <v>B0639GTAT_NP</v>
      </c>
      <c r="C3638" s="239" t="s">
        <v>16070</v>
      </c>
      <c r="E3638" s="301" t="s">
        <v>683</v>
      </c>
      <c r="F3638" s="307">
        <f>IF(ISBLANK('4U'!F10),"##BLANK",'4U'!F10)</f>
        <v>1.1479999999999999</v>
      </c>
    </row>
    <row r="3639" spans="2:6">
      <c r="B3639" s="1914" t="str">
        <f>'4U'!AL10</f>
        <v>B0645GTAT_WP</v>
      </c>
      <c r="C3639" s="239" t="s">
        <v>16071</v>
      </c>
      <c r="E3639" s="301" t="s">
        <v>683</v>
      </c>
      <c r="F3639" s="307">
        <f>IF(ISBLANK('4U'!G10),"##BLANK",'4U'!G10)</f>
        <v>0</v>
      </c>
    </row>
    <row r="3640" spans="2:6">
      <c r="B3640" s="1914" t="str">
        <f>'4U'!AN10</f>
        <v>B0657GTAT_AC</v>
      </c>
      <c r="C3640" s="239" t="s">
        <v>16072</v>
      </c>
      <c r="E3640" s="301" t="s">
        <v>683</v>
      </c>
      <c r="F3640" s="307">
        <f>IF(ISBLANK('4U'!I10),"##BLANK",'4U'!I10)</f>
        <v>0</v>
      </c>
    </row>
    <row r="3641" spans="2:6">
      <c r="B3641" s="1914" t="str">
        <f>'4U'!AO10</f>
        <v>B0663GPAT_WR</v>
      </c>
      <c r="C3641" s="239" t="s">
        <v>16073</v>
      </c>
      <c r="E3641" s="301" t="s">
        <v>683</v>
      </c>
      <c r="F3641" s="307">
        <f>IF(ISBLANK('4U'!J10),"##BLANK",'4U'!J10)</f>
        <v>0</v>
      </c>
    </row>
    <row r="3642" spans="2:6">
      <c r="B3642" s="1914" t="str">
        <f>'4U'!AP10</f>
        <v>B0669GPAT_NP</v>
      </c>
      <c r="C3642" s="239" t="s">
        <v>16074</v>
      </c>
      <c r="E3642" s="301" t="s">
        <v>683</v>
      </c>
      <c r="F3642" s="307">
        <f>IF(ISBLANK('4U'!K10),"##BLANK",'4U'!K10)</f>
        <v>1.1479999999999999</v>
      </c>
    </row>
    <row r="3643" spans="2:6">
      <c r="B3643" s="1914" t="str">
        <f>'4U'!AQ10</f>
        <v>B0675GPAT_WP</v>
      </c>
      <c r="C3643" s="239" t="s">
        <v>16075</v>
      </c>
      <c r="E3643" s="301" t="s">
        <v>683</v>
      </c>
      <c r="F3643" s="307">
        <f>IF(ISBLANK('4U'!L10),"##BLANK",'4U'!L10)</f>
        <v>0</v>
      </c>
    </row>
    <row r="3644" spans="2:6">
      <c r="B3644" s="1914" t="str">
        <f>'4U'!AS10</f>
        <v>B0687GPAT_AC</v>
      </c>
      <c r="C3644" s="239" t="s">
        <v>16076</v>
      </c>
      <c r="E3644" s="301" t="s">
        <v>683</v>
      </c>
      <c r="F3644" s="307">
        <f>IF(ISBLANK('4U'!N10),"##BLANK",'4U'!N10)</f>
        <v>0</v>
      </c>
    </row>
    <row r="3645" spans="2:6">
      <c r="B3645" s="1914" t="str">
        <f>'4U'!AJ11</f>
        <v>B0692GTV_WR</v>
      </c>
      <c r="C3645" s="239" t="s">
        <v>16077</v>
      </c>
      <c r="E3645" s="301" t="s">
        <v>683</v>
      </c>
      <c r="F3645" s="307">
        <f>IF(ISBLANK('4U'!E11),"##BLANK",'4U'!E11)</f>
        <v>0</v>
      </c>
    </row>
    <row r="3646" spans="2:6">
      <c r="B3646" s="1914" t="str">
        <f>'4U'!AK11</f>
        <v>B0700GTV_NP</v>
      </c>
      <c r="C3646" s="239" t="s">
        <v>16078</v>
      </c>
      <c r="E3646" s="301" t="s">
        <v>683</v>
      </c>
      <c r="F3646" s="307">
        <f>IF(ISBLANK('4U'!F11),"##BLANK",'4U'!F11)</f>
        <v>0.66499999999999992</v>
      </c>
    </row>
    <row r="3647" spans="2:6">
      <c r="B3647" s="1914" t="str">
        <f>'4U'!AL11</f>
        <v>B0708GTV_WP</v>
      </c>
      <c r="C3647" s="239" t="s">
        <v>16079</v>
      </c>
      <c r="E3647" s="301" t="s">
        <v>683</v>
      </c>
      <c r="F3647" s="307">
        <f>IF(ISBLANK('4U'!G11),"##BLANK",'4U'!G11)</f>
        <v>0</v>
      </c>
    </row>
    <row r="3648" spans="2:6">
      <c r="B3648" s="1914" t="str">
        <f>'4U'!AN11</f>
        <v>B0716GTV_AC</v>
      </c>
      <c r="C3648" s="239" t="s">
        <v>16080</v>
      </c>
      <c r="E3648" s="301" t="s">
        <v>683</v>
      </c>
      <c r="F3648" s="307">
        <f>IF(ISBLANK('4U'!I11),"##BLANK",'4U'!I11)</f>
        <v>0</v>
      </c>
    </row>
    <row r="3649" spans="2:6">
      <c r="B3649" s="1914" t="str">
        <f>'4U'!AO11</f>
        <v>B0724GPV_WR</v>
      </c>
      <c r="C3649" s="239" t="s">
        <v>16081</v>
      </c>
      <c r="E3649" s="301" t="s">
        <v>683</v>
      </c>
      <c r="F3649" s="307">
        <f>IF(ISBLANK('4U'!J11),"##BLANK",'4U'!J11)</f>
        <v>0</v>
      </c>
    </row>
    <row r="3650" spans="2:6">
      <c r="B3650" s="1914" t="str">
        <f>'4U'!AP11</f>
        <v>B0732GPV_NP</v>
      </c>
      <c r="C3650" s="239" t="s">
        <v>16082</v>
      </c>
      <c r="E3650" s="301" t="s">
        <v>683</v>
      </c>
      <c r="F3650" s="307">
        <f>IF(ISBLANK('4U'!K11),"##BLANK",'4U'!K11)</f>
        <v>-0.998</v>
      </c>
    </row>
    <row r="3651" spans="2:6">
      <c r="B3651" s="1914" t="str">
        <f>'4U'!AQ11</f>
        <v>B0740GPV_WP</v>
      </c>
      <c r="C3651" s="239" t="s">
        <v>16083</v>
      </c>
      <c r="E3651" s="301" t="s">
        <v>683</v>
      </c>
      <c r="F3651" s="307">
        <f>IF(ISBLANK('4U'!L11),"##BLANK",'4U'!L11)</f>
        <v>0</v>
      </c>
    </row>
    <row r="3652" spans="2:6">
      <c r="B3652" s="1914" t="str">
        <f>'4U'!AS11</f>
        <v>B0748GPV_AC</v>
      </c>
      <c r="C3652" s="239" t="s">
        <v>16084</v>
      </c>
      <c r="E3652" s="301" t="s">
        <v>683</v>
      </c>
      <c r="F3652" s="307">
        <f>IF(ISBLANK('4U'!N11),"##BLANK",'4U'!N11)</f>
        <v>0</v>
      </c>
    </row>
    <row r="3653" spans="2:6">
      <c r="B3653" s="1914" t="str">
        <f>'4U'!AJ12</f>
        <v>B0634GTVT_WR</v>
      </c>
      <c r="C3653" s="239" t="s">
        <v>16085</v>
      </c>
      <c r="E3653" s="301" t="s">
        <v>683</v>
      </c>
      <c r="F3653" s="307">
        <f>IF(ISBLANK('4U'!E12),"##BLANK",'4U'!E12)</f>
        <v>0</v>
      </c>
    </row>
    <row r="3654" spans="2:6">
      <c r="B3654" s="1914" t="str">
        <f>'4U'!AK12</f>
        <v>B0640GTVT_NP</v>
      </c>
      <c r="C3654" s="239" t="s">
        <v>16086</v>
      </c>
      <c r="E3654" s="301" t="s">
        <v>683</v>
      </c>
      <c r="F3654" s="307">
        <f>IF(ISBLANK('4U'!F12),"##BLANK",'4U'!F12)</f>
        <v>0.66499999999999992</v>
      </c>
    </row>
    <row r="3655" spans="2:6">
      <c r="B3655" s="1914" t="str">
        <f>'4U'!AL12</f>
        <v>B0646GTVT_WP</v>
      </c>
      <c r="C3655" s="239" t="s">
        <v>16087</v>
      </c>
      <c r="E3655" s="301" t="s">
        <v>683</v>
      </c>
      <c r="F3655" s="307">
        <f>IF(ISBLANK('4U'!G12),"##BLANK",'4U'!G12)</f>
        <v>0</v>
      </c>
    </row>
    <row r="3656" spans="2:6">
      <c r="B3656" s="1914" t="str">
        <f>'4U'!AN12</f>
        <v>B0658GTVT_AC</v>
      </c>
      <c r="C3656" s="239" t="s">
        <v>16088</v>
      </c>
      <c r="E3656" s="301" t="s">
        <v>683</v>
      </c>
      <c r="F3656" s="307">
        <f>IF(ISBLANK('4U'!I12),"##BLANK",'4U'!I12)</f>
        <v>0</v>
      </c>
    </row>
    <row r="3657" spans="2:6">
      <c r="B3657" s="1914" t="str">
        <f>'4U'!AO12</f>
        <v>B0664GPVT_WR</v>
      </c>
      <c r="C3657" s="239" t="s">
        <v>16089</v>
      </c>
      <c r="E3657" s="301" t="s">
        <v>683</v>
      </c>
      <c r="F3657" s="307">
        <f>IF(ISBLANK('4U'!J12),"##BLANK",'4U'!J12)</f>
        <v>0</v>
      </c>
    </row>
    <row r="3658" spans="2:6">
      <c r="B3658" s="1914" t="str">
        <f>'4U'!AP12</f>
        <v>B0670GPVT_NP</v>
      </c>
      <c r="C3658" s="239" t="s">
        <v>16090</v>
      </c>
      <c r="E3658" s="301" t="s">
        <v>683</v>
      </c>
      <c r="F3658" s="307">
        <f>IF(ISBLANK('4U'!K12),"##BLANK",'4U'!K12)</f>
        <v>-0.998</v>
      </c>
    </row>
    <row r="3659" spans="2:6">
      <c r="B3659" s="1914" t="str">
        <f>'4U'!AQ12</f>
        <v>B0676GPVT_WP</v>
      </c>
      <c r="C3659" s="239" t="s">
        <v>16091</v>
      </c>
      <c r="E3659" s="301" t="s">
        <v>683</v>
      </c>
      <c r="F3659" s="307">
        <f>IF(ISBLANK('4U'!L12),"##BLANK",'4U'!L12)</f>
        <v>0</v>
      </c>
    </row>
    <row r="3660" spans="2:6">
      <c r="B3660" s="1914" t="str">
        <f>'4U'!AS12</f>
        <v>B0688GPVT_AC</v>
      </c>
      <c r="C3660" s="239" t="s">
        <v>16092</v>
      </c>
      <c r="E3660" s="301" t="s">
        <v>683</v>
      </c>
      <c r="F3660" s="307">
        <f>IF(ISBLANK('4U'!N12),"##BLANK",'4U'!N12)</f>
        <v>0</v>
      </c>
    </row>
    <row r="3661" spans="2:6">
      <c r="B3661" s="1914" t="str">
        <f>'4U'!AJ13</f>
        <v>B0693GTVE_WR</v>
      </c>
      <c r="C3661" s="239" t="s">
        <v>16093</v>
      </c>
      <c r="E3661" s="301" t="s">
        <v>683</v>
      </c>
      <c r="F3661" s="307">
        <f>IF(ISBLANK('4U'!E13),"##BLANK",'4U'!E13)</f>
        <v>0</v>
      </c>
    </row>
    <row r="3662" spans="2:6">
      <c r="B3662" s="1914" t="str">
        <f>'4U'!AK13</f>
        <v>B0701GTVE_NP</v>
      </c>
      <c r="C3662" s="239" t="s">
        <v>16094</v>
      </c>
      <c r="E3662" s="301" t="s">
        <v>683</v>
      </c>
      <c r="F3662" s="307">
        <f>IF(ISBLANK('4U'!F13),"##BLANK",'4U'!F13)</f>
        <v>0</v>
      </c>
    </row>
    <row r="3663" spans="2:6">
      <c r="B3663" s="1914" t="str">
        <f>'4U'!AL13</f>
        <v>B0709GTVE_WP</v>
      </c>
      <c r="C3663" s="239" t="s">
        <v>16095</v>
      </c>
      <c r="E3663" s="301" t="s">
        <v>683</v>
      </c>
      <c r="F3663" s="307">
        <f>IF(ISBLANK('4U'!G13),"##BLANK",'4U'!G13)</f>
        <v>0</v>
      </c>
    </row>
    <row r="3664" spans="2:6">
      <c r="B3664" s="1914" t="str">
        <f>'4U'!AN13</f>
        <v>B0717GTVE_AC</v>
      </c>
      <c r="C3664" s="239" t="s">
        <v>16096</v>
      </c>
      <c r="E3664" s="301" t="s">
        <v>683</v>
      </c>
      <c r="F3664" s="307">
        <f>IF(ISBLANK('4U'!I13),"##BLANK",'4U'!I13)</f>
        <v>0</v>
      </c>
    </row>
    <row r="3665" spans="2:6">
      <c r="B3665" s="1914" t="str">
        <f>'4U'!AO13</f>
        <v>B0725GPVE_WR</v>
      </c>
      <c r="C3665" s="239" t="s">
        <v>16097</v>
      </c>
      <c r="E3665" s="301" t="s">
        <v>683</v>
      </c>
      <c r="F3665" s="307">
        <f>IF(ISBLANK('4U'!J13),"##BLANK",'4U'!J13)</f>
        <v>0</v>
      </c>
    </row>
    <row r="3666" spans="2:6">
      <c r="B3666" s="1914" t="str">
        <f>'4U'!AP13</f>
        <v>B0733GPVE_NP</v>
      </c>
      <c r="C3666" s="239" t="s">
        <v>16098</v>
      </c>
      <c r="E3666" s="301" t="s">
        <v>683</v>
      </c>
      <c r="F3666" s="307">
        <f>IF(ISBLANK('4U'!K13),"##BLANK",'4U'!K13)</f>
        <v>0</v>
      </c>
    </row>
    <row r="3667" spans="2:6">
      <c r="B3667" s="1914" t="str">
        <f>'4U'!AQ13</f>
        <v>B0741GPVE_WP</v>
      </c>
      <c r="C3667" s="239" t="s">
        <v>16099</v>
      </c>
      <c r="E3667" s="301" t="s">
        <v>683</v>
      </c>
      <c r="F3667" s="307">
        <f>IF(ISBLANK('4U'!L13),"##BLANK",'4U'!L13)</f>
        <v>0</v>
      </c>
    </row>
    <row r="3668" spans="2:6">
      <c r="B3668" s="1914" t="str">
        <f>'4U'!AS13</f>
        <v>B0749GPVE_AC</v>
      </c>
      <c r="C3668" s="239" t="s">
        <v>16100</v>
      </c>
      <c r="E3668" s="301" t="s">
        <v>683</v>
      </c>
      <c r="F3668" s="307">
        <f>IF(ISBLANK('4U'!N13),"##BLANK",'4U'!N13)</f>
        <v>0</v>
      </c>
    </row>
    <row r="3669" spans="2:6">
      <c r="B3669" s="1915" t="str">
        <f>'4U'!AJ14</f>
        <v>B0635GTSO_WR</v>
      </c>
      <c r="C3669" s="239" t="s">
        <v>16101</v>
      </c>
      <c r="E3669" s="301" t="s">
        <v>683</v>
      </c>
      <c r="F3669" s="307">
        <f>IF(ISBLANK('4U'!E14),"##BLANK",'4U'!E14)</f>
        <v>0.9</v>
      </c>
    </row>
    <row r="3670" spans="2:6">
      <c r="B3670" s="1915" t="str">
        <f>'4U'!AK14</f>
        <v>B0641GTSO_NP</v>
      </c>
      <c r="C3670" s="239" t="s">
        <v>16102</v>
      </c>
      <c r="E3670" s="301" t="s">
        <v>683</v>
      </c>
      <c r="F3670" s="307">
        <f>IF(ISBLANK('4U'!F14),"##BLANK",'4U'!F14)</f>
        <v>0.9</v>
      </c>
    </row>
    <row r="3671" spans="2:6">
      <c r="B3671" s="1915" t="str">
        <f>'4U'!AL14</f>
        <v>B0647GTSO_WP</v>
      </c>
      <c r="C3671" s="239" t="s">
        <v>16103</v>
      </c>
      <c r="E3671" s="301" t="s">
        <v>683</v>
      </c>
      <c r="F3671" s="307">
        <f>IF(ISBLANK('4U'!G14),"##BLANK",'4U'!G14)</f>
        <v>0</v>
      </c>
    </row>
    <row r="3672" spans="2:6">
      <c r="B3672" s="1915" t="str">
        <f>'4U'!AN14</f>
        <v>B0659GTSO_AC</v>
      </c>
      <c r="C3672" s="239" t="s">
        <v>16104</v>
      </c>
      <c r="E3672" s="301" t="s">
        <v>683</v>
      </c>
      <c r="F3672" s="307">
        <f>IF(ISBLANK('4U'!I14),"##BLANK",'4U'!I14)</f>
        <v>0</v>
      </c>
    </row>
    <row r="3673" spans="2:6">
      <c r="B3673" s="1915" t="str">
        <f>'4U'!AO14</f>
        <v>B0665GPSO_WR</v>
      </c>
      <c r="C3673" s="239" t="s">
        <v>16105</v>
      </c>
      <c r="E3673" s="301" t="s">
        <v>683</v>
      </c>
      <c r="F3673" s="307">
        <f>IF(ISBLANK('4U'!J14),"##BLANK",'4U'!J14)</f>
        <v>0.9</v>
      </c>
    </row>
    <row r="3674" spans="2:6">
      <c r="B3674" s="1915" t="str">
        <f>'4U'!AP14</f>
        <v>B0671GPSO_NP</v>
      </c>
      <c r="C3674" s="239" t="s">
        <v>16106</v>
      </c>
      <c r="E3674" s="301" t="s">
        <v>683</v>
      </c>
      <c r="F3674" s="307">
        <f>IF(ISBLANK('4U'!K14),"##BLANK",'4U'!K14)</f>
        <v>0.9</v>
      </c>
    </row>
    <row r="3675" spans="2:6">
      <c r="B3675" s="1915" t="str">
        <f>'4U'!AQ14</f>
        <v>B0677GPSO_WP</v>
      </c>
      <c r="C3675" s="239" t="s">
        <v>16107</v>
      </c>
      <c r="E3675" s="301" t="s">
        <v>683</v>
      </c>
      <c r="F3675" s="307">
        <f>IF(ISBLANK('4U'!L14),"##BLANK",'4U'!L14)</f>
        <v>0</v>
      </c>
    </row>
    <row r="3676" spans="2:6">
      <c r="B3676" s="1915" t="str">
        <f>'4U'!AS14</f>
        <v>B0689GPSO_AC</v>
      </c>
      <c r="C3676" s="239" t="s">
        <v>16108</v>
      </c>
      <c r="E3676" s="301" t="s">
        <v>683</v>
      </c>
      <c r="F3676" s="307">
        <f>IF(ISBLANK('4U'!N14),"##BLANK",'4U'!N14)</f>
        <v>0</v>
      </c>
    </row>
    <row r="3677" spans="2:6">
      <c r="B3677" s="1915" t="str">
        <f>'4U'!AJ15</f>
        <v>B0636GTSU_WR</v>
      </c>
      <c r="C3677" s="239" t="s">
        <v>16109</v>
      </c>
      <c r="E3677" s="301" t="s">
        <v>683</v>
      </c>
      <c r="F3677" s="307">
        <f>IF(ISBLANK('4U'!E15),"##BLANK",'4U'!E15)</f>
        <v>0.45</v>
      </c>
    </row>
    <row r="3678" spans="2:6">
      <c r="B3678" s="1915" t="str">
        <f>'4U'!AK15</f>
        <v>B0642GTSU_NP</v>
      </c>
      <c r="C3678" s="239" t="s">
        <v>16110</v>
      </c>
      <c r="E3678" s="301" t="s">
        <v>683</v>
      </c>
      <c r="F3678" s="307">
        <f>IF(ISBLANK('4U'!F15),"##BLANK",'4U'!F15)</f>
        <v>0.45</v>
      </c>
    </row>
    <row r="3679" spans="2:6">
      <c r="B3679" s="1915" t="str">
        <f>'4U'!AL15</f>
        <v>B0648GTSU_WP</v>
      </c>
      <c r="C3679" s="239" t="s">
        <v>16111</v>
      </c>
      <c r="E3679" s="301" t="s">
        <v>683</v>
      </c>
      <c r="F3679" s="307">
        <f>IF(ISBLANK('4U'!G15),"##BLANK",'4U'!G15)</f>
        <v>0</v>
      </c>
    </row>
    <row r="3680" spans="2:6">
      <c r="B3680" s="1915" t="str">
        <f>'4U'!AN15</f>
        <v>B0660GTSU_AC</v>
      </c>
      <c r="C3680" s="239" t="s">
        <v>16112</v>
      </c>
      <c r="E3680" s="301" t="s">
        <v>683</v>
      </c>
      <c r="F3680" s="307">
        <f>IF(ISBLANK('4U'!I15),"##BLANK",'4U'!I15)</f>
        <v>0</v>
      </c>
    </row>
    <row r="3681" spans="2:6">
      <c r="B3681" s="1915" t="str">
        <f>'4U'!AO15</f>
        <v>B0666GPSU_WR</v>
      </c>
      <c r="C3681" s="239" t="s">
        <v>16113</v>
      </c>
      <c r="E3681" s="301" t="s">
        <v>683</v>
      </c>
      <c r="F3681" s="307">
        <f>IF(ISBLANK('4U'!J15),"##BLANK",'4U'!J15)</f>
        <v>0.45</v>
      </c>
    </row>
    <row r="3682" spans="2:6">
      <c r="B3682" s="1915" t="str">
        <f>'4U'!AP15</f>
        <v>B0672GPSU_NP</v>
      </c>
      <c r="C3682" s="239" t="s">
        <v>16114</v>
      </c>
      <c r="E3682" s="301" t="s">
        <v>683</v>
      </c>
      <c r="F3682" s="307">
        <f>IF(ISBLANK('4U'!K15),"##BLANK",'4U'!K15)</f>
        <v>0.45</v>
      </c>
    </row>
    <row r="3683" spans="2:6">
      <c r="B3683" s="1915" t="str">
        <f>'4U'!AQ15</f>
        <v>B0678GPSU_WP</v>
      </c>
      <c r="C3683" s="239" t="s">
        <v>16115</v>
      </c>
      <c r="E3683" s="301" t="s">
        <v>683</v>
      </c>
      <c r="F3683" s="307">
        <f>IF(ISBLANK('4U'!L15),"##BLANK",'4U'!L15)</f>
        <v>0</v>
      </c>
    </row>
    <row r="3684" spans="2:6">
      <c r="B3684" s="1915" t="str">
        <f>'4U'!AS15</f>
        <v>B0690GPSU_AC</v>
      </c>
      <c r="C3684" s="239" t="s">
        <v>16116</v>
      </c>
      <c r="E3684" s="301" t="s">
        <v>683</v>
      </c>
      <c r="F3684" s="307">
        <f>IF(ISBLANK('4U'!N15),"##BLANK",'4U'!N15)</f>
        <v>0</v>
      </c>
    </row>
    <row r="3685" spans="2:6">
      <c r="B3685" s="1914" t="str">
        <f>'4U'!AJ16</f>
        <v>B0694GTCO_WR</v>
      </c>
      <c r="C3685" s="239" t="s">
        <v>16117</v>
      </c>
      <c r="E3685" s="301" t="s">
        <v>683</v>
      </c>
      <c r="F3685" s="307">
        <f>IF(ISBLANK('4U'!E16),"##BLANK",'4U'!E16)</f>
        <v>0</v>
      </c>
    </row>
    <row r="3686" spans="2:6">
      <c r="B3686" s="1914" t="str">
        <f>'4U'!AK16</f>
        <v>B0702GTCO_NP</v>
      </c>
      <c r="C3686" s="239" t="s">
        <v>16118</v>
      </c>
      <c r="E3686" s="301" t="s">
        <v>683</v>
      </c>
      <c r="F3686" s="307">
        <f>IF(ISBLANK('4U'!F16),"##BLANK",'4U'!F16)</f>
        <v>0</v>
      </c>
    </row>
    <row r="3687" spans="2:6">
      <c r="B3687" s="1914" t="str">
        <f>'4U'!AL16</f>
        <v>B0710GTCO_WP</v>
      </c>
      <c r="C3687" s="239" t="s">
        <v>16119</v>
      </c>
      <c r="E3687" s="301" t="s">
        <v>683</v>
      </c>
      <c r="F3687" s="307">
        <f>IF(ISBLANK('4U'!G16),"##BLANK",'4U'!G16)</f>
        <v>0</v>
      </c>
    </row>
    <row r="3688" spans="2:6">
      <c r="B3688" s="1914" t="str">
        <f>'4U'!AN16</f>
        <v>B0718GTCO_AC</v>
      </c>
      <c r="C3688" s="239" t="s">
        <v>16120</v>
      </c>
      <c r="E3688" s="301" t="s">
        <v>683</v>
      </c>
      <c r="F3688" s="307">
        <f>IF(ISBLANK('4U'!I16),"##BLANK",'4U'!I16)</f>
        <v>0</v>
      </c>
    </row>
    <row r="3689" spans="2:6">
      <c r="B3689" s="1914" t="str">
        <f>'4U'!AO16</f>
        <v>B0726GPCO_WR</v>
      </c>
      <c r="C3689" s="239" t="s">
        <v>16121</v>
      </c>
      <c r="E3689" s="301" t="s">
        <v>683</v>
      </c>
      <c r="F3689" s="307">
        <f>IF(ISBLANK('4U'!J16),"##BLANK",'4U'!J16)</f>
        <v>0</v>
      </c>
    </row>
    <row r="3690" spans="2:6">
      <c r="B3690" s="1914" t="str">
        <f>'4U'!AP16</f>
        <v>B0734GPCO_NP</v>
      </c>
      <c r="C3690" s="239" t="s">
        <v>16122</v>
      </c>
      <c r="E3690" s="301" t="s">
        <v>683</v>
      </c>
      <c r="F3690" s="307">
        <f>IF(ISBLANK('4U'!K16),"##BLANK",'4U'!K16)</f>
        <v>0</v>
      </c>
    </row>
    <row r="3691" spans="2:6">
      <c r="B3691" s="1914" t="str">
        <f>'4U'!AQ16</f>
        <v>B0742GPCO_WP</v>
      </c>
      <c r="C3691" s="239" t="s">
        <v>16123</v>
      </c>
      <c r="E3691" s="301" t="s">
        <v>683</v>
      </c>
      <c r="F3691" s="307">
        <f>IF(ISBLANK('4U'!L16),"##BLANK",'4U'!L16)</f>
        <v>0</v>
      </c>
    </row>
    <row r="3692" spans="2:6">
      <c r="B3692" s="1914" t="str">
        <f>'4U'!AS16</f>
        <v>B0750GPCO_AC</v>
      </c>
      <c r="C3692" s="239" t="s">
        <v>16124</v>
      </c>
      <c r="E3692" s="301" t="s">
        <v>683</v>
      </c>
      <c r="F3692" s="307">
        <f>IF(ISBLANK('4U'!N16),"##BLANK",'4U'!N16)</f>
        <v>0</v>
      </c>
    </row>
    <row r="3693" spans="2:6">
      <c r="B3693" s="1914" t="str">
        <f>'4U'!AJ17</f>
        <v>B0695GTCU_WR</v>
      </c>
      <c r="C3693" s="239" t="s">
        <v>16125</v>
      </c>
      <c r="E3693" s="301" t="s">
        <v>683</v>
      </c>
      <c r="F3693" s="307">
        <f>IF(ISBLANK('4U'!E17),"##BLANK",'4U'!E17)</f>
        <v>0</v>
      </c>
    </row>
    <row r="3694" spans="2:6">
      <c r="B3694" s="1914" t="str">
        <f>'4U'!AK17</f>
        <v>B0703GTCU_NP</v>
      </c>
      <c r="C3694" s="239" t="s">
        <v>16126</v>
      </c>
      <c r="E3694" s="301" t="s">
        <v>683</v>
      </c>
      <c r="F3694" s="307">
        <f>IF(ISBLANK('4U'!F17),"##BLANK",'4U'!F17)</f>
        <v>0</v>
      </c>
    </row>
    <row r="3695" spans="2:6">
      <c r="B3695" s="1914" t="str">
        <f>'4U'!AL17</f>
        <v>B0711GTCU_WP</v>
      </c>
      <c r="C3695" s="239" t="s">
        <v>16127</v>
      </c>
      <c r="E3695" s="301" t="s">
        <v>683</v>
      </c>
      <c r="F3695" s="307">
        <f>IF(ISBLANK('4U'!G17),"##BLANK",'4U'!G17)</f>
        <v>0</v>
      </c>
    </row>
    <row r="3696" spans="2:6">
      <c r="B3696" s="1914" t="str">
        <f>'4U'!AN17</f>
        <v>B0719GTCU_AC</v>
      </c>
      <c r="C3696" s="239" t="s">
        <v>16128</v>
      </c>
      <c r="E3696" s="301" t="s">
        <v>683</v>
      </c>
      <c r="F3696" s="307">
        <f>IF(ISBLANK('4U'!I17),"##BLANK",'4U'!I17)</f>
        <v>0</v>
      </c>
    </row>
    <row r="3697" spans="2:6">
      <c r="B3697" s="1914" t="str">
        <f>'4U'!AO17</f>
        <v>B0727GPCU_WR</v>
      </c>
      <c r="C3697" s="239" t="s">
        <v>16129</v>
      </c>
      <c r="E3697" s="301" t="s">
        <v>683</v>
      </c>
      <c r="F3697" s="307">
        <f>IF(ISBLANK('4U'!J17),"##BLANK",'4U'!J17)</f>
        <v>0</v>
      </c>
    </row>
    <row r="3698" spans="2:6">
      <c r="B3698" s="1914" t="str">
        <f>'4U'!AP17</f>
        <v>B0735GPCU_NP</v>
      </c>
      <c r="C3698" s="239" t="s">
        <v>16130</v>
      </c>
      <c r="E3698" s="301" t="s">
        <v>683</v>
      </c>
      <c r="F3698" s="307">
        <f>IF(ISBLANK('4U'!K17),"##BLANK",'4U'!K17)</f>
        <v>0</v>
      </c>
    </row>
    <row r="3699" spans="2:6">
      <c r="B3699" s="1914" t="str">
        <f>'4U'!AQ17</f>
        <v>B0743GPCU_WP</v>
      </c>
      <c r="C3699" s="239" t="s">
        <v>16131</v>
      </c>
      <c r="E3699" s="301" t="s">
        <v>683</v>
      </c>
      <c r="F3699" s="307">
        <f>IF(ISBLANK('4U'!L17),"##BLANK",'4U'!L17)</f>
        <v>0</v>
      </c>
    </row>
    <row r="3700" spans="2:6">
      <c r="B3700" s="1914" t="str">
        <f>'4U'!AS17</f>
        <v>B0751GPCU_AC</v>
      </c>
      <c r="C3700" s="239" t="s">
        <v>16132</v>
      </c>
      <c r="E3700" s="301" t="s">
        <v>683</v>
      </c>
      <c r="F3700" s="307">
        <f>IF(ISBLANK('4U'!N17),"##BLANK",'4U'!N17)</f>
        <v>0</v>
      </c>
    </row>
    <row r="3701" spans="2:6">
      <c r="B3701" s="1914" t="str">
        <f>'4U'!AJ18</f>
        <v>B0696GTBO_WR</v>
      </c>
      <c r="C3701" s="239" t="s">
        <v>16133</v>
      </c>
      <c r="E3701" s="301" t="s">
        <v>683</v>
      </c>
      <c r="F3701" s="307">
        <f>IF(ISBLANK('4U'!E18),"##BLANK",'4U'!E18)</f>
        <v>0</v>
      </c>
    </row>
    <row r="3702" spans="2:6">
      <c r="B3702" s="1914" t="str">
        <f>'4U'!AK18</f>
        <v>B0704GTBO_NP</v>
      </c>
      <c r="C3702" s="239" t="s">
        <v>16134</v>
      </c>
      <c r="E3702" s="301" t="s">
        <v>683</v>
      </c>
      <c r="F3702" s="307">
        <f>IF(ISBLANK('4U'!F18),"##BLANK",'4U'!F18)</f>
        <v>0</v>
      </c>
    </row>
    <row r="3703" spans="2:6">
      <c r="B3703" s="1914" t="str">
        <f>'4U'!AL18</f>
        <v>B0712GTBO_WP</v>
      </c>
      <c r="C3703" s="239" t="s">
        <v>16135</v>
      </c>
      <c r="E3703" s="301" t="s">
        <v>683</v>
      </c>
      <c r="F3703" s="307">
        <f>IF(ISBLANK('4U'!G18),"##BLANK",'4U'!G18)</f>
        <v>0</v>
      </c>
    </row>
    <row r="3704" spans="2:6">
      <c r="B3704" s="1914" t="str">
        <f>'4U'!AN18</f>
        <v>B0720GTBO_AC</v>
      </c>
      <c r="C3704" s="239" t="s">
        <v>16136</v>
      </c>
      <c r="E3704" s="301" t="s">
        <v>683</v>
      </c>
      <c r="F3704" s="307">
        <f>IF(ISBLANK('4U'!I18),"##BLANK",'4U'!I18)</f>
        <v>0</v>
      </c>
    </row>
    <row r="3705" spans="2:6">
      <c r="B3705" s="1914" t="str">
        <f>'4U'!AO18</f>
        <v>B0728GPBO_WR</v>
      </c>
      <c r="C3705" s="239" t="s">
        <v>16137</v>
      </c>
      <c r="E3705" s="301" t="s">
        <v>683</v>
      </c>
      <c r="F3705" s="307">
        <f>IF(ISBLANK('4U'!J18),"##BLANK",'4U'!J18)</f>
        <v>0</v>
      </c>
    </row>
    <row r="3706" spans="2:6">
      <c r="B3706" s="1914" t="str">
        <f>'4U'!AP18</f>
        <v>B0736GPBO_NP</v>
      </c>
      <c r="C3706" s="239" t="s">
        <v>16138</v>
      </c>
      <c r="E3706" s="301" t="s">
        <v>683</v>
      </c>
      <c r="F3706" s="307">
        <f>IF(ISBLANK('4U'!K18),"##BLANK",'4U'!K18)</f>
        <v>0</v>
      </c>
    </row>
    <row r="3707" spans="2:6">
      <c r="B3707" s="1914" t="str">
        <f>'4U'!AQ18</f>
        <v>B0744GPBO_WP</v>
      </c>
      <c r="C3707" s="239" t="s">
        <v>16139</v>
      </c>
      <c r="E3707" s="301" t="s">
        <v>683</v>
      </c>
      <c r="F3707" s="307">
        <f>IF(ISBLANK('4U'!L18),"##BLANK",'4U'!L18)</f>
        <v>0</v>
      </c>
    </row>
    <row r="3708" spans="2:6">
      <c r="B3708" s="1914" t="str">
        <f>'4U'!AS18</f>
        <v>B0752GPBO_AC</v>
      </c>
      <c r="C3708" s="239" t="s">
        <v>16140</v>
      </c>
      <c r="E3708" s="301" t="s">
        <v>683</v>
      </c>
      <c r="F3708" s="307">
        <f>IF(ISBLANK('4U'!N18),"##BLANK",'4U'!N18)</f>
        <v>0</v>
      </c>
    </row>
    <row r="3709" spans="2:6">
      <c r="B3709" s="1914" t="str">
        <f>'4U'!AJ19</f>
        <v>B0697GTBU_WR</v>
      </c>
      <c r="C3709" s="239" t="s">
        <v>16141</v>
      </c>
      <c r="E3709" s="301" t="s">
        <v>683</v>
      </c>
      <c r="F3709" s="307">
        <f>IF(ISBLANK('4U'!E19),"##BLANK",'4U'!E19)</f>
        <v>0</v>
      </c>
    </row>
    <row r="3710" spans="2:6">
      <c r="B3710" s="1914" t="str">
        <f>'4U'!AK19</f>
        <v>B0705GTBU_NP</v>
      </c>
      <c r="C3710" s="239" t="s">
        <v>16142</v>
      </c>
      <c r="E3710" s="301" t="s">
        <v>683</v>
      </c>
      <c r="F3710" s="307">
        <f>IF(ISBLANK('4U'!F19),"##BLANK",'4U'!F19)</f>
        <v>0</v>
      </c>
    </row>
    <row r="3711" spans="2:6">
      <c r="B3711" s="1914" t="str">
        <f>'4U'!AL19</f>
        <v>B0713GTBU_WP</v>
      </c>
      <c r="C3711" s="239" t="s">
        <v>16143</v>
      </c>
      <c r="E3711" s="301" t="s">
        <v>683</v>
      </c>
      <c r="F3711" s="307">
        <f>IF(ISBLANK('4U'!G19),"##BLANK",'4U'!G19)</f>
        <v>0</v>
      </c>
    </row>
    <row r="3712" spans="2:6">
      <c r="B3712" s="1914" t="str">
        <f>'4U'!AN19</f>
        <v>B0721GTBU_AC</v>
      </c>
      <c r="C3712" s="239" t="s">
        <v>16144</v>
      </c>
      <c r="E3712" s="301" t="s">
        <v>683</v>
      </c>
      <c r="F3712" s="307">
        <f>IF(ISBLANK('4U'!I19),"##BLANK",'4U'!I19)</f>
        <v>0</v>
      </c>
    </row>
    <row r="3713" spans="2:6">
      <c r="B3713" s="1914" t="str">
        <f>'4U'!AO19</f>
        <v>B0729GPBU_WR</v>
      </c>
      <c r="C3713" s="239" t="s">
        <v>16145</v>
      </c>
      <c r="E3713" s="301" t="s">
        <v>683</v>
      </c>
      <c r="F3713" s="307">
        <f>IF(ISBLANK('4U'!J19),"##BLANK",'4U'!J19)</f>
        <v>0</v>
      </c>
    </row>
    <row r="3714" spans="2:6">
      <c r="B3714" s="1914" t="str">
        <f>'4U'!AP19</f>
        <v>B0737GPBU_NP</v>
      </c>
      <c r="C3714" s="239" t="s">
        <v>16146</v>
      </c>
      <c r="E3714" s="301" t="s">
        <v>683</v>
      </c>
      <c r="F3714" s="307">
        <f>IF(ISBLANK('4U'!K19),"##BLANK",'4U'!K19)</f>
        <v>0</v>
      </c>
    </row>
    <row r="3715" spans="2:6">
      <c r="B3715" s="1914" t="str">
        <f>'4U'!AQ19</f>
        <v>B0745GPBU_WP</v>
      </c>
      <c r="C3715" s="239" t="s">
        <v>16147</v>
      </c>
      <c r="E3715" s="301" t="s">
        <v>683</v>
      </c>
      <c r="F3715" s="307">
        <f>IF(ISBLANK('4U'!L19),"##BLANK",'4U'!L19)</f>
        <v>0</v>
      </c>
    </row>
    <row r="3716" spans="2:6">
      <c r="B3716" s="1914" t="str">
        <f>'4U'!AS19</f>
        <v>B0753GPBU_AC</v>
      </c>
      <c r="C3716" s="239" t="s">
        <v>16148</v>
      </c>
      <c r="E3716" s="301" t="s">
        <v>683</v>
      </c>
      <c r="F3716" s="307">
        <f>IF(ISBLANK('4U'!N19),"##BLANK",'4U'!N19)</f>
        <v>0</v>
      </c>
    </row>
    <row r="3717" spans="2:6">
      <c r="B3717" s="1914" t="str">
        <f>'4U'!AJ21</f>
        <v>B0698GTIV_WR</v>
      </c>
      <c r="C3717" s="239" t="s">
        <v>16149</v>
      </c>
      <c r="E3717" s="301" t="s">
        <v>683</v>
      </c>
      <c r="F3717" s="307">
        <f>IF(ISBLANK('4U'!E21),"##BLANK",'4U'!E21)</f>
        <v>0</v>
      </c>
    </row>
    <row r="3718" spans="2:6">
      <c r="B3718" s="1914" t="str">
        <f>'4U'!AK21</f>
        <v>B0706GTIV_NP</v>
      </c>
      <c r="C3718" s="239" t="s">
        <v>16150</v>
      </c>
      <c r="E3718" s="301" t="s">
        <v>683</v>
      </c>
      <c r="F3718" s="307">
        <f>IF(ISBLANK('4U'!F21),"##BLANK",'4U'!F21)</f>
        <v>1.1479999999999999</v>
      </c>
    </row>
    <row r="3719" spans="2:6">
      <c r="B3719" s="1914" t="str">
        <f>'4U'!AL21</f>
        <v>B0714GTIV_WP</v>
      </c>
      <c r="C3719" s="239" t="s">
        <v>16151</v>
      </c>
      <c r="E3719" s="301" t="s">
        <v>683</v>
      </c>
      <c r="F3719" s="307">
        <f>IF(ISBLANK('4U'!G21),"##BLANK",'4U'!G21)</f>
        <v>0</v>
      </c>
    </row>
    <row r="3720" spans="2:6">
      <c r="B3720" s="1914" t="str">
        <f>'4U'!AN21</f>
        <v>B0722GTIV_AC</v>
      </c>
      <c r="C3720" s="239" t="s">
        <v>16152</v>
      </c>
      <c r="E3720" s="301" t="s">
        <v>683</v>
      </c>
      <c r="F3720" s="307">
        <f>IF(ISBLANK('4U'!I21),"##BLANK",'4U'!I21)</f>
        <v>0</v>
      </c>
    </row>
    <row r="3721" spans="2:6">
      <c r="B3721" s="1914" t="str">
        <f>'4U'!AO21</f>
        <v>B0730GPIV_WR</v>
      </c>
      <c r="C3721" s="239" t="s">
        <v>16153</v>
      </c>
      <c r="E3721" s="301" t="s">
        <v>683</v>
      </c>
      <c r="F3721" s="307">
        <f>IF(ISBLANK('4U'!J21),"##BLANK",'4U'!J21)</f>
        <v>0</v>
      </c>
    </row>
    <row r="3722" spans="2:6">
      <c r="B3722" s="1914" t="str">
        <f>'4U'!AP21</f>
        <v>B0738GPIV_NP</v>
      </c>
      <c r="C3722" s="239" t="s">
        <v>16154</v>
      </c>
      <c r="E3722" s="301" t="s">
        <v>683</v>
      </c>
      <c r="F3722" s="307">
        <f>IF(ISBLANK('4U'!K21),"##BLANK",'4U'!K21)</f>
        <v>1.1479999999999999</v>
      </c>
    </row>
    <row r="3723" spans="2:6">
      <c r="B3723" s="1914" t="str">
        <f>'4U'!AQ21</f>
        <v>B0746GPIV_WP</v>
      </c>
      <c r="C3723" s="239" t="s">
        <v>16155</v>
      </c>
      <c r="E3723" s="301" t="s">
        <v>683</v>
      </c>
      <c r="F3723" s="307">
        <f>IF(ISBLANK('4U'!L21),"##BLANK",'4U'!L21)</f>
        <v>0</v>
      </c>
    </row>
    <row r="3724" spans="2:6">
      <c r="B3724" s="1914" t="str">
        <f>'4U'!AS21</f>
        <v>B0754GPIV_AC</v>
      </c>
      <c r="C3724" s="239" t="s">
        <v>16156</v>
      </c>
      <c r="E3724" s="301" t="s">
        <v>683</v>
      </c>
      <c r="F3724" s="307">
        <f>IF(ISBLANK('4U'!N21),"##BLANK",'4U'!N21)</f>
        <v>0</v>
      </c>
    </row>
    <row r="3725" spans="2:6">
      <c r="B3725" s="1914" t="str">
        <f>'4U'!AJ22</f>
        <v>B0637GTPF_WR</v>
      </c>
      <c r="C3725" s="239" t="s">
        <v>16157</v>
      </c>
      <c r="E3725" s="301" t="s">
        <v>683</v>
      </c>
      <c r="F3725" s="307">
        <f>IF(ISBLANK('4U'!E22),"##BLANK",'4U'!E22)</f>
        <v>0</v>
      </c>
    </row>
    <row r="3726" spans="2:6">
      <c r="B3726" s="1914" t="str">
        <f>'4U'!AK22</f>
        <v>B0643GTPF_NP</v>
      </c>
      <c r="C3726" s="239" t="s">
        <v>16158</v>
      </c>
      <c r="E3726" s="301" t="s">
        <v>683</v>
      </c>
      <c r="F3726" s="307">
        <f>IF(ISBLANK('4U'!F22),"##BLANK",'4U'!F22)</f>
        <v>0</v>
      </c>
    </row>
    <row r="3727" spans="2:6">
      <c r="B3727" s="1914" t="str">
        <f>'4U'!AL22</f>
        <v>B0649GTPF_WP</v>
      </c>
      <c r="C3727" s="239" t="s">
        <v>16159</v>
      </c>
      <c r="E3727" s="301" t="s">
        <v>683</v>
      </c>
      <c r="F3727" s="307">
        <f>IF(ISBLANK('4U'!G22),"##BLANK",'4U'!G22)</f>
        <v>0</v>
      </c>
    </row>
    <row r="3728" spans="2:6">
      <c r="B3728" s="1914" t="str">
        <f>'4U'!AN22</f>
        <v>B0661GTPF_AC</v>
      </c>
      <c r="C3728" s="239" t="s">
        <v>16160</v>
      </c>
      <c r="E3728" s="301" t="s">
        <v>683</v>
      </c>
      <c r="F3728" s="307">
        <f>IF(ISBLANK('4U'!I22),"##BLANK",'4U'!I22)</f>
        <v>0</v>
      </c>
    </row>
    <row r="3729" spans="2:6">
      <c r="B3729" s="1914" t="str">
        <f>'4U'!AO22</f>
        <v>B0667GPPF_WR</v>
      </c>
      <c r="C3729" s="239" t="s">
        <v>16161</v>
      </c>
      <c r="E3729" s="301" t="s">
        <v>683</v>
      </c>
      <c r="F3729" s="307">
        <f>IF(ISBLANK('4U'!J22),"##BLANK",'4U'!J22)</f>
        <v>0</v>
      </c>
    </row>
    <row r="3730" spans="2:6">
      <c r="B3730" s="1914" t="str">
        <f>'4U'!AP22</f>
        <v>B0673GPPF_NP</v>
      </c>
      <c r="C3730" s="239" t="s">
        <v>16162</v>
      </c>
      <c r="E3730" s="301" t="s">
        <v>683</v>
      </c>
      <c r="F3730" s="307">
        <f>IF(ISBLANK('4U'!K22),"##BLANK",'4U'!K22)</f>
        <v>0</v>
      </c>
    </row>
    <row r="3731" spans="2:6">
      <c r="B3731" s="1914" t="str">
        <f>'4U'!AQ22</f>
        <v>B0679GPPF_WP</v>
      </c>
      <c r="C3731" s="239" t="s">
        <v>16163</v>
      </c>
      <c r="E3731" s="301" t="s">
        <v>683</v>
      </c>
      <c r="F3731" s="307">
        <f>IF(ISBLANK('4U'!L22),"##BLANK",'4U'!L22)</f>
        <v>0</v>
      </c>
    </row>
    <row r="3732" spans="2:6">
      <c r="B3732" s="1914" t="str">
        <f>'4U'!AS22</f>
        <v>B0691GPPF_AC</v>
      </c>
      <c r="C3732" s="239" t="s">
        <v>16164</v>
      </c>
      <c r="E3732" s="301" t="s">
        <v>683</v>
      </c>
      <c r="F3732" s="307">
        <f>IF(ISBLANK('4U'!N22),"##BLANK",'4U'!N22)</f>
        <v>0</v>
      </c>
    </row>
    <row r="3733" spans="2:6">
      <c r="B3733" s="1914" t="str">
        <f>'4U'!AJ23</f>
        <v>B0699GTNV_WR</v>
      </c>
      <c r="C3733" s="239" t="s">
        <v>16165</v>
      </c>
      <c r="E3733" s="301" t="s">
        <v>683</v>
      </c>
      <c r="F3733" s="307">
        <f>IF(ISBLANK('4U'!E23),"##BLANK",'4U'!E23)</f>
        <v>0</v>
      </c>
    </row>
    <row r="3734" spans="2:6">
      <c r="B3734" s="1914" t="str">
        <f>'4U'!AK23</f>
        <v>B0707GTNV_NP</v>
      </c>
      <c r="C3734" s="239" t="s">
        <v>16166</v>
      </c>
      <c r="E3734" s="301" t="s">
        <v>683</v>
      </c>
      <c r="F3734" s="307">
        <f>IF(ISBLANK('4U'!F23),"##BLANK",'4U'!F23)</f>
        <v>1.1479999999999999</v>
      </c>
    </row>
    <row r="3735" spans="2:6">
      <c r="B3735" s="1914" t="str">
        <f>'4U'!AL23</f>
        <v>B0715GTNV_WP</v>
      </c>
      <c r="C3735" s="239" t="s">
        <v>16167</v>
      </c>
      <c r="E3735" s="301" t="s">
        <v>683</v>
      </c>
      <c r="F3735" s="307">
        <f>IF(ISBLANK('4U'!G23),"##BLANK",'4U'!G23)</f>
        <v>0</v>
      </c>
    </row>
    <row r="3736" spans="2:6">
      <c r="B3736" s="1914" t="str">
        <f>'4U'!AN23</f>
        <v>B0723GTNV_AC</v>
      </c>
      <c r="C3736" s="239" t="s">
        <v>16168</v>
      </c>
      <c r="E3736" s="301" t="s">
        <v>683</v>
      </c>
      <c r="F3736" s="307">
        <f>IF(ISBLANK('4U'!I23),"##BLANK",'4U'!I23)</f>
        <v>0</v>
      </c>
    </row>
    <row r="3737" spans="2:6">
      <c r="B3737" s="1914" t="str">
        <f>'4U'!AO23</f>
        <v>B0731GPNV_WR</v>
      </c>
      <c r="C3737" s="239" t="s">
        <v>16169</v>
      </c>
      <c r="E3737" s="301" t="s">
        <v>683</v>
      </c>
      <c r="F3737" s="307">
        <f>IF(ISBLANK('4U'!J23),"##BLANK",'4U'!J23)</f>
        <v>0</v>
      </c>
    </row>
    <row r="3738" spans="2:6">
      <c r="B3738" s="1914" t="str">
        <f>'4U'!AP23</f>
        <v>B0739GPNV_NP</v>
      </c>
      <c r="C3738" s="239" t="s">
        <v>16170</v>
      </c>
      <c r="E3738" s="301" t="s">
        <v>683</v>
      </c>
      <c r="F3738" s="307">
        <f>IF(ISBLANK('4U'!K23),"##BLANK",'4U'!K23)</f>
        <v>1.1479999999999999</v>
      </c>
    </row>
    <row r="3739" spans="2:6">
      <c r="B3739" s="1914" t="str">
        <f>'4U'!AQ23</f>
        <v>B0747GPNV_WP</v>
      </c>
      <c r="C3739" s="239" t="s">
        <v>16171</v>
      </c>
      <c r="E3739" s="301" t="s">
        <v>683</v>
      </c>
      <c r="F3739" s="307">
        <f>IF(ISBLANK('4U'!L23),"##BLANK",'4U'!L23)</f>
        <v>0</v>
      </c>
    </row>
    <row r="3740" spans="2:6">
      <c r="B3740" s="1914" t="str">
        <f>'4U'!AS23</f>
        <v>B0755GPNV_AC</v>
      </c>
      <c r="C3740" s="239" t="s">
        <v>16172</v>
      </c>
      <c r="E3740" s="301" t="s">
        <v>683</v>
      </c>
      <c r="F3740" s="307">
        <f>IF(ISBLANK('4U'!N23),"##BLANK",'4U'!N23)</f>
        <v>0</v>
      </c>
    </row>
  </sheetData>
  <sheetProtection sort="0"/>
  <conditionalFormatting sqref="C4:D4 C2:F2 D5:D2958">
    <cfRule type="expression" dxfId="537" priority="16">
      <formula>$C2="New Bon"</formula>
    </cfRule>
  </conditionalFormatting>
  <conditionalFormatting sqref="F259:F276">
    <cfRule type="expression" dxfId="536" priority="17">
      <formula>#REF!="New Bon"</formula>
    </cfRule>
  </conditionalFormatting>
  <conditionalFormatting sqref="F2634:F2646 F277:F294">
    <cfRule type="expression" dxfId="535" priority="18">
      <formula>#REF!="New Bon"</formula>
    </cfRule>
  </conditionalFormatting>
  <conditionalFormatting sqref="F295:F297 F299:F301 F313:F315 F317:F319 F331:F333 F335:F337">
    <cfRule type="expression" dxfId="534" priority="19">
      <formula>#REF!="New Bon"</formula>
    </cfRule>
  </conditionalFormatting>
  <conditionalFormatting sqref="F349:F354">
    <cfRule type="expression" dxfId="533" priority="20">
      <formula>#REF!="New Bon"</formula>
    </cfRule>
  </conditionalFormatting>
  <conditionalFormatting sqref="F367:F372">
    <cfRule type="expression" dxfId="532" priority="21">
      <formula>#REF!="New Bon"</formula>
    </cfRule>
  </conditionalFormatting>
  <conditionalFormatting sqref="F364:F366">
    <cfRule type="expression" dxfId="531" priority="22">
      <formula>#REF!="New Bon"</formula>
    </cfRule>
  </conditionalFormatting>
  <conditionalFormatting sqref="F363">
    <cfRule type="expression" dxfId="530" priority="23">
      <formula>#REF!="New Bon"</formula>
    </cfRule>
  </conditionalFormatting>
  <conditionalFormatting sqref="F362">
    <cfRule type="expression" dxfId="529" priority="24">
      <formula>#REF!="New Bon"</formula>
    </cfRule>
  </conditionalFormatting>
  <conditionalFormatting sqref="F356:F361">
    <cfRule type="expression" dxfId="528" priority="25">
      <formula>#REF!="New Bon"</formula>
    </cfRule>
  </conditionalFormatting>
  <conditionalFormatting sqref="F355">
    <cfRule type="expression" dxfId="527" priority="26">
      <formula>#REF!="New Bon"</formula>
    </cfRule>
  </conditionalFormatting>
  <conditionalFormatting sqref="F343:F348">
    <cfRule type="expression" dxfId="526" priority="27">
      <formula>#REF!="New Bon"</formula>
    </cfRule>
  </conditionalFormatting>
  <conditionalFormatting sqref="F340:F342">
    <cfRule type="expression" dxfId="525" priority="28">
      <formula>#REF!="New Bon"</formula>
    </cfRule>
  </conditionalFormatting>
  <conditionalFormatting sqref="F339">
    <cfRule type="expression" dxfId="524" priority="29">
      <formula>#REF!="New Bon"</formula>
    </cfRule>
  </conditionalFormatting>
  <conditionalFormatting sqref="F338">
    <cfRule type="expression" dxfId="523" priority="30">
      <formula>#REF!="New Bon"</formula>
    </cfRule>
  </conditionalFormatting>
  <conditionalFormatting sqref="F334">
    <cfRule type="expression" dxfId="522" priority="31">
      <formula>#REF!="New Bon"</formula>
    </cfRule>
  </conditionalFormatting>
  <conditionalFormatting sqref="F325:F330">
    <cfRule type="expression" dxfId="521" priority="32">
      <formula>#REF!="New Bon"</formula>
    </cfRule>
  </conditionalFormatting>
  <conditionalFormatting sqref="F322:F324">
    <cfRule type="expression" dxfId="520" priority="33">
      <formula>#REF!="New Bon"</formula>
    </cfRule>
  </conditionalFormatting>
  <conditionalFormatting sqref="F321">
    <cfRule type="expression" dxfId="519" priority="34">
      <formula>#REF!="New Bon"</formula>
    </cfRule>
  </conditionalFormatting>
  <conditionalFormatting sqref="F320">
    <cfRule type="expression" dxfId="518" priority="35">
      <formula>#REF!="New Bon"</formula>
    </cfRule>
  </conditionalFormatting>
  <conditionalFormatting sqref="F316">
    <cfRule type="expression" dxfId="517" priority="36">
      <formula>#REF!="New Bon"</formula>
    </cfRule>
  </conditionalFormatting>
  <conditionalFormatting sqref="F307:F312">
    <cfRule type="expression" dxfId="516" priority="37">
      <formula>#REF!="New Bon"</formula>
    </cfRule>
  </conditionalFormatting>
  <conditionalFormatting sqref="F304:F306">
    <cfRule type="expression" dxfId="515" priority="38">
      <formula>#REF!="New Bon"</formula>
    </cfRule>
  </conditionalFormatting>
  <conditionalFormatting sqref="F303">
    <cfRule type="expression" dxfId="514" priority="39">
      <formula>#REF!="New Bon"</formula>
    </cfRule>
  </conditionalFormatting>
  <conditionalFormatting sqref="F302">
    <cfRule type="expression" dxfId="513" priority="40">
      <formula>#REF!="New Bon"</formula>
    </cfRule>
  </conditionalFormatting>
  <conditionalFormatting sqref="F298">
    <cfRule type="expression" dxfId="512" priority="41">
      <formula>#REF!="New Bon"</formula>
    </cfRule>
  </conditionalFormatting>
  <conditionalFormatting sqref="F2621:F2633">
    <cfRule type="expression" dxfId="511" priority="47">
      <formula>#REF!="New Bon"</formula>
    </cfRule>
  </conditionalFormatting>
  <conditionalFormatting sqref="F2647:F2659">
    <cfRule type="expression" dxfId="510" priority="48">
      <formula>#REF!="New Bon"</formula>
    </cfRule>
  </conditionalFormatting>
  <conditionalFormatting sqref="F2660:F2672">
    <cfRule type="expression" dxfId="509" priority="49">
      <formula>#REF!="New Bon"</formula>
    </cfRule>
  </conditionalFormatting>
  <conditionalFormatting sqref="F2673:F2685">
    <cfRule type="expression" dxfId="508" priority="50">
      <formula>#REF!="New Bon"</formula>
    </cfRule>
  </conditionalFormatting>
  <conditionalFormatting sqref="F2686:F2698">
    <cfRule type="expression" dxfId="507" priority="51">
      <formula>#REF!="New Bon"</formula>
    </cfRule>
  </conditionalFormatting>
  <conditionalFormatting sqref="B4:B1540 B2621:B2698 B2847:B2958">
    <cfRule type="duplicateValues" dxfId="506" priority="214"/>
  </conditionalFormatting>
  <conditionalFormatting sqref="B1541:B2620">
    <cfRule type="duplicateValues" dxfId="505" priority="12"/>
  </conditionalFormatting>
  <conditionalFormatting sqref="B2699:B2797">
    <cfRule type="duplicateValues" dxfId="504" priority="11"/>
  </conditionalFormatting>
  <conditionalFormatting sqref="B2798:B2812">
    <cfRule type="duplicateValues" dxfId="503" priority="10"/>
  </conditionalFormatting>
  <conditionalFormatting sqref="B2813:B2846">
    <cfRule type="duplicateValues" dxfId="502" priority="9"/>
  </conditionalFormatting>
  <conditionalFormatting sqref="E4:E3740">
    <cfRule type="expression" dxfId="501" priority="6">
      <formula>$C4="New Bon"</formula>
    </cfRule>
  </conditionalFormatting>
  <conditionalFormatting sqref="C5:C3740">
    <cfRule type="expression" dxfId="500" priority="5">
      <formula>$C5="New Bon"</formula>
    </cfRule>
  </conditionalFormatting>
  <conditionalFormatting sqref="B2">
    <cfRule type="expression" dxfId="499" priority="3">
      <formula>$C2="New Bon"</formula>
    </cfRule>
  </conditionalFormatting>
  <conditionalFormatting sqref="B2">
    <cfRule type="duplicateValues" dxfId="498" priority="4"/>
  </conditionalFormatting>
  <conditionalFormatting sqref="B2">
    <cfRule type="duplicateValues" dxfId="497" priority="1"/>
    <cfRule type="duplicateValues" dxfId="496" priority="2"/>
  </conditionalFormatting>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1:U40"/>
  <sheetViews>
    <sheetView showGridLines="0" zoomScale="70" zoomScaleNormal="70" zoomScaleSheetLayoutView="100" workbookViewId="0">
      <pane ySplit="5" topLeftCell="A6" activePane="bottomLeft" state="frozen"/>
      <selection activeCell="T14" sqref="T14:U14"/>
      <selection pane="bottomLeft" activeCell="L16" sqref="L16"/>
    </sheetView>
  </sheetViews>
  <sheetFormatPr defaultColWidth="8.625" defaultRowHeight="14.25"/>
  <cols>
    <col min="1" max="1" width="1.625" style="239" customWidth="1"/>
    <col min="2" max="2" width="66.625" style="239" customWidth="1"/>
    <col min="3" max="3" width="5.625" style="239" bestFit="1" customWidth="1"/>
    <col min="4" max="4" width="4.75" style="239" bestFit="1" customWidth="1"/>
    <col min="5" max="5" width="10.75" style="239" customWidth="1"/>
    <col min="6" max="6" width="1.625" style="239" customWidth="1"/>
    <col min="7" max="7" width="12.5" style="239" customWidth="1"/>
    <col min="8" max="8" width="1.625" style="239" customWidth="1"/>
    <col min="9" max="9" width="33.625" style="239" customWidth="1"/>
    <col min="10" max="11" width="1.625" style="239" customWidth="1"/>
    <col min="12" max="12" width="25.375" style="239" customWidth="1"/>
    <col min="13" max="13" width="1.625" style="239" hidden="1" customWidth="1"/>
    <col min="14" max="14" width="25" style="239" hidden="1" customWidth="1"/>
    <col min="15" max="16" width="1.625" style="239" customWidth="1"/>
    <col min="17" max="17" width="40" style="272" customWidth="1"/>
    <col min="18" max="18" width="17.875" style="239" bestFit="1" customWidth="1"/>
    <col min="19" max="19" width="1.625" style="239" customWidth="1"/>
    <col min="20" max="21" width="14.625" style="239" customWidth="1"/>
    <col min="22" max="16384" width="8.625" style="239"/>
  </cols>
  <sheetData>
    <row r="1" spans="1:18" ht="29.25" customHeight="1">
      <c r="B1" s="1316" t="s">
        <v>9463</v>
      </c>
      <c r="C1" s="1316"/>
      <c r="D1" s="1316"/>
      <c r="E1" s="1316"/>
      <c r="F1" s="1316"/>
      <c r="G1" s="313"/>
      <c r="K1" s="258"/>
      <c r="M1" s="258"/>
      <c r="O1" s="258"/>
      <c r="Q1" s="1316" t="s">
        <v>11001</v>
      </c>
      <c r="R1" s="1316"/>
    </row>
    <row r="2" spans="1:18" ht="29.25" customHeight="1">
      <c r="B2" s="1316" t="str">
        <f>Validation!B4</f>
        <v>South Staffordshire Water</v>
      </c>
      <c r="C2" s="584"/>
      <c r="D2" s="584"/>
      <c r="E2" s="584"/>
      <c r="F2" s="584"/>
      <c r="G2" s="313"/>
      <c r="K2" s="258"/>
      <c r="M2" s="258"/>
      <c r="O2" s="258"/>
      <c r="Q2" s="1316"/>
      <c r="R2" s="584"/>
    </row>
    <row r="3" spans="1:18" ht="45.75" customHeight="1">
      <c r="B3" s="2827" t="s">
        <v>17478</v>
      </c>
      <c r="C3" s="2827"/>
      <c r="D3" s="2827"/>
      <c r="E3" s="2827"/>
      <c r="F3" s="2827"/>
      <c r="G3" s="2827"/>
      <c r="H3" s="2827"/>
      <c r="I3" s="2827"/>
      <c r="K3" s="258"/>
      <c r="L3" s="1327" t="s">
        <v>6027</v>
      </c>
      <c r="M3" s="258"/>
      <c r="O3" s="258"/>
      <c r="Q3" s="2827" t="s">
        <v>17478</v>
      </c>
      <c r="R3" s="2827"/>
    </row>
    <row r="4" spans="1:18" ht="15" customHeight="1" thickBot="1">
      <c r="B4" s="748"/>
      <c r="C4" s="748"/>
      <c r="D4" s="748"/>
      <c r="E4" s="748"/>
      <c r="F4" s="891"/>
      <c r="G4" s="313"/>
      <c r="K4" s="258"/>
      <c r="M4" s="258"/>
      <c r="N4" s="1317" t="s">
        <v>6028</v>
      </c>
      <c r="O4" s="258"/>
      <c r="Q4" s="748"/>
      <c r="R4" s="748"/>
    </row>
    <row r="5" spans="1:18" ht="56.25" customHeight="1" thickTop="1" thickBot="1">
      <c r="A5" s="268"/>
      <c r="B5" s="499" t="s">
        <v>6029</v>
      </c>
      <c r="C5" s="500" t="s">
        <v>6030</v>
      </c>
      <c r="D5" s="500" t="s">
        <v>5926</v>
      </c>
      <c r="E5" s="501" t="s">
        <v>9464</v>
      </c>
      <c r="F5" s="207"/>
      <c r="G5" s="503" t="s">
        <v>6034</v>
      </c>
      <c r="H5" s="268"/>
      <c r="I5" s="503" t="s">
        <v>6035</v>
      </c>
      <c r="J5" s="268"/>
      <c r="K5" s="258"/>
      <c r="M5" s="258"/>
      <c r="N5" s="321" t="s">
        <v>6036</v>
      </c>
      <c r="O5" s="258"/>
      <c r="Q5" s="499" t="s">
        <v>6029</v>
      </c>
      <c r="R5" s="501" t="s">
        <v>9464</v>
      </c>
    </row>
    <row r="6" spans="1:18" ht="15.75" customHeight="1" thickTop="1" thickBot="1">
      <c r="A6" s="268"/>
      <c r="B6" s="410"/>
      <c r="C6" s="410"/>
      <c r="D6" s="410"/>
      <c r="E6" s="938"/>
      <c r="F6" s="207"/>
      <c r="G6" s="313"/>
      <c r="H6" s="268"/>
      <c r="I6" s="268"/>
      <c r="J6" s="268"/>
      <c r="K6" s="258"/>
      <c r="M6" s="258"/>
      <c r="O6" s="258"/>
      <c r="Q6" s="410"/>
      <c r="R6" s="938"/>
    </row>
    <row r="7" spans="1:18" ht="15.75" customHeight="1" thickTop="1" thickBot="1">
      <c r="A7" s="268"/>
      <c r="B7" s="445" t="s">
        <v>9465</v>
      </c>
      <c r="C7" s="536"/>
      <c r="D7" s="536"/>
      <c r="E7" s="926"/>
      <c r="F7" s="110"/>
      <c r="G7" s="1015"/>
      <c r="H7" s="268"/>
      <c r="I7" s="268"/>
      <c r="J7" s="268"/>
      <c r="K7" s="258"/>
      <c r="M7" s="258"/>
      <c r="O7" s="258"/>
      <c r="Q7" s="445" t="s">
        <v>9465</v>
      </c>
      <c r="R7" s="926"/>
    </row>
    <row r="8" spans="1:18" ht="15.75" customHeight="1" thickTop="1">
      <c r="A8" s="268"/>
      <c r="B8" s="505" t="s">
        <v>9466</v>
      </c>
      <c r="C8" s="329" t="s">
        <v>4996</v>
      </c>
      <c r="D8" s="329">
        <v>2</v>
      </c>
      <c r="E8" s="1388">
        <v>62.87</v>
      </c>
      <c r="F8" s="110"/>
      <c r="G8" s="333" t="s">
        <v>9467</v>
      </c>
      <c r="H8" s="268"/>
      <c r="I8" s="1318"/>
      <c r="J8" s="268"/>
      <c r="K8" s="258"/>
      <c r="L8" s="1319">
        <f>IF( SUM( N8:N8 ) = 0, 0, $N$5 )</f>
        <v>0</v>
      </c>
      <c r="M8" s="258"/>
      <c r="N8" s="337">
        <f xml:space="preserve"> IF( ISNUMBER(E8), 0, 1 )</f>
        <v>0</v>
      </c>
      <c r="O8" s="258"/>
      <c r="Q8" s="505" t="s">
        <v>9466</v>
      </c>
      <c r="R8" s="1031" t="s">
        <v>4995</v>
      </c>
    </row>
    <row r="9" spans="1:18" ht="15.75" customHeight="1">
      <c r="A9" s="268"/>
      <c r="B9" s="514" t="s">
        <v>9468</v>
      </c>
      <c r="C9" s="338" t="s">
        <v>4996</v>
      </c>
      <c r="D9" s="338">
        <v>2</v>
      </c>
      <c r="E9" s="1321">
        <v>161.11000000000001</v>
      </c>
      <c r="F9" s="110"/>
      <c r="G9" s="342" t="s">
        <v>9469</v>
      </c>
      <c r="H9" s="268"/>
      <c r="I9" s="1320"/>
      <c r="J9" s="268"/>
      <c r="K9" s="258"/>
      <c r="L9" s="1319">
        <f t="shared" ref="L9:L23" si="0">IF( SUM( N9:N9 ) = 0, 0, $N$5 )</f>
        <v>0</v>
      </c>
      <c r="M9" s="258"/>
      <c r="N9" s="337">
        <f t="shared" ref="N9:N23" si="1" xml:space="preserve"> IF( ISNUMBER(E9), 0, 1 )</f>
        <v>0</v>
      </c>
      <c r="O9" s="258"/>
      <c r="Q9" s="514" t="s">
        <v>9468</v>
      </c>
      <c r="R9" s="1035" t="s">
        <v>4997</v>
      </c>
    </row>
    <row r="10" spans="1:18" ht="15.75" customHeight="1">
      <c r="A10" s="268"/>
      <c r="B10" s="514" t="s">
        <v>9470</v>
      </c>
      <c r="C10" s="338" t="s">
        <v>4996</v>
      </c>
      <c r="D10" s="338">
        <v>2</v>
      </c>
      <c r="E10" s="1321">
        <v>0</v>
      </c>
      <c r="F10" s="110"/>
      <c r="G10" s="342" t="s">
        <v>9471</v>
      </c>
      <c r="H10" s="268"/>
      <c r="I10" s="1320"/>
      <c r="J10" s="268"/>
      <c r="K10" s="258"/>
      <c r="L10" s="1319">
        <f t="shared" si="0"/>
        <v>0</v>
      </c>
      <c r="M10" s="258"/>
      <c r="N10" s="337">
        <f t="shared" si="1"/>
        <v>0</v>
      </c>
      <c r="O10" s="258"/>
      <c r="Q10" s="514" t="s">
        <v>9470</v>
      </c>
      <c r="R10" s="1035" t="s">
        <v>4998</v>
      </c>
    </row>
    <row r="11" spans="1:18" ht="32.25" customHeight="1">
      <c r="A11" s="268"/>
      <c r="B11" s="514" t="s">
        <v>9472</v>
      </c>
      <c r="C11" s="338" t="s">
        <v>4996</v>
      </c>
      <c r="D11" s="338">
        <v>2</v>
      </c>
      <c r="E11" s="1321">
        <v>227.70000000000005</v>
      </c>
      <c r="F11" s="110"/>
      <c r="G11" s="342" t="s">
        <v>9473</v>
      </c>
      <c r="H11" s="268"/>
      <c r="I11" s="1320"/>
      <c r="J11" s="268"/>
      <c r="K11" s="258"/>
      <c r="L11" s="1319">
        <f t="shared" si="0"/>
        <v>0</v>
      </c>
      <c r="M11" s="258"/>
      <c r="N11" s="337">
        <f t="shared" si="1"/>
        <v>0</v>
      </c>
      <c r="O11" s="258"/>
      <c r="Q11" s="514" t="s">
        <v>9474</v>
      </c>
      <c r="R11" s="1321" t="s">
        <v>4999</v>
      </c>
    </row>
    <row r="12" spans="1:18" ht="15.75" customHeight="1">
      <c r="A12" s="268"/>
      <c r="B12" s="514" t="s">
        <v>9475</v>
      </c>
      <c r="C12" s="338" t="s">
        <v>4996</v>
      </c>
      <c r="D12" s="338">
        <v>2</v>
      </c>
      <c r="E12" s="1321">
        <v>0</v>
      </c>
      <c r="F12" s="110"/>
      <c r="G12" s="342" t="s">
        <v>9476</v>
      </c>
      <c r="H12" s="268"/>
      <c r="I12" s="1320"/>
      <c r="J12" s="268"/>
      <c r="K12" s="258"/>
      <c r="L12" s="1319">
        <f t="shared" si="0"/>
        <v>0</v>
      </c>
      <c r="M12" s="258"/>
      <c r="N12" s="337">
        <f t="shared" si="1"/>
        <v>0</v>
      </c>
      <c r="O12" s="258"/>
      <c r="Q12" s="514" t="s">
        <v>9475</v>
      </c>
      <c r="R12" s="1321" t="s">
        <v>5000</v>
      </c>
    </row>
    <row r="13" spans="1:18" ht="15.75" customHeight="1">
      <c r="A13" s="268"/>
      <c r="B13" s="514" t="s">
        <v>9477</v>
      </c>
      <c r="C13" s="338" t="s">
        <v>4996</v>
      </c>
      <c r="D13" s="338">
        <v>2</v>
      </c>
      <c r="E13" s="1321">
        <v>0</v>
      </c>
      <c r="F13" s="110"/>
      <c r="G13" s="342" t="s">
        <v>9478</v>
      </c>
      <c r="H13" s="268"/>
      <c r="I13" s="1320"/>
      <c r="J13" s="268"/>
      <c r="K13" s="258"/>
      <c r="L13" s="1319">
        <f t="shared" si="0"/>
        <v>0</v>
      </c>
      <c r="M13" s="258"/>
      <c r="N13" s="337">
        <f t="shared" si="1"/>
        <v>0</v>
      </c>
      <c r="O13" s="258"/>
      <c r="Q13" s="514" t="s">
        <v>9477</v>
      </c>
      <c r="R13" s="1321" t="s">
        <v>5001</v>
      </c>
    </row>
    <row r="14" spans="1:18" ht="15.75" customHeight="1">
      <c r="A14" s="268"/>
      <c r="B14" s="514" t="s">
        <v>9479</v>
      </c>
      <c r="C14" s="338" t="s">
        <v>4996</v>
      </c>
      <c r="D14" s="338">
        <v>2</v>
      </c>
      <c r="E14" s="1321">
        <v>0</v>
      </c>
      <c r="F14" s="210"/>
      <c r="G14" s="342" t="s">
        <v>9480</v>
      </c>
      <c r="H14" s="268"/>
      <c r="I14" s="1320"/>
      <c r="J14" s="268"/>
      <c r="K14" s="258"/>
      <c r="L14" s="1319">
        <f t="shared" si="0"/>
        <v>0</v>
      </c>
      <c r="M14" s="258"/>
      <c r="N14" s="337">
        <f t="shared" si="1"/>
        <v>0</v>
      </c>
      <c r="O14" s="258"/>
      <c r="Q14" s="514" t="s">
        <v>9479</v>
      </c>
      <c r="R14" s="1321" t="s">
        <v>5002</v>
      </c>
    </row>
    <row r="15" spans="1:18" ht="15.75" customHeight="1">
      <c r="A15" s="268"/>
      <c r="B15" s="514" t="s">
        <v>9481</v>
      </c>
      <c r="C15" s="338" t="s">
        <v>4996</v>
      </c>
      <c r="D15" s="338">
        <v>2</v>
      </c>
      <c r="E15" s="1321">
        <v>0</v>
      </c>
      <c r="F15" s="210"/>
      <c r="G15" s="342" t="s">
        <v>9482</v>
      </c>
      <c r="H15" s="268"/>
      <c r="I15" s="1320"/>
      <c r="J15" s="268"/>
      <c r="K15" s="258"/>
      <c r="L15" s="1319">
        <f t="shared" si="0"/>
        <v>0</v>
      </c>
      <c r="M15" s="258"/>
      <c r="N15" s="337">
        <f t="shared" si="1"/>
        <v>0</v>
      </c>
      <c r="O15" s="258"/>
      <c r="Q15" s="514" t="s">
        <v>9481</v>
      </c>
      <c r="R15" s="1321" t="s">
        <v>5003</v>
      </c>
    </row>
    <row r="16" spans="1:18" ht="15.75" customHeight="1">
      <c r="A16" s="268"/>
      <c r="B16" s="514" t="s">
        <v>9483</v>
      </c>
      <c r="C16" s="338" t="s">
        <v>1096</v>
      </c>
      <c r="D16" s="338">
        <v>0</v>
      </c>
      <c r="E16" s="1422">
        <v>1</v>
      </c>
      <c r="F16" s="110"/>
      <c r="G16" s="342" t="s">
        <v>9484</v>
      </c>
      <c r="H16" s="268"/>
      <c r="I16" s="1320"/>
      <c r="J16" s="268"/>
      <c r="K16" s="258"/>
      <c r="L16" s="1319">
        <f t="shared" si="0"/>
        <v>0</v>
      </c>
      <c r="M16" s="258"/>
      <c r="N16" s="337">
        <f t="shared" si="1"/>
        <v>0</v>
      </c>
      <c r="O16" s="258"/>
      <c r="Q16" s="514" t="s">
        <v>9483</v>
      </c>
      <c r="R16" s="1035" t="s">
        <v>5004</v>
      </c>
    </row>
    <row r="17" spans="1:21" ht="15.75" customHeight="1">
      <c r="A17" s="268"/>
      <c r="B17" s="514" t="s">
        <v>9485</v>
      </c>
      <c r="C17" s="338" t="s">
        <v>1096</v>
      </c>
      <c r="D17" s="338">
        <v>0</v>
      </c>
      <c r="E17" s="1422">
        <v>1</v>
      </c>
      <c r="F17" s="110"/>
      <c r="G17" s="342" t="s">
        <v>9486</v>
      </c>
      <c r="H17" s="268"/>
      <c r="I17" s="1320"/>
      <c r="J17" s="268"/>
      <c r="K17" s="258"/>
      <c r="L17" s="1319">
        <f t="shared" si="0"/>
        <v>0</v>
      </c>
      <c r="M17" s="258"/>
      <c r="N17" s="337">
        <f t="shared" si="1"/>
        <v>0</v>
      </c>
      <c r="O17" s="258"/>
      <c r="Q17" s="514" t="s">
        <v>9485</v>
      </c>
      <c r="R17" s="1035" t="s">
        <v>5005</v>
      </c>
    </row>
    <row r="18" spans="1:21" ht="15.75" customHeight="1">
      <c r="A18" s="268"/>
      <c r="B18" s="514" t="s">
        <v>9487</v>
      </c>
      <c r="C18" s="338" t="s">
        <v>1096</v>
      </c>
      <c r="D18" s="338">
        <v>0</v>
      </c>
      <c r="E18" s="1422">
        <v>1</v>
      </c>
      <c r="F18" s="110"/>
      <c r="G18" s="342" t="s">
        <v>9488</v>
      </c>
      <c r="H18" s="268"/>
      <c r="I18" s="1320"/>
      <c r="J18" s="268"/>
      <c r="K18" s="258"/>
      <c r="L18" s="1319">
        <f t="shared" si="0"/>
        <v>0</v>
      </c>
      <c r="M18" s="258"/>
      <c r="N18" s="337">
        <f t="shared" si="1"/>
        <v>0</v>
      </c>
      <c r="O18" s="258"/>
      <c r="Q18" s="514" t="s">
        <v>9487</v>
      </c>
      <c r="R18" s="1035" t="s">
        <v>5006</v>
      </c>
    </row>
    <row r="19" spans="1:21" ht="32.25" customHeight="1">
      <c r="A19" s="268"/>
      <c r="B19" s="514" t="s">
        <v>9489</v>
      </c>
      <c r="C19" s="338" t="s">
        <v>1096</v>
      </c>
      <c r="D19" s="338">
        <v>0</v>
      </c>
      <c r="E19" s="1422">
        <v>44</v>
      </c>
      <c r="F19" s="110"/>
      <c r="G19" s="342" t="s">
        <v>9490</v>
      </c>
      <c r="H19" s="268"/>
      <c r="I19" s="1320"/>
      <c r="J19" s="268"/>
      <c r="K19" s="258"/>
      <c r="L19" s="1319">
        <f t="shared" si="0"/>
        <v>0</v>
      </c>
      <c r="M19" s="258"/>
      <c r="N19" s="337">
        <f t="shared" si="1"/>
        <v>0</v>
      </c>
      <c r="O19" s="258"/>
      <c r="Q19" s="514" t="s">
        <v>9489</v>
      </c>
      <c r="R19" s="1035" t="s">
        <v>5007</v>
      </c>
      <c r="S19" s="360"/>
      <c r="T19" s="360"/>
      <c r="U19" s="390"/>
    </row>
    <row r="20" spans="1:21" ht="15.75" customHeight="1">
      <c r="A20" s="268"/>
      <c r="B20" s="514" t="s">
        <v>9491</v>
      </c>
      <c r="C20" s="338" t="s">
        <v>1096</v>
      </c>
      <c r="D20" s="338">
        <v>0</v>
      </c>
      <c r="E20" s="1422">
        <v>0</v>
      </c>
      <c r="F20" s="110"/>
      <c r="G20" s="342" t="s">
        <v>9492</v>
      </c>
      <c r="H20" s="268"/>
      <c r="I20" s="1320"/>
      <c r="J20" s="268"/>
      <c r="K20" s="258"/>
      <c r="L20" s="1319">
        <f t="shared" si="0"/>
        <v>0</v>
      </c>
      <c r="M20" s="258"/>
      <c r="N20" s="337">
        <f t="shared" si="1"/>
        <v>0</v>
      </c>
      <c r="O20" s="258"/>
      <c r="Q20" s="514" t="s">
        <v>9491</v>
      </c>
      <c r="R20" s="1035" t="s">
        <v>5008</v>
      </c>
    </row>
    <row r="21" spans="1:21" ht="15.75" customHeight="1">
      <c r="A21" s="268"/>
      <c r="B21" s="514" t="s">
        <v>9493</v>
      </c>
      <c r="C21" s="338" t="s">
        <v>1096</v>
      </c>
      <c r="D21" s="338">
        <v>0</v>
      </c>
      <c r="E21" s="1422">
        <v>0</v>
      </c>
      <c r="F21" s="110"/>
      <c r="G21" s="342" t="s">
        <v>9494</v>
      </c>
      <c r="H21" s="268"/>
      <c r="I21" s="1320"/>
      <c r="J21" s="268"/>
      <c r="K21" s="258"/>
      <c r="L21" s="1319">
        <f t="shared" si="0"/>
        <v>0</v>
      </c>
      <c r="M21" s="258"/>
      <c r="N21" s="337">
        <f t="shared" si="1"/>
        <v>0</v>
      </c>
      <c r="O21" s="258"/>
      <c r="Q21" s="514" t="s">
        <v>9493</v>
      </c>
      <c r="R21" s="1035" t="s">
        <v>5009</v>
      </c>
    </row>
    <row r="22" spans="1:21" ht="15.75" customHeight="1">
      <c r="A22" s="268"/>
      <c r="B22" s="514" t="s">
        <v>9495</v>
      </c>
      <c r="C22" s="338" t="s">
        <v>1096</v>
      </c>
      <c r="D22" s="338">
        <v>0</v>
      </c>
      <c r="E22" s="1422">
        <v>0</v>
      </c>
      <c r="F22" s="210"/>
      <c r="G22" s="342" t="s">
        <v>9496</v>
      </c>
      <c r="H22" s="268"/>
      <c r="I22" s="1320"/>
      <c r="J22" s="268"/>
      <c r="K22" s="258"/>
      <c r="L22" s="1319">
        <f t="shared" si="0"/>
        <v>0</v>
      </c>
      <c r="M22" s="258"/>
      <c r="N22" s="337">
        <f t="shared" si="1"/>
        <v>0</v>
      </c>
      <c r="O22" s="258"/>
      <c r="Q22" s="514" t="s">
        <v>9495</v>
      </c>
      <c r="R22" s="1035" t="s">
        <v>5010</v>
      </c>
    </row>
    <row r="23" spans="1:21" ht="15.75" customHeight="1">
      <c r="A23" s="268"/>
      <c r="B23" s="514" t="s">
        <v>9497</v>
      </c>
      <c r="C23" s="338" t="s">
        <v>1096</v>
      </c>
      <c r="D23" s="338">
        <v>0</v>
      </c>
      <c r="E23" s="1422">
        <v>0</v>
      </c>
      <c r="F23" s="110"/>
      <c r="G23" s="342" t="s">
        <v>9498</v>
      </c>
      <c r="H23" s="268"/>
      <c r="I23" s="1320"/>
      <c r="J23" s="268"/>
      <c r="K23" s="258"/>
      <c r="L23" s="1319">
        <f t="shared" si="0"/>
        <v>0</v>
      </c>
      <c r="M23" s="258"/>
      <c r="N23" s="337">
        <f t="shared" si="1"/>
        <v>0</v>
      </c>
      <c r="O23" s="258"/>
      <c r="Q23" s="514" t="s">
        <v>9497</v>
      </c>
      <c r="R23" s="1035" t="s">
        <v>5011</v>
      </c>
    </row>
    <row r="24" spans="1:21" ht="15.75" customHeight="1">
      <c r="A24" s="268"/>
      <c r="B24" s="514" t="s">
        <v>9499</v>
      </c>
      <c r="C24" s="338" t="s">
        <v>1096</v>
      </c>
      <c r="D24" s="338">
        <v>0</v>
      </c>
      <c r="E24" s="2305">
        <f>IFERROR(SUM(E16:E23),0)</f>
        <v>47</v>
      </c>
      <c r="F24" s="210"/>
      <c r="G24" s="342" t="s">
        <v>9500</v>
      </c>
      <c r="H24" s="268"/>
      <c r="I24" s="1320"/>
      <c r="J24" s="268"/>
      <c r="K24" s="258"/>
      <c r="M24" s="258"/>
      <c r="O24" s="258"/>
      <c r="Q24" s="514" t="s">
        <v>9499</v>
      </c>
      <c r="R24" s="1322" t="s">
        <v>5012</v>
      </c>
    </row>
    <row r="25" spans="1:21" ht="15.75" customHeight="1">
      <c r="A25" s="268"/>
      <c r="B25" s="514" t="s">
        <v>9501</v>
      </c>
      <c r="C25" s="338" t="s">
        <v>1096</v>
      </c>
      <c r="D25" s="338">
        <v>0</v>
      </c>
      <c r="E25" s="1422">
        <v>2</v>
      </c>
      <c r="F25" s="110"/>
      <c r="G25" s="342" t="s">
        <v>9502</v>
      </c>
      <c r="H25" s="268"/>
      <c r="I25" s="1320"/>
      <c r="J25" s="268"/>
      <c r="K25" s="258"/>
      <c r="L25" s="1319">
        <f t="shared" ref="L25:L36" si="2">IF( SUM( N25:N25 ) = 0, 0, $N$5 )</f>
        <v>0</v>
      </c>
      <c r="M25" s="258"/>
      <c r="N25" s="337">
        <f t="shared" ref="N25:N36" si="3" xml:space="preserve"> IF( ISNUMBER(E25), 0, 1 )</f>
        <v>0</v>
      </c>
      <c r="O25" s="258"/>
      <c r="Q25" s="514" t="s">
        <v>9501</v>
      </c>
      <c r="R25" s="1144" t="s">
        <v>5013</v>
      </c>
    </row>
    <row r="26" spans="1:21" ht="15.75" customHeight="1">
      <c r="A26" s="268"/>
      <c r="B26" s="514" t="s">
        <v>9503</v>
      </c>
      <c r="C26" s="338" t="s">
        <v>5015</v>
      </c>
      <c r="D26" s="338">
        <v>0</v>
      </c>
      <c r="E26" s="1422">
        <v>21206</v>
      </c>
      <c r="F26" s="110"/>
      <c r="G26" s="342" t="s">
        <v>9504</v>
      </c>
      <c r="H26" s="268"/>
      <c r="I26" s="1320"/>
      <c r="J26" s="268"/>
      <c r="K26" s="258"/>
      <c r="L26" s="1319">
        <f t="shared" si="2"/>
        <v>0</v>
      </c>
      <c r="M26" s="258"/>
      <c r="N26" s="337">
        <f t="shared" si="3"/>
        <v>0</v>
      </c>
      <c r="O26" s="258"/>
      <c r="Q26" s="514" t="s">
        <v>9503</v>
      </c>
      <c r="R26" s="1035" t="s">
        <v>5014</v>
      </c>
    </row>
    <row r="27" spans="1:21" ht="15.75" customHeight="1">
      <c r="A27" s="268"/>
      <c r="B27" s="514" t="s">
        <v>9505</v>
      </c>
      <c r="C27" s="338" t="s">
        <v>1096</v>
      </c>
      <c r="D27" s="338">
        <v>0</v>
      </c>
      <c r="E27" s="1422">
        <v>47</v>
      </c>
      <c r="F27" s="110"/>
      <c r="G27" s="342" t="s">
        <v>9506</v>
      </c>
      <c r="H27" s="268"/>
      <c r="I27" s="1320"/>
      <c r="J27" s="268"/>
      <c r="K27" s="258"/>
      <c r="L27" s="1319">
        <f t="shared" si="2"/>
        <v>0</v>
      </c>
      <c r="M27" s="258"/>
      <c r="N27" s="337">
        <f t="shared" si="3"/>
        <v>0</v>
      </c>
      <c r="O27" s="258"/>
      <c r="Q27" s="514" t="s">
        <v>9505</v>
      </c>
      <c r="R27" s="1035" t="s">
        <v>5016</v>
      </c>
    </row>
    <row r="28" spans="1:21" ht="15.75" customHeight="1">
      <c r="A28" s="268"/>
      <c r="B28" s="514" t="s">
        <v>9507</v>
      </c>
      <c r="C28" s="338" t="s">
        <v>5018</v>
      </c>
      <c r="D28" s="338">
        <v>0</v>
      </c>
      <c r="E28" s="1422">
        <v>8747</v>
      </c>
      <c r="F28" s="110"/>
      <c r="G28" s="342" t="s">
        <v>9508</v>
      </c>
      <c r="H28" s="268"/>
      <c r="I28" s="1320"/>
      <c r="J28" s="268"/>
      <c r="K28" s="258"/>
      <c r="L28" s="1319">
        <f t="shared" si="2"/>
        <v>0</v>
      </c>
      <c r="M28" s="258"/>
      <c r="N28" s="337">
        <f t="shared" si="3"/>
        <v>0</v>
      </c>
      <c r="O28" s="258"/>
      <c r="Q28" s="514" t="s">
        <v>9507</v>
      </c>
      <c r="R28" s="1035" t="s">
        <v>5017</v>
      </c>
    </row>
    <row r="29" spans="1:21" ht="15.75" customHeight="1">
      <c r="A29" s="268"/>
      <c r="B29" s="514" t="s">
        <v>9509</v>
      </c>
      <c r="C29" s="338" t="s">
        <v>5020</v>
      </c>
      <c r="D29" s="338">
        <v>2</v>
      </c>
      <c r="E29" s="1321">
        <v>18.78</v>
      </c>
      <c r="F29" s="110"/>
      <c r="G29" s="342" t="s">
        <v>9510</v>
      </c>
      <c r="H29" s="268"/>
      <c r="I29" s="1320"/>
      <c r="J29" s="268"/>
      <c r="K29" s="258"/>
      <c r="L29" s="1319">
        <f t="shared" si="2"/>
        <v>0</v>
      </c>
      <c r="M29" s="258"/>
      <c r="N29" s="337">
        <f t="shared" si="3"/>
        <v>0</v>
      </c>
      <c r="O29" s="258"/>
      <c r="Q29" s="514" t="s">
        <v>9509</v>
      </c>
      <c r="R29" s="1035" t="s">
        <v>5019</v>
      </c>
    </row>
    <row r="30" spans="1:21" ht="15.75" customHeight="1">
      <c r="A30" s="268"/>
      <c r="B30" s="514" t="s">
        <v>9511</v>
      </c>
      <c r="C30" s="338" t="s">
        <v>5022</v>
      </c>
      <c r="D30" s="338">
        <v>2</v>
      </c>
      <c r="E30" s="1321">
        <v>32.36</v>
      </c>
      <c r="F30" s="110"/>
      <c r="G30" s="342" t="s">
        <v>9512</v>
      </c>
      <c r="H30" s="268"/>
      <c r="I30" s="1320"/>
      <c r="J30" s="268"/>
      <c r="K30" s="258"/>
      <c r="L30" s="1319">
        <f t="shared" si="2"/>
        <v>0</v>
      </c>
      <c r="M30" s="258"/>
      <c r="N30" s="337">
        <f t="shared" si="3"/>
        <v>0</v>
      </c>
      <c r="O30" s="258"/>
      <c r="Q30" s="514" t="s">
        <v>9511</v>
      </c>
      <c r="R30" s="1035" t="s">
        <v>5021</v>
      </c>
    </row>
    <row r="31" spans="1:21" ht="15.75" customHeight="1">
      <c r="A31" s="268"/>
      <c r="B31" s="514" t="s">
        <v>11273</v>
      </c>
      <c r="C31" s="338" t="s">
        <v>5024</v>
      </c>
      <c r="D31" s="338">
        <v>3</v>
      </c>
      <c r="E31" s="756">
        <v>40774.519999999997</v>
      </c>
      <c r="F31" s="210"/>
      <c r="G31" s="342" t="s">
        <v>9514</v>
      </c>
      <c r="H31" s="268"/>
      <c r="I31" s="1320"/>
      <c r="J31" s="268"/>
      <c r="K31" s="258"/>
      <c r="L31" s="1319">
        <f t="shared" si="2"/>
        <v>0</v>
      </c>
      <c r="M31" s="258"/>
      <c r="N31" s="337">
        <f t="shared" si="3"/>
        <v>0</v>
      </c>
      <c r="O31" s="258"/>
      <c r="Q31" s="514" t="s">
        <v>9513</v>
      </c>
      <c r="R31" s="1035" t="s">
        <v>5023</v>
      </c>
    </row>
    <row r="32" spans="1:21" ht="15.75" customHeight="1">
      <c r="A32" s="268"/>
      <c r="B32" s="514" t="s">
        <v>9515</v>
      </c>
      <c r="C32" s="338" t="s">
        <v>1096</v>
      </c>
      <c r="D32" s="338">
        <v>0</v>
      </c>
      <c r="E32" s="1422">
        <v>0</v>
      </c>
      <c r="F32" s="110"/>
      <c r="G32" s="342" t="s">
        <v>9516</v>
      </c>
      <c r="H32" s="268"/>
      <c r="I32" s="1320"/>
      <c r="J32" s="268"/>
      <c r="K32" s="258"/>
      <c r="L32" s="1319">
        <f t="shared" si="2"/>
        <v>0</v>
      </c>
      <c r="M32" s="258"/>
      <c r="N32" s="337">
        <f t="shared" si="3"/>
        <v>0</v>
      </c>
      <c r="O32" s="258"/>
      <c r="Q32" s="514" t="s">
        <v>9515</v>
      </c>
      <c r="R32" s="1035" t="s">
        <v>5025</v>
      </c>
    </row>
    <row r="33" spans="1:18" ht="15.75" customHeight="1">
      <c r="A33" s="268"/>
      <c r="B33" s="514" t="s">
        <v>9517</v>
      </c>
      <c r="C33" s="338" t="s">
        <v>4996</v>
      </c>
      <c r="D33" s="338">
        <v>2</v>
      </c>
      <c r="E33" s="1321">
        <v>0</v>
      </c>
      <c r="F33" s="110"/>
      <c r="G33" s="342" t="s">
        <v>9518</v>
      </c>
      <c r="H33" s="268"/>
      <c r="I33" s="1320"/>
      <c r="J33" s="268"/>
      <c r="K33" s="258"/>
      <c r="L33" s="1319">
        <f t="shared" si="2"/>
        <v>0</v>
      </c>
      <c r="M33" s="258"/>
      <c r="N33" s="337">
        <f t="shared" si="3"/>
        <v>0</v>
      </c>
      <c r="O33" s="258"/>
      <c r="Q33" s="514" t="s">
        <v>9519</v>
      </c>
      <c r="R33" s="1321" t="s">
        <v>5026</v>
      </c>
    </row>
    <row r="34" spans="1:18" ht="15.75" customHeight="1">
      <c r="A34" s="268"/>
      <c r="B34" s="514" t="s">
        <v>9520</v>
      </c>
      <c r="C34" s="338" t="s">
        <v>1096</v>
      </c>
      <c r="D34" s="338">
        <v>0</v>
      </c>
      <c r="E34" s="1422">
        <v>0</v>
      </c>
      <c r="F34" s="110"/>
      <c r="G34" s="342" t="s">
        <v>9521</v>
      </c>
      <c r="H34" s="268"/>
      <c r="I34" s="1320"/>
      <c r="J34" s="268"/>
      <c r="K34" s="258"/>
      <c r="L34" s="1319">
        <f t="shared" si="2"/>
        <v>0</v>
      </c>
      <c r="M34" s="258"/>
      <c r="N34" s="337">
        <f t="shared" si="3"/>
        <v>0</v>
      </c>
      <c r="O34" s="258"/>
      <c r="Q34" s="514" t="s">
        <v>9520</v>
      </c>
      <c r="R34" s="1035" t="s">
        <v>5027</v>
      </c>
    </row>
    <row r="35" spans="1:18" ht="15.75" customHeight="1">
      <c r="A35" s="268"/>
      <c r="B35" s="514" t="s">
        <v>9522</v>
      </c>
      <c r="C35" s="338" t="s">
        <v>4996</v>
      </c>
      <c r="D35" s="338">
        <v>2</v>
      </c>
      <c r="E35" s="1321">
        <v>0</v>
      </c>
      <c r="F35" s="210"/>
      <c r="G35" s="342" t="s">
        <v>9523</v>
      </c>
      <c r="H35" s="268"/>
      <c r="I35" s="1320"/>
      <c r="J35" s="268"/>
      <c r="K35" s="258"/>
      <c r="L35" s="1319">
        <f t="shared" si="2"/>
        <v>0</v>
      </c>
      <c r="M35" s="258"/>
      <c r="N35" s="337">
        <f t="shared" si="3"/>
        <v>0</v>
      </c>
      <c r="O35" s="258"/>
      <c r="Q35" s="514" t="s">
        <v>9524</v>
      </c>
      <c r="R35" s="1321" t="s">
        <v>5028</v>
      </c>
    </row>
    <row r="36" spans="1:18" ht="15.75" customHeight="1" thickBot="1">
      <c r="A36" s="268"/>
      <c r="B36" s="517" t="s">
        <v>9525</v>
      </c>
      <c r="C36" s="407" t="s">
        <v>4996</v>
      </c>
      <c r="D36" s="407">
        <v>2</v>
      </c>
      <c r="E36" s="1323">
        <v>520.97</v>
      </c>
      <c r="F36" s="210"/>
      <c r="G36" s="408" t="s">
        <v>9526</v>
      </c>
      <c r="H36" s="268"/>
      <c r="I36" s="1324"/>
      <c r="J36" s="268"/>
      <c r="K36" s="258"/>
      <c r="L36" s="1319">
        <f t="shared" si="2"/>
        <v>0</v>
      </c>
      <c r="M36" s="258"/>
      <c r="N36" s="337">
        <f t="shared" si="3"/>
        <v>0</v>
      </c>
      <c r="O36" s="258"/>
      <c r="Q36" s="517" t="s">
        <v>9525</v>
      </c>
      <c r="R36" s="1323" t="s">
        <v>5029</v>
      </c>
    </row>
    <row r="37" spans="1:18" ht="15.75" thickTop="1">
      <c r="A37" s="268"/>
      <c r="B37" s="268"/>
      <c r="C37" s="268"/>
      <c r="D37" s="268"/>
      <c r="E37" s="268"/>
      <c r="F37" s="268"/>
      <c r="G37" s="268"/>
      <c r="H37" s="268"/>
      <c r="I37" s="268"/>
      <c r="J37" s="268"/>
    </row>
    <row r="38" spans="1:18" ht="15">
      <c r="A38" s="268"/>
      <c r="B38" s="268"/>
      <c r="C38" s="268"/>
      <c r="D38" s="268"/>
      <c r="E38" s="268"/>
      <c r="F38" s="268"/>
      <c r="G38" s="268"/>
      <c r="H38" s="268"/>
      <c r="I38" s="268"/>
      <c r="J38" s="268"/>
    </row>
    <row r="39" spans="1:18" ht="15">
      <c r="A39" s="268"/>
      <c r="B39" s="268"/>
      <c r="C39" s="268"/>
      <c r="D39" s="268"/>
      <c r="E39" s="268"/>
      <c r="F39" s="268"/>
      <c r="G39" s="268"/>
      <c r="H39" s="268"/>
      <c r="I39" s="268"/>
      <c r="J39" s="268"/>
    </row>
    <row r="40" spans="1:18" ht="15">
      <c r="A40" s="268"/>
      <c r="B40" s="268"/>
      <c r="C40" s="268"/>
      <c r="D40" s="268"/>
      <c r="E40" s="268"/>
      <c r="F40" s="268"/>
      <c r="G40" s="268"/>
      <c r="H40" s="268"/>
      <c r="I40" s="268"/>
      <c r="J40" s="268"/>
    </row>
  </sheetData>
  <sheetProtection formatColumns="0" formatRows="0"/>
  <mergeCells count="2">
    <mergeCell ref="B3:I3"/>
    <mergeCell ref="Q3:R3"/>
  </mergeCells>
  <conditionalFormatting sqref="L8:L23">
    <cfRule type="cellIs" dxfId="88" priority="3" operator="equal">
      <formula>0</formula>
    </cfRule>
  </conditionalFormatting>
  <conditionalFormatting sqref="L26:L36">
    <cfRule type="cellIs" dxfId="87" priority="2" operator="equal">
      <formula>0</formula>
    </cfRule>
  </conditionalFormatting>
  <conditionalFormatting sqref="L25">
    <cfRule type="cellIs" dxfId="86" priority="1" operator="equal">
      <formula>0</formula>
    </cfRule>
  </conditionalFormatting>
  <dataValidations count="1">
    <dataValidation type="custom" allowBlank="1" showErrorMessage="1" errorTitle="Input Error" error="Please enter a numeric value." sqref="E8:E36">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A1:AP20"/>
  <sheetViews>
    <sheetView showGridLines="0" zoomScale="70" zoomScaleNormal="70" zoomScaleSheetLayoutView="100" workbookViewId="0">
      <selection activeCell="L29" sqref="L29"/>
    </sheetView>
  </sheetViews>
  <sheetFormatPr defaultColWidth="9" defaultRowHeight="15.75"/>
  <cols>
    <col min="1" max="1" width="1.625" style="17" customWidth="1"/>
    <col min="2" max="2" width="45.125" style="17" bestFit="1" customWidth="1"/>
    <col min="3" max="3" width="5.5" style="17" bestFit="1" customWidth="1"/>
    <col min="4" max="4" width="4.75" style="17" bestFit="1" customWidth="1"/>
    <col min="5" max="5" width="11.625" style="17" bestFit="1" customWidth="1"/>
    <col min="6" max="6" width="8.5" style="17" bestFit="1" customWidth="1"/>
    <col min="7" max="7" width="12.125" style="17" bestFit="1" customWidth="1"/>
    <col min="8" max="8" width="19.75" style="17" bestFit="1" customWidth="1"/>
    <col min="9" max="9" width="17.25" style="17" bestFit="1" customWidth="1"/>
    <col min="10" max="10" width="20.625" style="17" bestFit="1" customWidth="1"/>
    <col min="11" max="11" width="10.375" style="17" customWidth="1"/>
    <col min="12" max="12" width="11.125" style="17" customWidth="1"/>
    <col min="13" max="13" width="1.625" style="17" customWidth="1"/>
    <col min="14" max="14" width="12.5" style="20" customWidth="1"/>
    <col min="15" max="15" width="1.625" style="14" customWidth="1"/>
    <col min="16" max="16" width="34" style="14" customWidth="1"/>
    <col min="17" max="17" width="1.625" style="14" customWidth="1"/>
    <col min="18" max="18" width="1.625" style="16" customWidth="1"/>
    <col min="19" max="19" width="25" style="16" customWidth="1"/>
    <col min="20" max="20" width="1.625" style="16" customWidth="1"/>
    <col min="21" max="22" width="9" style="16" hidden="1" customWidth="1"/>
    <col min="23" max="27" width="9" style="17" hidden="1" customWidth="1"/>
    <col min="28" max="28" width="1.625" style="16" hidden="1" customWidth="1"/>
    <col min="29" max="29" width="1.625" style="17" customWidth="1"/>
    <col min="30" max="30" width="40" style="21" customWidth="1"/>
    <col min="31" max="36" width="12.5" style="21" customWidth="1"/>
    <col min="37" max="38" width="12.5" style="17" customWidth="1"/>
    <col min="39" max="39" width="1.625" style="17" customWidth="1"/>
    <col min="40" max="16384" width="9" style="17"/>
  </cols>
  <sheetData>
    <row r="1" spans="1:42" s="8" customFormat="1" ht="29.25" customHeight="1">
      <c r="A1" s="207"/>
      <c r="B1" s="1316" t="s">
        <v>654</v>
      </c>
      <c r="C1" s="1316"/>
      <c r="D1" s="1316"/>
      <c r="E1" s="1316"/>
      <c r="F1" s="1316"/>
      <c r="G1" s="1316"/>
      <c r="H1" s="1316"/>
      <c r="I1" s="1316"/>
      <c r="J1" s="1316"/>
      <c r="K1" s="1316"/>
      <c r="L1" s="1316"/>
      <c r="M1" s="1316"/>
      <c r="N1" s="1316"/>
      <c r="O1" s="1325"/>
      <c r="P1" s="1325"/>
      <c r="Q1" s="1325"/>
      <c r="R1" s="258"/>
      <c r="S1" s="239"/>
      <c r="T1" s="258"/>
      <c r="U1" s="239"/>
      <c r="V1" s="239"/>
      <c r="W1" s="239"/>
      <c r="X1" s="239"/>
      <c r="Y1" s="239"/>
      <c r="Z1" s="239"/>
      <c r="AA1" s="239"/>
      <c r="AB1" s="258"/>
      <c r="AC1" s="239"/>
      <c r="AD1" s="1316" t="s">
        <v>11001</v>
      </c>
      <c r="AE1" s="1316"/>
      <c r="AF1" s="1316"/>
      <c r="AG1" s="1316"/>
      <c r="AH1" s="1316"/>
      <c r="AI1" s="1316"/>
      <c r="AJ1" s="1316"/>
      <c r="AK1" s="1316"/>
      <c r="AL1" s="1316"/>
      <c r="AM1" s="1316"/>
      <c r="AN1" s="239"/>
      <c r="AO1" s="441"/>
      <c r="AP1" s="441"/>
    </row>
    <row r="2" spans="1:42" s="8" customFormat="1" ht="29.25" customHeight="1">
      <c r="A2" s="207"/>
      <c r="B2" s="1316" t="str">
        <f>Validation!B4</f>
        <v>South Staffordshire Water</v>
      </c>
      <c r="C2" s="584"/>
      <c r="D2" s="584"/>
      <c r="E2" s="584"/>
      <c r="F2" s="584"/>
      <c r="G2" s="584"/>
      <c r="H2" s="584"/>
      <c r="I2" s="584"/>
      <c r="J2" s="584"/>
      <c r="K2" s="584"/>
      <c r="L2" s="584"/>
      <c r="M2" s="584"/>
      <c r="N2" s="1326"/>
      <c r="O2" s="1325"/>
      <c r="P2" s="1325"/>
      <c r="Q2" s="1325"/>
      <c r="R2" s="258"/>
      <c r="S2" s="239"/>
      <c r="T2" s="258"/>
      <c r="U2" s="239"/>
      <c r="V2" s="239"/>
      <c r="W2" s="239"/>
      <c r="X2" s="239"/>
      <c r="Y2" s="239"/>
      <c r="Z2" s="239"/>
      <c r="AA2" s="239"/>
      <c r="AB2" s="258"/>
      <c r="AC2" s="239"/>
      <c r="AD2" s="1316"/>
      <c r="AE2" s="584"/>
      <c r="AF2" s="584"/>
      <c r="AG2" s="584"/>
      <c r="AH2" s="584"/>
      <c r="AI2" s="584"/>
      <c r="AJ2" s="584"/>
      <c r="AK2" s="584"/>
      <c r="AL2" s="584"/>
      <c r="AM2" s="584"/>
      <c r="AN2" s="239"/>
      <c r="AO2" s="441"/>
      <c r="AP2" s="441"/>
    </row>
    <row r="3" spans="1:42" ht="45" customHeight="1">
      <c r="A3" s="244"/>
      <c r="B3" s="2827" t="s">
        <v>17479</v>
      </c>
      <c r="C3" s="2827"/>
      <c r="D3" s="2827"/>
      <c r="E3" s="2827"/>
      <c r="F3" s="2827"/>
      <c r="G3" s="2827"/>
      <c r="H3" s="2827"/>
      <c r="I3" s="2827"/>
      <c r="J3" s="2827"/>
      <c r="K3" s="2827"/>
      <c r="L3" s="2827"/>
      <c r="M3" s="2827"/>
      <c r="N3" s="2827"/>
      <c r="O3" s="2827"/>
      <c r="P3" s="2827"/>
      <c r="Q3" s="319"/>
      <c r="R3" s="258"/>
      <c r="S3" s="1327" t="s">
        <v>6027</v>
      </c>
      <c r="T3" s="258"/>
      <c r="U3" s="239"/>
      <c r="V3" s="239"/>
      <c r="W3" s="239"/>
      <c r="X3" s="239"/>
      <c r="Y3" s="239"/>
      <c r="Z3" s="239"/>
      <c r="AA3" s="239"/>
      <c r="AB3" s="258"/>
      <c r="AC3" s="239"/>
      <c r="AD3" s="2827" t="s">
        <v>17479</v>
      </c>
      <c r="AE3" s="2827"/>
      <c r="AF3" s="2827"/>
      <c r="AG3" s="2827"/>
      <c r="AH3" s="2827"/>
      <c r="AI3" s="2827"/>
      <c r="AJ3" s="2827"/>
      <c r="AK3" s="2827"/>
      <c r="AL3" s="2827"/>
      <c r="AM3" s="2827"/>
      <c r="AN3" s="239"/>
      <c r="AO3" s="244"/>
      <c r="AP3" s="244"/>
    </row>
    <row r="4" spans="1:42" ht="27.75" customHeight="1" thickBot="1">
      <c r="A4" s="244"/>
      <c r="B4" s="585"/>
      <c r="C4" s="585"/>
      <c r="D4" s="585"/>
      <c r="E4" s="585"/>
      <c r="F4" s="585"/>
      <c r="G4" s="585"/>
      <c r="H4" s="585"/>
      <c r="I4" s="585"/>
      <c r="J4" s="585"/>
      <c r="K4" s="585"/>
      <c r="L4" s="585"/>
      <c r="M4" s="937"/>
      <c r="N4" s="1063"/>
      <c r="O4" s="319"/>
      <c r="P4" s="319"/>
      <c r="Q4" s="319"/>
      <c r="R4" s="258"/>
      <c r="S4" s="239"/>
      <c r="T4" s="258"/>
      <c r="U4" s="2911" t="s">
        <v>6028</v>
      </c>
      <c r="V4" s="2911"/>
      <c r="W4" s="2911"/>
      <c r="X4" s="2911"/>
      <c r="Y4" s="2911"/>
      <c r="Z4" s="2911"/>
      <c r="AA4" s="2911"/>
      <c r="AB4" s="258"/>
      <c r="AC4" s="239"/>
      <c r="AD4" s="585"/>
      <c r="AE4" s="585"/>
      <c r="AF4" s="585"/>
      <c r="AG4" s="585"/>
      <c r="AH4" s="585"/>
      <c r="AI4" s="585"/>
      <c r="AJ4" s="585"/>
      <c r="AK4" s="585"/>
      <c r="AL4" s="585"/>
      <c r="AM4" s="937"/>
      <c r="AN4" s="239"/>
      <c r="AO4" s="244"/>
      <c r="AP4" s="244"/>
    </row>
    <row r="5" spans="1:42" s="4" customFormat="1" ht="56.25" customHeight="1" thickTop="1" thickBot="1">
      <c r="A5" s="207"/>
      <c r="B5" s="499" t="s">
        <v>6029</v>
      </c>
      <c r="C5" s="500" t="s">
        <v>6030</v>
      </c>
      <c r="D5" s="500" t="s">
        <v>5926</v>
      </c>
      <c r="E5" s="500" t="s">
        <v>9527</v>
      </c>
      <c r="F5" s="500" t="s">
        <v>9528</v>
      </c>
      <c r="G5" s="500" t="s">
        <v>9529</v>
      </c>
      <c r="H5" s="500" t="s">
        <v>9530</v>
      </c>
      <c r="I5" s="500" t="s">
        <v>9531</v>
      </c>
      <c r="J5" s="500" t="s">
        <v>9532</v>
      </c>
      <c r="K5" s="500" t="s">
        <v>6187</v>
      </c>
      <c r="L5" s="501" t="s">
        <v>6106</v>
      </c>
      <c r="M5" s="110"/>
      <c r="N5" s="503" t="s">
        <v>6034</v>
      </c>
      <c r="O5" s="1040"/>
      <c r="P5" s="503" t="s">
        <v>6035</v>
      </c>
      <c r="Q5" s="1040"/>
      <c r="R5" s="258"/>
      <c r="S5" s="239"/>
      <c r="T5" s="258"/>
      <c r="U5" s="321" t="s">
        <v>6036</v>
      </c>
      <c r="V5" s="239"/>
      <c r="W5" s="239"/>
      <c r="X5" s="239"/>
      <c r="Y5" s="239"/>
      <c r="Z5" s="239"/>
      <c r="AA5" s="239"/>
      <c r="AB5" s="258"/>
      <c r="AC5" s="239"/>
      <c r="AD5" s="499"/>
      <c r="AE5" s="500" t="s">
        <v>9527</v>
      </c>
      <c r="AF5" s="500" t="s">
        <v>9528</v>
      </c>
      <c r="AG5" s="500" t="s">
        <v>9529</v>
      </c>
      <c r="AH5" s="500" t="s">
        <v>9530</v>
      </c>
      <c r="AI5" s="500" t="s">
        <v>9531</v>
      </c>
      <c r="AJ5" s="500" t="s">
        <v>9532</v>
      </c>
      <c r="AK5" s="500" t="s">
        <v>6187</v>
      </c>
      <c r="AL5" s="501" t="s">
        <v>6106</v>
      </c>
      <c r="AM5" s="110"/>
      <c r="AN5" s="239"/>
      <c r="AO5" s="207"/>
      <c r="AP5" s="207"/>
    </row>
    <row r="6" spans="1:42" s="4" customFormat="1" ht="15.75" customHeight="1" thickTop="1" thickBot="1">
      <c r="A6" s="207"/>
      <c r="B6" s="110"/>
      <c r="C6" s="110"/>
      <c r="D6" s="110"/>
      <c r="E6" s="401"/>
      <c r="F6" s="401"/>
      <c r="G6" s="401"/>
      <c r="H6" s="401"/>
      <c r="I6" s="401"/>
      <c r="J6" s="401"/>
      <c r="K6" s="401"/>
      <c r="L6" s="401"/>
      <c r="M6" s="110"/>
      <c r="N6" s="401"/>
      <c r="O6" s="1040"/>
      <c r="P6" s="1040"/>
      <c r="Q6" s="1040"/>
      <c r="R6" s="258"/>
      <c r="S6" s="239"/>
      <c r="T6" s="258"/>
      <c r="U6" s="239"/>
      <c r="V6" s="239"/>
      <c r="W6" s="239"/>
      <c r="X6" s="239"/>
      <c r="Y6" s="239"/>
      <c r="Z6" s="239"/>
      <c r="AA6" s="239"/>
      <c r="AB6" s="258"/>
      <c r="AC6" s="239"/>
      <c r="AD6" s="110"/>
      <c r="AE6" s="401"/>
      <c r="AF6" s="401"/>
      <c r="AG6" s="401"/>
      <c r="AH6" s="401"/>
      <c r="AI6" s="401"/>
      <c r="AJ6" s="401"/>
      <c r="AK6" s="401"/>
      <c r="AL6" s="401"/>
      <c r="AM6" s="110"/>
      <c r="AN6" s="239"/>
      <c r="AO6" s="207"/>
      <c r="AP6" s="207"/>
    </row>
    <row r="7" spans="1:42" s="4" customFormat="1" ht="15.75" customHeight="1" thickTop="1" thickBot="1">
      <c r="A7" s="207"/>
      <c r="B7" s="445"/>
      <c r="C7" s="268"/>
      <c r="D7" s="268"/>
      <c r="E7" s="536"/>
      <c r="F7" s="401"/>
      <c r="G7" s="401"/>
      <c r="H7" s="401"/>
      <c r="I7" s="401"/>
      <c r="J7" s="401"/>
      <c r="K7" s="401"/>
      <c r="L7" s="401"/>
      <c r="M7" s="110"/>
      <c r="N7" s="401"/>
      <c r="O7" s="110"/>
      <c r="P7" s="110"/>
      <c r="Q7" s="110"/>
      <c r="R7" s="258"/>
      <c r="S7" s="239"/>
      <c r="T7" s="258"/>
      <c r="U7" s="239"/>
      <c r="V7" s="239"/>
      <c r="W7" s="239"/>
      <c r="X7" s="239"/>
      <c r="Y7" s="239"/>
      <c r="Z7" s="239"/>
      <c r="AA7" s="239"/>
      <c r="AB7" s="258"/>
      <c r="AC7" s="239"/>
      <c r="AD7" s="445" t="s">
        <v>6285</v>
      </c>
      <c r="AE7" s="536"/>
      <c r="AF7" s="401"/>
      <c r="AG7" s="401"/>
      <c r="AH7" s="401"/>
      <c r="AI7" s="401"/>
      <c r="AJ7" s="401"/>
      <c r="AK7" s="401"/>
      <c r="AL7" s="401"/>
      <c r="AM7" s="110"/>
      <c r="AN7" s="239"/>
      <c r="AO7" s="207"/>
      <c r="AP7" s="207"/>
    </row>
    <row r="8" spans="1:42" s="15" customFormat="1" ht="15.75" customHeight="1" thickTop="1">
      <c r="A8" s="205"/>
      <c r="B8" s="505" t="s">
        <v>6327</v>
      </c>
      <c r="C8" s="329" t="s">
        <v>682</v>
      </c>
      <c r="D8" s="329">
        <v>3</v>
      </c>
      <c r="E8" s="330">
        <v>1.6571299999999997E-2</v>
      </c>
      <c r="F8" s="330">
        <v>0.40319472205649898</v>
      </c>
      <c r="G8" s="330">
        <v>0.2016223</v>
      </c>
      <c r="H8" s="330">
        <v>1.9629403422771512</v>
      </c>
      <c r="I8" s="330">
        <v>0</v>
      </c>
      <c r="J8" s="330">
        <v>0</v>
      </c>
      <c r="K8" s="330">
        <v>0</v>
      </c>
      <c r="L8" s="332">
        <f>IFERROR(SUM(E8:K8),0)</f>
        <v>2.58432866433365</v>
      </c>
      <c r="M8" s="467"/>
      <c r="N8" s="333" t="s">
        <v>9533</v>
      </c>
      <c r="O8" s="467"/>
      <c r="P8" s="335"/>
      <c r="Q8" s="467"/>
      <c r="R8" s="258"/>
      <c r="S8" s="1319">
        <f>IF( SUM( U8:AA8 ) = 0, 0, $U$5 )</f>
        <v>0</v>
      </c>
      <c r="T8" s="258"/>
      <c r="U8" s="337">
        <f xml:space="preserve"> IF( ISNUMBER(E8 ), 0, 1 )</f>
        <v>0</v>
      </c>
      <c r="V8" s="337">
        <f t="shared" ref="V8:V11" si="0" xml:space="preserve"> IF( ISNUMBER(F8 ), 0, 1 )</f>
        <v>0</v>
      </c>
      <c r="W8" s="337">
        <f t="shared" ref="W8:W11" si="1" xml:space="preserve"> IF( ISNUMBER(G8 ), 0, 1 )</f>
        <v>0</v>
      </c>
      <c r="X8" s="337">
        <f t="shared" ref="X8:X11" si="2" xml:space="preserve"> IF( ISNUMBER(H8 ), 0, 1 )</f>
        <v>0</v>
      </c>
      <c r="Y8" s="337">
        <f t="shared" ref="Y8:Y11" si="3" xml:space="preserve"> IF( ISNUMBER(I8 ), 0, 1 )</f>
        <v>0</v>
      </c>
      <c r="Z8" s="337">
        <f t="shared" ref="Z8:Z11" si="4" xml:space="preserve"> IF( ISNUMBER(J8 ), 0, 1 )</f>
        <v>0</v>
      </c>
      <c r="AA8" s="337">
        <f t="shared" ref="AA8:AA11" si="5" xml:space="preserve"> IF( ISNUMBER(K8 ), 0, 1 )</f>
        <v>0</v>
      </c>
      <c r="AB8" s="258"/>
      <c r="AC8" s="239"/>
      <c r="AD8" s="505" t="s">
        <v>6327</v>
      </c>
      <c r="AE8" s="330" t="s">
        <v>5030</v>
      </c>
      <c r="AF8" s="330" t="s">
        <v>5039</v>
      </c>
      <c r="AG8" s="330" t="s">
        <v>5048</v>
      </c>
      <c r="AH8" s="330" t="s">
        <v>5057</v>
      </c>
      <c r="AI8" s="330" t="s">
        <v>5066</v>
      </c>
      <c r="AJ8" s="330" t="s">
        <v>5075</v>
      </c>
      <c r="AK8" s="330" t="s">
        <v>5084</v>
      </c>
      <c r="AL8" s="332" t="s">
        <v>5093</v>
      </c>
      <c r="AM8" s="467"/>
      <c r="AN8" s="239"/>
      <c r="AO8" s="205"/>
      <c r="AP8" s="205"/>
    </row>
    <row r="9" spans="1:42" s="15" customFormat="1" ht="15.75" customHeight="1">
      <c r="A9" s="205"/>
      <c r="B9" s="514" t="s">
        <v>6329</v>
      </c>
      <c r="C9" s="338" t="s">
        <v>682</v>
      </c>
      <c r="D9" s="338">
        <v>3</v>
      </c>
      <c r="E9" s="339">
        <v>0</v>
      </c>
      <c r="F9" s="339">
        <v>0</v>
      </c>
      <c r="G9" s="339">
        <v>0</v>
      </c>
      <c r="H9" s="339">
        <v>0</v>
      </c>
      <c r="I9" s="339">
        <v>0</v>
      </c>
      <c r="J9" s="339">
        <v>0</v>
      </c>
      <c r="K9" s="339">
        <v>0</v>
      </c>
      <c r="L9" s="341">
        <f>IFERROR(SUM(E9:K9),0)</f>
        <v>0</v>
      </c>
      <c r="M9" s="467"/>
      <c r="N9" s="342" t="s">
        <v>9534</v>
      </c>
      <c r="O9" s="467"/>
      <c r="P9" s="343"/>
      <c r="Q9" s="467"/>
      <c r="R9" s="258"/>
      <c r="S9" s="1319">
        <f t="shared" ref="S9:S11" si="6">IF( SUM( U9:AA9 ) = 0, 0, $U$5 )</f>
        <v>0</v>
      </c>
      <c r="T9" s="258"/>
      <c r="U9" s="337">
        <f t="shared" ref="U9:U11" si="7" xml:space="preserve"> IF( ISNUMBER(E9 ), 0, 1 )</f>
        <v>0</v>
      </c>
      <c r="V9" s="337">
        <f t="shared" si="0"/>
        <v>0</v>
      </c>
      <c r="W9" s="337">
        <f t="shared" si="1"/>
        <v>0</v>
      </c>
      <c r="X9" s="337">
        <f t="shared" si="2"/>
        <v>0</v>
      </c>
      <c r="Y9" s="337">
        <f t="shared" si="3"/>
        <v>0</v>
      </c>
      <c r="Z9" s="337">
        <f t="shared" si="4"/>
        <v>0</v>
      </c>
      <c r="AA9" s="337">
        <f t="shared" si="5"/>
        <v>0</v>
      </c>
      <c r="AB9" s="258"/>
      <c r="AC9" s="239"/>
      <c r="AD9" s="514" t="s">
        <v>6329</v>
      </c>
      <c r="AE9" s="339" t="s">
        <v>5031</v>
      </c>
      <c r="AF9" s="339" t="s">
        <v>5040</v>
      </c>
      <c r="AG9" s="339" t="s">
        <v>5049</v>
      </c>
      <c r="AH9" s="339" t="s">
        <v>5058</v>
      </c>
      <c r="AI9" s="339" t="s">
        <v>5067</v>
      </c>
      <c r="AJ9" s="339" t="s">
        <v>5076</v>
      </c>
      <c r="AK9" s="339" t="s">
        <v>5085</v>
      </c>
      <c r="AL9" s="341" t="s">
        <v>5094</v>
      </c>
      <c r="AM9" s="467"/>
      <c r="AN9" s="239"/>
      <c r="AO9" s="205"/>
      <c r="AP9" s="205"/>
    </row>
    <row r="10" spans="1:42" s="15" customFormat="1" ht="15.75" customHeight="1">
      <c r="A10" s="205"/>
      <c r="B10" s="514" t="s">
        <v>6331</v>
      </c>
      <c r="C10" s="338" t="s">
        <v>682</v>
      </c>
      <c r="D10" s="338">
        <v>3</v>
      </c>
      <c r="E10" s="339">
        <v>0.27055732451621833</v>
      </c>
      <c r="F10" s="339">
        <v>1.1623242197356194</v>
      </c>
      <c r="G10" s="339">
        <v>0.67513254085001706</v>
      </c>
      <c r="H10" s="339">
        <v>0.99412806261207709</v>
      </c>
      <c r="I10" s="339">
        <v>0</v>
      </c>
      <c r="J10" s="339">
        <v>0</v>
      </c>
      <c r="K10" s="339">
        <v>0</v>
      </c>
      <c r="L10" s="341">
        <f>IFERROR(SUM(E10:K10),0)</f>
        <v>3.1021421477139319</v>
      </c>
      <c r="M10" s="467"/>
      <c r="N10" s="342" t="s">
        <v>9535</v>
      </c>
      <c r="O10" s="467"/>
      <c r="P10" s="343"/>
      <c r="Q10" s="467"/>
      <c r="R10" s="258"/>
      <c r="S10" s="1319">
        <f t="shared" si="6"/>
        <v>0</v>
      </c>
      <c r="T10" s="258"/>
      <c r="U10" s="337">
        <f t="shared" si="7"/>
        <v>0</v>
      </c>
      <c r="V10" s="337">
        <f t="shared" si="0"/>
        <v>0</v>
      </c>
      <c r="W10" s="337">
        <f t="shared" si="1"/>
        <v>0</v>
      </c>
      <c r="X10" s="337">
        <f t="shared" si="2"/>
        <v>0</v>
      </c>
      <c r="Y10" s="337">
        <f t="shared" si="3"/>
        <v>0</v>
      </c>
      <c r="Z10" s="337">
        <f t="shared" si="4"/>
        <v>0</v>
      </c>
      <c r="AA10" s="337">
        <f t="shared" si="5"/>
        <v>0</v>
      </c>
      <c r="AB10" s="258"/>
      <c r="AC10" s="239"/>
      <c r="AD10" s="514" t="s">
        <v>6331</v>
      </c>
      <c r="AE10" s="339" t="s">
        <v>5032</v>
      </c>
      <c r="AF10" s="339" t="s">
        <v>5041</v>
      </c>
      <c r="AG10" s="339" t="s">
        <v>5050</v>
      </c>
      <c r="AH10" s="339" t="s">
        <v>5059</v>
      </c>
      <c r="AI10" s="339" t="s">
        <v>5068</v>
      </c>
      <c r="AJ10" s="339" t="s">
        <v>5077</v>
      </c>
      <c r="AK10" s="339" t="s">
        <v>5086</v>
      </c>
      <c r="AL10" s="341" t="s">
        <v>5095</v>
      </c>
      <c r="AM10" s="467"/>
      <c r="AN10" s="239"/>
      <c r="AO10" s="205"/>
      <c r="AP10" s="205"/>
    </row>
    <row r="11" spans="1:42" s="15" customFormat="1" ht="15.75" customHeight="1" thickBot="1">
      <c r="A11" s="205"/>
      <c r="B11" s="517" t="s">
        <v>8064</v>
      </c>
      <c r="C11" s="407" t="s">
        <v>682</v>
      </c>
      <c r="D11" s="407">
        <v>3</v>
      </c>
      <c r="E11" s="349">
        <v>0</v>
      </c>
      <c r="F11" s="349">
        <v>0</v>
      </c>
      <c r="G11" s="349">
        <v>0</v>
      </c>
      <c r="H11" s="349">
        <v>5.5648632528059513E-3</v>
      </c>
      <c r="I11" s="349">
        <v>0</v>
      </c>
      <c r="J11" s="349">
        <v>0</v>
      </c>
      <c r="K11" s="349">
        <v>0</v>
      </c>
      <c r="L11" s="351">
        <f>IFERROR(SUM(E11:K11),0)</f>
        <v>5.5648632528059513E-3</v>
      </c>
      <c r="M11" s="467"/>
      <c r="N11" s="408" t="s">
        <v>9536</v>
      </c>
      <c r="O11" s="467"/>
      <c r="P11" s="354"/>
      <c r="Q11" s="467"/>
      <c r="R11" s="258"/>
      <c r="S11" s="1319">
        <f t="shared" si="6"/>
        <v>0</v>
      </c>
      <c r="T11" s="258"/>
      <c r="U11" s="337">
        <f t="shared" si="7"/>
        <v>0</v>
      </c>
      <c r="V11" s="337">
        <f t="shared" si="0"/>
        <v>0</v>
      </c>
      <c r="W11" s="337">
        <f t="shared" si="1"/>
        <v>0</v>
      </c>
      <c r="X11" s="337">
        <f t="shared" si="2"/>
        <v>0</v>
      </c>
      <c r="Y11" s="337">
        <f t="shared" si="3"/>
        <v>0</v>
      </c>
      <c r="Z11" s="337">
        <f t="shared" si="4"/>
        <v>0</v>
      </c>
      <c r="AA11" s="337">
        <f t="shared" si="5"/>
        <v>0</v>
      </c>
      <c r="AB11" s="258"/>
      <c r="AC11" s="239"/>
      <c r="AD11" s="517" t="s">
        <v>8064</v>
      </c>
      <c r="AE11" s="349" t="s">
        <v>5033</v>
      </c>
      <c r="AF11" s="349" t="s">
        <v>5042</v>
      </c>
      <c r="AG11" s="349" t="s">
        <v>5051</v>
      </c>
      <c r="AH11" s="349" t="s">
        <v>5060</v>
      </c>
      <c r="AI11" s="349" t="s">
        <v>5069</v>
      </c>
      <c r="AJ11" s="349" t="s">
        <v>5078</v>
      </c>
      <c r="AK11" s="349" t="s">
        <v>5087</v>
      </c>
      <c r="AL11" s="351" t="s">
        <v>5096</v>
      </c>
      <c r="AM11" s="467"/>
      <c r="AN11" s="239"/>
      <c r="AO11" s="205"/>
      <c r="AP11" s="205"/>
    </row>
    <row r="12" spans="1:42" s="15" customFormat="1" ht="15.75" customHeight="1" thickTop="1" thickBot="1">
      <c r="A12" s="205"/>
      <c r="B12" s="467"/>
      <c r="C12" s="467"/>
      <c r="D12" s="467"/>
      <c r="E12" s="419"/>
      <c r="F12" s="419"/>
      <c r="G12" s="419"/>
      <c r="H12" s="419"/>
      <c r="I12" s="419"/>
      <c r="J12" s="419"/>
      <c r="K12" s="419"/>
      <c r="L12" s="419"/>
      <c r="M12" s="467"/>
      <c r="N12" s="334"/>
      <c r="O12" s="467"/>
      <c r="P12" s="467"/>
      <c r="Q12" s="467"/>
      <c r="R12" s="258"/>
      <c r="S12" s="239"/>
      <c r="T12" s="258"/>
      <c r="U12" s="239"/>
      <c r="V12" s="239"/>
      <c r="W12" s="239"/>
      <c r="X12" s="239"/>
      <c r="Y12" s="239"/>
      <c r="Z12" s="239"/>
      <c r="AA12" s="239"/>
      <c r="AB12" s="258"/>
      <c r="AC12" s="239"/>
      <c r="AD12" s="467"/>
      <c r="AE12" s="419"/>
      <c r="AF12" s="419"/>
      <c r="AG12" s="419"/>
      <c r="AH12" s="419"/>
      <c r="AI12" s="419"/>
      <c r="AJ12" s="419"/>
      <c r="AK12" s="419"/>
      <c r="AL12" s="419"/>
      <c r="AM12" s="467"/>
      <c r="AN12" s="239"/>
      <c r="AO12" s="205"/>
      <c r="AP12" s="205"/>
    </row>
    <row r="13" spans="1:42" s="15" customFormat="1" ht="15.75" customHeight="1" thickTop="1" thickBot="1">
      <c r="A13" s="205"/>
      <c r="B13" s="445" t="s">
        <v>6341</v>
      </c>
      <c r="C13" s="268"/>
      <c r="D13" s="268"/>
      <c r="E13" s="368"/>
      <c r="F13" s="419"/>
      <c r="G13" s="419"/>
      <c r="H13" s="419"/>
      <c r="I13" s="419"/>
      <c r="J13" s="419"/>
      <c r="K13" s="419"/>
      <c r="L13" s="419"/>
      <c r="M13" s="110"/>
      <c r="N13" s="401"/>
      <c r="O13" s="467"/>
      <c r="P13" s="467"/>
      <c r="Q13" s="467"/>
      <c r="R13" s="258"/>
      <c r="S13" s="239"/>
      <c r="T13" s="258"/>
      <c r="U13" s="239"/>
      <c r="V13" s="239"/>
      <c r="W13" s="239"/>
      <c r="X13" s="239"/>
      <c r="Y13" s="239"/>
      <c r="Z13" s="239"/>
      <c r="AA13" s="239"/>
      <c r="AB13" s="258"/>
      <c r="AC13" s="239"/>
      <c r="AD13" s="445" t="s">
        <v>6341</v>
      </c>
      <c r="AE13" s="368"/>
      <c r="AF13" s="419"/>
      <c r="AG13" s="419"/>
      <c r="AH13" s="419"/>
      <c r="AI13" s="419"/>
      <c r="AJ13" s="419"/>
      <c r="AK13" s="419"/>
      <c r="AL13" s="419"/>
      <c r="AM13" s="110"/>
      <c r="AN13" s="239"/>
      <c r="AO13" s="205"/>
      <c r="AP13" s="205"/>
    </row>
    <row r="14" spans="1:42" s="15" customFormat="1" ht="15.75" customHeight="1" thickTop="1">
      <c r="A14" s="205"/>
      <c r="B14" s="505" t="s">
        <v>6335</v>
      </c>
      <c r="C14" s="329" t="s">
        <v>682</v>
      </c>
      <c r="D14" s="329">
        <v>3</v>
      </c>
      <c r="E14" s="330">
        <v>0</v>
      </c>
      <c r="F14" s="330">
        <v>0</v>
      </c>
      <c r="G14" s="330">
        <v>0</v>
      </c>
      <c r="H14" s="330">
        <v>0</v>
      </c>
      <c r="I14" s="330">
        <v>0</v>
      </c>
      <c r="J14" s="330">
        <v>0</v>
      </c>
      <c r="K14" s="330">
        <v>0</v>
      </c>
      <c r="L14" s="332">
        <f t="shared" ref="L14:L18" si="8">IFERROR(SUM(E14:K14),0)</f>
        <v>0</v>
      </c>
      <c r="M14" s="467"/>
      <c r="N14" s="333" t="s">
        <v>9537</v>
      </c>
      <c r="O14" s="467"/>
      <c r="P14" s="335"/>
      <c r="Q14" s="467"/>
      <c r="R14" s="258"/>
      <c r="S14" s="1319">
        <f t="shared" ref="S14:S17" si="9">IF( SUM( U14:AA14 ) = 0, 0, $U$5 )</f>
        <v>0</v>
      </c>
      <c r="T14" s="258"/>
      <c r="U14" s="337">
        <f t="shared" ref="U14:U17" si="10" xml:space="preserve"> IF( ISNUMBER(E14 ), 0, 1 )</f>
        <v>0</v>
      </c>
      <c r="V14" s="337">
        <f t="shared" ref="V14:V17" si="11" xml:space="preserve"> IF( ISNUMBER(F14 ), 0, 1 )</f>
        <v>0</v>
      </c>
      <c r="W14" s="337">
        <f t="shared" ref="W14:W17" si="12" xml:space="preserve"> IF( ISNUMBER(G14 ), 0, 1 )</f>
        <v>0</v>
      </c>
      <c r="X14" s="337">
        <f t="shared" ref="X14:X17" si="13" xml:space="preserve"> IF( ISNUMBER(H14 ), 0, 1 )</f>
        <v>0</v>
      </c>
      <c r="Y14" s="337">
        <f t="shared" ref="Y14:Y17" si="14" xml:space="preserve"> IF( ISNUMBER(I14 ), 0, 1 )</f>
        <v>0</v>
      </c>
      <c r="Z14" s="337">
        <f t="shared" ref="Z14:Z17" si="15" xml:space="preserve"> IF( ISNUMBER(J14 ), 0, 1 )</f>
        <v>0</v>
      </c>
      <c r="AA14" s="337">
        <f t="shared" ref="AA14:AA17" si="16" xml:space="preserve"> IF( ISNUMBER(K14 ), 0, 1 )</f>
        <v>0</v>
      </c>
      <c r="AB14" s="258"/>
      <c r="AC14" s="239"/>
      <c r="AD14" s="505" t="s">
        <v>6335</v>
      </c>
      <c r="AE14" s="330" t="s">
        <v>5034</v>
      </c>
      <c r="AF14" s="330" t="s">
        <v>5043</v>
      </c>
      <c r="AG14" s="330" t="s">
        <v>5052</v>
      </c>
      <c r="AH14" s="330" t="s">
        <v>5061</v>
      </c>
      <c r="AI14" s="330" t="s">
        <v>5070</v>
      </c>
      <c r="AJ14" s="330" t="s">
        <v>5079</v>
      </c>
      <c r="AK14" s="330" t="s">
        <v>5088</v>
      </c>
      <c r="AL14" s="332" t="s">
        <v>5097</v>
      </c>
      <c r="AM14" s="467"/>
      <c r="AN14" s="239"/>
      <c r="AO14" s="205"/>
      <c r="AP14" s="205"/>
    </row>
    <row r="15" spans="1:42" s="15" customFormat="1" ht="15.75" customHeight="1">
      <c r="A15" s="205"/>
      <c r="B15" s="514" t="s">
        <v>6337</v>
      </c>
      <c r="C15" s="338" t="s">
        <v>682</v>
      </c>
      <c r="D15" s="338">
        <v>3</v>
      </c>
      <c r="E15" s="339">
        <v>0</v>
      </c>
      <c r="F15" s="339">
        <v>0</v>
      </c>
      <c r="G15" s="339">
        <v>0</v>
      </c>
      <c r="H15" s="339">
        <v>0</v>
      </c>
      <c r="I15" s="339">
        <v>0</v>
      </c>
      <c r="J15" s="339">
        <v>0</v>
      </c>
      <c r="K15" s="339">
        <v>0</v>
      </c>
      <c r="L15" s="341">
        <f t="shared" si="8"/>
        <v>0</v>
      </c>
      <c r="M15" s="467"/>
      <c r="N15" s="342" t="s">
        <v>9538</v>
      </c>
      <c r="O15" s="467"/>
      <c r="P15" s="343"/>
      <c r="Q15" s="467"/>
      <c r="R15" s="258"/>
      <c r="S15" s="1319">
        <f t="shared" si="9"/>
        <v>0</v>
      </c>
      <c r="T15" s="258"/>
      <c r="U15" s="337">
        <f t="shared" si="10"/>
        <v>0</v>
      </c>
      <c r="V15" s="337">
        <f t="shared" si="11"/>
        <v>0</v>
      </c>
      <c r="W15" s="337">
        <f t="shared" si="12"/>
        <v>0</v>
      </c>
      <c r="X15" s="337">
        <f t="shared" si="13"/>
        <v>0</v>
      </c>
      <c r="Y15" s="337">
        <f t="shared" si="14"/>
        <v>0</v>
      </c>
      <c r="Z15" s="337">
        <f t="shared" si="15"/>
        <v>0</v>
      </c>
      <c r="AA15" s="337">
        <f t="shared" si="16"/>
        <v>0</v>
      </c>
      <c r="AB15" s="258"/>
      <c r="AC15" s="239"/>
      <c r="AD15" s="514" t="s">
        <v>6337</v>
      </c>
      <c r="AE15" s="339" t="s">
        <v>5035</v>
      </c>
      <c r="AF15" s="339" t="s">
        <v>5044</v>
      </c>
      <c r="AG15" s="339" t="s">
        <v>5053</v>
      </c>
      <c r="AH15" s="339" t="s">
        <v>5062</v>
      </c>
      <c r="AI15" s="339" t="s">
        <v>5071</v>
      </c>
      <c r="AJ15" s="339" t="s">
        <v>5080</v>
      </c>
      <c r="AK15" s="339" t="s">
        <v>5089</v>
      </c>
      <c r="AL15" s="341" t="s">
        <v>5098</v>
      </c>
      <c r="AM15" s="467"/>
      <c r="AN15" s="239"/>
      <c r="AO15" s="205"/>
      <c r="AP15" s="205"/>
    </row>
    <row r="16" spans="1:42" s="15" customFormat="1" ht="15.75" customHeight="1">
      <c r="A16" s="205"/>
      <c r="B16" s="514" t="s">
        <v>9539</v>
      </c>
      <c r="C16" s="338" t="s">
        <v>682</v>
      </c>
      <c r="D16" s="338">
        <v>3</v>
      </c>
      <c r="E16" s="339">
        <v>0.16275900317492445</v>
      </c>
      <c r="F16" s="339">
        <v>0.63261952003332345</v>
      </c>
      <c r="G16" s="339">
        <v>0.35540554367938831</v>
      </c>
      <c r="H16" s="339">
        <v>1.2361304139838145</v>
      </c>
      <c r="I16" s="339">
        <v>0</v>
      </c>
      <c r="J16" s="339">
        <v>0</v>
      </c>
      <c r="K16" s="339">
        <v>0</v>
      </c>
      <c r="L16" s="341">
        <f t="shared" si="8"/>
        <v>2.3869144808714506</v>
      </c>
      <c r="M16" s="467"/>
      <c r="N16" s="342" t="s">
        <v>9540</v>
      </c>
      <c r="O16" s="467"/>
      <c r="P16" s="343"/>
      <c r="Q16" s="467"/>
      <c r="R16" s="258"/>
      <c r="S16" s="1319">
        <f t="shared" si="9"/>
        <v>0</v>
      </c>
      <c r="T16" s="258"/>
      <c r="U16" s="337">
        <f t="shared" si="10"/>
        <v>0</v>
      </c>
      <c r="V16" s="337">
        <f t="shared" si="11"/>
        <v>0</v>
      </c>
      <c r="W16" s="337">
        <f t="shared" si="12"/>
        <v>0</v>
      </c>
      <c r="X16" s="337">
        <f t="shared" si="13"/>
        <v>0</v>
      </c>
      <c r="Y16" s="337">
        <f t="shared" si="14"/>
        <v>0</v>
      </c>
      <c r="Z16" s="337">
        <f t="shared" si="15"/>
        <v>0</v>
      </c>
      <c r="AA16" s="337">
        <f t="shared" si="16"/>
        <v>0</v>
      </c>
      <c r="AB16" s="258"/>
      <c r="AC16" s="239"/>
      <c r="AD16" s="514" t="s">
        <v>9541</v>
      </c>
      <c r="AE16" s="339" t="s">
        <v>5036</v>
      </c>
      <c r="AF16" s="339" t="s">
        <v>5045</v>
      </c>
      <c r="AG16" s="339" t="s">
        <v>5054</v>
      </c>
      <c r="AH16" s="339" t="s">
        <v>5063</v>
      </c>
      <c r="AI16" s="339" t="s">
        <v>5072</v>
      </c>
      <c r="AJ16" s="339" t="s">
        <v>5081</v>
      </c>
      <c r="AK16" s="339" t="s">
        <v>5090</v>
      </c>
      <c r="AL16" s="341" t="s">
        <v>5099</v>
      </c>
      <c r="AM16" s="467"/>
      <c r="AN16" s="239"/>
      <c r="AO16" s="205"/>
      <c r="AP16" s="205"/>
    </row>
    <row r="17" spans="1:42" s="15" customFormat="1" ht="15.75" customHeight="1">
      <c r="A17" s="205"/>
      <c r="B17" s="514" t="s">
        <v>6342</v>
      </c>
      <c r="C17" s="338" t="s">
        <v>682</v>
      </c>
      <c r="D17" s="338">
        <v>3</v>
      </c>
      <c r="E17" s="339">
        <v>0.11564475560984219</v>
      </c>
      <c r="F17" s="339">
        <v>0</v>
      </c>
      <c r="G17" s="339">
        <v>2.7534465621390997E-3</v>
      </c>
      <c r="H17" s="339">
        <v>9.637062967486848E-2</v>
      </c>
      <c r="I17" s="339">
        <v>0</v>
      </c>
      <c r="J17" s="339">
        <v>0</v>
      </c>
      <c r="K17" s="339">
        <v>0</v>
      </c>
      <c r="L17" s="341">
        <f t="shared" si="8"/>
        <v>0.21476883184684978</v>
      </c>
      <c r="M17" s="467"/>
      <c r="N17" s="342" t="s">
        <v>9542</v>
      </c>
      <c r="O17" s="467"/>
      <c r="P17" s="343"/>
      <c r="Q17" s="467"/>
      <c r="R17" s="258"/>
      <c r="S17" s="1319">
        <f t="shared" si="9"/>
        <v>0</v>
      </c>
      <c r="T17" s="258"/>
      <c r="U17" s="337">
        <f t="shared" si="10"/>
        <v>0</v>
      </c>
      <c r="V17" s="337">
        <f t="shared" si="11"/>
        <v>0</v>
      </c>
      <c r="W17" s="337">
        <f t="shared" si="12"/>
        <v>0</v>
      </c>
      <c r="X17" s="337">
        <f t="shared" si="13"/>
        <v>0</v>
      </c>
      <c r="Y17" s="337">
        <f t="shared" si="14"/>
        <v>0</v>
      </c>
      <c r="Z17" s="337">
        <f t="shared" si="15"/>
        <v>0</v>
      </c>
      <c r="AA17" s="337">
        <f t="shared" si="16"/>
        <v>0</v>
      </c>
      <c r="AB17" s="258"/>
      <c r="AC17" s="239"/>
      <c r="AD17" s="514" t="s">
        <v>6342</v>
      </c>
      <c r="AE17" s="339" t="s">
        <v>5037</v>
      </c>
      <c r="AF17" s="339" t="s">
        <v>5046</v>
      </c>
      <c r="AG17" s="339" t="s">
        <v>5055</v>
      </c>
      <c r="AH17" s="339" t="s">
        <v>5064</v>
      </c>
      <c r="AI17" s="339" t="s">
        <v>5073</v>
      </c>
      <c r="AJ17" s="339" t="s">
        <v>5082</v>
      </c>
      <c r="AK17" s="339" t="s">
        <v>5091</v>
      </c>
      <c r="AL17" s="341" t="s">
        <v>5100</v>
      </c>
      <c r="AM17" s="467"/>
      <c r="AN17" s="239"/>
      <c r="AO17" s="205"/>
      <c r="AP17" s="205"/>
    </row>
    <row r="18" spans="1:42" s="15" customFormat="1" ht="15.75" customHeight="1" thickBot="1">
      <c r="A18" s="205"/>
      <c r="B18" s="517" t="s">
        <v>9543</v>
      </c>
      <c r="C18" s="407" t="s">
        <v>682</v>
      </c>
      <c r="D18" s="407">
        <v>3</v>
      </c>
      <c r="E18" s="350">
        <f t="shared" ref="E18:K18" si="17">IFERROR(SUM(E8:E11,E14:E17),0)</f>
        <v>0.56553238330098499</v>
      </c>
      <c r="F18" s="350">
        <f t="shared" si="17"/>
        <v>2.198138461825442</v>
      </c>
      <c r="G18" s="350">
        <f t="shared" si="17"/>
        <v>1.2349138310915444</v>
      </c>
      <c r="H18" s="350">
        <f t="shared" si="17"/>
        <v>4.2951343118007168</v>
      </c>
      <c r="I18" s="350">
        <f t="shared" si="17"/>
        <v>0</v>
      </c>
      <c r="J18" s="350">
        <f t="shared" si="17"/>
        <v>0</v>
      </c>
      <c r="K18" s="350">
        <f t="shared" si="17"/>
        <v>0</v>
      </c>
      <c r="L18" s="351">
        <f t="shared" si="8"/>
        <v>8.2937189880186892</v>
      </c>
      <c r="M18" s="467"/>
      <c r="N18" s="408" t="s">
        <v>9544</v>
      </c>
      <c r="O18" s="467"/>
      <c r="P18" s="354"/>
      <c r="Q18" s="467"/>
      <c r="R18" s="258"/>
      <c r="S18" s="239"/>
      <c r="T18" s="258"/>
      <c r="U18" s="239"/>
      <c r="V18" s="239"/>
      <c r="W18" s="239"/>
      <c r="X18" s="239"/>
      <c r="Y18" s="239"/>
      <c r="Z18" s="239"/>
      <c r="AA18" s="239"/>
      <c r="AB18" s="258"/>
      <c r="AC18" s="239"/>
      <c r="AD18" s="517" t="s">
        <v>9543</v>
      </c>
      <c r="AE18" s="350" t="s">
        <v>5038</v>
      </c>
      <c r="AF18" s="350" t="s">
        <v>5047</v>
      </c>
      <c r="AG18" s="350" t="s">
        <v>5056</v>
      </c>
      <c r="AH18" s="350" t="s">
        <v>5065</v>
      </c>
      <c r="AI18" s="350" t="s">
        <v>5074</v>
      </c>
      <c r="AJ18" s="350" t="s">
        <v>5083</v>
      </c>
      <c r="AK18" s="350" t="s">
        <v>5092</v>
      </c>
      <c r="AL18" s="351" t="s">
        <v>5101</v>
      </c>
      <c r="AM18" s="467"/>
      <c r="AN18" s="239"/>
      <c r="AO18" s="205"/>
      <c r="AP18" s="205"/>
    </row>
    <row r="19" spans="1:42" s="4" customFormat="1" ht="33" customHeight="1" thickTop="1">
      <c r="A19" s="207"/>
      <c r="B19" s="110"/>
      <c r="C19" s="110"/>
      <c r="D19" s="110"/>
      <c r="E19" s="86"/>
      <c r="F19" s="86"/>
      <c r="G19" s="86"/>
      <c r="H19" s="86"/>
      <c r="I19" s="86"/>
      <c r="J19" s="86"/>
      <c r="K19" s="86"/>
      <c r="L19" s="86"/>
      <c r="M19" s="110"/>
      <c r="N19" s="1076"/>
      <c r="O19" s="110"/>
      <c r="P19" s="110"/>
      <c r="Q19" s="110"/>
      <c r="R19" s="239"/>
      <c r="S19" s="239"/>
      <c r="T19" s="239"/>
      <c r="U19" s="239"/>
      <c r="V19" s="239"/>
      <c r="W19" s="239"/>
      <c r="X19" s="239"/>
      <c r="Y19" s="239"/>
      <c r="Z19" s="239"/>
      <c r="AA19" s="239"/>
      <c r="AB19" s="239"/>
      <c r="AC19" s="239"/>
      <c r="AD19" s="315"/>
      <c r="AE19" s="239"/>
      <c r="AF19" s="239"/>
      <c r="AG19" s="239"/>
      <c r="AH19" s="239"/>
      <c r="AI19" s="239"/>
      <c r="AJ19" s="239"/>
      <c r="AK19" s="239"/>
      <c r="AL19" s="239"/>
      <c r="AM19" s="239"/>
      <c r="AN19" s="239"/>
      <c r="AO19" s="207"/>
      <c r="AP19" s="207"/>
    </row>
    <row r="20" spans="1:42" s="4" customFormat="1" ht="33" customHeight="1">
      <c r="A20" s="207"/>
      <c r="B20" s="207"/>
      <c r="C20" s="207"/>
      <c r="D20" s="207"/>
      <c r="E20" s="207"/>
      <c r="F20" s="207"/>
      <c r="G20" s="207"/>
      <c r="H20" s="207"/>
      <c r="I20" s="207"/>
      <c r="J20" s="207"/>
      <c r="K20" s="207"/>
      <c r="L20" s="207"/>
      <c r="M20" s="207"/>
      <c r="N20" s="207"/>
      <c r="O20" s="1094"/>
      <c r="P20" s="1094"/>
      <c r="Q20" s="1094"/>
      <c r="R20" s="239"/>
      <c r="S20" s="239"/>
      <c r="T20" s="239"/>
      <c r="U20" s="239"/>
      <c r="V20" s="239"/>
      <c r="W20" s="239"/>
      <c r="X20" s="239"/>
      <c r="Y20" s="239"/>
      <c r="Z20" s="239"/>
      <c r="AA20" s="239"/>
      <c r="AB20" s="239"/>
      <c r="AC20" s="239"/>
      <c r="AD20" s="315"/>
      <c r="AE20" s="239"/>
      <c r="AF20" s="239"/>
      <c r="AG20" s="239"/>
      <c r="AH20" s="239"/>
      <c r="AI20" s="239"/>
      <c r="AJ20" s="239"/>
      <c r="AK20" s="239"/>
      <c r="AL20" s="239"/>
      <c r="AM20" s="239"/>
      <c r="AN20" s="239"/>
      <c r="AO20" s="207"/>
      <c r="AP20" s="207"/>
    </row>
  </sheetData>
  <sheetProtection formatColumns="0" formatRows="0"/>
  <mergeCells count="3">
    <mergeCell ref="B3:P3"/>
    <mergeCell ref="AD3:AM3"/>
    <mergeCell ref="U4:AA4"/>
  </mergeCells>
  <conditionalFormatting sqref="S8:S11">
    <cfRule type="cellIs" dxfId="85" priority="2" operator="equal">
      <formula>0</formula>
    </cfRule>
  </conditionalFormatting>
  <conditionalFormatting sqref="S14:S17">
    <cfRule type="cellIs" dxfId="84" priority="1" operator="equal">
      <formula>0</formula>
    </cfRule>
  </conditionalFormatting>
  <dataValidations count="1">
    <dataValidation type="custom" allowBlank="1" showErrorMessage="1" errorTitle="Input Error" error="Please input a numeric value, in units of £m's." sqref="E8:K11 E14:K17">
      <formula1>ISNUMBER(E8)</formula1>
    </dataValidation>
  </dataValidations>
  <pageMargins left="0.7" right="0.7" top="0.75" bottom="0.75" header="0.3" footer="0.3"/>
  <pageSetup paperSize="8" scale="71" fitToHeight="0" orientation="portrait" r:id="rId1"/>
  <headerFooter>
    <oddHeader>&amp;L&amp;F&amp;CSheet: &amp;A&amp;ROFFICIAL</oddHeader>
    <oddFooter>&amp;LPrinted on: &amp;D at &amp;T&amp;CPage &amp;P of &amp;N&amp;ROfwat</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tabColor theme="1"/>
    <pageSetUpPr fitToPage="1"/>
  </sheetPr>
  <dimension ref="A1"/>
  <sheetViews>
    <sheetView showGridLines="0" zoomScale="70" zoomScaleNormal="70" zoomScaleSheetLayoutView="80" workbookViewId="0"/>
  </sheetViews>
  <sheetFormatPr defaultColWidth="9" defaultRowHeight="14.25"/>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AG58"/>
  <sheetViews>
    <sheetView showGridLines="0" zoomScale="70" zoomScaleNormal="70" zoomScaleSheetLayoutView="100" workbookViewId="0">
      <selection activeCell="F41" sqref="F41"/>
    </sheetView>
  </sheetViews>
  <sheetFormatPr defaultColWidth="9" defaultRowHeight="15"/>
  <cols>
    <col min="1" max="1" width="1.625" style="16" customWidth="1"/>
    <col min="2" max="2" width="61.25" style="18" customWidth="1"/>
    <col min="3" max="3" width="15.25" style="16" customWidth="1"/>
    <col min="4" max="4" width="16.25" style="16" customWidth="1"/>
    <col min="5" max="5" width="16.75" style="16" customWidth="1"/>
    <col min="6" max="6" width="16.375" style="16" bestFit="1" customWidth="1"/>
    <col min="7" max="7" width="1.625" style="16" customWidth="1"/>
    <col min="8" max="8" width="12.5" style="16" customWidth="1"/>
    <col min="9" max="9" width="1.625" style="16" customWidth="1"/>
    <col min="10" max="10" width="33.625" style="16" customWidth="1"/>
    <col min="11" max="12" width="1.625" style="16" customWidth="1"/>
    <col min="13" max="13" width="25" style="16" customWidth="1"/>
    <col min="14" max="14" width="1.625" style="16" customWidth="1"/>
    <col min="15" max="18" width="9.125" style="16" hidden="1" customWidth="1"/>
    <col min="19" max="19" width="1.625" style="16" hidden="1" customWidth="1"/>
    <col min="20" max="20" width="1.625" style="16" customWidth="1"/>
    <col min="21" max="21" width="40" style="16" customWidth="1"/>
    <col min="22" max="22" width="18.25" style="16" bestFit="1" customWidth="1"/>
    <col min="23" max="25" width="15" style="16" customWidth="1"/>
    <col min="26" max="26" width="1.625" style="16" customWidth="1"/>
    <col min="27" max="16384" width="9" style="16"/>
  </cols>
  <sheetData>
    <row r="1" spans="1:33" ht="30.75" customHeight="1">
      <c r="A1" s="239"/>
      <c r="B1" s="1316" t="s">
        <v>656</v>
      </c>
      <c r="C1" s="1316"/>
      <c r="D1" s="1316"/>
      <c r="E1" s="1316"/>
      <c r="F1" s="1316"/>
      <c r="G1" s="110"/>
      <c r="H1" s="623"/>
      <c r="I1" s="239"/>
      <c r="J1" s="239"/>
      <c r="K1" s="239"/>
      <c r="L1" s="258"/>
      <c r="M1" s="239"/>
      <c r="N1" s="258"/>
      <c r="O1" s="239"/>
      <c r="P1" s="239"/>
      <c r="Q1" s="239"/>
      <c r="R1" s="239"/>
      <c r="S1" s="258"/>
      <c r="T1" s="239"/>
      <c r="U1" s="1316" t="s">
        <v>11001</v>
      </c>
      <c r="V1" s="1316"/>
      <c r="W1" s="1316"/>
      <c r="X1" s="1316"/>
      <c r="Y1" s="1316"/>
      <c r="Z1" s="110"/>
      <c r="AA1" s="239"/>
      <c r="AB1" s="239"/>
      <c r="AC1" s="239"/>
      <c r="AD1" s="239"/>
      <c r="AE1" s="239"/>
      <c r="AF1" s="239"/>
      <c r="AG1" s="239"/>
    </row>
    <row r="2" spans="1:33" ht="30.75" customHeight="1">
      <c r="A2" s="239"/>
      <c r="B2" s="1316" t="str">
        <f>Validation!B4</f>
        <v>South Staffordshire Water</v>
      </c>
      <c r="C2" s="584"/>
      <c r="D2" s="584"/>
      <c r="E2" s="584"/>
      <c r="F2" s="584"/>
      <c r="G2" s="110"/>
      <c r="H2" s="623"/>
      <c r="I2" s="239"/>
      <c r="J2" s="239"/>
      <c r="K2" s="239"/>
      <c r="L2" s="258"/>
      <c r="M2" s="239"/>
      <c r="N2" s="258"/>
      <c r="O2" s="239"/>
      <c r="P2" s="239"/>
      <c r="Q2" s="239"/>
      <c r="R2" s="239"/>
      <c r="S2" s="258"/>
      <c r="T2" s="239"/>
      <c r="U2" s="1316"/>
      <c r="V2" s="584"/>
      <c r="W2" s="584"/>
      <c r="X2" s="584"/>
      <c r="Y2" s="584"/>
      <c r="Z2" s="110"/>
      <c r="AA2" s="239"/>
      <c r="AB2" s="239"/>
      <c r="AC2" s="239"/>
      <c r="AD2" s="239"/>
      <c r="AE2" s="239"/>
      <c r="AF2" s="239"/>
      <c r="AG2" s="239"/>
    </row>
    <row r="3" spans="1:33" ht="45" customHeight="1">
      <c r="A3" s="239"/>
      <c r="B3" s="2827" t="s">
        <v>17480</v>
      </c>
      <c r="C3" s="2827"/>
      <c r="D3" s="2827"/>
      <c r="E3" s="2827"/>
      <c r="F3" s="2827"/>
      <c r="G3" s="2827"/>
      <c r="H3" s="2827"/>
      <c r="I3" s="2827"/>
      <c r="J3" s="2827"/>
      <c r="K3" s="239"/>
      <c r="L3" s="258"/>
      <c r="M3" s="1327" t="s">
        <v>6027</v>
      </c>
      <c r="N3" s="258"/>
      <c r="O3" s="239"/>
      <c r="P3" s="239"/>
      <c r="Q3" s="239"/>
      <c r="R3" s="239"/>
      <c r="S3" s="258"/>
      <c r="T3" s="239"/>
      <c r="U3" s="2827" t="s">
        <v>17480</v>
      </c>
      <c r="V3" s="2827"/>
      <c r="W3" s="2827"/>
      <c r="X3" s="2827"/>
      <c r="Y3" s="2827"/>
      <c r="Z3" s="2827"/>
      <c r="AA3" s="1328"/>
      <c r="AB3" s="1328"/>
      <c r="AC3" s="239"/>
      <c r="AD3" s="239"/>
      <c r="AE3" s="239"/>
      <c r="AF3" s="239"/>
      <c r="AG3" s="239"/>
    </row>
    <row r="4" spans="1:33" ht="24" thickBot="1">
      <c r="A4" s="239"/>
      <c r="B4" s="748"/>
      <c r="C4" s="748"/>
      <c r="D4" s="748"/>
      <c r="E4" s="748"/>
      <c r="F4" s="748"/>
      <c r="G4" s="891"/>
      <c r="H4" s="312"/>
      <c r="I4" s="239"/>
      <c r="J4" s="239"/>
      <c r="K4" s="239"/>
      <c r="L4" s="258"/>
      <c r="M4" s="239"/>
      <c r="N4" s="258"/>
      <c r="O4" s="2911" t="s">
        <v>6028</v>
      </c>
      <c r="P4" s="2911"/>
      <c r="Q4" s="2911"/>
      <c r="R4" s="2911"/>
      <c r="S4" s="258"/>
      <c r="T4" s="239"/>
      <c r="U4" s="748"/>
      <c r="V4" s="748"/>
      <c r="W4" s="748"/>
      <c r="X4" s="748"/>
      <c r="Y4" s="748"/>
      <c r="Z4" s="891"/>
      <c r="AA4" s="239"/>
      <c r="AB4" s="239"/>
      <c r="AC4" s="239"/>
      <c r="AD4" s="239"/>
      <c r="AE4" s="239"/>
      <c r="AF4" s="239"/>
      <c r="AG4" s="239"/>
    </row>
    <row r="5" spans="1:33" ht="46.5" thickTop="1" thickBot="1">
      <c r="A5" s="268"/>
      <c r="B5" s="499" t="s">
        <v>6029</v>
      </c>
      <c r="C5" s="500" t="s">
        <v>6030</v>
      </c>
      <c r="D5" s="500" t="s">
        <v>5926</v>
      </c>
      <c r="E5" s="501" t="s">
        <v>9464</v>
      </c>
      <c r="F5" s="268"/>
      <c r="G5" s="795"/>
      <c r="H5" s="503" t="s">
        <v>6034</v>
      </c>
      <c r="I5" s="268"/>
      <c r="J5" s="503" t="s">
        <v>6035</v>
      </c>
      <c r="K5" s="268"/>
      <c r="L5" s="258"/>
      <c r="M5" s="239"/>
      <c r="N5" s="258"/>
      <c r="O5" s="321" t="s">
        <v>6036</v>
      </c>
      <c r="P5" s="321"/>
      <c r="Q5" s="321"/>
      <c r="R5" s="321"/>
      <c r="S5" s="258"/>
      <c r="T5" s="239"/>
      <c r="U5" s="499" t="s">
        <v>6029</v>
      </c>
      <c r="V5" s="501" t="s">
        <v>9464</v>
      </c>
      <c r="W5" s="536"/>
      <c r="X5" s="536"/>
      <c r="Y5" s="268"/>
      <c r="Z5" s="795"/>
      <c r="AA5" s="268"/>
      <c r="AB5" s="239"/>
      <c r="AC5" s="239"/>
      <c r="AD5" s="239"/>
      <c r="AE5" s="239"/>
      <c r="AF5" s="239"/>
      <c r="AG5" s="239"/>
    </row>
    <row r="6" spans="1:33" ht="15.75" customHeight="1" thickTop="1" thickBot="1">
      <c r="A6" s="268"/>
      <c r="B6" s="845"/>
      <c r="C6" s="845"/>
      <c r="D6" s="845"/>
      <c r="E6" s="845"/>
      <c r="F6" s="268"/>
      <c r="G6" s="795"/>
      <c r="H6" s="312"/>
      <c r="I6" s="268"/>
      <c r="J6" s="268"/>
      <c r="K6" s="268"/>
      <c r="L6" s="258"/>
      <c r="M6" s="239"/>
      <c r="N6" s="258"/>
      <c r="O6" s="239"/>
      <c r="P6" s="239"/>
      <c r="Q6" s="239"/>
      <c r="R6" s="239"/>
      <c r="S6" s="258"/>
      <c r="T6" s="239"/>
      <c r="U6" s="845"/>
      <c r="V6" s="845"/>
      <c r="W6" s="845"/>
      <c r="X6" s="845"/>
      <c r="Y6" s="268"/>
      <c r="Z6" s="795"/>
      <c r="AA6" s="268"/>
      <c r="AB6" s="239"/>
      <c r="AC6" s="239"/>
      <c r="AD6" s="239"/>
      <c r="AE6" s="239"/>
      <c r="AF6" s="239"/>
      <c r="AG6" s="239"/>
    </row>
    <row r="7" spans="1:33" ht="15.75" customHeight="1" thickTop="1" thickBot="1">
      <c r="A7" s="268"/>
      <c r="B7" s="445" t="s">
        <v>9545</v>
      </c>
      <c r="C7" s="536"/>
      <c r="D7" s="536"/>
      <c r="E7" s="536"/>
      <c r="F7" s="268"/>
      <c r="G7" s="1329"/>
      <c r="H7" s="623"/>
      <c r="I7" s="268"/>
      <c r="J7" s="268"/>
      <c r="K7" s="268"/>
      <c r="L7" s="258"/>
      <c r="M7" s="239"/>
      <c r="N7" s="258"/>
      <c r="O7" s="239"/>
      <c r="P7" s="239"/>
      <c r="Q7" s="239"/>
      <c r="R7" s="239"/>
      <c r="S7" s="258"/>
      <c r="T7" s="239"/>
      <c r="U7" s="33" t="s">
        <v>9545</v>
      </c>
      <c r="V7" s="536"/>
      <c r="W7" s="536"/>
      <c r="X7" s="536"/>
      <c r="Y7" s="268"/>
      <c r="Z7" s="1329"/>
      <c r="AA7" s="268"/>
      <c r="AB7" s="239"/>
      <c r="AC7" s="239"/>
      <c r="AD7" s="239"/>
      <c r="AE7" s="239"/>
      <c r="AF7" s="239"/>
      <c r="AG7" s="239"/>
    </row>
    <row r="8" spans="1:33" ht="15.75" customHeight="1" thickTop="1">
      <c r="A8" s="268"/>
      <c r="B8" s="893" t="s">
        <v>9546</v>
      </c>
      <c r="C8" s="852" t="s">
        <v>1096</v>
      </c>
      <c r="D8" s="852">
        <v>0</v>
      </c>
      <c r="E8" s="1831">
        <v>0</v>
      </c>
      <c r="F8" s="1330"/>
      <c r="G8" s="441"/>
      <c r="H8" s="896" t="s">
        <v>9547</v>
      </c>
      <c r="I8" s="268"/>
      <c r="J8" s="1318"/>
      <c r="K8" s="268"/>
      <c r="L8" s="258"/>
      <c r="M8" s="1319">
        <f>IF( SUM( O8:R8 ) = 0, 0, $O$5 )</f>
        <v>0</v>
      </c>
      <c r="N8" s="258"/>
      <c r="O8" s="239"/>
      <c r="P8" s="239"/>
      <c r="Q8" s="337">
        <f xml:space="preserve"> IF( ISNUMBER(E8 ), 0, 1 )</f>
        <v>0</v>
      </c>
      <c r="R8" s="239"/>
      <c r="S8" s="258"/>
      <c r="T8" s="239"/>
      <c r="U8" s="1688" t="s">
        <v>9546</v>
      </c>
      <c r="V8" s="1689" t="s">
        <v>5132</v>
      </c>
      <c r="W8" s="938"/>
      <c r="X8" s="938"/>
      <c r="Y8" s="268"/>
      <c r="Z8" s="441"/>
      <c r="AA8" s="268"/>
      <c r="AB8" s="239"/>
      <c r="AC8" s="239"/>
      <c r="AD8" s="239"/>
      <c r="AE8" s="239"/>
      <c r="AF8" s="239"/>
      <c r="AG8" s="239"/>
    </row>
    <row r="9" spans="1:33" ht="15.75" customHeight="1">
      <c r="A9" s="268"/>
      <c r="B9" s="897" t="s">
        <v>9548</v>
      </c>
      <c r="C9" s="898" t="s">
        <v>5015</v>
      </c>
      <c r="D9" s="898">
        <v>0</v>
      </c>
      <c r="E9" s="1832">
        <v>0</v>
      </c>
      <c r="F9" s="1331"/>
      <c r="G9" s="441"/>
      <c r="H9" s="901" t="s">
        <v>9549</v>
      </c>
      <c r="I9" s="268"/>
      <c r="J9" s="1320"/>
      <c r="K9" s="268"/>
      <c r="L9" s="258"/>
      <c r="M9" s="1319">
        <f t="shared" ref="M9:M19" si="0">IF( SUM( O9:R9 ) = 0, 0, $O$5 )</f>
        <v>0</v>
      </c>
      <c r="N9" s="258"/>
      <c r="O9" s="239"/>
      <c r="P9" s="239"/>
      <c r="Q9" s="337">
        <f t="shared" ref="Q9:Q19" si="1" xml:space="preserve"> IF( ISNUMBER(E9 ), 0, 1 )</f>
        <v>0</v>
      </c>
      <c r="R9" s="239"/>
      <c r="S9" s="258"/>
      <c r="T9" s="239"/>
      <c r="U9" s="1690" t="s">
        <v>9548</v>
      </c>
      <c r="V9" s="1691" t="s">
        <v>5133</v>
      </c>
      <c r="W9" s="938"/>
      <c r="X9" s="938"/>
      <c r="Y9" s="268"/>
      <c r="Z9" s="441"/>
      <c r="AA9" s="268"/>
      <c r="AB9" s="239"/>
      <c r="AC9" s="239"/>
      <c r="AD9" s="239"/>
      <c r="AE9" s="239"/>
      <c r="AF9" s="239"/>
      <c r="AG9" s="239"/>
    </row>
    <row r="10" spans="1:33" ht="15.75" customHeight="1">
      <c r="A10" s="268"/>
      <c r="B10" s="897" t="s">
        <v>9550</v>
      </c>
      <c r="C10" s="898" t="s">
        <v>1096</v>
      </c>
      <c r="D10" s="898">
        <v>0</v>
      </c>
      <c r="E10" s="1832">
        <v>8</v>
      </c>
      <c r="F10" s="1331"/>
      <c r="G10" s="207"/>
      <c r="H10" s="901" t="s">
        <v>9551</v>
      </c>
      <c r="I10" s="268"/>
      <c r="J10" s="1320"/>
      <c r="K10" s="268"/>
      <c r="L10" s="258"/>
      <c r="M10" s="1319">
        <f t="shared" si="0"/>
        <v>0</v>
      </c>
      <c r="N10" s="258"/>
      <c r="O10" s="239"/>
      <c r="P10" s="239"/>
      <c r="Q10" s="337">
        <f t="shared" si="1"/>
        <v>0</v>
      </c>
      <c r="R10" s="239"/>
      <c r="S10" s="258"/>
      <c r="T10" s="239"/>
      <c r="U10" s="1690" t="s">
        <v>9550</v>
      </c>
      <c r="V10" s="1691" t="s">
        <v>5134</v>
      </c>
      <c r="W10" s="938"/>
      <c r="X10" s="938"/>
      <c r="Y10" s="268"/>
      <c r="Z10" s="207"/>
      <c r="AA10" s="268"/>
      <c r="AB10" s="239"/>
      <c r="AC10" s="239"/>
      <c r="AD10" s="239"/>
      <c r="AE10" s="239"/>
      <c r="AF10" s="239"/>
      <c r="AG10" s="239"/>
    </row>
    <row r="11" spans="1:33" ht="30">
      <c r="A11" s="268"/>
      <c r="B11" s="897" t="s">
        <v>9552</v>
      </c>
      <c r="C11" s="898" t="s">
        <v>5018</v>
      </c>
      <c r="D11" s="898">
        <v>0</v>
      </c>
      <c r="E11" s="1832">
        <v>1700</v>
      </c>
      <c r="F11" s="1331"/>
      <c r="G11" s="207"/>
      <c r="H11" s="901" t="s">
        <v>9553</v>
      </c>
      <c r="I11" s="268"/>
      <c r="J11" s="1320"/>
      <c r="K11" s="268"/>
      <c r="L11" s="258"/>
      <c r="M11" s="1319">
        <f t="shared" si="0"/>
        <v>0</v>
      </c>
      <c r="N11" s="258"/>
      <c r="O11" s="239"/>
      <c r="P11" s="239"/>
      <c r="Q11" s="337">
        <f t="shared" si="1"/>
        <v>0</v>
      </c>
      <c r="R11" s="239"/>
      <c r="S11" s="258"/>
      <c r="T11" s="239"/>
      <c r="U11" s="1690" t="s">
        <v>9552</v>
      </c>
      <c r="V11" s="1691" t="s">
        <v>5135</v>
      </c>
      <c r="W11" s="938"/>
      <c r="X11" s="938"/>
      <c r="Y11" s="268"/>
      <c r="Z11" s="207"/>
      <c r="AA11" s="268"/>
      <c r="AB11" s="239"/>
      <c r="AC11" s="239"/>
      <c r="AD11" s="239"/>
      <c r="AE11" s="239"/>
      <c r="AF11" s="239"/>
      <c r="AG11" s="239"/>
    </row>
    <row r="12" spans="1:33" ht="15.75" customHeight="1">
      <c r="A12" s="268"/>
      <c r="B12" s="897" t="s">
        <v>9554</v>
      </c>
      <c r="C12" s="898" t="s">
        <v>5020</v>
      </c>
      <c r="D12" s="898">
        <v>2</v>
      </c>
      <c r="E12" s="1332">
        <v>84.42</v>
      </c>
      <c r="F12" s="1331"/>
      <c r="G12" s="207"/>
      <c r="H12" s="901" t="s">
        <v>9555</v>
      </c>
      <c r="I12" s="268"/>
      <c r="J12" s="1320"/>
      <c r="K12" s="268"/>
      <c r="L12" s="258"/>
      <c r="M12" s="1319">
        <f t="shared" si="0"/>
        <v>0</v>
      </c>
      <c r="N12" s="258"/>
      <c r="O12" s="239"/>
      <c r="P12" s="239"/>
      <c r="Q12" s="337">
        <f t="shared" si="1"/>
        <v>0</v>
      </c>
      <c r="R12" s="239"/>
      <c r="S12" s="258"/>
      <c r="T12" s="239"/>
      <c r="U12" s="1690" t="s">
        <v>9554</v>
      </c>
      <c r="V12" s="1691" t="s">
        <v>5136</v>
      </c>
      <c r="W12" s="938"/>
      <c r="X12" s="938"/>
      <c r="Y12" s="268"/>
      <c r="Z12" s="207"/>
      <c r="AA12" s="268"/>
      <c r="AB12" s="239"/>
      <c r="AC12" s="239"/>
      <c r="AD12" s="239"/>
      <c r="AE12" s="239"/>
      <c r="AF12" s="239"/>
      <c r="AG12" s="239"/>
    </row>
    <row r="13" spans="1:33" ht="15.75" customHeight="1">
      <c r="A13" s="268"/>
      <c r="B13" s="897" t="s">
        <v>9556</v>
      </c>
      <c r="C13" s="898" t="s">
        <v>5022</v>
      </c>
      <c r="D13" s="898">
        <v>2</v>
      </c>
      <c r="E13" s="1332">
        <v>23.13</v>
      </c>
      <c r="F13" s="1331"/>
      <c r="G13" s="207"/>
      <c r="H13" s="901" t="s">
        <v>9557</v>
      </c>
      <c r="I13" s="268"/>
      <c r="J13" s="1320"/>
      <c r="K13" s="268"/>
      <c r="L13" s="258"/>
      <c r="M13" s="1319">
        <f t="shared" si="0"/>
        <v>0</v>
      </c>
      <c r="N13" s="258"/>
      <c r="O13" s="239"/>
      <c r="P13" s="239"/>
      <c r="Q13" s="337">
        <f t="shared" si="1"/>
        <v>0</v>
      </c>
      <c r="R13" s="239"/>
      <c r="S13" s="258"/>
      <c r="T13" s="239"/>
      <c r="U13" s="1690" t="s">
        <v>9558</v>
      </c>
      <c r="V13" s="1691" t="s">
        <v>5137</v>
      </c>
      <c r="W13" s="938"/>
      <c r="X13" s="938"/>
      <c r="Y13" s="268"/>
      <c r="Z13" s="207"/>
      <c r="AA13" s="268"/>
      <c r="AB13" s="239"/>
      <c r="AC13" s="239"/>
      <c r="AD13" s="239"/>
      <c r="AE13" s="239"/>
      <c r="AF13" s="239"/>
      <c r="AG13" s="239"/>
    </row>
    <row r="14" spans="1:33" ht="15.75" customHeight="1">
      <c r="A14" s="268"/>
      <c r="B14" s="897" t="s">
        <v>11289</v>
      </c>
      <c r="C14" s="898" t="s">
        <v>5024</v>
      </c>
      <c r="D14" s="898">
        <v>3</v>
      </c>
      <c r="E14" s="946">
        <v>12907.723</v>
      </c>
      <c r="F14" s="1331"/>
      <c r="G14" s="207"/>
      <c r="H14" s="901" t="s">
        <v>9559</v>
      </c>
      <c r="I14" s="268"/>
      <c r="J14" s="1320"/>
      <c r="K14" s="268"/>
      <c r="L14" s="258"/>
      <c r="M14" s="1319">
        <f t="shared" si="0"/>
        <v>0</v>
      </c>
      <c r="N14" s="258"/>
      <c r="O14" s="239"/>
      <c r="P14" s="239"/>
      <c r="Q14" s="337">
        <f t="shared" si="1"/>
        <v>0</v>
      </c>
      <c r="R14" s="239"/>
      <c r="S14" s="258"/>
      <c r="T14" s="239"/>
      <c r="U14" s="1690" t="s">
        <v>9560</v>
      </c>
      <c r="V14" s="1691" t="s">
        <v>5138</v>
      </c>
      <c r="W14" s="938"/>
      <c r="X14" s="938"/>
      <c r="Y14" s="268"/>
      <c r="Z14" s="207"/>
      <c r="AA14" s="268"/>
      <c r="AB14" s="239"/>
      <c r="AC14" s="239"/>
      <c r="AD14" s="239"/>
      <c r="AE14" s="239"/>
      <c r="AF14" s="239"/>
      <c r="AG14" s="239"/>
    </row>
    <row r="15" spans="1:33" ht="15.75" customHeight="1">
      <c r="A15" s="268"/>
      <c r="B15" s="897" t="s">
        <v>9561</v>
      </c>
      <c r="C15" s="898" t="s">
        <v>1096</v>
      </c>
      <c r="D15" s="898">
        <v>0</v>
      </c>
      <c r="E15" s="1832">
        <v>0</v>
      </c>
      <c r="F15" s="1331"/>
      <c r="G15" s="207"/>
      <c r="H15" s="901" t="s">
        <v>9562</v>
      </c>
      <c r="I15" s="268"/>
      <c r="J15" s="1320"/>
      <c r="K15" s="268"/>
      <c r="L15" s="258"/>
      <c r="M15" s="1319">
        <f t="shared" si="0"/>
        <v>0</v>
      </c>
      <c r="N15" s="258"/>
      <c r="O15" s="239"/>
      <c r="P15" s="239"/>
      <c r="Q15" s="337">
        <f t="shared" si="1"/>
        <v>0</v>
      </c>
      <c r="R15" s="239"/>
      <c r="S15" s="258"/>
      <c r="T15" s="239"/>
      <c r="U15" s="1690" t="s">
        <v>9561</v>
      </c>
      <c r="V15" s="1691" t="s">
        <v>5139</v>
      </c>
      <c r="W15" s="938"/>
      <c r="X15" s="938"/>
      <c r="Y15" s="268"/>
      <c r="Z15" s="207"/>
      <c r="AA15" s="268"/>
      <c r="AB15" s="239"/>
      <c r="AC15" s="239"/>
      <c r="AD15" s="239"/>
      <c r="AE15" s="239"/>
      <c r="AF15" s="239"/>
      <c r="AG15" s="239"/>
    </row>
    <row r="16" spans="1:33" ht="15.75" customHeight="1">
      <c r="A16" s="268"/>
      <c r="B16" s="897" t="s">
        <v>9563</v>
      </c>
      <c r="C16" s="898" t="s">
        <v>4996</v>
      </c>
      <c r="D16" s="898">
        <v>2</v>
      </c>
      <c r="E16" s="1332">
        <v>0</v>
      </c>
      <c r="F16" s="1331"/>
      <c r="G16" s="207"/>
      <c r="H16" s="901" t="s">
        <v>9564</v>
      </c>
      <c r="I16" s="268"/>
      <c r="J16" s="1320"/>
      <c r="K16" s="268"/>
      <c r="L16" s="258"/>
      <c r="M16" s="1319">
        <f t="shared" si="0"/>
        <v>0</v>
      </c>
      <c r="N16" s="258"/>
      <c r="O16" s="239"/>
      <c r="P16" s="239"/>
      <c r="Q16" s="337">
        <f t="shared" si="1"/>
        <v>0</v>
      </c>
      <c r="R16" s="239"/>
      <c r="S16" s="258"/>
      <c r="T16" s="239"/>
      <c r="U16" s="1690" t="s">
        <v>9565</v>
      </c>
      <c r="V16" s="1691" t="s">
        <v>5140</v>
      </c>
      <c r="W16" s="938"/>
      <c r="X16" s="938"/>
      <c r="Y16" s="268"/>
      <c r="Z16" s="207"/>
      <c r="AA16" s="268"/>
      <c r="AB16" s="239"/>
      <c r="AC16" s="239"/>
      <c r="AD16" s="239"/>
      <c r="AE16" s="239"/>
      <c r="AF16" s="239"/>
      <c r="AG16" s="239"/>
    </row>
    <row r="17" spans="1:33" ht="15.75" customHeight="1">
      <c r="A17" s="268"/>
      <c r="B17" s="897" t="s">
        <v>9566</v>
      </c>
      <c r="C17" s="898" t="s">
        <v>1096</v>
      </c>
      <c r="D17" s="898">
        <v>0</v>
      </c>
      <c r="E17" s="1832">
        <v>0</v>
      </c>
      <c r="F17" s="1331"/>
      <c r="G17" s="207"/>
      <c r="H17" s="901" t="s">
        <v>9567</v>
      </c>
      <c r="I17" s="268"/>
      <c r="J17" s="1320"/>
      <c r="K17" s="268"/>
      <c r="L17" s="258"/>
      <c r="M17" s="1319">
        <f t="shared" si="0"/>
        <v>0</v>
      </c>
      <c r="N17" s="258"/>
      <c r="O17" s="239"/>
      <c r="P17" s="239"/>
      <c r="Q17" s="337">
        <f t="shared" si="1"/>
        <v>0</v>
      </c>
      <c r="R17" s="239"/>
      <c r="S17" s="258"/>
      <c r="T17" s="239"/>
      <c r="U17" s="1690" t="s">
        <v>9566</v>
      </c>
      <c r="V17" s="1691" t="s">
        <v>5141</v>
      </c>
      <c r="W17" s="938"/>
      <c r="X17" s="938"/>
      <c r="Y17" s="268"/>
      <c r="Z17" s="207"/>
      <c r="AA17" s="268"/>
      <c r="AB17" s="239"/>
      <c r="AC17" s="239"/>
      <c r="AD17" s="239"/>
      <c r="AE17" s="239"/>
      <c r="AF17" s="239"/>
      <c r="AG17" s="239"/>
    </row>
    <row r="18" spans="1:33" ht="15.75" customHeight="1">
      <c r="A18" s="268"/>
      <c r="B18" s="897" t="s">
        <v>9568</v>
      </c>
      <c r="C18" s="898" t="s">
        <v>4996</v>
      </c>
      <c r="D18" s="898">
        <v>2</v>
      </c>
      <c r="E18" s="1332">
        <v>0</v>
      </c>
      <c r="F18" s="1331"/>
      <c r="G18" s="207"/>
      <c r="H18" s="901" t="s">
        <v>9569</v>
      </c>
      <c r="I18" s="268"/>
      <c r="J18" s="1320"/>
      <c r="K18" s="268"/>
      <c r="L18" s="258"/>
      <c r="M18" s="1319">
        <f t="shared" si="0"/>
        <v>0</v>
      </c>
      <c r="N18" s="258"/>
      <c r="O18" s="239"/>
      <c r="P18" s="239"/>
      <c r="Q18" s="337">
        <f t="shared" si="1"/>
        <v>0</v>
      </c>
      <c r="R18" s="239"/>
      <c r="S18" s="258"/>
      <c r="T18" s="239"/>
      <c r="U18" s="1690" t="s">
        <v>9570</v>
      </c>
      <c r="V18" s="1691" t="s">
        <v>5142</v>
      </c>
      <c r="W18" s="938"/>
      <c r="X18" s="938"/>
      <c r="Y18" s="268"/>
      <c r="Z18" s="207"/>
      <c r="AA18" s="268"/>
      <c r="AB18" s="239"/>
      <c r="AC18" s="239"/>
      <c r="AD18" s="239"/>
      <c r="AE18" s="239"/>
      <c r="AF18" s="239"/>
      <c r="AG18" s="239"/>
    </row>
    <row r="19" spans="1:33" ht="33" customHeight="1" thickBot="1">
      <c r="A19" s="268"/>
      <c r="B19" s="935" t="s">
        <v>9571</v>
      </c>
      <c r="C19" s="909" t="s">
        <v>5020</v>
      </c>
      <c r="D19" s="909">
        <v>2</v>
      </c>
      <c r="E19" s="1342">
        <v>19.29</v>
      </c>
      <c r="F19" s="1334"/>
      <c r="G19" s="207"/>
      <c r="H19" s="912" t="s">
        <v>9572</v>
      </c>
      <c r="I19" s="268"/>
      <c r="J19" s="1324"/>
      <c r="K19" s="268"/>
      <c r="L19" s="258"/>
      <c r="M19" s="1319">
        <f t="shared" si="0"/>
        <v>0</v>
      </c>
      <c r="N19" s="258"/>
      <c r="O19" s="239"/>
      <c r="P19" s="239"/>
      <c r="Q19" s="337">
        <f t="shared" si="1"/>
        <v>0</v>
      </c>
      <c r="R19" s="239"/>
      <c r="S19" s="258"/>
      <c r="T19" s="239"/>
      <c r="U19" s="1692" t="s">
        <v>9571</v>
      </c>
      <c r="V19" s="1693" t="s">
        <v>5143</v>
      </c>
      <c r="W19" s="938"/>
      <c r="X19" s="938"/>
      <c r="Y19" s="268"/>
      <c r="Z19" s="207"/>
      <c r="AA19" s="268"/>
      <c r="AB19" s="239"/>
      <c r="AC19" s="239"/>
      <c r="AD19" s="239"/>
      <c r="AE19" s="239"/>
      <c r="AF19" s="239"/>
      <c r="AG19" s="239"/>
    </row>
    <row r="20" spans="1:33" ht="15.75" customHeight="1" thickTop="1" thickBot="1">
      <c r="A20" s="268"/>
      <c r="B20" s="417"/>
      <c r="C20" s="417"/>
      <c r="D20" s="417"/>
      <c r="E20" s="83"/>
      <c r="F20" s="83"/>
      <c r="G20" s="110"/>
      <c r="H20" s="1335"/>
      <c r="I20" s="268"/>
      <c r="J20" s="268"/>
      <c r="K20" s="268"/>
      <c r="L20" s="258"/>
      <c r="M20" s="239"/>
      <c r="N20" s="258"/>
      <c r="O20" s="239"/>
      <c r="P20" s="239"/>
      <c r="Q20" s="239"/>
      <c r="R20" s="239"/>
      <c r="S20" s="258"/>
      <c r="T20" s="239"/>
      <c r="U20" s="417"/>
      <c r="V20" s="417"/>
      <c r="W20" s="417"/>
      <c r="X20" s="83"/>
      <c r="Y20" s="83"/>
      <c r="Z20" s="110"/>
      <c r="AA20" s="268"/>
      <c r="AB20" s="239"/>
      <c r="AC20" s="239"/>
      <c r="AD20" s="239"/>
      <c r="AE20" s="239"/>
      <c r="AF20" s="239"/>
      <c r="AG20" s="239"/>
    </row>
    <row r="21" spans="1:33" ht="15.75" customHeight="1" thickTop="1">
      <c r="A21" s="268"/>
      <c r="B21" s="2731" t="s">
        <v>9573</v>
      </c>
      <c r="C21" s="2712" t="s">
        <v>9574</v>
      </c>
      <c r="D21" s="2712"/>
      <c r="E21" s="2712" t="s">
        <v>9575</v>
      </c>
      <c r="F21" s="2714"/>
      <c r="G21" s="268"/>
      <c r="H21" s="268"/>
      <c r="I21" s="268"/>
      <c r="J21" s="268"/>
      <c r="K21" s="268"/>
      <c r="L21" s="258"/>
      <c r="M21" s="239"/>
      <c r="N21" s="258"/>
      <c r="O21" s="239"/>
      <c r="P21" s="239"/>
      <c r="Q21" s="239"/>
      <c r="R21" s="239"/>
      <c r="S21" s="258"/>
      <c r="T21" s="239"/>
      <c r="U21" s="2731" t="s">
        <v>9573</v>
      </c>
      <c r="V21" s="2712" t="s">
        <v>9574</v>
      </c>
      <c r="W21" s="2712"/>
      <c r="X21" s="2712" t="s">
        <v>9575</v>
      </c>
      <c r="Y21" s="2714"/>
      <c r="Z21" s="268"/>
      <c r="AA21" s="268"/>
      <c r="AB21" s="239"/>
      <c r="AC21" s="239"/>
      <c r="AD21" s="239"/>
      <c r="AE21" s="239"/>
      <c r="AF21" s="239"/>
      <c r="AG21" s="239"/>
    </row>
    <row r="22" spans="1:33" ht="15.75" customHeight="1">
      <c r="A22" s="268"/>
      <c r="B22" s="2814"/>
      <c r="C22" s="479" t="s">
        <v>9576</v>
      </c>
      <c r="D22" s="479" t="s">
        <v>9577</v>
      </c>
      <c r="E22" s="479" t="s">
        <v>9576</v>
      </c>
      <c r="F22" s="480" t="s">
        <v>9577</v>
      </c>
      <c r="G22" s="268"/>
      <c r="H22" s="268"/>
      <c r="I22" s="268"/>
      <c r="J22" s="268"/>
      <c r="K22" s="268"/>
      <c r="L22" s="258"/>
      <c r="M22" s="239"/>
      <c r="N22" s="258"/>
      <c r="O22" s="239"/>
      <c r="P22" s="239"/>
      <c r="Q22" s="239"/>
      <c r="R22" s="239"/>
      <c r="S22" s="258"/>
      <c r="T22" s="239"/>
      <c r="U22" s="2814"/>
      <c r="V22" s="482" t="s">
        <v>9576</v>
      </c>
      <c r="W22" s="482" t="s">
        <v>9577</v>
      </c>
      <c r="X22" s="482" t="s">
        <v>9576</v>
      </c>
      <c r="Y22" s="483" t="s">
        <v>9577</v>
      </c>
      <c r="Z22" s="268"/>
      <c r="AA22" s="268"/>
      <c r="AB22" s="239"/>
      <c r="AC22" s="239"/>
      <c r="AD22" s="239"/>
      <c r="AE22" s="239"/>
      <c r="AF22" s="239"/>
      <c r="AG22" s="239"/>
    </row>
    <row r="23" spans="1:33" ht="15.75" customHeight="1">
      <c r="A23" s="268"/>
      <c r="B23" s="481" t="s">
        <v>6030</v>
      </c>
      <c r="C23" s="479" t="s">
        <v>4996</v>
      </c>
      <c r="D23" s="479" t="s">
        <v>1096</v>
      </c>
      <c r="E23" s="479" t="s">
        <v>4996</v>
      </c>
      <c r="F23" s="480" t="s">
        <v>1096</v>
      </c>
      <c r="G23" s="268"/>
      <c r="H23" s="268"/>
      <c r="I23" s="268"/>
      <c r="J23" s="268"/>
      <c r="K23" s="268"/>
      <c r="L23" s="258"/>
      <c r="M23" s="239"/>
      <c r="N23" s="258"/>
      <c r="O23" s="239"/>
      <c r="P23" s="239"/>
      <c r="Q23" s="239"/>
      <c r="R23" s="239"/>
      <c r="S23" s="258"/>
      <c r="T23" s="239"/>
      <c r="U23" s="481" t="s">
        <v>6030</v>
      </c>
      <c r="V23" s="482" t="s">
        <v>4996</v>
      </c>
      <c r="W23" s="482" t="s">
        <v>1096</v>
      </c>
      <c r="X23" s="482" t="s">
        <v>4996</v>
      </c>
      <c r="Y23" s="483" t="s">
        <v>1096</v>
      </c>
      <c r="Z23" s="268"/>
      <c r="AA23" s="268"/>
      <c r="AB23" s="239"/>
      <c r="AC23" s="239"/>
      <c r="AD23" s="239"/>
      <c r="AE23" s="239"/>
      <c r="AF23" s="239"/>
      <c r="AG23" s="239"/>
    </row>
    <row r="24" spans="1:33" ht="15.75" customHeight="1" thickBot="1">
      <c r="A24" s="268"/>
      <c r="B24" s="1336" t="s">
        <v>5926</v>
      </c>
      <c r="C24" s="1337">
        <v>2</v>
      </c>
      <c r="D24" s="1337">
        <v>0</v>
      </c>
      <c r="E24" s="1337">
        <v>2</v>
      </c>
      <c r="F24" s="1338">
        <v>0</v>
      </c>
      <c r="G24" s="268"/>
      <c r="H24" s="268"/>
      <c r="I24" s="268"/>
      <c r="J24" s="268"/>
      <c r="K24" s="268"/>
      <c r="L24" s="258"/>
      <c r="M24" s="239"/>
      <c r="N24" s="258"/>
      <c r="O24" s="239"/>
      <c r="P24" s="239"/>
      <c r="Q24" s="239"/>
      <c r="R24" s="239"/>
      <c r="S24" s="258"/>
      <c r="T24" s="239"/>
      <c r="U24" s="1336" t="s">
        <v>5926</v>
      </c>
      <c r="V24" s="1337">
        <v>2</v>
      </c>
      <c r="W24" s="1337">
        <v>0</v>
      </c>
      <c r="X24" s="1337">
        <v>2</v>
      </c>
      <c r="Y24" s="1338">
        <v>0</v>
      </c>
      <c r="Z24" s="268"/>
      <c r="AA24" s="268"/>
      <c r="AB24" s="239"/>
      <c r="AC24" s="239"/>
      <c r="AD24" s="239"/>
      <c r="AE24" s="239"/>
      <c r="AF24" s="239"/>
      <c r="AG24" s="239"/>
    </row>
    <row r="25" spans="1:33" ht="15.75" customHeight="1" thickTop="1">
      <c r="A25" s="268"/>
      <c r="B25" s="893" t="s">
        <v>9578</v>
      </c>
      <c r="C25" s="1339">
        <v>0</v>
      </c>
      <c r="D25" s="1831">
        <v>0</v>
      </c>
      <c r="E25" s="1339">
        <v>58.01</v>
      </c>
      <c r="F25" s="1835">
        <v>9</v>
      </c>
      <c r="G25" s="207"/>
      <c r="H25" s="896" t="s">
        <v>9579</v>
      </c>
      <c r="I25" s="268"/>
      <c r="J25" s="1318"/>
      <c r="K25" s="268"/>
      <c r="L25" s="258"/>
      <c r="M25" s="1319">
        <f t="shared" ref="M25:M31" si="2">IF( SUM( O25:R25 ) = 0, 0, $O$5 )</f>
        <v>0</v>
      </c>
      <c r="N25" s="258"/>
      <c r="O25" s="337">
        <f t="shared" ref="O25:O31" si="3" xml:space="preserve"> IF( ISNUMBER(C25 ), 0, 1 )</f>
        <v>0</v>
      </c>
      <c r="P25" s="337">
        <f t="shared" ref="P25:P31" si="4" xml:space="preserve"> IF( ISNUMBER(D25 ), 0, 1 )</f>
        <v>0</v>
      </c>
      <c r="Q25" s="337">
        <f t="shared" ref="Q25:Q31" si="5" xml:space="preserve"> IF( ISNUMBER(E25 ), 0, 1 )</f>
        <v>0</v>
      </c>
      <c r="R25" s="337">
        <f t="shared" ref="R25:R31" si="6" xml:space="preserve"> IF( ISNUMBER(F25 ), 0, 1 )</f>
        <v>0</v>
      </c>
      <c r="S25" s="258"/>
      <c r="T25" s="239"/>
      <c r="U25" s="893" t="s">
        <v>9578</v>
      </c>
      <c r="V25" s="1339" t="s">
        <v>5102</v>
      </c>
      <c r="W25" s="927" t="s">
        <v>5117</v>
      </c>
      <c r="X25" s="1339" t="s">
        <v>5144</v>
      </c>
      <c r="Y25" s="1340" t="s">
        <v>5160</v>
      </c>
      <c r="Z25" s="207"/>
      <c r="AA25" s="268"/>
      <c r="AB25" s="239"/>
      <c r="AC25" s="239"/>
      <c r="AD25" s="239"/>
      <c r="AE25" s="239"/>
      <c r="AF25" s="239"/>
      <c r="AG25" s="239"/>
    </row>
    <row r="26" spans="1:33" ht="15.75" customHeight="1">
      <c r="A26" s="268"/>
      <c r="B26" s="897" t="s">
        <v>9580</v>
      </c>
      <c r="C26" s="1332">
        <v>0</v>
      </c>
      <c r="D26" s="1832">
        <v>0</v>
      </c>
      <c r="E26" s="1332">
        <v>6.66</v>
      </c>
      <c r="F26" s="1836">
        <v>1</v>
      </c>
      <c r="G26" s="207"/>
      <c r="H26" s="901" t="s">
        <v>9581</v>
      </c>
      <c r="I26" s="268"/>
      <c r="J26" s="1320"/>
      <c r="K26" s="268"/>
      <c r="L26" s="258"/>
      <c r="M26" s="1319">
        <f t="shared" si="2"/>
        <v>0</v>
      </c>
      <c r="N26" s="258"/>
      <c r="O26" s="337">
        <f t="shared" si="3"/>
        <v>0</v>
      </c>
      <c r="P26" s="337">
        <f t="shared" si="4"/>
        <v>0</v>
      </c>
      <c r="Q26" s="337">
        <f t="shared" si="5"/>
        <v>0</v>
      </c>
      <c r="R26" s="337">
        <f t="shared" si="6"/>
        <v>0</v>
      </c>
      <c r="S26" s="258"/>
      <c r="T26" s="239"/>
      <c r="U26" s="897" t="s">
        <v>9580</v>
      </c>
      <c r="V26" s="1332" t="s">
        <v>5103</v>
      </c>
      <c r="W26" s="906" t="s">
        <v>5118</v>
      </c>
      <c r="X26" s="1332" t="s">
        <v>5145</v>
      </c>
      <c r="Y26" s="1341" t="s">
        <v>5161</v>
      </c>
      <c r="Z26" s="207"/>
      <c r="AA26" s="268"/>
      <c r="AB26" s="239"/>
      <c r="AC26" s="239"/>
      <c r="AD26" s="239"/>
      <c r="AE26" s="239"/>
      <c r="AF26" s="239"/>
      <c r="AG26" s="239"/>
    </row>
    <row r="27" spans="1:33" ht="15.75" customHeight="1">
      <c r="A27" s="268"/>
      <c r="B27" s="897" t="s">
        <v>9582</v>
      </c>
      <c r="C27" s="1332">
        <v>0</v>
      </c>
      <c r="D27" s="1832">
        <v>0</v>
      </c>
      <c r="E27" s="1332">
        <v>11.08</v>
      </c>
      <c r="F27" s="1836">
        <v>3</v>
      </c>
      <c r="G27" s="207"/>
      <c r="H27" s="901" t="s">
        <v>9583</v>
      </c>
      <c r="I27" s="268"/>
      <c r="J27" s="1320"/>
      <c r="K27" s="268"/>
      <c r="L27" s="258"/>
      <c r="M27" s="1319">
        <f t="shared" si="2"/>
        <v>0</v>
      </c>
      <c r="N27" s="258"/>
      <c r="O27" s="337">
        <f t="shared" si="3"/>
        <v>0</v>
      </c>
      <c r="P27" s="337">
        <f t="shared" si="4"/>
        <v>0</v>
      </c>
      <c r="Q27" s="337">
        <f t="shared" si="5"/>
        <v>0</v>
      </c>
      <c r="R27" s="337">
        <f t="shared" si="6"/>
        <v>0</v>
      </c>
      <c r="S27" s="258"/>
      <c r="T27" s="239"/>
      <c r="U27" s="897" t="s">
        <v>9582</v>
      </c>
      <c r="V27" s="1332" t="s">
        <v>5104</v>
      </c>
      <c r="W27" s="906" t="s">
        <v>5119</v>
      </c>
      <c r="X27" s="1332" t="s">
        <v>5146</v>
      </c>
      <c r="Y27" s="1341" t="s">
        <v>5162</v>
      </c>
      <c r="Z27" s="207"/>
      <c r="AA27" s="268"/>
      <c r="AB27" s="239"/>
      <c r="AC27" s="239"/>
      <c r="AD27" s="239"/>
      <c r="AE27" s="239"/>
      <c r="AF27" s="239"/>
      <c r="AG27" s="239"/>
    </row>
    <row r="28" spans="1:33" ht="15.75" customHeight="1">
      <c r="A28" s="268"/>
      <c r="B28" s="897" t="s">
        <v>9584</v>
      </c>
      <c r="C28" s="1332">
        <v>0</v>
      </c>
      <c r="D28" s="1832">
        <v>0</v>
      </c>
      <c r="E28" s="1332">
        <v>4.28</v>
      </c>
      <c r="F28" s="1836">
        <v>1</v>
      </c>
      <c r="G28" s="207"/>
      <c r="H28" s="901" t="s">
        <v>9585</v>
      </c>
      <c r="I28" s="268"/>
      <c r="J28" s="1320"/>
      <c r="K28" s="268"/>
      <c r="L28" s="258"/>
      <c r="M28" s="1319">
        <f t="shared" si="2"/>
        <v>0</v>
      </c>
      <c r="N28" s="258"/>
      <c r="O28" s="337">
        <f t="shared" si="3"/>
        <v>0</v>
      </c>
      <c r="P28" s="337">
        <f t="shared" si="4"/>
        <v>0</v>
      </c>
      <c r="Q28" s="337">
        <f t="shared" si="5"/>
        <v>0</v>
      </c>
      <c r="R28" s="337">
        <f t="shared" si="6"/>
        <v>0</v>
      </c>
      <c r="S28" s="258"/>
      <c r="T28" s="239"/>
      <c r="U28" s="897" t="s">
        <v>9584</v>
      </c>
      <c r="V28" s="1332" t="s">
        <v>5105</v>
      </c>
      <c r="W28" s="906" t="s">
        <v>5120</v>
      </c>
      <c r="X28" s="1332" t="s">
        <v>5147</v>
      </c>
      <c r="Y28" s="1341" t="s">
        <v>5163</v>
      </c>
      <c r="Z28" s="207"/>
      <c r="AA28" s="268"/>
      <c r="AB28" s="239"/>
      <c r="AC28" s="239"/>
      <c r="AD28" s="239"/>
      <c r="AE28" s="239"/>
      <c r="AF28" s="239"/>
      <c r="AG28" s="239"/>
    </row>
    <row r="29" spans="1:33" ht="15.75" customHeight="1">
      <c r="A29" s="268"/>
      <c r="B29" s="897" t="s">
        <v>9586</v>
      </c>
      <c r="C29" s="1332">
        <v>0</v>
      </c>
      <c r="D29" s="1832">
        <v>0</v>
      </c>
      <c r="E29" s="1332">
        <v>87.63</v>
      </c>
      <c r="F29" s="1836">
        <v>18</v>
      </c>
      <c r="G29" s="207"/>
      <c r="H29" s="901" t="s">
        <v>9587</v>
      </c>
      <c r="I29" s="268"/>
      <c r="J29" s="1320"/>
      <c r="K29" s="268"/>
      <c r="L29" s="258"/>
      <c r="M29" s="1319">
        <f t="shared" si="2"/>
        <v>0</v>
      </c>
      <c r="N29" s="258"/>
      <c r="O29" s="337">
        <f t="shared" si="3"/>
        <v>0</v>
      </c>
      <c r="P29" s="337">
        <f t="shared" si="4"/>
        <v>0</v>
      </c>
      <c r="Q29" s="337">
        <f t="shared" si="5"/>
        <v>0</v>
      </c>
      <c r="R29" s="337">
        <f t="shared" si="6"/>
        <v>0</v>
      </c>
      <c r="S29" s="258"/>
      <c r="T29" s="239"/>
      <c r="U29" s="897" t="s">
        <v>9586</v>
      </c>
      <c r="V29" s="1332" t="s">
        <v>5106</v>
      </c>
      <c r="W29" s="906" t="s">
        <v>5121</v>
      </c>
      <c r="X29" s="1332" t="s">
        <v>5148</v>
      </c>
      <c r="Y29" s="1341" t="s">
        <v>5164</v>
      </c>
      <c r="Z29" s="207"/>
      <c r="AA29" s="268"/>
      <c r="AB29" s="239"/>
      <c r="AC29" s="239"/>
      <c r="AD29" s="239"/>
      <c r="AE29" s="239"/>
      <c r="AF29" s="239"/>
      <c r="AG29" s="239"/>
    </row>
    <row r="30" spans="1:33" ht="15.75" customHeight="1">
      <c r="A30" s="268"/>
      <c r="B30" s="897" t="s">
        <v>9588</v>
      </c>
      <c r="C30" s="1332">
        <v>242.22</v>
      </c>
      <c r="D30" s="1832">
        <v>2</v>
      </c>
      <c r="E30" s="1332">
        <v>55.46</v>
      </c>
      <c r="F30" s="1836">
        <v>6</v>
      </c>
      <c r="G30" s="207"/>
      <c r="H30" s="901" t="s">
        <v>9589</v>
      </c>
      <c r="I30" s="268"/>
      <c r="J30" s="1320"/>
      <c r="K30" s="268"/>
      <c r="L30" s="258"/>
      <c r="M30" s="1319">
        <f t="shared" si="2"/>
        <v>0</v>
      </c>
      <c r="N30" s="258"/>
      <c r="O30" s="337">
        <f t="shared" si="3"/>
        <v>0</v>
      </c>
      <c r="P30" s="337">
        <f t="shared" si="4"/>
        <v>0</v>
      </c>
      <c r="Q30" s="337">
        <f t="shared" si="5"/>
        <v>0</v>
      </c>
      <c r="R30" s="337">
        <f t="shared" si="6"/>
        <v>0</v>
      </c>
      <c r="S30" s="258"/>
      <c r="T30" s="239"/>
      <c r="U30" s="897" t="s">
        <v>9588</v>
      </c>
      <c r="V30" s="1332" t="s">
        <v>5107</v>
      </c>
      <c r="W30" s="906" t="s">
        <v>5122</v>
      </c>
      <c r="X30" s="1332" t="s">
        <v>5149</v>
      </c>
      <c r="Y30" s="1341" t="s">
        <v>5165</v>
      </c>
      <c r="Z30" s="207"/>
      <c r="AA30" s="268"/>
      <c r="AB30" s="239"/>
      <c r="AC30" s="239"/>
      <c r="AD30" s="239"/>
      <c r="AE30" s="239"/>
      <c r="AF30" s="239"/>
      <c r="AG30" s="239"/>
    </row>
    <row r="31" spans="1:33" ht="15.75" customHeight="1" thickBot="1">
      <c r="A31" s="268"/>
      <c r="B31" s="935" t="s">
        <v>9590</v>
      </c>
      <c r="C31" s="1342">
        <v>0</v>
      </c>
      <c r="D31" s="1834">
        <v>0</v>
      </c>
      <c r="E31" s="1342">
        <v>0</v>
      </c>
      <c r="F31" s="1837">
        <v>0</v>
      </c>
      <c r="G31" s="207"/>
      <c r="H31" s="912" t="s">
        <v>9591</v>
      </c>
      <c r="I31" s="268"/>
      <c r="J31" s="1324"/>
      <c r="K31" s="268"/>
      <c r="L31" s="258"/>
      <c r="M31" s="1319">
        <f t="shared" si="2"/>
        <v>0</v>
      </c>
      <c r="N31" s="258"/>
      <c r="O31" s="337">
        <f t="shared" si="3"/>
        <v>0</v>
      </c>
      <c r="P31" s="337">
        <f t="shared" si="4"/>
        <v>0</v>
      </c>
      <c r="Q31" s="337">
        <f t="shared" si="5"/>
        <v>0</v>
      </c>
      <c r="R31" s="337">
        <f t="shared" si="6"/>
        <v>0</v>
      </c>
      <c r="S31" s="258"/>
      <c r="T31" s="239"/>
      <c r="U31" s="935" t="s">
        <v>9590</v>
      </c>
      <c r="V31" s="1342" t="s">
        <v>5108</v>
      </c>
      <c r="W31" s="1333" t="s">
        <v>5123</v>
      </c>
      <c r="X31" s="1342" t="s">
        <v>5150</v>
      </c>
      <c r="Y31" s="1343" t="s">
        <v>5166</v>
      </c>
      <c r="Z31" s="207"/>
      <c r="AA31" s="268"/>
      <c r="AB31" s="239"/>
      <c r="AC31" s="239"/>
      <c r="AD31" s="239"/>
      <c r="AE31" s="239"/>
      <c r="AF31" s="239"/>
      <c r="AG31" s="239"/>
    </row>
    <row r="32" spans="1:33" ht="15.75" customHeight="1" thickTop="1" thickBot="1">
      <c r="A32" s="268"/>
      <c r="B32" s="1130"/>
      <c r="C32" s="268"/>
      <c r="D32" s="268"/>
      <c r="E32" s="268"/>
      <c r="F32" s="268"/>
      <c r="G32" s="110"/>
      <c r="H32" s="268"/>
      <c r="I32" s="268"/>
      <c r="J32" s="268"/>
      <c r="K32" s="268"/>
      <c r="L32" s="258"/>
      <c r="M32" s="239"/>
      <c r="N32" s="258"/>
      <c r="O32" s="239"/>
      <c r="P32" s="239"/>
      <c r="Q32" s="239"/>
      <c r="R32" s="239"/>
      <c r="S32" s="258"/>
      <c r="T32" s="239"/>
      <c r="U32" s="268"/>
      <c r="V32" s="268"/>
      <c r="W32" s="268"/>
      <c r="X32" s="268"/>
      <c r="Y32" s="268"/>
      <c r="Z32" s="110"/>
      <c r="AA32" s="268"/>
      <c r="AB32" s="239"/>
      <c r="AC32" s="239"/>
      <c r="AD32" s="239"/>
      <c r="AE32" s="239"/>
      <c r="AF32" s="239"/>
      <c r="AG32" s="239"/>
    </row>
    <row r="33" spans="1:33" ht="15.75" customHeight="1" thickTop="1">
      <c r="A33" s="268"/>
      <c r="B33" s="1344" t="s">
        <v>9592</v>
      </c>
      <c r="C33" s="728" t="s">
        <v>9593</v>
      </c>
      <c r="D33" s="729" t="s">
        <v>9577</v>
      </c>
      <c r="E33" s="536"/>
      <c r="F33" s="536"/>
      <c r="G33" s="110"/>
      <c r="H33" s="268"/>
      <c r="I33" s="268"/>
      <c r="J33" s="268"/>
      <c r="K33" s="268"/>
      <c r="L33" s="258"/>
      <c r="M33" s="239"/>
      <c r="N33" s="258"/>
      <c r="O33" s="239"/>
      <c r="P33" s="239"/>
      <c r="Q33" s="239"/>
      <c r="R33" s="239"/>
      <c r="S33" s="258"/>
      <c r="T33" s="239"/>
      <c r="U33" s="1344" t="s">
        <v>9592</v>
      </c>
      <c r="V33" s="728" t="s">
        <v>9594</v>
      </c>
      <c r="W33" s="729" t="s">
        <v>9595</v>
      </c>
      <c r="X33" s="536"/>
      <c r="Y33" s="536"/>
      <c r="Z33" s="110"/>
      <c r="AA33" s="268"/>
      <c r="AB33" s="239"/>
      <c r="AC33" s="239"/>
      <c r="AD33" s="239"/>
      <c r="AE33" s="239"/>
      <c r="AF33" s="239"/>
      <c r="AG33" s="239"/>
    </row>
    <row r="34" spans="1:33" ht="15.75" customHeight="1">
      <c r="A34" s="268"/>
      <c r="B34" s="481" t="s">
        <v>6030</v>
      </c>
      <c r="C34" s="479" t="s">
        <v>9596</v>
      </c>
      <c r="D34" s="480" t="s">
        <v>1096</v>
      </c>
      <c r="E34" s="536"/>
      <c r="F34" s="536"/>
      <c r="G34" s="110"/>
      <c r="H34" s="268"/>
      <c r="I34" s="268"/>
      <c r="J34" s="268"/>
      <c r="K34" s="268"/>
      <c r="L34" s="258"/>
      <c r="M34" s="239"/>
      <c r="N34" s="258"/>
      <c r="O34" s="239"/>
      <c r="P34" s="239"/>
      <c r="Q34" s="239"/>
      <c r="R34" s="239"/>
      <c r="S34" s="258"/>
      <c r="T34" s="239"/>
      <c r="U34" s="481" t="s">
        <v>6030</v>
      </c>
      <c r="V34" s="482" t="s">
        <v>9596</v>
      </c>
      <c r="W34" s="483" t="s">
        <v>1096</v>
      </c>
      <c r="X34" s="536"/>
      <c r="Y34" s="536"/>
      <c r="Z34" s="110"/>
      <c r="AA34" s="268"/>
      <c r="AB34" s="239"/>
      <c r="AC34" s="239"/>
      <c r="AD34" s="239"/>
      <c r="AE34" s="239"/>
      <c r="AF34" s="239"/>
      <c r="AG34" s="239"/>
    </row>
    <row r="35" spans="1:33" ht="15.75" customHeight="1" thickBot="1">
      <c r="A35" s="268"/>
      <c r="B35" s="1336" t="s">
        <v>5926</v>
      </c>
      <c r="C35" s="1337">
        <v>1</v>
      </c>
      <c r="D35" s="1338">
        <v>0</v>
      </c>
      <c r="E35" s="536"/>
      <c r="F35" s="536"/>
      <c r="G35" s="110"/>
      <c r="H35" s="268"/>
      <c r="I35" s="268"/>
      <c r="J35" s="268"/>
      <c r="K35" s="268"/>
      <c r="L35" s="258"/>
      <c r="M35" s="239"/>
      <c r="N35" s="258"/>
      <c r="O35" s="239"/>
      <c r="P35" s="239"/>
      <c r="Q35" s="239"/>
      <c r="R35" s="239"/>
      <c r="S35" s="258"/>
      <c r="T35" s="239"/>
      <c r="U35" s="1336" t="s">
        <v>5926</v>
      </c>
      <c r="V35" s="1337">
        <v>1</v>
      </c>
      <c r="W35" s="1338">
        <v>0</v>
      </c>
      <c r="X35" s="536"/>
      <c r="Y35" s="536"/>
      <c r="Z35" s="110"/>
      <c r="AA35" s="268"/>
      <c r="AB35" s="239"/>
      <c r="AC35" s="239"/>
      <c r="AD35" s="239"/>
      <c r="AE35" s="239"/>
      <c r="AF35" s="239"/>
      <c r="AG35" s="239"/>
    </row>
    <row r="36" spans="1:33" ht="15.75" customHeight="1" thickTop="1">
      <c r="A36" s="268"/>
      <c r="B36" s="893" t="s">
        <v>9597</v>
      </c>
      <c r="C36" s="1697">
        <v>0.7</v>
      </c>
      <c r="D36" s="1831">
        <v>5</v>
      </c>
      <c r="E36" s="1345"/>
      <c r="F36" s="1346"/>
      <c r="G36" s="207"/>
      <c r="H36" s="896" t="s">
        <v>9598</v>
      </c>
      <c r="I36" s="268"/>
      <c r="J36" s="1318"/>
      <c r="K36" s="268"/>
      <c r="L36" s="258"/>
      <c r="M36" s="1319">
        <f t="shared" ref="M36:M43" si="7">IF( SUM( O36:R36 ) = 0, 0, $O$5 )</f>
        <v>0</v>
      </c>
      <c r="N36" s="258"/>
      <c r="O36" s="337">
        <f t="shared" ref="O36:O43" si="8" xml:space="preserve"> IF( ISNUMBER(C36 ), 0, 1 )</f>
        <v>0</v>
      </c>
      <c r="P36" s="337">
        <f t="shared" ref="P36:P43" si="9" xml:space="preserve"> IF( ISNUMBER(D36 ), 0, 1 )</f>
        <v>0</v>
      </c>
      <c r="Q36" s="239"/>
      <c r="R36" s="239"/>
      <c r="S36" s="258"/>
      <c r="T36" s="239"/>
      <c r="U36" s="1688" t="s">
        <v>9597</v>
      </c>
      <c r="V36" s="1694" t="s">
        <v>5109</v>
      </c>
      <c r="W36" s="1689" t="s">
        <v>5124</v>
      </c>
      <c r="X36" s="938"/>
      <c r="Y36" s="938"/>
      <c r="Z36" s="207"/>
      <c r="AA36" s="268"/>
      <c r="AB36" s="239"/>
      <c r="AC36" s="239"/>
      <c r="AD36" s="239"/>
      <c r="AE36" s="239"/>
      <c r="AF36" s="239"/>
      <c r="AG36" s="239"/>
    </row>
    <row r="37" spans="1:33" ht="15.75" customHeight="1">
      <c r="A37" s="268"/>
      <c r="B37" s="897" t="s">
        <v>9599</v>
      </c>
      <c r="C37" s="1698">
        <v>3.3</v>
      </c>
      <c r="D37" s="1832">
        <v>7</v>
      </c>
      <c r="E37" s="1347"/>
      <c r="F37" s="1348"/>
      <c r="G37" s="207"/>
      <c r="H37" s="901" t="s">
        <v>9600</v>
      </c>
      <c r="I37" s="268"/>
      <c r="J37" s="1320"/>
      <c r="K37" s="268"/>
      <c r="L37" s="258"/>
      <c r="M37" s="1319">
        <f t="shared" si="7"/>
        <v>0</v>
      </c>
      <c r="N37" s="258"/>
      <c r="O37" s="337">
        <f t="shared" si="8"/>
        <v>0</v>
      </c>
      <c r="P37" s="337">
        <f t="shared" si="9"/>
        <v>0</v>
      </c>
      <c r="Q37" s="239"/>
      <c r="R37" s="239"/>
      <c r="S37" s="258"/>
      <c r="T37" s="239"/>
      <c r="U37" s="1690" t="s">
        <v>9599</v>
      </c>
      <c r="V37" s="1687" t="s">
        <v>5110</v>
      </c>
      <c r="W37" s="1691" t="s">
        <v>5125</v>
      </c>
      <c r="X37" s="938"/>
      <c r="Y37" s="938"/>
      <c r="Z37" s="207"/>
      <c r="AA37" s="268"/>
      <c r="AB37" s="239"/>
      <c r="AC37" s="239"/>
      <c r="AD37" s="239"/>
      <c r="AE37" s="239"/>
      <c r="AF37" s="239"/>
      <c r="AG37" s="239"/>
    </row>
    <row r="38" spans="1:33" ht="15.75" customHeight="1">
      <c r="A38" s="268"/>
      <c r="B38" s="897" t="s">
        <v>9601</v>
      </c>
      <c r="C38" s="1698">
        <v>12.4</v>
      </c>
      <c r="D38" s="1832">
        <v>12</v>
      </c>
      <c r="E38" s="1347"/>
      <c r="F38" s="1348"/>
      <c r="G38" s="207"/>
      <c r="H38" s="901" t="s">
        <v>9602</v>
      </c>
      <c r="I38" s="268"/>
      <c r="J38" s="1320"/>
      <c r="K38" s="268"/>
      <c r="L38" s="258"/>
      <c r="M38" s="1319">
        <f t="shared" si="7"/>
        <v>0</v>
      </c>
      <c r="N38" s="258"/>
      <c r="O38" s="337">
        <f t="shared" si="8"/>
        <v>0</v>
      </c>
      <c r="P38" s="337">
        <f t="shared" si="9"/>
        <v>0</v>
      </c>
      <c r="Q38" s="239"/>
      <c r="R38" s="239"/>
      <c r="S38" s="258"/>
      <c r="T38" s="239"/>
      <c r="U38" s="1690" t="s">
        <v>9601</v>
      </c>
      <c r="V38" s="1687" t="s">
        <v>5111</v>
      </c>
      <c r="W38" s="1691" t="s">
        <v>5126</v>
      </c>
      <c r="X38" s="938"/>
      <c r="Y38" s="938"/>
      <c r="Z38" s="207"/>
      <c r="AA38" s="268"/>
      <c r="AB38" s="239"/>
      <c r="AC38" s="239"/>
      <c r="AD38" s="239"/>
      <c r="AE38" s="239"/>
      <c r="AF38" s="239"/>
      <c r="AG38" s="239"/>
    </row>
    <row r="39" spans="1:33" ht="15.75" customHeight="1">
      <c r="A39" s="268"/>
      <c r="B39" s="897" t="s">
        <v>9603</v>
      </c>
      <c r="C39" s="1698">
        <v>22.5</v>
      </c>
      <c r="D39" s="1832">
        <v>10</v>
      </c>
      <c r="E39" s="1347"/>
      <c r="F39" s="1348"/>
      <c r="G39" s="207"/>
      <c r="H39" s="901" t="s">
        <v>9604</v>
      </c>
      <c r="I39" s="268"/>
      <c r="J39" s="1320"/>
      <c r="K39" s="268"/>
      <c r="L39" s="258"/>
      <c r="M39" s="1319">
        <f t="shared" si="7"/>
        <v>0</v>
      </c>
      <c r="N39" s="258"/>
      <c r="O39" s="337">
        <f t="shared" si="8"/>
        <v>0</v>
      </c>
      <c r="P39" s="337">
        <f t="shared" si="9"/>
        <v>0</v>
      </c>
      <c r="Q39" s="239"/>
      <c r="R39" s="239"/>
      <c r="S39" s="258"/>
      <c r="T39" s="239"/>
      <c r="U39" s="1690" t="s">
        <v>9603</v>
      </c>
      <c r="V39" s="1687" t="s">
        <v>5112</v>
      </c>
      <c r="W39" s="1691" t="s">
        <v>5127</v>
      </c>
      <c r="X39" s="938"/>
      <c r="Y39" s="938"/>
      <c r="Z39" s="207"/>
      <c r="AA39" s="268"/>
      <c r="AB39" s="239"/>
      <c r="AC39" s="239"/>
      <c r="AD39" s="239"/>
      <c r="AE39" s="239"/>
      <c r="AF39" s="239"/>
      <c r="AG39" s="239"/>
    </row>
    <row r="40" spans="1:33" ht="15.75" customHeight="1">
      <c r="A40" s="268"/>
      <c r="B40" s="897" t="s">
        <v>9605</v>
      </c>
      <c r="C40" s="1698">
        <v>14</v>
      </c>
      <c r="D40" s="1832">
        <v>4</v>
      </c>
      <c r="E40" s="1347"/>
      <c r="F40" s="1348"/>
      <c r="G40" s="207"/>
      <c r="H40" s="901" t="s">
        <v>9606</v>
      </c>
      <c r="I40" s="268"/>
      <c r="J40" s="1320"/>
      <c r="K40" s="268"/>
      <c r="L40" s="258"/>
      <c r="M40" s="1319">
        <f t="shared" si="7"/>
        <v>0</v>
      </c>
      <c r="N40" s="258"/>
      <c r="O40" s="337">
        <f t="shared" si="8"/>
        <v>0</v>
      </c>
      <c r="P40" s="337">
        <f t="shared" si="9"/>
        <v>0</v>
      </c>
      <c r="Q40" s="239"/>
      <c r="R40" s="239"/>
      <c r="S40" s="258"/>
      <c r="T40" s="239"/>
      <c r="U40" s="1690" t="s">
        <v>9605</v>
      </c>
      <c r="V40" s="1687" t="s">
        <v>5113</v>
      </c>
      <c r="W40" s="1691" t="s">
        <v>5128</v>
      </c>
      <c r="X40" s="938"/>
      <c r="Y40" s="938"/>
      <c r="Z40" s="207"/>
      <c r="AA40" s="268"/>
      <c r="AB40" s="239"/>
      <c r="AC40" s="239"/>
      <c r="AD40" s="239"/>
      <c r="AE40" s="239"/>
      <c r="AF40" s="239"/>
      <c r="AG40" s="239"/>
    </row>
    <row r="41" spans="1:33" ht="15.75" customHeight="1">
      <c r="A41" s="268"/>
      <c r="B41" s="897" t="s">
        <v>9607</v>
      </c>
      <c r="C41" s="1698">
        <v>0</v>
      </c>
      <c r="D41" s="1832">
        <v>0</v>
      </c>
      <c r="E41" s="1347"/>
      <c r="F41" s="1348"/>
      <c r="G41" s="207"/>
      <c r="H41" s="901" t="s">
        <v>9608</v>
      </c>
      <c r="I41" s="268"/>
      <c r="J41" s="1320"/>
      <c r="K41" s="268"/>
      <c r="L41" s="258"/>
      <c r="M41" s="1319">
        <f t="shared" si="7"/>
        <v>0</v>
      </c>
      <c r="N41" s="258"/>
      <c r="O41" s="337">
        <f t="shared" si="8"/>
        <v>0</v>
      </c>
      <c r="P41" s="337">
        <f t="shared" si="9"/>
        <v>0</v>
      </c>
      <c r="Q41" s="239"/>
      <c r="R41" s="239"/>
      <c r="S41" s="258"/>
      <c r="T41" s="239"/>
      <c r="U41" s="1690" t="s">
        <v>9607</v>
      </c>
      <c r="V41" s="1687" t="s">
        <v>5114</v>
      </c>
      <c r="W41" s="1691" t="s">
        <v>5129</v>
      </c>
      <c r="X41" s="938"/>
      <c r="Y41" s="938"/>
      <c r="Z41" s="207"/>
      <c r="AA41" s="268"/>
      <c r="AB41" s="239"/>
      <c r="AC41" s="239"/>
      <c r="AD41" s="239"/>
      <c r="AE41" s="239"/>
      <c r="AF41" s="239"/>
      <c r="AG41" s="239"/>
    </row>
    <row r="42" spans="1:33" ht="15.75" customHeight="1">
      <c r="A42" s="268"/>
      <c r="B42" s="897" t="s">
        <v>9609</v>
      </c>
      <c r="C42" s="1698">
        <v>19.2</v>
      </c>
      <c r="D42" s="1832">
        <v>1</v>
      </c>
      <c r="E42" s="1347"/>
      <c r="F42" s="1348"/>
      <c r="G42" s="207"/>
      <c r="H42" s="901" t="s">
        <v>9610</v>
      </c>
      <c r="I42" s="268"/>
      <c r="J42" s="1320"/>
      <c r="K42" s="268"/>
      <c r="L42" s="258"/>
      <c r="M42" s="1319">
        <f t="shared" si="7"/>
        <v>0</v>
      </c>
      <c r="N42" s="258"/>
      <c r="O42" s="337">
        <f t="shared" si="8"/>
        <v>0</v>
      </c>
      <c r="P42" s="337">
        <f t="shared" si="9"/>
        <v>0</v>
      </c>
      <c r="Q42" s="239"/>
      <c r="R42" s="239"/>
      <c r="S42" s="258"/>
      <c r="T42" s="239"/>
      <c r="U42" s="1690" t="s">
        <v>9609</v>
      </c>
      <c r="V42" s="1687" t="s">
        <v>5115</v>
      </c>
      <c r="W42" s="1691" t="s">
        <v>5130</v>
      </c>
      <c r="X42" s="938"/>
      <c r="Y42" s="938"/>
      <c r="Z42" s="207"/>
      <c r="AA42" s="268"/>
      <c r="AB42" s="239"/>
      <c r="AC42" s="239"/>
      <c r="AD42" s="239"/>
      <c r="AE42" s="239"/>
      <c r="AF42" s="239"/>
      <c r="AG42" s="239"/>
    </row>
    <row r="43" spans="1:33" ht="15.75" customHeight="1" thickBot="1">
      <c r="A43" s="268"/>
      <c r="B43" s="935" t="s">
        <v>9611</v>
      </c>
      <c r="C43" s="1833">
        <v>27.8</v>
      </c>
      <c r="D43" s="1834">
        <v>1</v>
      </c>
      <c r="E43" s="1349"/>
      <c r="F43" s="1350"/>
      <c r="G43" s="207"/>
      <c r="H43" s="912" t="s">
        <v>9612</v>
      </c>
      <c r="I43" s="268"/>
      <c r="J43" s="1324"/>
      <c r="K43" s="268"/>
      <c r="L43" s="258"/>
      <c r="M43" s="1319">
        <f t="shared" si="7"/>
        <v>0</v>
      </c>
      <c r="N43" s="258"/>
      <c r="O43" s="337">
        <f t="shared" si="8"/>
        <v>0</v>
      </c>
      <c r="P43" s="337">
        <f t="shared" si="9"/>
        <v>0</v>
      </c>
      <c r="Q43" s="239"/>
      <c r="R43" s="239"/>
      <c r="S43" s="258"/>
      <c r="T43" s="239"/>
      <c r="U43" s="1692" t="s">
        <v>9611</v>
      </c>
      <c r="V43" s="1695" t="s">
        <v>5116</v>
      </c>
      <c r="W43" s="1693" t="s">
        <v>5131</v>
      </c>
      <c r="X43" s="938"/>
      <c r="Y43" s="938"/>
      <c r="Z43" s="207"/>
      <c r="AA43" s="268"/>
      <c r="AB43" s="239"/>
      <c r="AC43" s="239"/>
      <c r="AD43" s="239"/>
      <c r="AE43" s="239"/>
      <c r="AF43" s="239"/>
      <c r="AG43" s="239"/>
    </row>
    <row r="44" spans="1:33" ht="15.75" customHeight="1" thickTop="1" thickBot="1">
      <c r="A44" s="268"/>
      <c r="B44" s="1130"/>
      <c r="C44" s="268"/>
      <c r="D44" s="268"/>
      <c r="E44" s="268"/>
      <c r="F44" s="268"/>
      <c r="G44" s="110"/>
      <c r="H44" s="268"/>
      <c r="I44" s="268"/>
      <c r="J44" s="268"/>
      <c r="K44" s="268"/>
      <c r="L44" s="258"/>
      <c r="M44" s="239"/>
      <c r="N44" s="258"/>
      <c r="O44" s="239"/>
      <c r="P44" s="239"/>
      <c r="Q44" s="239"/>
      <c r="R44" s="239"/>
      <c r="S44" s="258"/>
      <c r="T44" s="239"/>
      <c r="U44" s="268"/>
      <c r="V44" s="268"/>
      <c r="W44" s="268"/>
      <c r="X44" s="268"/>
      <c r="Y44" s="268"/>
      <c r="Z44" s="110"/>
      <c r="AA44" s="268"/>
      <c r="AB44" s="239"/>
      <c r="AC44" s="239"/>
      <c r="AD44" s="239"/>
      <c r="AE44" s="239"/>
      <c r="AF44" s="239"/>
      <c r="AG44" s="239"/>
    </row>
    <row r="45" spans="1:33" ht="15.75" customHeight="1" thickTop="1" thickBot="1">
      <c r="A45" s="268"/>
      <c r="B45" s="1351" t="s">
        <v>9613</v>
      </c>
      <c r="C45" s="500" t="s">
        <v>6030</v>
      </c>
      <c r="D45" s="500" t="s">
        <v>5926</v>
      </c>
      <c r="E45" s="501" t="s">
        <v>9464</v>
      </c>
      <c r="F45" s="268"/>
      <c r="G45" s="110"/>
      <c r="H45" s="268"/>
      <c r="I45" s="268"/>
      <c r="J45" s="268"/>
      <c r="K45" s="268"/>
      <c r="L45" s="258"/>
      <c r="M45" s="239"/>
      <c r="N45" s="258"/>
      <c r="O45" s="239"/>
      <c r="P45" s="239"/>
      <c r="Q45" s="239"/>
      <c r="R45" s="239"/>
      <c r="S45" s="258"/>
      <c r="T45" s="239"/>
      <c r="U45" s="499" t="s">
        <v>9613</v>
      </c>
      <c r="V45" s="501" t="s">
        <v>9464</v>
      </c>
      <c r="W45" s="536"/>
      <c r="X45" s="536"/>
      <c r="Y45" s="268"/>
      <c r="Z45" s="110"/>
      <c r="AA45" s="268"/>
      <c r="AB45" s="239"/>
      <c r="AC45" s="239"/>
      <c r="AD45" s="239"/>
      <c r="AE45" s="239"/>
      <c r="AF45" s="239"/>
      <c r="AG45" s="239"/>
    </row>
    <row r="46" spans="1:33" ht="15.75" customHeight="1" thickTop="1">
      <c r="A46" s="268"/>
      <c r="B46" s="893" t="s">
        <v>9614</v>
      </c>
      <c r="C46" s="852" t="s">
        <v>4996</v>
      </c>
      <c r="D46" s="852">
        <v>2</v>
      </c>
      <c r="E46" s="1339">
        <v>0</v>
      </c>
      <c r="F46" s="1330"/>
      <c r="G46" s="207"/>
      <c r="H46" s="896" t="s">
        <v>9615</v>
      </c>
      <c r="I46" s="268"/>
      <c r="J46" s="1318"/>
      <c r="K46" s="268"/>
      <c r="L46" s="258"/>
      <c r="M46" s="1319">
        <f t="shared" ref="M46:M54" si="10">IF( SUM( O46:R46 ) = 0, 0, $O$5 )</f>
        <v>0</v>
      </c>
      <c r="N46" s="258"/>
      <c r="O46" s="239"/>
      <c r="P46" s="239"/>
      <c r="Q46" s="337">
        <f t="shared" ref="Q46:Q54" si="11" xml:space="preserve"> IF( ISNUMBER(E46 ), 0, 1 )</f>
        <v>0</v>
      </c>
      <c r="R46" s="239"/>
      <c r="S46" s="258"/>
      <c r="T46" s="239"/>
      <c r="U46" s="1690" t="s">
        <v>9614</v>
      </c>
      <c r="V46" s="1691" t="s">
        <v>5151</v>
      </c>
      <c r="W46" s="938"/>
      <c r="X46" s="938"/>
      <c r="Y46" s="268"/>
      <c r="Z46" s="207"/>
      <c r="AA46" s="268"/>
      <c r="AB46" s="239"/>
      <c r="AC46" s="239"/>
      <c r="AD46" s="239"/>
      <c r="AE46" s="239"/>
      <c r="AF46" s="239"/>
      <c r="AG46" s="239"/>
    </row>
    <row r="47" spans="1:33" ht="32.25" customHeight="1">
      <c r="A47" s="268"/>
      <c r="B47" s="897" t="s">
        <v>9616</v>
      </c>
      <c r="C47" s="898" t="s">
        <v>1096</v>
      </c>
      <c r="D47" s="898">
        <v>0</v>
      </c>
      <c r="E47" s="1832">
        <v>0</v>
      </c>
      <c r="F47" s="1331"/>
      <c r="G47" s="207"/>
      <c r="H47" s="901" t="s">
        <v>9617</v>
      </c>
      <c r="I47" s="268"/>
      <c r="J47" s="1320"/>
      <c r="K47" s="268"/>
      <c r="L47" s="258"/>
      <c r="M47" s="1319">
        <f t="shared" si="10"/>
        <v>0</v>
      </c>
      <c r="N47" s="258"/>
      <c r="O47" s="239"/>
      <c r="P47" s="239"/>
      <c r="Q47" s="337">
        <f t="shared" si="11"/>
        <v>0</v>
      </c>
      <c r="R47" s="239"/>
      <c r="S47" s="258"/>
      <c r="T47" s="239"/>
      <c r="U47" s="1690" t="s">
        <v>9616</v>
      </c>
      <c r="V47" s="1691" t="s">
        <v>5152</v>
      </c>
      <c r="W47" s="938"/>
      <c r="X47" s="938"/>
      <c r="Y47" s="268"/>
      <c r="Z47" s="207"/>
      <c r="AA47" s="268"/>
      <c r="AB47" s="239"/>
      <c r="AC47" s="239"/>
      <c r="AD47" s="239"/>
      <c r="AE47" s="239"/>
      <c r="AF47" s="239"/>
      <c r="AG47" s="239"/>
    </row>
    <row r="48" spans="1:33" ht="15.75" customHeight="1">
      <c r="A48" s="268"/>
      <c r="B48" s="897" t="s">
        <v>9618</v>
      </c>
      <c r="C48" s="898" t="s">
        <v>9619</v>
      </c>
      <c r="D48" s="898">
        <v>3</v>
      </c>
      <c r="E48" s="946">
        <v>1716.085</v>
      </c>
      <c r="F48" s="1331"/>
      <c r="G48" s="207"/>
      <c r="H48" s="901" t="s">
        <v>9620</v>
      </c>
      <c r="I48" s="268"/>
      <c r="J48" s="1320"/>
      <c r="K48" s="268"/>
      <c r="L48" s="258"/>
      <c r="M48" s="1319">
        <f t="shared" si="10"/>
        <v>0</v>
      </c>
      <c r="N48" s="258"/>
      <c r="O48" s="239"/>
      <c r="P48" s="239"/>
      <c r="Q48" s="337">
        <f t="shared" si="11"/>
        <v>0</v>
      </c>
      <c r="R48" s="239"/>
      <c r="S48" s="258"/>
      <c r="T48" s="239"/>
      <c r="U48" s="1690" t="s">
        <v>9618</v>
      </c>
      <c r="V48" s="1691" t="s">
        <v>5153</v>
      </c>
      <c r="W48" s="938"/>
      <c r="X48" s="938"/>
      <c r="Y48" s="268"/>
      <c r="Z48" s="207"/>
      <c r="AA48" s="268"/>
      <c r="AB48" s="239"/>
      <c r="AC48" s="239"/>
      <c r="AD48" s="239"/>
      <c r="AE48" s="239"/>
      <c r="AF48" s="239"/>
      <c r="AG48" s="239"/>
    </row>
    <row r="49" spans="1:33" ht="15.75" customHeight="1">
      <c r="A49" s="268"/>
      <c r="B49" s="897" t="s">
        <v>9621</v>
      </c>
      <c r="C49" s="898" t="s">
        <v>5022</v>
      </c>
      <c r="D49" s="898">
        <v>2</v>
      </c>
      <c r="E49" s="1332">
        <v>2.39</v>
      </c>
      <c r="F49" s="1331"/>
      <c r="G49" s="207"/>
      <c r="H49" s="901" t="s">
        <v>9622</v>
      </c>
      <c r="I49" s="268"/>
      <c r="J49" s="1320"/>
      <c r="K49" s="268"/>
      <c r="L49" s="258"/>
      <c r="M49" s="1319">
        <f t="shared" si="10"/>
        <v>0</v>
      </c>
      <c r="N49" s="258"/>
      <c r="O49" s="239"/>
      <c r="P49" s="239"/>
      <c r="Q49" s="337">
        <f t="shared" si="11"/>
        <v>0</v>
      </c>
      <c r="R49" s="239"/>
      <c r="S49" s="258"/>
      <c r="T49" s="239"/>
      <c r="U49" s="1690" t="s">
        <v>9621</v>
      </c>
      <c r="V49" s="1691" t="s">
        <v>5154</v>
      </c>
      <c r="W49" s="938"/>
      <c r="X49" s="938"/>
      <c r="Y49" s="268"/>
      <c r="Z49" s="207"/>
      <c r="AA49" s="268"/>
      <c r="AB49" s="239"/>
      <c r="AC49" s="239"/>
      <c r="AD49" s="239"/>
      <c r="AE49" s="239"/>
      <c r="AF49" s="239"/>
      <c r="AG49" s="239"/>
    </row>
    <row r="50" spans="1:33" ht="15.75" customHeight="1">
      <c r="A50" s="268"/>
      <c r="B50" s="897" t="s">
        <v>11290</v>
      </c>
      <c r="C50" s="898" t="s">
        <v>5024</v>
      </c>
      <c r="D50" s="898">
        <v>3</v>
      </c>
      <c r="E50" s="946">
        <v>14154.313</v>
      </c>
      <c r="F50" s="1331"/>
      <c r="G50" s="207"/>
      <c r="H50" s="901" t="s">
        <v>9623</v>
      </c>
      <c r="I50" s="268"/>
      <c r="J50" s="1320"/>
      <c r="K50" s="268"/>
      <c r="L50" s="258"/>
      <c r="M50" s="1319">
        <f t="shared" si="10"/>
        <v>0</v>
      </c>
      <c r="N50" s="258"/>
      <c r="O50" s="239"/>
      <c r="P50" s="239"/>
      <c r="Q50" s="337">
        <f t="shared" si="11"/>
        <v>0</v>
      </c>
      <c r="R50" s="239"/>
      <c r="S50" s="258"/>
      <c r="T50" s="239"/>
      <c r="U50" s="1690" t="s">
        <v>9624</v>
      </c>
      <c r="V50" s="1691" t="s">
        <v>5155</v>
      </c>
      <c r="W50" s="938"/>
      <c r="X50" s="938"/>
      <c r="Y50" s="268"/>
      <c r="Z50" s="207"/>
      <c r="AA50" s="268"/>
      <c r="AB50" s="239"/>
      <c r="AC50" s="239"/>
      <c r="AD50" s="239"/>
      <c r="AE50" s="239"/>
      <c r="AF50" s="239"/>
      <c r="AG50" s="239"/>
    </row>
    <row r="51" spans="1:33" ht="15.75" customHeight="1">
      <c r="A51" s="268"/>
      <c r="B51" s="897" t="s">
        <v>9625</v>
      </c>
      <c r="C51" s="898" t="s">
        <v>1096</v>
      </c>
      <c r="D51" s="898">
        <v>0</v>
      </c>
      <c r="E51" s="1832">
        <v>0</v>
      </c>
      <c r="F51" s="1331"/>
      <c r="G51" s="207"/>
      <c r="H51" s="901" t="s">
        <v>9626</v>
      </c>
      <c r="I51" s="268"/>
      <c r="J51" s="1320"/>
      <c r="K51" s="268"/>
      <c r="L51" s="258"/>
      <c r="M51" s="1319">
        <f t="shared" si="10"/>
        <v>0</v>
      </c>
      <c r="N51" s="258"/>
      <c r="O51" s="239"/>
      <c r="P51" s="239"/>
      <c r="Q51" s="337">
        <f t="shared" si="11"/>
        <v>0</v>
      </c>
      <c r="R51" s="239"/>
      <c r="S51" s="258"/>
      <c r="T51" s="239"/>
      <c r="U51" s="1690" t="s">
        <v>9625</v>
      </c>
      <c r="V51" s="1691" t="s">
        <v>5156</v>
      </c>
      <c r="W51" s="938"/>
      <c r="X51" s="938"/>
      <c r="Y51" s="268"/>
      <c r="Z51" s="207"/>
      <c r="AA51" s="268"/>
      <c r="AB51" s="239"/>
      <c r="AC51" s="239"/>
      <c r="AD51" s="239"/>
      <c r="AE51" s="239"/>
      <c r="AF51" s="239"/>
      <c r="AG51" s="239"/>
    </row>
    <row r="52" spans="1:33" ht="15.75" customHeight="1">
      <c r="A52" s="268"/>
      <c r="B52" s="897" t="s">
        <v>9627</v>
      </c>
      <c r="C52" s="898" t="s">
        <v>4996</v>
      </c>
      <c r="D52" s="898">
        <v>2</v>
      </c>
      <c r="E52" s="1332">
        <v>0</v>
      </c>
      <c r="F52" s="1331"/>
      <c r="G52" s="207"/>
      <c r="H52" s="901" t="s">
        <v>9628</v>
      </c>
      <c r="I52" s="268"/>
      <c r="J52" s="1320"/>
      <c r="K52" s="268"/>
      <c r="L52" s="258"/>
      <c r="M52" s="1319">
        <f t="shared" si="10"/>
        <v>0</v>
      </c>
      <c r="N52" s="258"/>
      <c r="O52" s="239"/>
      <c r="P52" s="239"/>
      <c r="Q52" s="337">
        <f t="shared" si="11"/>
        <v>0</v>
      </c>
      <c r="R52" s="239"/>
      <c r="S52" s="258"/>
      <c r="T52" s="239"/>
      <c r="U52" s="1690" t="s">
        <v>9629</v>
      </c>
      <c r="V52" s="1691" t="s">
        <v>5157</v>
      </c>
      <c r="W52" s="938"/>
      <c r="X52" s="938"/>
      <c r="Y52" s="268"/>
      <c r="Z52" s="207"/>
      <c r="AA52" s="268"/>
      <c r="AB52" s="239"/>
      <c r="AC52" s="239"/>
      <c r="AD52" s="239"/>
      <c r="AE52" s="239"/>
      <c r="AF52" s="239"/>
      <c r="AG52" s="239"/>
    </row>
    <row r="53" spans="1:33" ht="15.75" customHeight="1">
      <c r="A53" s="268"/>
      <c r="B53" s="897" t="s">
        <v>9630</v>
      </c>
      <c r="C53" s="898" t="s">
        <v>1096</v>
      </c>
      <c r="D53" s="898">
        <v>0</v>
      </c>
      <c r="E53" s="1832">
        <v>0</v>
      </c>
      <c r="F53" s="1331"/>
      <c r="G53" s="207"/>
      <c r="H53" s="901" t="s">
        <v>9631</v>
      </c>
      <c r="I53" s="268"/>
      <c r="J53" s="1320"/>
      <c r="K53" s="268"/>
      <c r="L53" s="258"/>
      <c r="M53" s="1319">
        <f t="shared" si="10"/>
        <v>0</v>
      </c>
      <c r="N53" s="258"/>
      <c r="O53" s="239"/>
      <c r="P53" s="239"/>
      <c r="Q53" s="337">
        <f t="shared" si="11"/>
        <v>0</v>
      </c>
      <c r="R53" s="239"/>
      <c r="S53" s="258"/>
      <c r="T53" s="239"/>
      <c r="U53" s="1690" t="s">
        <v>9630</v>
      </c>
      <c r="V53" s="1691" t="s">
        <v>5158</v>
      </c>
      <c r="W53" s="938"/>
      <c r="X53" s="938"/>
      <c r="Y53" s="268"/>
      <c r="Z53" s="207"/>
      <c r="AA53" s="268"/>
      <c r="AB53" s="239"/>
      <c r="AC53" s="239"/>
      <c r="AD53" s="239"/>
      <c r="AE53" s="239"/>
      <c r="AF53" s="239"/>
      <c r="AG53" s="239"/>
    </row>
    <row r="54" spans="1:33" ht="15.75" customHeight="1" thickBot="1">
      <c r="A54" s="268"/>
      <c r="B54" s="935" t="s">
        <v>9632</v>
      </c>
      <c r="C54" s="909" t="s">
        <v>4996</v>
      </c>
      <c r="D54" s="909">
        <v>2</v>
      </c>
      <c r="E54" s="1342">
        <v>0</v>
      </c>
      <c r="F54" s="1334"/>
      <c r="G54" s="207"/>
      <c r="H54" s="912" t="s">
        <v>9633</v>
      </c>
      <c r="I54" s="268"/>
      <c r="J54" s="1324"/>
      <c r="K54" s="268"/>
      <c r="L54" s="258"/>
      <c r="M54" s="1319">
        <f t="shared" si="10"/>
        <v>0</v>
      </c>
      <c r="N54" s="258"/>
      <c r="O54" s="239"/>
      <c r="P54" s="239"/>
      <c r="Q54" s="337">
        <f t="shared" si="11"/>
        <v>0</v>
      </c>
      <c r="R54" s="239"/>
      <c r="S54" s="258"/>
      <c r="T54" s="239"/>
      <c r="U54" s="1692" t="s">
        <v>9634</v>
      </c>
      <c r="V54" s="1693" t="s">
        <v>5159</v>
      </c>
      <c r="W54" s="938"/>
      <c r="X54" s="938"/>
      <c r="Y54" s="268"/>
      <c r="Z54" s="207"/>
      <c r="AA54" s="268"/>
      <c r="AB54" s="239"/>
      <c r="AC54" s="239"/>
      <c r="AD54" s="239"/>
      <c r="AE54" s="239"/>
      <c r="AF54" s="239"/>
      <c r="AG54" s="239"/>
    </row>
    <row r="55" spans="1:33" ht="33" customHeight="1" thickTop="1">
      <c r="A55" s="268"/>
      <c r="B55" s="1130"/>
      <c r="C55" s="268"/>
      <c r="D55" s="268"/>
      <c r="E55" s="268"/>
      <c r="F55" s="268"/>
      <c r="G55" s="110"/>
      <c r="H55" s="268"/>
      <c r="I55" s="268"/>
      <c r="J55" s="268"/>
      <c r="K55" s="268"/>
      <c r="L55" s="239"/>
      <c r="M55" s="239"/>
      <c r="N55" s="239"/>
      <c r="O55" s="239"/>
      <c r="P55" s="239"/>
      <c r="Q55" s="239"/>
      <c r="R55" s="239"/>
      <c r="S55" s="239"/>
      <c r="T55" s="239"/>
      <c r="U55" s="268"/>
      <c r="V55" s="268"/>
      <c r="W55" s="268"/>
      <c r="X55" s="268"/>
      <c r="Y55" s="268"/>
      <c r="Z55" s="268"/>
      <c r="AA55" s="268"/>
      <c r="AB55" s="239"/>
      <c r="AC55" s="239"/>
      <c r="AD55" s="239"/>
      <c r="AE55" s="239"/>
      <c r="AF55" s="239"/>
      <c r="AG55" s="239"/>
    </row>
    <row r="56" spans="1:33" ht="33" customHeight="1">
      <c r="A56" s="268"/>
      <c r="B56" s="1130"/>
      <c r="C56" s="268"/>
      <c r="D56" s="268"/>
      <c r="E56" s="268"/>
      <c r="F56" s="268"/>
      <c r="G56" s="268"/>
      <c r="H56" s="268"/>
      <c r="I56" s="268"/>
      <c r="J56" s="268"/>
      <c r="K56" s="268"/>
      <c r="L56" s="239"/>
      <c r="M56" s="239"/>
      <c r="N56" s="239"/>
      <c r="O56" s="239"/>
      <c r="P56" s="239"/>
      <c r="Q56" s="239"/>
      <c r="R56" s="239"/>
      <c r="S56" s="239"/>
      <c r="T56" s="239"/>
      <c r="U56" s="268"/>
      <c r="V56" s="268"/>
      <c r="W56" s="268"/>
      <c r="X56" s="268"/>
      <c r="Y56" s="268"/>
      <c r="Z56" s="268"/>
      <c r="AA56" s="268"/>
      <c r="AB56" s="239"/>
      <c r="AC56" s="239"/>
      <c r="AD56" s="239"/>
      <c r="AE56" s="239"/>
      <c r="AF56" s="239"/>
      <c r="AG56" s="239"/>
    </row>
    <row r="57" spans="1:33" ht="33" customHeight="1">
      <c r="A57" s="268"/>
      <c r="B57" s="1130"/>
      <c r="C57" s="268"/>
      <c r="D57" s="268"/>
      <c r="E57" s="268"/>
      <c r="F57" s="268"/>
      <c r="G57" s="268"/>
      <c r="H57" s="268"/>
      <c r="I57" s="268"/>
      <c r="J57" s="268"/>
      <c r="K57" s="268"/>
      <c r="L57" s="239"/>
      <c r="M57" s="239"/>
      <c r="N57" s="239"/>
      <c r="O57" s="239"/>
      <c r="P57" s="239"/>
      <c r="Q57" s="239"/>
      <c r="R57" s="239"/>
      <c r="S57" s="239"/>
      <c r="T57" s="239"/>
      <c r="U57" s="268"/>
      <c r="V57" s="268"/>
      <c r="W57" s="268"/>
      <c r="X57" s="268"/>
      <c r="Y57" s="268"/>
      <c r="Z57" s="268"/>
      <c r="AA57" s="268"/>
      <c r="AB57" s="239"/>
      <c r="AC57" s="239"/>
      <c r="AD57" s="239"/>
      <c r="AE57" s="239"/>
      <c r="AF57" s="239"/>
      <c r="AG57" s="239"/>
    </row>
    <row r="58" spans="1:33" ht="33" customHeight="1">
      <c r="A58" s="268"/>
      <c r="B58" s="1130"/>
      <c r="C58" s="268"/>
      <c r="D58" s="268"/>
      <c r="E58" s="268"/>
      <c r="F58" s="268"/>
      <c r="G58" s="268"/>
      <c r="H58" s="268"/>
      <c r="I58" s="268"/>
      <c r="J58" s="268"/>
      <c r="K58" s="268"/>
      <c r="L58" s="239"/>
      <c r="M58" s="239"/>
      <c r="N58" s="239"/>
      <c r="O58" s="239"/>
      <c r="P58" s="239"/>
      <c r="Q58" s="239"/>
      <c r="R58" s="239"/>
      <c r="S58" s="239"/>
      <c r="T58" s="239"/>
      <c r="U58" s="268"/>
      <c r="V58" s="268"/>
      <c r="W58" s="268"/>
      <c r="X58" s="268"/>
      <c r="Y58" s="268"/>
      <c r="Z58" s="268"/>
      <c r="AA58" s="268"/>
      <c r="AB58" s="239"/>
      <c r="AC58" s="239"/>
      <c r="AD58" s="239"/>
      <c r="AE58" s="239"/>
      <c r="AF58" s="239"/>
      <c r="AG58" s="239"/>
    </row>
  </sheetData>
  <sheetProtection formatColumns="0" formatRows="0"/>
  <mergeCells count="9">
    <mergeCell ref="B3:J3"/>
    <mergeCell ref="U3:Z3"/>
    <mergeCell ref="O4:R4"/>
    <mergeCell ref="B21:B22"/>
    <mergeCell ref="C21:D21"/>
    <mergeCell ref="E21:F21"/>
    <mergeCell ref="U21:U22"/>
    <mergeCell ref="V21:W21"/>
    <mergeCell ref="X21:Y21"/>
  </mergeCells>
  <conditionalFormatting sqref="M8:M19">
    <cfRule type="cellIs" dxfId="83" priority="9" operator="equal">
      <formula>0</formula>
    </cfRule>
  </conditionalFormatting>
  <conditionalFormatting sqref="M25:M31">
    <cfRule type="cellIs" dxfId="82" priority="3" operator="equal">
      <formula>0</formula>
    </cfRule>
  </conditionalFormatting>
  <conditionalFormatting sqref="M36:M43">
    <cfRule type="cellIs" dxfId="81" priority="2" operator="equal">
      <formula>0</formula>
    </cfRule>
  </conditionalFormatting>
  <conditionalFormatting sqref="M46:M54">
    <cfRule type="cellIs" dxfId="80" priority="1" operator="equal">
      <formula>0</formula>
    </cfRule>
  </conditionalFormatting>
  <dataValidations count="1">
    <dataValidation type="custom" allowBlank="1" showErrorMessage="1" errorTitle="Input Error" error="Please input a numeric value" sqref="C25:F31 C36:D43 E46:E54 E8:E19">
      <formula1>ISNUMBER(C8)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pageSetUpPr fitToPage="1"/>
  </sheetPr>
  <dimension ref="A1:U42"/>
  <sheetViews>
    <sheetView showGridLines="0" zoomScale="70" zoomScaleNormal="70" zoomScaleSheetLayoutView="100" workbookViewId="0">
      <selection activeCell="E8" sqref="E8:E39"/>
    </sheetView>
  </sheetViews>
  <sheetFormatPr defaultColWidth="9" defaultRowHeight="15"/>
  <cols>
    <col min="1" max="1" width="1.625" style="16" customWidth="1"/>
    <col min="2" max="2" width="81.125" style="16" customWidth="1"/>
    <col min="3" max="3" width="11.75" style="16" bestFit="1" customWidth="1"/>
    <col min="4" max="4" width="4.75" style="16" bestFit="1" customWidth="1"/>
    <col min="5" max="5" width="12.5" style="16" customWidth="1"/>
    <col min="6" max="6" width="1.625" style="16" customWidth="1"/>
    <col min="7" max="7" width="12.5" style="16" customWidth="1"/>
    <col min="8" max="8" width="1.625" style="16" customWidth="1"/>
    <col min="9" max="9" width="33.625" style="16" customWidth="1"/>
    <col min="10" max="11" width="1.625" style="16" customWidth="1"/>
    <col min="12" max="12" width="25" style="16" customWidth="1"/>
    <col min="13" max="13" width="1.625" style="16" customWidth="1"/>
    <col min="14" max="14" width="25" style="16" hidden="1" customWidth="1"/>
    <col min="15" max="15" width="1.625" style="16" hidden="1" customWidth="1"/>
    <col min="16" max="16" width="1.625" style="16" customWidth="1"/>
    <col min="17" max="17" width="52.125" style="16" customWidth="1"/>
    <col min="18" max="18" width="15.625" style="16" customWidth="1"/>
    <col min="19" max="16384" width="9" style="16"/>
  </cols>
  <sheetData>
    <row r="1" spans="1:21" ht="30.75" customHeight="1">
      <c r="A1" s="239"/>
      <c r="B1" s="1316" t="s">
        <v>657</v>
      </c>
      <c r="C1" s="1316"/>
      <c r="D1" s="1316"/>
      <c r="E1" s="1316"/>
      <c r="F1" s="110"/>
      <c r="G1" s="1352"/>
      <c r="H1" s="239"/>
      <c r="I1" s="239"/>
      <c r="J1" s="239"/>
      <c r="K1" s="258"/>
      <c r="L1" s="239"/>
      <c r="M1" s="258"/>
      <c r="N1" s="239"/>
      <c r="O1" s="258"/>
      <c r="P1" s="239"/>
      <c r="Q1" s="1316" t="s">
        <v>11001</v>
      </c>
      <c r="R1" s="1316"/>
      <c r="S1" s="239"/>
      <c r="T1" s="239"/>
      <c r="U1" s="239"/>
    </row>
    <row r="2" spans="1:21" ht="30.75" customHeight="1">
      <c r="A2" s="239"/>
      <c r="B2" s="1316" t="str">
        <f>Validation!B4</f>
        <v>South Staffordshire Water</v>
      </c>
      <c r="C2" s="584"/>
      <c r="D2" s="584"/>
      <c r="E2" s="584"/>
      <c r="F2" s="110"/>
      <c r="G2" s="1352"/>
      <c r="H2" s="239"/>
      <c r="I2" s="239"/>
      <c r="J2" s="239"/>
      <c r="K2" s="258"/>
      <c r="L2" s="239"/>
      <c r="M2" s="258"/>
      <c r="N2" s="239"/>
      <c r="O2" s="258"/>
      <c r="P2" s="239"/>
      <c r="Q2" s="1316"/>
      <c r="R2" s="584"/>
      <c r="S2" s="239"/>
      <c r="T2" s="239"/>
      <c r="U2" s="239"/>
    </row>
    <row r="3" spans="1:21" ht="37.5" customHeight="1">
      <c r="A3" s="239"/>
      <c r="B3" s="2827" t="s">
        <v>17481</v>
      </c>
      <c r="C3" s="2827"/>
      <c r="D3" s="2827"/>
      <c r="E3" s="2827"/>
      <c r="F3" s="2827"/>
      <c r="G3" s="2827"/>
      <c r="H3" s="2827"/>
      <c r="I3" s="2827"/>
      <c r="J3" s="239"/>
      <c r="K3" s="258"/>
      <c r="L3" s="1327" t="s">
        <v>6027</v>
      </c>
      <c r="M3" s="258"/>
      <c r="N3" s="239"/>
      <c r="O3" s="258"/>
      <c r="P3" s="239"/>
      <c r="Q3" s="2827" t="s">
        <v>17491</v>
      </c>
      <c r="R3" s="2827"/>
      <c r="S3" s="239"/>
      <c r="T3" s="239"/>
      <c r="U3" s="239"/>
    </row>
    <row r="4" spans="1:21" ht="11.25" customHeight="1" thickBot="1">
      <c r="A4" s="239"/>
      <c r="B4" s="748"/>
      <c r="C4" s="748"/>
      <c r="D4" s="748"/>
      <c r="E4" s="748"/>
      <c r="F4" s="891"/>
      <c r="G4" s="313"/>
      <c r="H4" s="239"/>
      <c r="I4" s="239"/>
      <c r="J4" s="239"/>
      <c r="K4" s="258"/>
      <c r="L4" s="239"/>
      <c r="M4" s="258"/>
      <c r="N4" s="260" t="s">
        <v>6028</v>
      </c>
      <c r="O4" s="258"/>
      <c r="P4" s="239"/>
      <c r="Q4" s="748"/>
      <c r="R4" s="748"/>
      <c r="S4" s="239"/>
      <c r="T4" s="239"/>
      <c r="U4" s="239"/>
    </row>
    <row r="5" spans="1:21" ht="56.25" customHeight="1" thickTop="1" thickBot="1">
      <c r="A5" s="268"/>
      <c r="B5" s="499" t="s">
        <v>6029</v>
      </c>
      <c r="C5" s="500" t="s">
        <v>6030</v>
      </c>
      <c r="D5" s="500" t="s">
        <v>5926</v>
      </c>
      <c r="E5" s="501" t="s">
        <v>9464</v>
      </c>
      <c r="F5" s="795"/>
      <c r="G5" s="503" t="s">
        <v>6034</v>
      </c>
      <c r="H5" s="268"/>
      <c r="I5" s="503" t="s">
        <v>6035</v>
      </c>
      <c r="J5" s="268"/>
      <c r="K5" s="258"/>
      <c r="L5" s="239"/>
      <c r="M5" s="258"/>
      <c r="N5" s="321" t="s">
        <v>6036</v>
      </c>
      <c r="O5" s="258"/>
      <c r="P5" s="239"/>
      <c r="Q5" s="499" t="s">
        <v>6029</v>
      </c>
      <c r="R5" s="501" t="s">
        <v>9464</v>
      </c>
      <c r="S5" s="239"/>
      <c r="T5" s="239"/>
      <c r="U5" s="239"/>
    </row>
    <row r="6" spans="1:21" ht="15.75" customHeight="1" thickTop="1" thickBot="1">
      <c r="A6" s="268"/>
      <c r="B6" s="845"/>
      <c r="C6" s="845"/>
      <c r="D6" s="845"/>
      <c r="E6" s="845"/>
      <c r="F6" s="795"/>
      <c r="G6" s="313"/>
      <c r="H6" s="268"/>
      <c r="I6" s="268"/>
      <c r="J6" s="268"/>
      <c r="K6" s="258"/>
      <c r="L6" s="239"/>
      <c r="M6" s="258"/>
      <c r="N6" s="239"/>
      <c r="O6" s="258"/>
      <c r="P6" s="239"/>
      <c r="Q6" s="845"/>
      <c r="R6" s="845"/>
      <c r="S6" s="239"/>
      <c r="T6" s="239"/>
      <c r="U6" s="239"/>
    </row>
    <row r="7" spans="1:21" ht="15.75" customHeight="1" thickTop="1" thickBot="1">
      <c r="A7" s="268"/>
      <c r="B7" s="445" t="s">
        <v>9635</v>
      </c>
      <c r="C7" s="536"/>
      <c r="D7" s="536"/>
      <c r="E7" s="536"/>
      <c r="F7" s="1329"/>
      <c r="G7" s="623"/>
      <c r="H7" s="268"/>
      <c r="I7" s="268"/>
      <c r="J7" s="268"/>
      <c r="K7" s="258"/>
      <c r="L7" s="239"/>
      <c r="M7" s="258"/>
      <c r="N7" s="239"/>
      <c r="O7" s="258"/>
      <c r="P7" s="239"/>
      <c r="Q7" s="445" t="s">
        <v>9635</v>
      </c>
      <c r="R7" s="536"/>
      <c r="S7" s="239"/>
      <c r="T7" s="239"/>
      <c r="U7" s="239"/>
    </row>
    <row r="8" spans="1:21" ht="15.75" customHeight="1" thickTop="1">
      <c r="A8" s="268"/>
      <c r="B8" s="505" t="s">
        <v>9636</v>
      </c>
      <c r="C8" s="329" t="s">
        <v>5018</v>
      </c>
      <c r="D8" s="329">
        <v>0</v>
      </c>
      <c r="E8" s="1838">
        <v>33785</v>
      </c>
      <c r="F8" s="110"/>
      <c r="G8" s="333" t="s">
        <v>9637</v>
      </c>
      <c r="H8" s="268"/>
      <c r="I8" s="1318"/>
      <c r="J8" s="268"/>
      <c r="K8" s="258"/>
      <c r="L8" s="1319">
        <f>IF( SUM( N8:N8 ) = 0, 0, $N$5 )</f>
        <v>0</v>
      </c>
      <c r="M8" s="258"/>
      <c r="N8" s="337">
        <f xml:space="preserve"> IF( ISNUMBER(E8 ), 0, 1 )</f>
        <v>0</v>
      </c>
      <c r="O8" s="258"/>
      <c r="P8" s="239"/>
      <c r="Q8" s="505" t="s">
        <v>9636</v>
      </c>
      <c r="R8" s="1031" t="s">
        <v>5167</v>
      </c>
      <c r="S8" s="239"/>
      <c r="T8" s="239"/>
      <c r="U8" s="239"/>
    </row>
    <row r="9" spans="1:21" ht="15.75" customHeight="1">
      <c r="A9" s="268"/>
      <c r="B9" s="514" t="s">
        <v>9638</v>
      </c>
      <c r="C9" s="338" t="s">
        <v>5015</v>
      </c>
      <c r="D9" s="338">
        <v>1</v>
      </c>
      <c r="E9" s="1356">
        <v>500.3</v>
      </c>
      <c r="F9" s="110"/>
      <c r="G9" s="342" t="s">
        <v>9639</v>
      </c>
      <c r="H9" s="268"/>
      <c r="I9" s="1320"/>
      <c r="J9" s="268"/>
      <c r="K9" s="258"/>
      <c r="L9" s="1319">
        <f t="shared" ref="L9:L39" si="0">IF( SUM( N9:N9 ) = 0, 0, $N$5 )</f>
        <v>0</v>
      </c>
      <c r="M9" s="258"/>
      <c r="N9" s="337">
        <f t="shared" ref="N9:N39" si="1" xml:space="preserve"> IF( ISNUMBER(E9 ), 0, 1 )</f>
        <v>0</v>
      </c>
      <c r="O9" s="258"/>
      <c r="P9" s="239"/>
      <c r="Q9" s="514" t="s">
        <v>9638</v>
      </c>
      <c r="R9" s="1035" t="s">
        <v>5168</v>
      </c>
      <c r="S9" s="239"/>
      <c r="T9" s="239"/>
      <c r="U9" s="239"/>
    </row>
    <row r="10" spans="1:21" ht="15.75" customHeight="1">
      <c r="A10" s="268"/>
      <c r="B10" s="514" t="s">
        <v>9640</v>
      </c>
      <c r="C10" s="338" t="s">
        <v>5015</v>
      </c>
      <c r="D10" s="338">
        <v>1</v>
      </c>
      <c r="E10" s="1356">
        <v>10.1</v>
      </c>
      <c r="F10" s="110"/>
      <c r="G10" s="342" t="s">
        <v>9641</v>
      </c>
      <c r="H10" s="268"/>
      <c r="I10" s="1320"/>
      <c r="J10" s="268"/>
      <c r="K10" s="258"/>
      <c r="L10" s="1319">
        <f t="shared" si="0"/>
        <v>0</v>
      </c>
      <c r="M10" s="258"/>
      <c r="N10" s="337">
        <f t="shared" si="1"/>
        <v>0</v>
      </c>
      <c r="O10" s="258"/>
      <c r="P10" s="239"/>
      <c r="Q10" s="514" t="s">
        <v>9640</v>
      </c>
      <c r="R10" s="1035" t="s">
        <v>5169</v>
      </c>
      <c r="S10" s="239"/>
      <c r="T10" s="239"/>
      <c r="U10" s="239"/>
    </row>
    <row r="11" spans="1:21" ht="15.75" customHeight="1">
      <c r="A11" s="268"/>
      <c r="B11" s="514" t="s">
        <v>9642</v>
      </c>
      <c r="C11" s="338" t="s">
        <v>4996</v>
      </c>
      <c r="D11" s="338">
        <v>2</v>
      </c>
      <c r="E11" s="1321">
        <v>410.02</v>
      </c>
      <c r="F11" s="110"/>
      <c r="G11" s="342" t="s">
        <v>9643</v>
      </c>
      <c r="H11" s="268"/>
      <c r="I11" s="1320"/>
      <c r="J11" s="268"/>
      <c r="K11" s="258"/>
      <c r="L11" s="1319">
        <f t="shared" si="0"/>
        <v>0</v>
      </c>
      <c r="M11" s="258"/>
      <c r="N11" s="337">
        <f t="shared" si="1"/>
        <v>0</v>
      </c>
      <c r="O11" s="258"/>
      <c r="P11" s="239"/>
      <c r="Q11" s="514" t="s">
        <v>9642</v>
      </c>
      <c r="R11" s="1035" t="s">
        <v>5170</v>
      </c>
      <c r="S11" s="239"/>
      <c r="T11" s="239"/>
      <c r="U11" s="239"/>
    </row>
    <row r="12" spans="1:21" ht="15.75" customHeight="1">
      <c r="A12" s="268"/>
      <c r="B12" s="514" t="s">
        <v>5172</v>
      </c>
      <c r="C12" s="338" t="s">
        <v>4996</v>
      </c>
      <c r="D12" s="338">
        <v>2</v>
      </c>
      <c r="E12" s="1321">
        <v>0</v>
      </c>
      <c r="F12" s="110"/>
      <c r="G12" s="342" t="s">
        <v>9644</v>
      </c>
      <c r="H12" s="268"/>
      <c r="I12" s="1320"/>
      <c r="J12" s="268"/>
      <c r="K12" s="258"/>
      <c r="L12" s="1319">
        <f t="shared" si="0"/>
        <v>0</v>
      </c>
      <c r="M12" s="258"/>
      <c r="N12" s="337">
        <f t="shared" si="1"/>
        <v>0</v>
      </c>
      <c r="O12" s="258"/>
      <c r="P12" s="239"/>
      <c r="Q12" s="514" t="s">
        <v>5172</v>
      </c>
      <c r="R12" s="1321" t="s">
        <v>5171</v>
      </c>
      <c r="S12" s="239"/>
      <c r="T12" s="239"/>
      <c r="U12" s="239"/>
    </row>
    <row r="13" spans="1:21" ht="15.75" customHeight="1">
      <c r="A13" s="268"/>
      <c r="B13" s="514" t="s">
        <v>9645</v>
      </c>
      <c r="C13" s="338" t="s">
        <v>4996</v>
      </c>
      <c r="D13" s="338">
        <v>2</v>
      </c>
      <c r="E13" s="1321">
        <v>328.07000000000005</v>
      </c>
      <c r="F13" s="110"/>
      <c r="G13" s="342" t="s">
        <v>9646</v>
      </c>
      <c r="H13" s="268"/>
      <c r="I13" s="1320"/>
      <c r="J13" s="268"/>
      <c r="K13" s="258"/>
      <c r="L13" s="1319">
        <f t="shared" si="0"/>
        <v>0</v>
      </c>
      <c r="M13" s="258"/>
      <c r="N13" s="337">
        <f t="shared" si="1"/>
        <v>0</v>
      </c>
      <c r="O13" s="258"/>
      <c r="P13" s="239"/>
      <c r="Q13" s="514" t="s">
        <v>9645</v>
      </c>
      <c r="R13" s="1035" t="s">
        <v>5173</v>
      </c>
      <c r="S13" s="239"/>
      <c r="T13" s="239"/>
      <c r="U13" s="239"/>
    </row>
    <row r="14" spans="1:21" ht="15.75" customHeight="1">
      <c r="A14" s="268"/>
      <c r="B14" s="514" t="s">
        <v>11291</v>
      </c>
      <c r="C14" s="338" t="s">
        <v>4996</v>
      </c>
      <c r="D14" s="338">
        <v>2</v>
      </c>
      <c r="E14" s="1321">
        <v>106.36000000000001</v>
      </c>
      <c r="F14" s="110"/>
      <c r="G14" s="342" t="s">
        <v>9648</v>
      </c>
      <c r="H14" s="268"/>
      <c r="I14" s="1320"/>
      <c r="J14" s="268"/>
      <c r="K14" s="258"/>
      <c r="L14" s="1319">
        <f t="shared" si="0"/>
        <v>0</v>
      </c>
      <c r="M14" s="258"/>
      <c r="N14" s="337">
        <f t="shared" si="1"/>
        <v>0</v>
      </c>
      <c r="O14" s="258"/>
      <c r="P14" s="239"/>
      <c r="Q14" s="514" t="s">
        <v>9647</v>
      </c>
      <c r="R14" s="1035" t="s">
        <v>5174</v>
      </c>
      <c r="S14" s="239"/>
      <c r="T14" s="239"/>
      <c r="U14" s="239"/>
    </row>
    <row r="15" spans="1:21" ht="15.75" customHeight="1">
      <c r="A15" s="268"/>
      <c r="B15" s="514" t="s">
        <v>11258</v>
      </c>
      <c r="C15" s="338" t="s">
        <v>4996</v>
      </c>
      <c r="D15" s="338">
        <v>2</v>
      </c>
      <c r="E15" s="1321">
        <v>72.94</v>
      </c>
      <c r="F15" s="110"/>
      <c r="G15" s="342" t="s">
        <v>9650</v>
      </c>
      <c r="H15" s="268"/>
      <c r="I15" s="1320"/>
      <c r="J15" s="268"/>
      <c r="K15" s="258"/>
      <c r="L15" s="1319">
        <f t="shared" si="0"/>
        <v>0</v>
      </c>
      <c r="M15" s="258"/>
      <c r="N15" s="337">
        <f t="shared" si="1"/>
        <v>0</v>
      </c>
      <c r="O15" s="258"/>
      <c r="P15" s="239"/>
      <c r="Q15" s="514" t="s">
        <v>9649</v>
      </c>
      <c r="R15" s="1035" t="s">
        <v>5175</v>
      </c>
      <c r="S15" s="239"/>
      <c r="T15" s="239"/>
      <c r="U15" s="239"/>
    </row>
    <row r="16" spans="1:21" ht="15.75" customHeight="1">
      <c r="A16" s="268"/>
      <c r="B16" s="514" t="s">
        <v>9651</v>
      </c>
      <c r="C16" s="338" t="s">
        <v>4996</v>
      </c>
      <c r="D16" s="338">
        <v>2</v>
      </c>
      <c r="E16" s="1321">
        <v>79.949999999999989</v>
      </c>
      <c r="F16" s="110"/>
      <c r="G16" s="342" t="s">
        <v>9652</v>
      </c>
      <c r="H16" s="268"/>
      <c r="I16" s="1320"/>
      <c r="J16" s="268"/>
      <c r="K16" s="258"/>
      <c r="L16" s="1319">
        <f t="shared" si="0"/>
        <v>0</v>
      </c>
      <c r="M16" s="258"/>
      <c r="N16" s="337">
        <f t="shared" si="1"/>
        <v>0</v>
      </c>
      <c r="O16" s="258"/>
      <c r="P16" s="239"/>
      <c r="Q16" s="514" t="s">
        <v>9651</v>
      </c>
      <c r="R16" s="1321" t="s">
        <v>5176</v>
      </c>
      <c r="S16" s="239"/>
      <c r="T16" s="239"/>
      <c r="U16" s="239"/>
    </row>
    <row r="17" spans="1:21" ht="15.75" customHeight="1">
      <c r="A17" s="268"/>
      <c r="B17" s="514" t="s">
        <v>9653</v>
      </c>
      <c r="C17" s="338" t="s">
        <v>4996</v>
      </c>
      <c r="D17" s="338">
        <v>2</v>
      </c>
      <c r="E17" s="1321">
        <v>56.129999999999995</v>
      </c>
      <c r="F17" s="110"/>
      <c r="G17" s="342" t="s">
        <v>9654</v>
      </c>
      <c r="H17" s="268"/>
      <c r="I17" s="1320"/>
      <c r="J17" s="268"/>
      <c r="K17" s="258"/>
      <c r="L17" s="1319">
        <f t="shared" si="0"/>
        <v>0</v>
      </c>
      <c r="M17" s="258"/>
      <c r="N17" s="337">
        <f t="shared" si="1"/>
        <v>0</v>
      </c>
      <c r="O17" s="258"/>
      <c r="P17" s="239"/>
      <c r="Q17" s="514" t="s">
        <v>9653</v>
      </c>
      <c r="R17" s="1035" t="s">
        <v>5177</v>
      </c>
      <c r="S17" s="239"/>
      <c r="T17" s="239"/>
      <c r="U17" s="239"/>
    </row>
    <row r="18" spans="1:21" ht="15.75" customHeight="1">
      <c r="A18" s="268"/>
      <c r="B18" s="514" t="s">
        <v>9655</v>
      </c>
      <c r="C18" s="338" t="s">
        <v>4996</v>
      </c>
      <c r="D18" s="338">
        <v>2</v>
      </c>
      <c r="E18" s="1321">
        <v>1.4899999999999998</v>
      </c>
      <c r="F18" s="110"/>
      <c r="G18" s="342" t="s">
        <v>9656</v>
      </c>
      <c r="H18" s="268"/>
      <c r="I18" s="1320"/>
      <c r="J18" s="268"/>
      <c r="K18" s="258"/>
      <c r="L18" s="1319">
        <f t="shared" si="0"/>
        <v>0</v>
      </c>
      <c r="M18" s="258"/>
      <c r="N18" s="337">
        <f t="shared" si="1"/>
        <v>0</v>
      </c>
      <c r="O18" s="258"/>
      <c r="P18" s="239"/>
      <c r="Q18" s="514" t="s">
        <v>9655</v>
      </c>
      <c r="R18" s="1035" t="s">
        <v>5178</v>
      </c>
      <c r="S18" s="239"/>
      <c r="T18" s="239"/>
      <c r="U18" s="239"/>
    </row>
    <row r="19" spans="1:21" ht="15.75" customHeight="1">
      <c r="A19" s="268"/>
      <c r="B19" s="514" t="s">
        <v>9657</v>
      </c>
      <c r="C19" s="338" t="s">
        <v>5180</v>
      </c>
      <c r="D19" s="338">
        <v>3</v>
      </c>
      <c r="E19" s="1353">
        <v>0.15410069121035344</v>
      </c>
      <c r="F19" s="110"/>
      <c r="G19" s="342" t="s">
        <v>9658</v>
      </c>
      <c r="H19" s="268"/>
      <c r="I19" s="1320"/>
      <c r="J19" s="268"/>
      <c r="K19" s="258"/>
      <c r="L19" s="1319">
        <f t="shared" si="0"/>
        <v>0</v>
      </c>
      <c r="M19" s="258"/>
      <c r="N19" s="337">
        <f t="shared" si="1"/>
        <v>0</v>
      </c>
      <c r="O19" s="258"/>
      <c r="P19" s="239"/>
      <c r="Q19" s="514" t="s">
        <v>9657</v>
      </c>
      <c r="R19" s="1353" t="s">
        <v>5179</v>
      </c>
      <c r="S19" s="239"/>
      <c r="T19" s="239"/>
      <c r="U19" s="239"/>
    </row>
    <row r="20" spans="1:21" ht="15.75" customHeight="1">
      <c r="A20" s="268"/>
      <c r="B20" s="514" t="s">
        <v>9659</v>
      </c>
      <c r="C20" s="338" t="s">
        <v>5180</v>
      </c>
      <c r="D20" s="338">
        <v>3</v>
      </c>
      <c r="E20" s="1353">
        <v>0.28778371488798471</v>
      </c>
      <c r="F20" s="110"/>
      <c r="G20" s="342" t="s">
        <v>9660</v>
      </c>
      <c r="H20" s="268"/>
      <c r="I20" s="1320"/>
      <c r="J20" s="268"/>
      <c r="K20" s="258"/>
      <c r="L20" s="1319">
        <f t="shared" si="0"/>
        <v>0</v>
      </c>
      <c r="M20" s="258"/>
      <c r="N20" s="337">
        <f t="shared" si="1"/>
        <v>0</v>
      </c>
      <c r="O20" s="258"/>
      <c r="P20" s="239"/>
      <c r="Q20" s="514" t="s">
        <v>9659</v>
      </c>
      <c r="R20" s="1035" t="s">
        <v>5181</v>
      </c>
      <c r="S20" s="239"/>
      <c r="T20" s="239"/>
      <c r="U20" s="239"/>
    </row>
    <row r="21" spans="1:21" ht="15.75" customHeight="1">
      <c r="A21" s="268"/>
      <c r="B21" s="514" t="s">
        <v>9661</v>
      </c>
      <c r="C21" s="338" t="s">
        <v>5180</v>
      </c>
      <c r="D21" s="338">
        <v>3</v>
      </c>
      <c r="E21" s="1353">
        <v>0</v>
      </c>
      <c r="F21" s="110"/>
      <c r="G21" s="342" t="s">
        <v>9662</v>
      </c>
      <c r="H21" s="268"/>
      <c r="I21" s="1320"/>
      <c r="J21" s="268"/>
      <c r="K21" s="258"/>
      <c r="L21" s="1319">
        <f t="shared" si="0"/>
        <v>0</v>
      </c>
      <c r="M21" s="258"/>
      <c r="N21" s="337">
        <f t="shared" si="1"/>
        <v>0</v>
      </c>
      <c r="O21" s="258"/>
      <c r="P21" s="239"/>
      <c r="Q21" s="514" t="s">
        <v>9661</v>
      </c>
      <c r="R21" s="1353" t="s">
        <v>5182</v>
      </c>
      <c r="S21" s="239"/>
      <c r="T21" s="239"/>
      <c r="U21" s="239"/>
    </row>
    <row r="22" spans="1:21" ht="32.25" customHeight="1">
      <c r="A22" s="268"/>
      <c r="B22" s="514" t="s">
        <v>9663</v>
      </c>
      <c r="C22" s="338" t="s">
        <v>5180</v>
      </c>
      <c r="D22" s="338">
        <v>3</v>
      </c>
      <c r="E22" s="1353">
        <v>0.55811559390166199</v>
      </c>
      <c r="F22" s="110"/>
      <c r="G22" s="342" t="s">
        <v>9664</v>
      </c>
      <c r="H22" s="268"/>
      <c r="I22" s="1320"/>
      <c r="J22" s="268"/>
      <c r="K22" s="258"/>
      <c r="L22" s="1319">
        <f t="shared" si="0"/>
        <v>0</v>
      </c>
      <c r="M22" s="258"/>
      <c r="N22" s="337">
        <f t="shared" si="1"/>
        <v>0</v>
      </c>
      <c r="O22" s="258"/>
      <c r="P22" s="239"/>
      <c r="Q22" s="514" t="s">
        <v>9663</v>
      </c>
      <c r="R22" s="1353" t="s">
        <v>5183</v>
      </c>
      <c r="S22" s="239"/>
      <c r="T22" s="239"/>
      <c r="U22" s="239"/>
    </row>
    <row r="23" spans="1:21" ht="32.25" customHeight="1">
      <c r="A23" s="268"/>
      <c r="B23" s="514" t="s">
        <v>9665</v>
      </c>
      <c r="C23" s="338" t="s">
        <v>5180</v>
      </c>
      <c r="D23" s="338">
        <v>3</v>
      </c>
      <c r="E23" s="1353">
        <v>0</v>
      </c>
      <c r="F23" s="110"/>
      <c r="G23" s="342" t="s">
        <v>9666</v>
      </c>
      <c r="H23" s="268"/>
      <c r="I23" s="1320"/>
      <c r="J23" s="268"/>
      <c r="K23" s="258"/>
      <c r="L23" s="1319">
        <f t="shared" si="0"/>
        <v>0</v>
      </c>
      <c r="M23" s="258"/>
      <c r="N23" s="337">
        <f t="shared" si="1"/>
        <v>0</v>
      </c>
      <c r="O23" s="258"/>
      <c r="P23" s="239"/>
      <c r="Q23" s="514" t="s">
        <v>9665</v>
      </c>
      <c r="R23" s="1353" t="s">
        <v>5184</v>
      </c>
      <c r="S23" s="239"/>
      <c r="T23" s="239"/>
      <c r="U23" s="239"/>
    </row>
    <row r="24" spans="1:21" ht="32.25" customHeight="1">
      <c r="A24" s="268"/>
      <c r="B24" s="514" t="s">
        <v>9667</v>
      </c>
      <c r="C24" s="338" t="s">
        <v>5180</v>
      </c>
      <c r="D24" s="338">
        <v>3</v>
      </c>
      <c r="E24" s="1353">
        <v>0</v>
      </c>
      <c r="F24" s="110"/>
      <c r="G24" s="342" t="s">
        <v>9668</v>
      </c>
      <c r="H24" s="268"/>
      <c r="I24" s="1320"/>
      <c r="J24" s="268"/>
      <c r="K24" s="258"/>
      <c r="L24" s="1319">
        <f t="shared" si="0"/>
        <v>0</v>
      </c>
      <c r="M24" s="258"/>
      <c r="N24" s="337">
        <f t="shared" si="1"/>
        <v>0</v>
      </c>
      <c r="O24" s="258"/>
      <c r="P24" s="239"/>
      <c r="Q24" s="514" t="s">
        <v>9667</v>
      </c>
      <c r="R24" s="1353" t="s">
        <v>5185</v>
      </c>
      <c r="S24" s="239"/>
      <c r="T24" s="239"/>
      <c r="U24" s="239"/>
    </row>
    <row r="25" spans="1:21" ht="15.75" customHeight="1">
      <c r="A25" s="268"/>
      <c r="B25" s="514" t="s">
        <v>9669</v>
      </c>
      <c r="C25" s="338" t="s">
        <v>5180</v>
      </c>
      <c r="D25" s="338">
        <v>3</v>
      </c>
      <c r="E25" s="1353">
        <v>0</v>
      </c>
      <c r="F25" s="110"/>
      <c r="G25" s="342" t="s">
        <v>9670</v>
      </c>
      <c r="H25" s="268"/>
      <c r="I25" s="1320"/>
      <c r="J25" s="268"/>
      <c r="K25" s="258"/>
      <c r="L25" s="1319">
        <f t="shared" si="0"/>
        <v>0</v>
      </c>
      <c r="M25" s="258"/>
      <c r="N25" s="337">
        <f t="shared" si="1"/>
        <v>0</v>
      </c>
      <c r="O25" s="258"/>
      <c r="P25" s="239"/>
      <c r="Q25" s="514" t="s">
        <v>9669</v>
      </c>
      <c r="R25" s="1353" t="s">
        <v>5186</v>
      </c>
      <c r="S25" s="239"/>
      <c r="T25" s="239"/>
      <c r="U25" s="239"/>
    </row>
    <row r="26" spans="1:21" ht="15.75" customHeight="1">
      <c r="A26" s="268"/>
      <c r="B26" s="514" t="s">
        <v>9671</v>
      </c>
      <c r="C26" s="338" t="s">
        <v>5180</v>
      </c>
      <c r="D26" s="338">
        <v>3</v>
      </c>
      <c r="E26" s="1353">
        <v>0</v>
      </c>
      <c r="F26" s="110"/>
      <c r="G26" s="342" t="s">
        <v>9672</v>
      </c>
      <c r="H26" s="268"/>
      <c r="I26" s="1320"/>
      <c r="J26" s="268"/>
      <c r="K26" s="258"/>
      <c r="L26" s="1319">
        <f t="shared" si="0"/>
        <v>0</v>
      </c>
      <c r="M26" s="258"/>
      <c r="N26" s="337">
        <f t="shared" si="1"/>
        <v>0</v>
      </c>
      <c r="O26" s="258"/>
      <c r="P26" s="239"/>
      <c r="Q26" s="514" t="s">
        <v>9671</v>
      </c>
      <c r="R26" s="1353" t="s">
        <v>5187</v>
      </c>
      <c r="S26" s="239"/>
      <c r="T26" s="239"/>
      <c r="U26" s="239"/>
    </row>
    <row r="27" spans="1:21" s="5" customFormat="1" ht="32.25" customHeight="1">
      <c r="A27" s="268"/>
      <c r="B27" s="514" t="s">
        <v>9673</v>
      </c>
      <c r="C27" s="338" t="s">
        <v>1096</v>
      </c>
      <c r="D27" s="338">
        <v>0</v>
      </c>
      <c r="E27" s="1422">
        <v>113</v>
      </c>
      <c r="F27" s="110"/>
      <c r="G27" s="342" t="s">
        <v>9674</v>
      </c>
      <c r="H27" s="268"/>
      <c r="I27" s="1320"/>
      <c r="J27" s="268"/>
      <c r="K27" s="258"/>
      <c r="L27" s="1319">
        <f t="shared" si="0"/>
        <v>0</v>
      </c>
      <c r="M27" s="258"/>
      <c r="N27" s="337">
        <f t="shared" si="1"/>
        <v>0</v>
      </c>
      <c r="O27" s="258"/>
      <c r="P27" s="808"/>
      <c r="Q27" s="514" t="s">
        <v>9673</v>
      </c>
      <c r="R27" s="1035" t="s">
        <v>5188</v>
      </c>
      <c r="S27" s="808"/>
      <c r="T27" s="808"/>
      <c r="U27" s="808"/>
    </row>
    <row r="28" spans="1:21" s="5" customFormat="1" ht="32.25" customHeight="1">
      <c r="A28" s="268"/>
      <c r="B28" s="514" t="s">
        <v>9675</v>
      </c>
      <c r="C28" s="338" t="s">
        <v>1096</v>
      </c>
      <c r="D28" s="338">
        <v>0</v>
      </c>
      <c r="E28" s="1422">
        <v>36</v>
      </c>
      <c r="F28" s="110"/>
      <c r="G28" s="342" t="s">
        <v>9676</v>
      </c>
      <c r="H28" s="268"/>
      <c r="I28" s="1320"/>
      <c r="J28" s="268"/>
      <c r="K28" s="258"/>
      <c r="L28" s="1319">
        <f t="shared" si="0"/>
        <v>0</v>
      </c>
      <c r="M28" s="258"/>
      <c r="N28" s="337">
        <f t="shared" si="1"/>
        <v>0</v>
      </c>
      <c r="O28" s="258"/>
      <c r="P28" s="808"/>
      <c r="Q28" s="514" t="s">
        <v>9675</v>
      </c>
      <c r="R28" s="1035" t="s">
        <v>5189</v>
      </c>
      <c r="S28" s="808"/>
      <c r="T28" s="808"/>
      <c r="U28" s="808"/>
    </row>
    <row r="29" spans="1:21" s="5" customFormat="1" ht="32.25" customHeight="1">
      <c r="A29" s="268"/>
      <c r="B29" s="514" t="s">
        <v>9677</v>
      </c>
      <c r="C29" s="338" t="s">
        <v>1096</v>
      </c>
      <c r="D29" s="338">
        <v>0</v>
      </c>
      <c r="E29" s="1422">
        <v>2</v>
      </c>
      <c r="F29" s="110"/>
      <c r="G29" s="342" t="s">
        <v>9678</v>
      </c>
      <c r="H29" s="268"/>
      <c r="I29" s="1320"/>
      <c r="J29" s="268"/>
      <c r="K29" s="258"/>
      <c r="L29" s="1319">
        <f t="shared" si="0"/>
        <v>0</v>
      </c>
      <c r="M29" s="258"/>
      <c r="N29" s="337">
        <f t="shared" si="1"/>
        <v>0</v>
      </c>
      <c r="O29" s="258"/>
      <c r="P29" s="808"/>
      <c r="Q29" s="514" t="s">
        <v>9677</v>
      </c>
      <c r="R29" s="1035" t="s">
        <v>5190</v>
      </c>
      <c r="S29" s="808"/>
      <c r="T29" s="808"/>
      <c r="U29" s="808"/>
    </row>
    <row r="30" spans="1:21" s="5" customFormat="1" ht="32.25" customHeight="1">
      <c r="A30" s="268"/>
      <c r="B30" s="514" t="s">
        <v>9679</v>
      </c>
      <c r="C30" s="338" t="s">
        <v>1096</v>
      </c>
      <c r="D30" s="338">
        <v>0</v>
      </c>
      <c r="E30" s="1422">
        <v>73</v>
      </c>
      <c r="F30" s="110"/>
      <c r="G30" s="342" t="s">
        <v>9680</v>
      </c>
      <c r="H30" s="268"/>
      <c r="I30" s="1320"/>
      <c r="J30" s="268"/>
      <c r="K30" s="258"/>
      <c r="L30" s="1319">
        <f t="shared" si="0"/>
        <v>0</v>
      </c>
      <c r="M30" s="258"/>
      <c r="N30" s="337">
        <f t="shared" si="1"/>
        <v>0</v>
      </c>
      <c r="O30" s="258"/>
      <c r="P30" s="808"/>
      <c r="Q30" s="514" t="s">
        <v>9679</v>
      </c>
      <c r="R30" s="1035" t="s">
        <v>5191</v>
      </c>
      <c r="S30" s="808"/>
      <c r="T30" s="808"/>
      <c r="U30" s="808"/>
    </row>
    <row r="31" spans="1:21" s="5" customFormat="1" ht="32.25" customHeight="1">
      <c r="A31" s="268"/>
      <c r="B31" s="514" t="s">
        <v>9681</v>
      </c>
      <c r="C31" s="338" t="s">
        <v>1096</v>
      </c>
      <c r="D31" s="338">
        <v>0</v>
      </c>
      <c r="E31" s="1422">
        <v>2</v>
      </c>
      <c r="F31" s="110"/>
      <c r="G31" s="342" t="s">
        <v>9682</v>
      </c>
      <c r="H31" s="268"/>
      <c r="I31" s="1320"/>
      <c r="J31" s="268"/>
      <c r="K31" s="258"/>
      <c r="L31" s="1319">
        <f t="shared" si="0"/>
        <v>0</v>
      </c>
      <c r="M31" s="258"/>
      <c r="N31" s="337">
        <f t="shared" si="1"/>
        <v>0</v>
      </c>
      <c r="O31" s="258"/>
      <c r="P31" s="808"/>
      <c r="Q31" s="514" t="s">
        <v>9681</v>
      </c>
      <c r="R31" s="1035" t="s">
        <v>5192</v>
      </c>
      <c r="S31" s="808"/>
      <c r="T31" s="808"/>
      <c r="U31" s="808"/>
    </row>
    <row r="32" spans="1:21" ht="15.75" customHeight="1">
      <c r="A32" s="268"/>
      <c r="B32" s="514" t="s">
        <v>9683</v>
      </c>
      <c r="C32" s="338" t="s">
        <v>1096</v>
      </c>
      <c r="D32" s="338">
        <v>0</v>
      </c>
      <c r="E32" s="1422">
        <v>56</v>
      </c>
      <c r="F32" s="110"/>
      <c r="G32" s="342" t="s">
        <v>9684</v>
      </c>
      <c r="H32" s="268"/>
      <c r="I32" s="1320"/>
      <c r="J32" s="268"/>
      <c r="K32" s="258"/>
      <c r="L32" s="1319">
        <f t="shared" si="0"/>
        <v>0</v>
      </c>
      <c r="M32" s="258"/>
      <c r="N32" s="337">
        <f t="shared" si="1"/>
        <v>0</v>
      </c>
      <c r="O32" s="258"/>
      <c r="P32" s="239"/>
      <c r="Q32" s="514" t="s">
        <v>9683</v>
      </c>
      <c r="R32" s="1035" t="s">
        <v>5193</v>
      </c>
      <c r="S32" s="239"/>
      <c r="T32" s="239"/>
      <c r="U32" s="239"/>
    </row>
    <row r="33" spans="1:21" ht="15.75" customHeight="1">
      <c r="A33" s="268"/>
      <c r="B33" s="514" t="s">
        <v>9685</v>
      </c>
      <c r="C33" s="338" t="s">
        <v>1096</v>
      </c>
      <c r="D33" s="338">
        <v>0</v>
      </c>
      <c r="E33" s="1422">
        <v>13</v>
      </c>
      <c r="F33" s="110"/>
      <c r="G33" s="342" t="s">
        <v>9686</v>
      </c>
      <c r="H33" s="268"/>
      <c r="I33" s="1320"/>
      <c r="J33" s="268"/>
      <c r="K33" s="258"/>
      <c r="L33" s="1319">
        <f t="shared" si="0"/>
        <v>0</v>
      </c>
      <c r="M33" s="258"/>
      <c r="N33" s="337">
        <f t="shared" si="1"/>
        <v>0</v>
      </c>
      <c r="O33" s="258"/>
      <c r="P33" s="239"/>
      <c r="Q33" s="514" t="s">
        <v>9685</v>
      </c>
      <c r="R33" s="1035" t="s">
        <v>5194</v>
      </c>
      <c r="S33" s="239"/>
      <c r="T33" s="239"/>
      <c r="U33" s="239"/>
    </row>
    <row r="34" spans="1:21" ht="15.75" customHeight="1">
      <c r="A34" s="268"/>
      <c r="B34" s="514" t="s">
        <v>11292</v>
      </c>
      <c r="C34" s="338" t="s">
        <v>5024</v>
      </c>
      <c r="D34" s="338">
        <v>3</v>
      </c>
      <c r="E34" s="1353">
        <v>142458.34700000001</v>
      </c>
      <c r="F34" s="938"/>
      <c r="G34" s="342" t="s">
        <v>9687</v>
      </c>
      <c r="H34" s="207"/>
      <c r="I34" s="907"/>
      <c r="J34" s="207"/>
      <c r="K34" s="258"/>
      <c r="L34" s="1319">
        <f t="shared" si="0"/>
        <v>0</v>
      </c>
      <c r="M34" s="258"/>
      <c r="N34" s="337">
        <f t="shared" si="1"/>
        <v>0</v>
      </c>
      <c r="O34" s="258"/>
      <c r="P34" s="239"/>
      <c r="Q34" s="514" t="s">
        <v>9688</v>
      </c>
      <c r="R34" s="1035" t="s">
        <v>5195</v>
      </c>
      <c r="S34" s="239"/>
      <c r="T34" s="239"/>
      <c r="U34" s="239"/>
    </row>
    <row r="35" spans="1:21" ht="15.75" customHeight="1">
      <c r="A35" s="268"/>
      <c r="B35" s="514" t="s">
        <v>9689</v>
      </c>
      <c r="C35" s="338" t="s">
        <v>5022</v>
      </c>
      <c r="D35" s="338">
        <v>2</v>
      </c>
      <c r="E35" s="1321">
        <v>131.00846520992363</v>
      </c>
      <c r="F35" s="110"/>
      <c r="G35" s="342" t="s">
        <v>9690</v>
      </c>
      <c r="H35" s="268"/>
      <c r="I35" s="1320"/>
      <c r="J35" s="268"/>
      <c r="K35" s="258"/>
      <c r="L35" s="1319">
        <f t="shared" si="0"/>
        <v>0</v>
      </c>
      <c r="M35" s="258"/>
      <c r="N35" s="337">
        <f t="shared" si="1"/>
        <v>0</v>
      </c>
      <c r="O35" s="258"/>
      <c r="P35" s="239"/>
      <c r="Q35" s="514" t="s">
        <v>9689</v>
      </c>
      <c r="R35" s="1035" t="s">
        <v>5196</v>
      </c>
      <c r="S35" s="239"/>
      <c r="T35" s="239"/>
      <c r="U35" s="239"/>
    </row>
    <row r="36" spans="1:21" ht="15.75" customHeight="1">
      <c r="A36" s="268"/>
      <c r="B36" s="514" t="s">
        <v>9691</v>
      </c>
      <c r="C36" s="338" t="s">
        <v>1096</v>
      </c>
      <c r="D36" s="338">
        <v>0</v>
      </c>
      <c r="E36" s="1422">
        <v>11</v>
      </c>
      <c r="F36" s="110"/>
      <c r="G36" s="342" t="s">
        <v>9692</v>
      </c>
      <c r="H36" s="268"/>
      <c r="I36" s="1320"/>
      <c r="J36" s="268"/>
      <c r="K36" s="258"/>
      <c r="L36" s="1319">
        <f t="shared" si="0"/>
        <v>0</v>
      </c>
      <c r="M36" s="258"/>
      <c r="N36" s="337">
        <f t="shared" si="1"/>
        <v>0</v>
      </c>
      <c r="O36" s="258"/>
      <c r="P36" s="239"/>
      <c r="Q36" s="514" t="s">
        <v>9691</v>
      </c>
      <c r="R36" s="1035" t="s">
        <v>5197</v>
      </c>
      <c r="S36" s="239"/>
      <c r="T36" s="239"/>
      <c r="U36" s="239"/>
    </row>
    <row r="37" spans="1:21" ht="15.75" customHeight="1">
      <c r="A37" s="268"/>
      <c r="B37" s="514" t="s">
        <v>11259</v>
      </c>
      <c r="C37" s="338" t="s">
        <v>4996</v>
      </c>
      <c r="D37" s="338">
        <v>2</v>
      </c>
      <c r="E37" s="1321">
        <v>9.5000000000000001E-2</v>
      </c>
      <c r="F37" s="110"/>
      <c r="G37" s="342" t="s">
        <v>9694</v>
      </c>
      <c r="H37" s="268"/>
      <c r="I37" s="1320"/>
      <c r="J37" s="268"/>
      <c r="K37" s="258"/>
      <c r="L37" s="1319">
        <f t="shared" si="0"/>
        <v>0</v>
      </c>
      <c r="M37" s="258"/>
      <c r="N37" s="337">
        <f t="shared" si="1"/>
        <v>0</v>
      </c>
      <c r="O37" s="258"/>
      <c r="P37" s="239"/>
      <c r="Q37" s="514" t="s">
        <v>9693</v>
      </c>
      <c r="R37" s="1035" t="s">
        <v>5198</v>
      </c>
      <c r="S37" s="239"/>
      <c r="T37" s="239"/>
      <c r="U37" s="239"/>
    </row>
    <row r="38" spans="1:21" ht="15.75" customHeight="1">
      <c r="A38" s="268"/>
      <c r="B38" s="514" t="s">
        <v>9695</v>
      </c>
      <c r="C38" s="338" t="s">
        <v>1096</v>
      </c>
      <c r="D38" s="338">
        <v>0</v>
      </c>
      <c r="E38" s="1422">
        <v>16</v>
      </c>
      <c r="F38" s="110"/>
      <c r="G38" s="342" t="s">
        <v>9696</v>
      </c>
      <c r="H38" s="268"/>
      <c r="I38" s="1320"/>
      <c r="J38" s="268"/>
      <c r="K38" s="258"/>
      <c r="L38" s="1319">
        <f t="shared" si="0"/>
        <v>0</v>
      </c>
      <c r="M38" s="258"/>
      <c r="N38" s="337">
        <f t="shared" si="1"/>
        <v>0</v>
      </c>
      <c r="O38" s="258"/>
      <c r="P38" s="239"/>
      <c r="Q38" s="514" t="s">
        <v>9695</v>
      </c>
      <c r="R38" s="1035" t="s">
        <v>5199</v>
      </c>
      <c r="S38" s="239"/>
      <c r="T38" s="239"/>
      <c r="U38" s="239"/>
    </row>
    <row r="39" spans="1:21" ht="15.75" customHeight="1" thickBot="1">
      <c r="A39" s="268"/>
      <c r="B39" s="517" t="s">
        <v>11260</v>
      </c>
      <c r="C39" s="407" t="s">
        <v>4996</v>
      </c>
      <c r="D39" s="407">
        <v>2</v>
      </c>
      <c r="E39" s="1323">
        <v>44.45</v>
      </c>
      <c r="F39" s="110"/>
      <c r="G39" s="408" t="s">
        <v>9697</v>
      </c>
      <c r="H39" s="268"/>
      <c r="I39" s="1324"/>
      <c r="J39" s="268"/>
      <c r="K39" s="258"/>
      <c r="L39" s="1319">
        <f t="shared" si="0"/>
        <v>0</v>
      </c>
      <c r="M39" s="258"/>
      <c r="N39" s="337">
        <f t="shared" si="1"/>
        <v>0</v>
      </c>
      <c r="O39" s="258"/>
      <c r="P39" s="239"/>
      <c r="Q39" s="517" t="s">
        <v>9698</v>
      </c>
      <c r="R39" s="1354" t="s">
        <v>5200</v>
      </c>
      <c r="S39" s="239"/>
      <c r="T39" s="239"/>
      <c r="U39" s="239"/>
    </row>
    <row r="40" spans="1:21" ht="16.5" thickTop="1">
      <c r="A40" s="268"/>
      <c r="B40" s="268"/>
      <c r="C40" s="268"/>
      <c r="D40" s="268"/>
      <c r="E40" s="268"/>
      <c r="F40" s="268"/>
      <c r="G40" s="268"/>
      <c r="H40" s="268"/>
      <c r="I40" s="268"/>
      <c r="J40" s="268"/>
      <c r="K40" s="239"/>
      <c r="L40" s="239"/>
      <c r="M40" s="239"/>
      <c r="N40" s="239"/>
      <c r="O40" s="239"/>
      <c r="P40" s="239"/>
      <c r="Q40" s="239"/>
      <c r="R40" s="239"/>
      <c r="S40" s="239"/>
      <c r="T40" s="239"/>
      <c r="U40" s="239"/>
    </row>
    <row r="41" spans="1:21" ht="15.75">
      <c r="A41" s="268"/>
      <c r="B41" s="268"/>
      <c r="C41" s="268"/>
      <c r="D41" s="268"/>
      <c r="E41" s="268"/>
      <c r="F41" s="268"/>
      <c r="G41" s="268"/>
      <c r="H41" s="268"/>
      <c r="I41" s="268"/>
      <c r="J41" s="268"/>
      <c r="K41" s="239"/>
      <c r="L41" s="239"/>
      <c r="M41" s="239"/>
      <c r="N41" s="239"/>
      <c r="O41" s="239"/>
      <c r="P41" s="239"/>
      <c r="Q41" s="239"/>
      <c r="R41" s="239"/>
      <c r="S41" s="239"/>
      <c r="T41" s="239"/>
      <c r="U41" s="239"/>
    </row>
    <row r="42" spans="1:21" ht="15.75">
      <c r="A42" s="268"/>
      <c r="B42" s="268"/>
      <c r="C42" s="268"/>
      <c r="D42" s="268"/>
      <c r="E42" s="268"/>
      <c r="F42" s="268"/>
      <c r="G42" s="268"/>
      <c r="H42" s="268"/>
      <c r="I42" s="268"/>
      <c r="J42" s="268"/>
      <c r="K42" s="239"/>
      <c r="L42" s="239"/>
      <c r="M42" s="239"/>
      <c r="N42" s="239"/>
      <c r="O42" s="239"/>
      <c r="P42" s="239"/>
      <c r="Q42" s="239"/>
      <c r="R42" s="239"/>
      <c r="S42" s="239"/>
      <c r="T42" s="239"/>
      <c r="U42" s="239"/>
    </row>
  </sheetData>
  <sheetProtection formatColumns="0" formatRows="0"/>
  <mergeCells count="2">
    <mergeCell ref="B3:I3"/>
    <mergeCell ref="Q3:R3"/>
  </mergeCells>
  <conditionalFormatting sqref="L8">
    <cfRule type="cellIs" dxfId="79" priority="4" operator="equal">
      <formula>0</formula>
    </cfRule>
  </conditionalFormatting>
  <conditionalFormatting sqref="L9:L39">
    <cfRule type="cellIs" dxfId="78" priority="1" operator="equal">
      <formula>0</formula>
    </cfRule>
  </conditionalFormatting>
  <dataValidations count="1">
    <dataValidation type="custom" allowBlank="1" showErrorMessage="1" errorTitle="Input Error" error="Please enter a numeric value." sqref="E8:E39">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pageSetUpPr fitToPage="1"/>
  </sheetPr>
  <dimension ref="A1:V39"/>
  <sheetViews>
    <sheetView showGridLines="0" zoomScale="70" zoomScaleNormal="70" zoomScaleSheetLayoutView="100" workbookViewId="0">
      <selection activeCell="L31" sqref="L31"/>
    </sheetView>
  </sheetViews>
  <sheetFormatPr defaultColWidth="9" defaultRowHeight="15"/>
  <cols>
    <col min="1" max="1" width="1.625" style="16" customWidth="1"/>
    <col min="2" max="2" width="73.75" style="16" customWidth="1"/>
    <col min="3" max="3" width="7" style="16" customWidth="1"/>
    <col min="4" max="4" width="5.125" style="16" customWidth="1"/>
    <col min="5" max="5" width="12.5" style="16" customWidth="1"/>
    <col min="6" max="6" width="1.625" style="16" customWidth="1"/>
    <col min="7" max="7" width="12.5" style="16" customWidth="1"/>
    <col min="8" max="8" width="1.125" style="16" customWidth="1"/>
    <col min="9" max="9" width="33.625" style="16" customWidth="1"/>
    <col min="10" max="11" width="1.625" style="16" customWidth="1"/>
    <col min="12" max="12" width="25" style="16" customWidth="1"/>
    <col min="13" max="13" width="1.625" style="16" customWidth="1"/>
    <col min="14" max="14" width="24.625" style="16" hidden="1" customWidth="1"/>
    <col min="15" max="15" width="1.625" style="16" hidden="1" customWidth="1"/>
    <col min="16" max="16" width="1.625" style="16" customWidth="1"/>
    <col min="17" max="17" width="52.5" style="16" customWidth="1"/>
    <col min="18" max="18" width="12.5" style="16" customWidth="1"/>
    <col min="19" max="19" width="1.625" style="16" customWidth="1"/>
    <col min="20" max="16384" width="9" style="16"/>
  </cols>
  <sheetData>
    <row r="1" spans="1:22" ht="30.75" customHeight="1">
      <c r="A1" s="239"/>
      <c r="B1" s="1316" t="s">
        <v>658</v>
      </c>
      <c r="C1" s="1316"/>
      <c r="D1" s="1316"/>
      <c r="E1" s="1316"/>
      <c r="F1" s="1316"/>
      <c r="G1" s="313"/>
      <c r="H1" s="239"/>
      <c r="I1" s="239"/>
      <c r="J1" s="239"/>
      <c r="K1" s="258"/>
      <c r="L1" s="239"/>
      <c r="M1" s="258"/>
      <c r="N1" s="239"/>
      <c r="O1" s="258"/>
      <c r="P1" s="239"/>
      <c r="Q1" s="1316" t="s">
        <v>11001</v>
      </c>
      <c r="R1" s="1316"/>
      <c r="S1" s="1316"/>
      <c r="T1" s="239"/>
      <c r="U1" s="239"/>
      <c r="V1" s="239"/>
    </row>
    <row r="2" spans="1:22" ht="30.75" customHeight="1">
      <c r="A2" s="239"/>
      <c r="B2" s="1316" t="str">
        <f>Validation!B4</f>
        <v>South Staffordshire Water</v>
      </c>
      <c r="C2" s="584"/>
      <c r="D2" s="584"/>
      <c r="E2" s="584"/>
      <c r="F2" s="584"/>
      <c r="G2" s="313"/>
      <c r="H2" s="239"/>
      <c r="I2" s="239"/>
      <c r="J2" s="239"/>
      <c r="K2" s="258"/>
      <c r="L2" s="239"/>
      <c r="M2" s="258"/>
      <c r="N2" s="239"/>
      <c r="O2" s="258"/>
      <c r="P2" s="239"/>
      <c r="Q2" s="1316"/>
      <c r="R2" s="584"/>
      <c r="S2" s="584"/>
      <c r="T2" s="239"/>
      <c r="U2" s="239"/>
      <c r="V2" s="239"/>
    </row>
    <row r="3" spans="1:22" ht="45" customHeight="1">
      <c r="A3" s="239"/>
      <c r="B3" s="2827" t="s">
        <v>17482</v>
      </c>
      <c r="C3" s="2827"/>
      <c r="D3" s="2827"/>
      <c r="E3" s="2827"/>
      <c r="F3" s="2827"/>
      <c r="G3" s="2827"/>
      <c r="H3" s="2827"/>
      <c r="I3" s="2827"/>
      <c r="J3" s="239"/>
      <c r="K3" s="258"/>
      <c r="L3" s="1327" t="s">
        <v>6027</v>
      </c>
      <c r="M3" s="258"/>
      <c r="N3" s="239"/>
      <c r="O3" s="258"/>
      <c r="P3" s="239"/>
      <c r="Q3" s="2827" t="s">
        <v>17482</v>
      </c>
      <c r="R3" s="2827"/>
      <c r="S3" s="2827"/>
      <c r="T3" s="239"/>
      <c r="U3" s="239"/>
      <c r="V3" s="239"/>
    </row>
    <row r="4" spans="1:22" ht="15.75" customHeight="1" thickBot="1">
      <c r="A4" s="239"/>
      <c r="B4" s="748"/>
      <c r="C4" s="748"/>
      <c r="D4" s="748"/>
      <c r="E4" s="748"/>
      <c r="F4" s="891"/>
      <c r="G4" s="313"/>
      <c r="H4" s="239"/>
      <c r="I4" s="239"/>
      <c r="J4" s="239"/>
      <c r="K4" s="258"/>
      <c r="L4" s="239"/>
      <c r="M4" s="258"/>
      <c r="N4" s="260" t="s">
        <v>6028</v>
      </c>
      <c r="O4" s="258"/>
      <c r="P4" s="239"/>
      <c r="Q4" s="748"/>
      <c r="R4" s="748"/>
      <c r="S4" s="891"/>
      <c r="T4" s="239"/>
      <c r="U4" s="239"/>
      <c r="V4" s="239"/>
    </row>
    <row r="5" spans="1:22" ht="46.5" thickTop="1" thickBot="1">
      <c r="A5" s="268"/>
      <c r="B5" s="499" t="s">
        <v>6029</v>
      </c>
      <c r="C5" s="500" t="s">
        <v>6030</v>
      </c>
      <c r="D5" s="500" t="s">
        <v>5926</v>
      </c>
      <c r="E5" s="501" t="s">
        <v>9464</v>
      </c>
      <c r="F5" s="795"/>
      <c r="G5" s="503" t="s">
        <v>6034</v>
      </c>
      <c r="H5" s="268"/>
      <c r="I5" s="503" t="s">
        <v>6035</v>
      </c>
      <c r="J5" s="268"/>
      <c r="K5" s="258"/>
      <c r="L5" s="239"/>
      <c r="M5" s="258"/>
      <c r="N5" s="321" t="s">
        <v>6036</v>
      </c>
      <c r="O5" s="258"/>
      <c r="P5" s="239"/>
      <c r="Q5" s="499" t="s">
        <v>6029</v>
      </c>
      <c r="R5" s="501" t="s">
        <v>9464</v>
      </c>
      <c r="S5" s="891"/>
      <c r="T5" s="239"/>
      <c r="U5" s="239"/>
      <c r="V5" s="239"/>
    </row>
    <row r="6" spans="1:22" ht="15.75" customHeight="1" thickTop="1" thickBot="1">
      <c r="A6" s="268"/>
      <c r="B6" s="467"/>
      <c r="C6" s="467"/>
      <c r="D6" s="467"/>
      <c r="E6" s="401"/>
      <c r="F6" s="110"/>
      <c r="G6" s="1015"/>
      <c r="H6" s="268"/>
      <c r="I6" s="268"/>
      <c r="J6" s="268"/>
      <c r="K6" s="258"/>
      <c r="L6" s="239"/>
      <c r="M6" s="258"/>
      <c r="N6" s="239"/>
      <c r="O6" s="258"/>
      <c r="P6" s="239"/>
      <c r="Q6" s="467"/>
      <c r="R6" s="401"/>
      <c r="S6" s="110"/>
      <c r="T6" s="239"/>
      <c r="U6" s="239"/>
      <c r="V6" s="239"/>
    </row>
    <row r="7" spans="1:22" ht="15.75" customHeight="1" thickTop="1" thickBot="1">
      <c r="A7" s="268"/>
      <c r="B7" s="445" t="s">
        <v>9699</v>
      </c>
      <c r="C7" s="536"/>
      <c r="D7" s="536"/>
      <c r="E7" s="536"/>
      <c r="F7" s="1329"/>
      <c r="G7" s="623"/>
      <c r="H7" s="268"/>
      <c r="I7" s="268"/>
      <c r="J7" s="268"/>
      <c r="K7" s="258"/>
      <c r="L7" s="239"/>
      <c r="M7" s="258"/>
      <c r="N7" s="239"/>
      <c r="O7" s="258"/>
      <c r="P7" s="239"/>
      <c r="Q7" s="445" t="s">
        <v>9699</v>
      </c>
      <c r="R7" s="536"/>
      <c r="S7" s="1329"/>
      <c r="T7" s="239"/>
      <c r="U7" s="239"/>
      <c r="V7" s="239"/>
    </row>
    <row r="8" spans="1:22" ht="15.75" customHeight="1" thickTop="1">
      <c r="A8" s="268"/>
      <c r="B8" s="505" t="s">
        <v>9700</v>
      </c>
      <c r="C8" s="329" t="s">
        <v>5020</v>
      </c>
      <c r="D8" s="329">
        <v>1</v>
      </c>
      <c r="E8" s="1355">
        <v>8675.4</v>
      </c>
      <c r="F8" s="1329"/>
      <c r="G8" s="333" t="s">
        <v>9701</v>
      </c>
      <c r="H8" s="268"/>
      <c r="I8" s="1318"/>
      <c r="J8" s="268"/>
      <c r="K8" s="258"/>
      <c r="L8" s="1319">
        <f>IF( SUM( N8:N8 ) = 0, 0, $N$5 )</f>
        <v>0</v>
      </c>
      <c r="M8" s="258"/>
      <c r="N8" s="337">
        <f xml:space="preserve"> IF( ISNUMBER(E8 ), 0, 1 )</f>
        <v>0</v>
      </c>
      <c r="O8" s="258"/>
      <c r="P8" s="239"/>
      <c r="Q8" s="505" t="s">
        <v>9700</v>
      </c>
      <c r="R8" s="1355" t="s">
        <v>5201</v>
      </c>
      <c r="S8" s="1329"/>
      <c r="T8" s="239"/>
      <c r="U8" s="239"/>
      <c r="V8" s="239"/>
    </row>
    <row r="9" spans="1:22" ht="15.75" customHeight="1">
      <c r="A9" s="268"/>
      <c r="B9" s="514" t="s">
        <v>9702</v>
      </c>
      <c r="C9" s="338" t="s">
        <v>5020</v>
      </c>
      <c r="D9" s="338">
        <v>1</v>
      </c>
      <c r="E9" s="1356">
        <v>0</v>
      </c>
      <c r="F9" s="1329"/>
      <c r="G9" s="342" t="s">
        <v>9703</v>
      </c>
      <c r="H9" s="268"/>
      <c r="I9" s="1320"/>
      <c r="J9" s="268"/>
      <c r="K9" s="258"/>
      <c r="L9" s="1319">
        <f t="shared" ref="L9:L15" si="0">IF( SUM( N9:N9 ) = 0, 0, $N$5 )</f>
        <v>0</v>
      </c>
      <c r="M9" s="258"/>
      <c r="N9" s="337">
        <f t="shared" ref="N9:N15" si="1" xml:space="preserve"> IF( ISNUMBER(E9 ), 0, 1 )</f>
        <v>0</v>
      </c>
      <c r="O9" s="258"/>
      <c r="P9" s="239"/>
      <c r="Q9" s="514" t="s">
        <v>9702</v>
      </c>
      <c r="R9" s="1356" t="s">
        <v>5202</v>
      </c>
      <c r="S9" s="1329"/>
      <c r="T9" s="239"/>
      <c r="U9" s="239"/>
      <c r="V9" s="239"/>
    </row>
    <row r="10" spans="1:22" ht="15.75" customHeight="1">
      <c r="A10" s="268"/>
      <c r="B10" s="514" t="s">
        <v>9704</v>
      </c>
      <c r="C10" s="338" t="s">
        <v>5020</v>
      </c>
      <c r="D10" s="338">
        <v>1</v>
      </c>
      <c r="E10" s="1356">
        <v>24.5</v>
      </c>
      <c r="F10" s="110"/>
      <c r="G10" s="342" t="s">
        <v>9705</v>
      </c>
      <c r="H10" s="268"/>
      <c r="I10" s="1357"/>
      <c r="J10" s="268"/>
      <c r="K10" s="258"/>
      <c r="L10" s="1319">
        <f t="shared" si="0"/>
        <v>0</v>
      </c>
      <c r="M10" s="258"/>
      <c r="N10" s="337">
        <f t="shared" si="1"/>
        <v>0</v>
      </c>
      <c r="O10" s="258"/>
      <c r="P10" s="239"/>
      <c r="Q10" s="514" t="s">
        <v>9704</v>
      </c>
      <c r="R10" s="1035" t="s">
        <v>5203</v>
      </c>
      <c r="S10" s="110"/>
      <c r="T10" s="239"/>
      <c r="U10" s="239"/>
      <c r="V10" s="239"/>
    </row>
    <row r="11" spans="1:22" ht="15.75" customHeight="1">
      <c r="A11" s="268"/>
      <c r="B11" s="514" t="s">
        <v>9706</v>
      </c>
      <c r="C11" s="338" t="s">
        <v>5020</v>
      </c>
      <c r="D11" s="338">
        <v>1</v>
      </c>
      <c r="E11" s="1356">
        <v>49.9</v>
      </c>
      <c r="F11" s="110"/>
      <c r="G11" s="342" t="s">
        <v>9707</v>
      </c>
      <c r="H11" s="268"/>
      <c r="I11" s="1357"/>
      <c r="J11" s="268"/>
      <c r="K11" s="258"/>
      <c r="L11" s="1319">
        <f t="shared" si="0"/>
        <v>0</v>
      </c>
      <c r="M11" s="258"/>
      <c r="N11" s="337">
        <f t="shared" si="1"/>
        <v>0</v>
      </c>
      <c r="O11" s="258"/>
      <c r="P11" s="239"/>
      <c r="Q11" s="514" t="s">
        <v>9706</v>
      </c>
      <c r="R11" s="1035" t="s">
        <v>5204</v>
      </c>
      <c r="S11" s="110"/>
      <c r="T11" s="239"/>
      <c r="U11" s="239"/>
      <c r="V11" s="239"/>
    </row>
    <row r="12" spans="1:22" ht="15.75" customHeight="1">
      <c r="A12" s="268"/>
      <c r="B12" s="514" t="s">
        <v>9708</v>
      </c>
      <c r="C12" s="338" t="s">
        <v>5020</v>
      </c>
      <c r="D12" s="338">
        <v>1</v>
      </c>
      <c r="E12" s="1356">
        <v>7681.2000000000007</v>
      </c>
      <c r="F12" s="110"/>
      <c r="G12" s="342" t="s">
        <v>9709</v>
      </c>
      <c r="H12" s="268"/>
      <c r="I12" s="1320"/>
      <c r="J12" s="268"/>
      <c r="K12" s="258"/>
      <c r="L12" s="1319">
        <f t="shared" si="0"/>
        <v>0</v>
      </c>
      <c r="M12" s="258"/>
      <c r="N12" s="337">
        <f t="shared" si="1"/>
        <v>0</v>
      </c>
      <c r="O12" s="258"/>
      <c r="P12" s="239"/>
      <c r="Q12" s="514" t="s">
        <v>9708</v>
      </c>
      <c r="R12" s="1035" t="s">
        <v>5205</v>
      </c>
      <c r="S12" s="110"/>
      <c r="T12" s="239"/>
      <c r="U12" s="239"/>
      <c r="V12" s="239"/>
    </row>
    <row r="13" spans="1:22" ht="15.75" customHeight="1">
      <c r="A13" s="268"/>
      <c r="B13" s="514" t="s">
        <v>9710</v>
      </c>
      <c r="C13" s="338" t="s">
        <v>5020</v>
      </c>
      <c r="D13" s="338">
        <v>1</v>
      </c>
      <c r="E13" s="1356">
        <v>327.10000000000002</v>
      </c>
      <c r="F13" s="110"/>
      <c r="G13" s="342" t="s">
        <v>9711</v>
      </c>
      <c r="H13" s="268"/>
      <c r="I13" s="1320"/>
      <c r="J13" s="268"/>
      <c r="K13" s="258"/>
      <c r="L13" s="1319">
        <f t="shared" si="0"/>
        <v>0</v>
      </c>
      <c r="M13" s="258"/>
      <c r="N13" s="337">
        <f t="shared" si="1"/>
        <v>0</v>
      </c>
      <c r="O13" s="258"/>
      <c r="P13" s="239"/>
      <c r="Q13" s="514" t="s">
        <v>9712</v>
      </c>
      <c r="R13" s="1035" t="s">
        <v>5206</v>
      </c>
      <c r="S13" s="110"/>
      <c r="T13" s="239"/>
      <c r="U13" s="239"/>
      <c r="V13" s="239"/>
    </row>
    <row r="14" spans="1:22" ht="15.75" customHeight="1">
      <c r="A14" s="268"/>
      <c r="B14" s="514" t="s">
        <v>9713</v>
      </c>
      <c r="C14" s="338" t="s">
        <v>5020</v>
      </c>
      <c r="D14" s="338">
        <v>1</v>
      </c>
      <c r="E14" s="1356">
        <v>326.39999999999998</v>
      </c>
      <c r="F14" s="110"/>
      <c r="G14" s="342" t="s">
        <v>9714</v>
      </c>
      <c r="H14" s="268"/>
      <c r="I14" s="1320"/>
      <c r="J14" s="268"/>
      <c r="K14" s="258"/>
      <c r="L14" s="1319">
        <f t="shared" si="0"/>
        <v>0</v>
      </c>
      <c r="M14" s="258"/>
      <c r="N14" s="337">
        <f t="shared" si="1"/>
        <v>0</v>
      </c>
      <c r="O14" s="258"/>
      <c r="P14" s="239"/>
      <c r="Q14" s="514" t="s">
        <v>9715</v>
      </c>
      <c r="R14" s="1035" t="s">
        <v>5207</v>
      </c>
      <c r="S14" s="110"/>
      <c r="T14" s="239"/>
      <c r="U14" s="239"/>
      <c r="V14" s="239"/>
    </row>
    <row r="15" spans="1:22" ht="15.75" customHeight="1" thickBot="1">
      <c r="A15" s="268"/>
      <c r="B15" s="517" t="s">
        <v>9716</v>
      </c>
      <c r="C15" s="407" t="s">
        <v>5020</v>
      </c>
      <c r="D15" s="407">
        <v>1</v>
      </c>
      <c r="E15" s="1358">
        <v>340.6</v>
      </c>
      <c r="F15" s="110"/>
      <c r="G15" s="408" t="s">
        <v>9717</v>
      </c>
      <c r="H15" s="268"/>
      <c r="I15" s="1324"/>
      <c r="J15" s="268"/>
      <c r="K15" s="258"/>
      <c r="L15" s="1319">
        <f t="shared" si="0"/>
        <v>0</v>
      </c>
      <c r="M15" s="258"/>
      <c r="N15" s="337">
        <f t="shared" si="1"/>
        <v>0</v>
      </c>
      <c r="O15" s="258"/>
      <c r="P15" s="239"/>
      <c r="Q15" s="517" t="s">
        <v>9718</v>
      </c>
      <c r="R15" s="1354" t="s">
        <v>5208</v>
      </c>
      <c r="S15" s="110"/>
      <c r="T15" s="239"/>
      <c r="U15" s="239"/>
      <c r="V15" s="239"/>
    </row>
    <row r="16" spans="1:22" ht="15.75" customHeight="1" thickTop="1" thickBot="1">
      <c r="A16" s="268"/>
      <c r="B16" s="268"/>
      <c r="C16" s="268"/>
      <c r="D16" s="268"/>
      <c r="E16" s="268"/>
      <c r="F16" s="268"/>
      <c r="G16" s="268"/>
      <c r="H16" s="268"/>
      <c r="I16" s="268"/>
      <c r="J16" s="268"/>
      <c r="K16" s="258"/>
      <c r="L16" s="239"/>
      <c r="M16" s="258"/>
      <c r="N16" s="239"/>
      <c r="O16" s="258"/>
      <c r="P16" s="239"/>
      <c r="Q16" s="268"/>
      <c r="R16" s="268"/>
      <c r="S16" s="239"/>
      <c r="T16" s="239"/>
      <c r="U16" s="239"/>
      <c r="V16" s="239"/>
    </row>
    <row r="17" spans="1:22" ht="15.75" customHeight="1" thickTop="1" thickBot="1">
      <c r="A17" s="268"/>
      <c r="B17" s="445" t="s">
        <v>9719</v>
      </c>
      <c r="C17" s="536"/>
      <c r="D17" s="536"/>
      <c r="E17" s="536"/>
      <c r="F17" s="1329"/>
      <c r="G17" s="623"/>
      <c r="H17" s="268"/>
      <c r="I17" s="268"/>
      <c r="J17" s="268"/>
      <c r="K17" s="258"/>
      <c r="L17" s="239"/>
      <c r="M17" s="258"/>
      <c r="N17" s="239"/>
      <c r="O17" s="258"/>
      <c r="P17" s="239"/>
      <c r="Q17" s="445" t="s">
        <v>9719</v>
      </c>
      <c r="R17" s="536"/>
      <c r="S17" s="1329"/>
      <c r="T17" s="239"/>
      <c r="U17" s="239"/>
      <c r="V17" s="239"/>
    </row>
    <row r="18" spans="1:22" ht="15.75" customHeight="1" thickTop="1">
      <c r="A18" s="268"/>
      <c r="B18" s="505" t="s">
        <v>9720</v>
      </c>
      <c r="C18" s="329" t="s">
        <v>1096</v>
      </c>
      <c r="D18" s="329">
        <v>0</v>
      </c>
      <c r="E18" s="1838">
        <v>149380</v>
      </c>
      <c r="F18" s="110"/>
      <c r="G18" s="333" t="s">
        <v>9721</v>
      </c>
      <c r="H18" s="268"/>
      <c r="I18" s="1318"/>
      <c r="J18" s="268"/>
      <c r="K18" s="258"/>
      <c r="L18" s="1319">
        <f t="shared" ref="L18:L20" si="2">IF( SUM( N18:N18 ) = 0, 0, $N$5 )</f>
        <v>0</v>
      </c>
      <c r="M18" s="258"/>
      <c r="N18" s="337">
        <f t="shared" ref="N18:N20" si="3" xml:space="preserve"> IF( ISNUMBER(E18 ), 0, 1 )</f>
        <v>0</v>
      </c>
      <c r="O18" s="258"/>
      <c r="P18" s="239"/>
      <c r="Q18" s="505" t="s">
        <v>9720</v>
      </c>
      <c r="R18" s="1031" t="s">
        <v>5209</v>
      </c>
      <c r="S18" s="110"/>
      <c r="T18" s="239"/>
      <c r="U18" s="239"/>
      <c r="V18" s="239"/>
    </row>
    <row r="19" spans="1:22" ht="15.75" customHeight="1">
      <c r="A19" s="268"/>
      <c r="B19" s="514" t="s">
        <v>9722</v>
      </c>
      <c r="C19" s="338" t="s">
        <v>1096</v>
      </c>
      <c r="D19" s="338">
        <v>0</v>
      </c>
      <c r="E19" s="1422">
        <v>1435</v>
      </c>
      <c r="F19" s="110"/>
      <c r="G19" s="342" t="s">
        <v>9723</v>
      </c>
      <c r="H19" s="268"/>
      <c r="I19" s="1320"/>
      <c r="J19" s="268"/>
      <c r="K19" s="258"/>
      <c r="L19" s="1319">
        <f t="shared" si="2"/>
        <v>0</v>
      </c>
      <c r="M19" s="258"/>
      <c r="N19" s="337">
        <f t="shared" si="3"/>
        <v>0</v>
      </c>
      <c r="O19" s="258"/>
      <c r="P19" s="239"/>
      <c r="Q19" s="514" t="s">
        <v>9722</v>
      </c>
      <c r="R19" s="1035" t="s">
        <v>5210</v>
      </c>
      <c r="S19" s="110"/>
      <c r="T19" s="239"/>
      <c r="U19" s="239"/>
      <c r="V19" s="239"/>
    </row>
    <row r="20" spans="1:22" ht="15.75" customHeight="1" thickBot="1">
      <c r="A20" s="268"/>
      <c r="B20" s="517" t="s">
        <v>9724</v>
      </c>
      <c r="C20" s="407" t="s">
        <v>1096</v>
      </c>
      <c r="D20" s="407">
        <v>0</v>
      </c>
      <c r="E20" s="1425">
        <v>438399</v>
      </c>
      <c r="F20" s="110"/>
      <c r="G20" s="408" t="s">
        <v>9725</v>
      </c>
      <c r="H20" s="268"/>
      <c r="I20" s="1324"/>
      <c r="J20" s="268"/>
      <c r="K20" s="258"/>
      <c r="L20" s="1319">
        <f t="shared" si="2"/>
        <v>0</v>
      </c>
      <c r="M20" s="258"/>
      <c r="N20" s="337">
        <f t="shared" si="3"/>
        <v>0</v>
      </c>
      <c r="O20" s="258"/>
      <c r="P20" s="239"/>
      <c r="Q20" s="517" t="s">
        <v>9724</v>
      </c>
      <c r="R20" s="1354" t="s">
        <v>5211</v>
      </c>
      <c r="S20" s="110"/>
      <c r="T20" s="239"/>
      <c r="U20" s="239"/>
      <c r="V20" s="239"/>
    </row>
    <row r="21" spans="1:22" ht="15.75" customHeight="1" thickTop="1" thickBot="1">
      <c r="A21" s="268"/>
      <c r="B21" s="268"/>
      <c r="C21" s="268"/>
      <c r="D21" s="268"/>
      <c r="E21" s="268"/>
      <c r="F21" s="268"/>
      <c r="G21" s="268"/>
      <c r="H21" s="268"/>
      <c r="I21" s="268"/>
      <c r="J21" s="268"/>
      <c r="K21" s="258"/>
      <c r="L21" s="239"/>
      <c r="M21" s="258"/>
      <c r="N21" s="239"/>
      <c r="O21" s="258"/>
      <c r="P21" s="239"/>
      <c r="Q21" s="268"/>
      <c r="R21" s="268"/>
      <c r="S21" s="239"/>
      <c r="T21" s="239"/>
      <c r="U21" s="239"/>
      <c r="V21" s="239"/>
    </row>
    <row r="22" spans="1:22" ht="15.75" customHeight="1" thickTop="1" thickBot="1">
      <c r="A22" s="268"/>
      <c r="B22" s="445" t="s">
        <v>9726</v>
      </c>
      <c r="C22" s="536"/>
      <c r="D22" s="536"/>
      <c r="E22" s="536"/>
      <c r="F22" s="1329"/>
      <c r="G22" s="623"/>
      <c r="H22" s="268"/>
      <c r="I22" s="268"/>
      <c r="J22" s="268"/>
      <c r="K22" s="258"/>
      <c r="L22" s="239"/>
      <c r="M22" s="258"/>
      <c r="N22" s="239"/>
      <c r="O22" s="258"/>
      <c r="P22" s="239"/>
      <c r="Q22" s="445" t="s">
        <v>9726</v>
      </c>
      <c r="R22" s="536"/>
      <c r="S22" s="1329"/>
      <c r="T22" s="239"/>
      <c r="U22" s="239"/>
      <c r="V22" s="239"/>
    </row>
    <row r="23" spans="1:22" ht="15.75" customHeight="1" thickTop="1">
      <c r="A23" s="268"/>
      <c r="B23" s="505" t="s">
        <v>9727</v>
      </c>
      <c r="C23" s="329" t="s">
        <v>5020</v>
      </c>
      <c r="D23" s="329">
        <v>1</v>
      </c>
      <c r="E23" s="1355">
        <v>116.5</v>
      </c>
      <c r="F23" s="110"/>
      <c r="G23" s="333" t="s">
        <v>9728</v>
      </c>
      <c r="H23" s="268"/>
      <c r="I23" s="1318"/>
      <c r="J23" s="268"/>
      <c r="K23" s="258"/>
      <c r="L23" s="1319">
        <f t="shared" ref="L23:L30" si="4">IF( SUM( N23:N23 ) = 0, 0, $N$5 )</f>
        <v>0</v>
      </c>
      <c r="M23" s="258"/>
      <c r="N23" s="337">
        <f t="shared" ref="N23:N30" si="5" xml:space="preserve"> IF( ISNUMBER(E23 ), 0, 1 )</f>
        <v>0</v>
      </c>
      <c r="O23" s="258"/>
      <c r="P23" s="239"/>
      <c r="Q23" s="505" t="s">
        <v>9727</v>
      </c>
      <c r="R23" s="1355" t="s">
        <v>5212</v>
      </c>
      <c r="S23" s="110"/>
      <c r="T23" s="239"/>
      <c r="U23" s="239"/>
      <c r="V23" s="239"/>
    </row>
    <row r="24" spans="1:22" ht="15.75" customHeight="1">
      <c r="A24" s="268"/>
      <c r="B24" s="514" t="s">
        <v>9729</v>
      </c>
      <c r="C24" s="338" t="s">
        <v>5020</v>
      </c>
      <c r="D24" s="338">
        <v>1</v>
      </c>
      <c r="E24" s="1356">
        <v>107.5</v>
      </c>
      <c r="F24" s="110"/>
      <c r="G24" s="342" t="s">
        <v>9730</v>
      </c>
      <c r="H24" s="268"/>
      <c r="I24" s="1320"/>
      <c r="J24" s="268"/>
      <c r="K24" s="258"/>
      <c r="L24" s="1319">
        <f t="shared" si="4"/>
        <v>0</v>
      </c>
      <c r="M24" s="258"/>
      <c r="N24" s="337">
        <f t="shared" si="5"/>
        <v>0</v>
      </c>
      <c r="O24" s="258"/>
      <c r="P24" s="239"/>
      <c r="Q24" s="514" t="s">
        <v>9729</v>
      </c>
      <c r="R24" s="1035" t="s">
        <v>5213</v>
      </c>
      <c r="S24" s="110"/>
      <c r="T24" s="239"/>
      <c r="U24" s="239"/>
      <c r="V24" s="239"/>
    </row>
    <row r="25" spans="1:22" ht="15.75" customHeight="1">
      <c r="A25" s="268"/>
      <c r="B25" s="514" t="s">
        <v>9731</v>
      </c>
      <c r="C25" s="338" t="s">
        <v>5020</v>
      </c>
      <c r="D25" s="338">
        <v>1</v>
      </c>
      <c r="E25" s="1356">
        <v>321.77</v>
      </c>
      <c r="F25" s="110"/>
      <c r="G25" s="342" t="s">
        <v>9732</v>
      </c>
      <c r="H25" s="268"/>
      <c r="I25" s="1320"/>
      <c r="J25" s="268"/>
      <c r="K25" s="258"/>
      <c r="L25" s="1319">
        <f t="shared" si="4"/>
        <v>0</v>
      </c>
      <c r="M25" s="258"/>
      <c r="N25" s="337">
        <f t="shared" si="5"/>
        <v>0</v>
      </c>
      <c r="O25" s="258"/>
      <c r="P25" s="239"/>
      <c r="Q25" s="514" t="s">
        <v>9731</v>
      </c>
      <c r="R25" s="1035" t="s">
        <v>5214</v>
      </c>
      <c r="S25" s="110"/>
      <c r="T25" s="239"/>
      <c r="U25" s="239"/>
      <c r="V25" s="239"/>
    </row>
    <row r="26" spans="1:22" ht="15.75" customHeight="1">
      <c r="A26" s="268"/>
      <c r="B26" s="514" t="s">
        <v>9733</v>
      </c>
      <c r="C26" s="338" t="s">
        <v>5020</v>
      </c>
      <c r="D26" s="338">
        <v>1</v>
      </c>
      <c r="E26" s="1356">
        <v>1045</v>
      </c>
      <c r="F26" s="110"/>
      <c r="G26" s="342" t="s">
        <v>9734</v>
      </c>
      <c r="H26" s="268"/>
      <c r="I26" s="1320"/>
      <c r="J26" s="268"/>
      <c r="K26" s="258"/>
      <c r="L26" s="1319">
        <f t="shared" si="4"/>
        <v>0</v>
      </c>
      <c r="M26" s="258"/>
      <c r="N26" s="337">
        <f t="shared" si="5"/>
        <v>0</v>
      </c>
      <c r="O26" s="258"/>
      <c r="P26" s="239"/>
      <c r="Q26" s="514" t="s">
        <v>9733</v>
      </c>
      <c r="R26" s="1035" t="s">
        <v>5215</v>
      </c>
      <c r="S26" s="110"/>
      <c r="T26" s="239"/>
      <c r="U26" s="239"/>
      <c r="V26" s="239"/>
    </row>
    <row r="27" spans="1:22" ht="15.75" customHeight="1">
      <c r="A27" s="268"/>
      <c r="B27" s="514" t="s">
        <v>9735</v>
      </c>
      <c r="C27" s="338" t="s">
        <v>5020</v>
      </c>
      <c r="D27" s="338">
        <v>1</v>
      </c>
      <c r="E27" s="1356">
        <v>1012.2</v>
      </c>
      <c r="F27" s="110"/>
      <c r="G27" s="342" t="s">
        <v>9736</v>
      </c>
      <c r="H27" s="268"/>
      <c r="I27" s="1320"/>
      <c r="J27" s="268"/>
      <c r="K27" s="258"/>
      <c r="L27" s="1319">
        <f t="shared" si="4"/>
        <v>0</v>
      </c>
      <c r="M27" s="258"/>
      <c r="N27" s="337">
        <f t="shared" si="5"/>
        <v>0</v>
      </c>
      <c r="O27" s="258"/>
      <c r="P27" s="239"/>
      <c r="Q27" s="514" t="s">
        <v>9735</v>
      </c>
      <c r="R27" s="1035" t="s">
        <v>5216</v>
      </c>
      <c r="S27" s="110"/>
      <c r="T27" s="239"/>
      <c r="U27" s="239"/>
      <c r="V27" s="239"/>
    </row>
    <row r="28" spans="1:22" ht="15.75" customHeight="1">
      <c r="A28" s="268"/>
      <c r="B28" s="514" t="s">
        <v>9737</v>
      </c>
      <c r="C28" s="338" t="s">
        <v>5020</v>
      </c>
      <c r="D28" s="338">
        <v>1</v>
      </c>
      <c r="E28" s="1356">
        <v>1922.8000000000002</v>
      </c>
      <c r="F28" s="110"/>
      <c r="G28" s="342" t="s">
        <v>9738</v>
      </c>
      <c r="H28" s="268"/>
      <c r="I28" s="1320"/>
      <c r="J28" s="268"/>
      <c r="K28" s="258"/>
      <c r="L28" s="1319">
        <f t="shared" si="4"/>
        <v>0</v>
      </c>
      <c r="M28" s="258"/>
      <c r="N28" s="337">
        <f t="shared" si="5"/>
        <v>0</v>
      </c>
      <c r="O28" s="258"/>
      <c r="P28" s="239"/>
      <c r="Q28" s="514" t="s">
        <v>9737</v>
      </c>
      <c r="R28" s="1035" t="s">
        <v>5217</v>
      </c>
      <c r="S28" s="110"/>
      <c r="T28" s="239"/>
      <c r="U28" s="239"/>
      <c r="V28" s="239"/>
    </row>
    <row r="29" spans="1:22" ht="15.75" customHeight="1">
      <c r="A29" s="268"/>
      <c r="B29" s="514" t="s">
        <v>9739</v>
      </c>
      <c r="C29" s="338" t="s">
        <v>5020</v>
      </c>
      <c r="D29" s="338">
        <v>1</v>
      </c>
      <c r="E29" s="1356">
        <v>2188.5</v>
      </c>
      <c r="F29" s="110"/>
      <c r="G29" s="342" t="s">
        <v>9740</v>
      </c>
      <c r="H29" s="268"/>
      <c r="I29" s="1320"/>
      <c r="J29" s="268"/>
      <c r="K29" s="258"/>
      <c r="L29" s="1319">
        <f t="shared" si="4"/>
        <v>0</v>
      </c>
      <c r="M29" s="258"/>
      <c r="N29" s="337">
        <f t="shared" si="5"/>
        <v>0</v>
      </c>
      <c r="O29" s="258"/>
      <c r="P29" s="239"/>
      <c r="Q29" s="514" t="s">
        <v>9739</v>
      </c>
      <c r="R29" s="1035" t="s">
        <v>5218</v>
      </c>
      <c r="S29" s="110"/>
      <c r="T29" s="239"/>
      <c r="U29" s="239"/>
      <c r="V29" s="239"/>
    </row>
    <row r="30" spans="1:22" ht="15.75" customHeight="1" thickBot="1">
      <c r="A30" s="268"/>
      <c r="B30" s="517" t="s">
        <v>9741</v>
      </c>
      <c r="C30" s="407" t="s">
        <v>5020</v>
      </c>
      <c r="D30" s="407">
        <v>1</v>
      </c>
      <c r="E30" s="1358">
        <v>1960.85</v>
      </c>
      <c r="F30" s="110"/>
      <c r="G30" s="408" t="s">
        <v>9742</v>
      </c>
      <c r="H30" s="268"/>
      <c r="I30" s="1324"/>
      <c r="J30" s="268"/>
      <c r="K30" s="258"/>
      <c r="L30" s="1319">
        <f t="shared" si="4"/>
        <v>0</v>
      </c>
      <c r="M30" s="258"/>
      <c r="N30" s="337">
        <f t="shared" si="5"/>
        <v>0</v>
      </c>
      <c r="O30" s="258"/>
      <c r="P30" s="239"/>
      <c r="Q30" s="517" t="s">
        <v>9741</v>
      </c>
      <c r="R30" s="1358" t="s">
        <v>5219</v>
      </c>
      <c r="S30" s="110"/>
      <c r="T30" s="239"/>
      <c r="U30" s="239"/>
      <c r="V30" s="239"/>
    </row>
    <row r="31" spans="1:22" ht="15.75" customHeight="1" thickTop="1" thickBot="1">
      <c r="A31" s="268"/>
      <c r="B31" s="1359"/>
      <c r="C31" s="1360"/>
      <c r="D31" s="1360"/>
      <c r="E31" s="401"/>
      <c r="F31" s="110"/>
      <c r="G31" s="1361"/>
      <c r="H31" s="268"/>
      <c r="I31" s="268"/>
      <c r="J31" s="268"/>
      <c r="K31" s="258"/>
      <c r="L31" s="239"/>
      <c r="M31" s="258"/>
      <c r="N31" s="239"/>
      <c r="O31" s="258"/>
      <c r="P31" s="239"/>
      <c r="Q31" s="1359"/>
      <c r="R31" s="401"/>
      <c r="S31" s="110"/>
      <c r="T31" s="239"/>
      <c r="U31" s="239"/>
      <c r="V31" s="239"/>
    </row>
    <row r="32" spans="1:22" ht="15.75" customHeight="1" thickTop="1" thickBot="1">
      <c r="A32" s="268"/>
      <c r="B32" s="445" t="s">
        <v>6187</v>
      </c>
      <c r="C32" s="536"/>
      <c r="D32" s="536"/>
      <c r="E32" s="536"/>
      <c r="F32" s="1329"/>
      <c r="G32" s="623"/>
      <c r="H32" s="268"/>
      <c r="I32" s="268"/>
      <c r="J32" s="268"/>
      <c r="K32" s="258"/>
      <c r="L32" s="239"/>
      <c r="M32" s="258"/>
      <c r="N32" s="239"/>
      <c r="O32" s="258"/>
      <c r="P32" s="239"/>
      <c r="Q32" s="445" t="s">
        <v>6187</v>
      </c>
      <c r="R32" s="536"/>
      <c r="S32" s="1329"/>
      <c r="T32" s="239"/>
      <c r="U32" s="239"/>
      <c r="V32" s="239"/>
    </row>
    <row r="33" spans="1:22" ht="15.75" customHeight="1" thickTop="1">
      <c r="A33" s="268"/>
      <c r="B33" s="893" t="s">
        <v>9743</v>
      </c>
      <c r="C33" s="852" t="s">
        <v>10989</v>
      </c>
      <c r="D33" s="852">
        <v>0</v>
      </c>
      <c r="E33" s="1835">
        <v>2672</v>
      </c>
      <c r="F33" s="207"/>
      <c r="G33" s="896" t="s">
        <v>9744</v>
      </c>
      <c r="H33" s="268"/>
      <c r="I33" s="1318"/>
      <c r="J33" s="268"/>
      <c r="K33" s="258"/>
      <c r="L33" s="1319">
        <f t="shared" ref="L33:L36" si="6">IF( SUM( N33:N33 ) = 0, 0, $N$5 )</f>
        <v>0</v>
      </c>
      <c r="M33" s="258"/>
      <c r="N33" s="337">
        <f t="shared" ref="N33:N36" si="7" xml:space="preserve"> IF( ISNUMBER(E33 ), 0, 1 )</f>
        <v>0</v>
      </c>
      <c r="O33" s="258"/>
      <c r="P33" s="239"/>
      <c r="Q33" s="893" t="s">
        <v>9743</v>
      </c>
      <c r="R33" s="1340" t="s">
        <v>5220</v>
      </c>
      <c r="S33" s="207"/>
      <c r="T33" s="239"/>
      <c r="U33" s="239"/>
      <c r="V33" s="239"/>
    </row>
    <row r="34" spans="1:22" ht="15.75" customHeight="1">
      <c r="A34" s="268"/>
      <c r="B34" s="897" t="s">
        <v>9745</v>
      </c>
      <c r="C34" s="898" t="s">
        <v>1096</v>
      </c>
      <c r="D34" s="898">
        <v>0</v>
      </c>
      <c r="E34" s="1836">
        <v>56</v>
      </c>
      <c r="F34" s="441"/>
      <c r="G34" s="901" t="s">
        <v>9746</v>
      </c>
      <c r="H34" s="268"/>
      <c r="I34" s="1320"/>
      <c r="J34" s="268"/>
      <c r="K34" s="258"/>
      <c r="L34" s="1319">
        <f t="shared" si="6"/>
        <v>0</v>
      </c>
      <c r="M34" s="258"/>
      <c r="N34" s="337">
        <f t="shared" si="7"/>
        <v>0</v>
      </c>
      <c r="O34" s="258"/>
      <c r="P34" s="239"/>
      <c r="Q34" s="897" t="s">
        <v>9745</v>
      </c>
      <c r="R34" s="1341" t="s">
        <v>5221</v>
      </c>
      <c r="S34" s="441"/>
      <c r="T34" s="239"/>
      <c r="U34" s="239"/>
      <c r="V34" s="239"/>
    </row>
    <row r="35" spans="1:22" ht="15.75" customHeight="1">
      <c r="A35" s="268"/>
      <c r="B35" s="897" t="s">
        <v>9747</v>
      </c>
      <c r="C35" s="898" t="s">
        <v>1096</v>
      </c>
      <c r="D35" s="898">
        <v>2</v>
      </c>
      <c r="E35" s="1362">
        <v>0.9</v>
      </c>
      <c r="F35" s="441"/>
      <c r="G35" s="901" t="s">
        <v>9748</v>
      </c>
      <c r="H35" s="268"/>
      <c r="I35" s="1320"/>
      <c r="J35" s="268"/>
      <c r="K35" s="258"/>
      <c r="L35" s="1319">
        <f t="shared" si="6"/>
        <v>0</v>
      </c>
      <c r="M35" s="258"/>
      <c r="N35" s="337">
        <f t="shared" si="7"/>
        <v>0</v>
      </c>
      <c r="O35" s="258"/>
      <c r="P35" s="239"/>
      <c r="Q35" s="897" t="str">
        <f>B35</f>
        <v>Compliance Risk Index</v>
      </c>
      <c r="R35" s="1362" t="s">
        <v>9749</v>
      </c>
      <c r="S35" s="441"/>
      <c r="T35" s="239"/>
      <c r="U35" s="239"/>
      <c r="V35" s="239"/>
    </row>
    <row r="36" spans="1:22" ht="15.75" customHeight="1" thickBot="1">
      <c r="A36" s="268"/>
      <c r="B36" s="935" t="s">
        <v>9750</v>
      </c>
      <c r="C36" s="909" t="s">
        <v>1096</v>
      </c>
      <c r="D36" s="909">
        <v>0</v>
      </c>
      <c r="E36" s="1837">
        <v>29.5</v>
      </c>
      <c r="F36" s="207"/>
      <c r="G36" s="912" t="s">
        <v>9751</v>
      </c>
      <c r="H36" s="268"/>
      <c r="I36" s="1324"/>
      <c r="J36" s="268"/>
      <c r="K36" s="258"/>
      <c r="L36" s="1319">
        <f t="shared" si="6"/>
        <v>0</v>
      </c>
      <c r="M36" s="258"/>
      <c r="N36" s="337">
        <f t="shared" si="7"/>
        <v>0</v>
      </c>
      <c r="O36" s="258"/>
      <c r="P36" s="239"/>
      <c r="Q36" s="935" t="s">
        <v>9750</v>
      </c>
      <c r="R36" s="1343" t="s">
        <v>5223</v>
      </c>
      <c r="S36" s="207"/>
      <c r="T36" s="239"/>
      <c r="U36" s="239"/>
      <c r="V36" s="239"/>
    </row>
    <row r="37" spans="1:22" ht="10.5" customHeight="1" thickTop="1">
      <c r="A37" s="268"/>
      <c r="B37" s="1359"/>
      <c r="C37" s="1360"/>
      <c r="D37" s="1360"/>
      <c r="E37" s="401"/>
      <c r="F37" s="110"/>
      <c r="G37" s="1015"/>
      <c r="H37" s="268"/>
      <c r="I37" s="268"/>
      <c r="J37" s="268"/>
      <c r="K37" s="239"/>
      <c r="L37" s="239"/>
      <c r="M37" s="239"/>
      <c r="N37" s="239"/>
      <c r="O37" s="239"/>
      <c r="P37" s="239"/>
      <c r="Q37" s="239"/>
      <c r="R37" s="239"/>
      <c r="S37" s="239"/>
      <c r="T37" s="239"/>
      <c r="U37" s="239"/>
      <c r="V37" s="239"/>
    </row>
    <row r="38" spans="1:22" ht="28.5" customHeight="1">
      <c r="A38" s="268"/>
      <c r="B38" s="268"/>
      <c r="C38" s="268"/>
      <c r="D38" s="268"/>
      <c r="E38" s="268"/>
      <c r="F38" s="268"/>
      <c r="G38" s="268"/>
      <c r="H38" s="268"/>
      <c r="I38" s="268"/>
      <c r="J38" s="268"/>
      <c r="K38" s="239"/>
      <c r="L38" s="239"/>
      <c r="M38" s="239"/>
      <c r="N38" s="239"/>
      <c r="O38" s="239"/>
      <c r="P38" s="239"/>
      <c r="Q38" s="239"/>
      <c r="R38" s="239"/>
      <c r="S38" s="239"/>
      <c r="T38" s="239"/>
      <c r="U38" s="239"/>
      <c r="V38" s="239"/>
    </row>
    <row r="39" spans="1:22" ht="15.75">
      <c r="A39" s="268"/>
      <c r="B39" s="268"/>
      <c r="C39" s="268"/>
      <c r="D39" s="268"/>
      <c r="E39" s="268"/>
      <c r="F39" s="268"/>
      <c r="G39" s="268"/>
      <c r="H39" s="268"/>
      <c r="I39" s="268"/>
      <c r="J39" s="268"/>
      <c r="K39" s="239"/>
      <c r="L39" s="239"/>
      <c r="M39" s="239"/>
      <c r="N39" s="239"/>
      <c r="O39" s="239"/>
      <c r="P39" s="239"/>
      <c r="Q39" s="239"/>
      <c r="R39" s="239"/>
      <c r="S39" s="239"/>
      <c r="T39" s="239"/>
      <c r="U39" s="239"/>
      <c r="V39" s="239"/>
    </row>
  </sheetData>
  <sheetProtection formatColumns="0" formatRows="0"/>
  <mergeCells count="2">
    <mergeCell ref="B3:I3"/>
    <mergeCell ref="Q3:S3"/>
  </mergeCells>
  <conditionalFormatting sqref="L8:L15">
    <cfRule type="cellIs" dxfId="77" priority="6" operator="equal">
      <formula>0</formula>
    </cfRule>
  </conditionalFormatting>
  <conditionalFormatting sqref="L18:L20">
    <cfRule type="cellIs" dxfId="76" priority="3" operator="equal">
      <formula>0</formula>
    </cfRule>
  </conditionalFormatting>
  <conditionalFormatting sqref="L23:L30">
    <cfRule type="cellIs" dxfId="75" priority="2" operator="equal">
      <formula>0</formula>
    </cfRule>
  </conditionalFormatting>
  <conditionalFormatting sqref="L33:L36">
    <cfRule type="cellIs" dxfId="74" priority="1" operator="equal">
      <formula>0</formula>
    </cfRule>
  </conditionalFormatting>
  <dataValidations count="1">
    <dataValidation type="custom" allowBlank="1" showErrorMessage="1" errorTitle="Input Error" error="Please enter a numeric value." sqref="E8:E15 E18:E20 E23:E30 E33:E36">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A1:AA38"/>
  <sheetViews>
    <sheetView showGridLines="0" zoomScale="70" zoomScaleNormal="70" zoomScaleSheetLayoutView="100" workbookViewId="0">
      <selection activeCell="F33" sqref="F33"/>
    </sheetView>
  </sheetViews>
  <sheetFormatPr defaultColWidth="9" defaultRowHeight="14.25"/>
  <cols>
    <col min="1" max="1" width="1.625" style="239" customWidth="1"/>
    <col min="2" max="2" width="77.5" style="239" customWidth="1"/>
    <col min="3" max="3" width="7" style="239" customWidth="1"/>
    <col min="4" max="4" width="5.125" style="239" customWidth="1"/>
    <col min="5" max="5" width="20.625" style="239" customWidth="1"/>
    <col min="6" max="6" width="19.125" style="239" customWidth="1"/>
    <col min="7" max="8" width="12.5" style="239" customWidth="1"/>
    <col min="9" max="9" width="1.625" style="239" customWidth="1"/>
    <col min="10" max="10" width="12.5" style="239" customWidth="1"/>
    <col min="11" max="11" width="1.625" style="239" customWidth="1"/>
    <col min="12" max="12" width="33.625" style="238" customWidth="1"/>
    <col min="13" max="14" width="1.625" style="239" customWidth="1"/>
    <col min="15" max="15" width="25" style="239" customWidth="1"/>
    <col min="16" max="16" width="1.625" style="239" customWidth="1"/>
    <col min="17" max="19" width="12.5" style="239" hidden="1" customWidth="1"/>
    <col min="20" max="20" width="1.625" style="239" hidden="1" customWidth="1"/>
    <col min="21" max="21" width="1.625" style="239" customWidth="1"/>
    <col min="22" max="22" width="49.125" style="239" bestFit="1" customWidth="1"/>
    <col min="23" max="26" width="17.5" style="239" customWidth="1"/>
    <col min="27" max="27" width="1.625" style="239" customWidth="1"/>
    <col min="28" max="16384" width="9" style="239"/>
  </cols>
  <sheetData>
    <row r="1" spans="1:27" ht="30.75" customHeight="1">
      <c r="B1" s="1316" t="s">
        <v>659</v>
      </c>
      <c r="C1" s="1316"/>
      <c r="D1" s="1316"/>
      <c r="E1" s="1316"/>
      <c r="F1" s="1316"/>
      <c r="G1" s="1316"/>
      <c r="H1" s="1316"/>
      <c r="I1" s="1316"/>
      <c r="J1" s="1316"/>
      <c r="N1" s="258"/>
      <c r="P1" s="258"/>
      <c r="T1" s="258"/>
      <c r="V1" s="1316" t="s">
        <v>11001</v>
      </c>
      <c r="W1" s="1316"/>
      <c r="X1" s="1316"/>
      <c r="Y1" s="1316"/>
      <c r="Z1" s="1316"/>
      <c r="AA1" s="1316"/>
    </row>
    <row r="2" spans="1:27" ht="30.75" customHeight="1">
      <c r="B2" s="1316" t="str">
        <f>Validation!B4</f>
        <v>South Staffordshire Water</v>
      </c>
      <c r="C2" s="584"/>
      <c r="D2" s="584"/>
      <c r="E2" s="584"/>
      <c r="F2" s="584"/>
      <c r="G2" s="584"/>
      <c r="H2" s="584"/>
      <c r="N2" s="258"/>
      <c r="P2" s="258"/>
      <c r="T2" s="258"/>
      <c r="V2" s="1316"/>
      <c r="W2" s="584"/>
      <c r="X2" s="584"/>
      <c r="Y2" s="584"/>
      <c r="Z2" s="584"/>
    </row>
    <row r="3" spans="1:27" ht="45" customHeight="1">
      <c r="B3" s="2827" t="s">
        <v>9752</v>
      </c>
      <c r="C3" s="2827"/>
      <c r="D3" s="2827"/>
      <c r="E3" s="2827"/>
      <c r="F3" s="2827"/>
      <c r="G3" s="2827"/>
      <c r="H3" s="2827"/>
      <c r="I3" s="2827"/>
      <c r="J3" s="2827"/>
      <c r="K3" s="2827"/>
      <c r="L3" s="2827"/>
      <c r="M3" s="313"/>
      <c r="N3" s="258"/>
      <c r="O3" s="1327" t="s">
        <v>6027</v>
      </c>
      <c r="P3" s="258"/>
      <c r="T3" s="258"/>
      <c r="V3" s="2827" t="s">
        <v>9752</v>
      </c>
      <c r="W3" s="2827"/>
      <c r="X3" s="2827"/>
      <c r="Y3" s="2827"/>
      <c r="Z3" s="2827"/>
      <c r="AA3" s="2827"/>
    </row>
    <row r="4" spans="1:27" ht="14.25" customHeight="1" thickBot="1">
      <c r="B4" s="1363"/>
      <c r="C4" s="1363"/>
      <c r="D4" s="1363"/>
      <c r="E4" s="1363"/>
      <c r="F4" s="1363"/>
      <c r="G4" s="1363"/>
      <c r="H4" s="1363"/>
      <c r="I4" s="1363"/>
      <c r="J4" s="1363"/>
      <c r="K4" s="1363"/>
      <c r="L4" s="1364"/>
      <c r="M4" s="268"/>
      <c r="N4" s="258"/>
      <c r="P4" s="258"/>
      <c r="Q4" s="2911" t="s">
        <v>6028</v>
      </c>
      <c r="R4" s="2911"/>
      <c r="S4" s="2911"/>
      <c r="T4" s="258"/>
      <c r="V4" s="1363"/>
      <c r="W4" s="1363"/>
      <c r="X4" s="1363"/>
      <c r="Y4" s="1363"/>
      <c r="Z4" s="1363"/>
      <c r="AA4" s="1363"/>
    </row>
    <row r="5" spans="1:27" ht="46.5" thickTop="1" thickBot="1">
      <c r="A5" s="268"/>
      <c r="B5" s="499" t="s">
        <v>6029</v>
      </c>
      <c r="C5" s="500" t="s">
        <v>6030</v>
      </c>
      <c r="D5" s="500" t="s">
        <v>5926</v>
      </c>
      <c r="E5" s="500" t="s">
        <v>8736</v>
      </c>
      <c r="F5" s="500" t="s">
        <v>8737</v>
      </c>
      <c r="G5" s="501" t="s">
        <v>9753</v>
      </c>
      <c r="H5" s="268"/>
      <c r="I5" s="313"/>
      <c r="J5" s="503" t="s">
        <v>6034</v>
      </c>
      <c r="K5" s="313"/>
      <c r="L5" s="503" t="s">
        <v>6035</v>
      </c>
      <c r="M5" s="313"/>
      <c r="N5" s="258"/>
      <c r="P5" s="258"/>
      <c r="Q5" s="321" t="s">
        <v>6036</v>
      </c>
      <c r="R5" s="321"/>
      <c r="T5" s="258"/>
      <c r="V5" s="499" t="s">
        <v>6029</v>
      </c>
      <c r="W5" s="500" t="s">
        <v>8736</v>
      </c>
      <c r="X5" s="500" t="s">
        <v>8737</v>
      </c>
      <c r="Y5" s="501" t="s">
        <v>9753</v>
      </c>
      <c r="AA5" s="313"/>
    </row>
    <row r="6" spans="1:27" ht="15.75" customHeight="1" thickTop="1" thickBot="1">
      <c r="A6" s="268"/>
      <c r="B6" s="467"/>
      <c r="C6" s="467"/>
      <c r="D6" s="467"/>
      <c r="E6" s="268"/>
      <c r="F6" s="268"/>
      <c r="G6" s="268"/>
      <c r="H6" s="268"/>
      <c r="I6" s="313"/>
      <c r="J6" s="268"/>
      <c r="K6" s="313"/>
      <c r="L6" s="788"/>
      <c r="M6" s="313"/>
      <c r="N6" s="258"/>
      <c r="P6" s="258"/>
      <c r="T6" s="258"/>
      <c r="V6" s="467"/>
      <c r="W6" s="268"/>
      <c r="X6" s="268"/>
      <c r="Y6" s="268"/>
      <c r="AA6" s="313"/>
    </row>
    <row r="7" spans="1:27" ht="15.75" customHeight="1" thickTop="1" thickBot="1">
      <c r="A7" s="268"/>
      <c r="B7" s="848" t="s">
        <v>9754</v>
      </c>
      <c r="C7" s="536"/>
      <c r="D7" s="536"/>
      <c r="E7" s="509"/>
      <c r="F7" s="509"/>
      <c r="G7" s="509"/>
      <c r="H7" s="509"/>
      <c r="I7" s="313"/>
      <c r="J7" s="268"/>
      <c r="K7" s="313"/>
      <c r="L7" s="788"/>
      <c r="M7" s="313"/>
      <c r="N7" s="258"/>
      <c r="P7" s="258"/>
      <c r="T7" s="258"/>
      <c r="V7" s="848" t="s">
        <v>9754</v>
      </c>
      <c r="W7" s="509"/>
      <c r="X7" s="509"/>
      <c r="Y7" s="509"/>
      <c r="Z7" s="509"/>
      <c r="AA7" s="313"/>
    </row>
    <row r="8" spans="1:27" ht="15.75" customHeight="1" thickTop="1">
      <c r="A8" s="268"/>
      <c r="B8" s="505" t="s">
        <v>9755</v>
      </c>
      <c r="C8" s="329" t="s">
        <v>682</v>
      </c>
      <c r="D8" s="329">
        <v>3</v>
      </c>
      <c r="E8" s="960">
        <v>0</v>
      </c>
      <c r="F8" s="960">
        <v>1.8016869810987457</v>
      </c>
      <c r="G8" s="1365">
        <v>0</v>
      </c>
      <c r="H8" s="83"/>
      <c r="I8" s="313"/>
      <c r="J8" s="1111" t="s">
        <v>9756</v>
      </c>
      <c r="K8" s="313"/>
      <c r="L8" s="1366"/>
      <c r="M8" s="313"/>
      <c r="N8" s="258"/>
      <c r="O8" s="1319">
        <f>IF( SUM( Q8:S8 ) = 0, 0, $Q$5 )</f>
        <v>0</v>
      </c>
      <c r="P8" s="258"/>
      <c r="Q8" s="337">
        <f xml:space="preserve"> IF( ISNUMBER(E8 ), 0, 1 )</f>
        <v>0</v>
      </c>
      <c r="R8" s="337">
        <f t="shared" ref="R8:R12" si="0" xml:space="preserve"> IF( ISNUMBER(F8 ), 0, 1 )</f>
        <v>0</v>
      </c>
      <c r="S8" s="337">
        <f t="shared" ref="S8:S12" si="1" xml:space="preserve"> IF( ISNUMBER(G8 ), 0, 1 )</f>
        <v>0</v>
      </c>
      <c r="T8" s="258"/>
      <c r="V8" s="505" t="s">
        <v>9755</v>
      </c>
      <c r="W8" s="960" t="s">
        <v>9757</v>
      </c>
      <c r="X8" s="960" t="s">
        <v>9758</v>
      </c>
      <c r="Y8" s="1365" t="s">
        <v>9759</v>
      </c>
      <c r="Z8" s="435"/>
      <c r="AA8" s="313"/>
    </row>
    <row r="9" spans="1:27" ht="15.75" customHeight="1">
      <c r="A9" s="268"/>
      <c r="B9" s="514" t="s">
        <v>9760</v>
      </c>
      <c r="C9" s="338" t="s">
        <v>682</v>
      </c>
      <c r="D9" s="338">
        <v>3</v>
      </c>
      <c r="E9" s="962">
        <v>0</v>
      </c>
      <c r="F9" s="962">
        <v>0</v>
      </c>
      <c r="G9" s="1353">
        <v>0</v>
      </c>
      <c r="H9" s="83"/>
      <c r="I9" s="313"/>
      <c r="J9" s="1112" t="s">
        <v>9761</v>
      </c>
      <c r="K9" s="313"/>
      <c r="L9" s="1367"/>
      <c r="M9" s="313"/>
      <c r="N9" s="258"/>
      <c r="O9" s="1319">
        <f t="shared" ref="O9:O12" si="2">IF( SUM( Q9:S9 ) = 0, 0, $Q$5 )</f>
        <v>0</v>
      </c>
      <c r="P9" s="258"/>
      <c r="Q9" s="337">
        <f t="shared" ref="Q9:Q12" si="3" xml:space="preserve"> IF( ISNUMBER(E9 ), 0, 1 )</f>
        <v>0</v>
      </c>
      <c r="R9" s="337">
        <f t="shared" si="0"/>
        <v>0</v>
      </c>
      <c r="S9" s="337">
        <f t="shared" si="1"/>
        <v>0</v>
      </c>
      <c r="T9" s="258"/>
      <c r="V9" s="514" t="s">
        <v>9760</v>
      </c>
      <c r="W9" s="962" t="s">
        <v>9762</v>
      </c>
      <c r="X9" s="962" t="s">
        <v>9763</v>
      </c>
      <c r="Y9" s="1353" t="s">
        <v>9764</v>
      </c>
      <c r="Z9" s="435"/>
      <c r="AA9" s="313"/>
    </row>
    <row r="10" spans="1:27" ht="15.75" customHeight="1">
      <c r="A10" s="268"/>
      <c r="B10" s="514" t="s">
        <v>9765</v>
      </c>
      <c r="C10" s="338" t="s">
        <v>682</v>
      </c>
      <c r="D10" s="338">
        <v>3</v>
      </c>
      <c r="E10" s="962">
        <v>0</v>
      </c>
      <c r="F10" s="962">
        <v>8.3130189012541947E-3</v>
      </c>
      <c r="G10" s="1353">
        <v>0</v>
      </c>
      <c r="H10" s="83"/>
      <c r="I10" s="313"/>
      <c r="J10" s="1112" t="s">
        <v>9766</v>
      </c>
      <c r="K10" s="313"/>
      <c r="L10" s="1367"/>
      <c r="M10" s="313"/>
      <c r="N10" s="258"/>
      <c r="O10" s="1319">
        <f t="shared" si="2"/>
        <v>0</v>
      </c>
      <c r="P10" s="258"/>
      <c r="Q10" s="337">
        <f t="shared" si="3"/>
        <v>0</v>
      </c>
      <c r="R10" s="337">
        <f t="shared" si="0"/>
        <v>0</v>
      </c>
      <c r="S10" s="337">
        <f t="shared" si="1"/>
        <v>0</v>
      </c>
      <c r="T10" s="258"/>
      <c r="V10" s="514" t="s">
        <v>9765</v>
      </c>
      <c r="W10" s="962" t="s">
        <v>9767</v>
      </c>
      <c r="X10" s="962" t="s">
        <v>9768</v>
      </c>
      <c r="Y10" s="1353" t="s">
        <v>9769</v>
      </c>
      <c r="Z10" s="435"/>
      <c r="AA10" s="313"/>
    </row>
    <row r="11" spans="1:27" ht="15.75" customHeight="1">
      <c r="A11" s="268"/>
      <c r="B11" s="514" t="s">
        <v>9770</v>
      </c>
      <c r="C11" s="338" t="s">
        <v>682</v>
      </c>
      <c r="D11" s="338">
        <v>3</v>
      </c>
      <c r="E11" s="962">
        <v>0</v>
      </c>
      <c r="F11" s="962">
        <v>0.69799999999999995</v>
      </c>
      <c r="G11" s="1353">
        <v>0</v>
      </c>
      <c r="H11" s="83"/>
      <c r="I11" s="313"/>
      <c r="J11" s="1112" t="s">
        <v>9771</v>
      </c>
      <c r="K11" s="313"/>
      <c r="L11" s="1367"/>
      <c r="M11" s="313"/>
      <c r="N11" s="258"/>
      <c r="O11" s="1319">
        <f t="shared" si="2"/>
        <v>0</v>
      </c>
      <c r="P11" s="258"/>
      <c r="Q11" s="337">
        <f t="shared" si="3"/>
        <v>0</v>
      </c>
      <c r="R11" s="337">
        <f t="shared" si="0"/>
        <v>0</v>
      </c>
      <c r="S11" s="337">
        <f t="shared" si="1"/>
        <v>0</v>
      </c>
      <c r="T11" s="258"/>
      <c r="V11" s="514" t="s">
        <v>9770</v>
      </c>
      <c r="W11" s="962" t="s">
        <v>5224</v>
      </c>
      <c r="X11" s="962" t="s">
        <v>9772</v>
      </c>
      <c r="Y11" s="1353" t="s">
        <v>9773</v>
      </c>
      <c r="Z11" s="435"/>
      <c r="AA11" s="313"/>
    </row>
    <row r="12" spans="1:27" ht="15.75" customHeight="1" thickBot="1">
      <c r="A12" s="268"/>
      <c r="B12" s="517" t="s">
        <v>9774</v>
      </c>
      <c r="C12" s="407" t="s">
        <v>682</v>
      </c>
      <c r="D12" s="407">
        <v>3</v>
      </c>
      <c r="E12" s="1368">
        <v>0</v>
      </c>
      <c r="F12" s="1368">
        <v>0.23200000000000001</v>
      </c>
      <c r="G12" s="1369">
        <v>0</v>
      </c>
      <c r="H12" s="83"/>
      <c r="I12" s="313"/>
      <c r="J12" s="1114" t="s">
        <v>9775</v>
      </c>
      <c r="K12" s="313"/>
      <c r="L12" s="1370"/>
      <c r="M12" s="313"/>
      <c r="N12" s="258"/>
      <c r="O12" s="1319">
        <f t="shared" si="2"/>
        <v>0</v>
      </c>
      <c r="P12" s="258"/>
      <c r="Q12" s="337">
        <f t="shared" si="3"/>
        <v>0</v>
      </c>
      <c r="R12" s="337">
        <f t="shared" si="0"/>
        <v>0</v>
      </c>
      <c r="S12" s="337">
        <f t="shared" si="1"/>
        <v>0</v>
      </c>
      <c r="T12" s="258"/>
      <c r="V12" s="517" t="s">
        <v>9774</v>
      </c>
      <c r="W12" s="1368" t="s">
        <v>5225</v>
      </c>
      <c r="X12" s="1368" t="s">
        <v>9776</v>
      </c>
      <c r="Y12" s="1369" t="s">
        <v>9777</v>
      </c>
      <c r="Z12" s="435"/>
      <c r="AA12" s="313"/>
    </row>
    <row r="13" spans="1:27" ht="15.75" customHeight="1" thickTop="1" thickBot="1">
      <c r="A13" s="268"/>
      <c r="B13" s="1371"/>
      <c r="C13" s="115"/>
      <c r="D13" s="115"/>
      <c r="E13" s="83"/>
      <c r="F13" s="83"/>
      <c r="G13" s="83"/>
      <c r="H13" s="83"/>
      <c r="I13" s="313"/>
      <c r="J13" s="313"/>
      <c r="K13" s="313"/>
      <c r="L13" s="788"/>
      <c r="M13" s="313"/>
      <c r="N13" s="258"/>
      <c r="P13" s="258"/>
      <c r="T13" s="258"/>
      <c r="V13" s="1371"/>
      <c r="W13" s="83"/>
      <c r="X13" s="83"/>
      <c r="Y13" s="83"/>
      <c r="Z13" s="83"/>
      <c r="AA13" s="313"/>
    </row>
    <row r="14" spans="1:27" ht="15.75" customHeight="1" thickTop="1" thickBot="1">
      <c r="A14" s="268"/>
      <c r="B14" s="445" t="s">
        <v>9778</v>
      </c>
      <c r="C14" s="536"/>
      <c r="D14" s="536"/>
      <c r="E14" s="509"/>
      <c r="F14" s="509"/>
      <c r="G14" s="509"/>
      <c r="H14" s="509"/>
      <c r="I14" s="268"/>
      <c r="J14" s="268"/>
      <c r="K14" s="268"/>
      <c r="L14" s="1372"/>
      <c r="M14" s="268"/>
      <c r="N14" s="258"/>
      <c r="P14" s="258"/>
      <c r="T14" s="258"/>
      <c r="V14" s="445" t="s">
        <v>9778</v>
      </c>
      <c r="W14" s="509"/>
      <c r="X14" s="509"/>
      <c r="Y14" s="509"/>
      <c r="Z14" s="509"/>
    </row>
    <row r="15" spans="1:27" ht="15.75" customHeight="1" thickTop="1">
      <c r="A15" s="268"/>
      <c r="B15" s="505" t="s">
        <v>9779</v>
      </c>
      <c r="C15" s="329" t="s">
        <v>1806</v>
      </c>
      <c r="D15" s="329">
        <v>3</v>
      </c>
      <c r="E15" s="960">
        <v>0</v>
      </c>
      <c r="F15" s="960">
        <v>5.6349999999999998</v>
      </c>
      <c r="G15" s="1365">
        <v>0</v>
      </c>
      <c r="H15" s="83"/>
      <c r="I15" s="268"/>
      <c r="J15" s="1111" t="s">
        <v>9780</v>
      </c>
      <c r="K15" s="1373"/>
      <c r="L15" s="1374"/>
      <c r="M15" s="1373"/>
      <c r="N15" s="258"/>
      <c r="O15" s="1319">
        <f t="shared" ref="O15:O24" si="4">IF( SUM( Q15:S15 ) = 0, 0, $Q$5 )</f>
        <v>0</v>
      </c>
      <c r="P15" s="258"/>
      <c r="Q15" s="337">
        <f t="shared" ref="Q15:Q21" si="5" xml:space="preserve"> IF( ISNUMBER(E15 ), 0, 1 )</f>
        <v>0</v>
      </c>
      <c r="R15" s="337">
        <f t="shared" ref="R15:R24" si="6" xml:space="preserve"> IF( ISNUMBER(F15 ), 0, 1 )</f>
        <v>0</v>
      </c>
      <c r="S15" s="337">
        <f t="shared" ref="S15:S24" si="7" xml:space="preserve"> IF( ISNUMBER(G15 ), 0, 1 )</f>
        <v>0</v>
      </c>
      <c r="T15" s="258"/>
      <c r="V15" s="505" t="s">
        <v>9779</v>
      </c>
      <c r="W15" s="960" t="s">
        <v>9781</v>
      </c>
      <c r="X15" s="960" t="s">
        <v>9782</v>
      </c>
      <c r="Y15" s="1365" t="s">
        <v>9783</v>
      </c>
      <c r="Z15" s="435"/>
    </row>
    <row r="16" spans="1:27" ht="15.75" customHeight="1">
      <c r="A16" s="268"/>
      <c r="B16" s="514" t="s">
        <v>9784</v>
      </c>
      <c r="C16" s="338" t="s">
        <v>1806</v>
      </c>
      <c r="D16" s="338">
        <v>3</v>
      </c>
      <c r="E16" s="962">
        <v>0</v>
      </c>
      <c r="F16" s="962">
        <v>0</v>
      </c>
      <c r="G16" s="1353">
        <v>0</v>
      </c>
      <c r="H16" s="83"/>
      <c r="I16" s="268"/>
      <c r="J16" s="1112" t="s">
        <v>9785</v>
      </c>
      <c r="K16" s="1373"/>
      <c r="L16" s="1375"/>
      <c r="M16" s="1373"/>
      <c r="N16" s="258"/>
      <c r="O16" s="1319">
        <f t="shared" si="4"/>
        <v>0</v>
      </c>
      <c r="P16" s="258"/>
      <c r="Q16" s="337">
        <f t="shared" si="5"/>
        <v>0</v>
      </c>
      <c r="R16" s="337">
        <f t="shared" si="6"/>
        <v>0</v>
      </c>
      <c r="S16" s="337">
        <f t="shared" si="7"/>
        <v>0</v>
      </c>
      <c r="T16" s="258"/>
      <c r="V16" s="514" t="s">
        <v>9784</v>
      </c>
      <c r="W16" s="962" t="s">
        <v>9786</v>
      </c>
      <c r="X16" s="962" t="s">
        <v>9787</v>
      </c>
      <c r="Y16" s="1353" t="s">
        <v>9788</v>
      </c>
      <c r="Z16" s="435"/>
    </row>
    <row r="17" spans="1:27" ht="15.75" customHeight="1">
      <c r="A17" s="268"/>
      <c r="B17" s="514" t="s">
        <v>9789</v>
      </c>
      <c r="C17" s="338" t="s">
        <v>1806</v>
      </c>
      <c r="D17" s="338">
        <v>3</v>
      </c>
      <c r="E17" s="962">
        <v>0</v>
      </c>
      <c r="F17" s="962">
        <v>2.5999999999999999E-2</v>
      </c>
      <c r="G17" s="1353">
        <v>0</v>
      </c>
      <c r="H17" s="83"/>
      <c r="I17" s="268"/>
      <c r="J17" s="1112" t="s">
        <v>9790</v>
      </c>
      <c r="K17" s="1373"/>
      <c r="L17" s="1375"/>
      <c r="M17" s="1373"/>
      <c r="N17" s="258"/>
      <c r="O17" s="1319">
        <f t="shared" si="4"/>
        <v>0</v>
      </c>
      <c r="P17" s="258"/>
      <c r="Q17" s="337">
        <f t="shared" si="5"/>
        <v>0</v>
      </c>
      <c r="R17" s="337">
        <f t="shared" si="6"/>
        <v>0</v>
      </c>
      <c r="S17" s="337">
        <f t="shared" si="7"/>
        <v>0</v>
      </c>
      <c r="T17" s="258"/>
      <c r="V17" s="514" t="s">
        <v>9789</v>
      </c>
      <c r="W17" s="962" t="s">
        <v>9791</v>
      </c>
      <c r="X17" s="962" t="s">
        <v>9792</v>
      </c>
      <c r="Y17" s="1353" t="s">
        <v>9793</v>
      </c>
      <c r="Z17" s="435"/>
    </row>
    <row r="18" spans="1:27" ht="15.75" customHeight="1">
      <c r="A18" s="268"/>
      <c r="B18" s="514" t="s">
        <v>9794</v>
      </c>
      <c r="C18" s="338" t="s">
        <v>1806</v>
      </c>
      <c r="D18" s="338">
        <v>3</v>
      </c>
      <c r="E18" s="962">
        <v>0</v>
      </c>
      <c r="F18" s="962">
        <v>2.2309999999999999</v>
      </c>
      <c r="G18" s="1353">
        <v>0</v>
      </c>
      <c r="H18" s="83"/>
      <c r="I18" s="268"/>
      <c r="J18" s="1112" t="s">
        <v>9795</v>
      </c>
      <c r="K18" s="1373"/>
      <c r="L18" s="1375"/>
      <c r="M18" s="1373"/>
      <c r="N18" s="258"/>
      <c r="O18" s="1319">
        <f t="shared" si="4"/>
        <v>0</v>
      </c>
      <c r="P18" s="258"/>
      <c r="Q18" s="337">
        <f t="shared" si="5"/>
        <v>0</v>
      </c>
      <c r="R18" s="337">
        <f t="shared" si="6"/>
        <v>0</v>
      </c>
      <c r="S18" s="337">
        <f t="shared" si="7"/>
        <v>0</v>
      </c>
      <c r="T18" s="258"/>
      <c r="V18" s="514" t="s">
        <v>9794</v>
      </c>
      <c r="W18" s="962" t="s">
        <v>5226</v>
      </c>
      <c r="X18" s="962" t="s">
        <v>9796</v>
      </c>
      <c r="Y18" s="1353" t="s">
        <v>9797</v>
      </c>
      <c r="Z18" s="435"/>
    </row>
    <row r="19" spans="1:27" ht="15.75" customHeight="1">
      <c r="A19" s="268"/>
      <c r="B19" s="514" t="s">
        <v>9798</v>
      </c>
      <c r="C19" s="338" t="s">
        <v>1806</v>
      </c>
      <c r="D19" s="338">
        <v>3</v>
      </c>
      <c r="E19" s="962">
        <v>0</v>
      </c>
      <c r="F19" s="962">
        <v>1.2</v>
      </c>
      <c r="G19" s="1353">
        <v>0</v>
      </c>
      <c r="H19" s="83"/>
      <c r="I19" s="268"/>
      <c r="J19" s="1112" t="s">
        <v>9799</v>
      </c>
      <c r="K19" s="1373"/>
      <c r="L19" s="1375"/>
      <c r="M19" s="1373"/>
      <c r="N19" s="258"/>
      <c r="O19" s="1319">
        <f t="shared" si="4"/>
        <v>0</v>
      </c>
      <c r="P19" s="258"/>
      <c r="Q19" s="337">
        <f t="shared" si="5"/>
        <v>0</v>
      </c>
      <c r="R19" s="337">
        <f t="shared" si="6"/>
        <v>0</v>
      </c>
      <c r="S19" s="337">
        <f t="shared" si="7"/>
        <v>0</v>
      </c>
      <c r="T19" s="258"/>
      <c r="V19" s="514" t="s">
        <v>9798</v>
      </c>
      <c r="W19" s="962" t="s">
        <v>5227</v>
      </c>
      <c r="X19" s="962" t="s">
        <v>9800</v>
      </c>
      <c r="Y19" s="1353" t="s">
        <v>9801</v>
      </c>
      <c r="Z19" s="435"/>
    </row>
    <row r="20" spans="1:27" ht="15.75" customHeight="1">
      <c r="A20" s="268"/>
      <c r="B20" s="514" t="s">
        <v>11261</v>
      </c>
      <c r="C20" s="338" t="s">
        <v>4996</v>
      </c>
      <c r="D20" s="338">
        <v>2</v>
      </c>
      <c r="E20" s="1376">
        <v>0</v>
      </c>
      <c r="F20" s="1376">
        <v>0.35</v>
      </c>
      <c r="G20" s="1321">
        <v>0</v>
      </c>
      <c r="H20" s="83"/>
      <c r="I20" s="268"/>
      <c r="J20" s="1112" t="s">
        <v>9803</v>
      </c>
      <c r="K20" s="1373"/>
      <c r="L20" s="1375"/>
      <c r="M20" s="1373"/>
      <c r="N20" s="258"/>
      <c r="O20" s="1319">
        <f t="shared" si="4"/>
        <v>0</v>
      </c>
      <c r="P20" s="258"/>
      <c r="Q20" s="337">
        <f t="shared" si="5"/>
        <v>0</v>
      </c>
      <c r="R20" s="337">
        <f t="shared" si="6"/>
        <v>0</v>
      </c>
      <c r="S20" s="337">
        <f t="shared" si="7"/>
        <v>0</v>
      </c>
      <c r="T20" s="258"/>
      <c r="V20" s="514" t="s">
        <v>9802</v>
      </c>
      <c r="W20" s="1376" t="s">
        <v>9804</v>
      </c>
      <c r="X20" s="1376" t="s">
        <v>9805</v>
      </c>
      <c r="Y20" s="1321" t="s">
        <v>9806</v>
      </c>
      <c r="Z20" s="435"/>
    </row>
    <row r="21" spans="1:27" ht="15.75" customHeight="1">
      <c r="A21" s="268"/>
      <c r="B21" s="514" t="s">
        <v>11262</v>
      </c>
      <c r="C21" s="338" t="s">
        <v>4996</v>
      </c>
      <c r="D21" s="338">
        <v>2</v>
      </c>
      <c r="E21" s="1376">
        <v>0</v>
      </c>
      <c r="F21" s="1376">
        <v>0</v>
      </c>
      <c r="G21" s="1321">
        <v>0</v>
      </c>
      <c r="H21" s="83"/>
      <c r="I21" s="268"/>
      <c r="J21" s="1112" t="s">
        <v>9808</v>
      </c>
      <c r="K21" s="1373"/>
      <c r="L21" s="1375"/>
      <c r="M21" s="1373"/>
      <c r="N21" s="258"/>
      <c r="O21" s="1319">
        <f t="shared" si="4"/>
        <v>0</v>
      </c>
      <c r="P21" s="258"/>
      <c r="Q21" s="337">
        <f t="shared" si="5"/>
        <v>0</v>
      </c>
      <c r="R21" s="337">
        <f t="shared" si="6"/>
        <v>0</v>
      </c>
      <c r="S21" s="337">
        <f t="shared" si="7"/>
        <v>0</v>
      </c>
      <c r="T21" s="258"/>
      <c r="V21" s="514" t="s">
        <v>9807</v>
      </c>
      <c r="W21" s="1376" t="s">
        <v>9809</v>
      </c>
      <c r="X21" s="1376" t="s">
        <v>9810</v>
      </c>
      <c r="Y21" s="1321" t="s">
        <v>9811</v>
      </c>
      <c r="Z21" s="435"/>
    </row>
    <row r="22" spans="1:27" ht="15.75" customHeight="1">
      <c r="A22" s="268"/>
      <c r="B22" s="514" t="s">
        <v>9812</v>
      </c>
      <c r="C22" s="338" t="s">
        <v>4996</v>
      </c>
      <c r="D22" s="338">
        <v>2</v>
      </c>
      <c r="E22" s="1377"/>
      <c r="F22" s="1376">
        <v>0</v>
      </c>
      <c r="G22" s="1321">
        <v>0</v>
      </c>
      <c r="H22" s="83"/>
      <c r="I22" s="268"/>
      <c r="J22" s="1112" t="s">
        <v>9813</v>
      </c>
      <c r="K22" s="1373"/>
      <c r="L22" s="1375"/>
      <c r="M22" s="1373"/>
      <c r="N22" s="258"/>
      <c r="O22" s="1319">
        <f t="shared" si="4"/>
        <v>0</v>
      </c>
      <c r="P22" s="258"/>
      <c r="R22" s="337">
        <f t="shared" si="6"/>
        <v>0</v>
      </c>
      <c r="S22" s="337">
        <f t="shared" si="7"/>
        <v>0</v>
      </c>
      <c r="T22" s="258"/>
      <c r="V22" s="514" t="s">
        <v>9812</v>
      </c>
      <c r="W22" s="1377"/>
      <c r="X22" s="1376" t="s">
        <v>9814</v>
      </c>
      <c r="Y22" s="1321" t="s">
        <v>9815</v>
      </c>
      <c r="Z22" s="435"/>
    </row>
    <row r="23" spans="1:27" ht="15.75" customHeight="1">
      <c r="A23" s="268"/>
      <c r="B23" s="514" t="s">
        <v>9816</v>
      </c>
      <c r="C23" s="338" t="s">
        <v>4996</v>
      </c>
      <c r="D23" s="338">
        <v>2</v>
      </c>
      <c r="E23" s="1377"/>
      <c r="F23" s="1376">
        <v>0</v>
      </c>
      <c r="G23" s="1321">
        <v>0</v>
      </c>
      <c r="H23" s="83"/>
      <c r="I23" s="268"/>
      <c r="J23" s="1112" t="s">
        <v>9817</v>
      </c>
      <c r="K23" s="1373"/>
      <c r="L23" s="1375"/>
      <c r="M23" s="1373"/>
      <c r="N23" s="258"/>
      <c r="O23" s="1319">
        <f t="shared" si="4"/>
        <v>0</v>
      </c>
      <c r="P23" s="258"/>
      <c r="R23" s="337">
        <f t="shared" si="6"/>
        <v>0</v>
      </c>
      <c r="S23" s="337">
        <f t="shared" si="7"/>
        <v>0</v>
      </c>
      <c r="T23" s="258"/>
      <c r="V23" s="514" t="s">
        <v>9816</v>
      </c>
      <c r="W23" s="1377"/>
      <c r="X23" s="1376" t="s">
        <v>9818</v>
      </c>
      <c r="Y23" s="1321" t="s">
        <v>9819</v>
      </c>
      <c r="Z23" s="435"/>
    </row>
    <row r="24" spans="1:27" ht="15.75" customHeight="1" thickBot="1">
      <c r="A24" s="268"/>
      <c r="B24" s="517" t="s">
        <v>9820</v>
      </c>
      <c r="C24" s="407" t="s">
        <v>1083</v>
      </c>
      <c r="D24" s="407">
        <v>1</v>
      </c>
      <c r="E24" s="1378">
        <v>16.600000000000001</v>
      </c>
      <c r="F24" s="1378">
        <v>32.799999999999997</v>
      </c>
      <c r="G24" s="1358">
        <v>0</v>
      </c>
      <c r="H24" s="83"/>
      <c r="I24" s="268"/>
      <c r="J24" s="1114" t="s">
        <v>9821</v>
      </c>
      <c r="K24" s="1373"/>
      <c r="L24" s="1379"/>
      <c r="M24" s="1373"/>
      <c r="N24" s="258"/>
      <c r="O24" s="1319">
        <f t="shared" si="4"/>
        <v>0</v>
      </c>
      <c r="P24" s="258"/>
      <c r="Q24" s="337">
        <f t="shared" ref="Q24" si="8" xml:space="preserve"> IF( ISNUMBER(E24 ), 0, 1 )</f>
        <v>0</v>
      </c>
      <c r="R24" s="337">
        <f t="shared" si="6"/>
        <v>0</v>
      </c>
      <c r="S24" s="337">
        <f t="shared" si="7"/>
        <v>0</v>
      </c>
      <c r="T24" s="258"/>
      <c r="V24" s="517" t="s">
        <v>9820</v>
      </c>
      <c r="W24" s="1378" t="s">
        <v>5228</v>
      </c>
      <c r="X24" s="1378" t="s">
        <v>9822</v>
      </c>
      <c r="Y24" s="1358" t="s">
        <v>9823</v>
      </c>
      <c r="Z24" s="435"/>
    </row>
    <row r="25" spans="1:27" ht="15.75" customHeight="1" thickTop="1" thickBot="1">
      <c r="A25" s="268"/>
      <c r="B25" s="1371"/>
      <c r="C25" s="115"/>
      <c r="D25" s="115"/>
      <c r="E25" s="83"/>
      <c r="F25" s="83"/>
      <c r="G25" s="83"/>
      <c r="H25" s="83"/>
      <c r="I25" s="268"/>
      <c r="J25" s="1373"/>
      <c r="K25" s="1373"/>
      <c r="L25" s="1380"/>
      <c r="M25" s="1373"/>
      <c r="N25" s="258"/>
      <c r="P25" s="258"/>
      <c r="T25" s="258"/>
      <c r="V25" s="1371"/>
      <c r="W25" s="83"/>
      <c r="X25" s="83"/>
      <c r="Y25" s="83"/>
      <c r="Z25" s="83"/>
    </row>
    <row r="26" spans="1:27" ht="15.75" customHeight="1" thickTop="1" thickBot="1">
      <c r="A26" s="268"/>
      <c r="B26" s="1381" t="s">
        <v>9824</v>
      </c>
      <c r="C26" s="500" t="s">
        <v>6030</v>
      </c>
      <c r="D26" s="500" t="s">
        <v>5926</v>
      </c>
      <c r="E26" s="500" t="s">
        <v>9825</v>
      </c>
      <c r="F26" s="500" t="s">
        <v>9826</v>
      </c>
      <c r="G26" s="501" t="s">
        <v>6106</v>
      </c>
      <c r="H26" s="268"/>
      <c r="I26" s="268"/>
      <c r="J26" s="268"/>
      <c r="K26" s="268"/>
      <c r="L26" s="1372"/>
      <c r="M26" s="268"/>
      <c r="N26" s="258"/>
      <c r="P26" s="258"/>
      <c r="T26" s="258"/>
      <c r="V26" s="1381" t="s">
        <v>9827</v>
      </c>
      <c r="W26" s="500" t="s">
        <v>9825</v>
      </c>
      <c r="X26" s="500" t="s">
        <v>9826</v>
      </c>
      <c r="Y26" s="501" t="s">
        <v>6106</v>
      </c>
    </row>
    <row r="27" spans="1:27" ht="15.75" customHeight="1" thickTop="1">
      <c r="A27" s="268"/>
      <c r="B27" s="505" t="s">
        <v>11293</v>
      </c>
      <c r="C27" s="329" t="s">
        <v>682</v>
      </c>
      <c r="D27" s="329">
        <v>3</v>
      </c>
      <c r="E27" s="960">
        <v>12.85</v>
      </c>
      <c r="F27" s="960">
        <v>7</v>
      </c>
      <c r="G27" s="468">
        <f>SUM(E27:F27)</f>
        <v>19.850000000000001</v>
      </c>
      <c r="H27" s="268"/>
      <c r="I27" s="268"/>
      <c r="J27" s="1111" t="s">
        <v>9829</v>
      </c>
      <c r="K27" s="268"/>
      <c r="L27" s="1382"/>
      <c r="M27" s="268"/>
      <c r="N27" s="258"/>
      <c r="O27" s="1319">
        <f t="shared" ref="O27:O28" si="9">IF( SUM( Q27:S27 ) = 0, 0, $Q$5 )</f>
        <v>0</v>
      </c>
      <c r="P27" s="258"/>
      <c r="Q27" s="337">
        <f t="shared" ref="Q27" si="10" xml:space="preserve"> IF( ISNUMBER(E27 ), 0, 1 )</f>
        <v>0</v>
      </c>
      <c r="R27" s="337">
        <f t="shared" ref="R27" si="11" xml:space="preserve"> IF( ISNUMBER(F27 ), 0, 1 )</f>
        <v>0</v>
      </c>
      <c r="T27" s="258"/>
      <c r="V27" s="505" t="s">
        <v>9828</v>
      </c>
      <c r="W27" s="960" t="s">
        <v>9830</v>
      </c>
      <c r="X27" s="960" t="s">
        <v>9831</v>
      </c>
      <c r="Y27" s="468" t="s">
        <v>9832</v>
      </c>
    </row>
    <row r="28" spans="1:27" ht="15.75" customHeight="1" thickBot="1">
      <c r="A28" s="268"/>
      <c r="B28" s="517" t="s">
        <v>9833</v>
      </c>
      <c r="C28" s="407" t="s">
        <v>4996</v>
      </c>
      <c r="D28" s="407">
        <v>2</v>
      </c>
      <c r="E28" s="1383"/>
      <c r="F28" s="1383"/>
      <c r="G28" s="1323">
        <v>-1.980000000000004</v>
      </c>
      <c r="H28" s="268"/>
      <c r="I28" s="1385"/>
      <c r="J28" s="1114" t="s">
        <v>9834</v>
      </c>
      <c r="K28" s="268"/>
      <c r="L28" s="1386"/>
      <c r="M28" s="268"/>
      <c r="N28" s="258"/>
      <c r="O28" s="1319">
        <f t="shared" si="9"/>
        <v>0</v>
      </c>
      <c r="P28" s="258"/>
      <c r="S28" s="337">
        <f t="shared" ref="S28" si="12" xml:space="preserve"> IF( ISNUMBER(G28 ), 0, 1 )</f>
        <v>0</v>
      </c>
      <c r="T28" s="258"/>
      <c r="V28" s="517" t="s">
        <v>9833</v>
      </c>
      <c r="W28" s="1383"/>
      <c r="X28" s="1383"/>
      <c r="Y28" s="1384" t="s">
        <v>5222</v>
      </c>
      <c r="AA28" s="1387"/>
    </row>
    <row r="29" spans="1:27" ht="15.75" customHeight="1" thickTop="1" thickBot="1">
      <c r="A29" s="268"/>
      <c r="B29" s="1371"/>
      <c r="C29" s="115"/>
      <c r="D29" s="115"/>
      <c r="E29" s="83"/>
      <c r="F29" s="83"/>
      <c r="G29" s="268"/>
      <c r="H29" s="268"/>
      <c r="I29" s="1385"/>
      <c r="J29" s="1373"/>
      <c r="K29" s="268"/>
      <c r="L29" s="1372"/>
      <c r="M29" s="268"/>
      <c r="N29" s="258"/>
      <c r="P29" s="258"/>
      <c r="T29" s="258"/>
      <c r="V29" s="1371"/>
      <c r="W29" s="83"/>
      <c r="X29" s="83"/>
      <c r="Y29" s="268"/>
      <c r="AA29" s="1387"/>
    </row>
    <row r="30" spans="1:27" ht="15.75" customHeight="1" thickTop="1" thickBot="1">
      <c r="A30" s="268"/>
      <c r="B30" s="445" t="s">
        <v>9835</v>
      </c>
      <c r="C30" s="536"/>
      <c r="D30" s="536"/>
      <c r="E30" s="509"/>
      <c r="F30" s="509"/>
      <c r="G30" s="509"/>
      <c r="H30" s="509"/>
      <c r="I30" s="268"/>
      <c r="J30" s="268"/>
      <c r="K30" s="268"/>
      <c r="L30" s="1372"/>
      <c r="M30" s="268"/>
      <c r="N30" s="258"/>
      <c r="P30" s="258"/>
      <c r="T30" s="258"/>
      <c r="V30" s="445" t="s">
        <v>9835</v>
      </c>
      <c r="W30" s="509"/>
      <c r="X30" s="509"/>
      <c r="Y30" s="509"/>
      <c r="Z30" s="509"/>
    </row>
    <row r="31" spans="1:27" ht="15.75" customHeight="1" thickTop="1">
      <c r="A31" s="268"/>
      <c r="B31" s="505" t="s">
        <v>11294</v>
      </c>
      <c r="C31" s="329" t="s">
        <v>5230</v>
      </c>
      <c r="D31" s="329">
        <v>2</v>
      </c>
      <c r="E31" s="1388">
        <v>133.87</v>
      </c>
      <c r="F31" s="509"/>
      <c r="G31" s="509"/>
      <c r="H31" s="83"/>
      <c r="I31" s="268"/>
      <c r="J31" s="1111" t="s">
        <v>9837</v>
      </c>
      <c r="K31" s="268"/>
      <c r="L31" s="1382"/>
      <c r="M31" s="268"/>
      <c r="N31" s="258"/>
      <c r="O31" s="1319">
        <f t="shared" ref="O31:O32" si="13">IF( SUM( Q31:S31 ) = 0, 0, $Q$5 )</f>
        <v>0</v>
      </c>
      <c r="P31" s="258"/>
      <c r="Q31" s="337">
        <f t="shared" ref="Q31:Q32" si="14" xml:space="preserve"> IF( ISNUMBER(E31 ), 0, 1 )</f>
        <v>0</v>
      </c>
      <c r="T31" s="258"/>
      <c r="V31" s="505" t="s">
        <v>9836</v>
      </c>
      <c r="W31" s="1388" t="s">
        <v>5229</v>
      </c>
      <c r="X31" s="509"/>
      <c r="Y31" s="509"/>
      <c r="Z31" s="435"/>
    </row>
    <row r="32" spans="1:27" ht="15.75" customHeight="1" thickBot="1">
      <c r="A32" s="268"/>
      <c r="B32" s="517" t="s">
        <v>11295</v>
      </c>
      <c r="C32" s="407" t="s">
        <v>5230</v>
      </c>
      <c r="D32" s="407">
        <v>2</v>
      </c>
      <c r="E32" s="1323">
        <v>158.77000000000001</v>
      </c>
      <c r="F32" s="509"/>
      <c r="G32" s="509"/>
      <c r="H32" s="83"/>
      <c r="I32" s="268"/>
      <c r="J32" s="1114" t="s">
        <v>9839</v>
      </c>
      <c r="K32" s="268"/>
      <c r="L32" s="1386"/>
      <c r="M32" s="268"/>
      <c r="N32" s="258"/>
      <c r="O32" s="1319">
        <f t="shared" si="13"/>
        <v>0</v>
      </c>
      <c r="P32" s="258"/>
      <c r="Q32" s="337">
        <f t="shared" si="14"/>
        <v>0</v>
      </c>
      <c r="T32" s="258"/>
      <c r="V32" s="517" t="s">
        <v>9838</v>
      </c>
      <c r="W32" s="1323" t="s">
        <v>5231</v>
      </c>
      <c r="X32" s="509"/>
      <c r="Y32" s="509"/>
      <c r="Z32" s="435"/>
    </row>
    <row r="33" spans="1:13" ht="15.75" thickTop="1">
      <c r="A33" s="268"/>
      <c r="B33" s="268"/>
      <c r="C33" s="268"/>
      <c r="D33" s="268"/>
      <c r="E33" s="268"/>
      <c r="F33" s="268"/>
      <c r="G33" s="268"/>
      <c r="H33" s="268"/>
      <c r="I33" s="268"/>
      <c r="J33" s="268"/>
      <c r="K33" s="268"/>
      <c r="L33" s="1372"/>
      <c r="M33" s="268"/>
    </row>
    <row r="34" spans="1:13" ht="15">
      <c r="A34" s="268"/>
      <c r="B34" s="268"/>
      <c r="C34" s="268"/>
      <c r="D34" s="268"/>
      <c r="E34" s="268"/>
      <c r="F34" s="268"/>
      <c r="G34" s="268"/>
      <c r="H34" s="268"/>
      <c r="I34" s="268"/>
      <c r="J34" s="268"/>
      <c r="K34" s="268"/>
      <c r="L34" s="1372"/>
      <c r="M34" s="268"/>
    </row>
    <row r="35" spans="1:13" ht="15">
      <c r="A35" s="268"/>
      <c r="B35" s="268"/>
      <c r="C35" s="268"/>
      <c r="D35" s="268"/>
      <c r="E35" s="268"/>
      <c r="F35" s="268"/>
      <c r="G35" s="268"/>
      <c r="H35" s="268"/>
      <c r="I35" s="268"/>
      <c r="J35" s="268"/>
      <c r="K35" s="268"/>
      <c r="L35" s="1372"/>
      <c r="M35" s="268"/>
    </row>
    <row r="36" spans="1:13" ht="15">
      <c r="A36" s="268"/>
      <c r="B36" s="268"/>
      <c r="C36" s="268"/>
      <c r="D36" s="268"/>
      <c r="E36" s="268"/>
      <c r="F36" s="268"/>
      <c r="G36" s="268"/>
      <c r="H36" s="268"/>
      <c r="I36" s="268"/>
      <c r="J36" s="268"/>
      <c r="K36" s="268"/>
      <c r="L36" s="1372"/>
      <c r="M36" s="268"/>
    </row>
    <row r="37" spans="1:13" ht="15">
      <c r="A37" s="268"/>
      <c r="B37" s="268"/>
      <c r="C37" s="268"/>
      <c r="D37" s="268"/>
      <c r="E37" s="268"/>
      <c r="F37" s="268"/>
      <c r="G37" s="268"/>
      <c r="H37" s="268"/>
      <c r="I37" s="268"/>
      <c r="J37" s="268"/>
      <c r="K37" s="268"/>
      <c r="L37" s="1372"/>
      <c r="M37" s="268"/>
    </row>
    <row r="38" spans="1:13" ht="15">
      <c r="A38" s="268"/>
      <c r="B38" s="268"/>
      <c r="C38" s="268"/>
      <c r="D38" s="268"/>
      <c r="E38" s="268"/>
      <c r="F38" s="268"/>
      <c r="G38" s="268"/>
      <c r="H38" s="268"/>
      <c r="I38" s="268"/>
      <c r="J38" s="268"/>
      <c r="K38" s="268"/>
      <c r="L38" s="1372"/>
      <c r="M38" s="268"/>
    </row>
  </sheetData>
  <sheetProtection formatColumns="0" formatRows="0"/>
  <mergeCells count="3">
    <mergeCell ref="B3:L3"/>
    <mergeCell ref="V3:AA3"/>
    <mergeCell ref="Q4:S4"/>
  </mergeCells>
  <conditionalFormatting sqref="O8:O12">
    <cfRule type="cellIs" dxfId="73" priority="11" operator="equal">
      <formula>0</formula>
    </cfRule>
  </conditionalFormatting>
  <conditionalFormatting sqref="O15:O24">
    <cfRule type="cellIs" dxfId="72" priority="3" operator="equal">
      <formula>0</formula>
    </cfRule>
  </conditionalFormatting>
  <conditionalFormatting sqref="O27:O28">
    <cfRule type="cellIs" dxfId="71" priority="2" operator="equal">
      <formula>0</formula>
    </cfRule>
  </conditionalFormatting>
  <conditionalFormatting sqref="O31:O32">
    <cfRule type="cellIs" dxfId="70" priority="1" operator="equal">
      <formula>0</formula>
    </cfRule>
  </conditionalFormatting>
  <dataValidations count="1">
    <dataValidation type="custom" allowBlank="1" showErrorMessage="1" errorTitle="Input Error" error="Please enter a numeric value" sqref="E8:G12 E27:F28 E31:F32 E15:G24">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pageSetUpPr fitToPage="1"/>
  </sheetPr>
  <dimension ref="B1:CJ76"/>
  <sheetViews>
    <sheetView showGridLines="0" showWhiteSpace="0" topLeftCell="I1" zoomScale="55" zoomScaleNormal="55" zoomScaleSheetLayoutView="100" workbookViewId="0">
      <selection activeCell="AK12" sqref="AK12"/>
    </sheetView>
  </sheetViews>
  <sheetFormatPr defaultColWidth="9" defaultRowHeight="14.25"/>
  <cols>
    <col min="1" max="1" width="9" style="1389"/>
    <col min="2" max="2" width="19.625" style="1389" bestFit="1" customWidth="1"/>
    <col min="3" max="3" width="31.875" style="1389" customWidth="1"/>
    <col min="4" max="4" width="12.625" style="1389" bestFit="1" customWidth="1"/>
    <col min="5" max="32" width="10.25" style="1389" customWidth="1"/>
    <col min="33" max="33" width="14" style="1389" customWidth="1"/>
    <col min="34" max="34" width="10.25" style="1389" customWidth="1"/>
    <col min="35" max="35" width="16" style="1389" customWidth="1"/>
    <col min="36" max="36" width="10.25" style="1389" customWidth="1"/>
    <col min="37" max="37" width="1.625" style="239" customWidth="1"/>
    <col min="38" max="38" width="25" style="239" customWidth="1"/>
    <col min="39" max="39" width="1.625" style="239" customWidth="1"/>
    <col min="40" max="67" width="12.5" style="239" hidden="1" customWidth="1"/>
    <col min="68" max="68" width="1.625" style="239" hidden="1" customWidth="1"/>
    <col min="69" max="69" width="1.625" style="239" customWidth="1"/>
    <col min="70" max="87" width="11.5" style="1389" hidden="1" customWidth="1"/>
    <col min="88" max="88" width="1.25" style="1389" customWidth="1"/>
    <col min="89" max="16384" width="9" style="1389"/>
  </cols>
  <sheetData>
    <row r="1" spans="2:88" ht="22.5" customHeight="1">
      <c r="B1" s="2463" t="s">
        <v>6019</v>
      </c>
      <c r="C1" s="1316"/>
      <c r="D1" s="1316"/>
      <c r="E1" s="1316"/>
      <c r="F1" s="1316"/>
      <c r="G1" s="1316"/>
      <c r="H1" s="1316"/>
      <c r="I1" s="1316"/>
      <c r="J1" s="359"/>
      <c r="K1" s="359"/>
      <c r="L1" s="359"/>
      <c r="M1" s="359"/>
      <c r="N1" s="359"/>
      <c r="AK1" s="258"/>
      <c r="AM1" s="258"/>
      <c r="BP1" s="258"/>
    </row>
    <row r="2" spans="2:88" ht="22.5" customHeight="1">
      <c r="B2" s="2897" t="str">
        <f>Validation!B4</f>
        <v>South Staffordshire Water</v>
      </c>
      <c r="C2" s="2897"/>
      <c r="D2" s="1316"/>
      <c r="E2" s="1390"/>
      <c r="F2" s="1390"/>
      <c r="G2" s="1390"/>
      <c r="H2" s="359"/>
      <c r="I2" s="359"/>
      <c r="J2" s="359"/>
      <c r="K2" s="359"/>
      <c r="L2" s="359"/>
      <c r="M2" s="359"/>
      <c r="N2" s="359"/>
      <c r="AK2" s="258"/>
      <c r="AM2" s="258"/>
      <c r="BP2" s="258"/>
    </row>
    <row r="3" spans="2:88" ht="19.149999999999999" customHeight="1">
      <c r="B3" s="2827" t="s">
        <v>599</v>
      </c>
      <c r="C3" s="2827"/>
      <c r="D3" s="2827"/>
      <c r="E3" s="2827"/>
      <c r="F3" s="2827"/>
      <c r="G3" s="2827"/>
      <c r="H3" s="2827"/>
      <c r="I3" s="2827"/>
      <c r="J3" s="2827"/>
      <c r="K3" s="2827"/>
      <c r="L3" s="2827"/>
      <c r="M3" s="2827"/>
      <c r="N3" s="2827"/>
      <c r="O3" s="2827"/>
      <c r="P3" s="2827"/>
      <c r="Q3" s="2827"/>
      <c r="R3" s="2827"/>
      <c r="S3" s="2827"/>
      <c r="T3" s="2827"/>
      <c r="U3" s="2827"/>
      <c r="V3" s="2827"/>
      <c r="W3" s="2827"/>
      <c r="X3" s="2827"/>
      <c r="Y3" s="2827"/>
      <c r="Z3" s="2827"/>
      <c r="AA3" s="2827"/>
      <c r="AB3" s="2827"/>
      <c r="AC3" s="2827"/>
      <c r="AD3" s="2827"/>
      <c r="AE3" s="2827"/>
      <c r="AF3" s="2827"/>
      <c r="AG3" s="2827"/>
      <c r="AH3" s="2827"/>
      <c r="AI3" s="2827"/>
      <c r="AJ3" s="534"/>
      <c r="AK3" s="258"/>
      <c r="AL3" s="1327" t="s">
        <v>6027</v>
      </c>
      <c r="AM3" s="258"/>
      <c r="BP3" s="258"/>
      <c r="BR3" s="1391"/>
      <c r="BS3" s="1391"/>
      <c r="BT3" s="1391"/>
      <c r="BU3" s="1391"/>
      <c r="BV3" s="1391"/>
      <c r="BW3" s="1391"/>
      <c r="BX3" s="1391"/>
      <c r="BY3" s="1391"/>
      <c r="BZ3" s="1391"/>
      <c r="CA3" s="1391"/>
      <c r="CB3" s="1391"/>
      <c r="CC3" s="1391"/>
      <c r="CD3" s="1391"/>
      <c r="CE3" s="1391"/>
      <c r="CF3" s="1391"/>
      <c r="CG3" s="1391"/>
      <c r="CH3" s="1391"/>
      <c r="CI3" s="1391"/>
    </row>
    <row r="4" spans="2:88" ht="15" thickBot="1">
      <c r="AK4" s="258"/>
      <c r="AM4" s="258"/>
      <c r="AN4" s="2911" t="s">
        <v>6028</v>
      </c>
      <c r="AO4" s="2911"/>
      <c r="AP4" s="2911"/>
      <c r="AQ4" s="2911"/>
      <c r="AR4" s="2911"/>
      <c r="AS4" s="2911"/>
      <c r="AT4" s="2911"/>
      <c r="AU4" s="2911"/>
      <c r="AV4" s="2911"/>
      <c r="AW4" s="2911"/>
      <c r="AX4" s="2911"/>
      <c r="AY4" s="2911"/>
      <c r="AZ4" s="2911"/>
      <c r="BA4" s="2911"/>
      <c r="BB4" s="2911"/>
      <c r="BC4" s="2911"/>
      <c r="BD4" s="2911"/>
      <c r="BE4" s="2911"/>
      <c r="BF4" s="2911"/>
      <c r="BG4" s="2911"/>
      <c r="BH4" s="2911"/>
      <c r="BI4" s="2911"/>
      <c r="BJ4" s="2911"/>
      <c r="BK4" s="2911"/>
      <c r="BL4" s="2911"/>
      <c r="BM4" s="2911"/>
      <c r="BN4" s="2911"/>
      <c r="BO4" s="2911"/>
      <c r="BP4" s="258"/>
    </row>
    <row r="5" spans="2:88" ht="15.6" customHeight="1" thickTop="1">
      <c r="B5" s="2912" t="s">
        <v>17532</v>
      </c>
      <c r="C5" s="2914" t="s">
        <v>9841</v>
      </c>
      <c r="D5" s="2916" t="s">
        <v>9842</v>
      </c>
      <c r="E5" s="74"/>
      <c r="F5" s="2912" t="s">
        <v>6181</v>
      </c>
      <c r="G5" s="2914"/>
      <c r="H5" s="2914"/>
      <c r="I5" s="2914"/>
      <c r="J5" s="2914"/>
      <c r="K5" s="2916"/>
      <c r="L5" s="74"/>
      <c r="M5" s="2912" t="s">
        <v>17535</v>
      </c>
      <c r="N5" s="2914"/>
      <c r="O5" s="2914"/>
      <c r="P5" s="2914"/>
      <c r="Q5" s="2914"/>
      <c r="R5" s="2916"/>
      <c r="S5" s="74"/>
      <c r="T5" s="2912" t="s">
        <v>17534</v>
      </c>
      <c r="U5" s="2914"/>
      <c r="V5" s="2914"/>
      <c r="W5" s="2914"/>
      <c r="X5" s="2914"/>
      <c r="Y5" s="2916"/>
      <c r="Z5" s="74"/>
      <c r="AA5" s="2912" t="s">
        <v>9843</v>
      </c>
      <c r="AB5" s="2914"/>
      <c r="AC5" s="2914"/>
      <c r="AD5" s="2914"/>
      <c r="AE5" s="2916"/>
      <c r="AF5" s="74"/>
      <c r="AG5" s="2918" t="s">
        <v>6034</v>
      </c>
      <c r="AH5" s="74"/>
      <c r="AI5" s="2918" t="s">
        <v>9844</v>
      </c>
      <c r="AJ5" s="1392"/>
      <c r="AK5" s="258"/>
      <c r="AM5" s="258"/>
      <c r="AN5" s="321" t="s">
        <v>6036</v>
      </c>
      <c r="AO5" s="321"/>
      <c r="AP5" s="321"/>
      <c r="AQ5" s="321"/>
      <c r="AR5" s="321"/>
      <c r="AS5" s="321"/>
      <c r="AT5" s="321"/>
      <c r="AU5" s="321"/>
      <c r="AV5" s="321"/>
      <c r="AW5" s="321"/>
      <c r="AX5" s="321"/>
      <c r="AY5" s="321"/>
      <c r="AZ5" s="321"/>
      <c r="BA5" s="321"/>
      <c r="BB5" s="321"/>
      <c r="BC5" s="321"/>
      <c r="BD5" s="321"/>
      <c r="BE5" s="321"/>
      <c r="BF5" s="321"/>
      <c r="BG5" s="321"/>
      <c r="BH5" s="321"/>
      <c r="BI5" s="321"/>
      <c r="BJ5" s="321"/>
      <c r="BK5" s="321"/>
      <c r="BL5" s="321"/>
      <c r="BM5" s="321"/>
      <c r="BN5" s="321"/>
      <c r="BO5" s="321"/>
      <c r="BP5" s="258"/>
      <c r="BR5" s="1393"/>
      <c r="BS5" s="1393"/>
      <c r="BT5" s="1393"/>
      <c r="BU5" s="1393"/>
      <c r="BV5" s="1393"/>
      <c r="BW5" s="1393"/>
      <c r="BX5" s="1393"/>
      <c r="BY5" s="1393"/>
      <c r="BZ5" s="1393"/>
      <c r="CA5" s="1393"/>
      <c r="CB5" s="1393"/>
      <c r="CC5" s="1393"/>
      <c r="CD5" s="1393"/>
      <c r="CE5" s="1393"/>
      <c r="CF5" s="1393"/>
      <c r="CG5" s="1393"/>
      <c r="CH5" s="1393"/>
      <c r="CI5" s="1393"/>
    </row>
    <row r="6" spans="2:88" ht="94.5" customHeight="1">
      <c r="B6" s="2913"/>
      <c r="C6" s="2915"/>
      <c r="D6" s="2917"/>
      <c r="E6" s="74"/>
      <c r="F6" s="2500" t="s">
        <v>680</v>
      </c>
      <c r="G6" s="2501" t="s">
        <v>9845</v>
      </c>
      <c r="H6" s="2501" t="s">
        <v>9846</v>
      </c>
      <c r="I6" s="2501" t="s">
        <v>9847</v>
      </c>
      <c r="J6" s="2501" t="s">
        <v>9848</v>
      </c>
      <c r="K6" s="2502" t="s">
        <v>9849</v>
      </c>
      <c r="L6" s="74"/>
      <c r="M6" s="2500" t="s">
        <v>680</v>
      </c>
      <c r="N6" s="2501" t="s">
        <v>9845</v>
      </c>
      <c r="O6" s="2501" t="s">
        <v>9846</v>
      </c>
      <c r="P6" s="2501" t="s">
        <v>9847</v>
      </c>
      <c r="Q6" s="2501" t="s">
        <v>9848</v>
      </c>
      <c r="R6" s="2502" t="s">
        <v>9849</v>
      </c>
      <c r="S6" s="74"/>
      <c r="T6" s="2500" t="s">
        <v>680</v>
      </c>
      <c r="U6" s="2501" t="s">
        <v>9845</v>
      </c>
      <c r="V6" s="2501" t="s">
        <v>9846</v>
      </c>
      <c r="W6" s="2501" t="s">
        <v>9847</v>
      </c>
      <c r="X6" s="2501" t="s">
        <v>9848</v>
      </c>
      <c r="Y6" s="2502" t="s">
        <v>9849</v>
      </c>
      <c r="Z6" s="74"/>
      <c r="AA6" s="2503" t="s">
        <v>17536</v>
      </c>
      <c r="AB6" s="2498" t="s">
        <v>17538</v>
      </c>
      <c r="AC6" s="2498" t="s">
        <v>17539</v>
      </c>
      <c r="AD6" s="2498" t="s">
        <v>17540</v>
      </c>
      <c r="AE6" s="2499" t="s">
        <v>17541</v>
      </c>
      <c r="AF6" s="74"/>
      <c r="AG6" s="2919"/>
      <c r="AH6" s="74"/>
      <c r="AI6" s="2919"/>
      <c r="AJ6" s="1392"/>
      <c r="AK6" s="258"/>
      <c r="AM6" s="258"/>
      <c r="BP6" s="258"/>
      <c r="BR6" s="1393"/>
      <c r="BS6" s="1393"/>
      <c r="BT6" s="1393"/>
      <c r="BU6" s="1393"/>
      <c r="BV6" s="1393"/>
      <c r="BW6" s="1393"/>
      <c r="BX6" s="1393"/>
      <c r="BY6" s="1393"/>
      <c r="BZ6" s="1393"/>
      <c r="CA6" s="1393"/>
      <c r="CB6" s="1393"/>
      <c r="CC6" s="1393"/>
      <c r="CD6" s="1393"/>
      <c r="CE6" s="1393"/>
      <c r="CF6" s="1393"/>
      <c r="CG6" s="1393"/>
      <c r="CH6" s="1393"/>
      <c r="CI6" s="1393"/>
    </row>
    <row r="7" spans="2:88" ht="15" customHeight="1">
      <c r="B7" s="2503" t="s">
        <v>6030</v>
      </c>
      <c r="C7" s="2498" t="s">
        <v>2787</v>
      </c>
      <c r="D7" s="2499" t="s">
        <v>17533</v>
      </c>
      <c r="E7" s="74"/>
      <c r="F7" s="2503" t="s">
        <v>682</v>
      </c>
      <c r="G7" s="2498" t="s">
        <v>682</v>
      </c>
      <c r="H7" s="2498" t="s">
        <v>682</v>
      </c>
      <c r="I7" s="2498" t="s">
        <v>682</v>
      </c>
      <c r="J7" s="2498" t="s">
        <v>682</v>
      </c>
      <c r="K7" s="2499" t="s">
        <v>682</v>
      </c>
      <c r="L7" s="74"/>
      <c r="M7" s="2503" t="s">
        <v>682</v>
      </c>
      <c r="N7" s="2498" t="s">
        <v>682</v>
      </c>
      <c r="O7" s="2498" t="s">
        <v>682</v>
      </c>
      <c r="P7" s="2498" t="s">
        <v>682</v>
      </c>
      <c r="Q7" s="2498" t="s">
        <v>682</v>
      </c>
      <c r="R7" s="2499" t="s">
        <v>682</v>
      </c>
      <c r="S7" s="74"/>
      <c r="T7" s="2505" t="s">
        <v>4996</v>
      </c>
      <c r="U7" s="2506" t="s">
        <v>4996</v>
      </c>
      <c r="V7" s="2506" t="s">
        <v>4996</v>
      </c>
      <c r="W7" s="2506" t="s">
        <v>4996</v>
      </c>
      <c r="X7" s="2506" t="s">
        <v>4996</v>
      </c>
      <c r="Y7" s="2507" t="s">
        <v>4996</v>
      </c>
      <c r="Z7" s="74"/>
      <c r="AA7" s="2505" t="s">
        <v>5020</v>
      </c>
      <c r="AB7" s="2506" t="s">
        <v>17537</v>
      </c>
      <c r="AC7" s="2506" t="s">
        <v>2787</v>
      </c>
      <c r="AD7" s="2506" t="s">
        <v>5018</v>
      </c>
      <c r="AE7" s="2507" t="s">
        <v>10080</v>
      </c>
      <c r="AF7" s="74"/>
      <c r="AG7" s="2919"/>
      <c r="AH7" s="74"/>
      <c r="AI7" s="2919"/>
      <c r="AJ7" s="1392"/>
      <c r="AK7" s="258"/>
      <c r="AM7" s="258"/>
      <c r="BP7" s="258"/>
      <c r="BR7" s="1393"/>
      <c r="BS7" s="1393"/>
      <c r="BT7" s="1393"/>
      <c r="BU7" s="1393"/>
      <c r="BV7" s="1393"/>
      <c r="BW7" s="1393"/>
      <c r="BX7" s="1393"/>
      <c r="BY7" s="1393"/>
      <c r="BZ7" s="1393"/>
      <c r="CA7" s="1393"/>
      <c r="CB7" s="1393"/>
      <c r="CC7" s="1393"/>
      <c r="CD7" s="1393"/>
      <c r="CE7" s="1393"/>
      <c r="CF7" s="1393"/>
      <c r="CG7" s="1393"/>
      <c r="CH7" s="1393"/>
      <c r="CI7" s="1393"/>
    </row>
    <row r="8" spans="2:88" ht="15.75" thickBot="1">
      <c r="B8" s="2481" t="s">
        <v>5926</v>
      </c>
      <c r="C8" s="2482">
        <v>0</v>
      </c>
      <c r="D8" s="2483">
        <v>0</v>
      </c>
      <c r="E8" s="74"/>
      <c r="F8" s="2481">
        <v>3</v>
      </c>
      <c r="G8" s="2482">
        <v>3</v>
      </c>
      <c r="H8" s="2482">
        <v>3</v>
      </c>
      <c r="I8" s="2482">
        <v>3</v>
      </c>
      <c r="J8" s="2482">
        <v>3</v>
      </c>
      <c r="K8" s="2483">
        <v>3</v>
      </c>
      <c r="L8" s="74"/>
      <c r="M8" s="2481">
        <v>3</v>
      </c>
      <c r="N8" s="2482">
        <v>3</v>
      </c>
      <c r="O8" s="2482">
        <v>3</v>
      </c>
      <c r="P8" s="2482">
        <v>3</v>
      </c>
      <c r="Q8" s="2482">
        <v>3</v>
      </c>
      <c r="R8" s="2483">
        <v>3</v>
      </c>
      <c r="S8" s="74"/>
      <c r="T8" s="2481">
        <v>2</v>
      </c>
      <c r="U8" s="2482">
        <v>2</v>
      </c>
      <c r="V8" s="2482">
        <v>2</v>
      </c>
      <c r="W8" s="2482">
        <v>2</v>
      </c>
      <c r="X8" s="2482">
        <v>2</v>
      </c>
      <c r="Y8" s="2483">
        <v>2</v>
      </c>
      <c r="Z8" s="74"/>
      <c r="AA8" s="2481">
        <v>1</v>
      </c>
      <c r="AB8" s="2482">
        <v>1</v>
      </c>
      <c r="AC8" s="2482">
        <v>0</v>
      </c>
      <c r="AD8" s="2482">
        <v>0</v>
      </c>
      <c r="AE8" s="2483">
        <v>3</v>
      </c>
      <c r="AF8" s="74"/>
      <c r="AG8" s="2920"/>
      <c r="AH8" s="74"/>
      <c r="AI8" s="2920"/>
      <c r="AJ8" s="1392"/>
      <c r="AK8" s="258"/>
      <c r="AM8" s="258"/>
      <c r="BP8" s="258"/>
      <c r="BR8" s="1393"/>
      <c r="BS8" s="1393"/>
      <c r="BT8" s="1393"/>
      <c r="BU8" s="1393"/>
      <c r="BV8" s="1393"/>
      <c r="BW8" s="1393"/>
      <c r="BX8" s="1393"/>
      <c r="BY8" s="1393"/>
      <c r="BZ8" s="1393"/>
      <c r="CA8" s="1393"/>
      <c r="CB8" s="1393"/>
      <c r="CC8" s="1393"/>
      <c r="CD8" s="1393"/>
      <c r="CE8" s="1393"/>
      <c r="CF8" s="1393"/>
      <c r="CG8" s="1393"/>
      <c r="CH8" s="1393"/>
      <c r="CI8" s="1393"/>
    </row>
    <row r="9" spans="2:88" ht="15.75" customHeight="1" thickTop="1">
      <c r="B9" s="74"/>
      <c r="C9" s="7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K9" s="258"/>
      <c r="AM9" s="258"/>
      <c r="BP9" s="258"/>
    </row>
    <row r="10" spans="2:88" ht="15.75" customHeight="1" thickBot="1">
      <c r="B10" s="75"/>
      <c r="C10" s="76"/>
      <c r="D10" s="77"/>
      <c r="E10" s="74"/>
      <c r="F10" s="77"/>
      <c r="G10" s="77"/>
      <c r="H10" s="77"/>
      <c r="I10" s="77"/>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K10" s="258"/>
      <c r="AM10" s="258"/>
      <c r="BP10" s="258"/>
    </row>
    <row r="11" spans="2:88" ht="15.75" customHeight="1" thickTop="1" thickBot="1">
      <c r="B11" s="848" t="s">
        <v>9840</v>
      </c>
      <c r="C11" s="76"/>
      <c r="D11" s="77"/>
      <c r="E11" s="74"/>
      <c r="F11" s="77"/>
      <c r="G11" s="77"/>
      <c r="H11" s="77"/>
      <c r="I11" s="77"/>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K11" s="258"/>
      <c r="AM11" s="258"/>
      <c r="BP11" s="258"/>
    </row>
    <row r="12" spans="2:88" ht="15.75" customHeight="1" thickTop="1">
      <c r="B12" s="2486" t="s">
        <v>17626</v>
      </c>
      <c r="C12" s="2488" t="s">
        <v>8195</v>
      </c>
      <c r="D12" s="2373" t="s">
        <v>9845</v>
      </c>
      <c r="E12" s="1839"/>
      <c r="F12" s="2371">
        <v>1.2E-2</v>
      </c>
      <c r="G12" s="2372">
        <v>4.9000000000000002E-2</v>
      </c>
      <c r="H12" s="2372">
        <v>1.0999999999999999E-2</v>
      </c>
      <c r="I12" s="2372">
        <v>1.7999999999999999E-2</v>
      </c>
      <c r="J12" s="2372">
        <v>8.2000000000000003E-2</v>
      </c>
      <c r="K12" s="2373">
        <v>0</v>
      </c>
      <c r="L12" s="1839"/>
      <c r="M12" s="2371">
        <v>0</v>
      </c>
      <c r="N12" s="2372">
        <v>0</v>
      </c>
      <c r="O12" s="2372">
        <v>0</v>
      </c>
      <c r="P12" s="2372">
        <v>0</v>
      </c>
      <c r="Q12" s="2372">
        <v>0</v>
      </c>
      <c r="R12" s="2373">
        <v>0</v>
      </c>
      <c r="S12" s="1839"/>
      <c r="T12" s="2508">
        <v>6.1369863013698636E-3</v>
      </c>
      <c r="U12" s="2509">
        <v>4.2344986301369868E-2</v>
      </c>
      <c r="V12" s="2509">
        <v>5.4794520547945202E-2</v>
      </c>
      <c r="W12" s="2509">
        <v>6.8493150684931503E-2</v>
      </c>
      <c r="X12" s="2509">
        <v>8.3835616438356172E-2</v>
      </c>
      <c r="Y12" s="2510">
        <v>8.3835616438356172E-2</v>
      </c>
      <c r="Z12" s="1839"/>
      <c r="AA12" s="2517"/>
      <c r="AB12" s="2518"/>
      <c r="AC12" s="2523"/>
      <c r="AD12" s="2523"/>
      <c r="AE12" s="2373"/>
      <c r="AF12" s="74"/>
      <c r="AG12" s="99" t="s">
        <v>10938</v>
      </c>
      <c r="AH12" s="74"/>
      <c r="AI12" s="78"/>
      <c r="AJ12" s="1394"/>
      <c r="AK12" s="258"/>
      <c r="AL12" s="1319" t="str">
        <f>IF( SUM( AN12:BO12 ) = 0, 0, $AN$5 )</f>
        <v>Please complete all cells in row</v>
      </c>
      <c r="AM12" s="258"/>
      <c r="AN12" s="337">
        <f xml:space="preserve"> IF( OR(ISNUMBER(D12 ),$C12=""), 0, 1 )</f>
        <v>1</v>
      </c>
      <c r="AP12" s="337">
        <f t="shared" ref="AP12:AP61" si="0" xml:space="preserve"> IF( OR(ISNUMBER(F12 ),$C12=""), 0, 1 )</f>
        <v>0</v>
      </c>
      <c r="AQ12" s="337">
        <f t="shared" ref="AQ12:AQ61" si="1" xml:space="preserve"> IF( OR(ISNUMBER(G12 ),$C12=""), 0, 1 )</f>
        <v>0</v>
      </c>
      <c r="AR12" s="337">
        <f t="shared" ref="AR12:AR61" si="2" xml:space="preserve"> IF( OR(ISNUMBER(H12 ),$C12=""), 0, 1 )</f>
        <v>0</v>
      </c>
      <c r="AS12" s="337">
        <f t="shared" ref="AS12:AS61" si="3" xml:space="preserve"> IF( OR(ISNUMBER(I12 ),$C12=""), 0, 1 )</f>
        <v>0</v>
      </c>
      <c r="AT12" s="337">
        <f t="shared" ref="AT12:AT61" si="4" xml:space="preserve"> IF( OR(ISNUMBER(J12 ),$C12=""), 0, 1 )</f>
        <v>0</v>
      </c>
      <c r="AU12" s="337">
        <f t="shared" ref="AU12:AU61" si="5" xml:space="preserve"> IF( OR(ISNUMBER(K12 ),$C12=""), 0, 1 )</f>
        <v>0</v>
      </c>
      <c r="AW12" s="337">
        <f t="shared" ref="AW12:AW61" si="6" xml:space="preserve"> IF( OR(ISNUMBER(M12 ),$C12=""), 0, 1 )</f>
        <v>0</v>
      </c>
      <c r="AX12" s="337">
        <f t="shared" ref="AX12:AX61" si="7" xml:space="preserve"> IF( OR(ISNUMBER(N12 ),$C12=""), 0, 1 )</f>
        <v>0</v>
      </c>
      <c r="AY12" s="337">
        <f t="shared" ref="AY12:AY61" si="8" xml:space="preserve"> IF( OR(ISNUMBER(O12 ),$C12=""), 0, 1 )</f>
        <v>0</v>
      </c>
      <c r="AZ12" s="337">
        <f t="shared" ref="AZ12:AZ61" si="9" xml:space="preserve"> IF( OR(ISNUMBER(P12 ),$C12=""), 0, 1 )</f>
        <v>0</v>
      </c>
      <c r="BA12" s="337">
        <f t="shared" ref="BA12:BA61" si="10" xml:space="preserve"> IF( OR(ISNUMBER(Q12 ),$C12=""), 0, 1 )</f>
        <v>0</v>
      </c>
      <c r="BB12" s="337">
        <f t="shared" ref="BB12:BB61" si="11" xml:space="preserve"> IF( OR(ISNUMBER(R12 ),$C12=""), 0, 1 )</f>
        <v>0</v>
      </c>
      <c r="BD12" s="337">
        <f t="shared" ref="BD12:BD61" si="12" xml:space="preserve"> IF( OR(ISNUMBER(T12 ),$C12=""), 0, 1 )</f>
        <v>0</v>
      </c>
      <c r="BE12" s="337">
        <f t="shared" ref="BE12:BE61" si="13" xml:space="preserve"> IF( OR(ISNUMBER(U12 ),$C12=""), 0, 1 )</f>
        <v>0</v>
      </c>
      <c r="BF12" s="337">
        <f t="shared" ref="BF12:BF61" si="14" xml:space="preserve"> IF( OR(ISNUMBER(V12 ),$C12=""), 0, 1 )</f>
        <v>0</v>
      </c>
      <c r="BG12" s="337">
        <f t="shared" ref="BG12:BG61" si="15" xml:space="preserve"> IF( OR(ISNUMBER(W12 ),$C12=""), 0, 1 )</f>
        <v>0</v>
      </c>
      <c r="BH12" s="337">
        <f t="shared" ref="BH12:BH61" si="16" xml:space="preserve"> IF( OR(ISNUMBER(X12 ),$C12=""), 0, 1 )</f>
        <v>0</v>
      </c>
      <c r="BI12" s="337">
        <f t="shared" ref="BI12:BI61" si="17" xml:space="preserve"> IF( OR(ISNUMBER(Y12 ),$C12=""), 0, 1 )</f>
        <v>0</v>
      </c>
      <c r="BK12" s="337">
        <f t="shared" ref="BK12:BK61" si="18" xml:space="preserve"> IF( OR(ISNUMBER(AA12 ),$C12=""), 0, 1 )</f>
        <v>1</v>
      </c>
      <c r="BL12" s="337">
        <f t="shared" ref="BL12:BL61" si="19" xml:space="preserve"> IF( OR(ISNUMBER(AB12 ),$C12=""), 0, 1 )</f>
        <v>1</v>
      </c>
      <c r="BN12" s="337">
        <f t="shared" ref="BN12:BN61" si="20" xml:space="preserve"> IF( OR(ISNUMBER(AD12 ),$C12=""), 0, 1 )</f>
        <v>1</v>
      </c>
      <c r="BO12" s="337">
        <f t="shared" ref="BO12:BO61" si="21" xml:space="preserve"> IF( OR(ISNUMBER(AE12 ),$C12=""), 0, 1 )</f>
        <v>1</v>
      </c>
      <c r="BP12" s="258"/>
      <c r="BR12" s="1394"/>
      <c r="BS12" s="1394"/>
      <c r="BT12" s="1394"/>
      <c r="BU12" s="1394"/>
      <c r="BV12" s="1394"/>
      <c r="BW12" s="1394"/>
      <c r="BX12" s="1394"/>
      <c r="BY12" s="1394"/>
      <c r="BZ12" s="1394"/>
      <c r="CA12" s="1394"/>
      <c r="CB12" s="1394"/>
      <c r="CC12" s="1394"/>
      <c r="CD12" s="1394"/>
      <c r="CE12" s="1394"/>
      <c r="CF12" s="1394"/>
      <c r="CG12" s="1394"/>
      <c r="CH12" s="1394"/>
      <c r="CI12" s="1394"/>
    </row>
    <row r="13" spans="2:88" ht="15.6" customHeight="1">
      <c r="B13" s="2487" t="s">
        <v>17627</v>
      </c>
      <c r="C13" s="2489" t="s">
        <v>8188</v>
      </c>
      <c r="D13" s="2376" t="s">
        <v>9845</v>
      </c>
      <c r="E13" s="1839"/>
      <c r="F13" s="2374">
        <v>0</v>
      </c>
      <c r="G13" s="2375">
        <v>0</v>
      </c>
      <c r="H13" s="2375">
        <v>0</v>
      </c>
      <c r="I13" s="2375">
        <v>0.8</v>
      </c>
      <c r="J13" s="2375">
        <v>0</v>
      </c>
      <c r="K13" s="2376">
        <v>0</v>
      </c>
      <c r="L13" s="1839"/>
      <c r="M13" s="2374">
        <v>0</v>
      </c>
      <c r="N13" s="2375">
        <v>0</v>
      </c>
      <c r="O13" s="2375">
        <v>0</v>
      </c>
      <c r="P13" s="2375">
        <v>0</v>
      </c>
      <c r="Q13" s="2375">
        <v>0</v>
      </c>
      <c r="R13" s="2376">
        <v>0</v>
      </c>
      <c r="S13" s="1839"/>
      <c r="T13" s="2511">
        <v>0</v>
      </c>
      <c r="U13" s="2512">
        <v>1.3</v>
      </c>
      <c r="V13" s="2512">
        <v>1.3</v>
      </c>
      <c r="W13" s="2512">
        <v>1.3</v>
      </c>
      <c r="X13" s="2512">
        <v>1.3</v>
      </c>
      <c r="Y13" s="2513">
        <v>1.3</v>
      </c>
      <c r="Z13" s="1839"/>
      <c r="AA13" s="2519"/>
      <c r="AB13" s="2520"/>
      <c r="AC13" s="2524"/>
      <c r="AD13" s="2524"/>
      <c r="AE13" s="2376"/>
      <c r="AF13" s="74"/>
      <c r="AG13" s="102" t="s">
        <v>10939</v>
      </c>
      <c r="AH13" s="74"/>
      <c r="AI13" s="79"/>
      <c r="AJ13" s="1395"/>
      <c r="AK13" s="258"/>
      <c r="AL13" s="1319" t="str">
        <f t="shared" ref="AL13:AL61" si="22">IF( SUM( AN13:BO13 ) = 0, 0, $AN$5 )</f>
        <v>Please complete all cells in row</v>
      </c>
      <c r="AM13" s="258"/>
      <c r="AN13" s="337">
        <f t="shared" ref="AN13:AN61" si="23" xml:space="preserve"> IF( OR(ISNUMBER(D13 ),$C13=""), 0, 1 )</f>
        <v>1</v>
      </c>
      <c r="AP13" s="337">
        <f t="shared" si="0"/>
        <v>0</v>
      </c>
      <c r="AQ13" s="337">
        <f t="shared" si="1"/>
        <v>0</v>
      </c>
      <c r="AR13" s="337">
        <f t="shared" si="2"/>
        <v>0</v>
      </c>
      <c r="AS13" s="337">
        <f t="shared" si="3"/>
        <v>0</v>
      </c>
      <c r="AT13" s="337">
        <f t="shared" si="4"/>
        <v>0</v>
      </c>
      <c r="AU13" s="337">
        <f t="shared" si="5"/>
        <v>0</v>
      </c>
      <c r="AW13" s="337">
        <f t="shared" si="6"/>
        <v>0</v>
      </c>
      <c r="AX13" s="337">
        <f t="shared" si="7"/>
        <v>0</v>
      </c>
      <c r="AY13" s="337">
        <f t="shared" si="8"/>
        <v>0</v>
      </c>
      <c r="AZ13" s="337">
        <f t="shared" si="9"/>
        <v>0</v>
      </c>
      <c r="BA13" s="337">
        <f t="shared" si="10"/>
        <v>0</v>
      </c>
      <c r="BB13" s="337">
        <f t="shared" si="11"/>
        <v>0</v>
      </c>
      <c r="BD13" s="337">
        <f t="shared" si="12"/>
        <v>0</v>
      </c>
      <c r="BE13" s="337">
        <f t="shared" si="13"/>
        <v>0</v>
      </c>
      <c r="BF13" s="337">
        <f t="shared" si="14"/>
        <v>0</v>
      </c>
      <c r="BG13" s="337">
        <f t="shared" si="15"/>
        <v>0</v>
      </c>
      <c r="BH13" s="337">
        <f t="shared" si="16"/>
        <v>0</v>
      </c>
      <c r="BI13" s="337">
        <f t="shared" si="17"/>
        <v>0</v>
      </c>
      <c r="BK13" s="337">
        <f t="shared" si="18"/>
        <v>1</v>
      </c>
      <c r="BL13" s="337">
        <f t="shared" si="19"/>
        <v>1</v>
      </c>
      <c r="BN13" s="337">
        <f t="shared" si="20"/>
        <v>1</v>
      </c>
      <c r="BO13" s="337">
        <f t="shared" si="21"/>
        <v>1</v>
      </c>
      <c r="BP13" s="258"/>
      <c r="BR13" s="1395"/>
      <c r="BS13" s="1395"/>
      <c r="BT13" s="1395"/>
      <c r="BU13" s="1395"/>
      <c r="BV13" s="1395"/>
      <c r="BW13" s="1395"/>
      <c r="BX13" s="1395"/>
      <c r="BY13" s="1395"/>
      <c r="BZ13" s="1395"/>
      <c r="CA13" s="1395"/>
      <c r="CB13" s="1395"/>
      <c r="CC13" s="1395"/>
      <c r="CD13" s="1395"/>
      <c r="CE13" s="1395"/>
      <c r="CF13" s="1395"/>
      <c r="CG13" s="1395"/>
      <c r="CH13" s="1395"/>
      <c r="CI13" s="1395"/>
      <c r="CJ13" s="1395"/>
    </row>
    <row r="14" spans="2:88" ht="15.75" customHeight="1">
      <c r="B14" s="2487" t="s">
        <v>17628</v>
      </c>
      <c r="C14" s="2489" t="s">
        <v>8188</v>
      </c>
      <c r="D14" s="2376" t="s">
        <v>9845</v>
      </c>
      <c r="E14" s="1839"/>
      <c r="F14" s="2374">
        <v>0</v>
      </c>
      <c r="G14" s="2375">
        <v>0</v>
      </c>
      <c r="H14" s="2375">
        <v>0</v>
      </c>
      <c r="I14" s="2375">
        <v>0</v>
      </c>
      <c r="J14" s="2375">
        <v>0</v>
      </c>
      <c r="K14" s="2376">
        <v>0</v>
      </c>
      <c r="L14" s="1839"/>
      <c r="M14" s="2374">
        <v>0</v>
      </c>
      <c r="N14" s="2375">
        <v>0</v>
      </c>
      <c r="O14" s="2375">
        <v>0</v>
      </c>
      <c r="P14" s="2375">
        <v>0</v>
      </c>
      <c r="Q14" s="2375">
        <v>0</v>
      </c>
      <c r="R14" s="2376">
        <v>0</v>
      </c>
      <c r="S14" s="1839"/>
      <c r="T14" s="2511">
        <v>0</v>
      </c>
      <c r="U14" s="2512">
        <v>0.45</v>
      </c>
      <c r="V14" s="2512">
        <v>0.45</v>
      </c>
      <c r="W14" s="2512">
        <v>0.45</v>
      </c>
      <c r="X14" s="2512">
        <v>0.45</v>
      </c>
      <c r="Y14" s="2513">
        <v>0.45</v>
      </c>
      <c r="Z14" s="1839"/>
      <c r="AA14" s="2519"/>
      <c r="AB14" s="2520"/>
      <c r="AC14" s="2524"/>
      <c r="AD14" s="2524"/>
      <c r="AE14" s="2376"/>
      <c r="AF14" s="74"/>
      <c r="AG14" s="102" t="s">
        <v>10940</v>
      </c>
      <c r="AH14" s="74"/>
      <c r="AI14" s="79"/>
      <c r="AJ14" s="1395"/>
      <c r="AK14" s="258"/>
      <c r="AL14" s="1319" t="str">
        <f t="shared" si="22"/>
        <v>Please complete all cells in row</v>
      </c>
      <c r="AM14" s="258"/>
      <c r="AN14" s="337">
        <f t="shared" si="23"/>
        <v>1</v>
      </c>
      <c r="AP14" s="337">
        <f t="shared" si="0"/>
        <v>0</v>
      </c>
      <c r="AQ14" s="337">
        <f t="shared" si="1"/>
        <v>0</v>
      </c>
      <c r="AR14" s="337">
        <f t="shared" si="2"/>
        <v>0</v>
      </c>
      <c r="AS14" s="337">
        <f t="shared" si="3"/>
        <v>0</v>
      </c>
      <c r="AT14" s="337">
        <f t="shared" si="4"/>
        <v>0</v>
      </c>
      <c r="AU14" s="337">
        <f t="shared" si="5"/>
        <v>0</v>
      </c>
      <c r="AW14" s="337">
        <f t="shared" si="6"/>
        <v>0</v>
      </c>
      <c r="AX14" s="337">
        <f t="shared" si="7"/>
        <v>0</v>
      </c>
      <c r="AY14" s="337">
        <f t="shared" si="8"/>
        <v>0</v>
      </c>
      <c r="AZ14" s="337">
        <f t="shared" si="9"/>
        <v>0</v>
      </c>
      <c r="BA14" s="337">
        <f t="shared" si="10"/>
        <v>0</v>
      </c>
      <c r="BB14" s="337">
        <f t="shared" si="11"/>
        <v>0</v>
      </c>
      <c r="BD14" s="337">
        <f t="shared" si="12"/>
        <v>0</v>
      </c>
      <c r="BE14" s="337">
        <f t="shared" si="13"/>
        <v>0</v>
      </c>
      <c r="BF14" s="337">
        <f t="shared" si="14"/>
        <v>0</v>
      </c>
      <c r="BG14" s="337">
        <f t="shared" si="15"/>
        <v>0</v>
      </c>
      <c r="BH14" s="337">
        <f t="shared" si="16"/>
        <v>0</v>
      </c>
      <c r="BI14" s="337">
        <f t="shared" si="17"/>
        <v>0</v>
      </c>
      <c r="BK14" s="337">
        <f t="shared" si="18"/>
        <v>1</v>
      </c>
      <c r="BL14" s="337">
        <f t="shared" si="19"/>
        <v>1</v>
      </c>
      <c r="BN14" s="337">
        <f t="shared" si="20"/>
        <v>1</v>
      </c>
      <c r="BO14" s="337">
        <f t="shared" si="21"/>
        <v>1</v>
      </c>
      <c r="BP14" s="258"/>
      <c r="BR14" s="1395"/>
      <c r="BS14" s="1395"/>
      <c r="BT14" s="1395"/>
      <c r="BU14" s="1395"/>
      <c r="BV14" s="1395"/>
      <c r="BW14" s="1395"/>
      <c r="BX14" s="1395"/>
      <c r="BY14" s="1395"/>
      <c r="BZ14" s="1395"/>
      <c r="CA14" s="1395"/>
      <c r="CB14" s="1395"/>
      <c r="CC14" s="1395"/>
      <c r="CD14" s="1395"/>
      <c r="CE14" s="1395"/>
      <c r="CF14" s="1395"/>
      <c r="CG14" s="1395"/>
      <c r="CH14" s="1395"/>
      <c r="CI14" s="1395"/>
    </row>
    <row r="15" spans="2:88" ht="15.75" customHeight="1">
      <c r="B15" s="2487" t="s">
        <v>17629</v>
      </c>
      <c r="C15" s="2489" t="s">
        <v>8188</v>
      </c>
      <c r="D15" s="2376">
        <v>2024</v>
      </c>
      <c r="E15" s="1839"/>
      <c r="F15" s="2374">
        <v>0</v>
      </c>
      <c r="G15" s="2375">
        <v>2.1000000000000001E-2</v>
      </c>
      <c r="H15" s="2375">
        <v>0.1</v>
      </c>
      <c r="I15" s="2375">
        <v>0.1</v>
      </c>
      <c r="J15" s="2375">
        <v>2.0329999999999999</v>
      </c>
      <c r="K15" s="2376">
        <v>0</v>
      </c>
      <c r="L15" s="1839"/>
      <c r="M15" s="2374">
        <v>0</v>
      </c>
      <c r="N15" s="2375">
        <v>0</v>
      </c>
      <c r="O15" s="2375">
        <v>0</v>
      </c>
      <c r="P15" s="2375">
        <v>0</v>
      </c>
      <c r="Q15" s="2375">
        <v>0</v>
      </c>
      <c r="R15" s="2376">
        <v>0</v>
      </c>
      <c r="S15" s="1839"/>
      <c r="T15" s="2511">
        <v>0</v>
      </c>
      <c r="U15" s="2512">
        <v>0</v>
      </c>
      <c r="V15" s="2512">
        <v>0</v>
      </c>
      <c r="W15" s="2512">
        <v>0</v>
      </c>
      <c r="X15" s="2512">
        <v>1.6</v>
      </c>
      <c r="Y15" s="2513">
        <v>1.6</v>
      </c>
      <c r="Z15" s="1839"/>
      <c r="AA15" s="2519"/>
      <c r="AB15" s="2520"/>
      <c r="AC15" s="2524"/>
      <c r="AD15" s="2524"/>
      <c r="AE15" s="2376"/>
      <c r="AF15" s="74"/>
      <c r="AG15" s="102" t="s">
        <v>10941</v>
      </c>
      <c r="AH15" s="74"/>
      <c r="AI15" s="79"/>
      <c r="AJ15" s="1395"/>
      <c r="AK15" s="258"/>
      <c r="AL15" s="1319" t="str">
        <f t="shared" si="22"/>
        <v>Please complete all cells in row</v>
      </c>
      <c r="AM15" s="258"/>
      <c r="AN15" s="337">
        <f t="shared" si="23"/>
        <v>0</v>
      </c>
      <c r="AP15" s="337">
        <f t="shared" si="0"/>
        <v>0</v>
      </c>
      <c r="AQ15" s="337">
        <f t="shared" si="1"/>
        <v>0</v>
      </c>
      <c r="AR15" s="337">
        <f t="shared" si="2"/>
        <v>0</v>
      </c>
      <c r="AS15" s="337">
        <f t="shared" si="3"/>
        <v>0</v>
      </c>
      <c r="AT15" s="337">
        <f t="shared" si="4"/>
        <v>0</v>
      </c>
      <c r="AU15" s="337">
        <f t="shared" si="5"/>
        <v>0</v>
      </c>
      <c r="AW15" s="337">
        <f t="shared" si="6"/>
        <v>0</v>
      </c>
      <c r="AX15" s="337">
        <f t="shared" si="7"/>
        <v>0</v>
      </c>
      <c r="AY15" s="337">
        <f t="shared" si="8"/>
        <v>0</v>
      </c>
      <c r="AZ15" s="337">
        <f t="shared" si="9"/>
        <v>0</v>
      </c>
      <c r="BA15" s="337">
        <f t="shared" si="10"/>
        <v>0</v>
      </c>
      <c r="BB15" s="337">
        <f t="shared" si="11"/>
        <v>0</v>
      </c>
      <c r="BD15" s="337">
        <f t="shared" si="12"/>
        <v>0</v>
      </c>
      <c r="BE15" s="337">
        <f t="shared" si="13"/>
        <v>0</v>
      </c>
      <c r="BF15" s="337">
        <f t="shared" si="14"/>
        <v>0</v>
      </c>
      <c r="BG15" s="337">
        <f t="shared" si="15"/>
        <v>0</v>
      </c>
      <c r="BH15" s="337">
        <f t="shared" si="16"/>
        <v>0</v>
      </c>
      <c r="BI15" s="337">
        <f t="shared" si="17"/>
        <v>0</v>
      </c>
      <c r="BK15" s="337">
        <f t="shared" si="18"/>
        <v>1</v>
      </c>
      <c r="BL15" s="337">
        <f t="shared" si="19"/>
        <v>1</v>
      </c>
      <c r="BN15" s="337">
        <f t="shared" si="20"/>
        <v>1</v>
      </c>
      <c r="BO15" s="337">
        <f t="shared" si="21"/>
        <v>1</v>
      </c>
      <c r="BP15" s="258"/>
      <c r="BR15" s="1395"/>
      <c r="BS15" s="1395"/>
      <c r="BT15" s="1395"/>
      <c r="BU15" s="1395"/>
      <c r="BV15" s="1395"/>
      <c r="BW15" s="1395"/>
      <c r="BX15" s="1395"/>
      <c r="BY15" s="1395"/>
      <c r="BZ15" s="1395"/>
      <c r="CA15" s="1395"/>
      <c r="CB15" s="1395"/>
      <c r="CC15" s="1395"/>
      <c r="CD15" s="1395"/>
      <c r="CE15" s="1395"/>
      <c r="CF15" s="1395"/>
      <c r="CG15" s="1395"/>
      <c r="CH15" s="1395"/>
      <c r="CI15" s="1395"/>
    </row>
    <row r="16" spans="2:88" ht="15.75" customHeight="1">
      <c r="B16" s="2487" t="s">
        <v>17630</v>
      </c>
      <c r="C16" s="2489" t="s">
        <v>8188</v>
      </c>
      <c r="D16" s="2376">
        <v>2024</v>
      </c>
      <c r="E16" s="1839"/>
      <c r="F16" s="2374">
        <v>0</v>
      </c>
      <c r="G16" s="2375">
        <v>0</v>
      </c>
      <c r="H16" s="2375">
        <v>0</v>
      </c>
      <c r="I16" s="2375">
        <v>2.1629999999999998</v>
      </c>
      <c r="J16" s="2375">
        <v>0</v>
      </c>
      <c r="K16" s="2376">
        <v>0</v>
      </c>
      <c r="L16" s="1839"/>
      <c r="M16" s="2374">
        <v>0</v>
      </c>
      <c r="N16" s="2375">
        <v>0</v>
      </c>
      <c r="O16" s="2375">
        <v>0</v>
      </c>
      <c r="P16" s="2375">
        <v>0</v>
      </c>
      <c r="Q16" s="2375">
        <v>0</v>
      </c>
      <c r="R16" s="2376">
        <v>0</v>
      </c>
      <c r="S16" s="1839"/>
      <c r="T16" s="2511">
        <v>0</v>
      </c>
      <c r="U16" s="2512">
        <v>0</v>
      </c>
      <c r="V16" s="2512">
        <v>0</v>
      </c>
      <c r="W16" s="2512">
        <v>0</v>
      </c>
      <c r="X16" s="2512">
        <v>1.6</v>
      </c>
      <c r="Y16" s="2513">
        <v>1.6</v>
      </c>
      <c r="Z16" s="1839"/>
      <c r="AA16" s="2519"/>
      <c r="AB16" s="2520"/>
      <c r="AC16" s="2524"/>
      <c r="AD16" s="2524"/>
      <c r="AE16" s="2376"/>
      <c r="AF16" s="74"/>
      <c r="AG16" s="102" t="s">
        <v>10942</v>
      </c>
      <c r="AH16" s="74"/>
      <c r="AI16" s="79"/>
      <c r="AJ16" s="1395"/>
      <c r="AK16" s="258"/>
      <c r="AL16" s="1319" t="str">
        <f t="shared" si="22"/>
        <v>Please complete all cells in row</v>
      </c>
      <c r="AM16" s="258"/>
      <c r="AN16" s="337">
        <f t="shared" si="23"/>
        <v>0</v>
      </c>
      <c r="AP16" s="337">
        <f t="shared" si="0"/>
        <v>0</v>
      </c>
      <c r="AQ16" s="337">
        <f t="shared" si="1"/>
        <v>0</v>
      </c>
      <c r="AR16" s="337">
        <f t="shared" si="2"/>
        <v>0</v>
      </c>
      <c r="AS16" s="337">
        <f t="shared" si="3"/>
        <v>0</v>
      </c>
      <c r="AT16" s="337">
        <f t="shared" si="4"/>
        <v>0</v>
      </c>
      <c r="AU16" s="337">
        <f t="shared" si="5"/>
        <v>0</v>
      </c>
      <c r="AW16" s="337">
        <f t="shared" si="6"/>
        <v>0</v>
      </c>
      <c r="AX16" s="337">
        <f t="shared" si="7"/>
        <v>0</v>
      </c>
      <c r="AY16" s="337">
        <f t="shared" si="8"/>
        <v>0</v>
      </c>
      <c r="AZ16" s="337">
        <f t="shared" si="9"/>
        <v>0</v>
      </c>
      <c r="BA16" s="337">
        <f t="shared" si="10"/>
        <v>0</v>
      </c>
      <c r="BB16" s="337">
        <f t="shared" si="11"/>
        <v>0</v>
      </c>
      <c r="BD16" s="337">
        <f t="shared" si="12"/>
        <v>0</v>
      </c>
      <c r="BE16" s="337">
        <f t="shared" si="13"/>
        <v>0</v>
      </c>
      <c r="BF16" s="337">
        <f t="shared" si="14"/>
        <v>0</v>
      </c>
      <c r="BG16" s="337">
        <f t="shared" si="15"/>
        <v>0</v>
      </c>
      <c r="BH16" s="337">
        <f t="shared" si="16"/>
        <v>0</v>
      </c>
      <c r="BI16" s="337">
        <f t="shared" si="17"/>
        <v>0</v>
      </c>
      <c r="BK16" s="337">
        <f t="shared" si="18"/>
        <v>1</v>
      </c>
      <c r="BL16" s="337">
        <f t="shared" si="19"/>
        <v>1</v>
      </c>
      <c r="BN16" s="337">
        <f t="shared" si="20"/>
        <v>1</v>
      </c>
      <c r="BO16" s="337">
        <f t="shared" si="21"/>
        <v>1</v>
      </c>
      <c r="BP16" s="258"/>
      <c r="BR16" s="1395"/>
      <c r="BS16" s="1395"/>
      <c r="BT16" s="1395"/>
      <c r="BU16" s="1395"/>
      <c r="BV16" s="1395"/>
      <c r="BW16" s="1395"/>
      <c r="BX16" s="1395"/>
      <c r="BY16" s="1395"/>
      <c r="BZ16" s="1395"/>
      <c r="CA16" s="1395"/>
      <c r="CB16" s="1395"/>
      <c r="CC16" s="1395"/>
      <c r="CD16" s="1395"/>
      <c r="CE16" s="1395"/>
      <c r="CF16" s="1395"/>
      <c r="CG16" s="1395"/>
      <c r="CH16" s="1395"/>
      <c r="CI16" s="1395"/>
    </row>
    <row r="17" spans="2:87" ht="15.75" customHeight="1">
      <c r="B17" s="2487" t="s">
        <v>17631</v>
      </c>
      <c r="C17" s="2489" t="s">
        <v>8188</v>
      </c>
      <c r="D17" s="2376">
        <v>2025</v>
      </c>
      <c r="E17" s="1839"/>
      <c r="F17" s="2374">
        <v>0</v>
      </c>
      <c r="G17" s="2375">
        <v>0</v>
      </c>
      <c r="H17" s="2375">
        <v>0</v>
      </c>
      <c r="I17" s="2375">
        <v>0</v>
      </c>
      <c r="J17" s="2375">
        <v>2.2029999999999998</v>
      </c>
      <c r="K17" s="2376">
        <v>0</v>
      </c>
      <c r="L17" s="1839"/>
      <c r="M17" s="2374">
        <v>0</v>
      </c>
      <c r="N17" s="2375">
        <v>0</v>
      </c>
      <c r="O17" s="2375">
        <v>0</v>
      </c>
      <c r="P17" s="2375">
        <v>0</v>
      </c>
      <c r="Q17" s="2375">
        <v>0</v>
      </c>
      <c r="R17" s="2376">
        <v>0</v>
      </c>
      <c r="S17" s="1839"/>
      <c r="T17" s="2511">
        <v>0</v>
      </c>
      <c r="U17" s="2512">
        <v>0</v>
      </c>
      <c r="V17" s="2512">
        <v>0</v>
      </c>
      <c r="W17" s="2512">
        <v>0</v>
      </c>
      <c r="X17" s="2512">
        <v>0</v>
      </c>
      <c r="Y17" s="2513">
        <v>0.8</v>
      </c>
      <c r="Z17" s="1839"/>
      <c r="AA17" s="2519"/>
      <c r="AB17" s="2520"/>
      <c r="AC17" s="2524"/>
      <c r="AD17" s="2524"/>
      <c r="AE17" s="2376"/>
      <c r="AF17" s="74"/>
      <c r="AG17" s="102" t="s">
        <v>10943</v>
      </c>
      <c r="AH17" s="74"/>
      <c r="AI17" s="79"/>
      <c r="AJ17" s="1395"/>
      <c r="AK17" s="258"/>
      <c r="AL17" s="1319" t="str">
        <f t="shared" si="22"/>
        <v>Please complete all cells in row</v>
      </c>
      <c r="AM17" s="258"/>
      <c r="AN17" s="337">
        <f t="shared" si="23"/>
        <v>0</v>
      </c>
      <c r="AP17" s="337">
        <f t="shared" si="0"/>
        <v>0</v>
      </c>
      <c r="AQ17" s="337">
        <f t="shared" si="1"/>
        <v>0</v>
      </c>
      <c r="AR17" s="337">
        <f t="shared" si="2"/>
        <v>0</v>
      </c>
      <c r="AS17" s="337">
        <f t="shared" si="3"/>
        <v>0</v>
      </c>
      <c r="AT17" s="337">
        <f t="shared" si="4"/>
        <v>0</v>
      </c>
      <c r="AU17" s="337">
        <f t="shared" si="5"/>
        <v>0</v>
      </c>
      <c r="AW17" s="337">
        <f t="shared" si="6"/>
        <v>0</v>
      </c>
      <c r="AX17" s="337">
        <f t="shared" si="7"/>
        <v>0</v>
      </c>
      <c r="AY17" s="337">
        <f t="shared" si="8"/>
        <v>0</v>
      </c>
      <c r="AZ17" s="337">
        <f t="shared" si="9"/>
        <v>0</v>
      </c>
      <c r="BA17" s="337">
        <f t="shared" si="10"/>
        <v>0</v>
      </c>
      <c r="BB17" s="337">
        <f t="shared" si="11"/>
        <v>0</v>
      </c>
      <c r="BD17" s="337">
        <f t="shared" si="12"/>
        <v>0</v>
      </c>
      <c r="BE17" s="337">
        <f t="shared" si="13"/>
        <v>0</v>
      </c>
      <c r="BF17" s="337">
        <f t="shared" si="14"/>
        <v>0</v>
      </c>
      <c r="BG17" s="337">
        <f t="shared" si="15"/>
        <v>0</v>
      </c>
      <c r="BH17" s="337">
        <f t="shared" si="16"/>
        <v>0</v>
      </c>
      <c r="BI17" s="337">
        <f t="shared" si="17"/>
        <v>0</v>
      </c>
      <c r="BK17" s="337">
        <f t="shared" si="18"/>
        <v>1</v>
      </c>
      <c r="BL17" s="337">
        <f t="shared" si="19"/>
        <v>1</v>
      </c>
      <c r="BN17" s="337">
        <f t="shared" si="20"/>
        <v>1</v>
      </c>
      <c r="BO17" s="337">
        <f t="shared" si="21"/>
        <v>1</v>
      </c>
      <c r="BP17" s="258"/>
      <c r="BR17" s="1395"/>
      <c r="BS17" s="1395"/>
      <c r="BT17" s="1395"/>
      <c r="BU17" s="1395"/>
      <c r="BV17" s="1395"/>
      <c r="BW17" s="1395"/>
      <c r="BX17" s="1395"/>
      <c r="BY17" s="1395"/>
      <c r="BZ17" s="1395"/>
      <c r="CA17" s="1395"/>
      <c r="CB17" s="1395"/>
      <c r="CC17" s="1395"/>
      <c r="CD17" s="1395"/>
      <c r="CE17" s="1395"/>
      <c r="CF17" s="1395"/>
      <c r="CG17" s="1395"/>
      <c r="CH17" s="1395"/>
      <c r="CI17" s="1395"/>
    </row>
    <row r="18" spans="2:87" ht="15.75" customHeight="1">
      <c r="B18" s="2487" t="s">
        <v>17632</v>
      </c>
      <c r="C18" s="2489" t="s">
        <v>8188</v>
      </c>
      <c r="D18" s="2376">
        <v>2025</v>
      </c>
      <c r="E18" s="1839"/>
      <c r="F18" s="2374">
        <v>0</v>
      </c>
      <c r="G18" s="2375">
        <v>0</v>
      </c>
      <c r="H18" s="2375">
        <v>0</v>
      </c>
      <c r="I18" s="2375">
        <v>0</v>
      </c>
      <c r="J18" s="2375">
        <v>5</v>
      </c>
      <c r="K18" s="2376">
        <v>0</v>
      </c>
      <c r="L18" s="1839"/>
      <c r="M18" s="2374">
        <v>0</v>
      </c>
      <c r="N18" s="2375">
        <v>0</v>
      </c>
      <c r="O18" s="2375">
        <v>0</v>
      </c>
      <c r="P18" s="2375">
        <v>0</v>
      </c>
      <c r="Q18" s="2375">
        <v>0</v>
      </c>
      <c r="R18" s="2376">
        <v>0</v>
      </c>
      <c r="S18" s="1839"/>
      <c r="T18" s="2511">
        <v>0</v>
      </c>
      <c r="U18" s="2512">
        <v>0</v>
      </c>
      <c r="V18" s="2512">
        <v>0</v>
      </c>
      <c r="W18" s="2512">
        <v>0</v>
      </c>
      <c r="X18" s="2512">
        <v>0</v>
      </c>
      <c r="Y18" s="2513">
        <v>6.35</v>
      </c>
      <c r="Z18" s="1839"/>
      <c r="AA18" s="2519"/>
      <c r="AB18" s="2520"/>
      <c r="AC18" s="2524"/>
      <c r="AD18" s="2524"/>
      <c r="AE18" s="2376"/>
      <c r="AF18" s="74"/>
      <c r="AG18" s="102" t="s">
        <v>10944</v>
      </c>
      <c r="AH18" s="74"/>
      <c r="AI18" s="79"/>
      <c r="AJ18" s="1395"/>
      <c r="AK18" s="258"/>
      <c r="AL18" s="1319" t="str">
        <f t="shared" si="22"/>
        <v>Please complete all cells in row</v>
      </c>
      <c r="AM18" s="258"/>
      <c r="AN18" s="337">
        <f t="shared" si="23"/>
        <v>0</v>
      </c>
      <c r="AP18" s="337">
        <f t="shared" si="0"/>
        <v>0</v>
      </c>
      <c r="AQ18" s="337">
        <f t="shared" si="1"/>
        <v>0</v>
      </c>
      <c r="AR18" s="337">
        <f t="shared" si="2"/>
        <v>0</v>
      </c>
      <c r="AS18" s="337">
        <f t="shared" si="3"/>
        <v>0</v>
      </c>
      <c r="AT18" s="337">
        <f t="shared" si="4"/>
        <v>0</v>
      </c>
      <c r="AU18" s="337">
        <f t="shared" si="5"/>
        <v>0</v>
      </c>
      <c r="AW18" s="337">
        <f t="shared" si="6"/>
        <v>0</v>
      </c>
      <c r="AX18" s="337">
        <f t="shared" si="7"/>
        <v>0</v>
      </c>
      <c r="AY18" s="337">
        <f t="shared" si="8"/>
        <v>0</v>
      </c>
      <c r="AZ18" s="337">
        <f t="shared" si="9"/>
        <v>0</v>
      </c>
      <c r="BA18" s="337">
        <f t="shared" si="10"/>
        <v>0</v>
      </c>
      <c r="BB18" s="337">
        <f t="shared" si="11"/>
        <v>0</v>
      </c>
      <c r="BD18" s="337">
        <f t="shared" si="12"/>
        <v>0</v>
      </c>
      <c r="BE18" s="337">
        <f t="shared" si="13"/>
        <v>0</v>
      </c>
      <c r="BF18" s="337">
        <f t="shared" si="14"/>
        <v>0</v>
      </c>
      <c r="BG18" s="337">
        <f t="shared" si="15"/>
        <v>0</v>
      </c>
      <c r="BH18" s="337">
        <f t="shared" si="16"/>
        <v>0</v>
      </c>
      <c r="BI18" s="337">
        <f t="shared" si="17"/>
        <v>0</v>
      </c>
      <c r="BK18" s="337">
        <f t="shared" si="18"/>
        <v>1</v>
      </c>
      <c r="BL18" s="337">
        <f t="shared" si="19"/>
        <v>1</v>
      </c>
      <c r="BN18" s="337">
        <f t="shared" si="20"/>
        <v>1</v>
      </c>
      <c r="BO18" s="337">
        <f t="shared" si="21"/>
        <v>1</v>
      </c>
      <c r="BP18" s="258"/>
      <c r="BR18" s="1395"/>
      <c r="BS18" s="1395"/>
      <c r="BT18" s="1395"/>
      <c r="BU18" s="1395"/>
      <c r="BV18" s="1395"/>
      <c r="BW18" s="1395"/>
      <c r="BX18" s="1395"/>
      <c r="BY18" s="1395"/>
      <c r="BZ18" s="1395"/>
      <c r="CA18" s="1395"/>
      <c r="CB18" s="1395"/>
      <c r="CC18" s="1395"/>
      <c r="CD18" s="1395"/>
      <c r="CE18" s="1395"/>
      <c r="CF18" s="1395"/>
      <c r="CG18" s="1395"/>
      <c r="CH18" s="1395"/>
      <c r="CI18" s="1395"/>
    </row>
    <row r="19" spans="2:87" ht="15.75" customHeight="1">
      <c r="B19" s="2487" t="s">
        <v>17633</v>
      </c>
      <c r="C19" s="2489" t="s">
        <v>8195</v>
      </c>
      <c r="D19" s="2376" t="s">
        <v>9845</v>
      </c>
      <c r="E19" s="1839"/>
      <c r="F19" s="2374">
        <v>0.11700000000000001</v>
      </c>
      <c r="G19" s="2375">
        <v>6.6000000000000003E-2</v>
      </c>
      <c r="H19" s="2375">
        <v>0</v>
      </c>
      <c r="I19" s="2375">
        <v>0</v>
      </c>
      <c r="J19" s="2375">
        <v>0</v>
      </c>
      <c r="K19" s="2376">
        <v>0</v>
      </c>
      <c r="L19" s="1839"/>
      <c r="M19" s="2374">
        <v>0</v>
      </c>
      <c r="N19" s="2375">
        <v>0</v>
      </c>
      <c r="O19" s="2375">
        <v>0</v>
      </c>
      <c r="P19" s="2375">
        <v>0</v>
      </c>
      <c r="Q19" s="2375">
        <v>0</v>
      </c>
      <c r="R19" s="2376">
        <v>0</v>
      </c>
      <c r="S19" s="1839"/>
      <c r="T19" s="2511">
        <v>0.16</v>
      </c>
      <c r="U19" s="2512">
        <v>0.09</v>
      </c>
      <c r="V19" s="2512">
        <v>0</v>
      </c>
      <c r="W19" s="2512">
        <v>0</v>
      </c>
      <c r="X19" s="2512">
        <v>0</v>
      </c>
      <c r="Y19" s="2513">
        <v>0</v>
      </c>
      <c r="Z19" s="1839"/>
      <c r="AA19" s="2519"/>
      <c r="AB19" s="2520"/>
      <c r="AC19" s="2524"/>
      <c r="AD19" s="2524"/>
      <c r="AE19" s="2376"/>
      <c r="AF19" s="74"/>
      <c r="AG19" s="102" t="s">
        <v>10945</v>
      </c>
      <c r="AH19" s="74"/>
      <c r="AI19" s="79"/>
      <c r="AJ19" s="1395"/>
      <c r="AK19" s="258"/>
      <c r="AL19" s="1319" t="str">
        <f t="shared" si="22"/>
        <v>Please complete all cells in row</v>
      </c>
      <c r="AM19" s="258"/>
      <c r="AN19" s="337">
        <f t="shared" si="23"/>
        <v>1</v>
      </c>
      <c r="AP19" s="337">
        <f t="shared" si="0"/>
        <v>0</v>
      </c>
      <c r="AQ19" s="337">
        <f t="shared" si="1"/>
        <v>0</v>
      </c>
      <c r="AR19" s="337">
        <f t="shared" si="2"/>
        <v>0</v>
      </c>
      <c r="AS19" s="337">
        <f t="shared" si="3"/>
        <v>0</v>
      </c>
      <c r="AT19" s="337">
        <f t="shared" si="4"/>
        <v>0</v>
      </c>
      <c r="AU19" s="337">
        <f t="shared" si="5"/>
        <v>0</v>
      </c>
      <c r="AW19" s="337">
        <f t="shared" si="6"/>
        <v>0</v>
      </c>
      <c r="AX19" s="337">
        <f t="shared" si="7"/>
        <v>0</v>
      </c>
      <c r="AY19" s="337">
        <f t="shared" si="8"/>
        <v>0</v>
      </c>
      <c r="AZ19" s="337">
        <f t="shared" si="9"/>
        <v>0</v>
      </c>
      <c r="BA19" s="337">
        <f t="shared" si="10"/>
        <v>0</v>
      </c>
      <c r="BB19" s="337">
        <f t="shared" si="11"/>
        <v>0</v>
      </c>
      <c r="BD19" s="337">
        <f t="shared" si="12"/>
        <v>0</v>
      </c>
      <c r="BE19" s="337">
        <f t="shared" si="13"/>
        <v>0</v>
      </c>
      <c r="BF19" s="337">
        <f t="shared" si="14"/>
        <v>0</v>
      </c>
      <c r="BG19" s="337">
        <f t="shared" si="15"/>
        <v>0</v>
      </c>
      <c r="BH19" s="337">
        <f t="shared" si="16"/>
        <v>0</v>
      </c>
      <c r="BI19" s="337">
        <f t="shared" si="17"/>
        <v>0</v>
      </c>
      <c r="BK19" s="337">
        <f t="shared" si="18"/>
        <v>1</v>
      </c>
      <c r="BL19" s="337">
        <f t="shared" si="19"/>
        <v>1</v>
      </c>
      <c r="BN19" s="337">
        <f t="shared" si="20"/>
        <v>1</v>
      </c>
      <c r="BO19" s="337">
        <f t="shared" si="21"/>
        <v>1</v>
      </c>
      <c r="BP19" s="258"/>
      <c r="BR19" s="1395"/>
      <c r="BS19" s="1395"/>
      <c r="BT19" s="1395"/>
      <c r="BU19" s="1395"/>
      <c r="BV19" s="1395"/>
      <c r="BW19" s="1395"/>
      <c r="BX19" s="1395"/>
      <c r="BY19" s="1395"/>
      <c r="BZ19" s="1395"/>
      <c r="CA19" s="1395"/>
      <c r="CB19" s="1395"/>
      <c r="CC19" s="1395"/>
      <c r="CD19" s="1395"/>
      <c r="CE19" s="1395"/>
      <c r="CF19" s="1395"/>
      <c r="CG19" s="1395"/>
      <c r="CH19" s="1395"/>
      <c r="CI19" s="1395"/>
    </row>
    <row r="20" spans="2:87" ht="15.75" customHeight="1">
      <c r="B20" s="2487" t="s">
        <v>17634</v>
      </c>
      <c r="C20" s="2489" t="s">
        <v>8195</v>
      </c>
      <c r="D20" s="2376" t="s">
        <v>9845</v>
      </c>
      <c r="E20" s="1839"/>
      <c r="F20" s="2374">
        <v>6.6000000000000003E-2</v>
      </c>
      <c r="G20" s="2375">
        <v>2.3E-2</v>
      </c>
      <c r="H20" s="2375">
        <v>0</v>
      </c>
      <c r="I20" s="2375">
        <v>0</v>
      </c>
      <c r="J20" s="2375">
        <v>0</v>
      </c>
      <c r="K20" s="2376">
        <v>0</v>
      </c>
      <c r="L20" s="1839"/>
      <c r="M20" s="2374">
        <v>0</v>
      </c>
      <c r="N20" s="2375">
        <v>0</v>
      </c>
      <c r="O20" s="2375">
        <v>0</v>
      </c>
      <c r="P20" s="2375">
        <v>0</v>
      </c>
      <c r="Q20" s="2375">
        <v>0</v>
      </c>
      <c r="R20" s="2376">
        <v>0</v>
      </c>
      <c r="S20" s="1839"/>
      <c r="T20" s="2511">
        <v>0.05</v>
      </c>
      <c r="U20" s="2512">
        <v>3.1E-2</v>
      </c>
      <c r="V20" s="2512">
        <v>0</v>
      </c>
      <c r="W20" s="2512">
        <v>0</v>
      </c>
      <c r="X20" s="2512">
        <v>0</v>
      </c>
      <c r="Y20" s="2513">
        <v>0</v>
      </c>
      <c r="Z20" s="1839"/>
      <c r="AA20" s="2519"/>
      <c r="AB20" s="2520"/>
      <c r="AC20" s="2524"/>
      <c r="AD20" s="2524"/>
      <c r="AE20" s="2376"/>
      <c r="AF20" s="74"/>
      <c r="AG20" s="102" t="s">
        <v>10946</v>
      </c>
      <c r="AH20" s="74"/>
      <c r="AI20" s="79"/>
      <c r="AJ20" s="1395"/>
      <c r="AK20" s="258"/>
      <c r="AL20" s="1319" t="str">
        <f t="shared" si="22"/>
        <v>Please complete all cells in row</v>
      </c>
      <c r="AM20" s="258"/>
      <c r="AN20" s="337">
        <f t="shared" si="23"/>
        <v>1</v>
      </c>
      <c r="AP20" s="337">
        <f t="shared" si="0"/>
        <v>0</v>
      </c>
      <c r="AQ20" s="337">
        <f t="shared" si="1"/>
        <v>0</v>
      </c>
      <c r="AR20" s="337">
        <f t="shared" si="2"/>
        <v>0</v>
      </c>
      <c r="AS20" s="337">
        <f t="shared" si="3"/>
        <v>0</v>
      </c>
      <c r="AT20" s="337">
        <f t="shared" si="4"/>
        <v>0</v>
      </c>
      <c r="AU20" s="337">
        <f t="shared" si="5"/>
        <v>0</v>
      </c>
      <c r="AW20" s="337">
        <f t="shared" si="6"/>
        <v>0</v>
      </c>
      <c r="AX20" s="337">
        <f t="shared" si="7"/>
        <v>0</v>
      </c>
      <c r="AY20" s="337">
        <f t="shared" si="8"/>
        <v>0</v>
      </c>
      <c r="AZ20" s="337">
        <f t="shared" si="9"/>
        <v>0</v>
      </c>
      <c r="BA20" s="337">
        <f t="shared" si="10"/>
        <v>0</v>
      </c>
      <c r="BB20" s="337">
        <f t="shared" si="11"/>
        <v>0</v>
      </c>
      <c r="BD20" s="337">
        <f t="shared" si="12"/>
        <v>0</v>
      </c>
      <c r="BE20" s="337">
        <f t="shared" si="13"/>
        <v>0</v>
      </c>
      <c r="BF20" s="337">
        <f t="shared" si="14"/>
        <v>0</v>
      </c>
      <c r="BG20" s="337">
        <f t="shared" si="15"/>
        <v>0</v>
      </c>
      <c r="BH20" s="337">
        <f t="shared" si="16"/>
        <v>0</v>
      </c>
      <c r="BI20" s="337">
        <f t="shared" si="17"/>
        <v>0</v>
      </c>
      <c r="BK20" s="337">
        <f t="shared" si="18"/>
        <v>1</v>
      </c>
      <c r="BL20" s="337">
        <f t="shared" si="19"/>
        <v>1</v>
      </c>
      <c r="BN20" s="337">
        <f t="shared" si="20"/>
        <v>1</v>
      </c>
      <c r="BO20" s="337">
        <f t="shared" si="21"/>
        <v>1</v>
      </c>
      <c r="BP20" s="258"/>
      <c r="BR20" s="1395"/>
      <c r="BS20" s="1395"/>
      <c r="BT20" s="1395"/>
      <c r="BU20" s="1395"/>
      <c r="BV20" s="1395"/>
      <c r="BW20" s="1395"/>
      <c r="BX20" s="1395"/>
      <c r="BY20" s="1395"/>
      <c r="BZ20" s="1395"/>
      <c r="CA20" s="1395"/>
      <c r="CB20" s="1395"/>
      <c r="CC20" s="1395"/>
      <c r="CD20" s="1395"/>
      <c r="CE20" s="1395"/>
      <c r="CF20" s="1395"/>
      <c r="CG20" s="1395"/>
      <c r="CH20" s="1395"/>
      <c r="CI20" s="1395"/>
    </row>
    <row r="21" spans="2:87" ht="15.75" customHeight="1">
      <c r="B21" s="2487" t="s">
        <v>9851</v>
      </c>
      <c r="C21" s="2489"/>
      <c r="D21" s="2376"/>
      <c r="E21" s="1839"/>
      <c r="F21" s="2374"/>
      <c r="G21" s="2375"/>
      <c r="H21" s="2375"/>
      <c r="I21" s="2375"/>
      <c r="J21" s="2375"/>
      <c r="K21" s="2376"/>
      <c r="L21" s="1839"/>
      <c r="M21" s="2374"/>
      <c r="N21" s="2375"/>
      <c r="O21" s="2375"/>
      <c r="P21" s="2375"/>
      <c r="Q21" s="2375"/>
      <c r="R21" s="2376"/>
      <c r="S21" s="1839"/>
      <c r="T21" s="2511"/>
      <c r="U21" s="2512"/>
      <c r="V21" s="2512"/>
      <c r="W21" s="2512"/>
      <c r="X21" s="2512"/>
      <c r="Y21" s="2513"/>
      <c r="Z21" s="1839"/>
      <c r="AA21" s="2519"/>
      <c r="AB21" s="2520"/>
      <c r="AC21" s="2524"/>
      <c r="AD21" s="2524"/>
      <c r="AE21" s="2376"/>
      <c r="AF21" s="74"/>
      <c r="AG21" s="102" t="s">
        <v>10947</v>
      </c>
      <c r="AH21" s="74"/>
      <c r="AI21" s="79"/>
      <c r="AJ21" s="1395"/>
      <c r="AK21" s="258"/>
      <c r="AL21" s="1319">
        <f t="shared" si="22"/>
        <v>0</v>
      </c>
      <c r="AM21" s="258"/>
      <c r="AN21" s="337">
        <f t="shared" si="23"/>
        <v>0</v>
      </c>
      <c r="AP21" s="337">
        <f t="shared" si="0"/>
        <v>0</v>
      </c>
      <c r="AQ21" s="337">
        <f t="shared" si="1"/>
        <v>0</v>
      </c>
      <c r="AR21" s="337">
        <f t="shared" si="2"/>
        <v>0</v>
      </c>
      <c r="AS21" s="337">
        <f t="shared" si="3"/>
        <v>0</v>
      </c>
      <c r="AT21" s="337">
        <f t="shared" si="4"/>
        <v>0</v>
      </c>
      <c r="AU21" s="337">
        <f t="shared" si="5"/>
        <v>0</v>
      </c>
      <c r="AW21" s="337">
        <f t="shared" si="6"/>
        <v>0</v>
      </c>
      <c r="AX21" s="337">
        <f t="shared" si="7"/>
        <v>0</v>
      </c>
      <c r="AY21" s="337">
        <f t="shared" si="8"/>
        <v>0</v>
      </c>
      <c r="AZ21" s="337">
        <f t="shared" si="9"/>
        <v>0</v>
      </c>
      <c r="BA21" s="337">
        <f t="shared" si="10"/>
        <v>0</v>
      </c>
      <c r="BB21" s="337">
        <f t="shared" si="11"/>
        <v>0</v>
      </c>
      <c r="BD21" s="337">
        <f t="shared" si="12"/>
        <v>0</v>
      </c>
      <c r="BE21" s="337">
        <f t="shared" si="13"/>
        <v>0</v>
      </c>
      <c r="BF21" s="337">
        <f t="shared" si="14"/>
        <v>0</v>
      </c>
      <c r="BG21" s="337">
        <f t="shared" si="15"/>
        <v>0</v>
      </c>
      <c r="BH21" s="337">
        <f t="shared" si="16"/>
        <v>0</v>
      </c>
      <c r="BI21" s="337">
        <f t="shared" si="17"/>
        <v>0</v>
      </c>
      <c r="BK21" s="337">
        <f t="shared" si="18"/>
        <v>0</v>
      </c>
      <c r="BL21" s="337">
        <f t="shared" si="19"/>
        <v>0</v>
      </c>
      <c r="BN21" s="337">
        <f t="shared" si="20"/>
        <v>0</v>
      </c>
      <c r="BO21" s="337">
        <f t="shared" si="21"/>
        <v>0</v>
      </c>
      <c r="BP21" s="258"/>
      <c r="BR21" s="1395"/>
      <c r="BS21" s="1395"/>
      <c r="BT21" s="1395"/>
      <c r="BU21" s="1395"/>
      <c r="BV21" s="1395"/>
      <c r="BW21" s="1395"/>
      <c r="BX21" s="1395"/>
      <c r="BY21" s="1395"/>
      <c r="BZ21" s="1395"/>
      <c r="CA21" s="1395"/>
      <c r="CB21" s="1395"/>
      <c r="CC21" s="1395"/>
      <c r="CD21" s="1395"/>
      <c r="CE21" s="1395"/>
      <c r="CF21" s="1395"/>
      <c r="CG21" s="1395"/>
      <c r="CH21" s="1395"/>
      <c r="CI21" s="1395"/>
    </row>
    <row r="22" spans="2:87" ht="15.75" customHeight="1">
      <c r="B22" s="2487" t="s">
        <v>9852</v>
      </c>
      <c r="C22" s="2489"/>
      <c r="D22" s="2376"/>
      <c r="E22" s="1839"/>
      <c r="F22" s="2374"/>
      <c r="G22" s="2375"/>
      <c r="H22" s="2375"/>
      <c r="I22" s="2375"/>
      <c r="J22" s="2375"/>
      <c r="K22" s="2376"/>
      <c r="L22" s="1839"/>
      <c r="M22" s="2374"/>
      <c r="N22" s="2375"/>
      <c r="O22" s="2375"/>
      <c r="P22" s="2375"/>
      <c r="Q22" s="2375"/>
      <c r="R22" s="2376"/>
      <c r="S22" s="1839"/>
      <c r="T22" s="2511"/>
      <c r="U22" s="2512"/>
      <c r="V22" s="2512"/>
      <c r="W22" s="2512"/>
      <c r="X22" s="2512"/>
      <c r="Y22" s="2513"/>
      <c r="Z22" s="1839"/>
      <c r="AA22" s="2519"/>
      <c r="AB22" s="2520"/>
      <c r="AC22" s="2524"/>
      <c r="AD22" s="2524"/>
      <c r="AE22" s="2376"/>
      <c r="AF22" s="74"/>
      <c r="AG22" s="102" t="s">
        <v>10948</v>
      </c>
      <c r="AH22" s="74"/>
      <c r="AI22" s="79"/>
      <c r="AJ22" s="1395"/>
      <c r="AK22" s="258"/>
      <c r="AL22" s="1319">
        <f t="shared" si="22"/>
        <v>0</v>
      </c>
      <c r="AM22" s="258"/>
      <c r="AN22" s="337">
        <f t="shared" si="23"/>
        <v>0</v>
      </c>
      <c r="AP22" s="337">
        <f t="shared" si="0"/>
        <v>0</v>
      </c>
      <c r="AQ22" s="337">
        <f t="shared" si="1"/>
        <v>0</v>
      </c>
      <c r="AR22" s="337">
        <f t="shared" si="2"/>
        <v>0</v>
      </c>
      <c r="AS22" s="337">
        <f t="shared" si="3"/>
        <v>0</v>
      </c>
      <c r="AT22" s="337">
        <f t="shared" si="4"/>
        <v>0</v>
      </c>
      <c r="AU22" s="337">
        <f t="shared" si="5"/>
        <v>0</v>
      </c>
      <c r="AW22" s="337">
        <f t="shared" si="6"/>
        <v>0</v>
      </c>
      <c r="AX22" s="337">
        <f t="shared" si="7"/>
        <v>0</v>
      </c>
      <c r="AY22" s="337">
        <f t="shared" si="8"/>
        <v>0</v>
      </c>
      <c r="AZ22" s="337">
        <f t="shared" si="9"/>
        <v>0</v>
      </c>
      <c r="BA22" s="337">
        <f t="shared" si="10"/>
        <v>0</v>
      </c>
      <c r="BB22" s="337">
        <f t="shared" si="11"/>
        <v>0</v>
      </c>
      <c r="BD22" s="337">
        <f t="shared" si="12"/>
        <v>0</v>
      </c>
      <c r="BE22" s="337">
        <f t="shared" si="13"/>
        <v>0</v>
      </c>
      <c r="BF22" s="337">
        <f t="shared" si="14"/>
        <v>0</v>
      </c>
      <c r="BG22" s="337">
        <f t="shared" si="15"/>
        <v>0</v>
      </c>
      <c r="BH22" s="337">
        <f t="shared" si="16"/>
        <v>0</v>
      </c>
      <c r="BI22" s="337">
        <f t="shared" si="17"/>
        <v>0</v>
      </c>
      <c r="BK22" s="337">
        <f t="shared" si="18"/>
        <v>0</v>
      </c>
      <c r="BL22" s="337">
        <f t="shared" si="19"/>
        <v>0</v>
      </c>
      <c r="BN22" s="337">
        <f t="shared" si="20"/>
        <v>0</v>
      </c>
      <c r="BO22" s="337">
        <f t="shared" si="21"/>
        <v>0</v>
      </c>
      <c r="BP22" s="258"/>
      <c r="BR22" s="1395"/>
      <c r="BS22" s="1395"/>
      <c r="BT22" s="1395"/>
      <c r="BU22" s="1395"/>
      <c r="BV22" s="1395"/>
      <c r="BW22" s="1395"/>
      <c r="BX22" s="1395"/>
      <c r="BY22" s="1395"/>
      <c r="BZ22" s="1395"/>
      <c r="CA22" s="1395"/>
      <c r="CB22" s="1395"/>
      <c r="CC22" s="1395"/>
      <c r="CD22" s="1395"/>
      <c r="CE22" s="1395"/>
      <c r="CF22" s="1395"/>
      <c r="CG22" s="1395"/>
      <c r="CH22" s="1395"/>
      <c r="CI22" s="1395"/>
    </row>
    <row r="23" spans="2:87" ht="15.75" customHeight="1">
      <c r="B23" s="2487" t="s">
        <v>9853</v>
      </c>
      <c r="C23" s="2489"/>
      <c r="D23" s="2376"/>
      <c r="E23" s="1839"/>
      <c r="F23" s="2374"/>
      <c r="G23" s="2375"/>
      <c r="H23" s="2375"/>
      <c r="I23" s="2375"/>
      <c r="J23" s="2375"/>
      <c r="K23" s="2376"/>
      <c r="L23" s="1839"/>
      <c r="M23" s="2374"/>
      <c r="N23" s="2375"/>
      <c r="O23" s="2375"/>
      <c r="P23" s="2375"/>
      <c r="Q23" s="2375"/>
      <c r="R23" s="2376"/>
      <c r="S23" s="1839"/>
      <c r="T23" s="2511"/>
      <c r="U23" s="2512"/>
      <c r="V23" s="2512"/>
      <c r="W23" s="2512"/>
      <c r="X23" s="2512"/>
      <c r="Y23" s="2513"/>
      <c r="Z23" s="1839"/>
      <c r="AA23" s="2519"/>
      <c r="AB23" s="2520"/>
      <c r="AC23" s="2524"/>
      <c r="AD23" s="2524"/>
      <c r="AE23" s="2376"/>
      <c r="AF23" s="74"/>
      <c r="AG23" s="102" t="s">
        <v>10949</v>
      </c>
      <c r="AH23" s="74"/>
      <c r="AI23" s="79"/>
      <c r="AJ23" s="1395"/>
      <c r="AK23" s="258"/>
      <c r="AL23" s="1319">
        <f t="shared" si="22"/>
        <v>0</v>
      </c>
      <c r="AM23" s="258"/>
      <c r="AN23" s="337">
        <f t="shared" si="23"/>
        <v>0</v>
      </c>
      <c r="AP23" s="337">
        <f t="shared" si="0"/>
        <v>0</v>
      </c>
      <c r="AQ23" s="337">
        <f t="shared" si="1"/>
        <v>0</v>
      </c>
      <c r="AR23" s="337">
        <f t="shared" si="2"/>
        <v>0</v>
      </c>
      <c r="AS23" s="337">
        <f t="shared" si="3"/>
        <v>0</v>
      </c>
      <c r="AT23" s="337">
        <f t="shared" si="4"/>
        <v>0</v>
      </c>
      <c r="AU23" s="337">
        <f t="shared" si="5"/>
        <v>0</v>
      </c>
      <c r="AW23" s="337">
        <f t="shared" si="6"/>
        <v>0</v>
      </c>
      <c r="AX23" s="337">
        <f t="shared" si="7"/>
        <v>0</v>
      </c>
      <c r="AY23" s="337">
        <f t="shared" si="8"/>
        <v>0</v>
      </c>
      <c r="AZ23" s="337">
        <f t="shared" si="9"/>
        <v>0</v>
      </c>
      <c r="BA23" s="337">
        <f t="shared" si="10"/>
        <v>0</v>
      </c>
      <c r="BB23" s="337">
        <f t="shared" si="11"/>
        <v>0</v>
      </c>
      <c r="BD23" s="337">
        <f t="shared" si="12"/>
        <v>0</v>
      </c>
      <c r="BE23" s="337">
        <f t="shared" si="13"/>
        <v>0</v>
      </c>
      <c r="BF23" s="337">
        <f t="shared" si="14"/>
        <v>0</v>
      </c>
      <c r="BG23" s="337">
        <f t="shared" si="15"/>
        <v>0</v>
      </c>
      <c r="BH23" s="337">
        <f t="shared" si="16"/>
        <v>0</v>
      </c>
      <c r="BI23" s="337">
        <f t="shared" si="17"/>
        <v>0</v>
      </c>
      <c r="BK23" s="337">
        <f t="shared" si="18"/>
        <v>0</v>
      </c>
      <c r="BL23" s="337">
        <f t="shared" si="19"/>
        <v>0</v>
      </c>
      <c r="BN23" s="337">
        <f t="shared" si="20"/>
        <v>0</v>
      </c>
      <c r="BO23" s="337">
        <f t="shared" si="21"/>
        <v>0</v>
      </c>
      <c r="BP23" s="258"/>
      <c r="BR23" s="1395"/>
      <c r="BS23" s="1395"/>
      <c r="BT23" s="1395"/>
      <c r="BU23" s="1395"/>
      <c r="BV23" s="1395"/>
      <c r="BW23" s="1395"/>
      <c r="BX23" s="1395"/>
      <c r="BY23" s="1395"/>
      <c r="BZ23" s="1395"/>
      <c r="CA23" s="1395"/>
      <c r="CB23" s="1395"/>
      <c r="CC23" s="1395"/>
      <c r="CD23" s="1395"/>
      <c r="CE23" s="1395"/>
      <c r="CF23" s="1395"/>
      <c r="CG23" s="1395"/>
      <c r="CH23" s="1395"/>
      <c r="CI23" s="1395"/>
    </row>
    <row r="24" spans="2:87" ht="15.75" customHeight="1">
      <c r="B24" s="2487" t="s">
        <v>9854</v>
      </c>
      <c r="C24" s="2489"/>
      <c r="D24" s="2376"/>
      <c r="E24" s="1839"/>
      <c r="F24" s="2374"/>
      <c r="G24" s="2375"/>
      <c r="H24" s="2375"/>
      <c r="I24" s="2375"/>
      <c r="J24" s="2375"/>
      <c r="K24" s="2376"/>
      <c r="L24" s="1839"/>
      <c r="M24" s="2374"/>
      <c r="N24" s="2375"/>
      <c r="O24" s="2375"/>
      <c r="P24" s="2375"/>
      <c r="Q24" s="2375"/>
      <c r="R24" s="2376"/>
      <c r="S24" s="1839"/>
      <c r="T24" s="2511"/>
      <c r="U24" s="2512"/>
      <c r="V24" s="2512"/>
      <c r="W24" s="2512"/>
      <c r="X24" s="2512"/>
      <c r="Y24" s="2513"/>
      <c r="Z24" s="1839"/>
      <c r="AA24" s="2519"/>
      <c r="AB24" s="2520"/>
      <c r="AC24" s="2524"/>
      <c r="AD24" s="2524"/>
      <c r="AE24" s="2376"/>
      <c r="AF24" s="74"/>
      <c r="AG24" s="102" t="s">
        <v>10950</v>
      </c>
      <c r="AH24" s="74"/>
      <c r="AI24" s="79"/>
      <c r="AJ24" s="1395"/>
      <c r="AK24" s="258"/>
      <c r="AL24" s="1319">
        <f t="shared" si="22"/>
        <v>0</v>
      </c>
      <c r="AM24" s="258"/>
      <c r="AN24" s="337">
        <f t="shared" si="23"/>
        <v>0</v>
      </c>
      <c r="AP24" s="337">
        <f t="shared" si="0"/>
        <v>0</v>
      </c>
      <c r="AQ24" s="337">
        <f t="shared" si="1"/>
        <v>0</v>
      </c>
      <c r="AR24" s="337">
        <f t="shared" si="2"/>
        <v>0</v>
      </c>
      <c r="AS24" s="337">
        <f t="shared" si="3"/>
        <v>0</v>
      </c>
      <c r="AT24" s="337">
        <f t="shared" si="4"/>
        <v>0</v>
      </c>
      <c r="AU24" s="337">
        <f t="shared" si="5"/>
        <v>0</v>
      </c>
      <c r="AW24" s="337">
        <f t="shared" si="6"/>
        <v>0</v>
      </c>
      <c r="AX24" s="337">
        <f t="shared" si="7"/>
        <v>0</v>
      </c>
      <c r="AY24" s="337">
        <f t="shared" si="8"/>
        <v>0</v>
      </c>
      <c r="AZ24" s="337">
        <f t="shared" si="9"/>
        <v>0</v>
      </c>
      <c r="BA24" s="337">
        <f t="shared" si="10"/>
        <v>0</v>
      </c>
      <c r="BB24" s="337">
        <f t="shared" si="11"/>
        <v>0</v>
      </c>
      <c r="BD24" s="337">
        <f t="shared" si="12"/>
        <v>0</v>
      </c>
      <c r="BE24" s="337">
        <f t="shared" si="13"/>
        <v>0</v>
      </c>
      <c r="BF24" s="337">
        <f t="shared" si="14"/>
        <v>0</v>
      </c>
      <c r="BG24" s="337">
        <f t="shared" si="15"/>
        <v>0</v>
      </c>
      <c r="BH24" s="337">
        <f t="shared" si="16"/>
        <v>0</v>
      </c>
      <c r="BI24" s="337">
        <f t="shared" si="17"/>
        <v>0</v>
      </c>
      <c r="BK24" s="337">
        <f t="shared" si="18"/>
        <v>0</v>
      </c>
      <c r="BL24" s="337">
        <f t="shared" si="19"/>
        <v>0</v>
      </c>
      <c r="BN24" s="337">
        <f t="shared" si="20"/>
        <v>0</v>
      </c>
      <c r="BO24" s="337">
        <f t="shared" si="21"/>
        <v>0</v>
      </c>
      <c r="BP24" s="258"/>
      <c r="BR24" s="1395"/>
      <c r="BS24" s="1395"/>
      <c r="BT24" s="1395"/>
      <c r="BU24" s="1395"/>
      <c r="BV24" s="1395"/>
      <c r="BW24" s="1395"/>
      <c r="BX24" s="1395"/>
      <c r="BY24" s="1395"/>
      <c r="BZ24" s="1395"/>
      <c r="CA24" s="1395"/>
      <c r="CB24" s="1395"/>
      <c r="CC24" s="1395"/>
      <c r="CD24" s="1395"/>
      <c r="CE24" s="1395"/>
      <c r="CF24" s="1395"/>
      <c r="CG24" s="1395"/>
      <c r="CH24" s="1395"/>
      <c r="CI24" s="1395"/>
    </row>
    <row r="25" spans="2:87" ht="15.75" customHeight="1">
      <c r="B25" s="2487" t="s">
        <v>9855</v>
      </c>
      <c r="C25" s="2489"/>
      <c r="D25" s="2376"/>
      <c r="E25" s="1839"/>
      <c r="F25" s="2374"/>
      <c r="G25" s="2375"/>
      <c r="H25" s="2375"/>
      <c r="I25" s="2375"/>
      <c r="J25" s="2375"/>
      <c r="K25" s="2376"/>
      <c r="L25" s="1839"/>
      <c r="M25" s="2374"/>
      <c r="N25" s="2375"/>
      <c r="O25" s="2375"/>
      <c r="P25" s="2375"/>
      <c r="Q25" s="2375"/>
      <c r="R25" s="2376"/>
      <c r="S25" s="1839"/>
      <c r="T25" s="2511"/>
      <c r="U25" s="2512"/>
      <c r="V25" s="2512"/>
      <c r="W25" s="2512"/>
      <c r="X25" s="2512"/>
      <c r="Y25" s="2513"/>
      <c r="Z25" s="1839"/>
      <c r="AA25" s="2519"/>
      <c r="AB25" s="2520"/>
      <c r="AC25" s="2524"/>
      <c r="AD25" s="2524"/>
      <c r="AE25" s="2376"/>
      <c r="AF25" s="74"/>
      <c r="AG25" s="102" t="s">
        <v>10951</v>
      </c>
      <c r="AH25" s="74"/>
      <c r="AI25" s="79"/>
      <c r="AJ25" s="1395"/>
      <c r="AK25" s="258"/>
      <c r="AL25" s="1319">
        <f t="shared" si="22"/>
        <v>0</v>
      </c>
      <c r="AM25" s="258"/>
      <c r="AN25" s="337">
        <f t="shared" si="23"/>
        <v>0</v>
      </c>
      <c r="AP25" s="337">
        <f t="shared" si="0"/>
        <v>0</v>
      </c>
      <c r="AQ25" s="337">
        <f t="shared" si="1"/>
        <v>0</v>
      </c>
      <c r="AR25" s="337">
        <f t="shared" si="2"/>
        <v>0</v>
      </c>
      <c r="AS25" s="337">
        <f t="shared" si="3"/>
        <v>0</v>
      </c>
      <c r="AT25" s="337">
        <f t="shared" si="4"/>
        <v>0</v>
      </c>
      <c r="AU25" s="337">
        <f t="shared" si="5"/>
        <v>0</v>
      </c>
      <c r="AW25" s="337">
        <f t="shared" si="6"/>
        <v>0</v>
      </c>
      <c r="AX25" s="337">
        <f t="shared" si="7"/>
        <v>0</v>
      </c>
      <c r="AY25" s="337">
        <f t="shared" si="8"/>
        <v>0</v>
      </c>
      <c r="AZ25" s="337">
        <f t="shared" si="9"/>
        <v>0</v>
      </c>
      <c r="BA25" s="337">
        <f t="shared" si="10"/>
        <v>0</v>
      </c>
      <c r="BB25" s="337">
        <f t="shared" si="11"/>
        <v>0</v>
      </c>
      <c r="BD25" s="337">
        <f t="shared" si="12"/>
        <v>0</v>
      </c>
      <c r="BE25" s="337">
        <f t="shared" si="13"/>
        <v>0</v>
      </c>
      <c r="BF25" s="337">
        <f t="shared" si="14"/>
        <v>0</v>
      </c>
      <c r="BG25" s="337">
        <f t="shared" si="15"/>
        <v>0</v>
      </c>
      <c r="BH25" s="337">
        <f t="shared" si="16"/>
        <v>0</v>
      </c>
      <c r="BI25" s="337">
        <f t="shared" si="17"/>
        <v>0</v>
      </c>
      <c r="BK25" s="337">
        <f t="shared" si="18"/>
        <v>0</v>
      </c>
      <c r="BL25" s="337">
        <f t="shared" si="19"/>
        <v>0</v>
      </c>
      <c r="BN25" s="337">
        <f t="shared" si="20"/>
        <v>0</v>
      </c>
      <c r="BO25" s="337">
        <f t="shared" si="21"/>
        <v>0</v>
      </c>
      <c r="BP25" s="258"/>
      <c r="BR25" s="1395"/>
      <c r="BS25" s="1395"/>
      <c r="BT25" s="1395"/>
      <c r="BU25" s="1395"/>
      <c r="BV25" s="1395"/>
      <c r="BW25" s="1395"/>
      <c r="BX25" s="1395"/>
      <c r="BY25" s="1395"/>
      <c r="BZ25" s="1395"/>
      <c r="CA25" s="1395"/>
      <c r="CB25" s="1395"/>
      <c r="CC25" s="1395"/>
      <c r="CD25" s="1395"/>
      <c r="CE25" s="1395"/>
      <c r="CF25" s="1395"/>
      <c r="CG25" s="1395"/>
      <c r="CH25" s="1395"/>
      <c r="CI25" s="1395"/>
    </row>
    <row r="26" spans="2:87" ht="15.75" customHeight="1">
      <c r="B26" s="2487" t="s">
        <v>9856</v>
      </c>
      <c r="C26" s="2489"/>
      <c r="D26" s="2376"/>
      <c r="E26" s="1839"/>
      <c r="F26" s="2374"/>
      <c r="G26" s="2375"/>
      <c r="H26" s="2375"/>
      <c r="I26" s="2375"/>
      <c r="J26" s="2375"/>
      <c r="K26" s="2376"/>
      <c r="L26" s="1839"/>
      <c r="M26" s="2374"/>
      <c r="N26" s="2375"/>
      <c r="O26" s="2375"/>
      <c r="P26" s="2375"/>
      <c r="Q26" s="2375"/>
      <c r="R26" s="2376"/>
      <c r="S26" s="1839"/>
      <c r="T26" s="2511"/>
      <c r="U26" s="2512"/>
      <c r="V26" s="2512"/>
      <c r="W26" s="2512"/>
      <c r="X26" s="2512"/>
      <c r="Y26" s="2513"/>
      <c r="Z26" s="1839"/>
      <c r="AA26" s="2519"/>
      <c r="AB26" s="2520"/>
      <c r="AC26" s="2524"/>
      <c r="AD26" s="2524"/>
      <c r="AE26" s="2376"/>
      <c r="AF26" s="74"/>
      <c r="AG26" s="102" t="s">
        <v>10952</v>
      </c>
      <c r="AH26" s="74"/>
      <c r="AI26" s="79"/>
      <c r="AJ26" s="1395"/>
      <c r="AK26" s="258"/>
      <c r="AL26" s="1319">
        <f t="shared" si="22"/>
        <v>0</v>
      </c>
      <c r="AM26" s="258"/>
      <c r="AN26" s="337">
        <f t="shared" si="23"/>
        <v>0</v>
      </c>
      <c r="AP26" s="337">
        <f t="shared" si="0"/>
        <v>0</v>
      </c>
      <c r="AQ26" s="337">
        <f t="shared" si="1"/>
        <v>0</v>
      </c>
      <c r="AR26" s="337">
        <f t="shared" si="2"/>
        <v>0</v>
      </c>
      <c r="AS26" s="337">
        <f t="shared" si="3"/>
        <v>0</v>
      </c>
      <c r="AT26" s="337">
        <f t="shared" si="4"/>
        <v>0</v>
      </c>
      <c r="AU26" s="337">
        <f t="shared" si="5"/>
        <v>0</v>
      </c>
      <c r="AW26" s="337">
        <f t="shared" si="6"/>
        <v>0</v>
      </c>
      <c r="AX26" s="337">
        <f t="shared" si="7"/>
        <v>0</v>
      </c>
      <c r="AY26" s="337">
        <f t="shared" si="8"/>
        <v>0</v>
      </c>
      <c r="AZ26" s="337">
        <f t="shared" si="9"/>
        <v>0</v>
      </c>
      <c r="BA26" s="337">
        <f t="shared" si="10"/>
        <v>0</v>
      </c>
      <c r="BB26" s="337">
        <f t="shared" si="11"/>
        <v>0</v>
      </c>
      <c r="BD26" s="337">
        <f t="shared" si="12"/>
        <v>0</v>
      </c>
      <c r="BE26" s="337">
        <f t="shared" si="13"/>
        <v>0</v>
      </c>
      <c r="BF26" s="337">
        <f t="shared" si="14"/>
        <v>0</v>
      </c>
      <c r="BG26" s="337">
        <f t="shared" si="15"/>
        <v>0</v>
      </c>
      <c r="BH26" s="337">
        <f t="shared" si="16"/>
        <v>0</v>
      </c>
      <c r="BI26" s="337">
        <f t="shared" si="17"/>
        <v>0</v>
      </c>
      <c r="BK26" s="337">
        <f t="shared" si="18"/>
        <v>0</v>
      </c>
      <c r="BL26" s="337">
        <f t="shared" si="19"/>
        <v>0</v>
      </c>
      <c r="BN26" s="337">
        <f t="shared" si="20"/>
        <v>0</v>
      </c>
      <c r="BO26" s="337">
        <f t="shared" si="21"/>
        <v>0</v>
      </c>
      <c r="BP26" s="258"/>
      <c r="BR26" s="1395"/>
      <c r="BS26" s="1395"/>
      <c r="BT26" s="1395"/>
      <c r="BU26" s="1395"/>
      <c r="BV26" s="1395"/>
      <c r="BW26" s="1395"/>
      <c r="BX26" s="1395"/>
      <c r="BY26" s="1395"/>
      <c r="BZ26" s="1395"/>
      <c r="CA26" s="1395"/>
      <c r="CB26" s="1395"/>
      <c r="CC26" s="1395"/>
      <c r="CD26" s="1395"/>
      <c r="CE26" s="1395"/>
      <c r="CF26" s="1395"/>
      <c r="CG26" s="1395"/>
      <c r="CH26" s="1395"/>
      <c r="CI26" s="1395"/>
    </row>
    <row r="27" spans="2:87" ht="15.75" customHeight="1">
      <c r="B27" s="2487" t="s">
        <v>9857</v>
      </c>
      <c r="C27" s="2489"/>
      <c r="D27" s="2376"/>
      <c r="E27" s="1839"/>
      <c r="F27" s="2374"/>
      <c r="G27" s="2375"/>
      <c r="H27" s="2375"/>
      <c r="I27" s="2375"/>
      <c r="J27" s="2375"/>
      <c r="K27" s="2376"/>
      <c r="L27" s="1839"/>
      <c r="M27" s="2374"/>
      <c r="N27" s="2375"/>
      <c r="O27" s="2375"/>
      <c r="P27" s="2375"/>
      <c r="Q27" s="2375"/>
      <c r="R27" s="2376"/>
      <c r="S27" s="1839"/>
      <c r="T27" s="2511"/>
      <c r="U27" s="2512"/>
      <c r="V27" s="2512"/>
      <c r="W27" s="2512"/>
      <c r="X27" s="2512"/>
      <c r="Y27" s="2513"/>
      <c r="Z27" s="1839"/>
      <c r="AA27" s="2519"/>
      <c r="AB27" s="2520"/>
      <c r="AC27" s="2524"/>
      <c r="AD27" s="2524"/>
      <c r="AE27" s="2376"/>
      <c r="AF27" s="74"/>
      <c r="AG27" s="102" t="s">
        <v>10953</v>
      </c>
      <c r="AH27" s="74"/>
      <c r="AI27" s="79"/>
      <c r="AJ27" s="1395"/>
      <c r="AK27" s="258"/>
      <c r="AL27" s="1319">
        <f t="shared" si="22"/>
        <v>0</v>
      </c>
      <c r="AM27" s="258"/>
      <c r="AN27" s="337">
        <f t="shared" si="23"/>
        <v>0</v>
      </c>
      <c r="AP27" s="337">
        <f t="shared" si="0"/>
        <v>0</v>
      </c>
      <c r="AQ27" s="337">
        <f t="shared" si="1"/>
        <v>0</v>
      </c>
      <c r="AR27" s="337">
        <f t="shared" si="2"/>
        <v>0</v>
      </c>
      <c r="AS27" s="337">
        <f t="shared" si="3"/>
        <v>0</v>
      </c>
      <c r="AT27" s="337">
        <f t="shared" si="4"/>
        <v>0</v>
      </c>
      <c r="AU27" s="337">
        <f t="shared" si="5"/>
        <v>0</v>
      </c>
      <c r="AW27" s="337">
        <f t="shared" si="6"/>
        <v>0</v>
      </c>
      <c r="AX27" s="337">
        <f t="shared" si="7"/>
        <v>0</v>
      </c>
      <c r="AY27" s="337">
        <f t="shared" si="8"/>
        <v>0</v>
      </c>
      <c r="AZ27" s="337">
        <f t="shared" si="9"/>
        <v>0</v>
      </c>
      <c r="BA27" s="337">
        <f t="shared" si="10"/>
        <v>0</v>
      </c>
      <c r="BB27" s="337">
        <f t="shared" si="11"/>
        <v>0</v>
      </c>
      <c r="BD27" s="337">
        <f t="shared" si="12"/>
        <v>0</v>
      </c>
      <c r="BE27" s="337">
        <f t="shared" si="13"/>
        <v>0</v>
      </c>
      <c r="BF27" s="337">
        <f t="shared" si="14"/>
        <v>0</v>
      </c>
      <c r="BG27" s="337">
        <f t="shared" si="15"/>
        <v>0</v>
      </c>
      <c r="BH27" s="337">
        <f t="shared" si="16"/>
        <v>0</v>
      </c>
      <c r="BI27" s="337">
        <f t="shared" si="17"/>
        <v>0</v>
      </c>
      <c r="BK27" s="337">
        <f t="shared" si="18"/>
        <v>0</v>
      </c>
      <c r="BL27" s="337">
        <f t="shared" si="19"/>
        <v>0</v>
      </c>
      <c r="BN27" s="337">
        <f t="shared" si="20"/>
        <v>0</v>
      </c>
      <c r="BO27" s="337">
        <f t="shared" si="21"/>
        <v>0</v>
      </c>
      <c r="BP27" s="258"/>
      <c r="BR27" s="1395"/>
      <c r="BS27" s="1395"/>
      <c r="BT27" s="1395"/>
      <c r="BU27" s="1395"/>
      <c r="BV27" s="1395"/>
      <c r="BW27" s="1395"/>
      <c r="BX27" s="1395"/>
      <c r="BY27" s="1395"/>
      <c r="BZ27" s="1395"/>
      <c r="CA27" s="1395"/>
      <c r="CB27" s="1395"/>
      <c r="CC27" s="1395"/>
      <c r="CD27" s="1395"/>
      <c r="CE27" s="1395"/>
      <c r="CF27" s="1395"/>
      <c r="CG27" s="1395"/>
      <c r="CH27" s="1395"/>
      <c r="CI27" s="1395"/>
    </row>
    <row r="28" spans="2:87" ht="15.75" customHeight="1">
      <c r="B28" s="2487" t="s">
        <v>9858</v>
      </c>
      <c r="C28" s="2489"/>
      <c r="D28" s="2376"/>
      <c r="E28" s="1839"/>
      <c r="F28" s="2374"/>
      <c r="G28" s="2375"/>
      <c r="H28" s="2375"/>
      <c r="I28" s="2375"/>
      <c r="J28" s="2375"/>
      <c r="K28" s="2376"/>
      <c r="L28" s="1839"/>
      <c r="M28" s="2374"/>
      <c r="N28" s="2375"/>
      <c r="O28" s="2375"/>
      <c r="P28" s="2375"/>
      <c r="Q28" s="2375"/>
      <c r="R28" s="2376"/>
      <c r="S28" s="1839"/>
      <c r="T28" s="2511"/>
      <c r="U28" s="2512"/>
      <c r="V28" s="2512"/>
      <c r="W28" s="2512"/>
      <c r="X28" s="2512"/>
      <c r="Y28" s="2513"/>
      <c r="Z28" s="1839"/>
      <c r="AA28" s="2519"/>
      <c r="AB28" s="2520"/>
      <c r="AC28" s="2524"/>
      <c r="AD28" s="2524"/>
      <c r="AE28" s="2376"/>
      <c r="AF28" s="74"/>
      <c r="AG28" s="102" t="s">
        <v>10954</v>
      </c>
      <c r="AH28" s="74"/>
      <c r="AI28" s="79"/>
      <c r="AJ28" s="1395"/>
      <c r="AK28" s="258"/>
      <c r="AL28" s="1319">
        <f t="shared" si="22"/>
        <v>0</v>
      </c>
      <c r="AM28" s="258"/>
      <c r="AN28" s="337">
        <f t="shared" si="23"/>
        <v>0</v>
      </c>
      <c r="AP28" s="337">
        <f t="shared" si="0"/>
        <v>0</v>
      </c>
      <c r="AQ28" s="337">
        <f t="shared" si="1"/>
        <v>0</v>
      </c>
      <c r="AR28" s="337">
        <f t="shared" si="2"/>
        <v>0</v>
      </c>
      <c r="AS28" s="337">
        <f t="shared" si="3"/>
        <v>0</v>
      </c>
      <c r="AT28" s="337">
        <f t="shared" si="4"/>
        <v>0</v>
      </c>
      <c r="AU28" s="337">
        <f t="shared" si="5"/>
        <v>0</v>
      </c>
      <c r="AW28" s="337">
        <f t="shared" si="6"/>
        <v>0</v>
      </c>
      <c r="AX28" s="337">
        <f t="shared" si="7"/>
        <v>0</v>
      </c>
      <c r="AY28" s="337">
        <f t="shared" si="8"/>
        <v>0</v>
      </c>
      <c r="AZ28" s="337">
        <f t="shared" si="9"/>
        <v>0</v>
      </c>
      <c r="BA28" s="337">
        <f t="shared" si="10"/>
        <v>0</v>
      </c>
      <c r="BB28" s="337">
        <f t="shared" si="11"/>
        <v>0</v>
      </c>
      <c r="BD28" s="337">
        <f t="shared" si="12"/>
        <v>0</v>
      </c>
      <c r="BE28" s="337">
        <f t="shared" si="13"/>
        <v>0</v>
      </c>
      <c r="BF28" s="337">
        <f t="shared" si="14"/>
        <v>0</v>
      </c>
      <c r="BG28" s="337">
        <f t="shared" si="15"/>
        <v>0</v>
      </c>
      <c r="BH28" s="337">
        <f t="shared" si="16"/>
        <v>0</v>
      </c>
      <c r="BI28" s="337">
        <f t="shared" si="17"/>
        <v>0</v>
      </c>
      <c r="BK28" s="337">
        <f t="shared" si="18"/>
        <v>0</v>
      </c>
      <c r="BL28" s="337">
        <f t="shared" si="19"/>
        <v>0</v>
      </c>
      <c r="BN28" s="337">
        <f t="shared" si="20"/>
        <v>0</v>
      </c>
      <c r="BO28" s="337">
        <f t="shared" si="21"/>
        <v>0</v>
      </c>
      <c r="BP28" s="258"/>
      <c r="BR28" s="1395"/>
      <c r="BS28" s="1395"/>
      <c r="BT28" s="1395"/>
      <c r="BU28" s="1395"/>
      <c r="BV28" s="1395"/>
      <c r="BW28" s="1395"/>
      <c r="BX28" s="1395"/>
      <c r="BY28" s="1395"/>
      <c r="BZ28" s="1395"/>
      <c r="CA28" s="1395"/>
      <c r="CB28" s="1395"/>
      <c r="CC28" s="1395"/>
      <c r="CD28" s="1395"/>
      <c r="CE28" s="1395"/>
      <c r="CF28" s="1395"/>
      <c r="CG28" s="1395"/>
      <c r="CH28" s="1395"/>
      <c r="CI28" s="1395"/>
    </row>
    <row r="29" spans="2:87" ht="15.75" customHeight="1">
      <c r="B29" s="2487" t="s">
        <v>9859</v>
      </c>
      <c r="C29" s="2489"/>
      <c r="D29" s="2376"/>
      <c r="E29" s="1839"/>
      <c r="F29" s="2374"/>
      <c r="G29" s="2375"/>
      <c r="H29" s="2375"/>
      <c r="I29" s="2375"/>
      <c r="J29" s="2375"/>
      <c r="K29" s="2376"/>
      <c r="L29" s="1839"/>
      <c r="M29" s="2374"/>
      <c r="N29" s="2375"/>
      <c r="O29" s="2375"/>
      <c r="P29" s="2375"/>
      <c r="Q29" s="2375"/>
      <c r="R29" s="2376"/>
      <c r="S29" s="1839"/>
      <c r="T29" s="2511"/>
      <c r="U29" s="2512"/>
      <c r="V29" s="2512"/>
      <c r="W29" s="2512"/>
      <c r="X29" s="2512"/>
      <c r="Y29" s="2513"/>
      <c r="Z29" s="1839"/>
      <c r="AA29" s="2519"/>
      <c r="AB29" s="2520"/>
      <c r="AC29" s="2524"/>
      <c r="AD29" s="2524"/>
      <c r="AE29" s="2376"/>
      <c r="AF29" s="74"/>
      <c r="AG29" s="102" t="s">
        <v>10955</v>
      </c>
      <c r="AH29" s="74"/>
      <c r="AI29" s="79"/>
      <c r="AJ29" s="1395"/>
      <c r="AK29" s="258"/>
      <c r="AL29" s="1319">
        <f t="shared" si="22"/>
        <v>0</v>
      </c>
      <c r="AM29" s="258"/>
      <c r="AN29" s="337">
        <f t="shared" si="23"/>
        <v>0</v>
      </c>
      <c r="AP29" s="337">
        <f t="shared" si="0"/>
        <v>0</v>
      </c>
      <c r="AQ29" s="337">
        <f t="shared" si="1"/>
        <v>0</v>
      </c>
      <c r="AR29" s="337">
        <f t="shared" si="2"/>
        <v>0</v>
      </c>
      <c r="AS29" s="337">
        <f t="shared" si="3"/>
        <v>0</v>
      </c>
      <c r="AT29" s="337">
        <f t="shared" si="4"/>
        <v>0</v>
      </c>
      <c r="AU29" s="337">
        <f t="shared" si="5"/>
        <v>0</v>
      </c>
      <c r="AW29" s="337">
        <f t="shared" si="6"/>
        <v>0</v>
      </c>
      <c r="AX29" s="337">
        <f t="shared" si="7"/>
        <v>0</v>
      </c>
      <c r="AY29" s="337">
        <f t="shared" si="8"/>
        <v>0</v>
      </c>
      <c r="AZ29" s="337">
        <f t="shared" si="9"/>
        <v>0</v>
      </c>
      <c r="BA29" s="337">
        <f t="shared" si="10"/>
        <v>0</v>
      </c>
      <c r="BB29" s="337">
        <f t="shared" si="11"/>
        <v>0</v>
      </c>
      <c r="BD29" s="337">
        <f t="shared" si="12"/>
        <v>0</v>
      </c>
      <c r="BE29" s="337">
        <f t="shared" si="13"/>
        <v>0</v>
      </c>
      <c r="BF29" s="337">
        <f t="shared" si="14"/>
        <v>0</v>
      </c>
      <c r="BG29" s="337">
        <f t="shared" si="15"/>
        <v>0</v>
      </c>
      <c r="BH29" s="337">
        <f t="shared" si="16"/>
        <v>0</v>
      </c>
      <c r="BI29" s="337">
        <f t="shared" si="17"/>
        <v>0</v>
      </c>
      <c r="BK29" s="337">
        <f t="shared" si="18"/>
        <v>0</v>
      </c>
      <c r="BL29" s="337">
        <f t="shared" si="19"/>
        <v>0</v>
      </c>
      <c r="BN29" s="337">
        <f t="shared" si="20"/>
        <v>0</v>
      </c>
      <c r="BO29" s="337">
        <f t="shared" si="21"/>
        <v>0</v>
      </c>
      <c r="BP29" s="258"/>
      <c r="BR29" s="1395"/>
      <c r="BS29" s="1395"/>
      <c r="BT29" s="1395"/>
      <c r="BU29" s="1395"/>
      <c r="BV29" s="1395"/>
      <c r="BW29" s="1395"/>
      <c r="BX29" s="1395"/>
      <c r="BY29" s="1395"/>
      <c r="BZ29" s="1395"/>
      <c r="CA29" s="1395"/>
      <c r="CB29" s="1395"/>
      <c r="CC29" s="1395"/>
      <c r="CD29" s="1395"/>
      <c r="CE29" s="1395"/>
      <c r="CF29" s="1395"/>
      <c r="CG29" s="1395"/>
      <c r="CH29" s="1395"/>
      <c r="CI29" s="1395"/>
    </row>
    <row r="30" spans="2:87" ht="15.75" customHeight="1">
      <c r="B30" s="2487" t="s">
        <v>9860</v>
      </c>
      <c r="C30" s="2489"/>
      <c r="D30" s="2376"/>
      <c r="E30" s="1839"/>
      <c r="F30" s="2374"/>
      <c r="G30" s="2375"/>
      <c r="H30" s="2375"/>
      <c r="I30" s="2375"/>
      <c r="J30" s="2375"/>
      <c r="K30" s="2376"/>
      <c r="L30" s="1839"/>
      <c r="M30" s="2374"/>
      <c r="N30" s="2375"/>
      <c r="O30" s="2375"/>
      <c r="P30" s="2375"/>
      <c r="Q30" s="2375"/>
      <c r="R30" s="2376"/>
      <c r="S30" s="1839"/>
      <c r="T30" s="2511"/>
      <c r="U30" s="2512"/>
      <c r="V30" s="2512"/>
      <c r="W30" s="2512"/>
      <c r="X30" s="2512"/>
      <c r="Y30" s="2513"/>
      <c r="Z30" s="1839"/>
      <c r="AA30" s="2519"/>
      <c r="AB30" s="2520"/>
      <c r="AC30" s="2524"/>
      <c r="AD30" s="2524"/>
      <c r="AE30" s="2376"/>
      <c r="AF30" s="74"/>
      <c r="AG30" s="102" t="s">
        <v>10956</v>
      </c>
      <c r="AH30" s="74"/>
      <c r="AI30" s="79"/>
      <c r="AJ30" s="1395"/>
      <c r="AK30" s="258"/>
      <c r="AL30" s="1319">
        <f t="shared" si="22"/>
        <v>0</v>
      </c>
      <c r="AM30" s="258"/>
      <c r="AN30" s="337">
        <f t="shared" si="23"/>
        <v>0</v>
      </c>
      <c r="AP30" s="337">
        <f t="shared" si="0"/>
        <v>0</v>
      </c>
      <c r="AQ30" s="337">
        <f t="shared" si="1"/>
        <v>0</v>
      </c>
      <c r="AR30" s="337">
        <f t="shared" si="2"/>
        <v>0</v>
      </c>
      <c r="AS30" s="337">
        <f t="shared" si="3"/>
        <v>0</v>
      </c>
      <c r="AT30" s="337">
        <f t="shared" si="4"/>
        <v>0</v>
      </c>
      <c r="AU30" s="337">
        <f t="shared" si="5"/>
        <v>0</v>
      </c>
      <c r="AW30" s="337">
        <f t="shared" si="6"/>
        <v>0</v>
      </c>
      <c r="AX30" s="337">
        <f t="shared" si="7"/>
        <v>0</v>
      </c>
      <c r="AY30" s="337">
        <f t="shared" si="8"/>
        <v>0</v>
      </c>
      <c r="AZ30" s="337">
        <f t="shared" si="9"/>
        <v>0</v>
      </c>
      <c r="BA30" s="337">
        <f t="shared" si="10"/>
        <v>0</v>
      </c>
      <c r="BB30" s="337">
        <f t="shared" si="11"/>
        <v>0</v>
      </c>
      <c r="BD30" s="337">
        <f t="shared" si="12"/>
        <v>0</v>
      </c>
      <c r="BE30" s="337">
        <f t="shared" si="13"/>
        <v>0</v>
      </c>
      <c r="BF30" s="337">
        <f t="shared" si="14"/>
        <v>0</v>
      </c>
      <c r="BG30" s="337">
        <f t="shared" si="15"/>
        <v>0</v>
      </c>
      <c r="BH30" s="337">
        <f t="shared" si="16"/>
        <v>0</v>
      </c>
      <c r="BI30" s="337">
        <f t="shared" si="17"/>
        <v>0</v>
      </c>
      <c r="BK30" s="337">
        <f t="shared" si="18"/>
        <v>0</v>
      </c>
      <c r="BL30" s="337">
        <f t="shared" si="19"/>
        <v>0</v>
      </c>
      <c r="BN30" s="337">
        <f t="shared" si="20"/>
        <v>0</v>
      </c>
      <c r="BO30" s="337">
        <f t="shared" si="21"/>
        <v>0</v>
      </c>
      <c r="BP30" s="258"/>
      <c r="BR30" s="1395"/>
      <c r="BS30" s="1395"/>
      <c r="BT30" s="1395"/>
      <c r="BU30" s="1395"/>
      <c r="BV30" s="1395"/>
      <c r="BW30" s="1395"/>
      <c r="BX30" s="1395"/>
      <c r="BY30" s="1395"/>
      <c r="BZ30" s="1395"/>
      <c r="CA30" s="1395"/>
      <c r="CB30" s="1395"/>
      <c r="CC30" s="1395"/>
      <c r="CD30" s="1395"/>
      <c r="CE30" s="1395"/>
      <c r="CF30" s="1395"/>
      <c r="CG30" s="1395"/>
      <c r="CH30" s="1395"/>
      <c r="CI30" s="1395"/>
    </row>
    <row r="31" spans="2:87" ht="15.75" customHeight="1">
      <c r="B31" s="2487" t="s">
        <v>9861</v>
      </c>
      <c r="C31" s="2489"/>
      <c r="D31" s="2376"/>
      <c r="E31" s="1839"/>
      <c r="F31" s="2374"/>
      <c r="G31" s="2375"/>
      <c r="H31" s="2375"/>
      <c r="I31" s="2375"/>
      <c r="J31" s="2375"/>
      <c r="K31" s="2376"/>
      <c r="L31" s="1839"/>
      <c r="M31" s="2374"/>
      <c r="N31" s="2375"/>
      <c r="O31" s="2375"/>
      <c r="P31" s="2375"/>
      <c r="Q31" s="2375"/>
      <c r="R31" s="2376"/>
      <c r="S31" s="1839"/>
      <c r="T31" s="2511"/>
      <c r="U31" s="2512"/>
      <c r="V31" s="2512"/>
      <c r="W31" s="2512"/>
      <c r="X31" s="2512"/>
      <c r="Y31" s="2513"/>
      <c r="Z31" s="1839"/>
      <c r="AA31" s="2519"/>
      <c r="AB31" s="2520"/>
      <c r="AC31" s="2524"/>
      <c r="AD31" s="2524"/>
      <c r="AE31" s="2376"/>
      <c r="AF31" s="74"/>
      <c r="AG31" s="102" t="s">
        <v>10957</v>
      </c>
      <c r="AH31" s="74"/>
      <c r="AI31" s="79"/>
      <c r="AJ31" s="1395"/>
      <c r="AK31" s="258"/>
      <c r="AL31" s="1319">
        <f t="shared" si="22"/>
        <v>0</v>
      </c>
      <c r="AM31" s="258"/>
      <c r="AN31" s="337">
        <f t="shared" si="23"/>
        <v>0</v>
      </c>
      <c r="AP31" s="337">
        <f t="shared" si="0"/>
        <v>0</v>
      </c>
      <c r="AQ31" s="337">
        <f t="shared" si="1"/>
        <v>0</v>
      </c>
      <c r="AR31" s="337">
        <f t="shared" si="2"/>
        <v>0</v>
      </c>
      <c r="AS31" s="337">
        <f t="shared" si="3"/>
        <v>0</v>
      </c>
      <c r="AT31" s="337">
        <f t="shared" si="4"/>
        <v>0</v>
      </c>
      <c r="AU31" s="337">
        <f t="shared" si="5"/>
        <v>0</v>
      </c>
      <c r="AW31" s="337">
        <f t="shared" si="6"/>
        <v>0</v>
      </c>
      <c r="AX31" s="337">
        <f t="shared" si="7"/>
        <v>0</v>
      </c>
      <c r="AY31" s="337">
        <f t="shared" si="8"/>
        <v>0</v>
      </c>
      <c r="AZ31" s="337">
        <f t="shared" si="9"/>
        <v>0</v>
      </c>
      <c r="BA31" s="337">
        <f t="shared" si="10"/>
        <v>0</v>
      </c>
      <c r="BB31" s="337">
        <f t="shared" si="11"/>
        <v>0</v>
      </c>
      <c r="BD31" s="337">
        <f t="shared" si="12"/>
        <v>0</v>
      </c>
      <c r="BE31" s="337">
        <f t="shared" si="13"/>
        <v>0</v>
      </c>
      <c r="BF31" s="337">
        <f t="shared" si="14"/>
        <v>0</v>
      </c>
      <c r="BG31" s="337">
        <f t="shared" si="15"/>
        <v>0</v>
      </c>
      <c r="BH31" s="337">
        <f t="shared" si="16"/>
        <v>0</v>
      </c>
      <c r="BI31" s="337">
        <f t="shared" si="17"/>
        <v>0</v>
      </c>
      <c r="BK31" s="337">
        <f t="shared" si="18"/>
        <v>0</v>
      </c>
      <c r="BL31" s="337">
        <f t="shared" si="19"/>
        <v>0</v>
      </c>
      <c r="BN31" s="337">
        <f t="shared" si="20"/>
        <v>0</v>
      </c>
      <c r="BO31" s="337">
        <f t="shared" si="21"/>
        <v>0</v>
      </c>
      <c r="BP31" s="258"/>
      <c r="BR31" s="1395"/>
      <c r="BS31" s="1395"/>
      <c r="BT31" s="1395"/>
      <c r="BU31" s="1395"/>
      <c r="BV31" s="1395"/>
      <c r="BW31" s="1395"/>
      <c r="BX31" s="1395"/>
      <c r="BY31" s="1395"/>
      <c r="BZ31" s="1395"/>
      <c r="CA31" s="1395"/>
      <c r="CB31" s="1395"/>
      <c r="CC31" s="1395"/>
      <c r="CD31" s="1395"/>
      <c r="CE31" s="1395"/>
      <c r="CF31" s="1395"/>
      <c r="CG31" s="1395"/>
      <c r="CH31" s="1395"/>
      <c r="CI31" s="1395"/>
    </row>
    <row r="32" spans="2:87" ht="15.75" customHeight="1">
      <c r="B32" s="2487" t="s">
        <v>9862</v>
      </c>
      <c r="C32" s="2489"/>
      <c r="D32" s="2376"/>
      <c r="E32" s="1839"/>
      <c r="F32" s="2374"/>
      <c r="G32" s="2375"/>
      <c r="H32" s="2375"/>
      <c r="I32" s="2375"/>
      <c r="J32" s="2375"/>
      <c r="K32" s="2376"/>
      <c r="L32" s="1839"/>
      <c r="M32" s="2374"/>
      <c r="N32" s="2375"/>
      <c r="O32" s="2375"/>
      <c r="P32" s="2375"/>
      <c r="Q32" s="2375"/>
      <c r="R32" s="2376"/>
      <c r="S32" s="1839"/>
      <c r="T32" s="2511"/>
      <c r="U32" s="2512"/>
      <c r="V32" s="2512"/>
      <c r="W32" s="2512"/>
      <c r="X32" s="2512"/>
      <c r="Y32" s="2513"/>
      <c r="Z32" s="1839"/>
      <c r="AA32" s="2519"/>
      <c r="AB32" s="2520"/>
      <c r="AC32" s="2524"/>
      <c r="AD32" s="2524"/>
      <c r="AE32" s="2376"/>
      <c r="AF32" s="74"/>
      <c r="AG32" s="102" t="s">
        <v>10958</v>
      </c>
      <c r="AH32" s="74"/>
      <c r="AI32" s="79"/>
      <c r="AJ32" s="1395"/>
      <c r="AK32" s="258"/>
      <c r="AL32" s="1319">
        <f t="shared" si="22"/>
        <v>0</v>
      </c>
      <c r="AM32" s="258"/>
      <c r="AN32" s="337">
        <f t="shared" si="23"/>
        <v>0</v>
      </c>
      <c r="AP32" s="337">
        <f t="shared" si="0"/>
        <v>0</v>
      </c>
      <c r="AQ32" s="337">
        <f t="shared" si="1"/>
        <v>0</v>
      </c>
      <c r="AR32" s="337">
        <f t="shared" si="2"/>
        <v>0</v>
      </c>
      <c r="AS32" s="337">
        <f t="shared" si="3"/>
        <v>0</v>
      </c>
      <c r="AT32" s="337">
        <f t="shared" si="4"/>
        <v>0</v>
      </c>
      <c r="AU32" s="337">
        <f t="shared" si="5"/>
        <v>0</v>
      </c>
      <c r="AW32" s="337">
        <f t="shared" si="6"/>
        <v>0</v>
      </c>
      <c r="AX32" s="337">
        <f t="shared" si="7"/>
        <v>0</v>
      </c>
      <c r="AY32" s="337">
        <f t="shared" si="8"/>
        <v>0</v>
      </c>
      <c r="AZ32" s="337">
        <f t="shared" si="9"/>
        <v>0</v>
      </c>
      <c r="BA32" s="337">
        <f t="shared" si="10"/>
        <v>0</v>
      </c>
      <c r="BB32" s="337">
        <f t="shared" si="11"/>
        <v>0</v>
      </c>
      <c r="BD32" s="337">
        <f t="shared" si="12"/>
        <v>0</v>
      </c>
      <c r="BE32" s="337">
        <f t="shared" si="13"/>
        <v>0</v>
      </c>
      <c r="BF32" s="337">
        <f t="shared" si="14"/>
        <v>0</v>
      </c>
      <c r="BG32" s="337">
        <f t="shared" si="15"/>
        <v>0</v>
      </c>
      <c r="BH32" s="337">
        <f t="shared" si="16"/>
        <v>0</v>
      </c>
      <c r="BI32" s="337">
        <f t="shared" si="17"/>
        <v>0</v>
      </c>
      <c r="BK32" s="337">
        <f t="shared" si="18"/>
        <v>0</v>
      </c>
      <c r="BL32" s="337">
        <f t="shared" si="19"/>
        <v>0</v>
      </c>
      <c r="BN32" s="337">
        <f t="shared" si="20"/>
        <v>0</v>
      </c>
      <c r="BO32" s="337">
        <f t="shared" si="21"/>
        <v>0</v>
      </c>
      <c r="BP32" s="258"/>
      <c r="BR32" s="1395"/>
      <c r="BS32" s="1395"/>
      <c r="BT32" s="1395"/>
      <c r="BU32" s="1395"/>
      <c r="BV32" s="1395"/>
      <c r="BW32" s="1395"/>
      <c r="BX32" s="1395"/>
      <c r="BY32" s="1395"/>
      <c r="BZ32" s="1395"/>
      <c r="CA32" s="1395"/>
      <c r="CB32" s="1395"/>
      <c r="CC32" s="1395"/>
      <c r="CD32" s="1395"/>
      <c r="CE32" s="1395"/>
      <c r="CF32" s="1395"/>
      <c r="CG32" s="1395"/>
      <c r="CH32" s="1395"/>
      <c r="CI32" s="1395"/>
    </row>
    <row r="33" spans="2:87" ht="15.75" customHeight="1">
      <c r="B33" s="2487" t="s">
        <v>9863</v>
      </c>
      <c r="C33" s="2489"/>
      <c r="D33" s="2376"/>
      <c r="E33" s="1839"/>
      <c r="F33" s="2374"/>
      <c r="G33" s="2375"/>
      <c r="H33" s="2375"/>
      <c r="I33" s="2375"/>
      <c r="J33" s="2375"/>
      <c r="K33" s="2376"/>
      <c r="L33" s="1839"/>
      <c r="M33" s="2374"/>
      <c r="N33" s="2375"/>
      <c r="O33" s="2375"/>
      <c r="P33" s="2375"/>
      <c r="Q33" s="2375"/>
      <c r="R33" s="2376"/>
      <c r="S33" s="1839"/>
      <c r="T33" s="2511"/>
      <c r="U33" s="2512"/>
      <c r="V33" s="2512"/>
      <c r="W33" s="2512"/>
      <c r="X33" s="2512"/>
      <c r="Y33" s="2513"/>
      <c r="Z33" s="1839"/>
      <c r="AA33" s="2519"/>
      <c r="AB33" s="2520"/>
      <c r="AC33" s="2524"/>
      <c r="AD33" s="2524"/>
      <c r="AE33" s="2376"/>
      <c r="AF33" s="74"/>
      <c r="AG33" s="102" t="s">
        <v>10959</v>
      </c>
      <c r="AH33" s="74"/>
      <c r="AI33" s="79"/>
      <c r="AJ33" s="1395"/>
      <c r="AK33" s="258"/>
      <c r="AL33" s="1319">
        <f t="shared" si="22"/>
        <v>0</v>
      </c>
      <c r="AM33" s="258"/>
      <c r="AN33" s="337">
        <f t="shared" si="23"/>
        <v>0</v>
      </c>
      <c r="AP33" s="337">
        <f t="shared" si="0"/>
        <v>0</v>
      </c>
      <c r="AQ33" s="337">
        <f t="shared" si="1"/>
        <v>0</v>
      </c>
      <c r="AR33" s="337">
        <f t="shared" si="2"/>
        <v>0</v>
      </c>
      <c r="AS33" s="337">
        <f t="shared" si="3"/>
        <v>0</v>
      </c>
      <c r="AT33" s="337">
        <f t="shared" si="4"/>
        <v>0</v>
      </c>
      <c r="AU33" s="337">
        <f t="shared" si="5"/>
        <v>0</v>
      </c>
      <c r="AW33" s="337">
        <f t="shared" si="6"/>
        <v>0</v>
      </c>
      <c r="AX33" s="337">
        <f t="shared" si="7"/>
        <v>0</v>
      </c>
      <c r="AY33" s="337">
        <f t="shared" si="8"/>
        <v>0</v>
      </c>
      <c r="AZ33" s="337">
        <f t="shared" si="9"/>
        <v>0</v>
      </c>
      <c r="BA33" s="337">
        <f t="shared" si="10"/>
        <v>0</v>
      </c>
      <c r="BB33" s="337">
        <f t="shared" si="11"/>
        <v>0</v>
      </c>
      <c r="BD33" s="337">
        <f t="shared" si="12"/>
        <v>0</v>
      </c>
      <c r="BE33" s="337">
        <f t="shared" si="13"/>
        <v>0</v>
      </c>
      <c r="BF33" s="337">
        <f t="shared" si="14"/>
        <v>0</v>
      </c>
      <c r="BG33" s="337">
        <f t="shared" si="15"/>
        <v>0</v>
      </c>
      <c r="BH33" s="337">
        <f t="shared" si="16"/>
        <v>0</v>
      </c>
      <c r="BI33" s="337">
        <f t="shared" si="17"/>
        <v>0</v>
      </c>
      <c r="BK33" s="337">
        <f t="shared" si="18"/>
        <v>0</v>
      </c>
      <c r="BL33" s="337">
        <f t="shared" si="19"/>
        <v>0</v>
      </c>
      <c r="BN33" s="337">
        <f t="shared" si="20"/>
        <v>0</v>
      </c>
      <c r="BO33" s="337">
        <f t="shared" si="21"/>
        <v>0</v>
      </c>
      <c r="BP33" s="258"/>
      <c r="BR33" s="1395"/>
      <c r="BS33" s="1395"/>
      <c r="BT33" s="1395"/>
      <c r="BU33" s="1395"/>
      <c r="BV33" s="1395"/>
      <c r="BW33" s="1395"/>
      <c r="BX33" s="1395"/>
      <c r="BY33" s="1395"/>
      <c r="BZ33" s="1395"/>
      <c r="CA33" s="1395"/>
      <c r="CB33" s="1395"/>
      <c r="CC33" s="1395"/>
      <c r="CD33" s="1395"/>
      <c r="CE33" s="1395"/>
      <c r="CF33" s="1395"/>
      <c r="CG33" s="1395"/>
      <c r="CH33" s="1395"/>
      <c r="CI33" s="1395"/>
    </row>
    <row r="34" spans="2:87" ht="15.75" customHeight="1">
      <c r="B34" s="2487" t="s">
        <v>9864</v>
      </c>
      <c r="C34" s="2489"/>
      <c r="D34" s="2376"/>
      <c r="E34" s="1839"/>
      <c r="F34" s="2374"/>
      <c r="G34" s="2375"/>
      <c r="H34" s="2375"/>
      <c r="I34" s="2375"/>
      <c r="J34" s="2375"/>
      <c r="K34" s="2376"/>
      <c r="L34" s="1839"/>
      <c r="M34" s="2374"/>
      <c r="N34" s="2375"/>
      <c r="O34" s="2375"/>
      <c r="P34" s="2375"/>
      <c r="Q34" s="2375"/>
      <c r="R34" s="2376"/>
      <c r="S34" s="1839"/>
      <c r="T34" s="2511"/>
      <c r="U34" s="2512"/>
      <c r="V34" s="2512"/>
      <c r="W34" s="2512"/>
      <c r="X34" s="2512"/>
      <c r="Y34" s="2513"/>
      <c r="Z34" s="1839"/>
      <c r="AA34" s="2519"/>
      <c r="AB34" s="2520"/>
      <c r="AC34" s="2524"/>
      <c r="AD34" s="2524"/>
      <c r="AE34" s="2376"/>
      <c r="AF34" s="74"/>
      <c r="AG34" s="102" t="s">
        <v>10960</v>
      </c>
      <c r="AH34" s="74"/>
      <c r="AI34" s="79"/>
      <c r="AJ34" s="1395"/>
      <c r="AK34" s="258"/>
      <c r="AL34" s="1319">
        <f t="shared" si="22"/>
        <v>0</v>
      </c>
      <c r="AM34" s="258"/>
      <c r="AN34" s="337">
        <f t="shared" si="23"/>
        <v>0</v>
      </c>
      <c r="AP34" s="337">
        <f t="shared" si="0"/>
        <v>0</v>
      </c>
      <c r="AQ34" s="337">
        <f t="shared" si="1"/>
        <v>0</v>
      </c>
      <c r="AR34" s="337">
        <f t="shared" si="2"/>
        <v>0</v>
      </c>
      <c r="AS34" s="337">
        <f t="shared" si="3"/>
        <v>0</v>
      </c>
      <c r="AT34" s="337">
        <f t="shared" si="4"/>
        <v>0</v>
      </c>
      <c r="AU34" s="337">
        <f t="shared" si="5"/>
        <v>0</v>
      </c>
      <c r="AW34" s="337">
        <f t="shared" si="6"/>
        <v>0</v>
      </c>
      <c r="AX34" s="337">
        <f t="shared" si="7"/>
        <v>0</v>
      </c>
      <c r="AY34" s="337">
        <f t="shared" si="8"/>
        <v>0</v>
      </c>
      <c r="AZ34" s="337">
        <f t="shared" si="9"/>
        <v>0</v>
      </c>
      <c r="BA34" s="337">
        <f t="shared" si="10"/>
        <v>0</v>
      </c>
      <c r="BB34" s="337">
        <f t="shared" si="11"/>
        <v>0</v>
      </c>
      <c r="BD34" s="337">
        <f t="shared" si="12"/>
        <v>0</v>
      </c>
      <c r="BE34" s="337">
        <f t="shared" si="13"/>
        <v>0</v>
      </c>
      <c r="BF34" s="337">
        <f t="shared" si="14"/>
        <v>0</v>
      </c>
      <c r="BG34" s="337">
        <f t="shared" si="15"/>
        <v>0</v>
      </c>
      <c r="BH34" s="337">
        <f t="shared" si="16"/>
        <v>0</v>
      </c>
      <c r="BI34" s="337">
        <f t="shared" si="17"/>
        <v>0</v>
      </c>
      <c r="BK34" s="337">
        <f t="shared" si="18"/>
        <v>0</v>
      </c>
      <c r="BL34" s="337">
        <f t="shared" si="19"/>
        <v>0</v>
      </c>
      <c r="BN34" s="337">
        <f t="shared" si="20"/>
        <v>0</v>
      </c>
      <c r="BO34" s="337">
        <f t="shared" si="21"/>
        <v>0</v>
      </c>
      <c r="BP34" s="258"/>
      <c r="BR34" s="1395"/>
      <c r="BS34" s="1395"/>
      <c r="BT34" s="1395"/>
      <c r="BU34" s="1395"/>
      <c r="BV34" s="1395"/>
      <c r="BW34" s="1395"/>
      <c r="BX34" s="1395"/>
      <c r="BY34" s="1395"/>
      <c r="BZ34" s="1395"/>
      <c r="CA34" s="1395"/>
      <c r="CB34" s="1395"/>
      <c r="CC34" s="1395"/>
      <c r="CD34" s="1395"/>
      <c r="CE34" s="1395"/>
      <c r="CF34" s="1395"/>
      <c r="CG34" s="1395"/>
      <c r="CH34" s="1395"/>
      <c r="CI34" s="1395"/>
    </row>
    <row r="35" spans="2:87" ht="15.75" customHeight="1">
      <c r="B35" s="2487" t="s">
        <v>9865</v>
      </c>
      <c r="C35" s="2489"/>
      <c r="D35" s="2376"/>
      <c r="E35" s="1839"/>
      <c r="F35" s="2374"/>
      <c r="G35" s="2375"/>
      <c r="H35" s="2375"/>
      <c r="I35" s="2375"/>
      <c r="J35" s="2375"/>
      <c r="K35" s="2376"/>
      <c r="L35" s="1839"/>
      <c r="M35" s="2374"/>
      <c r="N35" s="2375"/>
      <c r="O35" s="2375"/>
      <c r="P35" s="2375"/>
      <c r="Q35" s="2375"/>
      <c r="R35" s="2376"/>
      <c r="S35" s="1839"/>
      <c r="T35" s="2511"/>
      <c r="U35" s="2512"/>
      <c r="V35" s="2512"/>
      <c r="W35" s="2512"/>
      <c r="X35" s="2512"/>
      <c r="Y35" s="2513"/>
      <c r="Z35" s="1839"/>
      <c r="AA35" s="2519"/>
      <c r="AB35" s="2520"/>
      <c r="AC35" s="2524"/>
      <c r="AD35" s="2524"/>
      <c r="AE35" s="2376"/>
      <c r="AF35" s="74"/>
      <c r="AG35" s="102" t="s">
        <v>10961</v>
      </c>
      <c r="AH35" s="74"/>
      <c r="AI35" s="79"/>
      <c r="AJ35" s="1395"/>
      <c r="AK35" s="258"/>
      <c r="AL35" s="1319">
        <f t="shared" si="22"/>
        <v>0</v>
      </c>
      <c r="AM35" s="258"/>
      <c r="AN35" s="337">
        <f t="shared" si="23"/>
        <v>0</v>
      </c>
      <c r="AP35" s="337">
        <f t="shared" si="0"/>
        <v>0</v>
      </c>
      <c r="AQ35" s="337">
        <f t="shared" si="1"/>
        <v>0</v>
      </c>
      <c r="AR35" s="337">
        <f t="shared" si="2"/>
        <v>0</v>
      </c>
      <c r="AS35" s="337">
        <f t="shared" si="3"/>
        <v>0</v>
      </c>
      <c r="AT35" s="337">
        <f t="shared" si="4"/>
        <v>0</v>
      </c>
      <c r="AU35" s="337">
        <f t="shared" si="5"/>
        <v>0</v>
      </c>
      <c r="AW35" s="337">
        <f t="shared" si="6"/>
        <v>0</v>
      </c>
      <c r="AX35" s="337">
        <f t="shared" si="7"/>
        <v>0</v>
      </c>
      <c r="AY35" s="337">
        <f t="shared" si="8"/>
        <v>0</v>
      </c>
      <c r="AZ35" s="337">
        <f t="shared" si="9"/>
        <v>0</v>
      </c>
      <c r="BA35" s="337">
        <f t="shared" si="10"/>
        <v>0</v>
      </c>
      <c r="BB35" s="337">
        <f t="shared" si="11"/>
        <v>0</v>
      </c>
      <c r="BD35" s="337">
        <f t="shared" si="12"/>
        <v>0</v>
      </c>
      <c r="BE35" s="337">
        <f t="shared" si="13"/>
        <v>0</v>
      </c>
      <c r="BF35" s="337">
        <f t="shared" si="14"/>
        <v>0</v>
      </c>
      <c r="BG35" s="337">
        <f t="shared" si="15"/>
        <v>0</v>
      </c>
      <c r="BH35" s="337">
        <f t="shared" si="16"/>
        <v>0</v>
      </c>
      <c r="BI35" s="337">
        <f t="shared" si="17"/>
        <v>0</v>
      </c>
      <c r="BK35" s="337">
        <f t="shared" si="18"/>
        <v>0</v>
      </c>
      <c r="BL35" s="337">
        <f t="shared" si="19"/>
        <v>0</v>
      </c>
      <c r="BN35" s="337">
        <f t="shared" si="20"/>
        <v>0</v>
      </c>
      <c r="BO35" s="337">
        <f t="shared" si="21"/>
        <v>0</v>
      </c>
      <c r="BP35" s="258"/>
      <c r="BR35" s="1395"/>
      <c r="BS35" s="1395"/>
      <c r="BT35" s="1395"/>
      <c r="BU35" s="1395"/>
      <c r="BV35" s="1395"/>
      <c r="BW35" s="1395"/>
      <c r="BX35" s="1395"/>
      <c r="BY35" s="1395"/>
      <c r="BZ35" s="1395"/>
      <c r="CA35" s="1395"/>
      <c r="CB35" s="1395"/>
      <c r="CC35" s="1395"/>
      <c r="CD35" s="1395"/>
      <c r="CE35" s="1395"/>
      <c r="CF35" s="1395"/>
      <c r="CG35" s="1395"/>
      <c r="CH35" s="1395"/>
      <c r="CI35" s="1395"/>
    </row>
    <row r="36" spans="2:87" ht="15.75" customHeight="1">
      <c r="B36" s="2487" t="s">
        <v>9866</v>
      </c>
      <c r="C36" s="2489"/>
      <c r="D36" s="2376"/>
      <c r="E36" s="1839"/>
      <c r="F36" s="2374"/>
      <c r="G36" s="2375"/>
      <c r="H36" s="2375"/>
      <c r="I36" s="2375"/>
      <c r="J36" s="2375"/>
      <c r="K36" s="2376"/>
      <c r="L36" s="1839"/>
      <c r="M36" s="2374"/>
      <c r="N36" s="2375"/>
      <c r="O36" s="2375"/>
      <c r="P36" s="2375"/>
      <c r="Q36" s="2375"/>
      <c r="R36" s="2376"/>
      <c r="S36" s="1839"/>
      <c r="T36" s="2511"/>
      <c r="U36" s="2512"/>
      <c r="V36" s="2512"/>
      <c r="W36" s="2512"/>
      <c r="X36" s="2512"/>
      <c r="Y36" s="2513"/>
      <c r="Z36" s="1839"/>
      <c r="AA36" s="2519"/>
      <c r="AB36" s="2520"/>
      <c r="AC36" s="2524"/>
      <c r="AD36" s="2524"/>
      <c r="AE36" s="2376"/>
      <c r="AF36" s="74"/>
      <c r="AG36" s="102" t="s">
        <v>10962</v>
      </c>
      <c r="AH36" s="74"/>
      <c r="AI36" s="79"/>
      <c r="AJ36" s="1395"/>
      <c r="AK36" s="258"/>
      <c r="AL36" s="1319">
        <f t="shared" si="22"/>
        <v>0</v>
      </c>
      <c r="AM36" s="258"/>
      <c r="AN36" s="337">
        <f t="shared" si="23"/>
        <v>0</v>
      </c>
      <c r="AP36" s="337">
        <f t="shared" si="0"/>
        <v>0</v>
      </c>
      <c r="AQ36" s="337">
        <f t="shared" si="1"/>
        <v>0</v>
      </c>
      <c r="AR36" s="337">
        <f t="shared" si="2"/>
        <v>0</v>
      </c>
      <c r="AS36" s="337">
        <f t="shared" si="3"/>
        <v>0</v>
      </c>
      <c r="AT36" s="337">
        <f t="shared" si="4"/>
        <v>0</v>
      </c>
      <c r="AU36" s="337">
        <f t="shared" si="5"/>
        <v>0</v>
      </c>
      <c r="AW36" s="337">
        <f t="shared" si="6"/>
        <v>0</v>
      </c>
      <c r="AX36" s="337">
        <f t="shared" si="7"/>
        <v>0</v>
      </c>
      <c r="AY36" s="337">
        <f t="shared" si="8"/>
        <v>0</v>
      </c>
      <c r="AZ36" s="337">
        <f t="shared" si="9"/>
        <v>0</v>
      </c>
      <c r="BA36" s="337">
        <f t="shared" si="10"/>
        <v>0</v>
      </c>
      <c r="BB36" s="337">
        <f t="shared" si="11"/>
        <v>0</v>
      </c>
      <c r="BD36" s="337">
        <f t="shared" si="12"/>
        <v>0</v>
      </c>
      <c r="BE36" s="337">
        <f t="shared" si="13"/>
        <v>0</v>
      </c>
      <c r="BF36" s="337">
        <f t="shared" si="14"/>
        <v>0</v>
      </c>
      <c r="BG36" s="337">
        <f t="shared" si="15"/>
        <v>0</v>
      </c>
      <c r="BH36" s="337">
        <f t="shared" si="16"/>
        <v>0</v>
      </c>
      <c r="BI36" s="337">
        <f t="shared" si="17"/>
        <v>0</v>
      </c>
      <c r="BK36" s="337">
        <f t="shared" si="18"/>
        <v>0</v>
      </c>
      <c r="BL36" s="337">
        <f t="shared" si="19"/>
        <v>0</v>
      </c>
      <c r="BN36" s="337">
        <f t="shared" si="20"/>
        <v>0</v>
      </c>
      <c r="BO36" s="337">
        <f t="shared" si="21"/>
        <v>0</v>
      </c>
      <c r="BP36" s="258"/>
      <c r="BR36" s="239"/>
      <c r="BS36" s="1395"/>
      <c r="BT36" s="1395"/>
      <c r="BU36" s="1395"/>
      <c r="BV36" s="1395"/>
      <c r="BW36" s="1395"/>
      <c r="BX36" s="1395"/>
      <c r="BY36" s="1395"/>
      <c r="BZ36" s="1395"/>
      <c r="CA36" s="1395"/>
      <c r="CB36" s="1395"/>
      <c r="CC36" s="1395"/>
      <c r="CD36" s="1395"/>
      <c r="CE36" s="1395"/>
      <c r="CF36" s="1395"/>
      <c r="CG36" s="1395"/>
      <c r="CH36" s="1395"/>
      <c r="CI36" s="1395"/>
    </row>
    <row r="37" spans="2:87" ht="15.75" customHeight="1">
      <c r="B37" s="2487" t="s">
        <v>9867</v>
      </c>
      <c r="C37" s="2489"/>
      <c r="D37" s="2376"/>
      <c r="E37" s="1839"/>
      <c r="F37" s="2374"/>
      <c r="G37" s="2375"/>
      <c r="H37" s="2375"/>
      <c r="I37" s="2375"/>
      <c r="J37" s="2375"/>
      <c r="K37" s="2376"/>
      <c r="L37" s="1839"/>
      <c r="M37" s="2374"/>
      <c r="N37" s="2375"/>
      <c r="O37" s="2375"/>
      <c r="P37" s="2375"/>
      <c r="Q37" s="2375"/>
      <c r="R37" s="2376"/>
      <c r="S37" s="1839"/>
      <c r="T37" s="2511"/>
      <c r="U37" s="2512"/>
      <c r="V37" s="2512"/>
      <c r="W37" s="2512"/>
      <c r="X37" s="2512"/>
      <c r="Y37" s="2513"/>
      <c r="Z37" s="1839"/>
      <c r="AA37" s="2519"/>
      <c r="AB37" s="2520"/>
      <c r="AC37" s="2524"/>
      <c r="AD37" s="2524"/>
      <c r="AE37" s="2376"/>
      <c r="AF37" s="74"/>
      <c r="AG37" s="102" t="s">
        <v>10963</v>
      </c>
      <c r="AH37" s="74"/>
      <c r="AI37" s="79"/>
      <c r="AJ37" s="1395"/>
      <c r="AK37" s="258"/>
      <c r="AL37" s="1319">
        <f t="shared" si="22"/>
        <v>0</v>
      </c>
      <c r="AM37" s="258"/>
      <c r="AN37" s="337">
        <f t="shared" si="23"/>
        <v>0</v>
      </c>
      <c r="AP37" s="337">
        <f t="shared" si="0"/>
        <v>0</v>
      </c>
      <c r="AQ37" s="337">
        <f t="shared" si="1"/>
        <v>0</v>
      </c>
      <c r="AR37" s="337">
        <f t="shared" si="2"/>
        <v>0</v>
      </c>
      <c r="AS37" s="337">
        <f t="shared" si="3"/>
        <v>0</v>
      </c>
      <c r="AT37" s="337">
        <f t="shared" si="4"/>
        <v>0</v>
      </c>
      <c r="AU37" s="337">
        <f t="shared" si="5"/>
        <v>0</v>
      </c>
      <c r="AW37" s="337">
        <f t="shared" si="6"/>
        <v>0</v>
      </c>
      <c r="AX37" s="337">
        <f t="shared" si="7"/>
        <v>0</v>
      </c>
      <c r="AY37" s="337">
        <f t="shared" si="8"/>
        <v>0</v>
      </c>
      <c r="AZ37" s="337">
        <f t="shared" si="9"/>
        <v>0</v>
      </c>
      <c r="BA37" s="337">
        <f t="shared" si="10"/>
        <v>0</v>
      </c>
      <c r="BB37" s="337">
        <f t="shared" si="11"/>
        <v>0</v>
      </c>
      <c r="BD37" s="337">
        <f t="shared" si="12"/>
        <v>0</v>
      </c>
      <c r="BE37" s="337">
        <f t="shared" si="13"/>
        <v>0</v>
      </c>
      <c r="BF37" s="337">
        <f t="shared" si="14"/>
        <v>0</v>
      </c>
      <c r="BG37" s="337">
        <f t="shared" si="15"/>
        <v>0</v>
      </c>
      <c r="BH37" s="337">
        <f t="shared" si="16"/>
        <v>0</v>
      </c>
      <c r="BI37" s="337">
        <f t="shared" si="17"/>
        <v>0</v>
      </c>
      <c r="BK37" s="337">
        <f t="shared" si="18"/>
        <v>0</v>
      </c>
      <c r="BL37" s="337">
        <f t="shared" si="19"/>
        <v>0</v>
      </c>
      <c r="BN37" s="337">
        <f t="shared" si="20"/>
        <v>0</v>
      </c>
      <c r="BO37" s="337">
        <f t="shared" si="21"/>
        <v>0</v>
      </c>
      <c r="BP37" s="258"/>
      <c r="BR37" s="239"/>
      <c r="BS37" s="1395"/>
      <c r="BT37" s="1395"/>
      <c r="BU37" s="1395"/>
      <c r="BV37" s="1395"/>
      <c r="BW37" s="1395"/>
      <c r="BX37" s="1395"/>
      <c r="BY37" s="1395"/>
      <c r="BZ37" s="1395"/>
      <c r="CA37" s="1395"/>
      <c r="CB37" s="1395"/>
      <c r="CC37" s="1395"/>
      <c r="CD37" s="1395"/>
      <c r="CE37" s="1395"/>
      <c r="CF37" s="1395"/>
      <c r="CG37" s="1395"/>
      <c r="CH37" s="1395"/>
      <c r="CI37" s="1395"/>
    </row>
    <row r="38" spans="2:87" ht="15.75" customHeight="1">
      <c r="B38" s="2487" t="s">
        <v>9868</v>
      </c>
      <c r="C38" s="2489"/>
      <c r="D38" s="2376"/>
      <c r="E38" s="1839"/>
      <c r="F38" s="2374"/>
      <c r="G38" s="2375"/>
      <c r="H38" s="2375"/>
      <c r="I38" s="2375"/>
      <c r="J38" s="2375"/>
      <c r="K38" s="2376"/>
      <c r="L38" s="1839"/>
      <c r="M38" s="2374"/>
      <c r="N38" s="2375"/>
      <c r="O38" s="2375"/>
      <c r="P38" s="2375"/>
      <c r="Q38" s="2375"/>
      <c r="R38" s="2376"/>
      <c r="S38" s="1839"/>
      <c r="T38" s="2511"/>
      <c r="U38" s="2512"/>
      <c r="V38" s="2512"/>
      <c r="W38" s="2512"/>
      <c r="X38" s="2512"/>
      <c r="Y38" s="2513"/>
      <c r="Z38" s="1839"/>
      <c r="AA38" s="2519"/>
      <c r="AB38" s="2520"/>
      <c r="AC38" s="2524"/>
      <c r="AD38" s="2524"/>
      <c r="AE38" s="2376"/>
      <c r="AF38" s="74"/>
      <c r="AG38" s="102" t="s">
        <v>10964</v>
      </c>
      <c r="AH38" s="74"/>
      <c r="AI38" s="79"/>
      <c r="AJ38" s="1395"/>
      <c r="AK38" s="258"/>
      <c r="AL38" s="1319">
        <f t="shared" si="22"/>
        <v>0</v>
      </c>
      <c r="AM38" s="258"/>
      <c r="AN38" s="337">
        <f t="shared" si="23"/>
        <v>0</v>
      </c>
      <c r="AP38" s="337">
        <f t="shared" si="0"/>
        <v>0</v>
      </c>
      <c r="AQ38" s="337">
        <f t="shared" si="1"/>
        <v>0</v>
      </c>
      <c r="AR38" s="337">
        <f t="shared" si="2"/>
        <v>0</v>
      </c>
      <c r="AS38" s="337">
        <f t="shared" si="3"/>
        <v>0</v>
      </c>
      <c r="AT38" s="337">
        <f t="shared" si="4"/>
        <v>0</v>
      </c>
      <c r="AU38" s="337">
        <f t="shared" si="5"/>
        <v>0</v>
      </c>
      <c r="AW38" s="337">
        <f t="shared" si="6"/>
        <v>0</v>
      </c>
      <c r="AX38" s="337">
        <f t="shared" si="7"/>
        <v>0</v>
      </c>
      <c r="AY38" s="337">
        <f t="shared" si="8"/>
        <v>0</v>
      </c>
      <c r="AZ38" s="337">
        <f t="shared" si="9"/>
        <v>0</v>
      </c>
      <c r="BA38" s="337">
        <f t="shared" si="10"/>
        <v>0</v>
      </c>
      <c r="BB38" s="337">
        <f t="shared" si="11"/>
        <v>0</v>
      </c>
      <c r="BD38" s="337">
        <f t="shared" si="12"/>
        <v>0</v>
      </c>
      <c r="BE38" s="337">
        <f t="shared" si="13"/>
        <v>0</v>
      </c>
      <c r="BF38" s="337">
        <f t="shared" si="14"/>
        <v>0</v>
      </c>
      <c r="BG38" s="337">
        <f t="shared" si="15"/>
        <v>0</v>
      </c>
      <c r="BH38" s="337">
        <f t="shared" si="16"/>
        <v>0</v>
      </c>
      <c r="BI38" s="337">
        <f t="shared" si="17"/>
        <v>0</v>
      </c>
      <c r="BK38" s="337">
        <f t="shared" si="18"/>
        <v>0</v>
      </c>
      <c r="BL38" s="337">
        <f t="shared" si="19"/>
        <v>0</v>
      </c>
      <c r="BN38" s="337">
        <f t="shared" si="20"/>
        <v>0</v>
      </c>
      <c r="BO38" s="337">
        <f t="shared" si="21"/>
        <v>0</v>
      </c>
      <c r="BP38" s="258"/>
      <c r="BR38" s="239"/>
      <c r="BS38" s="1395"/>
      <c r="BT38" s="1395"/>
      <c r="BU38" s="1395"/>
      <c r="BV38" s="1395"/>
      <c r="BW38" s="1395"/>
      <c r="BX38" s="1395"/>
      <c r="BY38" s="1395"/>
      <c r="BZ38" s="1395"/>
      <c r="CA38" s="1395"/>
      <c r="CB38" s="1395"/>
      <c r="CC38" s="1395"/>
      <c r="CD38" s="1395"/>
      <c r="CE38" s="1395"/>
      <c r="CF38" s="1395"/>
      <c r="CG38" s="1395"/>
      <c r="CH38" s="1395"/>
      <c r="CI38" s="1395"/>
    </row>
    <row r="39" spans="2:87" ht="15.75" customHeight="1">
      <c r="B39" s="2487" t="s">
        <v>9869</v>
      </c>
      <c r="C39" s="2489"/>
      <c r="D39" s="2376"/>
      <c r="E39" s="1839"/>
      <c r="F39" s="2374"/>
      <c r="G39" s="2375"/>
      <c r="H39" s="2375"/>
      <c r="I39" s="2375"/>
      <c r="J39" s="2375"/>
      <c r="K39" s="2376"/>
      <c r="L39" s="1839"/>
      <c r="M39" s="2374"/>
      <c r="N39" s="2375"/>
      <c r="O39" s="2375"/>
      <c r="P39" s="2375"/>
      <c r="Q39" s="2375"/>
      <c r="R39" s="2376"/>
      <c r="S39" s="1839"/>
      <c r="T39" s="2511"/>
      <c r="U39" s="2512"/>
      <c r="V39" s="2512"/>
      <c r="W39" s="2512"/>
      <c r="X39" s="2512"/>
      <c r="Y39" s="2513"/>
      <c r="Z39" s="1839"/>
      <c r="AA39" s="2519"/>
      <c r="AB39" s="2520"/>
      <c r="AC39" s="2524"/>
      <c r="AD39" s="2524"/>
      <c r="AE39" s="2376"/>
      <c r="AF39" s="74"/>
      <c r="AG39" s="102" t="s">
        <v>10965</v>
      </c>
      <c r="AH39" s="74"/>
      <c r="AI39" s="79"/>
      <c r="AJ39" s="1395"/>
      <c r="AK39" s="258"/>
      <c r="AL39" s="1319">
        <f t="shared" si="22"/>
        <v>0</v>
      </c>
      <c r="AM39" s="258"/>
      <c r="AN39" s="337">
        <f t="shared" si="23"/>
        <v>0</v>
      </c>
      <c r="AP39" s="337">
        <f t="shared" si="0"/>
        <v>0</v>
      </c>
      <c r="AQ39" s="337">
        <f t="shared" si="1"/>
        <v>0</v>
      </c>
      <c r="AR39" s="337">
        <f t="shared" si="2"/>
        <v>0</v>
      </c>
      <c r="AS39" s="337">
        <f t="shared" si="3"/>
        <v>0</v>
      </c>
      <c r="AT39" s="337">
        <f t="shared" si="4"/>
        <v>0</v>
      </c>
      <c r="AU39" s="337">
        <f t="shared" si="5"/>
        <v>0</v>
      </c>
      <c r="AW39" s="337">
        <f t="shared" si="6"/>
        <v>0</v>
      </c>
      <c r="AX39" s="337">
        <f t="shared" si="7"/>
        <v>0</v>
      </c>
      <c r="AY39" s="337">
        <f t="shared" si="8"/>
        <v>0</v>
      </c>
      <c r="AZ39" s="337">
        <f t="shared" si="9"/>
        <v>0</v>
      </c>
      <c r="BA39" s="337">
        <f t="shared" si="10"/>
        <v>0</v>
      </c>
      <c r="BB39" s="337">
        <f t="shared" si="11"/>
        <v>0</v>
      </c>
      <c r="BD39" s="337">
        <f t="shared" si="12"/>
        <v>0</v>
      </c>
      <c r="BE39" s="337">
        <f t="shared" si="13"/>
        <v>0</v>
      </c>
      <c r="BF39" s="337">
        <f t="shared" si="14"/>
        <v>0</v>
      </c>
      <c r="BG39" s="337">
        <f t="shared" si="15"/>
        <v>0</v>
      </c>
      <c r="BH39" s="337">
        <f t="shared" si="16"/>
        <v>0</v>
      </c>
      <c r="BI39" s="337">
        <f t="shared" si="17"/>
        <v>0</v>
      </c>
      <c r="BK39" s="337">
        <f t="shared" si="18"/>
        <v>0</v>
      </c>
      <c r="BL39" s="337">
        <f t="shared" si="19"/>
        <v>0</v>
      </c>
      <c r="BN39" s="337">
        <f t="shared" si="20"/>
        <v>0</v>
      </c>
      <c r="BO39" s="337">
        <f t="shared" si="21"/>
        <v>0</v>
      </c>
      <c r="BP39" s="258"/>
      <c r="BR39" s="239"/>
      <c r="BS39" s="1395"/>
      <c r="BT39" s="1395"/>
      <c r="BU39" s="1395"/>
      <c r="BV39" s="1395"/>
      <c r="BW39" s="1395"/>
      <c r="BX39" s="1395"/>
      <c r="BY39" s="1395"/>
      <c r="BZ39" s="1395"/>
      <c r="CA39" s="1395"/>
      <c r="CB39" s="1395"/>
      <c r="CC39" s="1395"/>
      <c r="CD39" s="1395"/>
      <c r="CE39" s="1395"/>
      <c r="CF39" s="1395"/>
      <c r="CG39" s="1395"/>
      <c r="CH39" s="1395"/>
      <c r="CI39" s="1395"/>
    </row>
    <row r="40" spans="2:87" ht="15.75" customHeight="1">
      <c r="B40" s="2487" t="s">
        <v>9870</v>
      </c>
      <c r="C40" s="2489"/>
      <c r="D40" s="2376"/>
      <c r="E40" s="1839"/>
      <c r="F40" s="2374"/>
      <c r="G40" s="2375"/>
      <c r="H40" s="2375"/>
      <c r="I40" s="2375"/>
      <c r="J40" s="2375"/>
      <c r="K40" s="2376"/>
      <c r="L40" s="1839"/>
      <c r="M40" s="2374"/>
      <c r="N40" s="2375"/>
      <c r="O40" s="2375"/>
      <c r="P40" s="2375"/>
      <c r="Q40" s="2375"/>
      <c r="R40" s="2376"/>
      <c r="S40" s="1839"/>
      <c r="T40" s="2511"/>
      <c r="U40" s="2512"/>
      <c r="V40" s="2512"/>
      <c r="W40" s="2512"/>
      <c r="X40" s="2512"/>
      <c r="Y40" s="2513"/>
      <c r="Z40" s="1839"/>
      <c r="AA40" s="2519"/>
      <c r="AB40" s="2520"/>
      <c r="AC40" s="2524"/>
      <c r="AD40" s="2524"/>
      <c r="AE40" s="2376"/>
      <c r="AF40" s="74"/>
      <c r="AG40" s="102" t="s">
        <v>10966</v>
      </c>
      <c r="AH40" s="74"/>
      <c r="AI40" s="79"/>
      <c r="AJ40" s="1395"/>
      <c r="AK40" s="258"/>
      <c r="AL40" s="1319">
        <f t="shared" si="22"/>
        <v>0</v>
      </c>
      <c r="AM40" s="258"/>
      <c r="AN40" s="337">
        <f t="shared" si="23"/>
        <v>0</v>
      </c>
      <c r="AP40" s="337">
        <f t="shared" si="0"/>
        <v>0</v>
      </c>
      <c r="AQ40" s="337">
        <f t="shared" si="1"/>
        <v>0</v>
      </c>
      <c r="AR40" s="337">
        <f t="shared" si="2"/>
        <v>0</v>
      </c>
      <c r="AS40" s="337">
        <f t="shared" si="3"/>
        <v>0</v>
      </c>
      <c r="AT40" s="337">
        <f t="shared" si="4"/>
        <v>0</v>
      </c>
      <c r="AU40" s="337">
        <f t="shared" si="5"/>
        <v>0</v>
      </c>
      <c r="AW40" s="337">
        <f t="shared" si="6"/>
        <v>0</v>
      </c>
      <c r="AX40" s="337">
        <f t="shared" si="7"/>
        <v>0</v>
      </c>
      <c r="AY40" s="337">
        <f t="shared" si="8"/>
        <v>0</v>
      </c>
      <c r="AZ40" s="337">
        <f t="shared" si="9"/>
        <v>0</v>
      </c>
      <c r="BA40" s="337">
        <f t="shared" si="10"/>
        <v>0</v>
      </c>
      <c r="BB40" s="337">
        <f t="shared" si="11"/>
        <v>0</v>
      </c>
      <c r="BD40" s="337">
        <f t="shared" si="12"/>
        <v>0</v>
      </c>
      <c r="BE40" s="337">
        <f t="shared" si="13"/>
        <v>0</v>
      </c>
      <c r="BF40" s="337">
        <f t="shared" si="14"/>
        <v>0</v>
      </c>
      <c r="BG40" s="337">
        <f t="shared" si="15"/>
        <v>0</v>
      </c>
      <c r="BH40" s="337">
        <f t="shared" si="16"/>
        <v>0</v>
      </c>
      <c r="BI40" s="337">
        <f t="shared" si="17"/>
        <v>0</v>
      </c>
      <c r="BK40" s="337">
        <f t="shared" si="18"/>
        <v>0</v>
      </c>
      <c r="BL40" s="337">
        <f t="shared" si="19"/>
        <v>0</v>
      </c>
      <c r="BN40" s="337">
        <f t="shared" si="20"/>
        <v>0</v>
      </c>
      <c r="BO40" s="337">
        <f t="shared" si="21"/>
        <v>0</v>
      </c>
      <c r="BP40" s="258"/>
      <c r="BR40" s="239"/>
      <c r="BS40" s="1395"/>
      <c r="BT40" s="1395"/>
      <c r="BU40" s="1395"/>
      <c r="BV40" s="1395"/>
      <c r="BW40" s="1395"/>
      <c r="BX40" s="1395"/>
      <c r="BY40" s="1395"/>
      <c r="BZ40" s="1395"/>
      <c r="CA40" s="1395"/>
      <c r="CB40" s="1395"/>
      <c r="CC40" s="1395"/>
      <c r="CD40" s="1395"/>
      <c r="CE40" s="1395"/>
      <c r="CF40" s="1395"/>
      <c r="CG40" s="1395"/>
      <c r="CH40" s="1395"/>
      <c r="CI40" s="1395"/>
    </row>
    <row r="41" spans="2:87" ht="15.75" customHeight="1">
      <c r="B41" s="2487" t="s">
        <v>9871</v>
      </c>
      <c r="C41" s="2489"/>
      <c r="D41" s="2376"/>
      <c r="E41" s="1839"/>
      <c r="F41" s="2374"/>
      <c r="G41" s="2375"/>
      <c r="H41" s="2375"/>
      <c r="I41" s="2375"/>
      <c r="J41" s="2375"/>
      <c r="K41" s="2376"/>
      <c r="L41" s="1839"/>
      <c r="M41" s="2374"/>
      <c r="N41" s="2375"/>
      <c r="O41" s="2375"/>
      <c r="P41" s="2375"/>
      <c r="Q41" s="2375"/>
      <c r="R41" s="2376"/>
      <c r="S41" s="1839"/>
      <c r="T41" s="2511"/>
      <c r="U41" s="2512"/>
      <c r="V41" s="2512"/>
      <c r="W41" s="2512"/>
      <c r="X41" s="2512"/>
      <c r="Y41" s="2513"/>
      <c r="Z41" s="1839"/>
      <c r="AA41" s="2519"/>
      <c r="AB41" s="2520"/>
      <c r="AC41" s="2524"/>
      <c r="AD41" s="2524"/>
      <c r="AE41" s="2376"/>
      <c r="AF41" s="74"/>
      <c r="AG41" s="102" t="s">
        <v>10967</v>
      </c>
      <c r="AH41" s="74"/>
      <c r="AI41" s="79"/>
      <c r="AJ41" s="1395"/>
      <c r="AK41" s="258"/>
      <c r="AL41" s="1319">
        <f t="shared" si="22"/>
        <v>0</v>
      </c>
      <c r="AM41" s="258"/>
      <c r="AN41" s="337">
        <f t="shared" si="23"/>
        <v>0</v>
      </c>
      <c r="AP41" s="337">
        <f t="shared" si="0"/>
        <v>0</v>
      </c>
      <c r="AQ41" s="337">
        <f t="shared" si="1"/>
        <v>0</v>
      </c>
      <c r="AR41" s="337">
        <f t="shared" si="2"/>
        <v>0</v>
      </c>
      <c r="AS41" s="337">
        <f t="shared" si="3"/>
        <v>0</v>
      </c>
      <c r="AT41" s="337">
        <f t="shared" si="4"/>
        <v>0</v>
      </c>
      <c r="AU41" s="337">
        <f t="shared" si="5"/>
        <v>0</v>
      </c>
      <c r="AW41" s="337">
        <f t="shared" si="6"/>
        <v>0</v>
      </c>
      <c r="AX41" s="337">
        <f t="shared" si="7"/>
        <v>0</v>
      </c>
      <c r="AY41" s="337">
        <f t="shared" si="8"/>
        <v>0</v>
      </c>
      <c r="AZ41" s="337">
        <f t="shared" si="9"/>
        <v>0</v>
      </c>
      <c r="BA41" s="337">
        <f t="shared" si="10"/>
        <v>0</v>
      </c>
      <c r="BB41" s="337">
        <f t="shared" si="11"/>
        <v>0</v>
      </c>
      <c r="BD41" s="337">
        <f t="shared" si="12"/>
        <v>0</v>
      </c>
      <c r="BE41" s="337">
        <f t="shared" si="13"/>
        <v>0</v>
      </c>
      <c r="BF41" s="337">
        <f t="shared" si="14"/>
        <v>0</v>
      </c>
      <c r="BG41" s="337">
        <f t="shared" si="15"/>
        <v>0</v>
      </c>
      <c r="BH41" s="337">
        <f t="shared" si="16"/>
        <v>0</v>
      </c>
      <c r="BI41" s="337">
        <f t="shared" si="17"/>
        <v>0</v>
      </c>
      <c r="BK41" s="337">
        <f t="shared" si="18"/>
        <v>0</v>
      </c>
      <c r="BL41" s="337">
        <f t="shared" si="19"/>
        <v>0</v>
      </c>
      <c r="BN41" s="337">
        <f t="shared" si="20"/>
        <v>0</v>
      </c>
      <c r="BO41" s="337">
        <f t="shared" si="21"/>
        <v>0</v>
      </c>
      <c r="BP41" s="258"/>
      <c r="BR41" s="239"/>
      <c r="BS41" s="1395"/>
      <c r="BT41" s="1395"/>
      <c r="BU41" s="1395"/>
      <c r="BV41" s="1395"/>
      <c r="BW41" s="1395"/>
      <c r="BX41" s="1395"/>
      <c r="BY41" s="1395"/>
      <c r="BZ41" s="1395"/>
      <c r="CA41" s="1395"/>
      <c r="CB41" s="1395"/>
      <c r="CC41" s="1395"/>
      <c r="CD41" s="1395"/>
      <c r="CE41" s="1395"/>
      <c r="CF41" s="1395"/>
      <c r="CG41" s="1395"/>
      <c r="CH41" s="1395"/>
      <c r="CI41" s="1395"/>
    </row>
    <row r="42" spans="2:87" ht="15.75" customHeight="1">
      <c r="B42" s="2487" t="s">
        <v>9872</v>
      </c>
      <c r="C42" s="2489"/>
      <c r="D42" s="2376"/>
      <c r="E42" s="1839"/>
      <c r="F42" s="2374"/>
      <c r="G42" s="2375"/>
      <c r="H42" s="2375"/>
      <c r="I42" s="2375"/>
      <c r="J42" s="2375"/>
      <c r="K42" s="2376"/>
      <c r="L42" s="1839"/>
      <c r="M42" s="2374"/>
      <c r="N42" s="2375"/>
      <c r="O42" s="2375"/>
      <c r="P42" s="2375"/>
      <c r="Q42" s="2375"/>
      <c r="R42" s="2376"/>
      <c r="S42" s="1839"/>
      <c r="T42" s="2511"/>
      <c r="U42" s="2512"/>
      <c r="V42" s="2512"/>
      <c r="W42" s="2512"/>
      <c r="X42" s="2512"/>
      <c r="Y42" s="2513"/>
      <c r="Z42" s="1839"/>
      <c r="AA42" s="2519"/>
      <c r="AB42" s="2520"/>
      <c r="AC42" s="2524"/>
      <c r="AD42" s="2524"/>
      <c r="AE42" s="2376"/>
      <c r="AF42" s="74"/>
      <c r="AG42" s="102" t="s">
        <v>10968</v>
      </c>
      <c r="AH42" s="74"/>
      <c r="AI42" s="79"/>
      <c r="AJ42" s="1395"/>
      <c r="AK42" s="258"/>
      <c r="AL42" s="1319">
        <f t="shared" si="22"/>
        <v>0</v>
      </c>
      <c r="AM42" s="258"/>
      <c r="AN42" s="337">
        <f t="shared" si="23"/>
        <v>0</v>
      </c>
      <c r="AP42" s="337">
        <f t="shared" si="0"/>
        <v>0</v>
      </c>
      <c r="AQ42" s="337">
        <f t="shared" si="1"/>
        <v>0</v>
      </c>
      <c r="AR42" s="337">
        <f t="shared" si="2"/>
        <v>0</v>
      </c>
      <c r="AS42" s="337">
        <f t="shared" si="3"/>
        <v>0</v>
      </c>
      <c r="AT42" s="337">
        <f t="shared" si="4"/>
        <v>0</v>
      </c>
      <c r="AU42" s="337">
        <f t="shared" si="5"/>
        <v>0</v>
      </c>
      <c r="AW42" s="337">
        <f t="shared" si="6"/>
        <v>0</v>
      </c>
      <c r="AX42" s="337">
        <f t="shared" si="7"/>
        <v>0</v>
      </c>
      <c r="AY42" s="337">
        <f t="shared" si="8"/>
        <v>0</v>
      </c>
      <c r="AZ42" s="337">
        <f t="shared" si="9"/>
        <v>0</v>
      </c>
      <c r="BA42" s="337">
        <f t="shared" si="10"/>
        <v>0</v>
      </c>
      <c r="BB42" s="337">
        <f t="shared" si="11"/>
        <v>0</v>
      </c>
      <c r="BD42" s="337">
        <f t="shared" si="12"/>
        <v>0</v>
      </c>
      <c r="BE42" s="337">
        <f t="shared" si="13"/>
        <v>0</v>
      </c>
      <c r="BF42" s="337">
        <f t="shared" si="14"/>
        <v>0</v>
      </c>
      <c r="BG42" s="337">
        <f t="shared" si="15"/>
        <v>0</v>
      </c>
      <c r="BH42" s="337">
        <f t="shared" si="16"/>
        <v>0</v>
      </c>
      <c r="BI42" s="337">
        <f t="shared" si="17"/>
        <v>0</v>
      </c>
      <c r="BK42" s="337">
        <f t="shared" si="18"/>
        <v>0</v>
      </c>
      <c r="BL42" s="337">
        <f t="shared" si="19"/>
        <v>0</v>
      </c>
      <c r="BN42" s="337">
        <f t="shared" si="20"/>
        <v>0</v>
      </c>
      <c r="BO42" s="337">
        <f t="shared" si="21"/>
        <v>0</v>
      </c>
      <c r="BP42" s="258"/>
      <c r="BR42" s="239"/>
      <c r="BS42" s="1395"/>
      <c r="BT42" s="1395"/>
      <c r="BU42" s="1395"/>
      <c r="BV42" s="1395"/>
      <c r="BW42" s="1395"/>
      <c r="BX42" s="1395"/>
      <c r="BY42" s="1395"/>
      <c r="BZ42" s="1395"/>
      <c r="CA42" s="1395"/>
      <c r="CB42" s="1395"/>
      <c r="CC42" s="1395"/>
      <c r="CD42" s="1395"/>
      <c r="CE42" s="1395"/>
      <c r="CF42" s="1395"/>
      <c r="CG42" s="1395"/>
      <c r="CH42" s="1395"/>
      <c r="CI42" s="1395"/>
    </row>
    <row r="43" spans="2:87" ht="15.75" customHeight="1">
      <c r="B43" s="2487" t="s">
        <v>9873</v>
      </c>
      <c r="C43" s="2489"/>
      <c r="D43" s="2376"/>
      <c r="E43" s="1839"/>
      <c r="F43" s="2374"/>
      <c r="G43" s="2375"/>
      <c r="H43" s="2375"/>
      <c r="I43" s="2375"/>
      <c r="J43" s="2375"/>
      <c r="K43" s="2376"/>
      <c r="L43" s="1839"/>
      <c r="M43" s="2374"/>
      <c r="N43" s="2375"/>
      <c r="O43" s="2375"/>
      <c r="P43" s="2375"/>
      <c r="Q43" s="2375"/>
      <c r="R43" s="2376"/>
      <c r="S43" s="1839"/>
      <c r="T43" s="2511"/>
      <c r="U43" s="2512"/>
      <c r="V43" s="2512"/>
      <c r="W43" s="2512"/>
      <c r="X43" s="2512"/>
      <c r="Y43" s="2513"/>
      <c r="Z43" s="1839"/>
      <c r="AA43" s="2519"/>
      <c r="AB43" s="2520"/>
      <c r="AC43" s="2524"/>
      <c r="AD43" s="2524"/>
      <c r="AE43" s="2376"/>
      <c r="AF43" s="74"/>
      <c r="AG43" s="102" t="s">
        <v>10969</v>
      </c>
      <c r="AH43" s="74"/>
      <c r="AI43" s="79"/>
      <c r="AJ43" s="1395"/>
      <c r="AK43" s="258"/>
      <c r="AL43" s="1319">
        <f t="shared" si="22"/>
        <v>0</v>
      </c>
      <c r="AM43" s="258"/>
      <c r="AN43" s="337">
        <f t="shared" si="23"/>
        <v>0</v>
      </c>
      <c r="AP43" s="337">
        <f t="shared" si="0"/>
        <v>0</v>
      </c>
      <c r="AQ43" s="337">
        <f t="shared" si="1"/>
        <v>0</v>
      </c>
      <c r="AR43" s="337">
        <f t="shared" si="2"/>
        <v>0</v>
      </c>
      <c r="AS43" s="337">
        <f t="shared" si="3"/>
        <v>0</v>
      </c>
      <c r="AT43" s="337">
        <f t="shared" si="4"/>
        <v>0</v>
      </c>
      <c r="AU43" s="337">
        <f t="shared" si="5"/>
        <v>0</v>
      </c>
      <c r="AW43" s="337">
        <f t="shared" si="6"/>
        <v>0</v>
      </c>
      <c r="AX43" s="337">
        <f t="shared" si="7"/>
        <v>0</v>
      </c>
      <c r="AY43" s="337">
        <f t="shared" si="8"/>
        <v>0</v>
      </c>
      <c r="AZ43" s="337">
        <f t="shared" si="9"/>
        <v>0</v>
      </c>
      <c r="BA43" s="337">
        <f t="shared" si="10"/>
        <v>0</v>
      </c>
      <c r="BB43" s="337">
        <f t="shared" si="11"/>
        <v>0</v>
      </c>
      <c r="BD43" s="337">
        <f t="shared" si="12"/>
        <v>0</v>
      </c>
      <c r="BE43" s="337">
        <f t="shared" si="13"/>
        <v>0</v>
      </c>
      <c r="BF43" s="337">
        <f t="shared" si="14"/>
        <v>0</v>
      </c>
      <c r="BG43" s="337">
        <f t="shared" si="15"/>
        <v>0</v>
      </c>
      <c r="BH43" s="337">
        <f t="shared" si="16"/>
        <v>0</v>
      </c>
      <c r="BI43" s="337">
        <f t="shared" si="17"/>
        <v>0</v>
      </c>
      <c r="BK43" s="337">
        <f t="shared" si="18"/>
        <v>0</v>
      </c>
      <c r="BL43" s="337">
        <f t="shared" si="19"/>
        <v>0</v>
      </c>
      <c r="BN43" s="337">
        <f t="shared" si="20"/>
        <v>0</v>
      </c>
      <c r="BO43" s="337">
        <f t="shared" si="21"/>
        <v>0</v>
      </c>
      <c r="BP43" s="258"/>
      <c r="BR43" s="239"/>
      <c r="BS43" s="1395"/>
      <c r="BT43" s="1395"/>
      <c r="BU43" s="1395"/>
      <c r="BV43" s="1395"/>
      <c r="BW43" s="1395"/>
      <c r="BX43" s="1395"/>
      <c r="BY43" s="1395"/>
      <c r="BZ43" s="1395"/>
      <c r="CA43" s="1395"/>
      <c r="CB43" s="1395"/>
      <c r="CC43" s="1395"/>
      <c r="CD43" s="1395"/>
      <c r="CE43" s="1395"/>
      <c r="CF43" s="1395"/>
      <c r="CG43" s="1395"/>
      <c r="CH43" s="1395"/>
      <c r="CI43" s="1395"/>
    </row>
    <row r="44" spans="2:87" ht="15.75" customHeight="1">
      <c r="B44" s="2487" t="s">
        <v>9874</v>
      </c>
      <c r="C44" s="2489"/>
      <c r="D44" s="2376"/>
      <c r="E44" s="1839"/>
      <c r="F44" s="2374"/>
      <c r="G44" s="2375"/>
      <c r="H44" s="2375"/>
      <c r="I44" s="2375"/>
      <c r="J44" s="2375"/>
      <c r="K44" s="2376"/>
      <c r="L44" s="1839"/>
      <c r="M44" s="2374"/>
      <c r="N44" s="2375"/>
      <c r="O44" s="2375"/>
      <c r="P44" s="2375"/>
      <c r="Q44" s="2375"/>
      <c r="R44" s="2376"/>
      <c r="S44" s="1839"/>
      <c r="T44" s="2511"/>
      <c r="U44" s="2512"/>
      <c r="V44" s="2512"/>
      <c r="W44" s="2512"/>
      <c r="X44" s="2512"/>
      <c r="Y44" s="2513"/>
      <c r="Z44" s="1839"/>
      <c r="AA44" s="2519"/>
      <c r="AB44" s="2520"/>
      <c r="AC44" s="2524"/>
      <c r="AD44" s="2524"/>
      <c r="AE44" s="2376"/>
      <c r="AF44" s="74"/>
      <c r="AG44" s="102" t="s">
        <v>10970</v>
      </c>
      <c r="AH44" s="74"/>
      <c r="AI44" s="79"/>
      <c r="AJ44" s="1395"/>
      <c r="AK44" s="258"/>
      <c r="AL44" s="1319">
        <f t="shared" si="22"/>
        <v>0</v>
      </c>
      <c r="AM44" s="258"/>
      <c r="AN44" s="337">
        <f t="shared" si="23"/>
        <v>0</v>
      </c>
      <c r="AP44" s="337">
        <f t="shared" si="0"/>
        <v>0</v>
      </c>
      <c r="AQ44" s="337">
        <f t="shared" si="1"/>
        <v>0</v>
      </c>
      <c r="AR44" s="337">
        <f t="shared" si="2"/>
        <v>0</v>
      </c>
      <c r="AS44" s="337">
        <f t="shared" si="3"/>
        <v>0</v>
      </c>
      <c r="AT44" s="337">
        <f t="shared" si="4"/>
        <v>0</v>
      </c>
      <c r="AU44" s="337">
        <f t="shared" si="5"/>
        <v>0</v>
      </c>
      <c r="AW44" s="337">
        <f t="shared" si="6"/>
        <v>0</v>
      </c>
      <c r="AX44" s="337">
        <f t="shared" si="7"/>
        <v>0</v>
      </c>
      <c r="AY44" s="337">
        <f t="shared" si="8"/>
        <v>0</v>
      </c>
      <c r="AZ44" s="337">
        <f t="shared" si="9"/>
        <v>0</v>
      </c>
      <c r="BA44" s="337">
        <f t="shared" si="10"/>
        <v>0</v>
      </c>
      <c r="BB44" s="337">
        <f t="shared" si="11"/>
        <v>0</v>
      </c>
      <c r="BD44" s="337">
        <f t="shared" si="12"/>
        <v>0</v>
      </c>
      <c r="BE44" s="337">
        <f t="shared" si="13"/>
        <v>0</v>
      </c>
      <c r="BF44" s="337">
        <f t="shared" si="14"/>
        <v>0</v>
      </c>
      <c r="BG44" s="337">
        <f t="shared" si="15"/>
        <v>0</v>
      </c>
      <c r="BH44" s="337">
        <f t="shared" si="16"/>
        <v>0</v>
      </c>
      <c r="BI44" s="337">
        <f t="shared" si="17"/>
        <v>0</v>
      </c>
      <c r="BK44" s="337">
        <f t="shared" si="18"/>
        <v>0</v>
      </c>
      <c r="BL44" s="337">
        <f t="shared" si="19"/>
        <v>0</v>
      </c>
      <c r="BN44" s="337">
        <f t="shared" si="20"/>
        <v>0</v>
      </c>
      <c r="BO44" s="337">
        <f t="shared" si="21"/>
        <v>0</v>
      </c>
      <c r="BP44" s="258"/>
      <c r="BR44" s="239"/>
      <c r="BS44" s="1395"/>
      <c r="BT44" s="1395"/>
      <c r="BU44" s="1395"/>
      <c r="BV44" s="1395"/>
      <c r="BW44" s="1395"/>
      <c r="BX44" s="1395"/>
      <c r="BY44" s="1395"/>
      <c r="BZ44" s="1395"/>
      <c r="CA44" s="1395"/>
      <c r="CB44" s="1395"/>
      <c r="CC44" s="1395"/>
      <c r="CD44" s="1395"/>
      <c r="CE44" s="1395"/>
      <c r="CF44" s="1395"/>
      <c r="CG44" s="1395"/>
      <c r="CH44" s="1395"/>
      <c r="CI44" s="1395"/>
    </row>
    <row r="45" spans="2:87" ht="15.75" customHeight="1">
      <c r="B45" s="2487" t="s">
        <v>9875</v>
      </c>
      <c r="C45" s="2489"/>
      <c r="D45" s="2376"/>
      <c r="E45" s="1839"/>
      <c r="F45" s="2374"/>
      <c r="G45" s="2375"/>
      <c r="H45" s="2375"/>
      <c r="I45" s="2375"/>
      <c r="J45" s="2375"/>
      <c r="K45" s="2376"/>
      <c r="L45" s="1839"/>
      <c r="M45" s="2374"/>
      <c r="N45" s="2375"/>
      <c r="O45" s="2375"/>
      <c r="P45" s="2375"/>
      <c r="Q45" s="2375"/>
      <c r="R45" s="2376"/>
      <c r="S45" s="1839"/>
      <c r="T45" s="2511"/>
      <c r="U45" s="2512"/>
      <c r="V45" s="2512"/>
      <c r="W45" s="2512"/>
      <c r="X45" s="2512"/>
      <c r="Y45" s="2513"/>
      <c r="Z45" s="1839"/>
      <c r="AA45" s="2519"/>
      <c r="AB45" s="2520"/>
      <c r="AC45" s="2524"/>
      <c r="AD45" s="2524"/>
      <c r="AE45" s="2376"/>
      <c r="AF45" s="74"/>
      <c r="AG45" s="102" t="s">
        <v>10971</v>
      </c>
      <c r="AH45" s="74"/>
      <c r="AI45" s="79"/>
      <c r="AJ45" s="1395"/>
      <c r="AK45" s="258"/>
      <c r="AL45" s="1319">
        <f t="shared" si="22"/>
        <v>0</v>
      </c>
      <c r="AM45" s="258"/>
      <c r="AN45" s="337">
        <f t="shared" si="23"/>
        <v>0</v>
      </c>
      <c r="AP45" s="337">
        <f t="shared" si="0"/>
        <v>0</v>
      </c>
      <c r="AQ45" s="337">
        <f t="shared" si="1"/>
        <v>0</v>
      </c>
      <c r="AR45" s="337">
        <f t="shared" si="2"/>
        <v>0</v>
      </c>
      <c r="AS45" s="337">
        <f t="shared" si="3"/>
        <v>0</v>
      </c>
      <c r="AT45" s="337">
        <f t="shared" si="4"/>
        <v>0</v>
      </c>
      <c r="AU45" s="337">
        <f t="shared" si="5"/>
        <v>0</v>
      </c>
      <c r="AW45" s="337">
        <f t="shared" si="6"/>
        <v>0</v>
      </c>
      <c r="AX45" s="337">
        <f t="shared" si="7"/>
        <v>0</v>
      </c>
      <c r="AY45" s="337">
        <f t="shared" si="8"/>
        <v>0</v>
      </c>
      <c r="AZ45" s="337">
        <f t="shared" si="9"/>
        <v>0</v>
      </c>
      <c r="BA45" s="337">
        <f t="shared" si="10"/>
        <v>0</v>
      </c>
      <c r="BB45" s="337">
        <f t="shared" si="11"/>
        <v>0</v>
      </c>
      <c r="BD45" s="337">
        <f t="shared" si="12"/>
        <v>0</v>
      </c>
      <c r="BE45" s="337">
        <f t="shared" si="13"/>
        <v>0</v>
      </c>
      <c r="BF45" s="337">
        <f t="shared" si="14"/>
        <v>0</v>
      </c>
      <c r="BG45" s="337">
        <f t="shared" si="15"/>
        <v>0</v>
      </c>
      <c r="BH45" s="337">
        <f t="shared" si="16"/>
        <v>0</v>
      </c>
      <c r="BI45" s="337">
        <f t="shared" si="17"/>
        <v>0</v>
      </c>
      <c r="BK45" s="337">
        <f t="shared" si="18"/>
        <v>0</v>
      </c>
      <c r="BL45" s="337">
        <f t="shared" si="19"/>
        <v>0</v>
      </c>
      <c r="BN45" s="337">
        <f t="shared" si="20"/>
        <v>0</v>
      </c>
      <c r="BO45" s="337">
        <f t="shared" si="21"/>
        <v>0</v>
      </c>
      <c r="BP45" s="258"/>
      <c r="BR45" s="239"/>
      <c r="BS45" s="1395"/>
      <c r="BT45" s="1395"/>
      <c r="BU45" s="1395"/>
      <c r="BV45" s="1395"/>
      <c r="BW45" s="1395"/>
      <c r="BX45" s="1395"/>
      <c r="BY45" s="1395"/>
      <c r="BZ45" s="1395"/>
      <c r="CA45" s="1395"/>
      <c r="CB45" s="1395"/>
      <c r="CC45" s="1395"/>
      <c r="CD45" s="1395"/>
      <c r="CE45" s="1395"/>
      <c r="CF45" s="1395"/>
      <c r="CG45" s="1395"/>
      <c r="CH45" s="1395"/>
      <c r="CI45" s="1395"/>
    </row>
    <row r="46" spans="2:87" ht="15.75" customHeight="1">
      <c r="B46" s="2487" t="s">
        <v>9876</v>
      </c>
      <c r="C46" s="2489"/>
      <c r="D46" s="2376"/>
      <c r="E46" s="1839"/>
      <c r="F46" s="2374"/>
      <c r="G46" s="2375"/>
      <c r="H46" s="2375"/>
      <c r="I46" s="2375"/>
      <c r="J46" s="2375"/>
      <c r="K46" s="2376"/>
      <c r="L46" s="1839"/>
      <c r="M46" s="2374"/>
      <c r="N46" s="2375"/>
      <c r="O46" s="2375"/>
      <c r="P46" s="2375"/>
      <c r="Q46" s="2375"/>
      <c r="R46" s="2376"/>
      <c r="S46" s="1839"/>
      <c r="T46" s="2511"/>
      <c r="U46" s="2512"/>
      <c r="V46" s="2512"/>
      <c r="W46" s="2512"/>
      <c r="X46" s="2512"/>
      <c r="Y46" s="2513"/>
      <c r="Z46" s="1839"/>
      <c r="AA46" s="2519"/>
      <c r="AB46" s="2520"/>
      <c r="AC46" s="2524"/>
      <c r="AD46" s="2524"/>
      <c r="AE46" s="2376"/>
      <c r="AF46" s="74"/>
      <c r="AG46" s="102" t="s">
        <v>10972</v>
      </c>
      <c r="AH46" s="74"/>
      <c r="AI46" s="79"/>
      <c r="AJ46" s="1395"/>
      <c r="AK46" s="258"/>
      <c r="AL46" s="1319">
        <f t="shared" si="22"/>
        <v>0</v>
      </c>
      <c r="AM46" s="258"/>
      <c r="AN46" s="337">
        <f t="shared" si="23"/>
        <v>0</v>
      </c>
      <c r="AP46" s="337">
        <f t="shared" si="0"/>
        <v>0</v>
      </c>
      <c r="AQ46" s="337">
        <f t="shared" si="1"/>
        <v>0</v>
      </c>
      <c r="AR46" s="337">
        <f t="shared" si="2"/>
        <v>0</v>
      </c>
      <c r="AS46" s="337">
        <f t="shared" si="3"/>
        <v>0</v>
      </c>
      <c r="AT46" s="337">
        <f t="shared" si="4"/>
        <v>0</v>
      </c>
      <c r="AU46" s="337">
        <f t="shared" si="5"/>
        <v>0</v>
      </c>
      <c r="AW46" s="337">
        <f t="shared" si="6"/>
        <v>0</v>
      </c>
      <c r="AX46" s="337">
        <f t="shared" si="7"/>
        <v>0</v>
      </c>
      <c r="AY46" s="337">
        <f t="shared" si="8"/>
        <v>0</v>
      </c>
      <c r="AZ46" s="337">
        <f t="shared" si="9"/>
        <v>0</v>
      </c>
      <c r="BA46" s="337">
        <f t="shared" si="10"/>
        <v>0</v>
      </c>
      <c r="BB46" s="337">
        <f t="shared" si="11"/>
        <v>0</v>
      </c>
      <c r="BD46" s="337">
        <f t="shared" si="12"/>
        <v>0</v>
      </c>
      <c r="BE46" s="337">
        <f t="shared" si="13"/>
        <v>0</v>
      </c>
      <c r="BF46" s="337">
        <f t="shared" si="14"/>
        <v>0</v>
      </c>
      <c r="BG46" s="337">
        <f t="shared" si="15"/>
        <v>0</v>
      </c>
      <c r="BH46" s="337">
        <f t="shared" si="16"/>
        <v>0</v>
      </c>
      <c r="BI46" s="337">
        <f t="shared" si="17"/>
        <v>0</v>
      </c>
      <c r="BK46" s="337">
        <f t="shared" si="18"/>
        <v>0</v>
      </c>
      <c r="BL46" s="337">
        <f t="shared" si="19"/>
        <v>0</v>
      </c>
      <c r="BN46" s="337">
        <f t="shared" si="20"/>
        <v>0</v>
      </c>
      <c r="BO46" s="337">
        <f t="shared" si="21"/>
        <v>0</v>
      </c>
      <c r="BP46" s="258"/>
      <c r="BR46" s="239"/>
      <c r="BS46" s="1395"/>
      <c r="BT46" s="1395"/>
      <c r="BU46" s="1395"/>
      <c r="BV46" s="1395"/>
      <c r="BW46" s="1395"/>
      <c r="BX46" s="1395"/>
      <c r="BY46" s="1395"/>
      <c r="BZ46" s="1395"/>
      <c r="CA46" s="1395"/>
      <c r="CB46" s="1395"/>
      <c r="CC46" s="1395"/>
      <c r="CD46" s="1395"/>
      <c r="CE46" s="1395"/>
      <c r="CF46" s="1395"/>
      <c r="CG46" s="1395"/>
      <c r="CH46" s="1395"/>
      <c r="CI46" s="1395"/>
    </row>
    <row r="47" spans="2:87" ht="15.75" customHeight="1">
      <c r="B47" s="2487" t="s">
        <v>9877</v>
      </c>
      <c r="C47" s="2489"/>
      <c r="D47" s="2376"/>
      <c r="E47" s="1839"/>
      <c r="F47" s="2374"/>
      <c r="G47" s="2375"/>
      <c r="H47" s="2375"/>
      <c r="I47" s="2375"/>
      <c r="J47" s="2375"/>
      <c r="K47" s="2376"/>
      <c r="L47" s="1839"/>
      <c r="M47" s="2374"/>
      <c r="N47" s="2375"/>
      <c r="O47" s="2375"/>
      <c r="P47" s="2375"/>
      <c r="Q47" s="2375"/>
      <c r="R47" s="2376"/>
      <c r="S47" s="1839"/>
      <c r="T47" s="2511"/>
      <c r="U47" s="2512"/>
      <c r="V47" s="2512"/>
      <c r="W47" s="2512"/>
      <c r="X47" s="2512"/>
      <c r="Y47" s="2513"/>
      <c r="Z47" s="1839"/>
      <c r="AA47" s="2519"/>
      <c r="AB47" s="2520"/>
      <c r="AC47" s="2524"/>
      <c r="AD47" s="2524"/>
      <c r="AE47" s="2376"/>
      <c r="AF47" s="74"/>
      <c r="AG47" s="102" t="s">
        <v>10973</v>
      </c>
      <c r="AH47" s="74"/>
      <c r="AI47" s="79"/>
      <c r="AJ47" s="1395"/>
      <c r="AK47" s="258"/>
      <c r="AL47" s="1319">
        <f t="shared" si="22"/>
        <v>0</v>
      </c>
      <c r="AM47" s="258"/>
      <c r="AN47" s="337">
        <f t="shared" si="23"/>
        <v>0</v>
      </c>
      <c r="AP47" s="337">
        <f t="shared" si="0"/>
        <v>0</v>
      </c>
      <c r="AQ47" s="337">
        <f t="shared" si="1"/>
        <v>0</v>
      </c>
      <c r="AR47" s="337">
        <f t="shared" si="2"/>
        <v>0</v>
      </c>
      <c r="AS47" s="337">
        <f t="shared" si="3"/>
        <v>0</v>
      </c>
      <c r="AT47" s="337">
        <f t="shared" si="4"/>
        <v>0</v>
      </c>
      <c r="AU47" s="337">
        <f t="shared" si="5"/>
        <v>0</v>
      </c>
      <c r="AW47" s="337">
        <f t="shared" si="6"/>
        <v>0</v>
      </c>
      <c r="AX47" s="337">
        <f t="shared" si="7"/>
        <v>0</v>
      </c>
      <c r="AY47" s="337">
        <f t="shared" si="8"/>
        <v>0</v>
      </c>
      <c r="AZ47" s="337">
        <f t="shared" si="9"/>
        <v>0</v>
      </c>
      <c r="BA47" s="337">
        <f t="shared" si="10"/>
        <v>0</v>
      </c>
      <c r="BB47" s="337">
        <f t="shared" si="11"/>
        <v>0</v>
      </c>
      <c r="BD47" s="337">
        <f t="shared" si="12"/>
        <v>0</v>
      </c>
      <c r="BE47" s="337">
        <f t="shared" si="13"/>
        <v>0</v>
      </c>
      <c r="BF47" s="337">
        <f t="shared" si="14"/>
        <v>0</v>
      </c>
      <c r="BG47" s="337">
        <f t="shared" si="15"/>
        <v>0</v>
      </c>
      <c r="BH47" s="337">
        <f t="shared" si="16"/>
        <v>0</v>
      </c>
      <c r="BI47" s="337">
        <f t="shared" si="17"/>
        <v>0</v>
      </c>
      <c r="BK47" s="337">
        <f t="shared" si="18"/>
        <v>0</v>
      </c>
      <c r="BL47" s="337">
        <f t="shared" si="19"/>
        <v>0</v>
      </c>
      <c r="BN47" s="337">
        <f t="shared" si="20"/>
        <v>0</v>
      </c>
      <c r="BO47" s="337">
        <f t="shared" si="21"/>
        <v>0</v>
      </c>
      <c r="BP47" s="258"/>
      <c r="BR47" s="239"/>
      <c r="BS47" s="1395"/>
      <c r="BT47" s="1395"/>
      <c r="BU47" s="1395"/>
      <c r="BV47" s="1395"/>
      <c r="BW47" s="1395"/>
      <c r="BX47" s="1395"/>
      <c r="BY47" s="1395"/>
      <c r="BZ47" s="1395"/>
      <c r="CA47" s="1395"/>
      <c r="CB47" s="1395"/>
      <c r="CC47" s="1395"/>
      <c r="CD47" s="1395"/>
      <c r="CE47" s="1395"/>
      <c r="CF47" s="1395"/>
      <c r="CG47" s="1395"/>
      <c r="CH47" s="1395"/>
      <c r="CI47" s="1395"/>
    </row>
    <row r="48" spans="2:87" ht="15.75" customHeight="1">
      <c r="B48" s="2487" t="s">
        <v>9878</v>
      </c>
      <c r="C48" s="2489"/>
      <c r="D48" s="2376"/>
      <c r="E48" s="1839"/>
      <c r="F48" s="2374"/>
      <c r="G48" s="2375"/>
      <c r="H48" s="2375"/>
      <c r="I48" s="2375"/>
      <c r="J48" s="2375"/>
      <c r="K48" s="2376"/>
      <c r="L48" s="1839"/>
      <c r="M48" s="2374"/>
      <c r="N48" s="2375"/>
      <c r="O48" s="2375"/>
      <c r="P48" s="2375"/>
      <c r="Q48" s="2375"/>
      <c r="R48" s="2376"/>
      <c r="S48" s="1839"/>
      <c r="T48" s="2511"/>
      <c r="U48" s="2512"/>
      <c r="V48" s="2512"/>
      <c r="W48" s="2512"/>
      <c r="X48" s="2512"/>
      <c r="Y48" s="2513"/>
      <c r="Z48" s="1839"/>
      <c r="AA48" s="2519"/>
      <c r="AB48" s="2520"/>
      <c r="AC48" s="2524"/>
      <c r="AD48" s="2524"/>
      <c r="AE48" s="2376"/>
      <c r="AF48" s="74"/>
      <c r="AG48" s="102" t="s">
        <v>10974</v>
      </c>
      <c r="AH48" s="74"/>
      <c r="AI48" s="79"/>
      <c r="AJ48" s="1395"/>
      <c r="AK48" s="258"/>
      <c r="AL48" s="1319">
        <f t="shared" si="22"/>
        <v>0</v>
      </c>
      <c r="AM48" s="258"/>
      <c r="AN48" s="337">
        <f t="shared" si="23"/>
        <v>0</v>
      </c>
      <c r="AP48" s="337">
        <f t="shared" si="0"/>
        <v>0</v>
      </c>
      <c r="AQ48" s="337">
        <f t="shared" si="1"/>
        <v>0</v>
      </c>
      <c r="AR48" s="337">
        <f t="shared" si="2"/>
        <v>0</v>
      </c>
      <c r="AS48" s="337">
        <f t="shared" si="3"/>
        <v>0</v>
      </c>
      <c r="AT48" s="337">
        <f t="shared" si="4"/>
        <v>0</v>
      </c>
      <c r="AU48" s="337">
        <f t="shared" si="5"/>
        <v>0</v>
      </c>
      <c r="AW48" s="337">
        <f t="shared" si="6"/>
        <v>0</v>
      </c>
      <c r="AX48" s="337">
        <f t="shared" si="7"/>
        <v>0</v>
      </c>
      <c r="AY48" s="337">
        <f t="shared" si="8"/>
        <v>0</v>
      </c>
      <c r="AZ48" s="337">
        <f t="shared" si="9"/>
        <v>0</v>
      </c>
      <c r="BA48" s="337">
        <f t="shared" si="10"/>
        <v>0</v>
      </c>
      <c r="BB48" s="337">
        <f t="shared" si="11"/>
        <v>0</v>
      </c>
      <c r="BD48" s="337">
        <f t="shared" si="12"/>
        <v>0</v>
      </c>
      <c r="BE48" s="337">
        <f t="shared" si="13"/>
        <v>0</v>
      </c>
      <c r="BF48" s="337">
        <f t="shared" si="14"/>
        <v>0</v>
      </c>
      <c r="BG48" s="337">
        <f t="shared" si="15"/>
        <v>0</v>
      </c>
      <c r="BH48" s="337">
        <f t="shared" si="16"/>
        <v>0</v>
      </c>
      <c r="BI48" s="337">
        <f t="shared" si="17"/>
        <v>0</v>
      </c>
      <c r="BK48" s="337">
        <f t="shared" si="18"/>
        <v>0</v>
      </c>
      <c r="BL48" s="337">
        <f t="shared" si="19"/>
        <v>0</v>
      </c>
      <c r="BN48" s="337">
        <f t="shared" si="20"/>
        <v>0</v>
      </c>
      <c r="BO48" s="337">
        <f t="shared" si="21"/>
        <v>0</v>
      </c>
      <c r="BP48" s="258"/>
      <c r="BR48" s="239"/>
      <c r="BS48" s="1395"/>
      <c r="BT48" s="1395"/>
      <c r="BU48" s="1395"/>
      <c r="BV48" s="1395"/>
      <c r="BW48" s="1395"/>
      <c r="BX48" s="1395"/>
      <c r="BY48" s="1395"/>
      <c r="BZ48" s="1395"/>
      <c r="CA48" s="1395"/>
      <c r="CB48" s="1395"/>
      <c r="CC48" s="1395"/>
      <c r="CD48" s="1395"/>
      <c r="CE48" s="1395"/>
      <c r="CF48" s="1395"/>
      <c r="CG48" s="1395"/>
      <c r="CH48" s="1395"/>
      <c r="CI48" s="1395"/>
    </row>
    <row r="49" spans="2:87" ht="15.75" customHeight="1">
      <c r="B49" s="2487" t="s">
        <v>9879</v>
      </c>
      <c r="C49" s="2489"/>
      <c r="D49" s="2376"/>
      <c r="E49" s="1839"/>
      <c r="F49" s="2374"/>
      <c r="G49" s="2375"/>
      <c r="H49" s="2375"/>
      <c r="I49" s="2375"/>
      <c r="J49" s="2375"/>
      <c r="K49" s="2376"/>
      <c r="L49" s="1839"/>
      <c r="M49" s="2374"/>
      <c r="N49" s="2375"/>
      <c r="O49" s="2375"/>
      <c r="P49" s="2375"/>
      <c r="Q49" s="2375"/>
      <c r="R49" s="2376"/>
      <c r="S49" s="1839"/>
      <c r="T49" s="2511"/>
      <c r="U49" s="2512"/>
      <c r="V49" s="2512"/>
      <c r="W49" s="2512"/>
      <c r="X49" s="2512"/>
      <c r="Y49" s="2513"/>
      <c r="Z49" s="1839"/>
      <c r="AA49" s="2519"/>
      <c r="AB49" s="2520"/>
      <c r="AC49" s="2524"/>
      <c r="AD49" s="2524"/>
      <c r="AE49" s="2376"/>
      <c r="AF49" s="74"/>
      <c r="AG49" s="102" t="s">
        <v>10975</v>
      </c>
      <c r="AH49" s="74"/>
      <c r="AI49" s="79"/>
      <c r="AJ49" s="1395"/>
      <c r="AK49" s="258"/>
      <c r="AL49" s="1319">
        <f t="shared" si="22"/>
        <v>0</v>
      </c>
      <c r="AM49" s="258"/>
      <c r="AN49" s="337">
        <f t="shared" si="23"/>
        <v>0</v>
      </c>
      <c r="AP49" s="337">
        <f t="shared" si="0"/>
        <v>0</v>
      </c>
      <c r="AQ49" s="337">
        <f t="shared" si="1"/>
        <v>0</v>
      </c>
      <c r="AR49" s="337">
        <f t="shared" si="2"/>
        <v>0</v>
      </c>
      <c r="AS49" s="337">
        <f t="shared" si="3"/>
        <v>0</v>
      </c>
      <c r="AT49" s="337">
        <f t="shared" si="4"/>
        <v>0</v>
      </c>
      <c r="AU49" s="337">
        <f t="shared" si="5"/>
        <v>0</v>
      </c>
      <c r="AW49" s="337">
        <f t="shared" si="6"/>
        <v>0</v>
      </c>
      <c r="AX49" s="337">
        <f t="shared" si="7"/>
        <v>0</v>
      </c>
      <c r="AY49" s="337">
        <f t="shared" si="8"/>
        <v>0</v>
      </c>
      <c r="AZ49" s="337">
        <f t="shared" si="9"/>
        <v>0</v>
      </c>
      <c r="BA49" s="337">
        <f t="shared" si="10"/>
        <v>0</v>
      </c>
      <c r="BB49" s="337">
        <f t="shared" si="11"/>
        <v>0</v>
      </c>
      <c r="BD49" s="337">
        <f t="shared" si="12"/>
        <v>0</v>
      </c>
      <c r="BE49" s="337">
        <f t="shared" si="13"/>
        <v>0</v>
      </c>
      <c r="BF49" s="337">
        <f t="shared" si="14"/>
        <v>0</v>
      </c>
      <c r="BG49" s="337">
        <f t="shared" si="15"/>
        <v>0</v>
      </c>
      <c r="BH49" s="337">
        <f t="shared" si="16"/>
        <v>0</v>
      </c>
      <c r="BI49" s="337">
        <f t="shared" si="17"/>
        <v>0</v>
      </c>
      <c r="BK49" s="337">
        <f t="shared" si="18"/>
        <v>0</v>
      </c>
      <c r="BL49" s="337">
        <f t="shared" si="19"/>
        <v>0</v>
      </c>
      <c r="BN49" s="337">
        <f t="shared" si="20"/>
        <v>0</v>
      </c>
      <c r="BO49" s="337">
        <f t="shared" si="21"/>
        <v>0</v>
      </c>
      <c r="BP49" s="258"/>
      <c r="BR49" s="239"/>
      <c r="BS49" s="1395"/>
      <c r="BT49" s="1395"/>
      <c r="BU49" s="1395"/>
      <c r="BV49" s="1395"/>
      <c r="BW49" s="1395"/>
      <c r="BX49" s="1395"/>
      <c r="BY49" s="1395"/>
      <c r="BZ49" s="1395"/>
      <c r="CA49" s="1395"/>
      <c r="CB49" s="1395"/>
      <c r="CC49" s="1395"/>
      <c r="CD49" s="1395"/>
      <c r="CE49" s="1395"/>
      <c r="CF49" s="1395"/>
      <c r="CG49" s="1395"/>
      <c r="CH49" s="1395"/>
      <c r="CI49" s="1395"/>
    </row>
    <row r="50" spans="2:87" ht="15.75" customHeight="1">
      <c r="B50" s="2487" t="s">
        <v>9880</v>
      </c>
      <c r="C50" s="2489"/>
      <c r="D50" s="2376"/>
      <c r="E50" s="1839"/>
      <c r="F50" s="2374"/>
      <c r="G50" s="2375"/>
      <c r="H50" s="2375"/>
      <c r="I50" s="2375"/>
      <c r="J50" s="2375"/>
      <c r="K50" s="2376"/>
      <c r="L50" s="1839"/>
      <c r="M50" s="2374"/>
      <c r="N50" s="2375"/>
      <c r="O50" s="2375"/>
      <c r="P50" s="2375"/>
      <c r="Q50" s="2375"/>
      <c r="R50" s="2376"/>
      <c r="S50" s="1839"/>
      <c r="T50" s="2511"/>
      <c r="U50" s="2512"/>
      <c r="V50" s="2512"/>
      <c r="W50" s="2512"/>
      <c r="X50" s="2512"/>
      <c r="Y50" s="2513"/>
      <c r="Z50" s="1839"/>
      <c r="AA50" s="2519"/>
      <c r="AB50" s="2520"/>
      <c r="AC50" s="2524"/>
      <c r="AD50" s="2524"/>
      <c r="AE50" s="2376"/>
      <c r="AF50" s="74"/>
      <c r="AG50" s="102" t="s">
        <v>10976</v>
      </c>
      <c r="AH50" s="74"/>
      <c r="AI50" s="79"/>
      <c r="AJ50" s="1395"/>
      <c r="AK50" s="258"/>
      <c r="AL50" s="1319">
        <f t="shared" si="22"/>
        <v>0</v>
      </c>
      <c r="AM50" s="258"/>
      <c r="AN50" s="337">
        <f t="shared" si="23"/>
        <v>0</v>
      </c>
      <c r="AP50" s="337">
        <f t="shared" si="0"/>
        <v>0</v>
      </c>
      <c r="AQ50" s="337">
        <f t="shared" si="1"/>
        <v>0</v>
      </c>
      <c r="AR50" s="337">
        <f t="shared" si="2"/>
        <v>0</v>
      </c>
      <c r="AS50" s="337">
        <f t="shared" si="3"/>
        <v>0</v>
      </c>
      <c r="AT50" s="337">
        <f t="shared" si="4"/>
        <v>0</v>
      </c>
      <c r="AU50" s="337">
        <f t="shared" si="5"/>
        <v>0</v>
      </c>
      <c r="AW50" s="337">
        <f t="shared" si="6"/>
        <v>0</v>
      </c>
      <c r="AX50" s="337">
        <f t="shared" si="7"/>
        <v>0</v>
      </c>
      <c r="AY50" s="337">
        <f t="shared" si="8"/>
        <v>0</v>
      </c>
      <c r="AZ50" s="337">
        <f t="shared" si="9"/>
        <v>0</v>
      </c>
      <c r="BA50" s="337">
        <f t="shared" si="10"/>
        <v>0</v>
      </c>
      <c r="BB50" s="337">
        <f t="shared" si="11"/>
        <v>0</v>
      </c>
      <c r="BD50" s="337">
        <f t="shared" si="12"/>
        <v>0</v>
      </c>
      <c r="BE50" s="337">
        <f t="shared" si="13"/>
        <v>0</v>
      </c>
      <c r="BF50" s="337">
        <f t="shared" si="14"/>
        <v>0</v>
      </c>
      <c r="BG50" s="337">
        <f t="shared" si="15"/>
        <v>0</v>
      </c>
      <c r="BH50" s="337">
        <f t="shared" si="16"/>
        <v>0</v>
      </c>
      <c r="BI50" s="337">
        <f t="shared" si="17"/>
        <v>0</v>
      </c>
      <c r="BK50" s="337">
        <f t="shared" si="18"/>
        <v>0</v>
      </c>
      <c r="BL50" s="337">
        <f t="shared" si="19"/>
        <v>0</v>
      </c>
      <c r="BN50" s="337">
        <f t="shared" si="20"/>
        <v>0</v>
      </c>
      <c r="BO50" s="337">
        <f t="shared" si="21"/>
        <v>0</v>
      </c>
      <c r="BP50" s="258"/>
      <c r="BR50" s="239"/>
      <c r="BS50" s="1395"/>
      <c r="BT50" s="1395"/>
      <c r="BU50" s="1395"/>
      <c r="BV50" s="1395"/>
      <c r="BW50" s="1395"/>
      <c r="BX50" s="1395"/>
      <c r="BY50" s="1395"/>
      <c r="BZ50" s="1395"/>
      <c r="CA50" s="1395"/>
      <c r="CB50" s="1395"/>
      <c r="CC50" s="1395"/>
      <c r="CD50" s="1395"/>
      <c r="CE50" s="1395"/>
      <c r="CF50" s="1395"/>
      <c r="CG50" s="1395"/>
      <c r="CH50" s="1395"/>
      <c r="CI50" s="1395"/>
    </row>
    <row r="51" spans="2:87" ht="15.75" customHeight="1">
      <c r="B51" s="2487" t="s">
        <v>9881</v>
      </c>
      <c r="C51" s="2489"/>
      <c r="D51" s="2376"/>
      <c r="E51" s="1839"/>
      <c r="F51" s="2374"/>
      <c r="G51" s="2375"/>
      <c r="H51" s="2375"/>
      <c r="I51" s="2375"/>
      <c r="J51" s="2375"/>
      <c r="K51" s="2376"/>
      <c r="L51" s="1839"/>
      <c r="M51" s="2374"/>
      <c r="N51" s="2375"/>
      <c r="O51" s="2375"/>
      <c r="P51" s="2375"/>
      <c r="Q51" s="2375"/>
      <c r="R51" s="2376"/>
      <c r="S51" s="1839"/>
      <c r="T51" s="2511"/>
      <c r="U51" s="2512"/>
      <c r="V51" s="2512"/>
      <c r="W51" s="2512"/>
      <c r="X51" s="2512"/>
      <c r="Y51" s="2513"/>
      <c r="Z51" s="1839"/>
      <c r="AA51" s="2519"/>
      <c r="AB51" s="2520"/>
      <c r="AC51" s="2524"/>
      <c r="AD51" s="2524"/>
      <c r="AE51" s="2376"/>
      <c r="AF51" s="74"/>
      <c r="AG51" s="102" t="s">
        <v>10977</v>
      </c>
      <c r="AH51" s="74"/>
      <c r="AI51" s="79"/>
      <c r="AJ51" s="1395"/>
      <c r="AK51" s="258"/>
      <c r="AL51" s="1319">
        <f t="shared" si="22"/>
        <v>0</v>
      </c>
      <c r="AM51" s="258"/>
      <c r="AN51" s="337">
        <f t="shared" si="23"/>
        <v>0</v>
      </c>
      <c r="AP51" s="337">
        <f t="shared" si="0"/>
        <v>0</v>
      </c>
      <c r="AQ51" s="337">
        <f t="shared" si="1"/>
        <v>0</v>
      </c>
      <c r="AR51" s="337">
        <f t="shared" si="2"/>
        <v>0</v>
      </c>
      <c r="AS51" s="337">
        <f t="shared" si="3"/>
        <v>0</v>
      </c>
      <c r="AT51" s="337">
        <f t="shared" si="4"/>
        <v>0</v>
      </c>
      <c r="AU51" s="337">
        <f t="shared" si="5"/>
        <v>0</v>
      </c>
      <c r="AW51" s="337">
        <f t="shared" si="6"/>
        <v>0</v>
      </c>
      <c r="AX51" s="337">
        <f t="shared" si="7"/>
        <v>0</v>
      </c>
      <c r="AY51" s="337">
        <f t="shared" si="8"/>
        <v>0</v>
      </c>
      <c r="AZ51" s="337">
        <f t="shared" si="9"/>
        <v>0</v>
      </c>
      <c r="BA51" s="337">
        <f t="shared" si="10"/>
        <v>0</v>
      </c>
      <c r="BB51" s="337">
        <f t="shared" si="11"/>
        <v>0</v>
      </c>
      <c r="BD51" s="337">
        <f t="shared" si="12"/>
        <v>0</v>
      </c>
      <c r="BE51" s="337">
        <f t="shared" si="13"/>
        <v>0</v>
      </c>
      <c r="BF51" s="337">
        <f t="shared" si="14"/>
        <v>0</v>
      </c>
      <c r="BG51" s="337">
        <f t="shared" si="15"/>
        <v>0</v>
      </c>
      <c r="BH51" s="337">
        <f t="shared" si="16"/>
        <v>0</v>
      </c>
      <c r="BI51" s="337">
        <f t="shared" si="17"/>
        <v>0</v>
      </c>
      <c r="BK51" s="337">
        <f t="shared" si="18"/>
        <v>0</v>
      </c>
      <c r="BL51" s="337">
        <f t="shared" si="19"/>
        <v>0</v>
      </c>
      <c r="BN51" s="337">
        <f t="shared" si="20"/>
        <v>0</v>
      </c>
      <c r="BO51" s="337">
        <f t="shared" si="21"/>
        <v>0</v>
      </c>
      <c r="BP51" s="258"/>
      <c r="BR51" s="239"/>
      <c r="BS51" s="1395"/>
      <c r="BT51" s="1395"/>
      <c r="BU51" s="1395"/>
      <c r="BV51" s="1395"/>
      <c r="BW51" s="1395"/>
      <c r="BX51" s="1395"/>
      <c r="BY51" s="1395"/>
      <c r="BZ51" s="1395"/>
      <c r="CA51" s="1395"/>
      <c r="CB51" s="1395"/>
      <c r="CC51" s="1395"/>
      <c r="CD51" s="1395"/>
      <c r="CE51" s="1395"/>
      <c r="CF51" s="1395"/>
      <c r="CG51" s="1395"/>
      <c r="CH51" s="1395"/>
      <c r="CI51" s="1395"/>
    </row>
    <row r="52" spans="2:87" ht="15.75" customHeight="1">
      <c r="B52" s="2487" t="s">
        <v>9882</v>
      </c>
      <c r="C52" s="2489"/>
      <c r="D52" s="2376"/>
      <c r="E52" s="1839"/>
      <c r="F52" s="2374"/>
      <c r="G52" s="2375"/>
      <c r="H52" s="2375"/>
      <c r="I52" s="2375"/>
      <c r="J52" s="2375"/>
      <c r="K52" s="2376"/>
      <c r="L52" s="1839"/>
      <c r="M52" s="2374"/>
      <c r="N52" s="2375"/>
      <c r="O52" s="2375"/>
      <c r="P52" s="2375"/>
      <c r="Q52" s="2375"/>
      <c r="R52" s="2376"/>
      <c r="S52" s="1839"/>
      <c r="T52" s="2511"/>
      <c r="U52" s="2512"/>
      <c r="V52" s="2512"/>
      <c r="W52" s="2512"/>
      <c r="X52" s="2512"/>
      <c r="Y52" s="2513"/>
      <c r="Z52" s="1839"/>
      <c r="AA52" s="2519"/>
      <c r="AB52" s="2520"/>
      <c r="AC52" s="2524"/>
      <c r="AD52" s="2524"/>
      <c r="AE52" s="2376"/>
      <c r="AF52" s="74"/>
      <c r="AG52" s="102" t="s">
        <v>10978</v>
      </c>
      <c r="AH52" s="74"/>
      <c r="AI52" s="79"/>
      <c r="AJ52" s="1395"/>
      <c r="AK52" s="258"/>
      <c r="AL52" s="1319">
        <f t="shared" si="22"/>
        <v>0</v>
      </c>
      <c r="AM52" s="258"/>
      <c r="AN52" s="337">
        <f t="shared" si="23"/>
        <v>0</v>
      </c>
      <c r="AP52" s="337">
        <f t="shared" si="0"/>
        <v>0</v>
      </c>
      <c r="AQ52" s="337">
        <f t="shared" si="1"/>
        <v>0</v>
      </c>
      <c r="AR52" s="337">
        <f t="shared" si="2"/>
        <v>0</v>
      </c>
      <c r="AS52" s="337">
        <f t="shared" si="3"/>
        <v>0</v>
      </c>
      <c r="AT52" s="337">
        <f t="shared" si="4"/>
        <v>0</v>
      </c>
      <c r="AU52" s="337">
        <f t="shared" si="5"/>
        <v>0</v>
      </c>
      <c r="AW52" s="337">
        <f t="shared" si="6"/>
        <v>0</v>
      </c>
      <c r="AX52" s="337">
        <f t="shared" si="7"/>
        <v>0</v>
      </c>
      <c r="AY52" s="337">
        <f t="shared" si="8"/>
        <v>0</v>
      </c>
      <c r="AZ52" s="337">
        <f t="shared" si="9"/>
        <v>0</v>
      </c>
      <c r="BA52" s="337">
        <f t="shared" si="10"/>
        <v>0</v>
      </c>
      <c r="BB52" s="337">
        <f t="shared" si="11"/>
        <v>0</v>
      </c>
      <c r="BD52" s="337">
        <f t="shared" si="12"/>
        <v>0</v>
      </c>
      <c r="BE52" s="337">
        <f t="shared" si="13"/>
        <v>0</v>
      </c>
      <c r="BF52" s="337">
        <f t="shared" si="14"/>
        <v>0</v>
      </c>
      <c r="BG52" s="337">
        <f t="shared" si="15"/>
        <v>0</v>
      </c>
      <c r="BH52" s="337">
        <f t="shared" si="16"/>
        <v>0</v>
      </c>
      <c r="BI52" s="337">
        <f t="shared" si="17"/>
        <v>0</v>
      </c>
      <c r="BK52" s="337">
        <f t="shared" si="18"/>
        <v>0</v>
      </c>
      <c r="BL52" s="337">
        <f t="shared" si="19"/>
        <v>0</v>
      </c>
      <c r="BN52" s="337">
        <f t="shared" si="20"/>
        <v>0</v>
      </c>
      <c r="BO52" s="337">
        <f t="shared" si="21"/>
        <v>0</v>
      </c>
      <c r="BP52" s="258"/>
      <c r="BR52" s="239"/>
      <c r="BS52" s="1395"/>
      <c r="BT52" s="1395"/>
      <c r="BU52" s="1395"/>
      <c r="BV52" s="1395"/>
      <c r="BW52" s="1395"/>
      <c r="BX52" s="1395"/>
      <c r="BY52" s="1395"/>
      <c r="BZ52" s="1395"/>
      <c r="CA52" s="1395"/>
      <c r="CB52" s="1395"/>
      <c r="CC52" s="1395"/>
      <c r="CD52" s="1395"/>
      <c r="CE52" s="1395"/>
      <c r="CF52" s="1395"/>
      <c r="CG52" s="1395"/>
      <c r="CH52" s="1395"/>
      <c r="CI52" s="1395"/>
    </row>
    <row r="53" spans="2:87" ht="15.75" customHeight="1">
      <c r="B53" s="2487" t="s">
        <v>9883</v>
      </c>
      <c r="C53" s="2489"/>
      <c r="D53" s="2376"/>
      <c r="E53" s="1839"/>
      <c r="F53" s="2374"/>
      <c r="G53" s="2375"/>
      <c r="H53" s="2375"/>
      <c r="I53" s="2375"/>
      <c r="J53" s="2375"/>
      <c r="K53" s="2376"/>
      <c r="L53" s="1839"/>
      <c r="M53" s="2374"/>
      <c r="N53" s="2375"/>
      <c r="O53" s="2375"/>
      <c r="P53" s="2375"/>
      <c r="Q53" s="2375"/>
      <c r="R53" s="2376"/>
      <c r="S53" s="1839"/>
      <c r="T53" s="2511"/>
      <c r="U53" s="2512"/>
      <c r="V53" s="2512"/>
      <c r="W53" s="2512"/>
      <c r="X53" s="2512"/>
      <c r="Y53" s="2513"/>
      <c r="Z53" s="1839"/>
      <c r="AA53" s="2519"/>
      <c r="AB53" s="2520"/>
      <c r="AC53" s="2524"/>
      <c r="AD53" s="2524"/>
      <c r="AE53" s="2376"/>
      <c r="AF53" s="74"/>
      <c r="AG53" s="102" t="s">
        <v>10979</v>
      </c>
      <c r="AH53" s="74"/>
      <c r="AI53" s="79"/>
      <c r="AJ53" s="1395"/>
      <c r="AK53" s="258"/>
      <c r="AL53" s="1319">
        <f t="shared" si="22"/>
        <v>0</v>
      </c>
      <c r="AM53" s="258"/>
      <c r="AN53" s="337">
        <f t="shared" si="23"/>
        <v>0</v>
      </c>
      <c r="AP53" s="337">
        <f t="shared" si="0"/>
        <v>0</v>
      </c>
      <c r="AQ53" s="337">
        <f t="shared" si="1"/>
        <v>0</v>
      </c>
      <c r="AR53" s="337">
        <f t="shared" si="2"/>
        <v>0</v>
      </c>
      <c r="AS53" s="337">
        <f t="shared" si="3"/>
        <v>0</v>
      </c>
      <c r="AT53" s="337">
        <f t="shared" si="4"/>
        <v>0</v>
      </c>
      <c r="AU53" s="337">
        <f t="shared" si="5"/>
        <v>0</v>
      </c>
      <c r="AW53" s="337">
        <f t="shared" si="6"/>
        <v>0</v>
      </c>
      <c r="AX53" s="337">
        <f t="shared" si="7"/>
        <v>0</v>
      </c>
      <c r="AY53" s="337">
        <f t="shared" si="8"/>
        <v>0</v>
      </c>
      <c r="AZ53" s="337">
        <f t="shared" si="9"/>
        <v>0</v>
      </c>
      <c r="BA53" s="337">
        <f t="shared" si="10"/>
        <v>0</v>
      </c>
      <c r="BB53" s="337">
        <f t="shared" si="11"/>
        <v>0</v>
      </c>
      <c r="BD53" s="337">
        <f t="shared" si="12"/>
        <v>0</v>
      </c>
      <c r="BE53" s="337">
        <f t="shared" si="13"/>
        <v>0</v>
      </c>
      <c r="BF53" s="337">
        <f t="shared" si="14"/>
        <v>0</v>
      </c>
      <c r="BG53" s="337">
        <f t="shared" si="15"/>
        <v>0</v>
      </c>
      <c r="BH53" s="337">
        <f t="shared" si="16"/>
        <v>0</v>
      </c>
      <c r="BI53" s="337">
        <f t="shared" si="17"/>
        <v>0</v>
      </c>
      <c r="BK53" s="337">
        <f t="shared" si="18"/>
        <v>0</v>
      </c>
      <c r="BL53" s="337">
        <f t="shared" si="19"/>
        <v>0</v>
      </c>
      <c r="BN53" s="337">
        <f t="shared" si="20"/>
        <v>0</v>
      </c>
      <c r="BO53" s="337">
        <f t="shared" si="21"/>
        <v>0</v>
      </c>
      <c r="BP53" s="258"/>
      <c r="BR53" s="239"/>
      <c r="BS53" s="1395"/>
      <c r="BT53" s="1395"/>
      <c r="BU53" s="1395"/>
      <c r="BV53" s="1395"/>
      <c r="BW53" s="1395"/>
      <c r="BX53" s="1395"/>
      <c r="BY53" s="1395"/>
      <c r="BZ53" s="1395"/>
      <c r="CA53" s="1395"/>
      <c r="CB53" s="1395"/>
      <c r="CC53" s="1395"/>
      <c r="CD53" s="1395"/>
      <c r="CE53" s="1395"/>
      <c r="CF53" s="1395"/>
      <c r="CG53" s="1395"/>
      <c r="CH53" s="1395"/>
      <c r="CI53" s="1395"/>
    </row>
    <row r="54" spans="2:87" ht="15.75" customHeight="1">
      <c r="B54" s="2487" t="s">
        <v>9884</v>
      </c>
      <c r="C54" s="2489"/>
      <c r="D54" s="2376"/>
      <c r="E54" s="1839"/>
      <c r="F54" s="2374"/>
      <c r="G54" s="2375"/>
      <c r="H54" s="2375"/>
      <c r="I54" s="2375"/>
      <c r="J54" s="2375"/>
      <c r="K54" s="2376"/>
      <c r="L54" s="1839"/>
      <c r="M54" s="2374"/>
      <c r="N54" s="2375"/>
      <c r="O54" s="2375"/>
      <c r="P54" s="2375"/>
      <c r="Q54" s="2375"/>
      <c r="R54" s="2376"/>
      <c r="S54" s="1839"/>
      <c r="T54" s="2511"/>
      <c r="U54" s="2512"/>
      <c r="V54" s="2512"/>
      <c r="W54" s="2512"/>
      <c r="X54" s="2512"/>
      <c r="Y54" s="2513"/>
      <c r="Z54" s="1839"/>
      <c r="AA54" s="2519"/>
      <c r="AB54" s="2520"/>
      <c r="AC54" s="2524"/>
      <c r="AD54" s="2524"/>
      <c r="AE54" s="2376"/>
      <c r="AF54" s="74"/>
      <c r="AG54" s="102" t="s">
        <v>10980</v>
      </c>
      <c r="AH54" s="74"/>
      <c r="AI54" s="79"/>
      <c r="AJ54" s="1395"/>
      <c r="AK54" s="258"/>
      <c r="AL54" s="1319">
        <f t="shared" si="22"/>
        <v>0</v>
      </c>
      <c r="AM54" s="258"/>
      <c r="AN54" s="337">
        <f t="shared" si="23"/>
        <v>0</v>
      </c>
      <c r="AP54" s="337">
        <f t="shared" si="0"/>
        <v>0</v>
      </c>
      <c r="AQ54" s="337">
        <f t="shared" si="1"/>
        <v>0</v>
      </c>
      <c r="AR54" s="337">
        <f t="shared" si="2"/>
        <v>0</v>
      </c>
      <c r="AS54" s="337">
        <f t="shared" si="3"/>
        <v>0</v>
      </c>
      <c r="AT54" s="337">
        <f t="shared" si="4"/>
        <v>0</v>
      </c>
      <c r="AU54" s="337">
        <f t="shared" si="5"/>
        <v>0</v>
      </c>
      <c r="AW54" s="337">
        <f t="shared" si="6"/>
        <v>0</v>
      </c>
      <c r="AX54" s="337">
        <f t="shared" si="7"/>
        <v>0</v>
      </c>
      <c r="AY54" s="337">
        <f t="shared" si="8"/>
        <v>0</v>
      </c>
      <c r="AZ54" s="337">
        <f t="shared" si="9"/>
        <v>0</v>
      </c>
      <c r="BA54" s="337">
        <f t="shared" si="10"/>
        <v>0</v>
      </c>
      <c r="BB54" s="337">
        <f t="shared" si="11"/>
        <v>0</v>
      </c>
      <c r="BD54" s="337">
        <f t="shared" si="12"/>
        <v>0</v>
      </c>
      <c r="BE54" s="337">
        <f t="shared" si="13"/>
        <v>0</v>
      </c>
      <c r="BF54" s="337">
        <f t="shared" si="14"/>
        <v>0</v>
      </c>
      <c r="BG54" s="337">
        <f t="shared" si="15"/>
        <v>0</v>
      </c>
      <c r="BH54" s="337">
        <f t="shared" si="16"/>
        <v>0</v>
      </c>
      <c r="BI54" s="337">
        <f t="shared" si="17"/>
        <v>0</v>
      </c>
      <c r="BK54" s="337">
        <f t="shared" si="18"/>
        <v>0</v>
      </c>
      <c r="BL54" s="337">
        <f t="shared" si="19"/>
        <v>0</v>
      </c>
      <c r="BN54" s="337">
        <f t="shared" si="20"/>
        <v>0</v>
      </c>
      <c r="BO54" s="337">
        <f t="shared" si="21"/>
        <v>0</v>
      </c>
      <c r="BP54" s="258"/>
      <c r="BR54" s="1395"/>
      <c r="BS54" s="1395"/>
      <c r="BT54" s="1395"/>
      <c r="BU54" s="1395"/>
      <c r="BV54" s="1395"/>
      <c r="BW54" s="1395"/>
      <c r="BX54" s="1395"/>
      <c r="BY54" s="1395"/>
      <c r="BZ54" s="1395"/>
      <c r="CA54" s="1395"/>
      <c r="CB54" s="1395"/>
      <c r="CC54" s="1395"/>
      <c r="CD54" s="1395"/>
      <c r="CE54" s="1395"/>
      <c r="CF54" s="1395"/>
      <c r="CG54" s="1395"/>
      <c r="CH54" s="1395"/>
      <c r="CI54" s="1395"/>
    </row>
    <row r="55" spans="2:87" ht="15.75" customHeight="1">
      <c r="B55" s="2487" t="s">
        <v>9885</v>
      </c>
      <c r="C55" s="2489"/>
      <c r="D55" s="2376"/>
      <c r="E55" s="1839"/>
      <c r="F55" s="2374"/>
      <c r="G55" s="2375"/>
      <c r="H55" s="2375"/>
      <c r="I55" s="2375"/>
      <c r="J55" s="2375"/>
      <c r="K55" s="2376"/>
      <c r="L55" s="1839"/>
      <c r="M55" s="2374"/>
      <c r="N55" s="2375"/>
      <c r="O55" s="2375"/>
      <c r="P55" s="2375"/>
      <c r="Q55" s="2375"/>
      <c r="R55" s="2376"/>
      <c r="S55" s="1839"/>
      <c r="T55" s="2511"/>
      <c r="U55" s="2512"/>
      <c r="V55" s="2512"/>
      <c r="W55" s="2512"/>
      <c r="X55" s="2512"/>
      <c r="Y55" s="2513"/>
      <c r="Z55" s="1839"/>
      <c r="AA55" s="2519"/>
      <c r="AB55" s="2520"/>
      <c r="AC55" s="2524"/>
      <c r="AD55" s="2524"/>
      <c r="AE55" s="2376"/>
      <c r="AF55" s="74"/>
      <c r="AG55" s="102" t="s">
        <v>10981</v>
      </c>
      <c r="AH55" s="74"/>
      <c r="AI55" s="79"/>
      <c r="AJ55" s="1395"/>
      <c r="AK55" s="258"/>
      <c r="AL55" s="1319">
        <f t="shared" si="22"/>
        <v>0</v>
      </c>
      <c r="AM55" s="258"/>
      <c r="AN55" s="337">
        <f t="shared" si="23"/>
        <v>0</v>
      </c>
      <c r="AP55" s="337">
        <f t="shared" si="0"/>
        <v>0</v>
      </c>
      <c r="AQ55" s="337">
        <f t="shared" si="1"/>
        <v>0</v>
      </c>
      <c r="AR55" s="337">
        <f t="shared" si="2"/>
        <v>0</v>
      </c>
      <c r="AS55" s="337">
        <f t="shared" si="3"/>
        <v>0</v>
      </c>
      <c r="AT55" s="337">
        <f t="shared" si="4"/>
        <v>0</v>
      </c>
      <c r="AU55" s="337">
        <f t="shared" si="5"/>
        <v>0</v>
      </c>
      <c r="AW55" s="337">
        <f t="shared" si="6"/>
        <v>0</v>
      </c>
      <c r="AX55" s="337">
        <f t="shared" si="7"/>
        <v>0</v>
      </c>
      <c r="AY55" s="337">
        <f t="shared" si="8"/>
        <v>0</v>
      </c>
      <c r="AZ55" s="337">
        <f t="shared" si="9"/>
        <v>0</v>
      </c>
      <c r="BA55" s="337">
        <f t="shared" si="10"/>
        <v>0</v>
      </c>
      <c r="BB55" s="337">
        <f t="shared" si="11"/>
        <v>0</v>
      </c>
      <c r="BD55" s="337">
        <f t="shared" si="12"/>
        <v>0</v>
      </c>
      <c r="BE55" s="337">
        <f t="shared" si="13"/>
        <v>0</v>
      </c>
      <c r="BF55" s="337">
        <f t="shared" si="14"/>
        <v>0</v>
      </c>
      <c r="BG55" s="337">
        <f t="shared" si="15"/>
        <v>0</v>
      </c>
      <c r="BH55" s="337">
        <f t="shared" si="16"/>
        <v>0</v>
      </c>
      <c r="BI55" s="337">
        <f t="shared" si="17"/>
        <v>0</v>
      </c>
      <c r="BK55" s="337">
        <f t="shared" si="18"/>
        <v>0</v>
      </c>
      <c r="BL55" s="337">
        <f t="shared" si="19"/>
        <v>0</v>
      </c>
      <c r="BN55" s="337">
        <f t="shared" si="20"/>
        <v>0</v>
      </c>
      <c r="BO55" s="337">
        <f t="shared" si="21"/>
        <v>0</v>
      </c>
      <c r="BP55" s="258"/>
      <c r="BR55" s="1395"/>
      <c r="BS55" s="1395"/>
      <c r="BT55" s="1395"/>
      <c r="BU55" s="1395"/>
      <c r="BV55" s="1395"/>
      <c r="BW55" s="1395"/>
      <c r="BX55" s="1395"/>
      <c r="BY55" s="1395"/>
      <c r="BZ55" s="1395"/>
      <c r="CA55" s="1395"/>
      <c r="CB55" s="1395"/>
      <c r="CC55" s="1395"/>
      <c r="CD55" s="1395"/>
      <c r="CE55" s="1395"/>
      <c r="CF55" s="1395"/>
      <c r="CG55" s="1395"/>
      <c r="CH55" s="1395"/>
      <c r="CI55" s="1395"/>
    </row>
    <row r="56" spans="2:87" ht="15.75" customHeight="1">
      <c r="B56" s="2487" t="s">
        <v>9886</v>
      </c>
      <c r="C56" s="2489"/>
      <c r="D56" s="2376"/>
      <c r="E56" s="1839"/>
      <c r="F56" s="2374"/>
      <c r="G56" s="2375"/>
      <c r="H56" s="2375"/>
      <c r="I56" s="2375"/>
      <c r="J56" s="2375"/>
      <c r="K56" s="2376"/>
      <c r="L56" s="1839"/>
      <c r="M56" s="2374"/>
      <c r="N56" s="2375"/>
      <c r="O56" s="2375"/>
      <c r="P56" s="2375"/>
      <c r="Q56" s="2375"/>
      <c r="R56" s="2376"/>
      <c r="S56" s="1839"/>
      <c r="T56" s="2511"/>
      <c r="U56" s="2512"/>
      <c r="V56" s="2512"/>
      <c r="W56" s="2512"/>
      <c r="X56" s="2512"/>
      <c r="Y56" s="2513"/>
      <c r="Z56" s="1839"/>
      <c r="AA56" s="2519"/>
      <c r="AB56" s="2520"/>
      <c r="AC56" s="2524"/>
      <c r="AD56" s="2524"/>
      <c r="AE56" s="2376"/>
      <c r="AF56" s="74"/>
      <c r="AG56" s="102" t="s">
        <v>10982</v>
      </c>
      <c r="AH56" s="74"/>
      <c r="AI56" s="79"/>
      <c r="AJ56" s="1395"/>
      <c r="AK56" s="258"/>
      <c r="AL56" s="1319">
        <f t="shared" si="22"/>
        <v>0</v>
      </c>
      <c r="AM56" s="258"/>
      <c r="AN56" s="337">
        <f t="shared" si="23"/>
        <v>0</v>
      </c>
      <c r="AP56" s="337">
        <f t="shared" si="0"/>
        <v>0</v>
      </c>
      <c r="AQ56" s="337">
        <f t="shared" si="1"/>
        <v>0</v>
      </c>
      <c r="AR56" s="337">
        <f t="shared" si="2"/>
        <v>0</v>
      </c>
      <c r="AS56" s="337">
        <f t="shared" si="3"/>
        <v>0</v>
      </c>
      <c r="AT56" s="337">
        <f t="shared" si="4"/>
        <v>0</v>
      </c>
      <c r="AU56" s="337">
        <f t="shared" si="5"/>
        <v>0</v>
      </c>
      <c r="AW56" s="337">
        <f t="shared" si="6"/>
        <v>0</v>
      </c>
      <c r="AX56" s="337">
        <f t="shared" si="7"/>
        <v>0</v>
      </c>
      <c r="AY56" s="337">
        <f t="shared" si="8"/>
        <v>0</v>
      </c>
      <c r="AZ56" s="337">
        <f t="shared" si="9"/>
        <v>0</v>
      </c>
      <c r="BA56" s="337">
        <f t="shared" si="10"/>
        <v>0</v>
      </c>
      <c r="BB56" s="337">
        <f t="shared" si="11"/>
        <v>0</v>
      </c>
      <c r="BD56" s="337">
        <f t="shared" si="12"/>
        <v>0</v>
      </c>
      <c r="BE56" s="337">
        <f t="shared" si="13"/>
        <v>0</v>
      </c>
      <c r="BF56" s="337">
        <f t="shared" si="14"/>
        <v>0</v>
      </c>
      <c r="BG56" s="337">
        <f t="shared" si="15"/>
        <v>0</v>
      </c>
      <c r="BH56" s="337">
        <f t="shared" si="16"/>
        <v>0</v>
      </c>
      <c r="BI56" s="337">
        <f t="shared" si="17"/>
        <v>0</v>
      </c>
      <c r="BK56" s="337">
        <f t="shared" si="18"/>
        <v>0</v>
      </c>
      <c r="BL56" s="337">
        <f t="shared" si="19"/>
        <v>0</v>
      </c>
      <c r="BN56" s="337">
        <f t="shared" si="20"/>
        <v>0</v>
      </c>
      <c r="BO56" s="337">
        <f t="shared" si="21"/>
        <v>0</v>
      </c>
      <c r="BP56" s="258"/>
      <c r="BR56" s="1395"/>
      <c r="BS56" s="1395"/>
      <c r="BT56" s="1395"/>
      <c r="BU56" s="1395"/>
      <c r="BV56" s="1395"/>
      <c r="BW56" s="1395"/>
      <c r="BX56" s="1395"/>
      <c r="BY56" s="1395"/>
      <c r="BZ56" s="1395"/>
      <c r="CA56" s="1395"/>
      <c r="CB56" s="1395"/>
      <c r="CC56" s="1395"/>
      <c r="CD56" s="1395"/>
      <c r="CE56" s="1395"/>
      <c r="CF56" s="1395"/>
      <c r="CG56" s="1395"/>
      <c r="CH56" s="1395"/>
      <c r="CI56" s="1395"/>
    </row>
    <row r="57" spans="2:87" ht="15.75" customHeight="1">
      <c r="B57" s="2487" t="s">
        <v>9887</v>
      </c>
      <c r="C57" s="2489"/>
      <c r="D57" s="2376"/>
      <c r="E57" s="1839"/>
      <c r="F57" s="2374"/>
      <c r="G57" s="2375"/>
      <c r="H57" s="2375"/>
      <c r="I57" s="2375"/>
      <c r="J57" s="2375"/>
      <c r="K57" s="2376"/>
      <c r="L57" s="1839"/>
      <c r="M57" s="2374"/>
      <c r="N57" s="2375"/>
      <c r="O57" s="2375"/>
      <c r="P57" s="2375"/>
      <c r="Q57" s="2375"/>
      <c r="R57" s="2376"/>
      <c r="S57" s="1839"/>
      <c r="T57" s="2511"/>
      <c r="U57" s="2512"/>
      <c r="V57" s="2512"/>
      <c r="W57" s="2512"/>
      <c r="X57" s="2512"/>
      <c r="Y57" s="2513"/>
      <c r="Z57" s="1839"/>
      <c r="AA57" s="2519"/>
      <c r="AB57" s="2520"/>
      <c r="AC57" s="2524"/>
      <c r="AD57" s="2524"/>
      <c r="AE57" s="2376"/>
      <c r="AF57" s="74"/>
      <c r="AG57" s="102" t="s">
        <v>10983</v>
      </c>
      <c r="AH57" s="74"/>
      <c r="AI57" s="79"/>
      <c r="AJ57" s="1395"/>
      <c r="AK57" s="258"/>
      <c r="AL57" s="1319">
        <f t="shared" si="22"/>
        <v>0</v>
      </c>
      <c r="AM57" s="258"/>
      <c r="AN57" s="337">
        <f t="shared" si="23"/>
        <v>0</v>
      </c>
      <c r="AP57" s="337">
        <f t="shared" si="0"/>
        <v>0</v>
      </c>
      <c r="AQ57" s="337">
        <f t="shared" si="1"/>
        <v>0</v>
      </c>
      <c r="AR57" s="337">
        <f t="shared" si="2"/>
        <v>0</v>
      </c>
      <c r="AS57" s="337">
        <f t="shared" si="3"/>
        <v>0</v>
      </c>
      <c r="AT57" s="337">
        <f t="shared" si="4"/>
        <v>0</v>
      </c>
      <c r="AU57" s="337">
        <f t="shared" si="5"/>
        <v>0</v>
      </c>
      <c r="AW57" s="337">
        <f t="shared" si="6"/>
        <v>0</v>
      </c>
      <c r="AX57" s="337">
        <f t="shared" si="7"/>
        <v>0</v>
      </c>
      <c r="AY57" s="337">
        <f t="shared" si="8"/>
        <v>0</v>
      </c>
      <c r="AZ57" s="337">
        <f t="shared" si="9"/>
        <v>0</v>
      </c>
      <c r="BA57" s="337">
        <f t="shared" si="10"/>
        <v>0</v>
      </c>
      <c r="BB57" s="337">
        <f t="shared" si="11"/>
        <v>0</v>
      </c>
      <c r="BD57" s="337">
        <f t="shared" si="12"/>
        <v>0</v>
      </c>
      <c r="BE57" s="337">
        <f t="shared" si="13"/>
        <v>0</v>
      </c>
      <c r="BF57" s="337">
        <f t="shared" si="14"/>
        <v>0</v>
      </c>
      <c r="BG57" s="337">
        <f t="shared" si="15"/>
        <v>0</v>
      </c>
      <c r="BH57" s="337">
        <f t="shared" si="16"/>
        <v>0</v>
      </c>
      <c r="BI57" s="337">
        <f t="shared" si="17"/>
        <v>0</v>
      </c>
      <c r="BK57" s="337">
        <f t="shared" si="18"/>
        <v>0</v>
      </c>
      <c r="BL57" s="337">
        <f t="shared" si="19"/>
        <v>0</v>
      </c>
      <c r="BN57" s="337">
        <f t="shared" si="20"/>
        <v>0</v>
      </c>
      <c r="BO57" s="337">
        <f t="shared" si="21"/>
        <v>0</v>
      </c>
      <c r="BP57" s="258"/>
      <c r="BR57" s="1395"/>
      <c r="BS57" s="1395"/>
      <c r="BT57" s="1395"/>
      <c r="BU57" s="1395"/>
      <c r="BV57" s="1395"/>
      <c r="BW57" s="1395"/>
      <c r="BX57" s="1395"/>
      <c r="BY57" s="1395"/>
      <c r="BZ57" s="1395"/>
      <c r="CA57" s="1395"/>
      <c r="CB57" s="1395"/>
      <c r="CC57" s="1395"/>
      <c r="CD57" s="1395"/>
      <c r="CE57" s="1395"/>
      <c r="CF57" s="1395"/>
      <c r="CG57" s="1395"/>
      <c r="CH57" s="1395"/>
      <c r="CI57" s="1395"/>
    </row>
    <row r="58" spans="2:87" ht="15.75" customHeight="1">
      <c r="B58" s="2487" t="s">
        <v>9888</v>
      </c>
      <c r="C58" s="2489"/>
      <c r="D58" s="2376"/>
      <c r="E58" s="1839"/>
      <c r="F58" s="2374"/>
      <c r="G58" s="2375"/>
      <c r="H58" s="2375"/>
      <c r="I58" s="2375"/>
      <c r="J58" s="2375"/>
      <c r="K58" s="2376"/>
      <c r="L58" s="1839"/>
      <c r="M58" s="2374"/>
      <c r="N58" s="2375"/>
      <c r="O58" s="2375"/>
      <c r="P58" s="2375"/>
      <c r="Q58" s="2375"/>
      <c r="R58" s="2376"/>
      <c r="S58" s="1839"/>
      <c r="T58" s="2511"/>
      <c r="U58" s="2512"/>
      <c r="V58" s="2512"/>
      <c r="W58" s="2512"/>
      <c r="X58" s="2512"/>
      <c r="Y58" s="2513"/>
      <c r="Z58" s="1839"/>
      <c r="AA58" s="2519"/>
      <c r="AB58" s="2520"/>
      <c r="AC58" s="2524"/>
      <c r="AD58" s="2524"/>
      <c r="AE58" s="2376"/>
      <c r="AF58" s="74"/>
      <c r="AG58" s="102" t="s">
        <v>10984</v>
      </c>
      <c r="AH58" s="74"/>
      <c r="AI58" s="79"/>
      <c r="AJ58" s="1395"/>
      <c r="AK58" s="258"/>
      <c r="AL58" s="1319">
        <f t="shared" si="22"/>
        <v>0</v>
      </c>
      <c r="AM58" s="258"/>
      <c r="AN58" s="337">
        <f t="shared" si="23"/>
        <v>0</v>
      </c>
      <c r="AP58" s="337">
        <f t="shared" si="0"/>
        <v>0</v>
      </c>
      <c r="AQ58" s="337">
        <f t="shared" si="1"/>
        <v>0</v>
      </c>
      <c r="AR58" s="337">
        <f t="shared" si="2"/>
        <v>0</v>
      </c>
      <c r="AS58" s="337">
        <f t="shared" si="3"/>
        <v>0</v>
      </c>
      <c r="AT58" s="337">
        <f t="shared" si="4"/>
        <v>0</v>
      </c>
      <c r="AU58" s="337">
        <f t="shared" si="5"/>
        <v>0</v>
      </c>
      <c r="AW58" s="337">
        <f t="shared" si="6"/>
        <v>0</v>
      </c>
      <c r="AX58" s="337">
        <f t="shared" si="7"/>
        <v>0</v>
      </c>
      <c r="AY58" s="337">
        <f t="shared" si="8"/>
        <v>0</v>
      </c>
      <c r="AZ58" s="337">
        <f t="shared" si="9"/>
        <v>0</v>
      </c>
      <c r="BA58" s="337">
        <f t="shared" si="10"/>
        <v>0</v>
      </c>
      <c r="BB58" s="337">
        <f t="shared" si="11"/>
        <v>0</v>
      </c>
      <c r="BD58" s="337">
        <f t="shared" si="12"/>
        <v>0</v>
      </c>
      <c r="BE58" s="337">
        <f t="shared" si="13"/>
        <v>0</v>
      </c>
      <c r="BF58" s="337">
        <f t="shared" si="14"/>
        <v>0</v>
      </c>
      <c r="BG58" s="337">
        <f t="shared" si="15"/>
        <v>0</v>
      </c>
      <c r="BH58" s="337">
        <f t="shared" si="16"/>
        <v>0</v>
      </c>
      <c r="BI58" s="337">
        <f t="shared" si="17"/>
        <v>0</v>
      </c>
      <c r="BK58" s="337">
        <f t="shared" si="18"/>
        <v>0</v>
      </c>
      <c r="BL58" s="337">
        <f t="shared" si="19"/>
        <v>0</v>
      </c>
      <c r="BN58" s="337">
        <f t="shared" si="20"/>
        <v>0</v>
      </c>
      <c r="BO58" s="337">
        <f t="shared" si="21"/>
        <v>0</v>
      </c>
      <c r="BP58" s="258"/>
      <c r="BR58" s="1395"/>
      <c r="BS58" s="1395"/>
      <c r="BT58" s="1395"/>
      <c r="BU58" s="1395"/>
      <c r="BV58" s="1395"/>
      <c r="BW58" s="1395"/>
      <c r="BX58" s="1395"/>
      <c r="BY58" s="1395"/>
      <c r="BZ58" s="1395"/>
      <c r="CA58" s="1395"/>
      <c r="CB58" s="1395"/>
      <c r="CC58" s="1395"/>
      <c r="CD58" s="1395"/>
      <c r="CE58" s="1395"/>
      <c r="CF58" s="1395"/>
      <c r="CG58" s="1395"/>
      <c r="CH58" s="1395"/>
      <c r="CI58" s="1395"/>
    </row>
    <row r="59" spans="2:87" ht="15.75" customHeight="1">
      <c r="B59" s="2487" t="s">
        <v>9889</v>
      </c>
      <c r="C59" s="2489"/>
      <c r="D59" s="2376"/>
      <c r="E59" s="1839"/>
      <c r="F59" s="2374"/>
      <c r="G59" s="2375"/>
      <c r="H59" s="2375"/>
      <c r="I59" s="2375"/>
      <c r="J59" s="2375"/>
      <c r="K59" s="2376"/>
      <c r="L59" s="1839"/>
      <c r="M59" s="2374"/>
      <c r="N59" s="2375"/>
      <c r="O59" s="2375"/>
      <c r="P59" s="2375"/>
      <c r="Q59" s="2375"/>
      <c r="R59" s="2376"/>
      <c r="S59" s="1839"/>
      <c r="T59" s="2511"/>
      <c r="U59" s="2512"/>
      <c r="V59" s="2512"/>
      <c r="W59" s="2512"/>
      <c r="X59" s="2512"/>
      <c r="Y59" s="2513"/>
      <c r="Z59" s="1839"/>
      <c r="AA59" s="2519"/>
      <c r="AB59" s="2520"/>
      <c r="AC59" s="2524"/>
      <c r="AD59" s="2524"/>
      <c r="AE59" s="2376"/>
      <c r="AF59" s="74"/>
      <c r="AG59" s="102" t="s">
        <v>10985</v>
      </c>
      <c r="AH59" s="74"/>
      <c r="AI59" s="79"/>
      <c r="AJ59" s="1395"/>
      <c r="AK59" s="258"/>
      <c r="AL59" s="1319">
        <f t="shared" si="22"/>
        <v>0</v>
      </c>
      <c r="AM59" s="258"/>
      <c r="AN59" s="337">
        <f t="shared" si="23"/>
        <v>0</v>
      </c>
      <c r="AP59" s="337">
        <f t="shared" si="0"/>
        <v>0</v>
      </c>
      <c r="AQ59" s="337">
        <f t="shared" si="1"/>
        <v>0</v>
      </c>
      <c r="AR59" s="337">
        <f t="shared" si="2"/>
        <v>0</v>
      </c>
      <c r="AS59" s="337">
        <f t="shared" si="3"/>
        <v>0</v>
      </c>
      <c r="AT59" s="337">
        <f t="shared" si="4"/>
        <v>0</v>
      </c>
      <c r="AU59" s="337">
        <f t="shared" si="5"/>
        <v>0</v>
      </c>
      <c r="AW59" s="337">
        <f t="shared" si="6"/>
        <v>0</v>
      </c>
      <c r="AX59" s="337">
        <f t="shared" si="7"/>
        <v>0</v>
      </c>
      <c r="AY59" s="337">
        <f t="shared" si="8"/>
        <v>0</v>
      </c>
      <c r="AZ59" s="337">
        <f t="shared" si="9"/>
        <v>0</v>
      </c>
      <c r="BA59" s="337">
        <f t="shared" si="10"/>
        <v>0</v>
      </c>
      <c r="BB59" s="337">
        <f t="shared" si="11"/>
        <v>0</v>
      </c>
      <c r="BD59" s="337">
        <f t="shared" si="12"/>
        <v>0</v>
      </c>
      <c r="BE59" s="337">
        <f t="shared" si="13"/>
        <v>0</v>
      </c>
      <c r="BF59" s="337">
        <f t="shared" si="14"/>
        <v>0</v>
      </c>
      <c r="BG59" s="337">
        <f t="shared" si="15"/>
        <v>0</v>
      </c>
      <c r="BH59" s="337">
        <f t="shared" si="16"/>
        <v>0</v>
      </c>
      <c r="BI59" s="337">
        <f t="shared" si="17"/>
        <v>0</v>
      </c>
      <c r="BK59" s="337">
        <f t="shared" si="18"/>
        <v>0</v>
      </c>
      <c r="BL59" s="337">
        <f t="shared" si="19"/>
        <v>0</v>
      </c>
      <c r="BN59" s="337">
        <f t="shared" si="20"/>
        <v>0</v>
      </c>
      <c r="BO59" s="337">
        <f t="shared" si="21"/>
        <v>0</v>
      </c>
      <c r="BP59" s="258"/>
      <c r="BR59" s="1395"/>
      <c r="BS59" s="1395"/>
      <c r="BT59" s="1395"/>
      <c r="BU59" s="1395"/>
      <c r="BV59" s="1395"/>
      <c r="BW59" s="1395"/>
      <c r="BX59" s="1395"/>
      <c r="BY59" s="1395"/>
      <c r="BZ59" s="1395"/>
      <c r="CA59" s="1395"/>
      <c r="CB59" s="1395"/>
      <c r="CC59" s="1395"/>
      <c r="CD59" s="1395"/>
      <c r="CE59" s="1395"/>
      <c r="CF59" s="1395"/>
      <c r="CG59" s="1395"/>
      <c r="CH59" s="1395"/>
      <c r="CI59" s="1395"/>
    </row>
    <row r="60" spans="2:87" ht="15.75" customHeight="1">
      <c r="B60" s="2487" t="s">
        <v>9890</v>
      </c>
      <c r="C60" s="2489"/>
      <c r="D60" s="2376"/>
      <c r="E60" s="1839"/>
      <c r="F60" s="2374"/>
      <c r="G60" s="2375"/>
      <c r="H60" s="2375"/>
      <c r="I60" s="2375"/>
      <c r="J60" s="2375"/>
      <c r="K60" s="2376"/>
      <c r="L60" s="1839"/>
      <c r="M60" s="2374"/>
      <c r="N60" s="2375"/>
      <c r="O60" s="2375"/>
      <c r="P60" s="2375"/>
      <c r="Q60" s="2375"/>
      <c r="R60" s="2376"/>
      <c r="S60" s="1839"/>
      <c r="T60" s="2511"/>
      <c r="U60" s="2512"/>
      <c r="V60" s="2512"/>
      <c r="W60" s="2512"/>
      <c r="X60" s="2512"/>
      <c r="Y60" s="2513"/>
      <c r="Z60" s="1839"/>
      <c r="AA60" s="2519"/>
      <c r="AB60" s="2520"/>
      <c r="AC60" s="2524"/>
      <c r="AD60" s="2524"/>
      <c r="AE60" s="2376"/>
      <c r="AF60" s="74"/>
      <c r="AG60" s="102" t="s">
        <v>10986</v>
      </c>
      <c r="AH60" s="74"/>
      <c r="AI60" s="79"/>
      <c r="AJ60" s="1395"/>
      <c r="AK60" s="258"/>
      <c r="AL60" s="1319">
        <f t="shared" si="22"/>
        <v>0</v>
      </c>
      <c r="AM60" s="258"/>
      <c r="AN60" s="337">
        <f t="shared" si="23"/>
        <v>0</v>
      </c>
      <c r="AP60" s="337">
        <f t="shared" si="0"/>
        <v>0</v>
      </c>
      <c r="AQ60" s="337">
        <f t="shared" si="1"/>
        <v>0</v>
      </c>
      <c r="AR60" s="337">
        <f t="shared" si="2"/>
        <v>0</v>
      </c>
      <c r="AS60" s="337">
        <f t="shared" si="3"/>
        <v>0</v>
      </c>
      <c r="AT60" s="337">
        <f t="shared" si="4"/>
        <v>0</v>
      </c>
      <c r="AU60" s="337">
        <f t="shared" si="5"/>
        <v>0</v>
      </c>
      <c r="AW60" s="337">
        <f t="shared" si="6"/>
        <v>0</v>
      </c>
      <c r="AX60" s="337">
        <f t="shared" si="7"/>
        <v>0</v>
      </c>
      <c r="AY60" s="337">
        <f t="shared" si="8"/>
        <v>0</v>
      </c>
      <c r="AZ60" s="337">
        <f t="shared" si="9"/>
        <v>0</v>
      </c>
      <c r="BA60" s="337">
        <f t="shared" si="10"/>
        <v>0</v>
      </c>
      <c r="BB60" s="337">
        <f t="shared" si="11"/>
        <v>0</v>
      </c>
      <c r="BD60" s="337">
        <f t="shared" si="12"/>
        <v>0</v>
      </c>
      <c r="BE60" s="337">
        <f t="shared" si="13"/>
        <v>0</v>
      </c>
      <c r="BF60" s="337">
        <f t="shared" si="14"/>
        <v>0</v>
      </c>
      <c r="BG60" s="337">
        <f t="shared" si="15"/>
        <v>0</v>
      </c>
      <c r="BH60" s="337">
        <f t="shared" si="16"/>
        <v>0</v>
      </c>
      <c r="BI60" s="337">
        <f t="shared" si="17"/>
        <v>0</v>
      </c>
      <c r="BK60" s="337">
        <f t="shared" si="18"/>
        <v>0</v>
      </c>
      <c r="BL60" s="337">
        <f t="shared" si="19"/>
        <v>0</v>
      </c>
      <c r="BN60" s="337">
        <f t="shared" si="20"/>
        <v>0</v>
      </c>
      <c r="BO60" s="337">
        <f t="shared" si="21"/>
        <v>0</v>
      </c>
      <c r="BP60" s="258"/>
      <c r="BR60" s="1395"/>
      <c r="BS60" s="1395"/>
      <c r="BT60" s="1395"/>
      <c r="BU60" s="1395"/>
      <c r="BV60" s="1395"/>
      <c r="BW60" s="1395"/>
      <c r="BX60" s="1395"/>
      <c r="BY60" s="1395"/>
      <c r="BZ60" s="1395"/>
      <c r="CA60" s="1395"/>
      <c r="CB60" s="1395"/>
      <c r="CC60" s="1395"/>
      <c r="CD60" s="1395"/>
      <c r="CE60" s="1395"/>
      <c r="CF60" s="1395"/>
      <c r="CG60" s="1395"/>
      <c r="CH60" s="1395"/>
      <c r="CI60" s="1395"/>
    </row>
    <row r="61" spans="2:87" ht="15.75" customHeight="1">
      <c r="B61" s="2487" t="s">
        <v>9891</v>
      </c>
      <c r="C61" s="2489"/>
      <c r="D61" s="2376"/>
      <c r="E61" s="1839"/>
      <c r="F61" s="2374"/>
      <c r="G61" s="2375"/>
      <c r="H61" s="2375"/>
      <c r="I61" s="2375"/>
      <c r="J61" s="2375"/>
      <c r="K61" s="2376"/>
      <c r="L61" s="1839"/>
      <c r="M61" s="2374"/>
      <c r="N61" s="2375"/>
      <c r="O61" s="2375"/>
      <c r="P61" s="2375"/>
      <c r="Q61" s="2375"/>
      <c r="R61" s="2376"/>
      <c r="S61" s="1839"/>
      <c r="T61" s="2511"/>
      <c r="U61" s="2512"/>
      <c r="V61" s="2512"/>
      <c r="W61" s="2512"/>
      <c r="X61" s="2512"/>
      <c r="Y61" s="2513"/>
      <c r="Z61" s="1839"/>
      <c r="AA61" s="2519"/>
      <c r="AB61" s="2520"/>
      <c r="AC61" s="2524"/>
      <c r="AD61" s="2524"/>
      <c r="AE61" s="2376"/>
      <c r="AF61" s="74"/>
      <c r="AG61" s="102" t="s">
        <v>10987</v>
      </c>
      <c r="AH61" s="74"/>
      <c r="AI61" s="79"/>
      <c r="AJ61" s="1395"/>
      <c r="AK61" s="258"/>
      <c r="AL61" s="1319">
        <f t="shared" si="22"/>
        <v>0</v>
      </c>
      <c r="AM61" s="258"/>
      <c r="AN61" s="337">
        <f t="shared" si="23"/>
        <v>0</v>
      </c>
      <c r="AP61" s="337">
        <f t="shared" si="0"/>
        <v>0</v>
      </c>
      <c r="AQ61" s="337">
        <f t="shared" si="1"/>
        <v>0</v>
      </c>
      <c r="AR61" s="337">
        <f t="shared" si="2"/>
        <v>0</v>
      </c>
      <c r="AS61" s="337">
        <f t="shared" si="3"/>
        <v>0</v>
      </c>
      <c r="AT61" s="337">
        <f t="shared" si="4"/>
        <v>0</v>
      </c>
      <c r="AU61" s="337">
        <f t="shared" si="5"/>
        <v>0</v>
      </c>
      <c r="AW61" s="337">
        <f t="shared" si="6"/>
        <v>0</v>
      </c>
      <c r="AX61" s="337">
        <f t="shared" si="7"/>
        <v>0</v>
      </c>
      <c r="AY61" s="337">
        <f t="shared" si="8"/>
        <v>0</v>
      </c>
      <c r="AZ61" s="337">
        <f t="shared" si="9"/>
        <v>0</v>
      </c>
      <c r="BA61" s="337">
        <f t="shared" si="10"/>
        <v>0</v>
      </c>
      <c r="BB61" s="337">
        <f t="shared" si="11"/>
        <v>0</v>
      </c>
      <c r="BD61" s="337">
        <f t="shared" si="12"/>
        <v>0</v>
      </c>
      <c r="BE61" s="337">
        <f t="shared" si="13"/>
        <v>0</v>
      </c>
      <c r="BF61" s="337">
        <f t="shared" si="14"/>
        <v>0</v>
      </c>
      <c r="BG61" s="337">
        <f t="shared" si="15"/>
        <v>0</v>
      </c>
      <c r="BH61" s="337">
        <f t="shared" si="16"/>
        <v>0</v>
      </c>
      <c r="BI61" s="337">
        <f t="shared" si="17"/>
        <v>0</v>
      </c>
      <c r="BK61" s="337">
        <f t="shared" si="18"/>
        <v>0</v>
      </c>
      <c r="BL61" s="337">
        <f t="shared" si="19"/>
        <v>0</v>
      </c>
      <c r="BN61" s="337">
        <f t="shared" si="20"/>
        <v>0</v>
      </c>
      <c r="BO61" s="337">
        <f t="shared" si="21"/>
        <v>0</v>
      </c>
      <c r="BP61" s="258"/>
      <c r="BR61" s="1395"/>
      <c r="BS61" s="1395"/>
      <c r="BT61" s="1395"/>
      <c r="BU61" s="1395"/>
      <c r="BV61" s="1395"/>
      <c r="BW61" s="1395"/>
      <c r="BX61" s="1395"/>
      <c r="BY61" s="1395"/>
      <c r="BZ61" s="1395"/>
      <c r="CA61" s="1395"/>
      <c r="CB61" s="1395"/>
      <c r="CC61" s="1395"/>
      <c r="CD61" s="1395"/>
      <c r="CE61" s="1395"/>
      <c r="CF61" s="1395"/>
      <c r="CG61" s="1395"/>
      <c r="CH61" s="1395"/>
      <c r="CI61" s="1395"/>
    </row>
    <row r="62" spans="2:87" ht="15.75" customHeight="1" thickBot="1">
      <c r="B62" s="2491" t="s">
        <v>6106</v>
      </c>
      <c r="C62" s="2490"/>
      <c r="D62" s="1840"/>
      <c r="E62" s="1839"/>
      <c r="F62" s="1841">
        <f>IFERROR(SUM(F12:F61),0)</f>
        <v>0.19500000000000001</v>
      </c>
      <c r="G62" s="1842">
        <f t="shared" ref="G62:K62" si="24">IFERROR(SUM(G12:G61),0)</f>
        <v>0.159</v>
      </c>
      <c r="H62" s="1842">
        <f t="shared" si="24"/>
        <v>0.111</v>
      </c>
      <c r="I62" s="1842">
        <f t="shared" si="24"/>
        <v>3.081</v>
      </c>
      <c r="J62" s="1842">
        <f t="shared" si="24"/>
        <v>9.3179999999999996</v>
      </c>
      <c r="K62" s="1843">
        <f t="shared" si="24"/>
        <v>0</v>
      </c>
      <c r="L62" s="1839"/>
      <c r="M62" s="1841">
        <f t="shared" ref="M62:R62" si="25">IFERROR(SUM(M12:M61),0)</f>
        <v>0</v>
      </c>
      <c r="N62" s="1842">
        <f t="shared" si="25"/>
        <v>0</v>
      </c>
      <c r="O62" s="1842">
        <f t="shared" si="25"/>
        <v>0</v>
      </c>
      <c r="P62" s="1842">
        <f t="shared" si="25"/>
        <v>0</v>
      </c>
      <c r="Q62" s="1842">
        <f t="shared" si="25"/>
        <v>0</v>
      </c>
      <c r="R62" s="1843">
        <f t="shared" si="25"/>
        <v>0</v>
      </c>
      <c r="S62" s="1839"/>
      <c r="T62" s="2514">
        <f>IFERROR(SUM(T12:T61),0)</f>
        <v>0.21613698630136985</v>
      </c>
      <c r="U62" s="2515">
        <f t="shared" ref="U62:Y62" si="26">IFERROR(SUM(U12:U61),0)</f>
        <v>1.9133449863013698</v>
      </c>
      <c r="V62" s="2515">
        <f t="shared" si="26"/>
        <v>1.8047945205479452</v>
      </c>
      <c r="W62" s="2515">
        <f t="shared" si="26"/>
        <v>1.8184931506849316</v>
      </c>
      <c r="X62" s="2515">
        <f t="shared" si="26"/>
        <v>5.0338356164383562</v>
      </c>
      <c r="Y62" s="2516">
        <f t="shared" si="26"/>
        <v>12.183835616438355</v>
      </c>
      <c r="Z62" s="1839"/>
      <c r="AA62" s="2521">
        <f>IFERROR(SUM(AA12:AA61),0)</f>
        <v>0</v>
      </c>
      <c r="AB62" s="2522"/>
      <c r="AC62" s="2525"/>
      <c r="AD62" s="2526">
        <f>IFERROR(SUM(AD12:AD61),0)</f>
        <v>0</v>
      </c>
      <c r="AE62" s="1843">
        <f>IFERROR(SUM(AE12:AE61),0)</f>
        <v>0</v>
      </c>
      <c r="AF62" s="74"/>
      <c r="AG62" s="102" t="s">
        <v>10988</v>
      </c>
      <c r="AH62" s="74"/>
      <c r="AI62" s="80"/>
      <c r="AJ62" s="1395"/>
      <c r="AK62" s="258"/>
      <c r="AM62" s="258"/>
      <c r="BP62" s="258"/>
      <c r="BR62" s="1395"/>
      <c r="BS62" s="1395"/>
      <c r="BT62" s="1395"/>
      <c r="BU62" s="1395"/>
      <c r="BV62" s="1395"/>
      <c r="BW62" s="1395"/>
      <c r="BX62" s="1395"/>
      <c r="BY62" s="1395"/>
      <c r="BZ62" s="1395"/>
      <c r="CA62" s="1395"/>
      <c r="CB62" s="1395"/>
      <c r="CC62" s="1395"/>
      <c r="CD62" s="1395"/>
      <c r="CE62" s="1395"/>
      <c r="CF62" s="1395"/>
      <c r="CG62" s="1395"/>
      <c r="CH62" s="1395"/>
      <c r="CI62" s="1395"/>
    </row>
    <row r="63" spans="2:87" ht="15" thickTop="1">
      <c r="B63" s="1395"/>
      <c r="F63" s="1396"/>
      <c r="G63" s="1396"/>
      <c r="H63" s="1396"/>
      <c r="I63" s="1396"/>
      <c r="J63" s="1396"/>
      <c r="K63" s="1396"/>
      <c r="M63" s="1396"/>
      <c r="N63" s="1396"/>
      <c r="O63" s="1396"/>
      <c r="P63" s="1396"/>
      <c r="Q63" s="1396"/>
      <c r="R63" s="1396"/>
      <c r="T63" s="1396"/>
      <c r="U63" s="1396"/>
      <c r="V63" s="1396"/>
      <c r="W63" s="1396"/>
      <c r="X63" s="1396"/>
      <c r="Y63" s="1396"/>
      <c r="AA63" s="1395"/>
      <c r="AB63" s="1397"/>
      <c r="AC63" s="1397"/>
      <c r="AD63" s="1397"/>
      <c r="AE63" s="1397"/>
      <c r="AI63" s="1395"/>
      <c r="AJ63" s="1395"/>
      <c r="BR63" s="1395"/>
      <c r="BS63" s="1395"/>
      <c r="BT63" s="1395"/>
      <c r="BU63" s="1395"/>
      <c r="BV63" s="1395"/>
      <c r="BW63" s="1395"/>
      <c r="BX63" s="1395"/>
      <c r="BY63" s="1395"/>
      <c r="BZ63" s="1395"/>
      <c r="CA63" s="1395"/>
      <c r="CB63" s="1395"/>
      <c r="CC63" s="1395"/>
      <c r="CD63" s="1395"/>
      <c r="CE63" s="1395"/>
      <c r="CF63" s="1395"/>
      <c r="CG63" s="1395"/>
      <c r="CH63" s="1395"/>
      <c r="CI63" s="1395"/>
    </row>
    <row r="65" spans="36:69">
      <c r="AJ65" s="239"/>
      <c r="BQ65" s="1389"/>
    </row>
    <row r="66" spans="36:69">
      <c r="AJ66" s="239"/>
      <c r="BQ66" s="1389"/>
    </row>
    <row r="67" spans="36:69">
      <c r="AJ67" s="239"/>
      <c r="BQ67" s="1389"/>
    </row>
    <row r="68" spans="36:69">
      <c r="AJ68" s="239"/>
      <c r="BQ68" s="1389"/>
    </row>
    <row r="69" spans="36:69">
      <c r="AJ69" s="239"/>
      <c r="BQ69" s="1389"/>
    </row>
    <row r="70" spans="36:69">
      <c r="AJ70" s="239"/>
      <c r="BQ70" s="1389"/>
    </row>
    <row r="71" spans="36:69">
      <c r="AJ71" s="239"/>
      <c r="BQ71" s="1389"/>
    </row>
    <row r="72" spans="36:69">
      <c r="AJ72" s="239"/>
      <c r="BQ72" s="1389"/>
    </row>
    <row r="73" spans="36:69">
      <c r="AJ73" s="239"/>
      <c r="BQ73" s="1389"/>
    </row>
    <row r="74" spans="36:69">
      <c r="AJ74" s="239"/>
      <c r="BQ74" s="1389"/>
    </row>
    <row r="75" spans="36:69">
      <c r="AJ75" s="239"/>
      <c r="BQ75" s="1389"/>
    </row>
    <row r="76" spans="36:69">
      <c r="AJ76" s="239"/>
      <c r="BQ76" s="1389"/>
    </row>
  </sheetData>
  <sheetProtection formatColumns="0" formatRows="0"/>
  <mergeCells count="12">
    <mergeCell ref="B2:C2"/>
    <mergeCell ref="AN4:BO4"/>
    <mergeCell ref="B3:AI3"/>
    <mergeCell ref="B5:B6"/>
    <mergeCell ref="C5:C6"/>
    <mergeCell ref="D5:D6"/>
    <mergeCell ref="F5:K5"/>
    <mergeCell ref="M5:R5"/>
    <mergeCell ref="T5:Y5"/>
    <mergeCell ref="AA5:AE5"/>
    <mergeCell ref="AG5:AG8"/>
    <mergeCell ref="AI5:AI8"/>
  </mergeCells>
  <conditionalFormatting sqref="AL12:AL61">
    <cfRule type="cellIs" dxfId="69" priority="8" operator="equal">
      <formula>0</formula>
    </cfRule>
  </conditionalFormatting>
  <dataValidations count="3">
    <dataValidation type="list" allowBlank="1" showInputMessage="1" showErrorMessage="1" sqref="C71">
      <formula1>#REF!</formula1>
    </dataValidation>
    <dataValidation type="list" allowBlank="1" showInputMessage="1" showErrorMessage="1" sqref="C63">
      <formula1>#REF!</formula1>
    </dataValidation>
    <dataValidation type="list" allowBlank="1" showInputMessage="1" showErrorMessage="1" sqref="C62">
      <formula1>Classification_of_treatment_works</formula1>
    </dataValidation>
  </dataValidations>
  <pageMargins left="0.7" right="0.7" top="0.75" bottom="0.75" header="0.3" footer="0.3"/>
  <pageSetup paperSize="8" scale="24" fitToHeight="0" orientation="portrait" r:id="rId1"/>
  <headerFooter differentFirst="1">
    <oddHeader>&amp;CTable: &amp;A</oddHeader>
    <oddFooter>&amp;LPrinted on: &amp;D at &amp;T&amp;CPage &amp;P of &amp;N&amp;ROfwat</oddFooter>
  </headerFooter>
  <colBreaks count="2" manualBreakCount="2">
    <brk id="13" max="59" man="1"/>
    <brk id="20" max="59"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Lists!$U$5:$U$8</xm:f>
          </x14:formula1>
          <xm:sqref>C12:C61</xm:sqref>
        </x14:dataValidation>
      </x14:dataValidations>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tabColor theme="1"/>
    <pageSetUpPr fitToPage="1"/>
  </sheetPr>
  <dimension ref="A1"/>
  <sheetViews>
    <sheetView showGridLines="0" zoomScale="70" zoomScaleNormal="70" zoomScaleSheetLayoutView="80" workbookViewId="0"/>
  </sheetViews>
  <sheetFormatPr defaultColWidth="9" defaultRowHeight="14.25"/>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pageSetUpPr fitToPage="1"/>
  </sheetPr>
  <dimension ref="A1:T30"/>
  <sheetViews>
    <sheetView showGridLines="0" zoomScale="70" zoomScaleNormal="70" zoomScaleSheetLayoutView="100" workbookViewId="0"/>
  </sheetViews>
  <sheetFormatPr defaultColWidth="9" defaultRowHeight="15.75"/>
  <cols>
    <col min="1" max="1" width="1.625" style="244" customWidth="1"/>
    <col min="2" max="2" width="75.75" style="244" bestFit="1" customWidth="1"/>
    <col min="3" max="3" width="5.5" style="244" bestFit="1" customWidth="1"/>
    <col min="4" max="4" width="4.5" style="244" customWidth="1"/>
    <col min="5" max="5" width="10.25" style="1404" customWidth="1"/>
    <col min="6" max="6" width="1.625" style="244" customWidth="1"/>
    <col min="7" max="7" width="10.25" style="244" bestFit="1" customWidth="1"/>
    <col min="8" max="8" width="1.625" style="312" customWidth="1"/>
    <col min="9" max="9" width="31.125" style="312" bestFit="1" customWidth="1"/>
    <col min="10" max="10" width="1.625" style="312" customWidth="1"/>
    <col min="11" max="11" width="1.625" style="239" customWidth="1"/>
    <col min="12" max="12" width="20.25" style="239" bestFit="1" customWidth="1"/>
    <col min="13" max="13" width="1.625" style="239" customWidth="1"/>
    <col min="14" max="14" width="19.75" style="239" hidden="1" customWidth="1"/>
    <col min="15" max="15" width="1.625" style="239" hidden="1" customWidth="1"/>
    <col min="16" max="16" width="1.625" style="244" customWidth="1"/>
    <col min="17" max="17" width="49" style="244" bestFit="1" customWidth="1"/>
    <col min="18" max="18" width="15.625" style="244" bestFit="1" customWidth="1"/>
    <col min="19" max="19" width="1.625" style="244" customWidth="1"/>
    <col min="20" max="16384" width="9" style="244"/>
  </cols>
  <sheetData>
    <row r="1" spans="2:20" s="441" customFormat="1" ht="30" customHeight="1">
      <c r="B1" s="1316" t="s">
        <v>661</v>
      </c>
      <c r="C1" s="1316"/>
      <c r="D1" s="1316"/>
      <c r="E1" s="1316"/>
      <c r="F1" s="1316"/>
      <c r="G1" s="1316"/>
      <c r="H1" s="640"/>
      <c r="I1" s="640"/>
      <c r="J1" s="640"/>
      <c r="K1" s="258"/>
      <c r="L1" s="239"/>
      <c r="M1" s="258"/>
      <c r="N1" s="239"/>
      <c r="O1" s="258"/>
      <c r="Q1" s="1316" t="s">
        <v>11001</v>
      </c>
      <c r="R1" s="1316"/>
      <c r="T1" s="239"/>
    </row>
    <row r="2" spans="2:20" s="441" customFormat="1" ht="30" customHeight="1">
      <c r="B2" s="1316" t="str">
        <f>Validation!B4</f>
        <v>South Staffordshire Water</v>
      </c>
      <c r="C2" s="584"/>
      <c r="D2" s="584"/>
      <c r="E2" s="584"/>
      <c r="F2" s="584"/>
      <c r="G2" s="1398"/>
      <c r="H2" s="640"/>
      <c r="I2" s="640"/>
      <c r="J2" s="640"/>
      <c r="K2" s="258"/>
      <c r="L2" s="239"/>
      <c r="M2" s="258"/>
      <c r="N2" s="239"/>
      <c r="O2" s="258"/>
      <c r="Q2" s="1316"/>
      <c r="R2" s="584"/>
      <c r="T2" s="239"/>
    </row>
    <row r="3" spans="2:20" ht="45" customHeight="1">
      <c r="B3" s="2827" t="s">
        <v>17483</v>
      </c>
      <c r="C3" s="2827"/>
      <c r="D3" s="2827"/>
      <c r="E3" s="2827"/>
      <c r="F3" s="2827"/>
      <c r="G3" s="2827"/>
      <c r="H3" s="2827"/>
      <c r="I3" s="2827"/>
      <c r="K3" s="258"/>
      <c r="L3" s="1327" t="s">
        <v>6027</v>
      </c>
      <c r="M3" s="258"/>
      <c r="O3" s="258"/>
      <c r="Q3" s="2827" t="s">
        <v>17483</v>
      </c>
      <c r="R3" s="2827"/>
      <c r="T3" s="239"/>
    </row>
    <row r="4" spans="2:20" ht="15" customHeight="1" thickBot="1">
      <c r="B4" s="748"/>
      <c r="C4" s="748"/>
      <c r="D4" s="748"/>
      <c r="E4" s="748"/>
      <c r="F4" s="979"/>
      <c r="G4" s="1399"/>
      <c r="K4" s="258"/>
      <c r="M4" s="258"/>
      <c r="N4" s="260" t="s">
        <v>6028</v>
      </c>
      <c r="O4" s="258"/>
      <c r="Q4" s="748"/>
      <c r="R4" s="748"/>
      <c r="T4" s="239"/>
    </row>
    <row r="5" spans="2:20" s="207" customFormat="1" ht="46.5" thickTop="1" thickBot="1">
      <c r="B5" s="499" t="s">
        <v>6029</v>
      </c>
      <c r="C5" s="500" t="s">
        <v>6030</v>
      </c>
      <c r="D5" s="500" t="s">
        <v>5926</v>
      </c>
      <c r="E5" s="501" t="s">
        <v>9892</v>
      </c>
      <c r="F5" s="795"/>
      <c r="G5" s="503" t="s">
        <v>6034</v>
      </c>
      <c r="I5" s="503" t="s">
        <v>6035</v>
      </c>
      <c r="K5" s="258"/>
      <c r="L5" s="239"/>
      <c r="M5" s="258"/>
      <c r="N5" s="321" t="s">
        <v>6036</v>
      </c>
      <c r="O5" s="258"/>
      <c r="Q5" s="499" t="s">
        <v>6029</v>
      </c>
      <c r="R5" s="501" t="s">
        <v>9892</v>
      </c>
      <c r="T5" s="239"/>
    </row>
    <row r="6" spans="2:20" s="207" customFormat="1" ht="15.75" customHeight="1" thickTop="1" thickBot="1">
      <c r="B6" s="467"/>
      <c r="C6" s="467"/>
      <c r="D6" s="467"/>
      <c r="E6" s="401"/>
      <c r="F6" s="110"/>
      <c r="G6" s="640"/>
      <c r="K6" s="258"/>
      <c r="L6" s="239"/>
      <c r="M6" s="258"/>
      <c r="N6" s="239"/>
      <c r="O6" s="258"/>
      <c r="Q6" s="467"/>
      <c r="R6" s="401"/>
      <c r="T6" s="239"/>
    </row>
    <row r="7" spans="2:20" s="207" customFormat="1" ht="15.75" customHeight="1" thickTop="1" thickBot="1">
      <c r="B7" s="445" t="s">
        <v>9893</v>
      </c>
      <c r="C7" s="268"/>
      <c r="D7" s="268"/>
      <c r="E7" s="536"/>
      <c r="F7" s="110"/>
      <c r="G7" s="640"/>
      <c r="K7" s="258"/>
      <c r="L7" s="239"/>
      <c r="M7" s="258"/>
      <c r="N7" s="239"/>
      <c r="O7" s="258"/>
      <c r="Q7" s="445" t="s">
        <v>9893</v>
      </c>
      <c r="R7" s="536"/>
      <c r="T7" s="239"/>
    </row>
    <row r="8" spans="2:20" s="207" customFormat="1" ht="15.75" customHeight="1" thickTop="1">
      <c r="B8" s="505" t="s">
        <v>9894</v>
      </c>
      <c r="C8" s="329" t="s">
        <v>1806</v>
      </c>
      <c r="D8" s="329">
        <v>3</v>
      </c>
      <c r="E8" s="778"/>
      <c r="F8" s="110"/>
      <c r="G8" s="1111" t="s">
        <v>9895</v>
      </c>
      <c r="I8" s="335"/>
      <c r="K8" s="258"/>
      <c r="L8" s="1319" t="str">
        <f t="shared" ref="L8:L13" si="0">IF( SUM( N8:N8 ) = 0, 0, $N$5 )</f>
        <v>Please complete all cells in row</v>
      </c>
      <c r="M8" s="258"/>
      <c r="N8" s="337">
        <f xml:space="preserve"> IF( ISNUMBER(E8 ), 0, 1 )</f>
        <v>1</v>
      </c>
      <c r="O8" s="258"/>
      <c r="Q8" s="505" t="s">
        <v>9894</v>
      </c>
      <c r="R8" s="778" t="s">
        <v>5232</v>
      </c>
      <c r="T8" s="239"/>
    </row>
    <row r="9" spans="2:20" s="207" customFormat="1" ht="15.75" customHeight="1">
      <c r="B9" s="514" t="s">
        <v>9896</v>
      </c>
      <c r="C9" s="338" t="s">
        <v>1806</v>
      </c>
      <c r="D9" s="338">
        <v>3</v>
      </c>
      <c r="E9" s="457"/>
      <c r="F9" s="110"/>
      <c r="G9" s="1112" t="s">
        <v>9897</v>
      </c>
      <c r="I9" s="343"/>
      <c r="K9" s="258"/>
      <c r="L9" s="1319" t="str">
        <f t="shared" si="0"/>
        <v>Please complete all cells in row</v>
      </c>
      <c r="M9" s="258"/>
      <c r="N9" s="337">
        <f t="shared" ref="N9:N13" si="1" xml:space="preserve"> IF( ISNUMBER(E9 ), 0, 1 )</f>
        <v>1</v>
      </c>
      <c r="O9" s="258"/>
      <c r="Q9" s="514" t="s">
        <v>9896</v>
      </c>
      <c r="R9" s="457" t="s">
        <v>5233</v>
      </c>
      <c r="T9" s="239"/>
    </row>
    <row r="10" spans="2:20" s="207" customFormat="1" ht="15.75" customHeight="1">
      <c r="B10" s="514" t="s">
        <v>9898</v>
      </c>
      <c r="C10" s="338" t="s">
        <v>1806</v>
      </c>
      <c r="D10" s="338">
        <v>3</v>
      </c>
      <c r="E10" s="457"/>
      <c r="F10" s="110"/>
      <c r="G10" s="1112" t="s">
        <v>9899</v>
      </c>
      <c r="I10" s="343"/>
      <c r="K10" s="258"/>
      <c r="L10" s="1319" t="str">
        <f t="shared" si="0"/>
        <v>Please complete all cells in row</v>
      </c>
      <c r="M10" s="258"/>
      <c r="N10" s="337">
        <f t="shared" si="1"/>
        <v>1</v>
      </c>
      <c r="O10" s="258"/>
      <c r="Q10" s="514" t="s">
        <v>9898</v>
      </c>
      <c r="R10" s="457" t="s">
        <v>5234</v>
      </c>
      <c r="T10" s="239"/>
    </row>
    <row r="11" spans="2:20" s="207" customFormat="1" ht="15.75" customHeight="1">
      <c r="B11" s="514" t="s">
        <v>9900</v>
      </c>
      <c r="C11" s="338" t="s">
        <v>1806</v>
      </c>
      <c r="D11" s="338">
        <v>3</v>
      </c>
      <c r="E11" s="457"/>
      <c r="F11" s="110"/>
      <c r="G11" s="1112" t="s">
        <v>9901</v>
      </c>
      <c r="I11" s="343"/>
      <c r="K11" s="258"/>
      <c r="L11" s="1319" t="str">
        <f t="shared" si="0"/>
        <v>Please complete all cells in row</v>
      </c>
      <c r="M11" s="258"/>
      <c r="N11" s="337">
        <f t="shared" si="1"/>
        <v>1</v>
      </c>
      <c r="O11" s="258"/>
      <c r="Q11" s="514" t="s">
        <v>9900</v>
      </c>
      <c r="R11" s="457" t="s">
        <v>5235</v>
      </c>
      <c r="T11" s="239"/>
    </row>
    <row r="12" spans="2:20" s="207" customFormat="1" ht="15.75" customHeight="1">
      <c r="B12" s="514" t="s">
        <v>9902</v>
      </c>
      <c r="C12" s="338" t="s">
        <v>1806</v>
      </c>
      <c r="D12" s="338">
        <v>3</v>
      </c>
      <c r="E12" s="457"/>
      <c r="F12" s="110"/>
      <c r="G12" s="1112" t="s">
        <v>9903</v>
      </c>
      <c r="I12" s="343"/>
      <c r="K12" s="258"/>
      <c r="L12" s="1319" t="str">
        <f t="shared" si="0"/>
        <v>Please complete all cells in row</v>
      </c>
      <c r="M12" s="258"/>
      <c r="N12" s="337">
        <f t="shared" si="1"/>
        <v>1</v>
      </c>
      <c r="O12" s="258"/>
      <c r="Q12" s="514" t="s">
        <v>9902</v>
      </c>
      <c r="R12" s="457" t="s">
        <v>5236</v>
      </c>
      <c r="T12" s="239"/>
    </row>
    <row r="13" spans="2:20" s="207" customFormat="1" ht="15.75" customHeight="1">
      <c r="B13" s="514" t="s">
        <v>9904</v>
      </c>
      <c r="C13" s="338" t="s">
        <v>1806</v>
      </c>
      <c r="D13" s="338">
        <v>3</v>
      </c>
      <c r="E13" s="457"/>
      <c r="F13" s="110"/>
      <c r="G13" s="1112" t="s">
        <v>9905</v>
      </c>
      <c r="I13" s="343"/>
      <c r="K13" s="258"/>
      <c r="L13" s="1319" t="str">
        <f t="shared" si="0"/>
        <v>Please complete all cells in row</v>
      </c>
      <c r="M13" s="258"/>
      <c r="N13" s="337">
        <f t="shared" si="1"/>
        <v>1</v>
      </c>
      <c r="O13" s="258"/>
      <c r="Q13" s="514" t="s">
        <v>9904</v>
      </c>
      <c r="R13" s="457" t="s">
        <v>5237</v>
      </c>
      <c r="T13" s="239"/>
    </row>
    <row r="14" spans="2:20" s="207" customFormat="1" ht="15.75" customHeight="1" thickBot="1">
      <c r="B14" s="517" t="s">
        <v>11263</v>
      </c>
      <c r="C14" s="407" t="s">
        <v>1806</v>
      </c>
      <c r="D14" s="407">
        <v>3</v>
      </c>
      <c r="E14" s="351">
        <f>IFERROR(SUM(E8:E13),0)</f>
        <v>0</v>
      </c>
      <c r="F14" s="110"/>
      <c r="G14" s="1114" t="s">
        <v>9907</v>
      </c>
      <c r="I14" s="354"/>
      <c r="K14" s="258"/>
      <c r="L14" s="239"/>
      <c r="M14" s="258"/>
      <c r="N14" s="239"/>
      <c r="O14" s="258"/>
      <c r="Q14" s="517" t="s">
        <v>9906</v>
      </c>
      <c r="R14" s="351" t="s">
        <v>5238</v>
      </c>
      <c r="T14" s="239"/>
    </row>
    <row r="15" spans="2:20" s="207" customFormat="1" ht="15.75" customHeight="1" thickTop="1" thickBot="1">
      <c r="B15" s="1359"/>
      <c r="C15" s="1400"/>
      <c r="D15" s="1400"/>
      <c r="E15" s="419"/>
      <c r="F15" s="110"/>
      <c r="G15" s="623"/>
      <c r="K15" s="258"/>
      <c r="L15" s="239"/>
      <c r="M15" s="258"/>
      <c r="N15" s="239"/>
      <c r="O15" s="258"/>
      <c r="Q15" s="1359"/>
      <c r="R15" s="419"/>
      <c r="T15" s="239"/>
    </row>
    <row r="16" spans="2:20" s="207" customFormat="1" ht="15.75" customHeight="1" thickTop="1" thickBot="1">
      <c r="B16" s="445" t="s">
        <v>9908</v>
      </c>
      <c r="C16" s="1401"/>
      <c r="D16" s="1401"/>
      <c r="E16" s="368"/>
      <c r="F16" s="110"/>
      <c r="G16" s="640"/>
      <c r="K16" s="258"/>
      <c r="L16" s="239"/>
      <c r="M16" s="258"/>
      <c r="N16" s="239"/>
      <c r="O16" s="258"/>
      <c r="Q16" s="445" t="s">
        <v>9908</v>
      </c>
      <c r="R16" s="368"/>
      <c r="T16" s="239"/>
    </row>
    <row r="17" spans="1:20" s="207" customFormat="1" ht="15.75" customHeight="1" thickTop="1">
      <c r="B17" s="505" t="s">
        <v>9909</v>
      </c>
      <c r="C17" s="329" t="s">
        <v>1806</v>
      </c>
      <c r="D17" s="329">
        <v>3</v>
      </c>
      <c r="E17" s="1402">
        <f>IFERROR('7B'!CG22,0)</f>
        <v>0</v>
      </c>
      <c r="F17" s="110"/>
      <c r="G17" s="1111" t="s">
        <v>9910</v>
      </c>
      <c r="I17" s="335"/>
      <c r="K17" s="258"/>
      <c r="L17" s="239"/>
      <c r="M17" s="258"/>
      <c r="N17" s="239"/>
      <c r="O17" s="258"/>
      <c r="Q17" s="505" t="s">
        <v>9909</v>
      </c>
      <c r="R17" s="1402" t="s">
        <v>5239</v>
      </c>
      <c r="T17" s="239"/>
    </row>
    <row r="18" spans="1:20" s="207" customFormat="1" ht="15.75" customHeight="1">
      <c r="B18" s="514" t="s">
        <v>9911</v>
      </c>
      <c r="C18" s="338" t="s">
        <v>1806</v>
      </c>
      <c r="D18" s="338">
        <v>3</v>
      </c>
      <c r="E18" s="452">
        <f>IFERROR('7B'!CG23,0)</f>
        <v>0</v>
      </c>
      <c r="F18" s="110"/>
      <c r="G18" s="1112" t="s">
        <v>9912</v>
      </c>
      <c r="I18" s="343"/>
      <c r="K18" s="258"/>
      <c r="L18" s="239"/>
      <c r="M18" s="258"/>
      <c r="N18" s="239"/>
      <c r="O18" s="258"/>
      <c r="Q18" s="514" t="s">
        <v>9911</v>
      </c>
      <c r="R18" s="452" t="s">
        <v>5240</v>
      </c>
      <c r="T18" s="239"/>
    </row>
    <row r="19" spans="1:20" s="207" customFormat="1" ht="15.75" customHeight="1">
      <c r="B19" s="514" t="s">
        <v>9913</v>
      </c>
      <c r="C19" s="338" t="s">
        <v>1806</v>
      </c>
      <c r="D19" s="338">
        <v>3</v>
      </c>
      <c r="E19" s="452">
        <f>IFERROR('7B'!CG24,0)</f>
        <v>0</v>
      </c>
      <c r="F19" s="110"/>
      <c r="G19" s="1112" t="s">
        <v>9914</v>
      </c>
      <c r="I19" s="343"/>
      <c r="K19" s="258"/>
      <c r="L19" s="239"/>
      <c r="M19" s="258"/>
      <c r="N19" s="239"/>
      <c r="O19" s="258"/>
      <c r="Q19" s="514" t="s">
        <v>9913</v>
      </c>
      <c r="R19" s="452" t="s">
        <v>5241</v>
      </c>
      <c r="T19" s="239"/>
    </row>
    <row r="20" spans="1:20" s="207" customFormat="1" ht="15.75" customHeight="1">
      <c r="B20" s="514" t="s">
        <v>9915</v>
      </c>
      <c r="C20" s="338" t="s">
        <v>1806</v>
      </c>
      <c r="D20" s="338">
        <v>3</v>
      </c>
      <c r="E20" s="452">
        <f>IFERROR('7B'!CG25,0)</f>
        <v>0</v>
      </c>
      <c r="F20" s="110"/>
      <c r="G20" s="1112" t="s">
        <v>9916</v>
      </c>
      <c r="I20" s="343"/>
      <c r="K20" s="258"/>
      <c r="L20" s="239"/>
      <c r="M20" s="258"/>
      <c r="N20" s="239"/>
      <c r="O20" s="258"/>
      <c r="Q20" s="514" t="s">
        <v>9915</v>
      </c>
      <c r="R20" s="452" t="s">
        <v>5242</v>
      </c>
      <c r="T20" s="239"/>
    </row>
    <row r="21" spans="1:20" s="207" customFormat="1" ht="15.75" customHeight="1">
      <c r="B21" s="514" t="s">
        <v>9917</v>
      </c>
      <c r="C21" s="338" t="s">
        <v>1806</v>
      </c>
      <c r="D21" s="338">
        <v>3</v>
      </c>
      <c r="E21" s="452">
        <f>IFERROR('7B'!CG26,0)</f>
        <v>0</v>
      </c>
      <c r="F21" s="110"/>
      <c r="G21" s="1112" t="s">
        <v>9918</v>
      </c>
      <c r="I21" s="343"/>
      <c r="K21" s="258"/>
      <c r="L21" s="239"/>
      <c r="M21" s="258"/>
      <c r="N21" s="239"/>
      <c r="O21" s="258"/>
      <c r="Q21" s="514" t="s">
        <v>9917</v>
      </c>
      <c r="R21" s="452" t="s">
        <v>5243</v>
      </c>
      <c r="T21" s="239"/>
    </row>
    <row r="22" spans="1:20" s="207" customFormat="1" ht="15.75" customHeight="1" thickBot="1">
      <c r="B22" s="517" t="s">
        <v>11264</v>
      </c>
      <c r="C22" s="407" t="s">
        <v>1806</v>
      </c>
      <c r="D22" s="407">
        <v>3</v>
      </c>
      <c r="E22" s="1403">
        <f>IFERROR('7B'!CG27,0)</f>
        <v>0</v>
      </c>
      <c r="F22" s="110"/>
      <c r="G22" s="1114" t="s">
        <v>9920</v>
      </c>
      <c r="I22" s="354"/>
      <c r="K22" s="258"/>
      <c r="L22" s="239"/>
      <c r="M22" s="258"/>
      <c r="N22" s="239"/>
      <c r="O22" s="258"/>
      <c r="Q22" s="517" t="s">
        <v>9919</v>
      </c>
      <c r="R22" s="1403" t="s">
        <v>5244</v>
      </c>
      <c r="T22" s="239"/>
    </row>
    <row r="23" spans="1:20" s="207" customFormat="1" ht="15.75" customHeight="1" thickTop="1" thickBot="1">
      <c r="B23" s="1359"/>
      <c r="C23" s="1359"/>
      <c r="D23" s="1359"/>
      <c r="E23" s="419"/>
      <c r="F23" s="110"/>
      <c r="G23" s="623"/>
      <c r="K23" s="258"/>
      <c r="L23" s="239"/>
      <c r="M23" s="258"/>
      <c r="N23" s="239"/>
      <c r="O23" s="258"/>
      <c r="Q23" s="1359"/>
      <c r="R23" s="419"/>
    </row>
    <row r="24" spans="1:20" s="207" customFormat="1" ht="15.75" customHeight="1" thickTop="1" thickBot="1">
      <c r="B24" s="445" t="s">
        <v>9921</v>
      </c>
      <c r="C24" s="268"/>
      <c r="D24" s="268"/>
      <c r="E24" s="368"/>
      <c r="F24" s="110"/>
      <c r="G24" s="640"/>
      <c r="K24" s="258"/>
      <c r="L24" s="239"/>
      <c r="M24" s="258"/>
      <c r="N24" s="239"/>
      <c r="O24" s="258"/>
      <c r="Q24" s="445" t="s">
        <v>9922</v>
      </c>
      <c r="R24" s="368"/>
    </row>
    <row r="25" spans="1:20" ht="15.75" customHeight="1" thickTop="1" thickBot="1">
      <c r="A25" s="207"/>
      <c r="B25" s="523" t="s">
        <v>11265</v>
      </c>
      <c r="C25" s="423" t="s">
        <v>1806</v>
      </c>
      <c r="D25" s="423">
        <v>3</v>
      </c>
      <c r="E25" s="525">
        <f>IFERROR(E14+E22,0)</f>
        <v>0</v>
      </c>
      <c r="F25" s="110"/>
      <c r="G25" s="1119" t="s">
        <v>9924</v>
      </c>
      <c r="H25" s="207"/>
      <c r="I25" s="427"/>
      <c r="J25" s="207"/>
      <c r="K25" s="258"/>
      <c r="M25" s="258"/>
      <c r="O25" s="258"/>
      <c r="Q25" s="762" t="s">
        <v>9923</v>
      </c>
      <c r="R25" s="525" t="s">
        <v>5245</v>
      </c>
    </row>
    <row r="26" spans="1:20" ht="8.25" customHeight="1" thickTop="1">
      <c r="A26" s="207"/>
      <c r="B26" s="207"/>
      <c r="C26" s="207"/>
      <c r="D26" s="207"/>
      <c r="E26" s="751"/>
      <c r="F26" s="207"/>
      <c r="G26" s="207"/>
    </row>
    <row r="27" spans="1:20">
      <c r="A27" s="207"/>
      <c r="B27" s="207"/>
      <c r="C27" s="207"/>
      <c r="D27" s="207"/>
      <c r="E27" s="751"/>
      <c r="F27" s="207"/>
      <c r="G27" s="207"/>
    </row>
    <row r="28" spans="1:20">
      <c r="A28" s="207"/>
      <c r="B28" s="207"/>
      <c r="C28" s="207"/>
      <c r="D28" s="207"/>
      <c r="E28" s="751"/>
      <c r="F28" s="207"/>
      <c r="G28" s="207"/>
    </row>
    <row r="29" spans="1:20">
      <c r="A29" s="207"/>
      <c r="B29" s="207"/>
      <c r="C29" s="207"/>
      <c r="D29" s="207"/>
      <c r="E29" s="751"/>
      <c r="F29" s="207"/>
      <c r="G29" s="207"/>
    </row>
    <row r="30" spans="1:20">
      <c r="A30" s="207"/>
      <c r="B30" s="207"/>
      <c r="C30" s="207"/>
      <c r="D30" s="207"/>
      <c r="E30" s="751"/>
      <c r="F30" s="207"/>
      <c r="G30" s="207"/>
    </row>
  </sheetData>
  <sheetProtection formatColumns="0" formatRows="0"/>
  <mergeCells count="2">
    <mergeCell ref="B3:I3"/>
    <mergeCell ref="Q3:R3"/>
  </mergeCells>
  <conditionalFormatting sqref="L8:L13">
    <cfRule type="cellIs" dxfId="68" priority="1" operator="equal">
      <formula>0</formula>
    </cfRule>
  </conditionalFormatting>
  <dataValidations disablePrompts="1" count="1">
    <dataValidation type="custom" allowBlank="1" showErrorMessage="1" errorTitle="Input Error" error="Please input a numeric value." sqref="E8:E13">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tabColor rgb="FFFFFF00"/>
  </sheetPr>
  <dimension ref="A1:F104"/>
  <sheetViews>
    <sheetView zoomScale="70" zoomScaleNormal="70" workbookViewId="0"/>
  </sheetViews>
  <sheetFormatPr defaultColWidth="8.75" defaultRowHeight="14.25"/>
  <cols>
    <col min="1" max="1" width="8.75" style="239"/>
    <col min="2" max="2" width="16.25" style="239" bestFit="1" customWidth="1"/>
    <col min="3" max="3" width="107.25" style="239" bestFit="1" customWidth="1"/>
    <col min="4" max="4" width="5.25" style="239" bestFit="1" customWidth="1"/>
    <col min="5" max="5" width="17.5" style="239" bestFit="1" customWidth="1"/>
    <col min="6" max="6" width="8.75" style="239" bestFit="1" customWidth="1"/>
    <col min="7" max="16384" width="8.75" style="239"/>
  </cols>
  <sheetData>
    <row r="1" spans="1:6">
      <c r="C1" s="239" t="str">
        <f>CONCATENATE(Lists!$B$59,"_APR2022_F5")</f>
        <v>SSC_APR2022_F5</v>
      </c>
    </row>
    <row r="2" spans="1:6">
      <c r="A2" s="239" t="s">
        <v>3</v>
      </c>
      <c r="B2" s="301" t="s">
        <v>676</v>
      </c>
      <c r="C2" s="301" t="s">
        <v>677</v>
      </c>
      <c r="D2" s="301" t="s">
        <v>678</v>
      </c>
      <c r="E2" s="301" t="s">
        <v>679</v>
      </c>
      <c r="F2" s="303" t="s">
        <v>9845</v>
      </c>
    </row>
    <row r="3" spans="1:6" ht="15">
      <c r="B3" s="2111"/>
      <c r="C3" s="302"/>
      <c r="D3" s="301"/>
      <c r="E3" s="301"/>
    </row>
    <row r="4" spans="1:6">
      <c r="B4" s="239" t="str">
        <f>'5A'!R8</f>
        <v>B0009WRAVIR</v>
      </c>
      <c r="C4" s="239" t="s">
        <v>16173</v>
      </c>
      <c r="E4" s="301" t="s">
        <v>683</v>
      </c>
      <c r="F4" s="304">
        <f>IF(ISBLANK('5A'!E8),"##BLANK",'5A'!E8)</f>
        <v>62.87</v>
      </c>
    </row>
    <row r="5" spans="1:6">
      <c r="B5" s="239" t="str">
        <f>'5A'!R9</f>
        <v>B0009WRAVPSR</v>
      </c>
      <c r="C5" s="239" t="s">
        <v>16174</v>
      </c>
      <c r="E5" s="301" t="s">
        <v>683</v>
      </c>
      <c r="F5" s="304">
        <f>IF(ISBLANK('5A'!E9),"##BLANK",'5A'!E9)</f>
        <v>161.11000000000001</v>
      </c>
    </row>
    <row r="6" spans="1:6">
      <c r="B6" s="239" t="str">
        <f>'5A'!R10</f>
        <v>B0009WRAVRA</v>
      </c>
      <c r="C6" s="239" t="s">
        <v>16175</v>
      </c>
      <c r="E6" s="301" t="s">
        <v>683</v>
      </c>
      <c r="F6" s="304">
        <f>IF(ISBLANK('5A'!E10),"##BLANK",'5A'!E10)</f>
        <v>0</v>
      </c>
    </row>
    <row r="7" spans="1:6">
      <c r="B7" s="1914" t="str">
        <f>'5A'!R11</f>
        <v>B0009WRAVGW</v>
      </c>
      <c r="C7" s="239" t="s">
        <v>16176</v>
      </c>
      <c r="E7" s="301" t="s">
        <v>683</v>
      </c>
      <c r="F7" s="304">
        <f>IF(ISBLANK('5A'!E11),"##BLANK",'5A'!E11)</f>
        <v>227.70000000000005</v>
      </c>
    </row>
    <row r="8" spans="1:6">
      <c r="B8" s="1914" t="str">
        <f>'5A'!R12</f>
        <v>B0009WRAVAR</v>
      </c>
      <c r="C8" s="239" t="s">
        <v>16177</v>
      </c>
      <c r="E8" s="301" t="s">
        <v>683</v>
      </c>
      <c r="F8" s="304">
        <f>IF(ISBLANK('5A'!E12),"##BLANK",'5A'!E12)</f>
        <v>0</v>
      </c>
    </row>
    <row r="9" spans="1:6">
      <c r="B9" s="1914" t="str">
        <f>'5A'!R13</f>
        <v>B0009WRAVASR</v>
      </c>
      <c r="C9" s="239" t="s">
        <v>16178</v>
      </c>
      <c r="E9" s="301" t="s">
        <v>683</v>
      </c>
      <c r="F9" s="304">
        <f>IF(ISBLANK('5A'!E13),"##BLANK",'5A'!E13)</f>
        <v>0</v>
      </c>
    </row>
    <row r="10" spans="1:6">
      <c r="B10" s="1914" t="str">
        <f>'5A'!R14</f>
        <v>B0009WRAVSA</v>
      </c>
      <c r="C10" s="239" t="s">
        <v>16179</v>
      </c>
      <c r="E10" s="301" t="s">
        <v>683</v>
      </c>
      <c r="F10" s="304">
        <f>IF(ISBLANK('5A'!E14),"##BLANK",'5A'!E14)</f>
        <v>0</v>
      </c>
    </row>
    <row r="11" spans="1:6">
      <c r="B11" s="1914" t="str">
        <f>'5A'!R15</f>
        <v>B0009WRAVWRS</v>
      </c>
      <c r="C11" s="239" t="s">
        <v>16180</v>
      </c>
      <c r="E11" s="301" t="s">
        <v>683</v>
      </c>
      <c r="F11" s="304">
        <f>IF(ISBLANK('5A'!E15),"##BLANK",'5A'!E15)</f>
        <v>0</v>
      </c>
    </row>
    <row r="12" spans="1:6">
      <c r="B12" s="239" t="str">
        <f>'5A'!R16</f>
        <v>BN4830</v>
      </c>
      <c r="C12" s="239" t="s">
        <v>16181</v>
      </c>
      <c r="E12" s="301" t="s">
        <v>683</v>
      </c>
      <c r="F12" s="304">
        <f>IF(ISBLANK('5A'!E16),"##BLANK",'5A'!E16)</f>
        <v>1</v>
      </c>
    </row>
    <row r="13" spans="1:6">
      <c r="B13" s="239" t="str">
        <f>'5A'!R17</f>
        <v>BN4849</v>
      </c>
      <c r="C13" s="239" t="s">
        <v>16182</v>
      </c>
      <c r="E13" s="301" t="s">
        <v>683</v>
      </c>
      <c r="F13" s="304">
        <f>IF(ISBLANK('5A'!E17),"##BLANK",'5A'!E17)</f>
        <v>1</v>
      </c>
    </row>
    <row r="14" spans="1:6">
      <c r="B14" s="239" t="str">
        <f>'5A'!R18</f>
        <v>BN4835</v>
      </c>
      <c r="C14" s="239" t="s">
        <v>16183</v>
      </c>
      <c r="E14" s="301" t="s">
        <v>683</v>
      </c>
      <c r="F14" s="304">
        <f>IF(ISBLANK('5A'!E18),"##BLANK",'5A'!E18)</f>
        <v>1</v>
      </c>
    </row>
    <row r="15" spans="1:6">
      <c r="B15" s="239" t="str">
        <f>'5A'!R19</f>
        <v>BN4851</v>
      </c>
      <c r="C15" s="239" t="s">
        <v>16184</v>
      </c>
      <c r="E15" s="301" t="s">
        <v>683</v>
      </c>
      <c r="F15" s="304">
        <f>IF(ISBLANK('5A'!E19),"##BLANK",'5A'!E19)</f>
        <v>44</v>
      </c>
    </row>
    <row r="16" spans="1:6">
      <c r="B16" s="239" t="str">
        <f>'5A'!R20</f>
        <v>BN4852</v>
      </c>
      <c r="C16" s="239" t="s">
        <v>16185</v>
      </c>
      <c r="E16" s="301" t="s">
        <v>683</v>
      </c>
      <c r="F16" s="304">
        <f>IF(ISBLANK('5A'!E20),"##BLANK",'5A'!E20)</f>
        <v>0</v>
      </c>
    </row>
    <row r="17" spans="2:6">
      <c r="B17" s="239" t="str">
        <f>'5A'!R21</f>
        <v>BN4853</v>
      </c>
      <c r="C17" s="239" t="s">
        <v>16186</v>
      </c>
      <c r="E17" s="301" t="s">
        <v>683</v>
      </c>
      <c r="F17" s="304">
        <f>IF(ISBLANK('5A'!E21),"##BLANK",'5A'!E21)</f>
        <v>0</v>
      </c>
    </row>
    <row r="18" spans="2:6">
      <c r="B18" s="239" t="str">
        <f>'5A'!R22</f>
        <v>BN4856</v>
      </c>
      <c r="C18" s="239" t="s">
        <v>16187</v>
      </c>
      <c r="E18" s="301" t="s">
        <v>683</v>
      </c>
      <c r="F18" s="304">
        <f>IF(ISBLANK('5A'!E22),"##BLANK",'5A'!E22)</f>
        <v>0</v>
      </c>
    </row>
    <row r="19" spans="2:6">
      <c r="B19" s="239" t="str">
        <f>'5A'!R23</f>
        <v>BN4857</v>
      </c>
      <c r="C19" s="239" t="s">
        <v>16188</v>
      </c>
      <c r="E19" s="301" t="s">
        <v>683</v>
      </c>
      <c r="F19" s="304">
        <f>IF(ISBLANK('5A'!E23),"##BLANK",'5A'!E23)</f>
        <v>0</v>
      </c>
    </row>
    <row r="20" spans="2:6">
      <c r="B20" s="239" t="str">
        <f>'5A'!R24</f>
        <v>BN4843</v>
      </c>
      <c r="C20" s="239" t="s">
        <v>16189</v>
      </c>
      <c r="E20" s="301" t="s">
        <v>683</v>
      </c>
      <c r="F20" s="304">
        <f>IF(ISBLANK('5A'!E24),"##BLANK",'5A'!E24)</f>
        <v>47</v>
      </c>
    </row>
    <row r="21" spans="2:6">
      <c r="B21" s="239" t="str">
        <f>'5A'!R25</f>
        <v>BN10190</v>
      </c>
      <c r="C21" s="239" t="s">
        <v>16190</v>
      </c>
      <c r="E21" s="301" t="s">
        <v>683</v>
      </c>
      <c r="F21" s="304">
        <f>IF(ISBLANK('5A'!E25),"##BLANK",'5A'!E25)</f>
        <v>2</v>
      </c>
    </row>
    <row r="22" spans="2:6">
      <c r="B22" s="239" t="str">
        <f>'5A'!R26</f>
        <v>BN10191</v>
      </c>
      <c r="C22" s="239" t="s">
        <v>16191</v>
      </c>
      <c r="E22" s="301" t="s">
        <v>683</v>
      </c>
      <c r="F22" s="304">
        <f>IF(ISBLANK('5A'!E26),"##BLANK",'5A'!E26)</f>
        <v>21206</v>
      </c>
    </row>
    <row r="23" spans="2:6">
      <c r="B23" s="239" t="str">
        <f>'5A'!R27</f>
        <v>W5003</v>
      </c>
      <c r="C23" s="239" t="s">
        <v>16192</v>
      </c>
      <c r="E23" s="301" t="s">
        <v>683</v>
      </c>
      <c r="F23" s="304">
        <f>IF(ISBLANK('5A'!E27),"##BLANK",'5A'!E27)</f>
        <v>47</v>
      </c>
    </row>
    <row r="24" spans="2:6">
      <c r="B24" s="239" t="str">
        <f>'5A'!R28</f>
        <v>W5003CAP</v>
      </c>
      <c r="C24" s="239" t="s">
        <v>16193</v>
      </c>
      <c r="E24" s="301" t="s">
        <v>683</v>
      </c>
      <c r="F24" s="304">
        <f>IF(ISBLANK('5A'!E28),"##BLANK",'5A'!E28)</f>
        <v>8747</v>
      </c>
    </row>
    <row r="25" spans="2:6">
      <c r="B25" s="239" t="str">
        <f>'5A'!R29</f>
        <v>BN10290</v>
      </c>
      <c r="C25" s="239" t="s">
        <v>16194</v>
      </c>
      <c r="E25" s="301" t="s">
        <v>683</v>
      </c>
      <c r="F25" s="304">
        <f>IF(ISBLANK('5A'!E29),"##BLANK",'5A'!E29)</f>
        <v>18.78</v>
      </c>
    </row>
    <row r="26" spans="2:6">
      <c r="B26" s="239" t="str">
        <f>'5A'!R30</f>
        <v>BN4861</v>
      </c>
      <c r="C26" s="239" t="s">
        <v>16195</v>
      </c>
      <c r="E26" s="301" t="s">
        <v>683</v>
      </c>
      <c r="F26" s="304">
        <f>IF(ISBLANK('5A'!E30),"##BLANK",'5A'!E30)</f>
        <v>32.36</v>
      </c>
    </row>
    <row r="27" spans="2:6">
      <c r="B27" s="239" t="str">
        <f>'5A'!R31</f>
        <v>B0009WRAVEC</v>
      </c>
      <c r="C27" s="239" t="s">
        <v>16196</v>
      </c>
      <c r="E27" s="301" t="s">
        <v>683</v>
      </c>
      <c r="F27" s="304">
        <f>IF(ISBLANK('5A'!E31),"##BLANK",'5A'!E31)</f>
        <v>40774.519999999997</v>
      </c>
    </row>
    <row r="28" spans="2:6">
      <c r="B28" s="239" t="str">
        <f>'5A'!R32</f>
        <v>B0009WRAVTNI</v>
      </c>
      <c r="C28" s="239" t="s">
        <v>16197</v>
      </c>
      <c r="E28" s="301" t="s">
        <v>683</v>
      </c>
      <c r="F28" s="304">
        <f>IF(ISBLANK('5A'!E32),"##BLANK",'5A'!E32)</f>
        <v>0</v>
      </c>
    </row>
    <row r="29" spans="2:6">
      <c r="B29" s="1914" t="str">
        <f>'5A'!R33</f>
        <v>B0009WRAVWI3</v>
      </c>
      <c r="C29" s="239" t="s">
        <v>16198</v>
      </c>
      <c r="E29" s="301" t="s">
        <v>683</v>
      </c>
      <c r="F29" s="304">
        <f>IF(ISBLANK('5A'!E33),"##BLANK",'5A'!E33)</f>
        <v>0</v>
      </c>
    </row>
    <row r="30" spans="2:6">
      <c r="B30" s="239" t="str">
        <f>'5A'!R34</f>
        <v>B0009WRAVTNE</v>
      </c>
      <c r="C30" s="239" t="s">
        <v>16199</v>
      </c>
      <c r="E30" s="301" t="s">
        <v>683</v>
      </c>
      <c r="F30" s="304">
        <f>IF(ISBLANK('5A'!E34),"##BLANK",'5A'!E34)</f>
        <v>0</v>
      </c>
    </row>
    <row r="31" spans="2:6">
      <c r="B31" s="1914" t="str">
        <f>'5A'!R35</f>
        <v>B0009WRAVWE3</v>
      </c>
      <c r="C31" s="239" t="s">
        <v>16200</v>
      </c>
      <c r="E31" s="301" t="s">
        <v>683</v>
      </c>
      <c r="F31" s="304">
        <f>IF(ISBLANK('5A'!E35),"##BLANK",'5A'!E35)</f>
        <v>0</v>
      </c>
    </row>
    <row r="32" spans="2:6">
      <c r="B32" s="1914" t="str">
        <f>'5A'!R36</f>
        <v>BN4859</v>
      </c>
      <c r="C32" s="239" t="s">
        <v>16201</v>
      </c>
      <c r="E32" s="301" t="s">
        <v>683</v>
      </c>
      <c r="F32" s="304">
        <f>IF(ISBLANK('5A'!E36),"##BLANK",'5A'!E36)</f>
        <v>520.97</v>
      </c>
    </row>
    <row r="33" spans="2:6">
      <c r="B33" s="239" t="str">
        <f>'5B'!AE8</f>
        <v>BM102IR</v>
      </c>
      <c r="C33" s="239" t="s">
        <v>16202</v>
      </c>
      <c r="E33" s="301" t="s">
        <v>683</v>
      </c>
      <c r="F33" s="307">
        <f>IF(ISBLANK('5B'!E8),"##BLANK",'5B'!E8)</f>
        <v>1.6571299999999997E-2</v>
      </c>
    </row>
    <row r="34" spans="2:6">
      <c r="B34" s="239" t="str">
        <f>'5B'!AF8</f>
        <v>BM102PS</v>
      </c>
      <c r="C34" s="239" t="s">
        <v>16203</v>
      </c>
      <c r="E34" s="301" t="s">
        <v>683</v>
      </c>
      <c r="F34" s="307">
        <f>IF(ISBLANK('5B'!F8),"##BLANK",'5B'!F8)</f>
        <v>0.40319472205649898</v>
      </c>
    </row>
    <row r="35" spans="2:6">
      <c r="B35" s="239" t="str">
        <f>'5B'!AG8</f>
        <v>BM102RS</v>
      </c>
      <c r="C35" s="239" t="s">
        <v>16204</v>
      </c>
      <c r="E35" s="301" t="s">
        <v>683</v>
      </c>
      <c r="F35" s="307">
        <f>IF(ISBLANK('5B'!G8),"##BLANK",'5B'!G8)</f>
        <v>0.2016223</v>
      </c>
    </row>
    <row r="36" spans="2:6">
      <c r="B36" s="239" t="str">
        <f>'5B'!AH8</f>
        <v>BM102BO</v>
      </c>
      <c r="C36" s="239" t="s">
        <v>16205</v>
      </c>
      <c r="E36" s="301" t="s">
        <v>683</v>
      </c>
      <c r="F36" s="307">
        <f>IF(ISBLANK('5B'!H8),"##BLANK",'5B'!H8)</f>
        <v>1.9629403422771512</v>
      </c>
    </row>
    <row r="37" spans="2:6">
      <c r="B37" s="239" t="str">
        <f>'5B'!AI8</f>
        <v>BM102AR</v>
      </c>
      <c r="C37" s="239" t="s">
        <v>16206</v>
      </c>
      <c r="E37" s="301" t="s">
        <v>683</v>
      </c>
      <c r="F37" s="307">
        <f>IF(ISBLANK('5B'!I8),"##BLANK",'5B'!I8)</f>
        <v>0</v>
      </c>
    </row>
    <row r="38" spans="2:6">
      <c r="B38" s="239" t="str">
        <f>'5B'!AJ8</f>
        <v>BM102ASR</v>
      </c>
      <c r="C38" s="239" t="s">
        <v>16207</v>
      </c>
      <c r="E38" s="301" t="s">
        <v>683</v>
      </c>
      <c r="F38" s="307">
        <f>IF(ISBLANK('5B'!J8),"##BLANK",'5B'!J8)</f>
        <v>0</v>
      </c>
    </row>
    <row r="39" spans="2:6">
      <c r="B39" s="239" t="str">
        <f>'5B'!AK8</f>
        <v>BM102WROT</v>
      </c>
      <c r="C39" s="239" t="s">
        <v>16208</v>
      </c>
      <c r="E39" s="301" t="s">
        <v>683</v>
      </c>
      <c r="F39" s="307">
        <f>IF(ISBLANK('5B'!K8),"##BLANK",'5B'!K8)</f>
        <v>0</v>
      </c>
    </row>
    <row r="40" spans="2:6">
      <c r="B40" s="239" t="str">
        <f>'5B'!AL8</f>
        <v>BM102WRTOT</v>
      </c>
      <c r="C40" s="239" t="s">
        <v>11773</v>
      </c>
      <c r="E40" s="301" t="s">
        <v>683</v>
      </c>
      <c r="F40" s="307">
        <f>IF(ISBLANK('5B'!L8),"##BLANK",'5B'!L8)</f>
        <v>2.58432866433365</v>
      </c>
    </row>
    <row r="41" spans="2:6">
      <c r="B41" s="239" t="str">
        <f>'5B'!AE9</f>
        <v>BM836IR</v>
      </c>
      <c r="C41" s="239" t="s">
        <v>16209</v>
      </c>
      <c r="E41" s="301" t="s">
        <v>683</v>
      </c>
      <c r="F41" s="307">
        <f>IF(ISBLANK('5B'!E9),"##BLANK",'5B'!E9)</f>
        <v>0</v>
      </c>
    </row>
    <row r="42" spans="2:6">
      <c r="B42" s="239" t="str">
        <f>'5B'!AF9</f>
        <v>BM836PS</v>
      </c>
      <c r="C42" s="239" t="s">
        <v>16210</v>
      </c>
      <c r="E42" s="301" t="s">
        <v>683</v>
      </c>
      <c r="F42" s="307">
        <f>IF(ISBLANK('5B'!F9),"##BLANK",'5B'!F9)</f>
        <v>0</v>
      </c>
    </row>
    <row r="43" spans="2:6">
      <c r="B43" s="239" t="str">
        <f>'5B'!AG9</f>
        <v>BM836RS</v>
      </c>
      <c r="C43" s="239" t="s">
        <v>16211</v>
      </c>
      <c r="E43" s="301" t="s">
        <v>683</v>
      </c>
      <c r="F43" s="307">
        <f>IF(ISBLANK('5B'!G9),"##BLANK",'5B'!G9)</f>
        <v>0</v>
      </c>
    </row>
    <row r="44" spans="2:6">
      <c r="B44" s="239" t="str">
        <f>'5B'!AH9</f>
        <v>BM836BO</v>
      </c>
      <c r="C44" s="239" t="s">
        <v>16212</v>
      </c>
      <c r="E44" s="301" t="s">
        <v>683</v>
      </c>
      <c r="F44" s="307">
        <f>IF(ISBLANK('5B'!H9),"##BLANK",'5B'!H9)</f>
        <v>0</v>
      </c>
    </row>
    <row r="45" spans="2:6">
      <c r="B45" s="239" t="str">
        <f>'5B'!AI9</f>
        <v>BM836AR</v>
      </c>
      <c r="C45" s="239" t="s">
        <v>16213</v>
      </c>
      <c r="E45" s="301" t="s">
        <v>683</v>
      </c>
      <c r="F45" s="307">
        <f>IF(ISBLANK('5B'!I9),"##BLANK",'5B'!I9)</f>
        <v>0</v>
      </c>
    </row>
    <row r="46" spans="2:6">
      <c r="B46" s="239" t="str">
        <f>'5B'!AJ9</f>
        <v>BM836ASR</v>
      </c>
      <c r="C46" s="239" t="s">
        <v>16214</v>
      </c>
      <c r="E46" s="301" t="s">
        <v>683</v>
      </c>
      <c r="F46" s="307">
        <f>IF(ISBLANK('5B'!J9),"##BLANK",'5B'!J9)</f>
        <v>0</v>
      </c>
    </row>
    <row r="47" spans="2:6">
      <c r="B47" s="239" t="str">
        <f>'5B'!AK9</f>
        <v>BM836WROT</v>
      </c>
      <c r="C47" s="239" t="s">
        <v>16215</v>
      </c>
      <c r="E47" s="301" t="s">
        <v>683</v>
      </c>
      <c r="F47" s="307">
        <f>IF(ISBLANK('5B'!K9),"##BLANK",'5B'!K9)</f>
        <v>0</v>
      </c>
    </row>
    <row r="48" spans="2:6">
      <c r="B48" s="239" t="str">
        <f>'5B'!AL9</f>
        <v>BM836WRTOT</v>
      </c>
      <c r="C48" s="239" t="s">
        <v>16216</v>
      </c>
      <c r="E48" s="301" t="s">
        <v>683</v>
      </c>
      <c r="F48" s="307">
        <f>IF(ISBLANK('5B'!L9),"##BLANK",'5B'!L9)</f>
        <v>0</v>
      </c>
    </row>
    <row r="49" spans="2:6">
      <c r="B49" s="239" t="str">
        <f>'5B'!AE10</f>
        <v>WS1003IR</v>
      </c>
      <c r="C49" s="239" t="s">
        <v>16217</v>
      </c>
      <c r="E49" s="301" t="s">
        <v>683</v>
      </c>
      <c r="F49" s="307">
        <f>IF(ISBLANK('5B'!E10),"##BLANK",'5B'!E10)</f>
        <v>0.27055732451621833</v>
      </c>
    </row>
    <row r="50" spans="2:6">
      <c r="B50" s="239" t="str">
        <f>'5B'!AF10</f>
        <v>WS1003PS</v>
      </c>
      <c r="C50" s="239" t="s">
        <v>16218</v>
      </c>
      <c r="E50" s="301" t="s">
        <v>683</v>
      </c>
      <c r="F50" s="307">
        <f>IF(ISBLANK('5B'!F10),"##BLANK",'5B'!F10)</f>
        <v>1.1623242197356194</v>
      </c>
    </row>
    <row r="51" spans="2:6">
      <c r="B51" s="239" t="str">
        <f>'5B'!AG10</f>
        <v>WS1003RS</v>
      </c>
      <c r="C51" s="239" t="s">
        <v>16219</v>
      </c>
      <c r="E51" s="301" t="s">
        <v>683</v>
      </c>
      <c r="F51" s="307">
        <f>IF(ISBLANK('5B'!G10),"##BLANK",'5B'!G10)</f>
        <v>0.67513254085001706</v>
      </c>
    </row>
    <row r="52" spans="2:6">
      <c r="B52" s="239" t="str">
        <f>'5B'!AH10</f>
        <v>WS1003BO</v>
      </c>
      <c r="C52" s="239" t="s">
        <v>16220</v>
      </c>
      <c r="E52" s="301" t="s">
        <v>683</v>
      </c>
      <c r="F52" s="307">
        <f>IF(ISBLANK('5B'!H10),"##BLANK",'5B'!H10)</f>
        <v>0.99412806261207709</v>
      </c>
    </row>
    <row r="53" spans="2:6">
      <c r="B53" s="239" t="str">
        <f>'5B'!AI10</f>
        <v>WS1003AR</v>
      </c>
      <c r="C53" s="239" t="s">
        <v>16221</v>
      </c>
      <c r="E53" s="301" t="s">
        <v>683</v>
      </c>
      <c r="F53" s="307">
        <f>IF(ISBLANK('5B'!I10),"##BLANK",'5B'!I10)</f>
        <v>0</v>
      </c>
    </row>
    <row r="54" spans="2:6">
      <c r="B54" s="239" t="str">
        <f>'5B'!AJ10</f>
        <v>WS1003ASR</v>
      </c>
      <c r="C54" s="239" t="s">
        <v>16222</v>
      </c>
      <c r="E54" s="301" t="s">
        <v>683</v>
      </c>
      <c r="F54" s="307">
        <f>IF(ISBLANK('5B'!J10),"##BLANK",'5B'!J10)</f>
        <v>0</v>
      </c>
    </row>
    <row r="55" spans="2:6">
      <c r="B55" s="239" t="str">
        <f>'5B'!AK10</f>
        <v>WS1003WROT</v>
      </c>
      <c r="C55" s="239" t="s">
        <v>16223</v>
      </c>
      <c r="E55" s="301" t="s">
        <v>683</v>
      </c>
      <c r="F55" s="307">
        <f>IF(ISBLANK('5B'!K10),"##BLANK",'5B'!K10)</f>
        <v>0</v>
      </c>
    </row>
    <row r="56" spans="2:6">
      <c r="B56" s="239" t="str">
        <f>'5B'!AL10</f>
        <v>WS1003WRTOT</v>
      </c>
      <c r="C56" s="239" t="s">
        <v>16224</v>
      </c>
      <c r="E56" s="301" t="s">
        <v>683</v>
      </c>
      <c r="F56" s="307">
        <f>IF(ISBLANK('5B'!L10),"##BLANK",'5B'!L10)</f>
        <v>3.1021421477139319</v>
      </c>
    </row>
    <row r="57" spans="2:6">
      <c r="B57" s="239" t="str">
        <f>'5B'!AE11</f>
        <v>BM240IR</v>
      </c>
      <c r="C57" s="239" t="s">
        <v>16225</v>
      </c>
      <c r="E57" s="301" t="s">
        <v>683</v>
      </c>
      <c r="F57" s="307">
        <f>IF(ISBLANK('5B'!E11),"##BLANK",'5B'!E11)</f>
        <v>0</v>
      </c>
    </row>
    <row r="58" spans="2:6">
      <c r="B58" s="239" t="str">
        <f>'5B'!AF11</f>
        <v>BM240PS</v>
      </c>
      <c r="C58" s="239" t="s">
        <v>16226</v>
      </c>
      <c r="E58" s="301" t="s">
        <v>683</v>
      </c>
      <c r="F58" s="307">
        <f>IF(ISBLANK('5B'!F11),"##BLANK",'5B'!F11)</f>
        <v>0</v>
      </c>
    </row>
    <row r="59" spans="2:6">
      <c r="B59" s="239" t="str">
        <f>'5B'!AG11</f>
        <v>BM240RS</v>
      </c>
      <c r="C59" s="239" t="s">
        <v>16227</v>
      </c>
      <c r="E59" s="301" t="s">
        <v>683</v>
      </c>
      <c r="F59" s="307">
        <f>IF(ISBLANK('5B'!G11),"##BLANK",'5B'!G11)</f>
        <v>0</v>
      </c>
    </row>
    <row r="60" spans="2:6">
      <c r="B60" s="239" t="str">
        <f>'5B'!AH11</f>
        <v>BM240BO</v>
      </c>
      <c r="C60" s="239" t="s">
        <v>16228</v>
      </c>
      <c r="E60" s="301" t="s">
        <v>683</v>
      </c>
      <c r="F60" s="307">
        <f>IF(ISBLANK('5B'!H11),"##BLANK",'5B'!H11)</f>
        <v>5.5648632528059513E-3</v>
      </c>
    </row>
    <row r="61" spans="2:6">
      <c r="B61" s="239" t="str">
        <f>'5B'!AI11</f>
        <v>BM240AR</v>
      </c>
      <c r="C61" s="239" t="s">
        <v>16229</v>
      </c>
      <c r="E61" s="301" t="s">
        <v>683</v>
      </c>
      <c r="F61" s="307">
        <f>IF(ISBLANK('5B'!I11),"##BLANK",'5B'!I11)</f>
        <v>0</v>
      </c>
    </row>
    <row r="62" spans="2:6">
      <c r="B62" s="239" t="str">
        <f>'5B'!AJ11</f>
        <v>BM240ASR</v>
      </c>
      <c r="C62" s="239" t="s">
        <v>16230</v>
      </c>
      <c r="E62" s="301" t="s">
        <v>683</v>
      </c>
      <c r="F62" s="307">
        <f>IF(ISBLANK('5B'!J11),"##BLANK",'5B'!J11)</f>
        <v>0</v>
      </c>
    </row>
    <row r="63" spans="2:6">
      <c r="B63" s="239" t="str">
        <f>'5B'!AK11</f>
        <v>BM240WROT</v>
      </c>
      <c r="C63" s="239" t="s">
        <v>16231</v>
      </c>
      <c r="E63" s="301" t="s">
        <v>683</v>
      </c>
      <c r="F63" s="307">
        <f>IF(ISBLANK('5B'!K11),"##BLANK",'5B'!K11)</f>
        <v>0</v>
      </c>
    </row>
    <row r="64" spans="2:6">
      <c r="B64" s="239" t="str">
        <f>'5B'!AL11</f>
        <v>BM240WRTOT</v>
      </c>
      <c r="C64" s="239" t="s">
        <v>16232</v>
      </c>
      <c r="E64" s="301" t="s">
        <v>683</v>
      </c>
      <c r="F64" s="307">
        <f>IF(ISBLANK('5B'!L11),"##BLANK",'5B'!L11)</f>
        <v>5.5648632528059513E-3</v>
      </c>
    </row>
    <row r="65" spans="2:6">
      <c r="B65" s="239" t="str">
        <f>'5B'!AE14</f>
        <v>WS1005IR</v>
      </c>
      <c r="C65" s="239" t="s">
        <v>16233</v>
      </c>
      <c r="E65" s="301" t="s">
        <v>683</v>
      </c>
      <c r="F65" s="307">
        <f>IF(ISBLANK('5B'!E14),"##BLANK",'5B'!E14)</f>
        <v>0</v>
      </c>
    </row>
    <row r="66" spans="2:6">
      <c r="B66" s="239" t="str">
        <f>'5B'!AF14</f>
        <v>WS1005PS</v>
      </c>
      <c r="C66" s="239" t="s">
        <v>16234</v>
      </c>
      <c r="E66" s="301" t="s">
        <v>683</v>
      </c>
      <c r="F66" s="307">
        <f>IF(ISBLANK('5B'!F14),"##BLANK",'5B'!F14)</f>
        <v>0</v>
      </c>
    </row>
    <row r="67" spans="2:6">
      <c r="B67" s="239" t="str">
        <f>'5B'!AG14</f>
        <v>WS1005RS</v>
      </c>
      <c r="C67" s="239" t="s">
        <v>16235</v>
      </c>
      <c r="E67" s="301" t="s">
        <v>683</v>
      </c>
      <c r="F67" s="307">
        <f>IF(ISBLANK('5B'!G14),"##BLANK",'5B'!G14)</f>
        <v>0</v>
      </c>
    </row>
    <row r="68" spans="2:6">
      <c r="B68" s="239" t="str">
        <f>'5B'!AH14</f>
        <v>WS1005BO</v>
      </c>
      <c r="C68" s="239" t="s">
        <v>16236</v>
      </c>
      <c r="E68" s="301" t="s">
        <v>683</v>
      </c>
      <c r="F68" s="307">
        <f>IF(ISBLANK('5B'!H14),"##BLANK",'5B'!H14)</f>
        <v>0</v>
      </c>
    </row>
    <row r="69" spans="2:6">
      <c r="B69" s="239" t="str">
        <f>'5B'!AI14</f>
        <v>WS1005AR</v>
      </c>
      <c r="C69" s="239" t="s">
        <v>16237</v>
      </c>
      <c r="E69" s="301" t="s">
        <v>683</v>
      </c>
      <c r="F69" s="307">
        <f>IF(ISBLANK('5B'!I14),"##BLANK",'5B'!I14)</f>
        <v>0</v>
      </c>
    </row>
    <row r="70" spans="2:6">
      <c r="B70" s="239" t="str">
        <f>'5B'!AJ14</f>
        <v>WS1005ASR</v>
      </c>
      <c r="C70" s="239" t="s">
        <v>16238</v>
      </c>
      <c r="E70" s="301" t="s">
        <v>683</v>
      </c>
      <c r="F70" s="307">
        <f>IF(ISBLANK('5B'!J14),"##BLANK",'5B'!J14)</f>
        <v>0</v>
      </c>
    </row>
    <row r="71" spans="2:6">
      <c r="B71" s="239" t="str">
        <f>'5B'!AK14</f>
        <v>WS1005WROT</v>
      </c>
      <c r="C71" s="239" t="s">
        <v>16239</v>
      </c>
      <c r="E71" s="301" t="s">
        <v>683</v>
      </c>
      <c r="F71" s="307">
        <f>IF(ISBLANK('5B'!K14),"##BLANK",'5B'!K14)</f>
        <v>0</v>
      </c>
    </row>
    <row r="72" spans="2:6">
      <c r="B72" s="239" t="str">
        <f>'5B'!AL14</f>
        <v>WS1005WRTOT</v>
      </c>
      <c r="C72" s="239" t="s">
        <v>16240</v>
      </c>
      <c r="E72" s="301" t="s">
        <v>683</v>
      </c>
      <c r="F72" s="307">
        <f>IF(ISBLANK('5B'!L14),"##BLANK",'5B'!L14)</f>
        <v>0</v>
      </c>
    </row>
    <row r="73" spans="2:6">
      <c r="B73" s="239" t="str">
        <f>'5B'!AE15</f>
        <v>WS1006IR</v>
      </c>
      <c r="C73" s="239" t="s">
        <v>16241</v>
      </c>
      <c r="E73" s="301" t="s">
        <v>683</v>
      </c>
      <c r="F73" s="307">
        <f>IF(ISBLANK('5B'!E15),"##BLANK",'5B'!E15)</f>
        <v>0</v>
      </c>
    </row>
    <row r="74" spans="2:6">
      <c r="B74" s="239" t="str">
        <f>'5B'!AF15</f>
        <v>WS1006PS</v>
      </c>
      <c r="C74" s="239" t="s">
        <v>16242</v>
      </c>
      <c r="E74" s="301" t="s">
        <v>683</v>
      </c>
      <c r="F74" s="307">
        <f>IF(ISBLANK('5B'!F15),"##BLANK",'5B'!F15)</f>
        <v>0</v>
      </c>
    </row>
    <row r="75" spans="2:6">
      <c r="B75" s="239" t="str">
        <f>'5B'!AG15</f>
        <v>WS1006RS</v>
      </c>
      <c r="C75" s="239" t="s">
        <v>16243</v>
      </c>
      <c r="E75" s="301" t="s">
        <v>683</v>
      </c>
      <c r="F75" s="307">
        <f>IF(ISBLANK('5B'!G15),"##BLANK",'5B'!G15)</f>
        <v>0</v>
      </c>
    </row>
    <row r="76" spans="2:6">
      <c r="B76" s="239" t="str">
        <f>'5B'!AH15</f>
        <v>WS1006BO</v>
      </c>
      <c r="C76" s="239" t="s">
        <v>16244</v>
      </c>
      <c r="E76" s="301" t="s">
        <v>683</v>
      </c>
      <c r="F76" s="307">
        <f>IF(ISBLANK('5B'!H15),"##BLANK",'5B'!H15)</f>
        <v>0</v>
      </c>
    </row>
    <row r="77" spans="2:6">
      <c r="B77" s="239" t="str">
        <f>'5B'!AI15</f>
        <v>WS1006AR</v>
      </c>
      <c r="C77" s="239" t="s">
        <v>16245</v>
      </c>
      <c r="E77" s="301" t="s">
        <v>683</v>
      </c>
      <c r="F77" s="307">
        <f>IF(ISBLANK('5B'!I15),"##BLANK",'5B'!I15)</f>
        <v>0</v>
      </c>
    </row>
    <row r="78" spans="2:6">
      <c r="B78" s="239" t="str">
        <f>'5B'!AJ15</f>
        <v>WS1006ASR</v>
      </c>
      <c r="C78" s="239" t="s">
        <v>16246</v>
      </c>
      <c r="E78" s="301" t="s">
        <v>683</v>
      </c>
      <c r="F78" s="307">
        <f>IF(ISBLANK('5B'!J15),"##BLANK",'5B'!J15)</f>
        <v>0</v>
      </c>
    </row>
    <row r="79" spans="2:6">
      <c r="B79" s="239" t="str">
        <f>'5B'!AK15</f>
        <v>WS1006WROT</v>
      </c>
      <c r="C79" s="239" t="s">
        <v>16247</v>
      </c>
      <c r="E79" s="301" t="s">
        <v>683</v>
      </c>
      <c r="F79" s="307">
        <f>IF(ISBLANK('5B'!K15),"##BLANK",'5B'!K15)</f>
        <v>0</v>
      </c>
    </row>
    <row r="80" spans="2:6">
      <c r="B80" s="239" t="str">
        <f>'5B'!AL15</f>
        <v>WS1006WRTOT</v>
      </c>
      <c r="C80" s="239" t="s">
        <v>16248</v>
      </c>
      <c r="E80" s="301" t="s">
        <v>683</v>
      </c>
      <c r="F80" s="307">
        <f>IF(ISBLANK('5B'!L15),"##BLANK",'5B'!L15)</f>
        <v>0</v>
      </c>
    </row>
    <row r="81" spans="2:6">
      <c r="B81" s="239" t="str">
        <f>'5B'!AE16</f>
        <v>BM110IR</v>
      </c>
      <c r="C81" s="239" t="s">
        <v>16249</v>
      </c>
      <c r="E81" s="301" t="s">
        <v>683</v>
      </c>
      <c r="F81" s="307">
        <f>IF(ISBLANK('5B'!E16),"##BLANK",'5B'!E16)</f>
        <v>0.16275900317492445</v>
      </c>
    </row>
    <row r="82" spans="2:6">
      <c r="B82" s="239" t="str">
        <f>'5B'!AF16</f>
        <v>BM110PS</v>
      </c>
      <c r="C82" s="239" t="s">
        <v>16250</v>
      </c>
      <c r="E82" s="301" t="s">
        <v>683</v>
      </c>
      <c r="F82" s="307">
        <f>IF(ISBLANK('5B'!F16),"##BLANK",'5B'!F16)</f>
        <v>0.63261952003332345</v>
      </c>
    </row>
    <row r="83" spans="2:6">
      <c r="B83" s="239" t="str">
        <f>'5B'!AG16</f>
        <v>BM110RS</v>
      </c>
      <c r="C83" s="239" t="s">
        <v>16251</v>
      </c>
      <c r="E83" s="301" t="s">
        <v>683</v>
      </c>
      <c r="F83" s="307">
        <f>IF(ISBLANK('5B'!G16),"##BLANK",'5B'!G16)</f>
        <v>0.35540554367938831</v>
      </c>
    </row>
    <row r="84" spans="2:6">
      <c r="B84" s="239" t="str">
        <f>'5B'!AH16</f>
        <v>BM110BO</v>
      </c>
      <c r="C84" s="239" t="s">
        <v>16252</v>
      </c>
      <c r="E84" s="301" t="s">
        <v>683</v>
      </c>
      <c r="F84" s="307">
        <f>IF(ISBLANK('5B'!H16),"##BLANK",'5B'!H16)</f>
        <v>1.2361304139838145</v>
      </c>
    </row>
    <row r="85" spans="2:6">
      <c r="B85" s="239" t="str">
        <f>'5B'!AI16</f>
        <v>BM110AR</v>
      </c>
      <c r="C85" s="239" t="s">
        <v>16253</v>
      </c>
      <c r="E85" s="301" t="s">
        <v>683</v>
      </c>
      <c r="F85" s="307">
        <f>IF(ISBLANK('5B'!I16),"##BLANK",'5B'!I16)</f>
        <v>0</v>
      </c>
    </row>
    <row r="86" spans="2:6">
      <c r="B86" s="239" t="str">
        <f>'5B'!AJ16</f>
        <v>BM110ASR</v>
      </c>
      <c r="C86" s="239" t="s">
        <v>16254</v>
      </c>
      <c r="E86" s="301" t="s">
        <v>683</v>
      </c>
      <c r="F86" s="307">
        <f>IF(ISBLANK('5B'!J16),"##BLANK",'5B'!J16)</f>
        <v>0</v>
      </c>
    </row>
    <row r="87" spans="2:6">
      <c r="B87" s="239" t="str">
        <f>'5B'!AK16</f>
        <v>BM110WROT</v>
      </c>
      <c r="C87" s="239" t="s">
        <v>16255</v>
      </c>
      <c r="E87" s="301" t="s">
        <v>683</v>
      </c>
      <c r="F87" s="307">
        <f>IF(ISBLANK('5B'!K16),"##BLANK",'5B'!K16)</f>
        <v>0</v>
      </c>
    </row>
    <row r="88" spans="2:6">
      <c r="B88" s="239" t="str">
        <f>'5B'!AL16</f>
        <v>BM110WRTOT</v>
      </c>
      <c r="C88" s="239" t="s">
        <v>16256</v>
      </c>
      <c r="E88" s="301" t="s">
        <v>683</v>
      </c>
      <c r="F88" s="307">
        <f>IF(ISBLANK('5B'!L16),"##BLANK",'5B'!L16)</f>
        <v>2.3869144808714506</v>
      </c>
    </row>
    <row r="89" spans="2:6">
      <c r="B89" s="239" t="str">
        <f>'5B'!AE17</f>
        <v>BM817IR</v>
      </c>
      <c r="C89" s="239" t="s">
        <v>16257</v>
      </c>
      <c r="E89" s="301" t="s">
        <v>683</v>
      </c>
      <c r="F89" s="307">
        <f>IF(ISBLANK('5B'!E17),"##BLANK",'5B'!E17)</f>
        <v>0.11564475560984219</v>
      </c>
    </row>
    <row r="90" spans="2:6">
      <c r="B90" s="239" t="str">
        <f>'5B'!AF17</f>
        <v>BM817PS</v>
      </c>
      <c r="C90" s="239" t="s">
        <v>16258</v>
      </c>
      <c r="E90" s="301" t="s">
        <v>683</v>
      </c>
      <c r="F90" s="307">
        <f>IF(ISBLANK('5B'!F17),"##BLANK",'5B'!F17)</f>
        <v>0</v>
      </c>
    </row>
    <row r="91" spans="2:6">
      <c r="B91" s="239" t="str">
        <f>'5B'!AG17</f>
        <v>BM817RS</v>
      </c>
      <c r="C91" s="239" t="s">
        <v>16259</v>
      </c>
      <c r="E91" s="301" t="s">
        <v>683</v>
      </c>
      <c r="F91" s="307">
        <f>IF(ISBLANK('5B'!G17),"##BLANK",'5B'!G17)</f>
        <v>2.7534465621390997E-3</v>
      </c>
    </row>
    <row r="92" spans="2:6">
      <c r="B92" s="239" t="str">
        <f>'5B'!AH17</f>
        <v>BM817BO</v>
      </c>
      <c r="C92" s="239" t="s">
        <v>16260</v>
      </c>
      <c r="E92" s="301" t="s">
        <v>683</v>
      </c>
      <c r="F92" s="307">
        <f>IF(ISBLANK('5B'!H17),"##BLANK",'5B'!H17)</f>
        <v>9.637062967486848E-2</v>
      </c>
    </row>
    <row r="93" spans="2:6">
      <c r="B93" s="239" t="str">
        <f>'5B'!AI17</f>
        <v>BM817AR</v>
      </c>
      <c r="C93" s="239" t="s">
        <v>16261</v>
      </c>
      <c r="E93" s="301" t="s">
        <v>683</v>
      </c>
      <c r="F93" s="307">
        <f>IF(ISBLANK('5B'!I17),"##BLANK",'5B'!I17)</f>
        <v>0</v>
      </c>
    </row>
    <row r="94" spans="2:6">
      <c r="B94" s="239" t="str">
        <f>'5B'!AJ17</f>
        <v>BM817ASR</v>
      </c>
      <c r="C94" s="239" t="s">
        <v>16262</v>
      </c>
      <c r="E94" s="301" t="s">
        <v>683</v>
      </c>
      <c r="F94" s="307">
        <f>IF(ISBLANK('5B'!J17),"##BLANK",'5B'!J17)</f>
        <v>0</v>
      </c>
    </row>
    <row r="95" spans="2:6">
      <c r="B95" s="239" t="str">
        <f>'5B'!AK17</f>
        <v>BM817WROT</v>
      </c>
      <c r="C95" s="239" t="s">
        <v>16263</v>
      </c>
      <c r="E95" s="301" t="s">
        <v>683</v>
      </c>
      <c r="F95" s="307">
        <f>IF(ISBLANK('5B'!K17),"##BLANK",'5B'!K17)</f>
        <v>0</v>
      </c>
    </row>
    <row r="96" spans="2:6">
      <c r="B96" s="239" t="str">
        <f>'5B'!AL17</f>
        <v>BM817WRTOT</v>
      </c>
      <c r="C96" s="239" t="s">
        <v>11921</v>
      </c>
      <c r="E96" s="301" t="s">
        <v>683</v>
      </c>
      <c r="F96" s="307">
        <f>IF(ISBLANK('5B'!L17),"##BLANK",'5B'!L17)</f>
        <v>0.21476883184684978</v>
      </c>
    </row>
    <row r="97" spans="2:6">
      <c r="B97" s="239" t="str">
        <f>'5B'!AE18</f>
        <v>BM316IR</v>
      </c>
      <c r="C97" s="239" t="s">
        <v>16264</v>
      </c>
      <c r="E97" s="301" t="s">
        <v>683</v>
      </c>
      <c r="F97" s="307">
        <f>IF(ISBLANK('5B'!E18),"##BLANK",'5B'!E18)</f>
        <v>0.56553238330098499</v>
      </c>
    </row>
    <row r="98" spans="2:6">
      <c r="B98" s="239" t="str">
        <f>'5B'!AF18</f>
        <v>BM316PS</v>
      </c>
      <c r="C98" s="239" t="s">
        <v>16265</v>
      </c>
      <c r="E98" s="301" t="s">
        <v>683</v>
      </c>
      <c r="F98" s="307">
        <f>IF(ISBLANK('5B'!F18),"##BLANK",'5B'!F18)</f>
        <v>2.198138461825442</v>
      </c>
    </row>
    <row r="99" spans="2:6">
      <c r="B99" s="239" t="str">
        <f>'5B'!AG18</f>
        <v>BM316RS</v>
      </c>
      <c r="C99" s="239" t="s">
        <v>16266</v>
      </c>
      <c r="E99" s="301" t="s">
        <v>683</v>
      </c>
      <c r="F99" s="307">
        <f>IF(ISBLANK('5B'!G18),"##BLANK",'5B'!G18)</f>
        <v>1.2349138310915444</v>
      </c>
    </row>
    <row r="100" spans="2:6">
      <c r="B100" s="239" t="str">
        <f>'5B'!AH18</f>
        <v>BM316BO</v>
      </c>
      <c r="C100" s="239" t="s">
        <v>16267</v>
      </c>
      <c r="E100" s="301" t="s">
        <v>683</v>
      </c>
      <c r="F100" s="307">
        <f>IF(ISBLANK('5B'!H18),"##BLANK",'5B'!H18)</f>
        <v>4.2951343118007168</v>
      </c>
    </row>
    <row r="101" spans="2:6">
      <c r="B101" s="239" t="str">
        <f>'5B'!AI18</f>
        <v>BM316AR</v>
      </c>
      <c r="C101" s="239" t="s">
        <v>16268</v>
      </c>
      <c r="E101" s="301" t="s">
        <v>683</v>
      </c>
      <c r="F101" s="307">
        <f>IF(ISBLANK('5B'!I18),"##BLANK",'5B'!I18)</f>
        <v>0</v>
      </c>
    </row>
    <row r="102" spans="2:6">
      <c r="B102" s="239" t="str">
        <f>'5B'!AJ18</f>
        <v>BM316ASR</v>
      </c>
      <c r="C102" s="239" t="s">
        <v>16269</v>
      </c>
      <c r="E102" s="301" t="s">
        <v>683</v>
      </c>
      <c r="F102" s="307">
        <f>IF(ISBLANK('5B'!J18),"##BLANK",'5B'!J18)</f>
        <v>0</v>
      </c>
    </row>
    <row r="103" spans="2:6">
      <c r="B103" s="239" t="str">
        <f>'5B'!AK18</f>
        <v>BM316WROT</v>
      </c>
      <c r="C103" s="239" t="s">
        <v>16270</v>
      </c>
      <c r="E103" s="301" t="s">
        <v>683</v>
      </c>
      <c r="F103" s="307">
        <f>IF(ISBLANK('5B'!K18),"##BLANK",'5B'!K18)</f>
        <v>0</v>
      </c>
    </row>
    <row r="104" spans="2:6">
      <c r="B104" s="239" t="str">
        <f>'5B'!AL18</f>
        <v>BM316WRTOT</v>
      </c>
      <c r="C104" s="239" t="s">
        <v>16271</v>
      </c>
      <c r="E104" s="301" t="s">
        <v>683</v>
      </c>
      <c r="F104" s="307">
        <f>IF(ISBLANK('5B'!L18),"##BLANK",'5B'!L18)</f>
        <v>8.2937189880186892</v>
      </c>
    </row>
  </sheetData>
  <sheetProtection sort="0"/>
  <conditionalFormatting sqref="C2:F2 C4:D4 F4:F32 D5:D104">
    <cfRule type="expression" dxfId="495" priority="25">
      <formula>$C2="New Bon"</formula>
    </cfRule>
  </conditionalFormatting>
  <conditionalFormatting sqref="B4:B32">
    <cfRule type="expression" dxfId="494" priority="8">
      <formula>$C4="New Bon"</formula>
    </cfRule>
  </conditionalFormatting>
  <conditionalFormatting sqref="E4:E104">
    <cfRule type="expression" dxfId="493" priority="6">
      <formula>$C4="New Bon"</formula>
    </cfRule>
  </conditionalFormatting>
  <conditionalFormatting sqref="C5:C104">
    <cfRule type="expression" dxfId="492" priority="5">
      <formula>$C5="New Bon"</formula>
    </cfRule>
  </conditionalFormatting>
  <conditionalFormatting sqref="B2">
    <cfRule type="duplicateValues" dxfId="491" priority="3"/>
  </conditionalFormatting>
  <conditionalFormatting sqref="B2">
    <cfRule type="duplicateValues" dxfId="490" priority="4"/>
  </conditionalFormatting>
  <conditionalFormatting sqref="B2">
    <cfRule type="expression" dxfId="489" priority="2">
      <formula>$C2="New Bon"</formula>
    </cfRule>
  </conditionalFormatting>
  <conditionalFormatting sqref="B2">
    <cfRule type="duplicateValues" dxfId="488" priority="1"/>
  </conditionalFormatting>
  <conditionalFormatting sqref="B33:B42">
    <cfRule type="expression" dxfId="487" priority="219">
      <formula>#REF!="New Bon"</formula>
    </cfRule>
  </conditionalFormatting>
  <conditionalFormatting sqref="B43:B52">
    <cfRule type="expression" dxfId="486" priority="220">
      <formula>#REF!="New Bon"</formula>
    </cfRule>
  </conditionalFormatting>
  <conditionalFormatting sqref="B53:B62">
    <cfRule type="expression" dxfId="485" priority="221">
      <formula>#REF!="New Bon"</formula>
    </cfRule>
  </conditionalFormatting>
  <conditionalFormatting sqref="B63:B72">
    <cfRule type="expression" dxfId="484" priority="222">
      <formula>#REF!="New Bon"</formula>
    </cfRule>
  </conditionalFormatting>
  <conditionalFormatting sqref="B73:B82">
    <cfRule type="expression" dxfId="483" priority="223">
      <formula>#REF!="New Bon"</formula>
    </cfRule>
  </conditionalFormatting>
  <conditionalFormatting sqref="B83:B92">
    <cfRule type="expression" dxfId="482" priority="224">
      <formula>#REF!="New Bon"</formula>
    </cfRule>
  </conditionalFormatting>
  <conditionalFormatting sqref="B93:B102">
    <cfRule type="expression" dxfId="481" priority="225">
      <formula>#REF!="New Bon"</formula>
    </cfRule>
  </conditionalFormatting>
  <conditionalFormatting sqref="B103:B104">
    <cfRule type="expression" dxfId="480" priority="226">
      <formula>#REF!="New Bon"</formula>
    </cfRule>
  </conditionalFormatting>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pageSetUpPr fitToPage="1"/>
  </sheetPr>
  <dimension ref="A1:FU49"/>
  <sheetViews>
    <sheetView showGridLines="0" zoomScale="70" zoomScaleNormal="70" zoomScaleSheetLayoutView="100" workbookViewId="0"/>
  </sheetViews>
  <sheetFormatPr defaultColWidth="9.125" defaultRowHeight="15.75"/>
  <cols>
    <col min="1" max="1" width="1.625" style="244" customWidth="1"/>
    <col min="2" max="2" width="46" style="244" bestFit="1" customWidth="1"/>
    <col min="3" max="3" width="10.125" style="244" bestFit="1" customWidth="1"/>
    <col min="4" max="4" width="7.125" style="244" customWidth="1"/>
    <col min="5" max="85" width="12.625" style="244" customWidth="1"/>
    <col min="86" max="86" width="1.625" style="244" customWidth="1"/>
    <col min="87" max="87" width="12.625" style="312" customWidth="1"/>
    <col min="88" max="88" width="1.625" style="244" customWidth="1"/>
    <col min="89" max="89" width="33.625" style="244" customWidth="1"/>
    <col min="90" max="91" width="1.625" style="244" customWidth="1"/>
    <col min="92" max="92" width="25.125" style="244" customWidth="1"/>
    <col min="93" max="93" width="1.625" style="244" customWidth="1"/>
    <col min="94" max="174" width="6.75" style="244" hidden="1" customWidth="1"/>
    <col min="175" max="175" width="1.625" style="244" hidden="1" customWidth="1"/>
    <col min="176" max="16384" width="9.125" style="244"/>
  </cols>
  <sheetData>
    <row r="1" spans="2:177" s="311" customFormat="1" ht="30" customHeight="1">
      <c r="B1" s="1316" t="s">
        <v>662</v>
      </c>
      <c r="C1" s="1316"/>
      <c r="D1" s="1316"/>
      <c r="E1" s="1316"/>
      <c r="F1" s="1316"/>
      <c r="G1" s="1316"/>
      <c r="H1" s="1316"/>
      <c r="I1" s="1316"/>
      <c r="J1" s="1316"/>
      <c r="K1" s="1316"/>
      <c r="L1" s="1316"/>
      <c r="M1" s="1316"/>
      <c r="N1" s="1316"/>
      <c r="O1" s="1316"/>
      <c r="P1" s="1316"/>
      <c r="Q1" s="1316"/>
      <c r="R1" s="1316"/>
      <c r="S1" s="1316"/>
      <c r="T1" s="1316"/>
      <c r="U1" s="1316"/>
      <c r="V1" s="1316"/>
      <c r="W1" s="1316"/>
      <c r="X1" s="1316"/>
      <c r="Y1" s="1316"/>
      <c r="Z1" s="1316"/>
      <c r="AA1" s="1316"/>
      <c r="AB1" s="1316"/>
      <c r="AC1" s="1316"/>
      <c r="AD1" s="1316"/>
      <c r="AE1" s="1316"/>
      <c r="AF1" s="1316"/>
      <c r="AG1" s="1316"/>
      <c r="AH1" s="1316"/>
      <c r="AI1" s="1316"/>
      <c r="AJ1" s="1316"/>
      <c r="AK1" s="1316"/>
      <c r="AL1" s="1316"/>
      <c r="AM1" s="1316"/>
      <c r="AN1" s="1316"/>
      <c r="AO1" s="1316"/>
      <c r="AP1" s="1316"/>
      <c r="AQ1" s="1316"/>
      <c r="AR1" s="1316"/>
      <c r="AS1" s="1316"/>
      <c r="AT1" s="1316"/>
      <c r="AU1" s="1316"/>
      <c r="AV1" s="1316"/>
      <c r="AW1" s="1316"/>
      <c r="AX1" s="1316"/>
      <c r="AY1" s="1316"/>
      <c r="AZ1" s="1316"/>
      <c r="BA1" s="1316"/>
      <c r="BB1" s="1316"/>
      <c r="BC1" s="1316"/>
      <c r="BD1" s="1316"/>
      <c r="BE1" s="1316"/>
      <c r="BF1" s="1316"/>
      <c r="BG1" s="1316"/>
      <c r="BH1" s="1316"/>
      <c r="BI1" s="1316"/>
      <c r="BJ1" s="1316"/>
      <c r="BK1" s="1316"/>
      <c r="BL1" s="1316"/>
      <c r="BM1" s="1316"/>
      <c r="BN1" s="1316"/>
      <c r="BO1" s="1316"/>
      <c r="BP1" s="1316"/>
      <c r="BQ1" s="1316"/>
      <c r="BR1" s="1316"/>
      <c r="BS1" s="1316"/>
      <c r="BT1" s="1316"/>
      <c r="BU1" s="1316"/>
      <c r="BV1" s="1316"/>
      <c r="BW1" s="1316"/>
      <c r="BX1" s="1316"/>
      <c r="BY1" s="1316"/>
      <c r="BZ1" s="1316"/>
      <c r="CA1" s="1316"/>
      <c r="CB1" s="1316"/>
      <c r="CC1" s="1316"/>
      <c r="CD1" s="1316"/>
      <c r="CE1" s="1316"/>
      <c r="CF1" s="1316"/>
      <c r="CG1" s="1316"/>
      <c r="CI1" s="312"/>
      <c r="CM1" s="258"/>
      <c r="CN1" s="239"/>
      <c r="CO1" s="258"/>
      <c r="CP1" s="239"/>
      <c r="CQ1" s="239"/>
      <c r="CR1" s="239"/>
      <c r="CS1" s="239"/>
      <c r="CT1" s="239"/>
      <c r="CU1" s="239"/>
      <c r="CV1" s="239"/>
      <c r="CW1" s="239"/>
      <c r="CX1" s="239"/>
      <c r="CY1" s="239"/>
      <c r="CZ1" s="239"/>
      <c r="DA1" s="239"/>
      <c r="DB1" s="239"/>
      <c r="DC1" s="239"/>
      <c r="DD1" s="239"/>
      <c r="DE1" s="239"/>
      <c r="DF1" s="239"/>
      <c r="DG1" s="239"/>
      <c r="DH1" s="239"/>
      <c r="DI1" s="239"/>
      <c r="DJ1" s="239"/>
      <c r="DK1" s="239"/>
      <c r="DL1" s="239"/>
      <c r="DM1" s="239"/>
      <c r="DN1" s="239"/>
      <c r="DO1" s="239"/>
      <c r="DP1" s="239"/>
      <c r="DQ1" s="239"/>
      <c r="DR1" s="239"/>
      <c r="DS1" s="239"/>
      <c r="DT1" s="239"/>
      <c r="DU1" s="239"/>
      <c r="DV1" s="239"/>
      <c r="DW1" s="239"/>
      <c r="DX1" s="239"/>
      <c r="DY1" s="239"/>
      <c r="DZ1" s="239"/>
      <c r="EA1" s="239"/>
      <c r="EB1" s="239"/>
      <c r="EC1" s="239"/>
      <c r="ED1" s="239"/>
      <c r="EE1" s="239"/>
      <c r="EF1" s="239"/>
      <c r="EG1" s="239"/>
      <c r="EH1" s="239"/>
      <c r="EI1" s="239"/>
      <c r="EJ1" s="239"/>
      <c r="EK1" s="239"/>
      <c r="EL1" s="239"/>
      <c r="EM1" s="239"/>
      <c r="EN1" s="239"/>
      <c r="EO1" s="239"/>
      <c r="EP1" s="239"/>
      <c r="EQ1" s="239"/>
      <c r="ER1" s="239"/>
      <c r="ES1" s="239"/>
      <c r="ET1" s="239"/>
      <c r="EU1" s="239"/>
      <c r="EV1" s="239"/>
      <c r="EW1" s="239"/>
      <c r="EX1" s="239"/>
      <c r="EY1" s="239"/>
      <c r="EZ1" s="239"/>
      <c r="FA1" s="239"/>
      <c r="FB1" s="239"/>
      <c r="FC1" s="239"/>
      <c r="FD1" s="239"/>
      <c r="FE1" s="239"/>
      <c r="FF1" s="239"/>
      <c r="FG1" s="239"/>
      <c r="FH1" s="239"/>
      <c r="FI1" s="239"/>
      <c r="FJ1" s="239"/>
      <c r="FK1" s="239"/>
      <c r="FL1" s="239"/>
      <c r="FM1" s="239"/>
      <c r="FN1" s="239"/>
      <c r="FO1" s="239"/>
      <c r="FP1" s="239"/>
      <c r="FQ1" s="239"/>
      <c r="FR1" s="239"/>
      <c r="FS1" s="258"/>
    </row>
    <row r="2" spans="2:177" s="311" customFormat="1" ht="30" customHeight="1">
      <c r="B2" s="1316" t="str">
        <f>Validation!B4</f>
        <v>South Staffordshire Water</v>
      </c>
      <c r="C2" s="584"/>
      <c r="D2" s="584"/>
      <c r="E2" s="584"/>
      <c r="F2" s="584"/>
      <c r="G2" s="584"/>
      <c r="H2" s="584"/>
      <c r="I2" s="584"/>
      <c r="J2" s="584"/>
      <c r="K2" s="584"/>
      <c r="L2" s="584"/>
      <c r="M2" s="584"/>
      <c r="N2" s="584"/>
      <c r="O2" s="584"/>
      <c r="P2" s="584"/>
      <c r="Q2" s="584"/>
      <c r="R2" s="584"/>
      <c r="S2" s="584"/>
      <c r="T2" s="584"/>
      <c r="U2" s="584"/>
      <c r="V2" s="584"/>
      <c r="W2" s="584"/>
      <c r="X2" s="584"/>
      <c r="Y2" s="584"/>
      <c r="Z2" s="584"/>
      <c r="AA2" s="584"/>
      <c r="AB2" s="584"/>
      <c r="AC2" s="584"/>
      <c r="AD2" s="584"/>
      <c r="AE2" s="584"/>
      <c r="AF2" s="584"/>
      <c r="AG2" s="584"/>
      <c r="AH2" s="584"/>
      <c r="AI2" s="584"/>
      <c r="AJ2" s="584"/>
      <c r="AK2" s="584"/>
      <c r="AL2" s="584"/>
      <c r="AM2" s="584"/>
      <c r="AN2" s="584"/>
      <c r="AO2" s="584"/>
      <c r="AP2" s="584"/>
      <c r="AQ2" s="584"/>
      <c r="AR2" s="584"/>
      <c r="AS2" s="584"/>
      <c r="AT2" s="584"/>
      <c r="AU2" s="584"/>
      <c r="AV2" s="584"/>
      <c r="AW2" s="584"/>
      <c r="AX2" s="584"/>
      <c r="AY2" s="584"/>
      <c r="AZ2" s="584"/>
      <c r="BA2" s="584"/>
      <c r="BB2" s="584"/>
      <c r="BC2" s="584"/>
      <c r="BD2" s="584"/>
      <c r="BE2" s="584"/>
      <c r="BF2" s="584"/>
      <c r="BG2" s="584"/>
      <c r="BH2" s="584"/>
      <c r="BI2" s="584"/>
      <c r="BJ2" s="584"/>
      <c r="BK2" s="584"/>
      <c r="BL2" s="584"/>
      <c r="BM2" s="584"/>
      <c r="BN2" s="584"/>
      <c r="BO2" s="584"/>
      <c r="BP2" s="584"/>
      <c r="BQ2" s="584"/>
      <c r="BR2" s="584"/>
      <c r="BS2" s="584"/>
      <c r="BT2" s="584"/>
      <c r="BU2" s="584"/>
      <c r="BV2" s="584"/>
      <c r="BW2" s="584"/>
      <c r="BX2" s="584"/>
      <c r="BY2" s="584"/>
      <c r="BZ2" s="584"/>
      <c r="CA2" s="584"/>
      <c r="CB2" s="584"/>
      <c r="CC2" s="584"/>
      <c r="CD2" s="584"/>
      <c r="CE2" s="584"/>
      <c r="CF2" s="584"/>
      <c r="CG2" s="584"/>
      <c r="CI2" s="312"/>
      <c r="CM2" s="258"/>
      <c r="CN2" s="1405"/>
      <c r="CO2" s="258"/>
      <c r="CP2" s="239"/>
      <c r="CQ2" s="239"/>
      <c r="CR2" s="239"/>
      <c r="CS2" s="239"/>
      <c r="CT2" s="239"/>
      <c r="CU2" s="239"/>
      <c r="CV2" s="239"/>
      <c r="CW2" s="239"/>
      <c r="CX2" s="239"/>
      <c r="CY2" s="239"/>
      <c r="CZ2" s="239"/>
      <c r="DA2" s="239"/>
      <c r="DB2" s="239"/>
      <c r="DC2" s="239"/>
      <c r="DD2" s="239"/>
      <c r="DE2" s="239"/>
      <c r="DF2" s="239"/>
      <c r="DG2" s="239"/>
      <c r="DH2" s="239"/>
      <c r="DI2" s="239"/>
      <c r="DJ2" s="239"/>
      <c r="DK2" s="239"/>
      <c r="DL2" s="239"/>
      <c r="DM2" s="239"/>
      <c r="DN2" s="239"/>
      <c r="DO2" s="239"/>
      <c r="DP2" s="239"/>
      <c r="DQ2" s="239"/>
      <c r="DR2" s="239"/>
      <c r="DS2" s="239"/>
      <c r="DT2" s="239"/>
      <c r="DU2" s="239"/>
      <c r="DV2" s="239"/>
      <c r="DW2" s="239"/>
      <c r="DX2" s="239"/>
      <c r="DY2" s="239"/>
      <c r="DZ2" s="239"/>
      <c r="EA2" s="239"/>
      <c r="EB2" s="239"/>
      <c r="EC2" s="239"/>
      <c r="ED2" s="239"/>
      <c r="EE2" s="239"/>
      <c r="EF2" s="239"/>
      <c r="EG2" s="239"/>
      <c r="EH2" s="239"/>
      <c r="EI2" s="239"/>
      <c r="EJ2" s="239"/>
      <c r="EK2" s="239"/>
      <c r="EL2" s="239"/>
      <c r="EM2" s="239"/>
      <c r="EN2" s="239"/>
      <c r="EO2" s="239"/>
      <c r="EP2" s="239"/>
      <c r="EQ2" s="239"/>
      <c r="ER2" s="239"/>
      <c r="ES2" s="239"/>
      <c r="ET2" s="239"/>
      <c r="EU2" s="239"/>
      <c r="EV2" s="239"/>
      <c r="EW2" s="239"/>
      <c r="EX2" s="239"/>
      <c r="EY2" s="239"/>
      <c r="EZ2" s="239"/>
      <c r="FA2" s="239"/>
      <c r="FB2" s="239"/>
      <c r="FC2" s="239"/>
      <c r="FD2" s="239"/>
      <c r="FE2" s="239"/>
      <c r="FF2" s="239"/>
      <c r="FG2" s="239"/>
      <c r="FH2" s="239"/>
      <c r="FI2" s="239"/>
      <c r="FJ2" s="239"/>
      <c r="FK2" s="239"/>
      <c r="FL2" s="239"/>
      <c r="FM2" s="239"/>
      <c r="FN2" s="239"/>
      <c r="FO2" s="239"/>
      <c r="FP2" s="239"/>
      <c r="FQ2" s="239"/>
      <c r="FR2" s="239"/>
      <c r="FS2" s="258"/>
    </row>
    <row r="3" spans="2:177" s="1406" customFormat="1" ht="47.25" customHeight="1">
      <c r="B3" s="2924" t="s">
        <v>9925</v>
      </c>
      <c r="C3" s="2924"/>
      <c r="D3" s="2924"/>
      <c r="E3" s="2924"/>
      <c r="F3" s="2924"/>
      <c r="G3" s="2924"/>
      <c r="H3" s="2924"/>
      <c r="I3" s="2924"/>
      <c r="J3" s="2924"/>
      <c r="K3" s="2924"/>
      <c r="L3" s="2924"/>
      <c r="M3" s="2924"/>
      <c r="N3" s="2924"/>
      <c r="O3" s="2924"/>
      <c r="P3" s="2924"/>
      <c r="Q3" s="2924"/>
      <c r="R3" s="2924"/>
      <c r="S3" s="2924"/>
      <c r="T3" s="2924"/>
      <c r="U3" s="2480"/>
      <c r="V3" s="2480"/>
      <c r="W3" s="2480"/>
      <c r="X3" s="2480"/>
      <c r="Y3" s="2480"/>
      <c r="Z3" s="2480"/>
      <c r="AA3" s="2480"/>
      <c r="AB3" s="2480"/>
      <c r="AC3" s="2480"/>
      <c r="AD3" s="2480"/>
      <c r="AE3" s="2480"/>
      <c r="AF3" s="2480"/>
      <c r="AG3" s="2480"/>
      <c r="AH3" s="2480"/>
      <c r="AI3" s="2480"/>
      <c r="AJ3" s="2480"/>
      <c r="AK3" s="2480"/>
      <c r="AL3" s="2480"/>
      <c r="AM3" s="2480"/>
      <c r="AN3" s="2480"/>
      <c r="AO3" s="2480"/>
      <c r="AP3" s="2480"/>
      <c r="AQ3" s="2480"/>
      <c r="AR3" s="2480"/>
      <c r="AS3" s="2480"/>
      <c r="AT3" s="2480"/>
      <c r="AU3" s="2480"/>
      <c r="AV3" s="2480"/>
      <c r="AW3" s="2480"/>
      <c r="AX3" s="2480"/>
      <c r="AY3" s="2480"/>
      <c r="AZ3" s="2480"/>
      <c r="BA3" s="2480"/>
      <c r="BB3" s="2480"/>
      <c r="BC3" s="2480"/>
      <c r="BD3" s="2480"/>
      <c r="BE3" s="2480"/>
      <c r="BF3" s="2480"/>
      <c r="BG3" s="2480"/>
      <c r="BH3" s="2480"/>
      <c r="BI3" s="2480"/>
      <c r="BJ3" s="2480"/>
      <c r="BK3" s="2480"/>
      <c r="BL3" s="2480"/>
      <c r="BM3" s="2480"/>
      <c r="BN3" s="2480"/>
      <c r="BO3" s="2480"/>
      <c r="BP3" s="2480"/>
      <c r="BQ3" s="2480"/>
      <c r="BR3" s="2480"/>
      <c r="BS3" s="2480"/>
      <c r="BT3" s="2480"/>
      <c r="BU3" s="2480"/>
      <c r="BV3" s="2480"/>
      <c r="BW3" s="2480"/>
      <c r="BX3" s="2480"/>
      <c r="BY3" s="2480"/>
      <c r="BZ3" s="2480"/>
      <c r="CA3" s="2480"/>
      <c r="CB3" s="2480"/>
      <c r="CC3" s="2480"/>
      <c r="CD3" s="2480"/>
      <c r="CE3" s="2480"/>
      <c r="CF3" s="2480"/>
      <c r="CG3" s="2480"/>
      <c r="CH3" s="2480"/>
      <c r="CI3" s="2480"/>
      <c r="CJ3" s="2480"/>
      <c r="CK3" s="2480"/>
      <c r="CM3" s="258"/>
      <c r="CN3" s="1327" t="s">
        <v>6027</v>
      </c>
      <c r="CO3" s="258"/>
      <c r="CP3" s="239"/>
      <c r="CQ3" s="239"/>
      <c r="CR3" s="239"/>
      <c r="CS3" s="239"/>
      <c r="CT3" s="239"/>
      <c r="CU3" s="239"/>
      <c r="CV3" s="239"/>
      <c r="CW3" s="239"/>
      <c r="CX3" s="239"/>
      <c r="CY3" s="239"/>
      <c r="CZ3" s="239"/>
      <c r="DA3" s="239"/>
      <c r="DB3" s="239"/>
      <c r="DC3" s="239"/>
      <c r="DD3" s="239"/>
      <c r="DE3" s="239"/>
      <c r="DF3" s="239"/>
      <c r="DG3" s="239"/>
      <c r="DH3" s="239"/>
      <c r="DI3" s="239"/>
      <c r="DJ3" s="239"/>
      <c r="DK3" s="239"/>
      <c r="DL3" s="239"/>
      <c r="DM3" s="239"/>
      <c r="DN3" s="239"/>
      <c r="DO3" s="239"/>
      <c r="DP3" s="239"/>
      <c r="DQ3" s="239"/>
      <c r="DR3" s="239"/>
      <c r="DS3" s="239"/>
      <c r="DT3" s="239"/>
      <c r="DU3" s="239"/>
      <c r="DV3" s="239"/>
      <c r="DW3" s="239"/>
      <c r="DX3" s="239"/>
      <c r="DY3" s="239"/>
      <c r="DZ3" s="239"/>
      <c r="EA3" s="239"/>
      <c r="EB3" s="239"/>
      <c r="EC3" s="239"/>
      <c r="ED3" s="239"/>
      <c r="EE3" s="239"/>
      <c r="EF3" s="239"/>
      <c r="EG3" s="239"/>
      <c r="EH3" s="239"/>
      <c r="EI3" s="239"/>
      <c r="EJ3" s="239"/>
      <c r="EK3" s="239"/>
      <c r="EL3" s="239"/>
      <c r="EM3" s="239"/>
      <c r="EN3" s="239"/>
      <c r="EO3" s="239"/>
      <c r="EP3" s="239"/>
      <c r="EQ3" s="239"/>
      <c r="ER3" s="239"/>
      <c r="ES3" s="239"/>
      <c r="ET3" s="239"/>
      <c r="EU3" s="239"/>
      <c r="EV3" s="239"/>
      <c r="EW3" s="239"/>
      <c r="EX3" s="239"/>
      <c r="EY3" s="239"/>
      <c r="EZ3" s="239"/>
      <c r="FA3" s="239"/>
      <c r="FB3" s="239"/>
      <c r="FC3" s="239"/>
      <c r="FD3" s="239"/>
      <c r="FE3" s="239"/>
      <c r="FF3" s="239"/>
      <c r="FG3" s="239"/>
      <c r="FH3" s="239"/>
      <c r="FI3" s="239"/>
      <c r="FJ3" s="239"/>
      <c r="FK3" s="239"/>
      <c r="FL3" s="239"/>
      <c r="FM3" s="239"/>
      <c r="FN3" s="239"/>
      <c r="FO3" s="239"/>
      <c r="FP3" s="239"/>
      <c r="FQ3" s="239"/>
      <c r="FR3" s="239"/>
      <c r="FS3" s="258"/>
    </row>
    <row r="4" spans="2:177" ht="17.25" thickBot="1">
      <c r="B4" s="1407"/>
      <c r="C4" s="1407"/>
      <c r="D4" s="1407"/>
      <c r="E4" s="1407"/>
      <c r="F4" s="1407"/>
      <c r="G4" s="1407"/>
      <c r="H4" s="1407"/>
      <c r="I4" s="1407"/>
      <c r="J4" s="1407"/>
      <c r="K4" s="1407"/>
      <c r="L4" s="1407"/>
      <c r="M4" s="1407"/>
      <c r="N4" s="1407"/>
      <c r="O4" s="1407"/>
      <c r="P4" s="1407"/>
      <c r="Q4" s="1407"/>
      <c r="R4" s="1407"/>
      <c r="S4" s="1407"/>
      <c r="T4" s="1407"/>
      <c r="U4" s="1407"/>
      <c r="V4" s="1407"/>
      <c r="W4" s="1407"/>
      <c r="X4" s="1407"/>
      <c r="Y4" s="1407"/>
      <c r="Z4" s="1407"/>
      <c r="AA4" s="1407"/>
      <c r="AB4" s="1407"/>
      <c r="AC4" s="1407"/>
      <c r="AD4" s="1407"/>
      <c r="AE4" s="1407"/>
      <c r="AF4" s="1407"/>
      <c r="AG4" s="1407"/>
      <c r="AH4" s="1407"/>
      <c r="AI4" s="1407"/>
      <c r="AJ4" s="1407"/>
      <c r="AK4" s="1407"/>
      <c r="AL4" s="1407"/>
      <c r="AM4" s="1407"/>
      <c r="AN4" s="1407"/>
      <c r="AO4" s="1407"/>
      <c r="AP4" s="1407"/>
      <c r="AQ4" s="1407"/>
      <c r="AR4" s="1407"/>
      <c r="AS4" s="1407"/>
      <c r="AT4" s="1407"/>
      <c r="AU4" s="1407"/>
      <c r="AV4" s="1407"/>
      <c r="AW4" s="1407"/>
      <c r="AX4" s="1407"/>
      <c r="AY4" s="1407"/>
      <c r="AZ4" s="1407"/>
      <c r="BA4" s="1407"/>
      <c r="BB4" s="1407"/>
      <c r="BC4" s="1407"/>
      <c r="BD4" s="1407"/>
      <c r="BE4" s="1407"/>
      <c r="BF4" s="1407"/>
      <c r="BG4" s="1407"/>
      <c r="BH4" s="1407"/>
      <c r="BI4" s="1407"/>
      <c r="BJ4" s="1407"/>
      <c r="BK4" s="1407"/>
      <c r="BL4" s="1407"/>
      <c r="BM4" s="1407"/>
      <c r="BN4" s="1407"/>
      <c r="BO4" s="1407"/>
      <c r="BP4" s="1407"/>
      <c r="BQ4" s="1407"/>
      <c r="BR4" s="1407"/>
      <c r="BS4" s="1407"/>
      <c r="BT4" s="1407"/>
      <c r="BU4" s="1407"/>
      <c r="BV4" s="1407"/>
      <c r="BW4" s="1407"/>
      <c r="BX4" s="1407"/>
      <c r="BY4" s="1407"/>
      <c r="BZ4" s="1407"/>
      <c r="CA4" s="1407"/>
      <c r="CB4" s="1407"/>
      <c r="CC4" s="1407"/>
      <c r="CD4" s="1407"/>
      <c r="CE4" s="1407"/>
      <c r="CM4" s="258"/>
      <c r="CN4" s="239"/>
      <c r="CO4" s="258"/>
      <c r="CP4" s="239"/>
      <c r="CQ4" s="239"/>
      <c r="CR4" s="239"/>
      <c r="CS4" s="239"/>
      <c r="CT4" s="239"/>
      <c r="CU4" s="239"/>
      <c r="CV4" s="239"/>
      <c r="CW4" s="239"/>
      <c r="CX4" s="239"/>
      <c r="CY4" s="239"/>
      <c r="CZ4" s="239"/>
      <c r="DA4" s="239"/>
      <c r="DB4" s="239"/>
      <c r="DC4" s="239"/>
      <c r="DD4" s="239"/>
      <c r="DE4" s="239"/>
      <c r="DF4" s="239"/>
      <c r="DG4" s="239"/>
      <c r="DH4" s="239"/>
      <c r="DI4" s="239"/>
      <c r="DJ4" s="239"/>
      <c r="DK4" s="239"/>
      <c r="DL4" s="239"/>
      <c r="DM4" s="239"/>
      <c r="DN4" s="239"/>
      <c r="DO4" s="239"/>
      <c r="DP4" s="239"/>
      <c r="DQ4" s="239"/>
      <c r="DR4" s="239"/>
      <c r="DS4" s="239"/>
      <c r="DT4" s="239"/>
      <c r="DU4" s="239"/>
      <c r="DV4" s="239"/>
      <c r="DW4" s="239"/>
      <c r="DX4" s="239"/>
      <c r="DY4" s="239"/>
      <c r="DZ4" s="239"/>
      <c r="EA4" s="239"/>
      <c r="EB4" s="239"/>
      <c r="EC4" s="239"/>
      <c r="ED4" s="239"/>
      <c r="EE4" s="239"/>
      <c r="EF4" s="239"/>
      <c r="EG4" s="239"/>
      <c r="EH4" s="239"/>
      <c r="EI4" s="239"/>
      <c r="EJ4" s="239"/>
      <c r="EK4" s="239"/>
      <c r="EL4" s="239"/>
      <c r="EM4" s="239"/>
      <c r="EN4" s="239"/>
      <c r="EO4" s="239"/>
      <c r="EP4" s="239"/>
      <c r="EQ4" s="239"/>
      <c r="ER4" s="239"/>
      <c r="ES4" s="239"/>
      <c r="ET4" s="239"/>
      <c r="EU4" s="239"/>
      <c r="EV4" s="239"/>
      <c r="EW4" s="239"/>
      <c r="EX4" s="239"/>
      <c r="EY4" s="239"/>
      <c r="EZ4" s="239"/>
      <c r="FA4" s="239"/>
      <c r="FB4" s="239"/>
      <c r="FC4" s="239"/>
      <c r="FD4" s="239"/>
      <c r="FE4" s="239"/>
      <c r="FF4" s="239"/>
      <c r="FG4" s="239"/>
      <c r="FH4" s="239"/>
      <c r="FI4" s="239"/>
      <c r="FJ4" s="239"/>
      <c r="FK4" s="239"/>
      <c r="FL4" s="239"/>
      <c r="FM4" s="239"/>
      <c r="FN4" s="239"/>
      <c r="FO4" s="239"/>
      <c r="FP4" s="239"/>
      <c r="FQ4" s="239"/>
      <c r="FR4" s="239"/>
      <c r="FS4" s="258"/>
    </row>
    <row r="5" spans="2:177" s="207" customFormat="1" ht="46.5" thickTop="1" thickBot="1">
      <c r="B5" s="499" t="s">
        <v>6029</v>
      </c>
      <c r="C5" s="500" t="s">
        <v>6030</v>
      </c>
      <c r="D5" s="500" t="s">
        <v>5926</v>
      </c>
      <c r="E5" s="500" t="s">
        <v>18</v>
      </c>
      <c r="F5" s="500" t="s">
        <v>31</v>
      </c>
      <c r="G5" s="500" t="s">
        <v>42</v>
      </c>
      <c r="H5" s="500" t="s">
        <v>52</v>
      </c>
      <c r="I5" s="500" t="s">
        <v>65</v>
      </c>
      <c r="J5" s="500" t="s">
        <v>75</v>
      </c>
      <c r="K5" s="500" t="s">
        <v>88</v>
      </c>
      <c r="L5" s="500" t="s">
        <v>99</v>
      </c>
      <c r="M5" s="500" t="s">
        <v>111</v>
      </c>
      <c r="N5" s="500" t="s">
        <v>125</v>
      </c>
      <c r="O5" s="500" t="s">
        <v>135</v>
      </c>
      <c r="P5" s="500" t="s">
        <v>146</v>
      </c>
      <c r="Q5" s="500" t="s">
        <v>159</v>
      </c>
      <c r="R5" s="500" t="s">
        <v>170</v>
      </c>
      <c r="S5" s="500" t="s">
        <v>183</v>
      </c>
      <c r="T5" s="500" t="s">
        <v>194</v>
      </c>
      <c r="U5" s="500" t="s">
        <v>207</v>
      </c>
      <c r="V5" s="500" t="s">
        <v>217</v>
      </c>
      <c r="W5" s="500" t="s">
        <v>230</v>
      </c>
      <c r="X5" s="500" t="s">
        <v>241</v>
      </c>
      <c r="Y5" s="500" t="s">
        <v>254</v>
      </c>
      <c r="Z5" s="500" t="s">
        <v>264</v>
      </c>
      <c r="AA5" s="500" t="s">
        <v>275</v>
      </c>
      <c r="AB5" s="500" t="s">
        <v>287</v>
      </c>
      <c r="AC5" s="500" t="s">
        <v>298</v>
      </c>
      <c r="AD5" s="500" t="s">
        <v>310</v>
      </c>
      <c r="AE5" s="500" t="s">
        <v>320</v>
      </c>
      <c r="AF5" s="500" t="s">
        <v>329</v>
      </c>
      <c r="AG5" s="500" t="s">
        <v>340</v>
      </c>
      <c r="AH5" s="500" t="s">
        <v>349</v>
      </c>
      <c r="AI5" s="500" t="s">
        <v>355</v>
      </c>
      <c r="AJ5" s="500" t="s">
        <v>362</v>
      </c>
      <c r="AK5" s="500" t="s">
        <v>369</v>
      </c>
      <c r="AL5" s="500" t="s">
        <v>376</v>
      </c>
      <c r="AM5" s="500" t="s">
        <v>383</v>
      </c>
      <c r="AN5" s="500" t="s">
        <v>390</v>
      </c>
      <c r="AO5" s="500" t="s">
        <v>396</v>
      </c>
      <c r="AP5" s="500" t="s">
        <v>403</v>
      </c>
      <c r="AQ5" s="500" t="s">
        <v>410</v>
      </c>
      <c r="AR5" s="500" t="s">
        <v>417</v>
      </c>
      <c r="AS5" s="500" t="s">
        <v>424</v>
      </c>
      <c r="AT5" s="500" t="s">
        <v>430</v>
      </c>
      <c r="AU5" s="500" t="s">
        <v>436</v>
      </c>
      <c r="AV5" s="500" t="s">
        <v>443</v>
      </c>
      <c r="AW5" s="500" t="s">
        <v>450</v>
      </c>
      <c r="AX5" s="500" t="s">
        <v>456</v>
      </c>
      <c r="AY5" s="500" t="s">
        <v>462</v>
      </c>
      <c r="AZ5" s="500" t="s">
        <v>468</v>
      </c>
      <c r="BA5" s="500" t="s">
        <v>474</v>
      </c>
      <c r="BB5" s="500" t="s">
        <v>480</v>
      </c>
      <c r="BC5" s="500" t="s">
        <v>485</v>
      </c>
      <c r="BD5" s="500" t="s">
        <v>490</v>
      </c>
      <c r="BE5" s="500" t="s">
        <v>495</v>
      </c>
      <c r="BF5" s="500" t="s">
        <v>500</v>
      </c>
      <c r="BG5" s="500" t="s">
        <v>505</v>
      </c>
      <c r="BH5" s="500" t="s">
        <v>510</v>
      </c>
      <c r="BI5" s="500" t="s">
        <v>515</v>
      </c>
      <c r="BJ5" s="500" t="s">
        <v>519</v>
      </c>
      <c r="BK5" s="500" t="s">
        <v>522</v>
      </c>
      <c r="BL5" s="500" t="s">
        <v>525</v>
      </c>
      <c r="BM5" s="500" t="s">
        <v>528</v>
      </c>
      <c r="BN5" s="500" t="s">
        <v>531</v>
      </c>
      <c r="BO5" s="500" t="s">
        <v>534</v>
      </c>
      <c r="BP5" s="500" t="s">
        <v>537</v>
      </c>
      <c r="BQ5" s="500" t="s">
        <v>540</v>
      </c>
      <c r="BR5" s="500" t="s">
        <v>543</v>
      </c>
      <c r="BS5" s="500" t="s">
        <v>546</v>
      </c>
      <c r="BT5" s="500" t="s">
        <v>548</v>
      </c>
      <c r="BU5" s="500" t="s">
        <v>550</v>
      </c>
      <c r="BV5" s="500" t="s">
        <v>552</v>
      </c>
      <c r="BW5" s="500" t="s">
        <v>554</v>
      </c>
      <c r="BX5" s="500" t="s">
        <v>556</v>
      </c>
      <c r="BY5" s="500" t="s">
        <v>558</v>
      </c>
      <c r="BZ5" s="500" t="s">
        <v>560</v>
      </c>
      <c r="CA5" s="500" t="s">
        <v>562</v>
      </c>
      <c r="CB5" s="500" t="s">
        <v>564</v>
      </c>
      <c r="CC5" s="500" t="s">
        <v>566</v>
      </c>
      <c r="CD5" s="500" t="s">
        <v>567</v>
      </c>
      <c r="CE5" s="500" t="s">
        <v>568</v>
      </c>
      <c r="CF5" s="500" t="s">
        <v>569</v>
      </c>
      <c r="CG5" s="501" t="s">
        <v>6106</v>
      </c>
      <c r="CH5" s="1408"/>
      <c r="CI5" s="503" t="s">
        <v>6034</v>
      </c>
      <c r="CK5" s="503" t="s">
        <v>6035</v>
      </c>
      <c r="CM5" s="258"/>
      <c r="CN5" s="239"/>
      <c r="CO5" s="258"/>
      <c r="CP5" s="2911" t="s">
        <v>6028</v>
      </c>
      <c r="CQ5" s="2911"/>
      <c r="CR5" s="2911"/>
      <c r="CS5" s="2911"/>
      <c r="CT5" s="2911"/>
      <c r="CU5" s="2911"/>
      <c r="CV5" s="2911"/>
      <c r="CW5" s="2911"/>
      <c r="CX5" s="2911"/>
      <c r="CY5" s="2911"/>
      <c r="CZ5" s="2911"/>
      <c r="DA5" s="2911"/>
      <c r="DB5" s="2911"/>
      <c r="DC5" s="2911"/>
      <c r="DD5" s="2911"/>
      <c r="DE5" s="2911"/>
      <c r="DF5" s="2911"/>
      <c r="DG5" s="2911"/>
      <c r="DH5" s="2911"/>
      <c r="DI5" s="2911"/>
      <c r="DJ5" s="2911"/>
      <c r="DK5" s="2911"/>
      <c r="DL5" s="2911"/>
      <c r="DM5" s="2911"/>
      <c r="DN5" s="2911"/>
      <c r="DO5" s="2911"/>
      <c r="DP5" s="2911"/>
      <c r="DQ5" s="2911"/>
      <c r="DR5" s="2911"/>
      <c r="DS5" s="2911"/>
      <c r="DT5" s="2911"/>
      <c r="DU5" s="2911"/>
      <c r="DV5" s="2911"/>
      <c r="DW5" s="2911"/>
      <c r="DX5" s="2911"/>
      <c r="DY5" s="2911"/>
      <c r="DZ5" s="2911"/>
      <c r="EA5" s="2911"/>
      <c r="EB5" s="2911"/>
      <c r="EC5" s="2911"/>
      <c r="ED5" s="2911"/>
      <c r="EE5" s="2911"/>
      <c r="EF5" s="2911"/>
      <c r="EG5" s="2911"/>
      <c r="EH5" s="2911"/>
      <c r="EI5" s="2911"/>
      <c r="EJ5" s="2911"/>
      <c r="EK5" s="2911"/>
      <c r="EL5" s="2911"/>
      <c r="EM5" s="2911"/>
      <c r="EN5" s="2911"/>
      <c r="EO5" s="2911"/>
      <c r="EP5" s="2911"/>
      <c r="EQ5" s="2911"/>
      <c r="ER5" s="2911"/>
      <c r="ES5" s="2911"/>
      <c r="ET5" s="2911"/>
      <c r="EU5" s="2911"/>
      <c r="EV5" s="2911"/>
      <c r="EW5" s="2911"/>
      <c r="EX5" s="2911"/>
      <c r="EY5" s="2911"/>
      <c r="EZ5" s="2911"/>
      <c r="FA5" s="2911"/>
      <c r="FB5" s="2911"/>
      <c r="FC5" s="2911"/>
      <c r="FD5" s="2911"/>
      <c r="FE5" s="2911"/>
      <c r="FF5" s="2911"/>
      <c r="FG5" s="2911"/>
      <c r="FH5" s="2911"/>
      <c r="FI5" s="2911"/>
      <c r="FJ5" s="2911"/>
      <c r="FK5" s="2911"/>
      <c r="FL5" s="2911"/>
      <c r="FM5" s="2911"/>
      <c r="FN5" s="2911"/>
      <c r="FO5" s="2911"/>
      <c r="FP5" s="2911"/>
      <c r="FQ5" s="2911"/>
      <c r="FR5" s="2911"/>
      <c r="FS5" s="258"/>
    </row>
    <row r="6" spans="2:177" s="207" customFormat="1" ht="15.75" customHeight="1" thickTop="1" thickBot="1">
      <c r="B6" s="926"/>
      <c r="C6" s="1408"/>
      <c r="D6" s="1408"/>
      <c r="E6" s="1408"/>
      <c r="F6" s="1408"/>
      <c r="G6" s="1408"/>
      <c r="H6" s="1408"/>
      <c r="I6" s="1408"/>
      <c r="J6" s="1408"/>
      <c r="K6" s="1408"/>
      <c r="L6" s="1408"/>
      <c r="M6" s="1408"/>
      <c r="N6" s="1408"/>
      <c r="O6" s="1408"/>
      <c r="P6" s="1408"/>
      <c r="Q6" s="1408"/>
      <c r="R6" s="1408"/>
      <c r="S6" s="1408"/>
      <c r="T6" s="1408"/>
      <c r="U6" s="1408"/>
      <c r="V6" s="1408"/>
      <c r="W6" s="1408"/>
      <c r="X6" s="1408"/>
      <c r="Y6" s="1408"/>
      <c r="Z6" s="1408"/>
      <c r="AA6" s="1408"/>
      <c r="AB6" s="1408"/>
      <c r="AC6" s="1408"/>
      <c r="AD6" s="1408"/>
      <c r="AE6" s="1408"/>
      <c r="AF6" s="1408"/>
      <c r="AG6" s="1408"/>
      <c r="AH6" s="1408"/>
      <c r="AI6" s="1408"/>
      <c r="AJ6" s="1408"/>
      <c r="AK6" s="1408"/>
      <c r="AL6" s="1408"/>
      <c r="AM6" s="1408"/>
      <c r="AN6" s="1408"/>
      <c r="AO6" s="1408"/>
      <c r="AP6" s="1408"/>
      <c r="AQ6" s="1408"/>
      <c r="AR6" s="1408"/>
      <c r="AS6" s="1408"/>
      <c r="AT6" s="1408"/>
      <c r="AU6" s="1408"/>
      <c r="AV6" s="1408"/>
      <c r="AW6" s="1408"/>
      <c r="AX6" s="1408"/>
      <c r="AY6" s="1408"/>
      <c r="AZ6" s="1408"/>
      <c r="BA6" s="1408"/>
      <c r="BB6" s="1408"/>
      <c r="BC6" s="1408"/>
      <c r="BD6" s="1408"/>
      <c r="BE6" s="1408"/>
      <c r="BF6" s="1408"/>
      <c r="BG6" s="1408"/>
      <c r="BH6" s="1408"/>
      <c r="BI6" s="1408"/>
      <c r="BJ6" s="1408"/>
      <c r="BK6" s="1408"/>
      <c r="BL6" s="1408"/>
      <c r="BM6" s="1408"/>
      <c r="BN6" s="1408"/>
      <c r="BO6" s="1408"/>
      <c r="BP6" s="1408"/>
      <c r="BQ6" s="1408"/>
      <c r="BR6" s="1408"/>
      <c r="BS6" s="1408"/>
      <c r="BT6" s="1408"/>
      <c r="BU6" s="1408"/>
      <c r="BV6" s="1408"/>
      <c r="BW6" s="1408"/>
      <c r="BX6" s="1408"/>
      <c r="BY6" s="1408"/>
      <c r="BZ6" s="1408"/>
      <c r="CA6" s="1408"/>
      <c r="CB6" s="1408"/>
      <c r="CC6" s="1408"/>
      <c r="CD6" s="1408"/>
      <c r="CE6" s="1408"/>
      <c r="CF6" s="1408"/>
      <c r="CG6" s="1408"/>
      <c r="CH6" s="1408"/>
      <c r="CI6" s="312"/>
      <c r="CM6" s="258"/>
      <c r="CN6" s="239"/>
      <c r="CO6" s="258"/>
      <c r="CP6" s="321" t="s">
        <v>6036</v>
      </c>
      <c r="CQ6" s="321"/>
      <c r="CR6" s="239"/>
      <c r="CS6" s="239"/>
      <c r="CT6" s="239"/>
      <c r="CU6" s="239"/>
      <c r="CV6" s="239"/>
      <c r="CW6" s="239"/>
      <c r="CX6" s="239"/>
      <c r="CY6" s="239"/>
      <c r="CZ6" s="239"/>
      <c r="DA6" s="239"/>
      <c r="DB6" s="239"/>
      <c r="DC6" s="239"/>
      <c r="DD6" s="239"/>
      <c r="DE6" s="239"/>
      <c r="DF6" s="239"/>
      <c r="DG6" s="239"/>
      <c r="DH6" s="239"/>
      <c r="DI6" s="239"/>
      <c r="DJ6" s="239"/>
      <c r="DK6" s="239"/>
      <c r="DL6" s="239"/>
      <c r="DM6" s="239"/>
      <c r="DN6" s="239"/>
      <c r="DO6" s="239"/>
      <c r="DP6" s="239"/>
      <c r="DQ6" s="239"/>
      <c r="DR6" s="239"/>
      <c r="DS6" s="239"/>
      <c r="DT6" s="239"/>
      <c r="DU6" s="239"/>
      <c r="DV6" s="239"/>
      <c r="DW6" s="239"/>
      <c r="DX6" s="239"/>
      <c r="DY6" s="239"/>
      <c r="DZ6" s="239"/>
      <c r="EA6" s="239"/>
      <c r="EB6" s="239"/>
      <c r="EC6" s="239"/>
      <c r="ED6" s="239"/>
      <c r="EE6" s="239"/>
      <c r="EF6" s="239"/>
      <c r="EG6" s="239"/>
      <c r="EH6" s="239"/>
      <c r="EI6" s="239"/>
      <c r="EJ6" s="239"/>
      <c r="EK6" s="239"/>
      <c r="EL6" s="239"/>
      <c r="EM6" s="239"/>
      <c r="EN6" s="239"/>
      <c r="EO6" s="239"/>
      <c r="EP6" s="239"/>
      <c r="EQ6" s="239"/>
      <c r="ER6" s="239"/>
      <c r="ES6" s="239"/>
      <c r="ET6" s="239"/>
      <c r="EU6" s="239"/>
      <c r="EV6" s="239"/>
      <c r="EW6" s="239"/>
      <c r="EX6" s="239"/>
      <c r="EY6" s="239"/>
      <c r="EZ6" s="239"/>
      <c r="FA6" s="239"/>
      <c r="FB6" s="239"/>
      <c r="FC6" s="239"/>
      <c r="FD6" s="239"/>
      <c r="FE6" s="239"/>
      <c r="FF6" s="239"/>
      <c r="FG6" s="239"/>
      <c r="FH6" s="239"/>
      <c r="FI6" s="239"/>
      <c r="FJ6" s="239"/>
      <c r="FK6" s="239"/>
      <c r="FL6" s="239"/>
      <c r="FM6" s="239"/>
      <c r="FN6" s="239"/>
      <c r="FO6" s="239"/>
      <c r="FP6" s="239"/>
      <c r="FQ6" s="239"/>
      <c r="FR6" s="239"/>
      <c r="FS6" s="258"/>
    </row>
    <row r="7" spans="2:177" s="207" customFormat="1" ht="15.75" customHeight="1" thickTop="1" thickBot="1">
      <c r="B7" s="445" t="s">
        <v>9926</v>
      </c>
      <c r="C7" s="536"/>
      <c r="D7" s="536"/>
      <c r="E7" s="1068"/>
      <c r="F7" s="1068"/>
      <c r="G7" s="1068"/>
      <c r="H7" s="1068"/>
      <c r="I7" s="1068"/>
      <c r="J7" s="1068"/>
      <c r="K7" s="1068"/>
      <c r="L7" s="1068"/>
      <c r="M7" s="1068"/>
      <c r="N7" s="1068"/>
      <c r="O7" s="1068"/>
      <c r="P7" s="1068"/>
      <c r="Q7" s="1068"/>
      <c r="R7" s="1068"/>
      <c r="S7" s="1068"/>
      <c r="T7" s="1068"/>
      <c r="U7" s="1068"/>
      <c r="V7" s="1068"/>
      <c r="W7" s="1068"/>
      <c r="X7" s="1068"/>
      <c r="Y7" s="1068"/>
      <c r="Z7" s="1068"/>
      <c r="AA7" s="1068"/>
      <c r="AB7" s="1068"/>
      <c r="AC7" s="1068"/>
      <c r="AD7" s="1068"/>
      <c r="AE7" s="1068"/>
      <c r="AF7" s="1068"/>
      <c r="AG7" s="1068"/>
      <c r="AH7" s="1068"/>
      <c r="AI7" s="1068"/>
      <c r="AJ7" s="1068"/>
      <c r="AK7" s="1068"/>
      <c r="AL7" s="1068"/>
      <c r="AM7" s="1068"/>
      <c r="AN7" s="1068"/>
      <c r="AO7" s="1068"/>
      <c r="AP7" s="1068"/>
      <c r="AQ7" s="1068"/>
      <c r="AR7" s="1068"/>
      <c r="AS7" s="1068"/>
      <c r="AT7" s="1068"/>
      <c r="AU7" s="1068"/>
      <c r="AV7" s="1068"/>
      <c r="AW7" s="1068"/>
      <c r="AX7" s="1068"/>
      <c r="AY7" s="1068"/>
      <c r="AZ7" s="1068"/>
      <c r="BA7" s="1068"/>
      <c r="BB7" s="1068"/>
      <c r="BC7" s="1068"/>
      <c r="BD7" s="1068"/>
      <c r="BE7" s="1068"/>
      <c r="BF7" s="1068"/>
      <c r="BG7" s="1068"/>
      <c r="BH7" s="1068"/>
      <c r="BI7" s="1068"/>
      <c r="BJ7" s="1068"/>
      <c r="BK7" s="1068"/>
      <c r="BL7" s="1068"/>
      <c r="BM7" s="1068"/>
      <c r="BN7" s="1068"/>
      <c r="BO7" s="1068"/>
      <c r="BP7" s="1068"/>
      <c r="BQ7" s="1068"/>
      <c r="BR7" s="1068"/>
      <c r="BS7" s="1068"/>
      <c r="BT7" s="1068"/>
      <c r="BU7" s="1068"/>
      <c r="BV7" s="1068"/>
      <c r="BW7" s="1068"/>
      <c r="BX7" s="1068"/>
      <c r="BY7" s="1068"/>
      <c r="BZ7" s="1068"/>
      <c r="CA7" s="1068"/>
      <c r="CB7" s="1068"/>
      <c r="CC7" s="1068"/>
      <c r="CD7" s="1068"/>
      <c r="CE7" s="1068"/>
      <c r="CF7" s="1068"/>
      <c r="CG7" s="1068"/>
      <c r="CI7" s="312"/>
      <c r="CM7" s="258"/>
      <c r="CN7" s="1319"/>
      <c r="CO7" s="258"/>
      <c r="CP7" s="239"/>
      <c r="CQ7" s="239"/>
      <c r="CR7" s="239"/>
      <c r="CS7" s="239"/>
      <c r="CT7" s="239"/>
      <c r="CU7" s="239"/>
      <c r="CV7" s="239"/>
      <c r="CW7" s="239"/>
      <c r="CX7" s="239"/>
      <c r="CY7" s="239"/>
      <c r="CZ7" s="239"/>
      <c r="DA7" s="239"/>
      <c r="DB7" s="239"/>
      <c r="DC7" s="239"/>
      <c r="DD7" s="239"/>
      <c r="DE7" s="239"/>
      <c r="DF7" s="239"/>
      <c r="DG7" s="239"/>
      <c r="DH7" s="239"/>
      <c r="DI7" s="239"/>
      <c r="DJ7" s="239"/>
      <c r="DK7" s="239"/>
      <c r="DL7" s="239"/>
      <c r="DM7" s="239"/>
      <c r="DN7" s="239"/>
      <c r="DO7" s="239"/>
      <c r="DP7" s="239"/>
      <c r="DQ7" s="239"/>
      <c r="DR7" s="239"/>
      <c r="DS7" s="239"/>
      <c r="DT7" s="239"/>
      <c r="DU7" s="239"/>
      <c r="DV7" s="239"/>
      <c r="DW7" s="239"/>
      <c r="DX7" s="239"/>
      <c r="DY7" s="239"/>
      <c r="DZ7" s="239"/>
      <c r="EA7" s="239"/>
      <c r="EB7" s="239"/>
      <c r="EC7" s="239"/>
      <c r="ED7" s="239"/>
      <c r="EE7" s="239"/>
      <c r="EF7" s="239"/>
      <c r="EG7" s="239"/>
      <c r="EH7" s="239"/>
      <c r="EI7" s="239"/>
      <c r="EJ7" s="239"/>
      <c r="EK7" s="239"/>
      <c r="EL7" s="239"/>
      <c r="EM7" s="239"/>
      <c r="EN7" s="239"/>
      <c r="EO7" s="239"/>
      <c r="EP7" s="239"/>
      <c r="EQ7" s="239"/>
      <c r="ER7" s="239"/>
      <c r="ES7" s="239"/>
      <c r="ET7" s="239"/>
      <c r="EU7" s="239"/>
      <c r="EV7" s="239"/>
      <c r="EW7" s="239"/>
      <c r="EX7" s="239"/>
      <c r="EY7" s="239"/>
      <c r="EZ7" s="239"/>
      <c r="FA7" s="239"/>
      <c r="FB7" s="239"/>
      <c r="FC7" s="239"/>
      <c r="FD7" s="239"/>
      <c r="FE7" s="239"/>
      <c r="FF7" s="239"/>
      <c r="FG7" s="239"/>
      <c r="FH7" s="239"/>
      <c r="FI7" s="239"/>
      <c r="FJ7" s="239"/>
      <c r="FK7" s="239"/>
      <c r="FL7" s="239"/>
      <c r="FM7" s="239"/>
      <c r="FN7" s="239"/>
      <c r="FO7" s="239"/>
      <c r="FP7" s="239"/>
      <c r="FQ7" s="239"/>
      <c r="FR7" s="239"/>
      <c r="FS7" s="258"/>
    </row>
    <row r="8" spans="2:177" s="207" customFormat="1" ht="15.75" customHeight="1" thickTop="1">
      <c r="B8" s="505" t="s">
        <v>17001</v>
      </c>
      <c r="C8" s="329" t="s">
        <v>9928</v>
      </c>
      <c r="D8" s="329">
        <v>0</v>
      </c>
      <c r="E8" s="1855"/>
      <c r="F8" s="1855"/>
      <c r="G8" s="1855"/>
      <c r="H8" s="1855"/>
      <c r="I8" s="1855"/>
      <c r="J8" s="1855"/>
      <c r="K8" s="1855"/>
      <c r="L8" s="1855"/>
      <c r="M8" s="1855"/>
      <c r="N8" s="1855"/>
      <c r="O8" s="1855"/>
      <c r="P8" s="1855"/>
      <c r="Q8" s="1855"/>
      <c r="R8" s="1855"/>
      <c r="S8" s="1855"/>
      <c r="T8" s="1855"/>
      <c r="U8" s="1855"/>
      <c r="V8" s="1855"/>
      <c r="W8" s="1855"/>
      <c r="X8" s="1855"/>
      <c r="Y8" s="1855"/>
      <c r="Z8" s="1855"/>
      <c r="AA8" s="1855"/>
      <c r="AB8" s="1855"/>
      <c r="AC8" s="1855"/>
      <c r="AD8" s="1855"/>
      <c r="AE8" s="1855"/>
      <c r="AF8" s="1855"/>
      <c r="AG8" s="1855"/>
      <c r="AH8" s="1855"/>
      <c r="AI8" s="1855"/>
      <c r="AJ8" s="1855"/>
      <c r="AK8" s="1855"/>
      <c r="AL8" s="1855"/>
      <c r="AM8" s="1855"/>
      <c r="AN8" s="1855"/>
      <c r="AO8" s="1855"/>
      <c r="AP8" s="1855"/>
      <c r="AQ8" s="1855"/>
      <c r="AR8" s="1855"/>
      <c r="AS8" s="1855"/>
      <c r="AT8" s="1855"/>
      <c r="AU8" s="1855"/>
      <c r="AV8" s="1855"/>
      <c r="AW8" s="1855"/>
      <c r="AX8" s="1855"/>
      <c r="AY8" s="1855"/>
      <c r="AZ8" s="1855"/>
      <c r="BA8" s="1855"/>
      <c r="BB8" s="1855"/>
      <c r="BC8" s="1855"/>
      <c r="BD8" s="1855"/>
      <c r="BE8" s="1855"/>
      <c r="BF8" s="1855"/>
      <c r="BG8" s="1855"/>
      <c r="BH8" s="1855"/>
      <c r="BI8" s="1855"/>
      <c r="BJ8" s="1855"/>
      <c r="BK8" s="1855"/>
      <c r="BL8" s="1855"/>
      <c r="BM8" s="1855"/>
      <c r="BN8" s="1855"/>
      <c r="BO8" s="1855"/>
      <c r="BP8" s="1855"/>
      <c r="BQ8" s="1855"/>
      <c r="BR8" s="1855"/>
      <c r="BS8" s="1855"/>
      <c r="BT8" s="1855"/>
      <c r="BU8" s="1855"/>
      <c r="BV8" s="1855"/>
      <c r="BW8" s="1855"/>
      <c r="BX8" s="1855"/>
      <c r="BY8" s="1855"/>
      <c r="BZ8" s="1855"/>
      <c r="CA8" s="1855"/>
      <c r="CB8" s="1855"/>
      <c r="CC8" s="1855"/>
      <c r="CD8" s="1855"/>
      <c r="CE8" s="1855"/>
      <c r="CF8" s="1855"/>
      <c r="CG8" s="1845"/>
      <c r="CH8" s="312"/>
      <c r="CI8" s="2921" t="s">
        <v>10723</v>
      </c>
      <c r="CK8" s="1409"/>
      <c r="CM8" s="258"/>
      <c r="CN8" s="1319"/>
      <c r="CO8" s="258"/>
      <c r="CP8" s="239"/>
      <c r="CQ8" s="239"/>
      <c r="CR8" s="239"/>
      <c r="CS8" s="239"/>
      <c r="CT8" s="239"/>
      <c r="CU8" s="239"/>
      <c r="CV8" s="239"/>
      <c r="CW8" s="239"/>
      <c r="CX8" s="239"/>
      <c r="CY8" s="239"/>
      <c r="CZ8" s="239"/>
      <c r="DA8" s="239"/>
      <c r="DB8" s="239"/>
      <c r="DC8" s="239"/>
      <c r="DD8" s="239"/>
      <c r="DE8" s="239"/>
      <c r="DF8" s="239"/>
      <c r="DG8" s="239"/>
      <c r="DH8" s="239"/>
      <c r="DI8" s="239"/>
      <c r="DJ8" s="239"/>
      <c r="DK8" s="239"/>
      <c r="DL8" s="239"/>
      <c r="DM8" s="239"/>
      <c r="DN8" s="239"/>
      <c r="DO8" s="239"/>
      <c r="DP8" s="239"/>
      <c r="DQ8" s="239"/>
      <c r="DR8" s="239"/>
      <c r="DS8" s="239"/>
      <c r="DT8" s="239"/>
      <c r="DU8" s="239"/>
      <c r="DV8" s="239"/>
      <c r="DW8" s="239"/>
      <c r="DX8" s="239"/>
      <c r="DY8" s="239"/>
      <c r="DZ8" s="239"/>
      <c r="EA8" s="239"/>
      <c r="EB8" s="239"/>
      <c r="EC8" s="239"/>
      <c r="ED8" s="239"/>
      <c r="EE8" s="239"/>
      <c r="EF8" s="239"/>
      <c r="EG8" s="239"/>
      <c r="EH8" s="239"/>
      <c r="EI8" s="239"/>
      <c r="EJ8" s="239"/>
      <c r="EK8" s="239"/>
      <c r="EL8" s="239"/>
      <c r="EM8" s="239"/>
      <c r="EN8" s="239"/>
      <c r="EO8" s="239"/>
      <c r="EP8" s="239"/>
      <c r="EQ8" s="239"/>
      <c r="ER8" s="239"/>
      <c r="ES8" s="239"/>
      <c r="ET8" s="239"/>
      <c r="EU8" s="239"/>
      <c r="EV8" s="239"/>
      <c r="EW8" s="239"/>
      <c r="EX8" s="239"/>
      <c r="EY8" s="239"/>
      <c r="EZ8" s="239"/>
      <c r="FA8" s="239"/>
      <c r="FB8" s="239"/>
      <c r="FC8" s="239"/>
      <c r="FD8" s="239"/>
      <c r="FE8" s="239"/>
      <c r="FF8" s="239"/>
      <c r="FG8" s="239"/>
      <c r="FH8" s="239"/>
      <c r="FI8" s="239"/>
      <c r="FJ8" s="239"/>
      <c r="FK8" s="239"/>
      <c r="FL8" s="239"/>
      <c r="FM8" s="239"/>
      <c r="FN8" s="239"/>
      <c r="FO8" s="239"/>
      <c r="FP8" s="239"/>
      <c r="FQ8" s="239"/>
      <c r="FR8" s="239"/>
      <c r="FS8" s="258"/>
      <c r="FU8" s="2042"/>
    </row>
    <row r="9" spans="2:177" s="207" customFormat="1" ht="15.75" customHeight="1">
      <c r="B9" s="2038" t="s">
        <v>17002</v>
      </c>
      <c r="C9" s="2039" t="s">
        <v>9928</v>
      </c>
      <c r="D9" s="2039">
        <v>0</v>
      </c>
      <c r="E9" s="2044"/>
      <c r="F9" s="2044"/>
      <c r="G9" s="2044"/>
      <c r="H9" s="2044"/>
      <c r="I9" s="2044"/>
      <c r="J9" s="2044"/>
      <c r="K9" s="2044"/>
      <c r="L9" s="2044"/>
      <c r="M9" s="2044"/>
      <c r="N9" s="2044"/>
      <c r="O9" s="2044"/>
      <c r="P9" s="2044"/>
      <c r="Q9" s="2044"/>
      <c r="R9" s="2044"/>
      <c r="S9" s="2044"/>
      <c r="T9" s="2044"/>
      <c r="U9" s="2044"/>
      <c r="V9" s="2044"/>
      <c r="W9" s="2044"/>
      <c r="X9" s="2044"/>
      <c r="Y9" s="2044"/>
      <c r="Z9" s="2044"/>
      <c r="AA9" s="2044"/>
      <c r="AB9" s="2044"/>
      <c r="AC9" s="2044"/>
      <c r="AD9" s="2044"/>
      <c r="AE9" s="2044"/>
      <c r="AF9" s="2044"/>
      <c r="AG9" s="2044"/>
      <c r="AH9" s="2044"/>
      <c r="AI9" s="2044"/>
      <c r="AJ9" s="2044"/>
      <c r="AK9" s="2044"/>
      <c r="AL9" s="2044"/>
      <c r="AM9" s="2044"/>
      <c r="AN9" s="2044"/>
      <c r="AO9" s="2044"/>
      <c r="AP9" s="2044"/>
      <c r="AQ9" s="2044"/>
      <c r="AR9" s="2044"/>
      <c r="AS9" s="2044"/>
      <c r="AT9" s="2044"/>
      <c r="AU9" s="2044"/>
      <c r="AV9" s="2044"/>
      <c r="AW9" s="2044"/>
      <c r="AX9" s="2044"/>
      <c r="AY9" s="2044"/>
      <c r="AZ9" s="2044"/>
      <c r="BA9" s="2044"/>
      <c r="BB9" s="2044"/>
      <c r="BC9" s="2044"/>
      <c r="BD9" s="2044"/>
      <c r="BE9" s="2044"/>
      <c r="BF9" s="2044"/>
      <c r="BG9" s="2044"/>
      <c r="BH9" s="2044"/>
      <c r="BI9" s="2044"/>
      <c r="BJ9" s="2044"/>
      <c r="BK9" s="2044"/>
      <c r="BL9" s="2044"/>
      <c r="BM9" s="2044"/>
      <c r="BN9" s="2044"/>
      <c r="BO9" s="2044"/>
      <c r="BP9" s="2044"/>
      <c r="BQ9" s="2044"/>
      <c r="BR9" s="2044"/>
      <c r="BS9" s="2044"/>
      <c r="BT9" s="2044"/>
      <c r="BU9" s="2044"/>
      <c r="BV9" s="2044"/>
      <c r="BW9" s="2044"/>
      <c r="BX9" s="2044"/>
      <c r="BY9" s="2044"/>
      <c r="BZ9" s="2044"/>
      <c r="CA9" s="2044"/>
      <c r="CB9" s="2044"/>
      <c r="CC9" s="2044"/>
      <c r="CD9" s="2044"/>
      <c r="CE9" s="2044"/>
      <c r="CF9" s="2044"/>
      <c r="CG9" s="2040"/>
      <c r="CH9" s="312"/>
      <c r="CI9" s="2922"/>
      <c r="CK9" s="2041"/>
      <c r="CM9" s="258"/>
      <c r="CN9" s="1319"/>
      <c r="CO9" s="258"/>
      <c r="CP9" s="239"/>
      <c r="CQ9" s="239"/>
      <c r="CR9" s="239"/>
      <c r="CS9" s="239"/>
      <c r="CT9" s="239"/>
      <c r="CU9" s="239"/>
      <c r="CV9" s="239"/>
      <c r="CW9" s="239"/>
      <c r="CX9" s="239"/>
      <c r="CY9" s="239"/>
      <c r="CZ9" s="239"/>
      <c r="DA9" s="239"/>
      <c r="DB9" s="239"/>
      <c r="DC9" s="239"/>
      <c r="DD9" s="239"/>
      <c r="DE9" s="239"/>
      <c r="DF9" s="239"/>
      <c r="DG9" s="239"/>
      <c r="DH9" s="239"/>
      <c r="DI9" s="239"/>
      <c r="DJ9" s="239"/>
      <c r="DK9" s="239"/>
      <c r="DL9" s="239"/>
      <c r="DM9" s="239"/>
      <c r="DN9" s="239"/>
      <c r="DO9" s="239"/>
      <c r="DP9" s="239"/>
      <c r="DQ9" s="239"/>
      <c r="DR9" s="239"/>
      <c r="DS9" s="239"/>
      <c r="DT9" s="239"/>
      <c r="DU9" s="239"/>
      <c r="DV9" s="239"/>
      <c r="DW9" s="239"/>
      <c r="DX9" s="239"/>
      <c r="DY9" s="239"/>
      <c r="DZ9" s="239"/>
      <c r="EA9" s="239"/>
      <c r="EB9" s="239"/>
      <c r="EC9" s="239"/>
      <c r="ED9" s="239"/>
      <c r="EE9" s="239"/>
      <c r="EF9" s="239"/>
      <c r="EG9" s="239"/>
      <c r="EH9" s="239"/>
      <c r="EI9" s="239"/>
      <c r="EJ9" s="239"/>
      <c r="EK9" s="239"/>
      <c r="EL9" s="239"/>
      <c r="EM9" s="239"/>
      <c r="EN9" s="239"/>
      <c r="EO9" s="239"/>
      <c r="EP9" s="239"/>
      <c r="EQ9" s="239"/>
      <c r="ER9" s="239"/>
      <c r="ES9" s="239"/>
      <c r="ET9" s="239"/>
      <c r="EU9" s="239"/>
      <c r="EV9" s="239"/>
      <c r="EW9" s="239"/>
      <c r="EX9" s="239"/>
      <c r="EY9" s="239"/>
      <c r="EZ9" s="239"/>
      <c r="FA9" s="239"/>
      <c r="FB9" s="239"/>
      <c r="FC9" s="239"/>
      <c r="FD9" s="239"/>
      <c r="FE9" s="239"/>
      <c r="FF9" s="239"/>
      <c r="FG9" s="239"/>
      <c r="FH9" s="239"/>
      <c r="FI9" s="239"/>
      <c r="FJ9" s="239"/>
      <c r="FK9" s="239"/>
      <c r="FL9" s="239"/>
      <c r="FM9" s="239"/>
      <c r="FN9" s="239"/>
      <c r="FO9" s="239"/>
      <c r="FP9" s="239"/>
      <c r="FQ9" s="239"/>
      <c r="FR9" s="239"/>
      <c r="FS9" s="258"/>
    </row>
    <row r="10" spans="2:177" s="207" customFormat="1" ht="15.75" customHeight="1">
      <c r="B10" s="2038" t="s">
        <v>9927</v>
      </c>
      <c r="C10" s="2039" t="s">
        <v>9928</v>
      </c>
      <c r="D10" s="2039">
        <v>0</v>
      </c>
      <c r="E10" s="2306" t="str">
        <f>IFERROR(IF(IF(E8="Other (Specify Below)",E9,E8)=0,"",IF(E8="Other (Specify Below)",E9,E8)),"")</f>
        <v/>
      </c>
      <c r="F10" s="2306" t="str">
        <f t="shared" ref="F10:BQ10" si="0">IFERROR(IF(IF(F8="Other (Specify Below)",F9,F8)=0,"",IF(F8="Other (Specify Below)",F9,F8)),"")</f>
        <v/>
      </c>
      <c r="G10" s="2306" t="str">
        <f t="shared" si="0"/>
        <v/>
      </c>
      <c r="H10" s="2306" t="str">
        <f t="shared" si="0"/>
        <v/>
      </c>
      <c r="I10" s="2306" t="str">
        <f t="shared" si="0"/>
        <v/>
      </c>
      <c r="J10" s="2306" t="str">
        <f t="shared" si="0"/>
        <v/>
      </c>
      <c r="K10" s="2306" t="str">
        <f t="shared" si="0"/>
        <v/>
      </c>
      <c r="L10" s="2306" t="str">
        <f t="shared" si="0"/>
        <v/>
      </c>
      <c r="M10" s="2306" t="str">
        <f t="shared" si="0"/>
        <v/>
      </c>
      <c r="N10" s="2306" t="str">
        <f t="shared" si="0"/>
        <v/>
      </c>
      <c r="O10" s="2306" t="str">
        <f t="shared" si="0"/>
        <v/>
      </c>
      <c r="P10" s="2306" t="str">
        <f t="shared" si="0"/>
        <v/>
      </c>
      <c r="Q10" s="2306" t="str">
        <f t="shared" si="0"/>
        <v/>
      </c>
      <c r="R10" s="2306" t="str">
        <f t="shared" si="0"/>
        <v/>
      </c>
      <c r="S10" s="2306" t="str">
        <f t="shared" si="0"/>
        <v/>
      </c>
      <c r="T10" s="2306" t="str">
        <f t="shared" si="0"/>
        <v/>
      </c>
      <c r="U10" s="2306" t="str">
        <f t="shared" si="0"/>
        <v/>
      </c>
      <c r="V10" s="2306" t="str">
        <f t="shared" si="0"/>
        <v/>
      </c>
      <c r="W10" s="2306" t="str">
        <f t="shared" si="0"/>
        <v/>
      </c>
      <c r="X10" s="2306" t="str">
        <f t="shared" si="0"/>
        <v/>
      </c>
      <c r="Y10" s="2306" t="str">
        <f t="shared" si="0"/>
        <v/>
      </c>
      <c r="Z10" s="2306" t="str">
        <f t="shared" si="0"/>
        <v/>
      </c>
      <c r="AA10" s="2306" t="str">
        <f t="shared" si="0"/>
        <v/>
      </c>
      <c r="AB10" s="2306" t="str">
        <f t="shared" si="0"/>
        <v/>
      </c>
      <c r="AC10" s="2306" t="str">
        <f t="shared" si="0"/>
        <v/>
      </c>
      <c r="AD10" s="2306" t="str">
        <f t="shared" si="0"/>
        <v/>
      </c>
      <c r="AE10" s="2306" t="str">
        <f t="shared" si="0"/>
        <v/>
      </c>
      <c r="AF10" s="2306" t="str">
        <f t="shared" si="0"/>
        <v/>
      </c>
      <c r="AG10" s="2306" t="str">
        <f t="shared" si="0"/>
        <v/>
      </c>
      <c r="AH10" s="2306" t="str">
        <f t="shared" si="0"/>
        <v/>
      </c>
      <c r="AI10" s="2306" t="str">
        <f t="shared" si="0"/>
        <v/>
      </c>
      <c r="AJ10" s="2306" t="str">
        <f t="shared" si="0"/>
        <v/>
      </c>
      <c r="AK10" s="2306" t="str">
        <f t="shared" si="0"/>
        <v/>
      </c>
      <c r="AL10" s="2306" t="str">
        <f t="shared" si="0"/>
        <v/>
      </c>
      <c r="AM10" s="2306" t="str">
        <f t="shared" si="0"/>
        <v/>
      </c>
      <c r="AN10" s="2306" t="str">
        <f t="shared" si="0"/>
        <v/>
      </c>
      <c r="AO10" s="2306" t="str">
        <f t="shared" si="0"/>
        <v/>
      </c>
      <c r="AP10" s="2306" t="str">
        <f t="shared" si="0"/>
        <v/>
      </c>
      <c r="AQ10" s="2306" t="str">
        <f t="shared" si="0"/>
        <v/>
      </c>
      <c r="AR10" s="2306" t="str">
        <f t="shared" si="0"/>
        <v/>
      </c>
      <c r="AS10" s="2306" t="str">
        <f t="shared" si="0"/>
        <v/>
      </c>
      <c r="AT10" s="2306" t="str">
        <f t="shared" si="0"/>
        <v/>
      </c>
      <c r="AU10" s="2306" t="str">
        <f t="shared" si="0"/>
        <v/>
      </c>
      <c r="AV10" s="2306" t="str">
        <f t="shared" si="0"/>
        <v/>
      </c>
      <c r="AW10" s="2306" t="str">
        <f t="shared" si="0"/>
        <v/>
      </c>
      <c r="AX10" s="2306" t="str">
        <f t="shared" si="0"/>
        <v/>
      </c>
      <c r="AY10" s="2306" t="str">
        <f t="shared" si="0"/>
        <v/>
      </c>
      <c r="AZ10" s="2306" t="str">
        <f t="shared" si="0"/>
        <v/>
      </c>
      <c r="BA10" s="2306" t="str">
        <f t="shared" si="0"/>
        <v/>
      </c>
      <c r="BB10" s="2306" t="str">
        <f t="shared" si="0"/>
        <v/>
      </c>
      <c r="BC10" s="2306" t="str">
        <f t="shared" si="0"/>
        <v/>
      </c>
      <c r="BD10" s="2306" t="str">
        <f t="shared" si="0"/>
        <v/>
      </c>
      <c r="BE10" s="2306" t="str">
        <f t="shared" si="0"/>
        <v/>
      </c>
      <c r="BF10" s="2306" t="str">
        <f t="shared" si="0"/>
        <v/>
      </c>
      <c r="BG10" s="2306" t="str">
        <f t="shared" si="0"/>
        <v/>
      </c>
      <c r="BH10" s="2306" t="str">
        <f t="shared" si="0"/>
        <v/>
      </c>
      <c r="BI10" s="2306" t="str">
        <f t="shared" si="0"/>
        <v/>
      </c>
      <c r="BJ10" s="2306" t="str">
        <f t="shared" si="0"/>
        <v/>
      </c>
      <c r="BK10" s="2306" t="str">
        <f t="shared" si="0"/>
        <v/>
      </c>
      <c r="BL10" s="2306" t="str">
        <f t="shared" si="0"/>
        <v/>
      </c>
      <c r="BM10" s="2306" t="str">
        <f t="shared" si="0"/>
        <v/>
      </c>
      <c r="BN10" s="2306" t="str">
        <f t="shared" si="0"/>
        <v/>
      </c>
      <c r="BO10" s="2306" t="str">
        <f t="shared" si="0"/>
        <v/>
      </c>
      <c r="BP10" s="2306" t="str">
        <f t="shared" si="0"/>
        <v/>
      </c>
      <c r="BQ10" s="2306" t="str">
        <f t="shared" si="0"/>
        <v/>
      </c>
      <c r="BR10" s="2306" t="str">
        <f t="shared" ref="BR10:CF10" si="1">IFERROR(IF(IF(BR8="Other (Specify Below)",BR9,BR8)=0,"",IF(BR8="Other (Specify Below)",BR9,BR8)),"")</f>
        <v/>
      </c>
      <c r="BS10" s="2306" t="str">
        <f t="shared" si="1"/>
        <v/>
      </c>
      <c r="BT10" s="2306" t="str">
        <f t="shared" si="1"/>
        <v/>
      </c>
      <c r="BU10" s="2306" t="str">
        <f t="shared" si="1"/>
        <v/>
      </c>
      <c r="BV10" s="2306" t="str">
        <f t="shared" si="1"/>
        <v/>
      </c>
      <c r="BW10" s="2306" t="str">
        <f t="shared" si="1"/>
        <v/>
      </c>
      <c r="BX10" s="2306" t="str">
        <f t="shared" si="1"/>
        <v/>
      </c>
      <c r="BY10" s="2306" t="str">
        <f t="shared" si="1"/>
        <v/>
      </c>
      <c r="BZ10" s="2306" t="str">
        <f t="shared" si="1"/>
        <v/>
      </c>
      <c r="CA10" s="2306" t="str">
        <f t="shared" si="1"/>
        <v/>
      </c>
      <c r="CB10" s="2306" t="str">
        <f t="shared" si="1"/>
        <v/>
      </c>
      <c r="CC10" s="2306" t="str">
        <f t="shared" si="1"/>
        <v/>
      </c>
      <c r="CD10" s="2306" t="str">
        <f t="shared" si="1"/>
        <v/>
      </c>
      <c r="CE10" s="2306" t="str">
        <f t="shared" si="1"/>
        <v/>
      </c>
      <c r="CF10" s="2306" t="str">
        <f t="shared" si="1"/>
        <v/>
      </c>
      <c r="CG10" s="2040"/>
      <c r="CH10" s="312"/>
      <c r="CI10" s="2923"/>
      <c r="CK10" s="2041"/>
      <c r="CM10" s="258"/>
      <c r="CN10" s="1319"/>
      <c r="CO10" s="258"/>
      <c r="CP10" s="239"/>
      <c r="CQ10" s="239"/>
      <c r="CR10" s="239"/>
      <c r="CS10" s="239"/>
      <c r="CT10" s="239"/>
      <c r="CU10" s="239"/>
      <c r="CV10" s="239"/>
      <c r="CW10" s="239"/>
      <c r="CX10" s="239"/>
      <c r="CY10" s="239"/>
      <c r="CZ10" s="239"/>
      <c r="DA10" s="239"/>
      <c r="DB10" s="239"/>
      <c r="DC10" s="239"/>
      <c r="DD10" s="239"/>
      <c r="DE10" s="239"/>
      <c r="DF10" s="239"/>
      <c r="DG10" s="239"/>
      <c r="DH10" s="239"/>
      <c r="DI10" s="239"/>
      <c r="DJ10" s="239"/>
      <c r="DK10" s="239"/>
      <c r="DL10" s="239"/>
      <c r="DM10" s="239"/>
      <c r="DN10" s="239"/>
      <c r="DO10" s="239"/>
      <c r="DP10" s="239"/>
      <c r="DQ10" s="239"/>
      <c r="DR10" s="239"/>
      <c r="DS10" s="239"/>
      <c r="DT10" s="239"/>
      <c r="DU10" s="239"/>
      <c r="DV10" s="239"/>
      <c r="DW10" s="239"/>
      <c r="DX10" s="239"/>
      <c r="DY10" s="239"/>
      <c r="DZ10" s="239"/>
      <c r="EA10" s="239"/>
      <c r="EB10" s="239"/>
      <c r="EC10" s="239"/>
      <c r="ED10" s="239"/>
      <c r="EE10" s="239"/>
      <c r="EF10" s="239"/>
      <c r="EG10" s="239"/>
      <c r="EH10" s="239"/>
      <c r="EI10" s="239"/>
      <c r="EJ10" s="239"/>
      <c r="EK10" s="239"/>
      <c r="EL10" s="239"/>
      <c r="EM10" s="239"/>
      <c r="EN10" s="239"/>
      <c r="EO10" s="239"/>
      <c r="EP10" s="239"/>
      <c r="EQ10" s="239"/>
      <c r="ER10" s="239"/>
      <c r="ES10" s="239"/>
      <c r="ET10" s="239"/>
      <c r="EU10" s="239"/>
      <c r="EV10" s="239"/>
      <c r="EW10" s="239"/>
      <c r="EX10" s="239"/>
      <c r="EY10" s="239"/>
      <c r="EZ10" s="239"/>
      <c r="FA10" s="239"/>
      <c r="FB10" s="239"/>
      <c r="FC10" s="239"/>
      <c r="FD10" s="239"/>
      <c r="FE10" s="239"/>
      <c r="FF10" s="239"/>
      <c r="FG10" s="239"/>
      <c r="FH10" s="239"/>
      <c r="FI10" s="239"/>
      <c r="FJ10" s="239"/>
      <c r="FK10" s="239"/>
      <c r="FL10" s="239"/>
      <c r="FM10" s="239"/>
      <c r="FN10" s="239"/>
      <c r="FO10" s="239"/>
      <c r="FP10" s="239"/>
      <c r="FQ10" s="239"/>
      <c r="FR10" s="239"/>
      <c r="FS10" s="258"/>
    </row>
    <row r="11" spans="2:177" s="207" customFormat="1" ht="15.75" customHeight="1">
      <c r="B11" s="514" t="s">
        <v>9930</v>
      </c>
      <c r="C11" s="338" t="s">
        <v>9928</v>
      </c>
      <c r="D11" s="338">
        <v>0</v>
      </c>
      <c r="E11" s="1844"/>
      <c r="F11" s="1844"/>
      <c r="G11" s="1844"/>
      <c r="H11" s="1844"/>
      <c r="I11" s="1844"/>
      <c r="J11" s="1844"/>
      <c r="K11" s="1844"/>
      <c r="L11" s="1844"/>
      <c r="M11" s="1844"/>
      <c r="N11" s="1844"/>
      <c r="O11" s="1844"/>
      <c r="P11" s="1844"/>
      <c r="Q11" s="1844"/>
      <c r="R11" s="1844"/>
      <c r="S11" s="1844"/>
      <c r="T11" s="1844"/>
      <c r="U11" s="1844"/>
      <c r="V11" s="1844"/>
      <c r="W11" s="1844"/>
      <c r="X11" s="1844"/>
      <c r="Y11" s="1844"/>
      <c r="Z11" s="1844"/>
      <c r="AA11" s="1844"/>
      <c r="AB11" s="1844"/>
      <c r="AC11" s="1844"/>
      <c r="AD11" s="1844"/>
      <c r="AE11" s="1844"/>
      <c r="AF11" s="1844"/>
      <c r="AG11" s="1844"/>
      <c r="AH11" s="1844"/>
      <c r="AI11" s="1844"/>
      <c r="AJ11" s="1844"/>
      <c r="AK11" s="1844"/>
      <c r="AL11" s="1844"/>
      <c r="AM11" s="1844"/>
      <c r="AN11" s="1844"/>
      <c r="AO11" s="1844"/>
      <c r="AP11" s="1844"/>
      <c r="AQ11" s="1844"/>
      <c r="AR11" s="1844"/>
      <c r="AS11" s="1844"/>
      <c r="AT11" s="1844"/>
      <c r="AU11" s="1844"/>
      <c r="AV11" s="1844"/>
      <c r="AW11" s="1844"/>
      <c r="AX11" s="1844"/>
      <c r="AY11" s="1844"/>
      <c r="AZ11" s="1844"/>
      <c r="BA11" s="1844"/>
      <c r="BB11" s="1844"/>
      <c r="BC11" s="1844"/>
      <c r="BD11" s="1844"/>
      <c r="BE11" s="1844"/>
      <c r="BF11" s="1844"/>
      <c r="BG11" s="1844"/>
      <c r="BH11" s="1844"/>
      <c r="BI11" s="1844"/>
      <c r="BJ11" s="1844"/>
      <c r="BK11" s="1844"/>
      <c r="BL11" s="1844"/>
      <c r="BM11" s="1844"/>
      <c r="BN11" s="1844"/>
      <c r="BO11" s="1844"/>
      <c r="BP11" s="1844"/>
      <c r="BQ11" s="1844"/>
      <c r="BR11" s="1844"/>
      <c r="BS11" s="1844"/>
      <c r="BT11" s="1844"/>
      <c r="BU11" s="1844"/>
      <c r="BV11" s="1844"/>
      <c r="BW11" s="1844"/>
      <c r="BX11" s="1844"/>
      <c r="BY11" s="1844"/>
      <c r="BZ11" s="1844"/>
      <c r="CA11" s="1844"/>
      <c r="CB11" s="1844"/>
      <c r="CC11" s="1844"/>
      <c r="CD11" s="1844"/>
      <c r="CE11" s="1844"/>
      <c r="CF11" s="1844"/>
      <c r="CG11" s="1846"/>
      <c r="CH11" s="312"/>
      <c r="CI11" s="1112" t="s">
        <v>9931</v>
      </c>
      <c r="CK11" s="907"/>
      <c r="CM11" s="258"/>
      <c r="CN11" s="1319">
        <f t="shared" ref="CN11:CN17" si="2">IF( SUM( CP11:FR11 ) = 0, 0, $CP$6 )</f>
        <v>0</v>
      </c>
      <c r="CO11" s="258"/>
      <c r="CP11" s="337">
        <f xml:space="preserve"> IF( OR(ISNUMBER(E11 ),E$8=""), 0, 1 )</f>
        <v>0</v>
      </c>
      <c r="CQ11" s="337">
        <f t="shared" ref="CQ11" si="3" xml:space="preserve"> IF( OR(ISNUMBER(F11 ),F$8=""), 0, 1 )</f>
        <v>0</v>
      </c>
      <c r="CR11" s="337">
        <f t="shared" ref="CR11" si="4" xml:space="preserve"> IF( OR(ISNUMBER(G11 ),G$8=""), 0, 1 )</f>
        <v>0</v>
      </c>
      <c r="CS11" s="337">
        <f t="shared" ref="CS11" si="5" xml:space="preserve"> IF( OR(ISNUMBER(H11 ),H$8=""), 0, 1 )</f>
        <v>0</v>
      </c>
      <c r="CT11" s="337">
        <f t="shared" ref="CT11" si="6" xml:space="preserve"> IF( OR(ISNUMBER(I11 ),I$8=""), 0, 1 )</f>
        <v>0</v>
      </c>
      <c r="CU11" s="337">
        <f t="shared" ref="CU11" si="7" xml:space="preserve"> IF( OR(ISNUMBER(J11 ),J$8=""), 0, 1 )</f>
        <v>0</v>
      </c>
      <c r="CV11" s="337">
        <f t="shared" ref="CV11" si="8" xml:space="preserve"> IF( OR(ISNUMBER(K11 ),K$8=""), 0, 1 )</f>
        <v>0</v>
      </c>
      <c r="CW11" s="337">
        <f t="shared" ref="CW11" si="9" xml:space="preserve"> IF( OR(ISNUMBER(L11 ),L$8=""), 0, 1 )</f>
        <v>0</v>
      </c>
      <c r="CX11" s="337">
        <f t="shared" ref="CX11" si="10" xml:space="preserve"> IF( OR(ISNUMBER(M11 ),M$8=""), 0, 1 )</f>
        <v>0</v>
      </c>
      <c r="CY11" s="337">
        <f t="shared" ref="CY11" si="11" xml:space="preserve"> IF( OR(ISNUMBER(N11 ),N$8=""), 0, 1 )</f>
        <v>0</v>
      </c>
      <c r="CZ11" s="337">
        <f t="shared" ref="CZ11" si="12" xml:space="preserve"> IF( OR(ISNUMBER(O11 ),O$8=""), 0, 1 )</f>
        <v>0</v>
      </c>
      <c r="DA11" s="337">
        <f t="shared" ref="DA11" si="13" xml:space="preserve"> IF( OR(ISNUMBER(P11 ),P$8=""), 0, 1 )</f>
        <v>0</v>
      </c>
      <c r="DB11" s="337">
        <f t="shared" ref="DB11" si="14" xml:space="preserve"> IF( OR(ISNUMBER(Q11 ),Q$8=""), 0, 1 )</f>
        <v>0</v>
      </c>
      <c r="DC11" s="337">
        <f t="shared" ref="DC11" si="15" xml:space="preserve"> IF( OR(ISNUMBER(R11 ),R$8=""), 0, 1 )</f>
        <v>0</v>
      </c>
      <c r="DD11" s="337">
        <f t="shared" ref="DD11" si="16" xml:space="preserve"> IF( OR(ISNUMBER(S11 ),S$8=""), 0, 1 )</f>
        <v>0</v>
      </c>
      <c r="DE11" s="337">
        <f t="shared" ref="DE11" si="17" xml:space="preserve"> IF( OR(ISNUMBER(T11 ),T$8=""), 0, 1 )</f>
        <v>0</v>
      </c>
      <c r="DF11" s="337">
        <f t="shared" ref="DF11" si="18" xml:space="preserve"> IF( OR(ISNUMBER(U11 ),U$8=""), 0, 1 )</f>
        <v>0</v>
      </c>
      <c r="DG11" s="337">
        <f t="shared" ref="DG11" si="19" xml:space="preserve"> IF( OR(ISNUMBER(V11 ),V$8=""), 0, 1 )</f>
        <v>0</v>
      </c>
      <c r="DH11" s="337">
        <f t="shared" ref="DH11" si="20" xml:space="preserve"> IF( OR(ISNUMBER(W11 ),W$8=""), 0, 1 )</f>
        <v>0</v>
      </c>
      <c r="DI11" s="337">
        <f t="shared" ref="DI11" si="21" xml:space="preserve"> IF( OR(ISNUMBER(X11 ),X$8=""), 0, 1 )</f>
        <v>0</v>
      </c>
      <c r="DJ11" s="337">
        <f t="shared" ref="DJ11" si="22" xml:space="preserve"> IF( OR(ISNUMBER(Y11 ),Y$8=""), 0, 1 )</f>
        <v>0</v>
      </c>
      <c r="DK11" s="337">
        <f t="shared" ref="DK11" si="23" xml:space="preserve"> IF( OR(ISNUMBER(Z11 ),Z$8=""), 0, 1 )</f>
        <v>0</v>
      </c>
      <c r="DL11" s="337">
        <f t="shared" ref="DL11" si="24" xml:space="preserve"> IF( OR(ISNUMBER(AA11 ),AA$8=""), 0, 1 )</f>
        <v>0</v>
      </c>
      <c r="DM11" s="337">
        <f t="shared" ref="DM11" si="25" xml:space="preserve"> IF( OR(ISNUMBER(AB11 ),AB$8=""), 0, 1 )</f>
        <v>0</v>
      </c>
      <c r="DN11" s="337">
        <f t="shared" ref="DN11" si="26" xml:space="preserve"> IF( OR(ISNUMBER(AC11 ),AC$8=""), 0, 1 )</f>
        <v>0</v>
      </c>
      <c r="DO11" s="337">
        <f t="shared" ref="DO11" si="27" xml:space="preserve"> IF( OR(ISNUMBER(AD11 ),AD$8=""), 0, 1 )</f>
        <v>0</v>
      </c>
      <c r="DP11" s="337">
        <f t="shared" ref="DP11" si="28" xml:space="preserve"> IF( OR(ISNUMBER(AE11 ),AE$8=""), 0, 1 )</f>
        <v>0</v>
      </c>
      <c r="DQ11" s="337">
        <f t="shared" ref="DQ11" si="29" xml:space="preserve"> IF( OR(ISNUMBER(AF11 ),AF$8=""), 0, 1 )</f>
        <v>0</v>
      </c>
      <c r="DR11" s="337">
        <f t="shared" ref="DR11" si="30" xml:space="preserve"> IF( OR(ISNUMBER(AG11 ),AG$8=""), 0, 1 )</f>
        <v>0</v>
      </c>
      <c r="DS11" s="337">
        <f t="shared" ref="DS11" si="31" xml:space="preserve"> IF( OR(ISNUMBER(AH11 ),AH$8=""), 0, 1 )</f>
        <v>0</v>
      </c>
      <c r="DT11" s="337">
        <f t="shared" ref="DT11" si="32" xml:space="preserve"> IF( OR(ISNUMBER(AI11 ),AI$8=""), 0, 1 )</f>
        <v>0</v>
      </c>
      <c r="DU11" s="337">
        <f t="shared" ref="DU11" si="33" xml:space="preserve"> IF( OR(ISNUMBER(AJ11 ),AJ$8=""), 0, 1 )</f>
        <v>0</v>
      </c>
      <c r="DV11" s="337">
        <f t="shared" ref="DV11" si="34" xml:space="preserve"> IF( OR(ISNUMBER(AK11 ),AK$8=""), 0, 1 )</f>
        <v>0</v>
      </c>
      <c r="DW11" s="337">
        <f t="shared" ref="DW11" si="35" xml:space="preserve"> IF( OR(ISNUMBER(AL11 ),AL$8=""), 0, 1 )</f>
        <v>0</v>
      </c>
      <c r="DX11" s="337">
        <f t="shared" ref="DX11" si="36" xml:space="preserve"> IF( OR(ISNUMBER(AM11 ),AM$8=""), 0, 1 )</f>
        <v>0</v>
      </c>
      <c r="DY11" s="337">
        <f t="shared" ref="DY11" si="37" xml:space="preserve"> IF( OR(ISNUMBER(AN11 ),AN$8=""), 0, 1 )</f>
        <v>0</v>
      </c>
      <c r="DZ11" s="337">
        <f t="shared" ref="DZ11" si="38" xml:space="preserve"> IF( OR(ISNUMBER(AO11 ),AO$8=""), 0, 1 )</f>
        <v>0</v>
      </c>
      <c r="EA11" s="337">
        <f t="shared" ref="EA11" si="39" xml:space="preserve"> IF( OR(ISNUMBER(AP11 ),AP$8=""), 0, 1 )</f>
        <v>0</v>
      </c>
      <c r="EB11" s="337">
        <f t="shared" ref="EB11" si="40" xml:space="preserve"> IF( OR(ISNUMBER(AQ11 ),AQ$8=""), 0, 1 )</f>
        <v>0</v>
      </c>
      <c r="EC11" s="337">
        <f t="shared" ref="EC11" si="41" xml:space="preserve"> IF( OR(ISNUMBER(AR11 ),AR$8=""), 0, 1 )</f>
        <v>0</v>
      </c>
      <c r="ED11" s="337">
        <f t="shared" ref="ED11" si="42" xml:space="preserve"> IF( OR(ISNUMBER(AS11 ),AS$8=""), 0, 1 )</f>
        <v>0</v>
      </c>
      <c r="EE11" s="337">
        <f t="shared" ref="EE11" si="43" xml:space="preserve"> IF( OR(ISNUMBER(AT11 ),AT$8=""), 0, 1 )</f>
        <v>0</v>
      </c>
      <c r="EF11" s="337">
        <f t="shared" ref="EF11" si="44" xml:space="preserve"> IF( OR(ISNUMBER(AU11 ),AU$8=""), 0, 1 )</f>
        <v>0</v>
      </c>
      <c r="EG11" s="337">
        <f t="shared" ref="EG11" si="45" xml:space="preserve"> IF( OR(ISNUMBER(AV11 ),AV$8=""), 0, 1 )</f>
        <v>0</v>
      </c>
      <c r="EH11" s="337">
        <f t="shared" ref="EH11" si="46" xml:space="preserve"> IF( OR(ISNUMBER(AW11 ),AW$8=""), 0, 1 )</f>
        <v>0</v>
      </c>
      <c r="EI11" s="337">
        <f t="shared" ref="EI11" si="47" xml:space="preserve"> IF( OR(ISNUMBER(AX11 ),AX$8=""), 0, 1 )</f>
        <v>0</v>
      </c>
      <c r="EJ11" s="337">
        <f t="shared" ref="EJ11" si="48" xml:space="preserve"> IF( OR(ISNUMBER(AY11 ),AY$8=""), 0, 1 )</f>
        <v>0</v>
      </c>
      <c r="EK11" s="337">
        <f t="shared" ref="EK11" si="49" xml:space="preserve"> IF( OR(ISNUMBER(AZ11 ),AZ$8=""), 0, 1 )</f>
        <v>0</v>
      </c>
      <c r="EL11" s="337">
        <f t="shared" ref="EL11" si="50" xml:space="preserve"> IF( OR(ISNUMBER(BA11 ),BA$8=""), 0, 1 )</f>
        <v>0</v>
      </c>
      <c r="EM11" s="337">
        <f t="shared" ref="EM11" si="51" xml:space="preserve"> IF( OR(ISNUMBER(BB11 ),BB$8=""), 0, 1 )</f>
        <v>0</v>
      </c>
      <c r="EN11" s="337">
        <f t="shared" ref="EN11" si="52" xml:space="preserve"> IF( OR(ISNUMBER(BC11 ),BC$8=""), 0, 1 )</f>
        <v>0</v>
      </c>
      <c r="EO11" s="337">
        <f t="shared" ref="EO11" si="53" xml:space="preserve"> IF( OR(ISNUMBER(BD11 ),BD$8=""), 0, 1 )</f>
        <v>0</v>
      </c>
      <c r="EP11" s="337">
        <f t="shared" ref="EP11" si="54" xml:space="preserve"> IF( OR(ISNUMBER(BE11 ),BE$8=""), 0, 1 )</f>
        <v>0</v>
      </c>
      <c r="EQ11" s="337">
        <f t="shared" ref="EQ11" si="55" xml:space="preserve"> IF( OR(ISNUMBER(BF11 ),BF$8=""), 0, 1 )</f>
        <v>0</v>
      </c>
      <c r="ER11" s="337">
        <f t="shared" ref="ER11" si="56" xml:space="preserve"> IF( OR(ISNUMBER(BG11 ),BG$8=""), 0, 1 )</f>
        <v>0</v>
      </c>
      <c r="ES11" s="337">
        <f t="shared" ref="ES11" si="57" xml:space="preserve"> IF( OR(ISNUMBER(BH11 ),BH$8=""), 0, 1 )</f>
        <v>0</v>
      </c>
      <c r="ET11" s="337">
        <f t="shared" ref="ET11" si="58" xml:space="preserve"> IF( OR(ISNUMBER(BI11 ),BI$8=""), 0, 1 )</f>
        <v>0</v>
      </c>
      <c r="EU11" s="337">
        <f t="shared" ref="EU11" si="59" xml:space="preserve"> IF( OR(ISNUMBER(BJ11 ),BJ$8=""), 0, 1 )</f>
        <v>0</v>
      </c>
      <c r="EV11" s="337">
        <f t="shared" ref="EV11" si="60" xml:space="preserve"> IF( OR(ISNUMBER(BK11 ),BK$8=""), 0, 1 )</f>
        <v>0</v>
      </c>
      <c r="EW11" s="337">
        <f t="shared" ref="EW11" si="61" xml:space="preserve"> IF( OR(ISNUMBER(BL11 ),BL$8=""), 0, 1 )</f>
        <v>0</v>
      </c>
      <c r="EX11" s="337">
        <f t="shared" ref="EX11" si="62" xml:space="preserve"> IF( OR(ISNUMBER(BM11 ),BM$8=""), 0, 1 )</f>
        <v>0</v>
      </c>
      <c r="EY11" s="337">
        <f t="shared" ref="EY11" si="63" xml:space="preserve"> IF( OR(ISNUMBER(BN11 ),BN$8=""), 0, 1 )</f>
        <v>0</v>
      </c>
      <c r="EZ11" s="337">
        <f t="shared" ref="EZ11" si="64" xml:space="preserve"> IF( OR(ISNUMBER(BO11 ),BO$8=""), 0, 1 )</f>
        <v>0</v>
      </c>
      <c r="FA11" s="337">
        <f t="shared" ref="FA11" si="65" xml:space="preserve"> IF( OR(ISNUMBER(BP11 ),BP$8=""), 0, 1 )</f>
        <v>0</v>
      </c>
      <c r="FB11" s="337">
        <f t="shared" ref="FB11" si="66" xml:space="preserve"> IF( OR(ISNUMBER(BQ11 ),BQ$8=""), 0, 1 )</f>
        <v>0</v>
      </c>
      <c r="FC11" s="337">
        <f t="shared" ref="FC11" si="67" xml:space="preserve"> IF( OR(ISNUMBER(BR11 ),BR$8=""), 0, 1 )</f>
        <v>0</v>
      </c>
      <c r="FD11" s="337">
        <f t="shared" ref="FD11" si="68" xml:space="preserve"> IF( OR(ISNUMBER(BS11 ),BS$8=""), 0, 1 )</f>
        <v>0</v>
      </c>
      <c r="FE11" s="337">
        <f t="shared" ref="FE11" si="69" xml:space="preserve"> IF( OR(ISNUMBER(BT11 ),BT$8=""), 0, 1 )</f>
        <v>0</v>
      </c>
      <c r="FF11" s="337">
        <f t="shared" ref="FF11" si="70" xml:space="preserve"> IF( OR(ISNUMBER(BU11 ),BU$8=""), 0, 1 )</f>
        <v>0</v>
      </c>
      <c r="FG11" s="337">
        <f t="shared" ref="FG11" si="71" xml:space="preserve"> IF( OR(ISNUMBER(BV11 ),BV$8=""), 0, 1 )</f>
        <v>0</v>
      </c>
      <c r="FH11" s="337">
        <f t="shared" ref="FH11" si="72" xml:space="preserve"> IF( OR(ISNUMBER(BW11 ),BW$8=""), 0, 1 )</f>
        <v>0</v>
      </c>
      <c r="FI11" s="337">
        <f t="shared" ref="FI11" si="73" xml:space="preserve"> IF( OR(ISNUMBER(BX11 ),BX$8=""), 0, 1 )</f>
        <v>0</v>
      </c>
      <c r="FJ11" s="337">
        <f t="shared" ref="FJ11" si="74" xml:space="preserve"> IF( OR(ISNUMBER(BY11 ),BY$8=""), 0, 1 )</f>
        <v>0</v>
      </c>
      <c r="FK11" s="337">
        <f t="shared" ref="FK11" si="75" xml:space="preserve"> IF( OR(ISNUMBER(BZ11 ),BZ$8=""), 0, 1 )</f>
        <v>0</v>
      </c>
      <c r="FL11" s="337">
        <f t="shared" ref="FL11" si="76" xml:space="preserve"> IF( OR(ISNUMBER(CA11 ),CA$8=""), 0, 1 )</f>
        <v>0</v>
      </c>
      <c r="FM11" s="337">
        <f t="shared" ref="FM11" si="77" xml:space="preserve"> IF( OR(ISNUMBER(CB11 ),CB$8=""), 0, 1 )</f>
        <v>0</v>
      </c>
      <c r="FN11" s="337">
        <f t="shared" ref="FN11" si="78" xml:space="preserve"> IF( OR(ISNUMBER(CC11 ),CC$8=""), 0, 1 )</f>
        <v>0</v>
      </c>
      <c r="FO11" s="337">
        <f t="shared" ref="FO11" si="79" xml:space="preserve"> IF( OR(ISNUMBER(CD11 ),CD$8=""), 0, 1 )</f>
        <v>0</v>
      </c>
      <c r="FP11" s="337">
        <f t="shared" ref="FP11" si="80" xml:space="preserve"> IF( OR(ISNUMBER(CE11 ),CE$8=""), 0, 1 )</f>
        <v>0</v>
      </c>
      <c r="FQ11" s="337">
        <f t="shared" ref="FQ11" si="81" xml:space="preserve"> IF( OR(ISNUMBER(CF11 ),CF$8=""), 0, 1 )</f>
        <v>0</v>
      </c>
      <c r="FR11" s="239"/>
      <c r="FS11" s="258"/>
    </row>
    <row r="12" spans="2:177" s="207" customFormat="1" ht="15.75" customHeight="1">
      <c r="B12" s="514" t="s">
        <v>9932</v>
      </c>
      <c r="C12" s="338" t="s">
        <v>1806</v>
      </c>
      <c r="D12" s="338">
        <v>2</v>
      </c>
      <c r="E12" s="1857"/>
      <c r="F12" s="1857"/>
      <c r="G12" s="1857"/>
      <c r="H12" s="1857"/>
      <c r="I12" s="1857"/>
      <c r="J12" s="1857"/>
      <c r="K12" s="1857"/>
      <c r="L12" s="1857"/>
      <c r="M12" s="1857"/>
      <c r="N12" s="1857"/>
      <c r="O12" s="1857"/>
      <c r="P12" s="1857"/>
      <c r="Q12" s="1857"/>
      <c r="R12" s="1857"/>
      <c r="S12" s="1857"/>
      <c r="T12" s="1857"/>
      <c r="U12" s="1857"/>
      <c r="V12" s="1857"/>
      <c r="W12" s="1857"/>
      <c r="X12" s="1857"/>
      <c r="Y12" s="1857"/>
      <c r="Z12" s="1857"/>
      <c r="AA12" s="1857"/>
      <c r="AB12" s="1857"/>
      <c r="AC12" s="1857"/>
      <c r="AD12" s="1857"/>
      <c r="AE12" s="1857"/>
      <c r="AF12" s="1857"/>
      <c r="AG12" s="1857"/>
      <c r="AH12" s="1857"/>
      <c r="AI12" s="1857"/>
      <c r="AJ12" s="1857"/>
      <c r="AK12" s="1857"/>
      <c r="AL12" s="1857"/>
      <c r="AM12" s="1857"/>
      <c r="AN12" s="1857"/>
      <c r="AO12" s="1857"/>
      <c r="AP12" s="1857"/>
      <c r="AQ12" s="1857"/>
      <c r="AR12" s="1857"/>
      <c r="AS12" s="1857"/>
      <c r="AT12" s="1857"/>
      <c r="AU12" s="1857"/>
      <c r="AV12" s="1857"/>
      <c r="AW12" s="1857"/>
      <c r="AX12" s="1857"/>
      <c r="AY12" s="1857"/>
      <c r="AZ12" s="1857"/>
      <c r="BA12" s="1857"/>
      <c r="BB12" s="1857"/>
      <c r="BC12" s="1857"/>
      <c r="BD12" s="1857"/>
      <c r="BE12" s="1857"/>
      <c r="BF12" s="1857"/>
      <c r="BG12" s="1857"/>
      <c r="BH12" s="1857"/>
      <c r="BI12" s="1857"/>
      <c r="BJ12" s="1857"/>
      <c r="BK12" s="1857"/>
      <c r="BL12" s="1857"/>
      <c r="BM12" s="1857"/>
      <c r="BN12" s="1857"/>
      <c r="BO12" s="1857"/>
      <c r="BP12" s="1857"/>
      <c r="BQ12" s="1857"/>
      <c r="BR12" s="1857"/>
      <c r="BS12" s="1857"/>
      <c r="BT12" s="1857"/>
      <c r="BU12" s="1857"/>
      <c r="BV12" s="1857"/>
      <c r="BW12" s="1857"/>
      <c r="BX12" s="1857"/>
      <c r="BY12" s="1857"/>
      <c r="BZ12" s="1857"/>
      <c r="CA12" s="1857"/>
      <c r="CB12" s="1857"/>
      <c r="CC12" s="1857"/>
      <c r="CD12" s="1857"/>
      <c r="CE12" s="1857"/>
      <c r="CF12" s="1857"/>
      <c r="CG12" s="1858"/>
      <c r="CH12" s="312"/>
      <c r="CI12" s="1112" t="s">
        <v>9933</v>
      </c>
      <c r="CK12" s="907"/>
      <c r="CM12" s="258"/>
      <c r="CN12" s="1319">
        <f t="shared" si="2"/>
        <v>0</v>
      </c>
      <c r="CO12" s="258"/>
      <c r="CP12" s="337">
        <f xml:space="preserve"> IF( OR(ISNUMBER(E12 ),E$8=""), 0, 1 )</f>
        <v>0</v>
      </c>
      <c r="CQ12" s="337">
        <f t="shared" ref="CQ12:CQ17" si="82" xml:space="preserve"> IF( OR(ISNUMBER(F12 ),F$8=""), 0, 1 )</f>
        <v>0</v>
      </c>
      <c r="CR12" s="337">
        <f t="shared" ref="CR12:CR17" si="83" xml:space="preserve"> IF( OR(ISNUMBER(G12 ),G$8=""), 0, 1 )</f>
        <v>0</v>
      </c>
      <c r="CS12" s="337">
        <f t="shared" ref="CS12:CS17" si="84" xml:space="preserve"> IF( OR(ISNUMBER(H12 ),H$8=""), 0, 1 )</f>
        <v>0</v>
      </c>
      <c r="CT12" s="337">
        <f t="shared" ref="CT12:CT17" si="85" xml:space="preserve"> IF( OR(ISNUMBER(I12 ),I$8=""), 0, 1 )</f>
        <v>0</v>
      </c>
      <c r="CU12" s="337">
        <f t="shared" ref="CU12:CU17" si="86" xml:space="preserve"> IF( OR(ISNUMBER(J12 ),J$8=""), 0, 1 )</f>
        <v>0</v>
      </c>
      <c r="CV12" s="337">
        <f t="shared" ref="CV12:CV17" si="87" xml:space="preserve"> IF( OR(ISNUMBER(K12 ),K$8=""), 0, 1 )</f>
        <v>0</v>
      </c>
      <c r="CW12" s="337">
        <f t="shared" ref="CW12:CW17" si="88" xml:space="preserve"> IF( OR(ISNUMBER(L12 ),L$8=""), 0, 1 )</f>
        <v>0</v>
      </c>
      <c r="CX12" s="337">
        <f t="shared" ref="CX12:CX17" si="89" xml:space="preserve"> IF( OR(ISNUMBER(M12 ),M$8=""), 0, 1 )</f>
        <v>0</v>
      </c>
      <c r="CY12" s="337">
        <f t="shared" ref="CY12:CY17" si="90" xml:space="preserve"> IF( OR(ISNUMBER(N12 ),N$8=""), 0, 1 )</f>
        <v>0</v>
      </c>
      <c r="CZ12" s="337">
        <f t="shared" ref="CZ12:CZ17" si="91" xml:space="preserve"> IF( OR(ISNUMBER(O12 ),O$8=""), 0, 1 )</f>
        <v>0</v>
      </c>
      <c r="DA12" s="337">
        <f t="shared" ref="DA12:DA17" si="92" xml:space="preserve"> IF( OR(ISNUMBER(P12 ),P$8=""), 0, 1 )</f>
        <v>0</v>
      </c>
      <c r="DB12" s="337">
        <f t="shared" ref="DB12:DB17" si="93" xml:space="preserve"> IF( OR(ISNUMBER(Q12 ),Q$8=""), 0, 1 )</f>
        <v>0</v>
      </c>
      <c r="DC12" s="337">
        <f t="shared" ref="DC12:DC17" si="94" xml:space="preserve"> IF( OR(ISNUMBER(R12 ),R$8=""), 0, 1 )</f>
        <v>0</v>
      </c>
      <c r="DD12" s="337">
        <f t="shared" ref="DD12:DD17" si="95" xml:space="preserve"> IF( OR(ISNUMBER(S12 ),S$8=""), 0, 1 )</f>
        <v>0</v>
      </c>
      <c r="DE12" s="337">
        <f t="shared" ref="DE12:DE17" si="96" xml:space="preserve"> IF( OR(ISNUMBER(T12 ),T$8=""), 0, 1 )</f>
        <v>0</v>
      </c>
      <c r="DF12" s="337">
        <f t="shared" ref="DF12:DF17" si="97" xml:space="preserve"> IF( OR(ISNUMBER(U12 ),U$8=""), 0, 1 )</f>
        <v>0</v>
      </c>
      <c r="DG12" s="337">
        <f t="shared" ref="DG12:DG17" si="98" xml:space="preserve"> IF( OR(ISNUMBER(V12 ),V$8=""), 0, 1 )</f>
        <v>0</v>
      </c>
      <c r="DH12" s="337">
        <f t="shared" ref="DH12:DH17" si="99" xml:space="preserve"> IF( OR(ISNUMBER(W12 ),W$8=""), 0, 1 )</f>
        <v>0</v>
      </c>
      <c r="DI12" s="337">
        <f t="shared" ref="DI12:DI17" si="100" xml:space="preserve"> IF( OR(ISNUMBER(X12 ),X$8=""), 0, 1 )</f>
        <v>0</v>
      </c>
      <c r="DJ12" s="337">
        <f t="shared" ref="DJ12:DJ17" si="101" xml:space="preserve"> IF( OR(ISNUMBER(Y12 ),Y$8=""), 0, 1 )</f>
        <v>0</v>
      </c>
      <c r="DK12" s="337">
        <f t="shared" ref="DK12:DK17" si="102" xml:space="preserve"> IF( OR(ISNUMBER(Z12 ),Z$8=""), 0, 1 )</f>
        <v>0</v>
      </c>
      <c r="DL12" s="337">
        <f t="shared" ref="DL12:DL17" si="103" xml:space="preserve"> IF( OR(ISNUMBER(AA12 ),AA$8=""), 0, 1 )</f>
        <v>0</v>
      </c>
      <c r="DM12" s="337">
        <f t="shared" ref="DM12:DM17" si="104" xml:space="preserve"> IF( OR(ISNUMBER(AB12 ),AB$8=""), 0, 1 )</f>
        <v>0</v>
      </c>
      <c r="DN12" s="337">
        <f t="shared" ref="DN12:DN17" si="105" xml:space="preserve"> IF( OR(ISNUMBER(AC12 ),AC$8=""), 0, 1 )</f>
        <v>0</v>
      </c>
      <c r="DO12" s="337">
        <f t="shared" ref="DO12:DO17" si="106" xml:space="preserve"> IF( OR(ISNUMBER(AD12 ),AD$8=""), 0, 1 )</f>
        <v>0</v>
      </c>
      <c r="DP12" s="337">
        <f t="shared" ref="DP12:DP17" si="107" xml:space="preserve"> IF( OR(ISNUMBER(AE12 ),AE$8=""), 0, 1 )</f>
        <v>0</v>
      </c>
      <c r="DQ12" s="337">
        <f t="shared" ref="DQ12:DQ17" si="108" xml:space="preserve"> IF( OR(ISNUMBER(AF12 ),AF$8=""), 0, 1 )</f>
        <v>0</v>
      </c>
      <c r="DR12" s="337">
        <f t="shared" ref="DR12:DR17" si="109" xml:space="preserve"> IF( OR(ISNUMBER(AG12 ),AG$8=""), 0, 1 )</f>
        <v>0</v>
      </c>
      <c r="DS12" s="337">
        <f t="shared" ref="DS12:DS17" si="110" xml:space="preserve"> IF( OR(ISNUMBER(AH12 ),AH$8=""), 0, 1 )</f>
        <v>0</v>
      </c>
      <c r="DT12" s="337">
        <f t="shared" ref="DT12:DT17" si="111" xml:space="preserve"> IF( OR(ISNUMBER(AI12 ),AI$8=""), 0, 1 )</f>
        <v>0</v>
      </c>
      <c r="DU12" s="337">
        <f t="shared" ref="DU12:DU17" si="112" xml:space="preserve"> IF( OR(ISNUMBER(AJ12 ),AJ$8=""), 0, 1 )</f>
        <v>0</v>
      </c>
      <c r="DV12" s="337">
        <f t="shared" ref="DV12:DV17" si="113" xml:space="preserve"> IF( OR(ISNUMBER(AK12 ),AK$8=""), 0, 1 )</f>
        <v>0</v>
      </c>
      <c r="DW12" s="337">
        <f t="shared" ref="DW12:DW17" si="114" xml:space="preserve"> IF( OR(ISNUMBER(AL12 ),AL$8=""), 0, 1 )</f>
        <v>0</v>
      </c>
      <c r="DX12" s="337">
        <f t="shared" ref="DX12:DX17" si="115" xml:space="preserve"> IF( OR(ISNUMBER(AM12 ),AM$8=""), 0, 1 )</f>
        <v>0</v>
      </c>
      <c r="DY12" s="337">
        <f t="shared" ref="DY12:DY17" si="116" xml:space="preserve"> IF( OR(ISNUMBER(AN12 ),AN$8=""), 0, 1 )</f>
        <v>0</v>
      </c>
      <c r="DZ12" s="337">
        <f t="shared" ref="DZ12:DZ17" si="117" xml:space="preserve"> IF( OR(ISNUMBER(AO12 ),AO$8=""), 0, 1 )</f>
        <v>0</v>
      </c>
      <c r="EA12" s="337">
        <f t="shared" ref="EA12:EA17" si="118" xml:space="preserve"> IF( OR(ISNUMBER(AP12 ),AP$8=""), 0, 1 )</f>
        <v>0</v>
      </c>
      <c r="EB12" s="337">
        <f t="shared" ref="EB12:EB17" si="119" xml:space="preserve"> IF( OR(ISNUMBER(AQ12 ),AQ$8=""), 0, 1 )</f>
        <v>0</v>
      </c>
      <c r="EC12" s="337">
        <f t="shared" ref="EC12:EC17" si="120" xml:space="preserve"> IF( OR(ISNUMBER(AR12 ),AR$8=""), 0, 1 )</f>
        <v>0</v>
      </c>
      <c r="ED12" s="337">
        <f t="shared" ref="ED12:ED17" si="121" xml:space="preserve"> IF( OR(ISNUMBER(AS12 ),AS$8=""), 0, 1 )</f>
        <v>0</v>
      </c>
      <c r="EE12" s="337">
        <f t="shared" ref="EE12:EE17" si="122" xml:space="preserve"> IF( OR(ISNUMBER(AT12 ),AT$8=""), 0, 1 )</f>
        <v>0</v>
      </c>
      <c r="EF12" s="337">
        <f t="shared" ref="EF12:EF17" si="123" xml:space="preserve"> IF( OR(ISNUMBER(AU12 ),AU$8=""), 0, 1 )</f>
        <v>0</v>
      </c>
      <c r="EG12" s="337">
        <f t="shared" ref="EG12:EG17" si="124" xml:space="preserve"> IF( OR(ISNUMBER(AV12 ),AV$8=""), 0, 1 )</f>
        <v>0</v>
      </c>
      <c r="EH12" s="337">
        <f t="shared" ref="EH12:EH17" si="125" xml:space="preserve"> IF( OR(ISNUMBER(AW12 ),AW$8=""), 0, 1 )</f>
        <v>0</v>
      </c>
      <c r="EI12" s="337">
        <f t="shared" ref="EI12:EI17" si="126" xml:space="preserve"> IF( OR(ISNUMBER(AX12 ),AX$8=""), 0, 1 )</f>
        <v>0</v>
      </c>
      <c r="EJ12" s="337">
        <f t="shared" ref="EJ12:EJ17" si="127" xml:space="preserve"> IF( OR(ISNUMBER(AY12 ),AY$8=""), 0, 1 )</f>
        <v>0</v>
      </c>
      <c r="EK12" s="337">
        <f t="shared" ref="EK12:EK17" si="128" xml:space="preserve"> IF( OR(ISNUMBER(AZ12 ),AZ$8=""), 0, 1 )</f>
        <v>0</v>
      </c>
      <c r="EL12" s="337">
        <f t="shared" ref="EL12:EL17" si="129" xml:space="preserve"> IF( OR(ISNUMBER(BA12 ),BA$8=""), 0, 1 )</f>
        <v>0</v>
      </c>
      <c r="EM12" s="337">
        <f t="shared" ref="EM12:EM17" si="130" xml:space="preserve"> IF( OR(ISNUMBER(BB12 ),BB$8=""), 0, 1 )</f>
        <v>0</v>
      </c>
      <c r="EN12" s="337">
        <f t="shared" ref="EN12:EN17" si="131" xml:space="preserve"> IF( OR(ISNUMBER(BC12 ),BC$8=""), 0, 1 )</f>
        <v>0</v>
      </c>
      <c r="EO12" s="337">
        <f t="shared" ref="EO12:EO17" si="132" xml:space="preserve"> IF( OR(ISNUMBER(BD12 ),BD$8=""), 0, 1 )</f>
        <v>0</v>
      </c>
      <c r="EP12" s="337">
        <f t="shared" ref="EP12:EP17" si="133" xml:space="preserve"> IF( OR(ISNUMBER(BE12 ),BE$8=""), 0, 1 )</f>
        <v>0</v>
      </c>
      <c r="EQ12" s="337">
        <f t="shared" ref="EQ12:EQ17" si="134" xml:space="preserve"> IF( OR(ISNUMBER(BF12 ),BF$8=""), 0, 1 )</f>
        <v>0</v>
      </c>
      <c r="ER12" s="337">
        <f t="shared" ref="ER12:ER17" si="135" xml:space="preserve"> IF( OR(ISNUMBER(BG12 ),BG$8=""), 0, 1 )</f>
        <v>0</v>
      </c>
      <c r="ES12" s="337">
        <f t="shared" ref="ES12:ES17" si="136" xml:space="preserve"> IF( OR(ISNUMBER(BH12 ),BH$8=""), 0, 1 )</f>
        <v>0</v>
      </c>
      <c r="ET12" s="337">
        <f t="shared" ref="ET12:ET17" si="137" xml:space="preserve"> IF( OR(ISNUMBER(BI12 ),BI$8=""), 0, 1 )</f>
        <v>0</v>
      </c>
      <c r="EU12" s="337">
        <f t="shared" ref="EU12:EU17" si="138" xml:space="preserve"> IF( OR(ISNUMBER(BJ12 ),BJ$8=""), 0, 1 )</f>
        <v>0</v>
      </c>
      <c r="EV12" s="337">
        <f t="shared" ref="EV12:EV17" si="139" xml:space="preserve"> IF( OR(ISNUMBER(BK12 ),BK$8=""), 0, 1 )</f>
        <v>0</v>
      </c>
      <c r="EW12" s="337">
        <f t="shared" ref="EW12:EW17" si="140" xml:space="preserve"> IF( OR(ISNUMBER(BL12 ),BL$8=""), 0, 1 )</f>
        <v>0</v>
      </c>
      <c r="EX12" s="337">
        <f t="shared" ref="EX12:EX17" si="141" xml:space="preserve"> IF( OR(ISNUMBER(BM12 ),BM$8=""), 0, 1 )</f>
        <v>0</v>
      </c>
      <c r="EY12" s="337">
        <f t="shared" ref="EY12:EY17" si="142" xml:space="preserve"> IF( OR(ISNUMBER(BN12 ),BN$8=""), 0, 1 )</f>
        <v>0</v>
      </c>
      <c r="EZ12" s="337">
        <f t="shared" ref="EZ12:EZ17" si="143" xml:space="preserve"> IF( OR(ISNUMBER(BO12 ),BO$8=""), 0, 1 )</f>
        <v>0</v>
      </c>
      <c r="FA12" s="337">
        <f t="shared" ref="FA12:FA17" si="144" xml:space="preserve"> IF( OR(ISNUMBER(BP12 ),BP$8=""), 0, 1 )</f>
        <v>0</v>
      </c>
      <c r="FB12" s="337">
        <f t="shared" ref="FB12:FB17" si="145" xml:space="preserve"> IF( OR(ISNUMBER(BQ12 ),BQ$8=""), 0, 1 )</f>
        <v>0</v>
      </c>
      <c r="FC12" s="337">
        <f t="shared" ref="FC12:FC17" si="146" xml:space="preserve"> IF( OR(ISNUMBER(BR12 ),BR$8=""), 0, 1 )</f>
        <v>0</v>
      </c>
      <c r="FD12" s="337">
        <f t="shared" ref="FD12:FD17" si="147" xml:space="preserve"> IF( OR(ISNUMBER(BS12 ),BS$8=""), 0, 1 )</f>
        <v>0</v>
      </c>
      <c r="FE12" s="337">
        <f t="shared" ref="FE12:FE17" si="148" xml:space="preserve"> IF( OR(ISNUMBER(BT12 ),BT$8=""), 0, 1 )</f>
        <v>0</v>
      </c>
      <c r="FF12" s="337">
        <f t="shared" ref="FF12:FF17" si="149" xml:space="preserve"> IF( OR(ISNUMBER(BU12 ),BU$8=""), 0, 1 )</f>
        <v>0</v>
      </c>
      <c r="FG12" s="337">
        <f t="shared" ref="FG12:FG17" si="150" xml:space="preserve"> IF( OR(ISNUMBER(BV12 ),BV$8=""), 0, 1 )</f>
        <v>0</v>
      </c>
      <c r="FH12" s="337">
        <f t="shared" ref="FH12:FH17" si="151" xml:space="preserve"> IF( OR(ISNUMBER(BW12 ),BW$8=""), 0, 1 )</f>
        <v>0</v>
      </c>
      <c r="FI12" s="337">
        <f t="shared" ref="FI12:FI17" si="152" xml:space="preserve"> IF( OR(ISNUMBER(BX12 ),BX$8=""), 0, 1 )</f>
        <v>0</v>
      </c>
      <c r="FJ12" s="337">
        <f t="shared" ref="FJ12:FJ17" si="153" xml:space="preserve"> IF( OR(ISNUMBER(BY12 ),BY$8=""), 0, 1 )</f>
        <v>0</v>
      </c>
      <c r="FK12" s="337">
        <f t="shared" ref="FK12:FK17" si="154" xml:space="preserve"> IF( OR(ISNUMBER(BZ12 ),BZ$8=""), 0, 1 )</f>
        <v>0</v>
      </c>
      <c r="FL12" s="337">
        <f t="shared" ref="FL12:FL17" si="155" xml:space="preserve"> IF( OR(ISNUMBER(CA12 ),CA$8=""), 0, 1 )</f>
        <v>0</v>
      </c>
      <c r="FM12" s="337">
        <f t="shared" ref="FM12:FM17" si="156" xml:space="preserve"> IF( OR(ISNUMBER(CB12 ),CB$8=""), 0, 1 )</f>
        <v>0</v>
      </c>
      <c r="FN12" s="337">
        <f t="shared" ref="FN12:FN17" si="157" xml:space="preserve"> IF( OR(ISNUMBER(CC12 ),CC$8=""), 0, 1 )</f>
        <v>0</v>
      </c>
      <c r="FO12" s="337">
        <f t="shared" ref="FO12:FO17" si="158" xml:space="preserve"> IF( OR(ISNUMBER(CD12 ),CD$8=""), 0, 1 )</f>
        <v>0</v>
      </c>
      <c r="FP12" s="337">
        <f t="shared" ref="FP12:FP17" si="159" xml:space="preserve"> IF( OR(ISNUMBER(CE12 ),CE$8=""), 0, 1 )</f>
        <v>0</v>
      </c>
      <c r="FQ12" s="337">
        <f t="shared" ref="FQ12:FQ17" si="160" xml:space="preserve"> IF( OR(ISNUMBER(CF12 ),CF$8=""), 0, 1 )</f>
        <v>0</v>
      </c>
      <c r="FR12" s="239"/>
      <c r="FS12" s="258"/>
    </row>
    <row r="13" spans="2:177" s="207" customFormat="1" ht="15.75" customHeight="1">
      <c r="B13" s="514" t="s">
        <v>9934</v>
      </c>
      <c r="C13" s="338" t="s">
        <v>9935</v>
      </c>
      <c r="D13" s="338">
        <v>0</v>
      </c>
      <c r="E13" s="1844"/>
      <c r="F13" s="1844"/>
      <c r="G13" s="1844"/>
      <c r="H13" s="1844"/>
      <c r="I13" s="1844"/>
      <c r="J13" s="1844"/>
      <c r="K13" s="1844"/>
      <c r="L13" s="1844"/>
      <c r="M13" s="1844"/>
      <c r="N13" s="1844"/>
      <c r="O13" s="1844"/>
      <c r="P13" s="1844"/>
      <c r="Q13" s="1844"/>
      <c r="R13" s="1844"/>
      <c r="S13" s="1844"/>
      <c r="T13" s="1844"/>
      <c r="U13" s="1844"/>
      <c r="V13" s="1844"/>
      <c r="W13" s="1844"/>
      <c r="X13" s="1844"/>
      <c r="Y13" s="1844"/>
      <c r="Z13" s="1844"/>
      <c r="AA13" s="1844"/>
      <c r="AB13" s="1844"/>
      <c r="AC13" s="1844"/>
      <c r="AD13" s="1844"/>
      <c r="AE13" s="1844"/>
      <c r="AF13" s="1844"/>
      <c r="AG13" s="1844"/>
      <c r="AH13" s="1844"/>
      <c r="AI13" s="1844"/>
      <c r="AJ13" s="1844"/>
      <c r="AK13" s="1844"/>
      <c r="AL13" s="1844"/>
      <c r="AM13" s="1844"/>
      <c r="AN13" s="1844"/>
      <c r="AO13" s="1844"/>
      <c r="AP13" s="1844"/>
      <c r="AQ13" s="1844"/>
      <c r="AR13" s="1844"/>
      <c r="AS13" s="1844"/>
      <c r="AT13" s="1844"/>
      <c r="AU13" s="1844"/>
      <c r="AV13" s="1844"/>
      <c r="AW13" s="1844"/>
      <c r="AX13" s="1844"/>
      <c r="AY13" s="1844"/>
      <c r="AZ13" s="1844"/>
      <c r="BA13" s="1844"/>
      <c r="BB13" s="1844"/>
      <c r="BC13" s="1844"/>
      <c r="BD13" s="1844"/>
      <c r="BE13" s="1844"/>
      <c r="BF13" s="1844"/>
      <c r="BG13" s="1844"/>
      <c r="BH13" s="1844"/>
      <c r="BI13" s="1844"/>
      <c r="BJ13" s="1844"/>
      <c r="BK13" s="1844"/>
      <c r="BL13" s="1844"/>
      <c r="BM13" s="1844"/>
      <c r="BN13" s="1844"/>
      <c r="BO13" s="1844"/>
      <c r="BP13" s="1844"/>
      <c r="BQ13" s="1844"/>
      <c r="BR13" s="1844"/>
      <c r="BS13" s="1844"/>
      <c r="BT13" s="1844"/>
      <c r="BU13" s="1844"/>
      <c r="BV13" s="1844"/>
      <c r="BW13" s="1844"/>
      <c r="BX13" s="1844"/>
      <c r="BY13" s="1844"/>
      <c r="BZ13" s="1844"/>
      <c r="CA13" s="1844"/>
      <c r="CB13" s="1844"/>
      <c r="CC13" s="1844"/>
      <c r="CD13" s="1844"/>
      <c r="CE13" s="1844"/>
      <c r="CF13" s="1844"/>
      <c r="CG13" s="1847"/>
      <c r="CH13" s="312"/>
      <c r="CI13" s="1112" t="s">
        <v>9936</v>
      </c>
      <c r="CK13" s="907"/>
      <c r="CM13" s="258"/>
      <c r="CN13" s="1319">
        <f t="shared" si="2"/>
        <v>0</v>
      </c>
      <c r="CO13" s="258"/>
      <c r="CP13" s="337">
        <f t="shared" ref="CP13:CP17" si="161" xml:space="preserve"> IF( OR(ISNUMBER(E13 ),E$8=""), 0, 1 )</f>
        <v>0</v>
      </c>
      <c r="CQ13" s="337">
        <f t="shared" si="82"/>
        <v>0</v>
      </c>
      <c r="CR13" s="337">
        <f t="shared" si="83"/>
        <v>0</v>
      </c>
      <c r="CS13" s="337">
        <f t="shared" si="84"/>
        <v>0</v>
      </c>
      <c r="CT13" s="337">
        <f t="shared" si="85"/>
        <v>0</v>
      </c>
      <c r="CU13" s="337">
        <f t="shared" si="86"/>
        <v>0</v>
      </c>
      <c r="CV13" s="337">
        <f t="shared" si="87"/>
        <v>0</v>
      </c>
      <c r="CW13" s="337">
        <f t="shared" si="88"/>
        <v>0</v>
      </c>
      <c r="CX13" s="337">
        <f t="shared" si="89"/>
        <v>0</v>
      </c>
      <c r="CY13" s="337">
        <f t="shared" si="90"/>
        <v>0</v>
      </c>
      <c r="CZ13" s="337">
        <f t="shared" si="91"/>
        <v>0</v>
      </c>
      <c r="DA13" s="337">
        <f t="shared" si="92"/>
        <v>0</v>
      </c>
      <c r="DB13" s="337">
        <f t="shared" si="93"/>
        <v>0</v>
      </c>
      <c r="DC13" s="337">
        <f t="shared" si="94"/>
        <v>0</v>
      </c>
      <c r="DD13" s="337">
        <f t="shared" si="95"/>
        <v>0</v>
      </c>
      <c r="DE13" s="337">
        <f t="shared" si="96"/>
        <v>0</v>
      </c>
      <c r="DF13" s="337">
        <f t="shared" si="97"/>
        <v>0</v>
      </c>
      <c r="DG13" s="337">
        <f t="shared" si="98"/>
        <v>0</v>
      </c>
      <c r="DH13" s="337">
        <f t="shared" si="99"/>
        <v>0</v>
      </c>
      <c r="DI13" s="337">
        <f t="shared" si="100"/>
        <v>0</v>
      </c>
      <c r="DJ13" s="337">
        <f t="shared" si="101"/>
        <v>0</v>
      </c>
      <c r="DK13" s="337">
        <f t="shared" si="102"/>
        <v>0</v>
      </c>
      <c r="DL13" s="337">
        <f t="shared" si="103"/>
        <v>0</v>
      </c>
      <c r="DM13" s="337">
        <f t="shared" si="104"/>
        <v>0</v>
      </c>
      <c r="DN13" s="337">
        <f t="shared" si="105"/>
        <v>0</v>
      </c>
      <c r="DO13" s="337">
        <f t="shared" si="106"/>
        <v>0</v>
      </c>
      <c r="DP13" s="337">
        <f t="shared" si="107"/>
        <v>0</v>
      </c>
      <c r="DQ13" s="337">
        <f t="shared" si="108"/>
        <v>0</v>
      </c>
      <c r="DR13" s="337">
        <f t="shared" si="109"/>
        <v>0</v>
      </c>
      <c r="DS13" s="337">
        <f t="shared" si="110"/>
        <v>0</v>
      </c>
      <c r="DT13" s="337">
        <f t="shared" si="111"/>
        <v>0</v>
      </c>
      <c r="DU13" s="337">
        <f t="shared" si="112"/>
        <v>0</v>
      </c>
      <c r="DV13" s="337">
        <f t="shared" si="113"/>
        <v>0</v>
      </c>
      <c r="DW13" s="337">
        <f t="shared" si="114"/>
        <v>0</v>
      </c>
      <c r="DX13" s="337">
        <f t="shared" si="115"/>
        <v>0</v>
      </c>
      <c r="DY13" s="337">
        <f t="shared" si="116"/>
        <v>0</v>
      </c>
      <c r="DZ13" s="337">
        <f t="shared" si="117"/>
        <v>0</v>
      </c>
      <c r="EA13" s="337">
        <f t="shared" si="118"/>
        <v>0</v>
      </c>
      <c r="EB13" s="337">
        <f t="shared" si="119"/>
        <v>0</v>
      </c>
      <c r="EC13" s="337">
        <f t="shared" si="120"/>
        <v>0</v>
      </c>
      <c r="ED13" s="337">
        <f t="shared" si="121"/>
        <v>0</v>
      </c>
      <c r="EE13" s="337">
        <f t="shared" si="122"/>
        <v>0</v>
      </c>
      <c r="EF13" s="337">
        <f t="shared" si="123"/>
        <v>0</v>
      </c>
      <c r="EG13" s="337">
        <f t="shared" si="124"/>
        <v>0</v>
      </c>
      <c r="EH13" s="337">
        <f t="shared" si="125"/>
        <v>0</v>
      </c>
      <c r="EI13" s="337">
        <f t="shared" si="126"/>
        <v>0</v>
      </c>
      <c r="EJ13" s="337">
        <f t="shared" si="127"/>
        <v>0</v>
      </c>
      <c r="EK13" s="337">
        <f t="shared" si="128"/>
        <v>0</v>
      </c>
      <c r="EL13" s="337">
        <f t="shared" si="129"/>
        <v>0</v>
      </c>
      <c r="EM13" s="337">
        <f t="shared" si="130"/>
        <v>0</v>
      </c>
      <c r="EN13" s="337">
        <f t="shared" si="131"/>
        <v>0</v>
      </c>
      <c r="EO13" s="337">
        <f t="shared" si="132"/>
        <v>0</v>
      </c>
      <c r="EP13" s="337">
        <f t="shared" si="133"/>
        <v>0</v>
      </c>
      <c r="EQ13" s="337">
        <f t="shared" si="134"/>
        <v>0</v>
      </c>
      <c r="ER13" s="337">
        <f t="shared" si="135"/>
        <v>0</v>
      </c>
      <c r="ES13" s="337">
        <f t="shared" si="136"/>
        <v>0</v>
      </c>
      <c r="ET13" s="337">
        <f t="shared" si="137"/>
        <v>0</v>
      </c>
      <c r="EU13" s="337">
        <f t="shared" si="138"/>
        <v>0</v>
      </c>
      <c r="EV13" s="337">
        <f t="shared" si="139"/>
        <v>0</v>
      </c>
      <c r="EW13" s="337">
        <f t="shared" si="140"/>
        <v>0</v>
      </c>
      <c r="EX13" s="337">
        <f t="shared" si="141"/>
        <v>0</v>
      </c>
      <c r="EY13" s="337">
        <f t="shared" si="142"/>
        <v>0</v>
      </c>
      <c r="EZ13" s="337">
        <f t="shared" si="143"/>
        <v>0</v>
      </c>
      <c r="FA13" s="337">
        <f t="shared" si="144"/>
        <v>0</v>
      </c>
      <c r="FB13" s="337">
        <f t="shared" si="145"/>
        <v>0</v>
      </c>
      <c r="FC13" s="337">
        <f t="shared" si="146"/>
        <v>0</v>
      </c>
      <c r="FD13" s="337">
        <f t="shared" si="147"/>
        <v>0</v>
      </c>
      <c r="FE13" s="337">
        <f t="shared" si="148"/>
        <v>0</v>
      </c>
      <c r="FF13" s="337">
        <f t="shared" si="149"/>
        <v>0</v>
      </c>
      <c r="FG13" s="337">
        <f t="shared" si="150"/>
        <v>0</v>
      </c>
      <c r="FH13" s="337">
        <f t="shared" si="151"/>
        <v>0</v>
      </c>
      <c r="FI13" s="337">
        <f t="shared" si="152"/>
        <v>0</v>
      </c>
      <c r="FJ13" s="337">
        <f t="shared" si="153"/>
        <v>0</v>
      </c>
      <c r="FK13" s="337">
        <f t="shared" si="154"/>
        <v>0</v>
      </c>
      <c r="FL13" s="337">
        <f t="shared" si="155"/>
        <v>0</v>
      </c>
      <c r="FM13" s="337">
        <f t="shared" si="156"/>
        <v>0</v>
      </c>
      <c r="FN13" s="337">
        <f t="shared" si="157"/>
        <v>0</v>
      </c>
      <c r="FO13" s="337">
        <f t="shared" si="158"/>
        <v>0</v>
      </c>
      <c r="FP13" s="337">
        <f t="shared" si="159"/>
        <v>0</v>
      </c>
      <c r="FQ13" s="337">
        <f t="shared" si="160"/>
        <v>0</v>
      </c>
      <c r="FR13" s="239"/>
      <c r="FS13" s="258"/>
    </row>
    <row r="14" spans="2:177" s="207" customFormat="1" ht="15.75" customHeight="1">
      <c r="B14" s="514" t="s">
        <v>10990</v>
      </c>
      <c r="C14" s="338" t="s">
        <v>9935</v>
      </c>
      <c r="D14" s="338">
        <v>0</v>
      </c>
      <c r="E14" s="1844"/>
      <c r="F14" s="1844"/>
      <c r="G14" s="1844"/>
      <c r="H14" s="1844"/>
      <c r="I14" s="1844"/>
      <c r="J14" s="1844"/>
      <c r="K14" s="1844"/>
      <c r="L14" s="1844"/>
      <c r="M14" s="1844"/>
      <c r="N14" s="1844"/>
      <c r="O14" s="1844"/>
      <c r="P14" s="1844"/>
      <c r="Q14" s="1844"/>
      <c r="R14" s="1844"/>
      <c r="S14" s="1844"/>
      <c r="T14" s="1844"/>
      <c r="U14" s="1844"/>
      <c r="V14" s="1844"/>
      <c r="W14" s="1844"/>
      <c r="X14" s="1844"/>
      <c r="Y14" s="1844"/>
      <c r="Z14" s="1844"/>
      <c r="AA14" s="1844"/>
      <c r="AB14" s="1844"/>
      <c r="AC14" s="1844"/>
      <c r="AD14" s="1844"/>
      <c r="AE14" s="1844"/>
      <c r="AF14" s="1844"/>
      <c r="AG14" s="1844"/>
      <c r="AH14" s="1844"/>
      <c r="AI14" s="1844"/>
      <c r="AJ14" s="1844"/>
      <c r="AK14" s="1844"/>
      <c r="AL14" s="1844"/>
      <c r="AM14" s="1844"/>
      <c r="AN14" s="1844"/>
      <c r="AO14" s="1844"/>
      <c r="AP14" s="1844"/>
      <c r="AQ14" s="1844"/>
      <c r="AR14" s="1844"/>
      <c r="AS14" s="1844"/>
      <c r="AT14" s="1844"/>
      <c r="AU14" s="1844"/>
      <c r="AV14" s="1844"/>
      <c r="AW14" s="1844"/>
      <c r="AX14" s="1844"/>
      <c r="AY14" s="1844"/>
      <c r="AZ14" s="1844"/>
      <c r="BA14" s="1844"/>
      <c r="BB14" s="1844"/>
      <c r="BC14" s="1844"/>
      <c r="BD14" s="1844"/>
      <c r="BE14" s="1844"/>
      <c r="BF14" s="1844"/>
      <c r="BG14" s="1844"/>
      <c r="BH14" s="1844"/>
      <c r="BI14" s="1844"/>
      <c r="BJ14" s="1844"/>
      <c r="BK14" s="1844"/>
      <c r="BL14" s="1844"/>
      <c r="BM14" s="1844"/>
      <c r="BN14" s="1844"/>
      <c r="BO14" s="1844"/>
      <c r="BP14" s="1844"/>
      <c r="BQ14" s="1844"/>
      <c r="BR14" s="1844"/>
      <c r="BS14" s="1844"/>
      <c r="BT14" s="1844"/>
      <c r="BU14" s="1844"/>
      <c r="BV14" s="1844"/>
      <c r="BW14" s="1844"/>
      <c r="BX14" s="1844"/>
      <c r="BY14" s="1844"/>
      <c r="BZ14" s="1844"/>
      <c r="CA14" s="1844"/>
      <c r="CB14" s="1844"/>
      <c r="CC14" s="1844"/>
      <c r="CD14" s="1844"/>
      <c r="CE14" s="1844"/>
      <c r="CF14" s="1844"/>
      <c r="CG14" s="1847"/>
      <c r="CH14" s="312"/>
      <c r="CI14" s="1112" t="s">
        <v>9937</v>
      </c>
      <c r="CK14" s="907"/>
      <c r="CM14" s="258"/>
      <c r="CN14" s="1319">
        <f t="shared" si="2"/>
        <v>0</v>
      </c>
      <c r="CO14" s="258"/>
      <c r="CP14" s="337">
        <f t="shared" si="161"/>
        <v>0</v>
      </c>
      <c r="CQ14" s="337">
        <f t="shared" si="82"/>
        <v>0</v>
      </c>
      <c r="CR14" s="337">
        <f t="shared" si="83"/>
        <v>0</v>
      </c>
      <c r="CS14" s="337">
        <f t="shared" si="84"/>
        <v>0</v>
      </c>
      <c r="CT14" s="337">
        <f t="shared" si="85"/>
        <v>0</v>
      </c>
      <c r="CU14" s="337">
        <f t="shared" si="86"/>
        <v>0</v>
      </c>
      <c r="CV14" s="337">
        <f t="shared" si="87"/>
        <v>0</v>
      </c>
      <c r="CW14" s="337">
        <f t="shared" si="88"/>
        <v>0</v>
      </c>
      <c r="CX14" s="337">
        <f t="shared" si="89"/>
        <v>0</v>
      </c>
      <c r="CY14" s="337">
        <f t="shared" si="90"/>
        <v>0</v>
      </c>
      <c r="CZ14" s="337">
        <f t="shared" si="91"/>
        <v>0</v>
      </c>
      <c r="DA14" s="337">
        <f t="shared" si="92"/>
        <v>0</v>
      </c>
      <c r="DB14" s="337">
        <f t="shared" si="93"/>
        <v>0</v>
      </c>
      <c r="DC14" s="337">
        <f t="shared" si="94"/>
        <v>0</v>
      </c>
      <c r="DD14" s="337">
        <f t="shared" si="95"/>
        <v>0</v>
      </c>
      <c r="DE14" s="337">
        <f t="shared" si="96"/>
        <v>0</v>
      </c>
      <c r="DF14" s="337">
        <f t="shared" si="97"/>
        <v>0</v>
      </c>
      <c r="DG14" s="337">
        <f t="shared" si="98"/>
        <v>0</v>
      </c>
      <c r="DH14" s="337">
        <f t="shared" si="99"/>
        <v>0</v>
      </c>
      <c r="DI14" s="337">
        <f t="shared" si="100"/>
        <v>0</v>
      </c>
      <c r="DJ14" s="337">
        <f t="shared" si="101"/>
        <v>0</v>
      </c>
      <c r="DK14" s="337">
        <f t="shared" si="102"/>
        <v>0</v>
      </c>
      <c r="DL14" s="337">
        <f t="shared" si="103"/>
        <v>0</v>
      </c>
      <c r="DM14" s="337">
        <f t="shared" si="104"/>
        <v>0</v>
      </c>
      <c r="DN14" s="337">
        <f t="shared" si="105"/>
        <v>0</v>
      </c>
      <c r="DO14" s="337">
        <f t="shared" si="106"/>
        <v>0</v>
      </c>
      <c r="DP14" s="337">
        <f t="shared" si="107"/>
        <v>0</v>
      </c>
      <c r="DQ14" s="337">
        <f t="shared" si="108"/>
        <v>0</v>
      </c>
      <c r="DR14" s="337">
        <f t="shared" si="109"/>
        <v>0</v>
      </c>
      <c r="DS14" s="337">
        <f t="shared" si="110"/>
        <v>0</v>
      </c>
      <c r="DT14" s="337">
        <f t="shared" si="111"/>
        <v>0</v>
      </c>
      <c r="DU14" s="337">
        <f t="shared" si="112"/>
        <v>0</v>
      </c>
      <c r="DV14" s="337">
        <f t="shared" si="113"/>
        <v>0</v>
      </c>
      <c r="DW14" s="337">
        <f t="shared" si="114"/>
        <v>0</v>
      </c>
      <c r="DX14" s="337">
        <f t="shared" si="115"/>
        <v>0</v>
      </c>
      <c r="DY14" s="337">
        <f t="shared" si="116"/>
        <v>0</v>
      </c>
      <c r="DZ14" s="337">
        <f t="shared" si="117"/>
        <v>0</v>
      </c>
      <c r="EA14" s="337">
        <f t="shared" si="118"/>
        <v>0</v>
      </c>
      <c r="EB14" s="337">
        <f t="shared" si="119"/>
        <v>0</v>
      </c>
      <c r="EC14" s="337">
        <f t="shared" si="120"/>
        <v>0</v>
      </c>
      <c r="ED14" s="337">
        <f t="shared" si="121"/>
        <v>0</v>
      </c>
      <c r="EE14" s="337">
        <f t="shared" si="122"/>
        <v>0</v>
      </c>
      <c r="EF14" s="337">
        <f t="shared" si="123"/>
        <v>0</v>
      </c>
      <c r="EG14" s="337">
        <f t="shared" si="124"/>
        <v>0</v>
      </c>
      <c r="EH14" s="337">
        <f t="shared" si="125"/>
        <v>0</v>
      </c>
      <c r="EI14" s="337">
        <f t="shared" si="126"/>
        <v>0</v>
      </c>
      <c r="EJ14" s="337">
        <f t="shared" si="127"/>
        <v>0</v>
      </c>
      <c r="EK14" s="337">
        <f t="shared" si="128"/>
        <v>0</v>
      </c>
      <c r="EL14" s="337">
        <f t="shared" si="129"/>
        <v>0</v>
      </c>
      <c r="EM14" s="337">
        <f t="shared" si="130"/>
        <v>0</v>
      </c>
      <c r="EN14" s="337">
        <f t="shared" si="131"/>
        <v>0</v>
      </c>
      <c r="EO14" s="337">
        <f t="shared" si="132"/>
        <v>0</v>
      </c>
      <c r="EP14" s="337">
        <f t="shared" si="133"/>
        <v>0</v>
      </c>
      <c r="EQ14" s="337">
        <f t="shared" si="134"/>
        <v>0</v>
      </c>
      <c r="ER14" s="337">
        <f t="shared" si="135"/>
        <v>0</v>
      </c>
      <c r="ES14" s="337">
        <f t="shared" si="136"/>
        <v>0</v>
      </c>
      <c r="ET14" s="337">
        <f t="shared" si="137"/>
        <v>0</v>
      </c>
      <c r="EU14" s="337">
        <f t="shared" si="138"/>
        <v>0</v>
      </c>
      <c r="EV14" s="337">
        <f t="shared" si="139"/>
        <v>0</v>
      </c>
      <c r="EW14" s="337">
        <f t="shared" si="140"/>
        <v>0</v>
      </c>
      <c r="EX14" s="337">
        <f t="shared" si="141"/>
        <v>0</v>
      </c>
      <c r="EY14" s="337">
        <f t="shared" si="142"/>
        <v>0</v>
      </c>
      <c r="EZ14" s="337">
        <f t="shared" si="143"/>
        <v>0</v>
      </c>
      <c r="FA14" s="337">
        <f t="shared" si="144"/>
        <v>0</v>
      </c>
      <c r="FB14" s="337">
        <f t="shared" si="145"/>
        <v>0</v>
      </c>
      <c r="FC14" s="337">
        <f t="shared" si="146"/>
        <v>0</v>
      </c>
      <c r="FD14" s="337">
        <f t="shared" si="147"/>
        <v>0</v>
      </c>
      <c r="FE14" s="337">
        <f t="shared" si="148"/>
        <v>0</v>
      </c>
      <c r="FF14" s="337">
        <f t="shared" si="149"/>
        <v>0</v>
      </c>
      <c r="FG14" s="337">
        <f t="shared" si="150"/>
        <v>0</v>
      </c>
      <c r="FH14" s="337">
        <f t="shared" si="151"/>
        <v>0</v>
      </c>
      <c r="FI14" s="337">
        <f t="shared" si="152"/>
        <v>0</v>
      </c>
      <c r="FJ14" s="337">
        <f t="shared" si="153"/>
        <v>0</v>
      </c>
      <c r="FK14" s="337">
        <f t="shared" si="154"/>
        <v>0</v>
      </c>
      <c r="FL14" s="337">
        <f t="shared" si="155"/>
        <v>0</v>
      </c>
      <c r="FM14" s="337">
        <f t="shared" si="156"/>
        <v>0</v>
      </c>
      <c r="FN14" s="337">
        <f t="shared" si="157"/>
        <v>0</v>
      </c>
      <c r="FO14" s="337">
        <f t="shared" si="158"/>
        <v>0</v>
      </c>
      <c r="FP14" s="337">
        <f t="shared" si="159"/>
        <v>0</v>
      </c>
      <c r="FQ14" s="337">
        <f t="shared" si="160"/>
        <v>0</v>
      </c>
      <c r="FR14" s="239"/>
      <c r="FS14" s="258"/>
    </row>
    <row r="15" spans="2:177" s="207" customFormat="1" ht="15.75" customHeight="1">
      <c r="B15" s="514" t="s">
        <v>9938</v>
      </c>
      <c r="C15" s="338" t="s">
        <v>9935</v>
      </c>
      <c r="D15" s="338">
        <v>0</v>
      </c>
      <c r="E15" s="1844"/>
      <c r="F15" s="1844"/>
      <c r="G15" s="1844"/>
      <c r="H15" s="1844"/>
      <c r="I15" s="1844"/>
      <c r="J15" s="1844"/>
      <c r="K15" s="1844"/>
      <c r="L15" s="1844"/>
      <c r="M15" s="1844"/>
      <c r="N15" s="1844"/>
      <c r="O15" s="1844"/>
      <c r="P15" s="1844"/>
      <c r="Q15" s="1844"/>
      <c r="R15" s="1844"/>
      <c r="S15" s="1844"/>
      <c r="T15" s="1844"/>
      <c r="U15" s="1844"/>
      <c r="V15" s="1844"/>
      <c r="W15" s="1844"/>
      <c r="X15" s="1844"/>
      <c r="Y15" s="1844"/>
      <c r="Z15" s="1844"/>
      <c r="AA15" s="1844"/>
      <c r="AB15" s="1844"/>
      <c r="AC15" s="1844"/>
      <c r="AD15" s="1844"/>
      <c r="AE15" s="1844"/>
      <c r="AF15" s="1844"/>
      <c r="AG15" s="1844"/>
      <c r="AH15" s="1844"/>
      <c r="AI15" s="1844"/>
      <c r="AJ15" s="1844"/>
      <c r="AK15" s="1844"/>
      <c r="AL15" s="1844"/>
      <c r="AM15" s="1844"/>
      <c r="AN15" s="1844"/>
      <c r="AO15" s="1844"/>
      <c r="AP15" s="1844"/>
      <c r="AQ15" s="1844"/>
      <c r="AR15" s="1844"/>
      <c r="AS15" s="1844"/>
      <c r="AT15" s="1844"/>
      <c r="AU15" s="1844"/>
      <c r="AV15" s="1844"/>
      <c r="AW15" s="1844"/>
      <c r="AX15" s="1844"/>
      <c r="AY15" s="1844"/>
      <c r="AZ15" s="1844"/>
      <c r="BA15" s="1844"/>
      <c r="BB15" s="1844"/>
      <c r="BC15" s="1844"/>
      <c r="BD15" s="1844"/>
      <c r="BE15" s="1844"/>
      <c r="BF15" s="1844"/>
      <c r="BG15" s="1844"/>
      <c r="BH15" s="1844"/>
      <c r="BI15" s="1844"/>
      <c r="BJ15" s="1844"/>
      <c r="BK15" s="1844"/>
      <c r="BL15" s="1844"/>
      <c r="BM15" s="1844"/>
      <c r="BN15" s="1844"/>
      <c r="BO15" s="1844"/>
      <c r="BP15" s="1844"/>
      <c r="BQ15" s="1844"/>
      <c r="BR15" s="1844"/>
      <c r="BS15" s="1844"/>
      <c r="BT15" s="1844"/>
      <c r="BU15" s="1844"/>
      <c r="BV15" s="1844"/>
      <c r="BW15" s="1844"/>
      <c r="BX15" s="1844"/>
      <c r="BY15" s="1844"/>
      <c r="BZ15" s="1844"/>
      <c r="CA15" s="1844"/>
      <c r="CB15" s="1844"/>
      <c r="CC15" s="1844"/>
      <c r="CD15" s="1844"/>
      <c r="CE15" s="1844"/>
      <c r="CF15" s="1844"/>
      <c r="CG15" s="1847"/>
      <c r="CH15" s="312"/>
      <c r="CI15" s="1112" t="s">
        <v>9939</v>
      </c>
      <c r="CK15" s="907"/>
      <c r="CM15" s="258"/>
      <c r="CN15" s="1319">
        <f t="shared" si="2"/>
        <v>0</v>
      </c>
      <c r="CO15" s="258"/>
      <c r="CP15" s="337">
        <f t="shared" si="161"/>
        <v>0</v>
      </c>
      <c r="CQ15" s="337">
        <f t="shared" si="82"/>
        <v>0</v>
      </c>
      <c r="CR15" s="337">
        <f t="shared" si="83"/>
        <v>0</v>
      </c>
      <c r="CS15" s="337">
        <f t="shared" si="84"/>
        <v>0</v>
      </c>
      <c r="CT15" s="337">
        <f t="shared" si="85"/>
        <v>0</v>
      </c>
      <c r="CU15" s="337">
        <f t="shared" si="86"/>
        <v>0</v>
      </c>
      <c r="CV15" s="337">
        <f t="shared" si="87"/>
        <v>0</v>
      </c>
      <c r="CW15" s="337">
        <f t="shared" si="88"/>
        <v>0</v>
      </c>
      <c r="CX15" s="337">
        <f t="shared" si="89"/>
        <v>0</v>
      </c>
      <c r="CY15" s="337">
        <f t="shared" si="90"/>
        <v>0</v>
      </c>
      <c r="CZ15" s="337">
        <f t="shared" si="91"/>
        <v>0</v>
      </c>
      <c r="DA15" s="337">
        <f t="shared" si="92"/>
        <v>0</v>
      </c>
      <c r="DB15" s="337">
        <f t="shared" si="93"/>
        <v>0</v>
      </c>
      <c r="DC15" s="337">
        <f t="shared" si="94"/>
        <v>0</v>
      </c>
      <c r="DD15" s="337">
        <f t="shared" si="95"/>
        <v>0</v>
      </c>
      <c r="DE15" s="337">
        <f t="shared" si="96"/>
        <v>0</v>
      </c>
      <c r="DF15" s="337">
        <f t="shared" si="97"/>
        <v>0</v>
      </c>
      <c r="DG15" s="337">
        <f t="shared" si="98"/>
        <v>0</v>
      </c>
      <c r="DH15" s="337">
        <f t="shared" si="99"/>
        <v>0</v>
      </c>
      <c r="DI15" s="337">
        <f t="shared" si="100"/>
        <v>0</v>
      </c>
      <c r="DJ15" s="337">
        <f t="shared" si="101"/>
        <v>0</v>
      </c>
      <c r="DK15" s="337">
        <f t="shared" si="102"/>
        <v>0</v>
      </c>
      <c r="DL15" s="337">
        <f t="shared" si="103"/>
        <v>0</v>
      </c>
      <c r="DM15" s="337">
        <f t="shared" si="104"/>
        <v>0</v>
      </c>
      <c r="DN15" s="337">
        <f t="shared" si="105"/>
        <v>0</v>
      </c>
      <c r="DO15" s="337">
        <f t="shared" si="106"/>
        <v>0</v>
      </c>
      <c r="DP15" s="337">
        <f t="shared" si="107"/>
        <v>0</v>
      </c>
      <c r="DQ15" s="337">
        <f t="shared" si="108"/>
        <v>0</v>
      </c>
      <c r="DR15" s="337">
        <f t="shared" si="109"/>
        <v>0</v>
      </c>
      <c r="DS15" s="337">
        <f t="shared" si="110"/>
        <v>0</v>
      </c>
      <c r="DT15" s="337">
        <f t="shared" si="111"/>
        <v>0</v>
      </c>
      <c r="DU15" s="337">
        <f t="shared" si="112"/>
        <v>0</v>
      </c>
      <c r="DV15" s="337">
        <f t="shared" si="113"/>
        <v>0</v>
      </c>
      <c r="DW15" s="337">
        <f t="shared" si="114"/>
        <v>0</v>
      </c>
      <c r="DX15" s="337">
        <f t="shared" si="115"/>
        <v>0</v>
      </c>
      <c r="DY15" s="337">
        <f t="shared" si="116"/>
        <v>0</v>
      </c>
      <c r="DZ15" s="337">
        <f t="shared" si="117"/>
        <v>0</v>
      </c>
      <c r="EA15" s="337">
        <f t="shared" si="118"/>
        <v>0</v>
      </c>
      <c r="EB15" s="337">
        <f t="shared" si="119"/>
        <v>0</v>
      </c>
      <c r="EC15" s="337">
        <f t="shared" si="120"/>
        <v>0</v>
      </c>
      <c r="ED15" s="337">
        <f t="shared" si="121"/>
        <v>0</v>
      </c>
      <c r="EE15" s="337">
        <f t="shared" si="122"/>
        <v>0</v>
      </c>
      <c r="EF15" s="337">
        <f t="shared" si="123"/>
        <v>0</v>
      </c>
      <c r="EG15" s="337">
        <f t="shared" si="124"/>
        <v>0</v>
      </c>
      <c r="EH15" s="337">
        <f t="shared" si="125"/>
        <v>0</v>
      </c>
      <c r="EI15" s="337">
        <f t="shared" si="126"/>
        <v>0</v>
      </c>
      <c r="EJ15" s="337">
        <f t="shared" si="127"/>
        <v>0</v>
      </c>
      <c r="EK15" s="337">
        <f t="shared" si="128"/>
        <v>0</v>
      </c>
      <c r="EL15" s="337">
        <f t="shared" si="129"/>
        <v>0</v>
      </c>
      <c r="EM15" s="337">
        <f t="shared" si="130"/>
        <v>0</v>
      </c>
      <c r="EN15" s="337">
        <f t="shared" si="131"/>
        <v>0</v>
      </c>
      <c r="EO15" s="337">
        <f t="shared" si="132"/>
        <v>0</v>
      </c>
      <c r="EP15" s="337">
        <f t="shared" si="133"/>
        <v>0</v>
      </c>
      <c r="EQ15" s="337">
        <f t="shared" si="134"/>
        <v>0</v>
      </c>
      <c r="ER15" s="337">
        <f t="shared" si="135"/>
        <v>0</v>
      </c>
      <c r="ES15" s="337">
        <f t="shared" si="136"/>
        <v>0</v>
      </c>
      <c r="ET15" s="337">
        <f t="shared" si="137"/>
        <v>0</v>
      </c>
      <c r="EU15" s="337">
        <f t="shared" si="138"/>
        <v>0</v>
      </c>
      <c r="EV15" s="337">
        <f t="shared" si="139"/>
        <v>0</v>
      </c>
      <c r="EW15" s="337">
        <f t="shared" si="140"/>
        <v>0</v>
      </c>
      <c r="EX15" s="337">
        <f t="shared" si="141"/>
        <v>0</v>
      </c>
      <c r="EY15" s="337">
        <f t="shared" si="142"/>
        <v>0</v>
      </c>
      <c r="EZ15" s="337">
        <f t="shared" si="143"/>
        <v>0</v>
      </c>
      <c r="FA15" s="337">
        <f t="shared" si="144"/>
        <v>0</v>
      </c>
      <c r="FB15" s="337">
        <f t="shared" si="145"/>
        <v>0</v>
      </c>
      <c r="FC15" s="337">
        <f t="shared" si="146"/>
        <v>0</v>
      </c>
      <c r="FD15" s="337">
        <f t="shared" si="147"/>
        <v>0</v>
      </c>
      <c r="FE15" s="337">
        <f t="shared" si="148"/>
        <v>0</v>
      </c>
      <c r="FF15" s="337">
        <f t="shared" si="149"/>
        <v>0</v>
      </c>
      <c r="FG15" s="337">
        <f t="shared" si="150"/>
        <v>0</v>
      </c>
      <c r="FH15" s="337">
        <f t="shared" si="151"/>
        <v>0</v>
      </c>
      <c r="FI15" s="337">
        <f t="shared" si="152"/>
        <v>0</v>
      </c>
      <c r="FJ15" s="337">
        <f t="shared" si="153"/>
        <v>0</v>
      </c>
      <c r="FK15" s="337">
        <f t="shared" si="154"/>
        <v>0</v>
      </c>
      <c r="FL15" s="337">
        <f t="shared" si="155"/>
        <v>0</v>
      </c>
      <c r="FM15" s="337">
        <f t="shared" si="156"/>
        <v>0</v>
      </c>
      <c r="FN15" s="337">
        <f t="shared" si="157"/>
        <v>0</v>
      </c>
      <c r="FO15" s="337">
        <f t="shared" si="158"/>
        <v>0</v>
      </c>
      <c r="FP15" s="337">
        <f t="shared" si="159"/>
        <v>0</v>
      </c>
      <c r="FQ15" s="337">
        <f t="shared" si="160"/>
        <v>0</v>
      </c>
      <c r="FR15" s="239"/>
      <c r="FS15" s="258"/>
    </row>
    <row r="16" spans="2:177" s="207" customFormat="1" ht="15.75" customHeight="1">
      <c r="B16" s="514" t="s">
        <v>9940</v>
      </c>
      <c r="C16" s="338" t="s">
        <v>9935</v>
      </c>
      <c r="D16" s="338">
        <v>2</v>
      </c>
      <c r="E16" s="1857"/>
      <c r="F16" s="1857"/>
      <c r="G16" s="1857"/>
      <c r="H16" s="1857"/>
      <c r="I16" s="1857"/>
      <c r="J16" s="1857"/>
      <c r="K16" s="1857"/>
      <c r="L16" s="1857"/>
      <c r="M16" s="1857"/>
      <c r="N16" s="1857"/>
      <c r="O16" s="1857"/>
      <c r="P16" s="1857"/>
      <c r="Q16" s="1857"/>
      <c r="R16" s="1857"/>
      <c r="S16" s="1857"/>
      <c r="T16" s="1857"/>
      <c r="U16" s="1857"/>
      <c r="V16" s="1857"/>
      <c r="W16" s="1857"/>
      <c r="X16" s="1857"/>
      <c r="Y16" s="1857"/>
      <c r="Z16" s="1857"/>
      <c r="AA16" s="1857"/>
      <c r="AB16" s="1857"/>
      <c r="AC16" s="1857"/>
      <c r="AD16" s="1857"/>
      <c r="AE16" s="1857"/>
      <c r="AF16" s="1857"/>
      <c r="AG16" s="1857"/>
      <c r="AH16" s="1857"/>
      <c r="AI16" s="1857"/>
      <c r="AJ16" s="1857"/>
      <c r="AK16" s="1857"/>
      <c r="AL16" s="1857"/>
      <c r="AM16" s="1857"/>
      <c r="AN16" s="1857"/>
      <c r="AO16" s="1857"/>
      <c r="AP16" s="1857"/>
      <c r="AQ16" s="1857"/>
      <c r="AR16" s="1857"/>
      <c r="AS16" s="1857"/>
      <c r="AT16" s="1857"/>
      <c r="AU16" s="1857"/>
      <c r="AV16" s="1857"/>
      <c r="AW16" s="1857"/>
      <c r="AX16" s="1857"/>
      <c r="AY16" s="1857"/>
      <c r="AZ16" s="1857"/>
      <c r="BA16" s="1857"/>
      <c r="BB16" s="1857"/>
      <c r="BC16" s="1857"/>
      <c r="BD16" s="1857"/>
      <c r="BE16" s="1857"/>
      <c r="BF16" s="1857"/>
      <c r="BG16" s="1857"/>
      <c r="BH16" s="1857"/>
      <c r="BI16" s="1857"/>
      <c r="BJ16" s="1857"/>
      <c r="BK16" s="1857"/>
      <c r="BL16" s="1857"/>
      <c r="BM16" s="1857"/>
      <c r="BN16" s="1857"/>
      <c r="BO16" s="1857"/>
      <c r="BP16" s="1857"/>
      <c r="BQ16" s="1857"/>
      <c r="BR16" s="1857"/>
      <c r="BS16" s="1857"/>
      <c r="BT16" s="1857"/>
      <c r="BU16" s="1857"/>
      <c r="BV16" s="1857"/>
      <c r="BW16" s="1857"/>
      <c r="BX16" s="1857"/>
      <c r="BY16" s="1857"/>
      <c r="BZ16" s="1857"/>
      <c r="CA16" s="1857"/>
      <c r="CB16" s="1857"/>
      <c r="CC16" s="1857"/>
      <c r="CD16" s="1857"/>
      <c r="CE16" s="1857"/>
      <c r="CF16" s="1857"/>
      <c r="CG16" s="1847"/>
      <c r="CH16" s="312"/>
      <c r="CI16" s="1112" t="s">
        <v>9941</v>
      </c>
      <c r="CK16" s="907"/>
      <c r="CM16" s="258"/>
      <c r="CN16" s="1319">
        <f t="shared" si="2"/>
        <v>0</v>
      </c>
      <c r="CO16" s="258"/>
      <c r="CP16" s="337">
        <f t="shared" si="161"/>
        <v>0</v>
      </c>
      <c r="CQ16" s="337">
        <f t="shared" si="82"/>
        <v>0</v>
      </c>
      <c r="CR16" s="337">
        <f t="shared" si="83"/>
        <v>0</v>
      </c>
      <c r="CS16" s="337">
        <f t="shared" si="84"/>
        <v>0</v>
      </c>
      <c r="CT16" s="337">
        <f t="shared" si="85"/>
        <v>0</v>
      </c>
      <c r="CU16" s="337">
        <f t="shared" si="86"/>
        <v>0</v>
      </c>
      <c r="CV16" s="337">
        <f t="shared" si="87"/>
        <v>0</v>
      </c>
      <c r="CW16" s="337">
        <f t="shared" si="88"/>
        <v>0</v>
      </c>
      <c r="CX16" s="337">
        <f t="shared" si="89"/>
        <v>0</v>
      </c>
      <c r="CY16" s="337">
        <f t="shared" si="90"/>
        <v>0</v>
      </c>
      <c r="CZ16" s="337">
        <f t="shared" si="91"/>
        <v>0</v>
      </c>
      <c r="DA16" s="337">
        <f t="shared" si="92"/>
        <v>0</v>
      </c>
      <c r="DB16" s="337">
        <f t="shared" si="93"/>
        <v>0</v>
      </c>
      <c r="DC16" s="337">
        <f t="shared" si="94"/>
        <v>0</v>
      </c>
      <c r="DD16" s="337">
        <f t="shared" si="95"/>
        <v>0</v>
      </c>
      <c r="DE16" s="337">
        <f t="shared" si="96"/>
        <v>0</v>
      </c>
      <c r="DF16" s="337">
        <f t="shared" si="97"/>
        <v>0</v>
      </c>
      <c r="DG16" s="337">
        <f t="shared" si="98"/>
        <v>0</v>
      </c>
      <c r="DH16" s="337">
        <f t="shared" si="99"/>
        <v>0</v>
      </c>
      <c r="DI16" s="337">
        <f t="shared" si="100"/>
        <v>0</v>
      </c>
      <c r="DJ16" s="337">
        <f t="shared" si="101"/>
        <v>0</v>
      </c>
      <c r="DK16" s="337">
        <f t="shared" si="102"/>
        <v>0</v>
      </c>
      <c r="DL16" s="337">
        <f t="shared" si="103"/>
        <v>0</v>
      </c>
      <c r="DM16" s="337">
        <f t="shared" si="104"/>
        <v>0</v>
      </c>
      <c r="DN16" s="337">
        <f t="shared" si="105"/>
        <v>0</v>
      </c>
      <c r="DO16" s="337">
        <f t="shared" si="106"/>
        <v>0</v>
      </c>
      <c r="DP16" s="337">
        <f t="shared" si="107"/>
        <v>0</v>
      </c>
      <c r="DQ16" s="337">
        <f t="shared" si="108"/>
        <v>0</v>
      </c>
      <c r="DR16" s="337">
        <f t="shared" si="109"/>
        <v>0</v>
      </c>
      <c r="DS16" s="337">
        <f t="shared" si="110"/>
        <v>0</v>
      </c>
      <c r="DT16" s="337">
        <f t="shared" si="111"/>
        <v>0</v>
      </c>
      <c r="DU16" s="337">
        <f t="shared" si="112"/>
        <v>0</v>
      </c>
      <c r="DV16" s="337">
        <f t="shared" si="113"/>
        <v>0</v>
      </c>
      <c r="DW16" s="337">
        <f t="shared" si="114"/>
        <v>0</v>
      </c>
      <c r="DX16" s="337">
        <f t="shared" si="115"/>
        <v>0</v>
      </c>
      <c r="DY16" s="337">
        <f t="shared" si="116"/>
        <v>0</v>
      </c>
      <c r="DZ16" s="337">
        <f t="shared" si="117"/>
        <v>0</v>
      </c>
      <c r="EA16" s="337">
        <f t="shared" si="118"/>
        <v>0</v>
      </c>
      <c r="EB16" s="337">
        <f t="shared" si="119"/>
        <v>0</v>
      </c>
      <c r="EC16" s="337">
        <f t="shared" si="120"/>
        <v>0</v>
      </c>
      <c r="ED16" s="337">
        <f t="shared" si="121"/>
        <v>0</v>
      </c>
      <c r="EE16" s="337">
        <f t="shared" si="122"/>
        <v>0</v>
      </c>
      <c r="EF16" s="337">
        <f t="shared" si="123"/>
        <v>0</v>
      </c>
      <c r="EG16" s="337">
        <f t="shared" si="124"/>
        <v>0</v>
      </c>
      <c r="EH16" s="337">
        <f t="shared" si="125"/>
        <v>0</v>
      </c>
      <c r="EI16" s="337">
        <f t="shared" si="126"/>
        <v>0</v>
      </c>
      <c r="EJ16" s="337">
        <f t="shared" si="127"/>
        <v>0</v>
      </c>
      <c r="EK16" s="337">
        <f t="shared" si="128"/>
        <v>0</v>
      </c>
      <c r="EL16" s="337">
        <f t="shared" si="129"/>
        <v>0</v>
      </c>
      <c r="EM16" s="337">
        <f t="shared" si="130"/>
        <v>0</v>
      </c>
      <c r="EN16" s="337">
        <f t="shared" si="131"/>
        <v>0</v>
      </c>
      <c r="EO16" s="337">
        <f t="shared" si="132"/>
        <v>0</v>
      </c>
      <c r="EP16" s="337">
        <f t="shared" si="133"/>
        <v>0</v>
      </c>
      <c r="EQ16" s="337">
        <f t="shared" si="134"/>
        <v>0</v>
      </c>
      <c r="ER16" s="337">
        <f t="shared" si="135"/>
        <v>0</v>
      </c>
      <c r="ES16" s="337">
        <f t="shared" si="136"/>
        <v>0</v>
      </c>
      <c r="ET16" s="337">
        <f t="shared" si="137"/>
        <v>0</v>
      </c>
      <c r="EU16" s="337">
        <f t="shared" si="138"/>
        <v>0</v>
      </c>
      <c r="EV16" s="337">
        <f t="shared" si="139"/>
        <v>0</v>
      </c>
      <c r="EW16" s="337">
        <f t="shared" si="140"/>
        <v>0</v>
      </c>
      <c r="EX16" s="337">
        <f t="shared" si="141"/>
        <v>0</v>
      </c>
      <c r="EY16" s="337">
        <f t="shared" si="142"/>
        <v>0</v>
      </c>
      <c r="EZ16" s="337">
        <f t="shared" si="143"/>
        <v>0</v>
      </c>
      <c r="FA16" s="337">
        <f t="shared" si="144"/>
        <v>0</v>
      </c>
      <c r="FB16" s="337">
        <f t="shared" si="145"/>
        <v>0</v>
      </c>
      <c r="FC16" s="337">
        <f t="shared" si="146"/>
        <v>0</v>
      </c>
      <c r="FD16" s="337">
        <f t="shared" si="147"/>
        <v>0</v>
      </c>
      <c r="FE16" s="337">
        <f t="shared" si="148"/>
        <v>0</v>
      </c>
      <c r="FF16" s="337">
        <f t="shared" si="149"/>
        <v>0</v>
      </c>
      <c r="FG16" s="337">
        <f t="shared" si="150"/>
        <v>0</v>
      </c>
      <c r="FH16" s="337">
        <f t="shared" si="151"/>
        <v>0</v>
      </c>
      <c r="FI16" s="337">
        <f t="shared" si="152"/>
        <v>0</v>
      </c>
      <c r="FJ16" s="337">
        <f t="shared" si="153"/>
        <v>0</v>
      </c>
      <c r="FK16" s="337">
        <f t="shared" si="154"/>
        <v>0</v>
      </c>
      <c r="FL16" s="337">
        <f t="shared" si="155"/>
        <v>0</v>
      </c>
      <c r="FM16" s="337">
        <f t="shared" si="156"/>
        <v>0</v>
      </c>
      <c r="FN16" s="337">
        <f t="shared" si="157"/>
        <v>0</v>
      </c>
      <c r="FO16" s="337">
        <f t="shared" si="158"/>
        <v>0</v>
      </c>
      <c r="FP16" s="337">
        <f t="shared" si="159"/>
        <v>0</v>
      </c>
      <c r="FQ16" s="337">
        <f t="shared" si="160"/>
        <v>0</v>
      </c>
      <c r="FR16" s="239"/>
      <c r="FS16" s="258"/>
    </row>
    <row r="17" spans="1:175" s="207" customFormat="1" ht="15.75" customHeight="1">
      <c r="B17" s="514" t="s">
        <v>9942</v>
      </c>
      <c r="C17" s="338" t="s">
        <v>10991</v>
      </c>
      <c r="D17" s="338">
        <v>0</v>
      </c>
      <c r="E17" s="1844"/>
      <c r="F17" s="1844"/>
      <c r="G17" s="1844"/>
      <c r="H17" s="1844"/>
      <c r="I17" s="1844"/>
      <c r="J17" s="1844"/>
      <c r="K17" s="1844"/>
      <c r="L17" s="1844"/>
      <c r="M17" s="1844"/>
      <c r="N17" s="1844"/>
      <c r="O17" s="1844"/>
      <c r="P17" s="1844"/>
      <c r="Q17" s="1844"/>
      <c r="R17" s="1844"/>
      <c r="S17" s="1844"/>
      <c r="T17" s="1844"/>
      <c r="U17" s="1844"/>
      <c r="V17" s="1844"/>
      <c r="W17" s="1844"/>
      <c r="X17" s="1844"/>
      <c r="Y17" s="1844"/>
      <c r="Z17" s="1844"/>
      <c r="AA17" s="1844"/>
      <c r="AB17" s="1844"/>
      <c r="AC17" s="1844"/>
      <c r="AD17" s="1844"/>
      <c r="AE17" s="1844"/>
      <c r="AF17" s="1844"/>
      <c r="AG17" s="1844"/>
      <c r="AH17" s="1844"/>
      <c r="AI17" s="1844"/>
      <c r="AJ17" s="1844"/>
      <c r="AK17" s="1844"/>
      <c r="AL17" s="1844"/>
      <c r="AM17" s="1844"/>
      <c r="AN17" s="1844"/>
      <c r="AO17" s="1844"/>
      <c r="AP17" s="1844"/>
      <c r="AQ17" s="1844"/>
      <c r="AR17" s="1844"/>
      <c r="AS17" s="1844"/>
      <c r="AT17" s="1844"/>
      <c r="AU17" s="1844"/>
      <c r="AV17" s="1844"/>
      <c r="AW17" s="1844"/>
      <c r="AX17" s="1844"/>
      <c r="AY17" s="1844"/>
      <c r="AZ17" s="1844"/>
      <c r="BA17" s="1844"/>
      <c r="BB17" s="1844"/>
      <c r="BC17" s="1844"/>
      <c r="BD17" s="1844"/>
      <c r="BE17" s="1844"/>
      <c r="BF17" s="1844"/>
      <c r="BG17" s="1844"/>
      <c r="BH17" s="1844"/>
      <c r="BI17" s="1844"/>
      <c r="BJ17" s="1844"/>
      <c r="BK17" s="1844"/>
      <c r="BL17" s="1844"/>
      <c r="BM17" s="1844"/>
      <c r="BN17" s="1844"/>
      <c r="BO17" s="1844"/>
      <c r="BP17" s="1844"/>
      <c r="BQ17" s="1844"/>
      <c r="BR17" s="1844"/>
      <c r="BS17" s="1844"/>
      <c r="BT17" s="1844"/>
      <c r="BU17" s="1844"/>
      <c r="BV17" s="1844"/>
      <c r="BW17" s="1844"/>
      <c r="BX17" s="1844"/>
      <c r="BY17" s="1844"/>
      <c r="BZ17" s="1844"/>
      <c r="CA17" s="1844"/>
      <c r="CB17" s="1844"/>
      <c r="CC17" s="1844"/>
      <c r="CD17" s="1844"/>
      <c r="CE17" s="1844"/>
      <c r="CF17" s="1844"/>
      <c r="CG17" s="1847"/>
      <c r="CH17" s="312"/>
      <c r="CI17" s="1112" t="s">
        <v>9943</v>
      </c>
      <c r="CK17" s="907"/>
      <c r="CM17" s="258"/>
      <c r="CN17" s="1319">
        <f t="shared" si="2"/>
        <v>0</v>
      </c>
      <c r="CO17" s="258"/>
      <c r="CP17" s="337">
        <f t="shared" si="161"/>
        <v>0</v>
      </c>
      <c r="CQ17" s="337">
        <f t="shared" si="82"/>
        <v>0</v>
      </c>
      <c r="CR17" s="337">
        <f t="shared" si="83"/>
        <v>0</v>
      </c>
      <c r="CS17" s="337">
        <f t="shared" si="84"/>
        <v>0</v>
      </c>
      <c r="CT17" s="337">
        <f t="shared" si="85"/>
        <v>0</v>
      </c>
      <c r="CU17" s="337">
        <f t="shared" si="86"/>
        <v>0</v>
      </c>
      <c r="CV17" s="337">
        <f t="shared" si="87"/>
        <v>0</v>
      </c>
      <c r="CW17" s="337">
        <f t="shared" si="88"/>
        <v>0</v>
      </c>
      <c r="CX17" s="337">
        <f t="shared" si="89"/>
        <v>0</v>
      </c>
      <c r="CY17" s="337">
        <f t="shared" si="90"/>
        <v>0</v>
      </c>
      <c r="CZ17" s="337">
        <f t="shared" si="91"/>
        <v>0</v>
      </c>
      <c r="DA17" s="337">
        <f t="shared" si="92"/>
        <v>0</v>
      </c>
      <c r="DB17" s="337">
        <f t="shared" si="93"/>
        <v>0</v>
      </c>
      <c r="DC17" s="337">
        <f t="shared" si="94"/>
        <v>0</v>
      </c>
      <c r="DD17" s="337">
        <f t="shared" si="95"/>
        <v>0</v>
      </c>
      <c r="DE17" s="337">
        <f t="shared" si="96"/>
        <v>0</v>
      </c>
      <c r="DF17" s="337">
        <f t="shared" si="97"/>
        <v>0</v>
      </c>
      <c r="DG17" s="337">
        <f t="shared" si="98"/>
        <v>0</v>
      </c>
      <c r="DH17" s="337">
        <f t="shared" si="99"/>
        <v>0</v>
      </c>
      <c r="DI17" s="337">
        <f t="shared" si="100"/>
        <v>0</v>
      </c>
      <c r="DJ17" s="337">
        <f t="shared" si="101"/>
        <v>0</v>
      </c>
      <c r="DK17" s="337">
        <f t="shared" si="102"/>
        <v>0</v>
      </c>
      <c r="DL17" s="337">
        <f t="shared" si="103"/>
        <v>0</v>
      </c>
      <c r="DM17" s="337">
        <f t="shared" si="104"/>
        <v>0</v>
      </c>
      <c r="DN17" s="337">
        <f t="shared" si="105"/>
        <v>0</v>
      </c>
      <c r="DO17" s="337">
        <f t="shared" si="106"/>
        <v>0</v>
      </c>
      <c r="DP17" s="337">
        <f t="shared" si="107"/>
        <v>0</v>
      </c>
      <c r="DQ17" s="337">
        <f t="shared" si="108"/>
        <v>0</v>
      </c>
      <c r="DR17" s="337">
        <f t="shared" si="109"/>
        <v>0</v>
      </c>
      <c r="DS17" s="337">
        <f t="shared" si="110"/>
        <v>0</v>
      </c>
      <c r="DT17" s="337">
        <f t="shared" si="111"/>
        <v>0</v>
      </c>
      <c r="DU17" s="337">
        <f t="shared" si="112"/>
        <v>0</v>
      </c>
      <c r="DV17" s="337">
        <f t="shared" si="113"/>
        <v>0</v>
      </c>
      <c r="DW17" s="337">
        <f t="shared" si="114"/>
        <v>0</v>
      </c>
      <c r="DX17" s="337">
        <f t="shared" si="115"/>
        <v>0</v>
      </c>
      <c r="DY17" s="337">
        <f t="shared" si="116"/>
        <v>0</v>
      </c>
      <c r="DZ17" s="337">
        <f t="shared" si="117"/>
        <v>0</v>
      </c>
      <c r="EA17" s="337">
        <f t="shared" si="118"/>
        <v>0</v>
      </c>
      <c r="EB17" s="337">
        <f t="shared" si="119"/>
        <v>0</v>
      </c>
      <c r="EC17" s="337">
        <f t="shared" si="120"/>
        <v>0</v>
      </c>
      <c r="ED17" s="337">
        <f t="shared" si="121"/>
        <v>0</v>
      </c>
      <c r="EE17" s="337">
        <f t="shared" si="122"/>
        <v>0</v>
      </c>
      <c r="EF17" s="337">
        <f t="shared" si="123"/>
        <v>0</v>
      </c>
      <c r="EG17" s="337">
        <f t="shared" si="124"/>
        <v>0</v>
      </c>
      <c r="EH17" s="337">
        <f t="shared" si="125"/>
        <v>0</v>
      </c>
      <c r="EI17" s="337">
        <f t="shared" si="126"/>
        <v>0</v>
      </c>
      <c r="EJ17" s="337">
        <f t="shared" si="127"/>
        <v>0</v>
      </c>
      <c r="EK17" s="337">
        <f t="shared" si="128"/>
        <v>0</v>
      </c>
      <c r="EL17" s="337">
        <f t="shared" si="129"/>
        <v>0</v>
      </c>
      <c r="EM17" s="337">
        <f t="shared" si="130"/>
        <v>0</v>
      </c>
      <c r="EN17" s="337">
        <f t="shared" si="131"/>
        <v>0</v>
      </c>
      <c r="EO17" s="337">
        <f t="shared" si="132"/>
        <v>0</v>
      </c>
      <c r="EP17" s="337">
        <f t="shared" si="133"/>
        <v>0</v>
      </c>
      <c r="EQ17" s="337">
        <f t="shared" si="134"/>
        <v>0</v>
      </c>
      <c r="ER17" s="337">
        <f t="shared" si="135"/>
        <v>0</v>
      </c>
      <c r="ES17" s="337">
        <f t="shared" si="136"/>
        <v>0</v>
      </c>
      <c r="ET17" s="337">
        <f t="shared" si="137"/>
        <v>0</v>
      </c>
      <c r="EU17" s="337">
        <f t="shared" si="138"/>
        <v>0</v>
      </c>
      <c r="EV17" s="337">
        <f t="shared" si="139"/>
        <v>0</v>
      </c>
      <c r="EW17" s="337">
        <f t="shared" si="140"/>
        <v>0</v>
      </c>
      <c r="EX17" s="337">
        <f t="shared" si="141"/>
        <v>0</v>
      </c>
      <c r="EY17" s="337">
        <f t="shared" si="142"/>
        <v>0</v>
      </c>
      <c r="EZ17" s="337">
        <f t="shared" si="143"/>
        <v>0</v>
      </c>
      <c r="FA17" s="337">
        <f t="shared" si="144"/>
        <v>0</v>
      </c>
      <c r="FB17" s="337">
        <f t="shared" si="145"/>
        <v>0</v>
      </c>
      <c r="FC17" s="337">
        <f t="shared" si="146"/>
        <v>0</v>
      </c>
      <c r="FD17" s="337">
        <f t="shared" si="147"/>
        <v>0</v>
      </c>
      <c r="FE17" s="337">
        <f t="shared" si="148"/>
        <v>0</v>
      </c>
      <c r="FF17" s="337">
        <f t="shared" si="149"/>
        <v>0</v>
      </c>
      <c r="FG17" s="337">
        <f t="shared" si="150"/>
        <v>0</v>
      </c>
      <c r="FH17" s="337">
        <f t="shared" si="151"/>
        <v>0</v>
      </c>
      <c r="FI17" s="337">
        <f t="shared" si="152"/>
        <v>0</v>
      </c>
      <c r="FJ17" s="337">
        <f t="shared" si="153"/>
        <v>0</v>
      </c>
      <c r="FK17" s="337">
        <f t="shared" si="154"/>
        <v>0</v>
      </c>
      <c r="FL17" s="337">
        <f t="shared" si="155"/>
        <v>0</v>
      </c>
      <c r="FM17" s="337">
        <f t="shared" si="156"/>
        <v>0</v>
      </c>
      <c r="FN17" s="337">
        <f t="shared" si="157"/>
        <v>0</v>
      </c>
      <c r="FO17" s="337">
        <f t="shared" si="158"/>
        <v>0</v>
      </c>
      <c r="FP17" s="337">
        <f t="shared" si="159"/>
        <v>0</v>
      </c>
      <c r="FQ17" s="337">
        <f t="shared" si="160"/>
        <v>0</v>
      </c>
      <c r="FR17" s="239"/>
      <c r="FS17" s="258"/>
    </row>
    <row r="18" spans="1:175" s="207" customFormat="1" ht="15.75" customHeight="1">
      <c r="B18" s="514" t="s">
        <v>9944</v>
      </c>
      <c r="C18" s="338" t="s">
        <v>10992</v>
      </c>
      <c r="D18" s="338">
        <v>0</v>
      </c>
      <c r="E18" s="2307">
        <f>IFERROR(E12*0.06*1000,0)</f>
        <v>0</v>
      </c>
      <c r="F18" s="2307">
        <f t="shared" ref="F18:BQ18" si="162">IFERROR(F12*0.06*1000,0)</f>
        <v>0</v>
      </c>
      <c r="G18" s="2307">
        <f t="shared" si="162"/>
        <v>0</v>
      </c>
      <c r="H18" s="2307">
        <f t="shared" si="162"/>
        <v>0</v>
      </c>
      <c r="I18" s="2307">
        <f t="shared" si="162"/>
        <v>0</v>
      </c>
      <c r="J18" s="2307">
        <f t="shared" si="162"/>
        <v>0</v>
      </c>
      <c r="K18" s="2307">
        <f t="shared" si="162"/>
        <v>0</v>
      </c>
      <c r="L18" s="2307">
        <f t="shared" si="162"/>
        <v>0</v>
      </c>
      <c r="M18" s="2307">
        <f t="shared" si="162"/>
        <v>0</v>
      </c>
      <c r="N18" s="2307">
        <f t="shared" si="162"/>
        <v>0</v>
      </c>
      <c r="O18" s="2307">
        <f t="shared" si="162"/>
        <v>0</v>
      </c>
      <c r="P18" s="2307">
        <f t="shared" si="162"/>
        <v>0</v>
      </c>
      <c r="Q18" s="2307">
        <f t="shared" si="162"/>
        <v>0</v>
      </c>
      <c r="R18" s="2307">
        <f t="shared" si="162"/>
        <v>0</v>
      </c>
      <c r="S18" s="2307">
        <f t="shared" si="162"/>
        <v>0</v>
      </c>
      <c r="T18" s="2307">
        <f t="shared" si="162"/>
        <v>0</v>
      </c>
      <c r="U18" s="2307">
        <f t="shared" si="162"/>
        <v>0</v>
      </c>
      <c r="V18" s="2307">
        <f t="shared" si="162"/>
        <v>0</v>
      </c>
      <c r="W18" s="2307">
        <f t="shared" si="162"/>
        <v>0</v>
      </c>
      <c r="X18" s="2307">
        <f t="shared" si="162"/>
        <v>0</v>
      </c>
      <c r="Y18" s="2307">
        <f t="shared" si="162"/>
        <v>0</v>
      </c>
      <c r="Z18" s="2307">
        <f t="shared" si="162"/>
        <v>0</v>
      </c>
      <c r="AA18" s="2307">
        <f t="shared" si="162"/>
        <v>0</v>
      </c>
      <c r="AB18" s="2307">
        <f t="shared" si="162"/>
        <v>0</v>
      </c>
      <c r="AC18" s="2307">
        <f t="shared" si="162"/>
        <v>0</v>
      </c>
      <c r="AD18" s="2307">
        <f t="shared" si="162"/>
        <v>0</v>
      </c>
      <c r="AE18" s="2307">
        <f t="shared" si="162"/>
        <v>0</v>
      </c>
      <c r="AF18" s="2307">
        <f t="shared" si="162"/>
        <v>0</v>
      </c>
      <c r="AG18" s="2307">
        <f t="shared" si="162"/>
        <v>0</v>
      </c>
      <c r="AH18" s="2307">
        <f t="shared" si="162"/>
        <v>0</v>
      </c>
      <c r="AI18" s="2307">
        <f t="shared" si="162"/>
        <v>0</v>
      </c>
      <c r="AJ18" s="2307">
        <f t="shared" si="162"/>
        <v>0</v>
      </c>
      <c r="AK18" s="2307">
        <f t="shared" si="162"/>
        <v>0</v>
      </c>
      <c r="AL18" s="2307">
        <f t="shared" si="162"/>
        <v>0</v>
      </c>
      <c r="AM18" s="2307">
        <f t="shared" si="162"/>
        <v>0</v>
      </c>
      <c r="AN18" s="2307">
        <f t="shared" si="162"/>
        <v>0</v>
      </c>
      <c r="AO18" s="2307">
        <f t="shared" si="162"/>
        <v>0</v>
      </c>
      <c r="AP18" s="2307">
        <f t="shared" si="162"/>
        <v>0</v>
      </c>
      <c r="AQ18" s="2307">
        <f t="shared" si="162"/>
        <v>0</v>
      </c>
      <c r="AR18" s="2307">
        <f t="shared" si="162"/>
        <v>0</v>
      </c>
      <c r="AS18" s="2307">
        <f t="shared" si="162"/>
        <v>0</v>
      </c>
      <c r="AT18" s="2307">
        <f t="shared" si="162"/>
        <v>0</v>
      </c>
      <c r="AU18" s="2307">
        <f t="shared" si="162"/>
        <v>0</v>
      </c>
      <c r="AV18" s="2307">
        <f t="shared" si="162"/>
        <v>0</v>
      </c>
      <c r="AW18" s="2307">
        <f t="shared" si="162"/>
        <v>0</v>
      </c>
      <c r="AX18" s="2307">
        <f t="shared" si="162"/>
        <v>0</v>
      </c>
      <c r="AY18" s="2307">
        <f t="shared" si="162"/>
        <v>0</v>
      </c>
      <c r="AZ18" s="2307">
        <f t="shared" si="162"/>
        <v>0</v>
      </c>
      <c r="BA18" s="2307">
        <f t="shared" si="162"/>
        <v>0</v>
      </c>
      <c r="BB18" s="2307">
        <f t="shared" si="162"/>
        <v>0</v>
      </c>
      <c r="BC18" s="2307">
        <f t="shared" si="162"/>
        <v>0</v>
      </c>
      <c r="BD18" s="2307">
        <f t="shared" si="162"/>
        <v>0</v>
      </c>
      <c r="BE18" s="2307">
        <f t="shared" si="162"/>
        <v>0</v>
      </c>
      <c r="BF18" s="2307">
        <f t="shared" si="162"/>
        <v>0</v>
      </c>
      <c r="BG18" s="2307">
        <f t="shared" si="162"/>
        <v>0</v>
      </c>
      <c r="BH18" s="2307">
        <f t="shared" si="162"/>
        <v>0</v>
      </c>
      <c r="BI18" s="2307">
        <f t="shared" si="162"/>
        <v>0</v>
      </c>
      <c r="BJ18" s="2307">
        <f t="shared" si="162"/>
        <v>0</v>
      </c>
      <c r="BK18" s="2307">
        <f t="shared" si="162"/>
        <v>0</v>
      </c>
      <c r="BL18" s="2307">
        <f t="shared" si="162"/>
        <v>0</v>
      </c>
      <c r="BM18" s="2307">
        <f t="shared" si="162"/>
        <v>0</v>
      </c>
      <c r="BN18" s="2307">
        <f t="shared" si="162"/>
        <v>0</v>
      </c>
      <c r="BO18" s="2307">
        <f t="shared" si="162"/>
        <v>0</v>
      </c>
      <c r="BP18" s="2307">
        <f t="shared" si="162"/>
        <v>0</v>
      </c>
      <c r="BQ18" s="2307">
        <f t="shared" si="162"/>
        <v>0</v>
      </c>
      <c r="BR18" s="2307">
        <f t="shared" ref="BR18:CF18" si="163">IFERROR(BR12*0.06*1000,0)</f>
        <v>0</v>
      </c>
      <c r="BS18" s="2307">
        <f t="shared" si="163"/>
        <v>0</v>
      </c>
      <c r="BT18" s="2307">
        <f t="shared" si="163"/>
        <v>0</v>
      </c>
      <c r="BU18" s="2307">
        <f t="shared" si="163"/>
        <v>0</v>
      </c>
      <c r="BV18" s="2307">
        <f t="shared" si="163"/>
        <v>0</v>
      </c>
      <c r="BW18" s="2307">
        <f t="shared" si="163"/>
        <v>0</v>
      </c>
      <c r="BX18" s="2307">
        <f t="shared" si="163"/>
        <v>0</v>
      </c>
      <c r="BY18" s="2307">
        <f t="shared" si="163"/>
        <v>0</v>
      </c>
      <c r="BZ18" s="2307">
        <f t="shared" si="163"/>
        <v>0</v>
      </c>
      <c r="CA18" s="2307">
        <f t="shared" si="163"/>
        <v>0</v>
      </c>
      <c r="CB18" s="2307">
        <f t="shared" si="163"/>
        <v>0</v>
      </c>
      <c r="CC18" s="2307">
        <f t="shared" si="163"/>
        <v>0</v>
      </c>
      <c r="CD18" s="2307">
        <f t="shared" si="163"/>
        <v>0</v>
      </c>
      <c r="CE18" s="2307">
        <f t="shared" si="163"/>
        <v>0</v>
      </c>
      <c r="CF18" s="2307">
        <f t="shared" si="163"/>
        <v>0</v>
      </c>
      <c r="CG18" s="1847"/>
      <c r="CH18" s="83"/>
      <c r="CI18" s="1112" t="s">
        <v>9945</v>
      </c>
      <c r="CJ18" s="83"/>
      <c r="CK18" s="1411"/>
      <c r="CL18" s="83"/>
      <c r="CM18" s="258"/>
      <c r="CN18" s="239"/>
      <c r="CO18" s="258"/>
      <c r="CP18" s="239"/>
      <c r="CQ18" s="239"/>
      <c r="CR18" s="239"/>
      <c r="CS18" s="239"/>
      <c r="CT18" s="239"/>
      <c r="CU18" s="239"/>
      <c r="CV18" s="239"/>
      <c r="CW18" s="239"/>
      <c r="CX18" s="239"/>
      <c r="CY18" s="239"/>
      <c r="CZ18" s="239"/>
      <c r="DA18" s="239"/>
      <c r="DB18" s="239"/>
      <c r="DC18" s="239"/>
      <c r="DD18" s="239"/>
      <c r="DE18" s="239"/>
      <c r="DF18" s="239"/>
      <c r="DG18" s="239"/>
      <c r="DH18" s="239"/>
      <c r="DI18" s="239"/>
      <c r="DJ18" s="239"/>
      <c r="DK18" s="239"/>
      <c r="DL18" s="239"/>
      <c r="DM18" s="239"/>
      <c r="DN18" s="239"/>
      <c r="DO18" s="239"/>
      <c r="DP18" s="239"/>
      <c r="DQ18" s="239"/>
      <c r="DR18" s="239"/>
      <c r="DS18" s="239"/>
      <c r="DT18" s="239"/>
      <c r="DU18" s="239"/>
      <c r="DV18" s="239"/>
      <c r="DW18" s="239"/>
      <c r="DX18" s="239"/>
      <c r="DY18" s="239"/>
      <c r="DZ18" s="239"/>
      <c r="EA18" s="239"/>
      <c r="EB18" s="239"/>
      <c r="EC18" s="239"/>
      <c r="ED18" s="239"/>
      <c r="EE18" s="239"/>
      <c r="EF18" s="239"/>
      <c r="EG18" s="239"/>
      <c r="EH18" s="239"/>
      <c r="EI18" s="239"/>
      <c r="EJ18" s="239"/>
      <c r="EK18" s="239"/>
      <c r="EL18" s="239"/>
      <c r="EM18" s="239"/>
      <c r="EN18" s="239"/>
      <c r="EO18" s="239"/>
      <c r="EP18" s="239"/>
      <c r="EQ18" s="239"/>
      <c r="ER18" s="239"/>
      <c r="ES18" s="239"/>
      <c r="ET18" s="239"/>
      <c r="EU18" s="239"/>
      <c r="EV18" s="239"/>
      <c r="EW18" s="239"/>
      <c r="EX18" s="239"/>
      <c r="EY18" s="239"/>
      <c r="EZ18" s="239"/>
      <c r="FA18" s="239"/>
      <c r="FB18" s="239"/>
      <c r="FC18" s="239"/>
      <c r="FD18" s="239"/>
      <c r="FE18" s="239"/>
      <c r="FF18" s="239"/>
      <c r="FG18" s="239"/>
      <c r="FH18" s="239"/>
      <c r="FI18" s="239"/>
      <c r="FJ18" s="239"/>
      <c r="FK18" s="239"/>
      <c r="FL18" s="239"/>
      <c r="FM18" s="239"/>
      <c r="FN18" s="239"/>
      <c r="FO18" s="239"/>
      <c r="FP18" s="239"/>
      <c r="FQ18" s="239"/>
      <c r="FR18" s="239"/>
      <c r="FS18" s="258"/>
    </row>
    <row r="19" spans="1:175" s="207" customFormat="1" ht="15.75" customHeight="1" thickBot="1">
      <c r="B19" s="517" t="s">
        <v>9946</v>
      </c>
      <c r="C19" s="407" t="s">
        <v>10993</v>
      </c>
      <c r="D19" s="407">
        <v>0</v>
      </c>
      <c r="E19" s="1849"/>
      <c r="F19" s="1849"/>
      <c r="G19" s="1849"/>
      <c r="H19" s="1849"/>
      <c r="I19" s="1849"/>
      <c r="J19" s="1849"/>
      <c r="K19" s="1849"/>
      <c r="L19" s="1849"/>
      <c r="M19" s="1849"/>
      <c r="N19" s="1849"/>
      <c r="O19" s="1849"/>
      <c r="P19" s="1849"/>
      <c r="Q19" s="1849"/>
      <c r="R19" s="1849"/>
      <c r="S19" s="1849"/>
      <c r="T19" s="1849"/>
      <c r="U19" s="1849"/>
      <c r="V19" s="1849"/>
      <c r="W19" s="1849"/>
      <c r="X19" s="1849"/>
      <c r="Y19" s="1849"/>
      <c r="Z19" s="1849"/>
      <c r="AA19" s="1849"/>
      <c r="AB19" s="1849"/>
      <c r="AC19" s="1849"/>
      <c r="AD19" s="1849"/>
      <c r="AE19" s="1849"/>
      <c r="AF19" s="1849"/>
      <c r="AG19" s="1849"/>
      <c r="AH19" s="1849"/>
      <c r="AI19" s="1849"/>
      <c r="AJ19" s="1849"/>
      <c r="AK19" s="1849"/>
      <c r="AL19" s="1849"/>
      <c r="AM19" s="1849"/>
      <c r="AN19" s="1849"/>
      <c r="AO19" s="1849"/>
      <c r="AP19" s="1849"/>
      <c r="AQ19" s="1849"/>
      <c r="AR19" s="1849"/>
      <c r="AS19" s="1849"/>
      <c r="AT19" s="1849"/>
      <c r="AU19" s="1849"/>
      <c r="AV19" s="1849"/>
      <c r="AW19" s="1849"/>
      <c r="AX19" s="1849"/>
      <c r="AY19" s="1849"/>
      <c r="AZ19" s="1849"/>
      <c r="BA19" s="1849"/>
      <c r="BB19" s="1849"/>
      <c r="BC19" s="1849"/>
      <c r="BD19" s="1849"/>
      <c r="BE19" s="1849"/>
      <c r="BF19" s="1849"/>
      <c r="BG19" s="1849"/>
      <c r="BH19" s="1849"/>
      <c r="BI19" s="1849"/>
      <c r="BJ19" s="1849"/>
      <c r="BK19" s="1849"/>
      <c r="BL19" s="1849"/>
      <c r="BM19" s="1849"/>
      <c r="BN19" s="1849"/>
      <c r="BO19" s="1849"/>
      <c r="BP19" s="1849"/>
      <c r="BQ19" s="1849"/>
      <c r="BR19" s="1849"/>
      <c r="BS19" s="1849"/>
      <c r="BT19" s="1849"/>
      <c r="BU19" s="1849"/>
      <c r="BV19" s="1849"/>
      <c r="BW19" s="1849"/>
      <c r="BX19" s="1849"/>
      <c r="BY19" s="1849"/>
      <c r="BZ19" s="1849"/>
      <c r="CA19" s="1849"/>
      <c r="CB19" s="1849"/>
      <c r="CC19" s="1849"/>
      <c r="CD19" s="1849"/>
      <c r="CE19" s="1849"/>
      <c r="CF19" s="1849"/>
      <c r="CG19" s="1850"/>
      <c r="CH19" s="312"/>
      <c r="CI19" s="1114" t="s">
        <v>9929</v>
      </c>
      <c r="CK19" s="1412"/>
      <c r="CM19" s="258"/>
      <c r="CN19" s="1319">
        <f>IF( SUM( CP19:FR19 ) = 0, 0, $CP$6 )</f>
        <v>0</v>
      </c>
      <c r="CO19" s="258"/>
      <c r="CP19" s="337">
        <f t="shared" ref="CP19" si="164" xml:space="preserve"> IF( OR(ISNUMBER(E19 ),E$8=""), 0, 1 )</f>
        <v>0</v>
      </c>
      <c r="CQ19" s="337">
        <f t="shared" ref="CQ19" si="165" xml:space="preserve"> IF( OR(ISNUMBER(F19 ),F$8=""), 0, 1 )</f>
        <v>0</v>
      </c>
      <c r="CR19" s="337">
        <f t="shared" ref="CR19" si="166" xml:space="preserve"> IF( OR(ISNUMBER(G19 ),G$8=""), 0, 1 )</f>
        <v>0</v>
      </c>
      <c r="CS19" s="337">
        <f t="shared" ref="CS19" si="167" xml:space="preserve"> IF( OR(ISNUMBER(H19 ),H$8=""), 0, 1 )</f>
        <v>0</v>
      </c>
      <c r="CT19" s="337">
        <f t="shared" ref="CT19" si="168" xml:space="preserve"> IF( OR(ISNUMBER(I19 ),I$8=""), 0, 1 )</f>
        <v>0</v>
      </c>
      <c r="CU19" s="337">
        <f t="shared" ref="CU19" si="169" xml:space="preserve"> IF( OR(ISNUMBER(J19 ),J$8=""), 0, 1 )</f>
        <v>0</v>
      </c>
      <c r="CV19" s="337">
        <f t="shared" ref="CV19" si="170" xml:space="preserve"> IF( OR(ISNUMBER(K19 ),K$8=""), 0, 1 )</f>
        <v>0</v>
      </c>
      <c r="CW19" s="337">
        <f t="shared" ref="CW19" si="171" xml:space="preserve"> IF( OR(ISNUMBER(L19 ),L$8=""), 0, 1 )</f>
        <v>0</v>
      </c>
      <c r="CX19" s="337">
        <f t="shared" ref="CX19" si="172" xml:space="preserve"> IF( OR(ISNUMBER(M19 ),M$8=""), 0, 1 )</f>
        <v>0</v>
      </c>
      <c r="CY19" s="337">
        <f t="shared" ref="CY19" si="173" xml:space="preserve"> IF( OR(ISNUMBER(N19 ),N$8=""), 0, 1 )</f>
        <v>0</v>
      </c>
      <c r="CZ19" s="337">
        <f t="shared" ref="CZ19" si="174" xml:space="preserve"> IF( OR(ISNUMBER(O19 ),O$8=""), 0, 1 )</f>
        <v>0</v>
      </c>
      <c r="DA19" s="337">
        <f t="shared" ref="DA19" si="175" xml:space="preserve"> IF( OR(ISNUMBER(P19 ),P$8=""), 0, 1 )</f>
        <v>0</v>
      </c>
      <c r="DB19" s="337">
        <f t="shared" ref="DB19" si="176" xml:space="preserve"> IF( OR(ISNUMBER(Q19 ),Q$8=""), 0, 1 )</f>
        <v>0</v>
      </c>
      <c r="DC19" s="337">
        <f t="shared" ref="DC19" si="177" xml:space="preserve"> IF( OR(ISNUMBER(R19 ),R$8=""), 0, 1 )</f>
        <v>0</v>
      </c>
      <c r="DD19" s="337">
        <f t="shared" ref="DD19" si="178" xml:space="preserve"> IF( OR(ISNUMBER(S19 ),S$8=""), 0, 1 )</f>
        <v>0</v>
      </c>
      <c r="DE19" s="337">
        <f t="shared" ref="DE19" si="179" xml:space="preserve"> IF( OR(ISNUMBER(T19 ),T$8=""), 0, 1 )</f>
        <v>0</v>
      </c>
      <c r="DF19" s="337">
        <f t="shared" ref="DF19" si="180" xml:space="preserve"> IF( OR(ISNUMBER(U19 ),U$8=""), 0, 1 )</f>
        <v>0</v>
      </c>
      <c r="DG19" s="337">
        <f t="shared" ref="DG19" si="181" xml:space="preserve"> IF( OR(ISNUMBER(V19 ),V$8=""), 0, 1 )</f>
        <v>0</v>
      </c>
      <c r="DH19" s="337">
        <f t="shared" ref="DH19" si="182" xml:space="preserve"> IF( OR(ISNUMBER(W19 ),W$8=""), 0, 1 )</f>
        <v>0</v>
      </c>
      <c r="DI19" s="337">
        <f t="shared" ref="DI19" si="183" xml:space="preserve"> IF( OR(ISNUMBER(X19 ),X$8=""), 0, 1 )</f>
        <v>0</v>
      </c>
      <c r="DJ19" s="337">
        <f t="shared" ref="DJ19" si="184" xml:space="preserve"> IF( OR(ISNUMBER(Y19 ),Y$8=""), 0, 1 )</f>
        <v>0</v>
      </c>
      <c r="DK19" s="337">
        <f t="shared" ref="DK19" si="185" xml:space="preserve"> IF( OR(ISNUMBER(Z19 ),Z$8=""), 0, 1 )</f>
        <v>0</v>
      </c>
      <c r="DL19" s="337">
        <f t="shared" ref="DL19" si="186" xml:space="preserve"> IF( OR(ISNUMBER(AA19 ),AA$8=""), 0, 1 )</f>
        <v>0</v>
      </c>
      <c r="DM19" s="337">
        <f t="shared" ref="DM19" si="187" xml:space="preserve"> IF( OR(ISNUMBER(AB19 ),AB$8=""), 0, 1 )</f>
        <v>0</v>
      </c>
      <c r="DN19" s="337">
        <f t="shared" ref="DN19" si="188" xml:space="preserve"> IF( OR(ISNUMBER(AC19 ),AC$8=""), 0, 1 )</f>
        <v>0</v>
      </c>
      <c r="DO19" s="337">
        <f t="shared" ref="DO19" si="189" xml:space="preserve"> IF( OR(ISNUMBER(AD19 ),AD$8=""), 0, 1 )</f>
        <v>0</v>
      </c>
      <c r="DP19" s="337">
        <f t="shared" ref="DP19" si="190" xml:space="preserve"> IF( OR(ISNUMBER(AE19 ),AE$8=""), 0, 1 )</f>
        <v>0</v>
      </c>
      <c r="DQ19" s="337">
        <f t="shared" ref="DQ19" si="191" xml:space="preserve"> IF( OR(ISNUMBER(AF19 ),AF$8=""), 0, 1 )</f>
        <v>0</v>
      </c>
      <c r="DR19" s="337">
        <f t="shared" ref="DR19" si="192" xml:space="preserve"> IF( OR(ISNUMBER(AG19 ),AG$8=""), 0, 1 )</f>
        <v>0</v>
      </c>
      <c r="DS19" s="337">
        <f t="shared" ref="DS19" si="193" xml:space="preserve"> IF( OR(ISNUMBER(AH19 ),AH$8=""), 0, 1 )</f>
        <v>0</v>
      </c>
      <c r="DT19" s="337">
        <f t="shared" ref="DT19" si="194" xml:space="preserve"> IF( OR(ISNUMBER(AI19 ),AI$8=""), 0, 1 )</f>
        <v>0</v>
      </c>
      <c r="DU19" s="337">
        <f t="shared" ref="DU19" si="195" xml:space="preserve"> IF( OR(ISNUMBER(AJ19 ),AJ$8=""), 0, 1 )</f>
        <v>0</v>
      </c>
      <c r="DV19" s="337">
        <f t="shared" ref="DV19" si="196" xml:space="preserve"> IF( OR(ISNUMBER(AK19 ),AK$8=""), 0, 1 )</f>
        <v>0</v>
      </c>
      <c r="DW19" s="337">
        <f t="shared" ref="DW19" si="197" xml:space="preserve"> IF( OR(ISNUMBER(AL19 ),AL$8=""), 0, 1 )</f>
        <v>0</v>
      </c>
      <c r="DX19" s="337">
        <f t="shared" ref="DX19" si="198" xml:space="preserve"> IF( OR(ISNUMBER(AM19 ),AM$8=""), 0, 1 )</f>
        <v>0</v>
      </c>
      <c r="DY19" s="337">
        <f t="shared" ref="DY19" si="199" xml:space="preserve"> IF( OR(ISNUMBER(AN19 ),AN$8=""), 0, 1 )</f>
        <v>0</v>
      </c>
      <c r="DZ19" s="337">
        <f t="shared" ref="DZ19" si="200" xml:space="preserve"> IF( OR(ISNUMBER(AO19 ),AO$8=""), 0, 1 )</f>
        <v>0</v>
      </c>
      <c r="EA19" s="337">
        <f t="shared" ref="EA19" si="201" xml:space="preserve"> IF( OR(ISNUMBER(AP19 ),AP$8=""), 0, 1 )</f>
        <v>0</v>
      </c>
      <c r="EB19" s="337">
        <f t="shared" ref="EB19" si="202" xml:space="preserve"> IF( OR(ISNUMBER(AQ19 ),AQ$8=""), 0, 1 )</f>
        <v>0</v>
      </c>
      <c r="EC19" s="337">
        <f t="shared" ref="EC19" si="203" xml:space="preserve"> IF( OR(ISNUMBER(AR19 ),AR$8=""), 0, 1 )</f>
        <v>0</v>
      </c>
      <c r="ED19" s="337">
        <f t="shared" ref="ED19" si="204" xml:space="preserve"> IF( OR(ISNUMBER(AS19 ),AS$8=""), 0, 1 )</f>
        <v>0</v>
      </c>
      <c r="EE19" s="337">
        <f t="shared" ref="EE19" si="205" xml:space="preserve"> IF( OR(ISNUMBER(AT19 ),AT$8=""), 0, 1 )</f>
        <v>0</v>
      </c>
      <c r="EF19" s="337">
        <f t="shared" ref="EF19" si="206" xml:space="preserve"> IF( OR(ISNUMBER(AU19 ),AU$8=""), 0, 1 )</f>
        <v>0</v>
      </c>
      <c r="EG19" s="337">
        <f t="shared" ref="EG19" si="207" xml:space="preserve"> IF( OR(ISNUMBER(AV19 ),AV$8=""), 0, 1 )</f>
        <v>0</v>
      </c>
      <c r="EH19" s="337">
        <f t="shared" ref="EH19" si="208" xml:space="preserve"> IF( OR(ISNUMBER(AW19 ),AW$8=""), 0, 1 )</f>
        <v>0</v>
      </c>
      <c r="EI19" s="337">
        <f t="shared" ref="EI19" si="209" xml:space="preserve"> IF( OR(ISNUMBER(AX19 ),AX$8=""), 0, 1 )</f>
        <v>0</v>
      </c>
      <c r="EJ19" s="337">
        <f t="shared" ref="EJ19" si="210" xml:space="preserve"> IF( OR(ISNUMBER(AY19 ),AY$8=""), 0, 1 )</f>
        <v>0</v>
      </c>
      <c r="EK19" s="337">
        <f t="shared" ref="EK19" si="211" xml:space="preserve"> IF( OR(ISNUMBER(AZ19 ),AZ$8=""), 0, 1 )</f>
        <v>0</v>
      </c>
      <c r="EL19" s="337">
        <f t="shared" ref="EL19" si="212" xml:space="preserve"> IF( OR(ISNUMBER(BA19 ),BA$8=""), 0, 1 )</f>
        <v>0</v>
      </c>
      <c r="EM19" s="337">
        <f t="shared" ref="EM19" si="213" xml:space="preserve"> IF( OR(ISNUMBER(BB19 ),BB$8=""), 0, 1 )</f>
        <v>0</v>
      </c>
      <c r="EN19" s="337">
        <f t="shared" ref="EN19" si="214" xml:space="preserve"> IF( OR(ISNUMBER(BC19 ),BC$8=""), 0, 1 )</f>
        <v>0</v>
      </c>
      <c r="EO19" s="337">
        <f t="shared" ref="EO19" si="215" xml:space="preserve"> IF( OR(ISNUMBER(BD19 ),BD$8=""), 0, 1 )</f>
        <v>0</v>
      </c>
      <c r="EP19" s="337">
        <f t="shared" ref="EP19" si="216" xml:space="preserve"> IF( OR(ISNUMBER(BE19 ),BE$8=""), 0, 1 )</f>
        <v>0</v>
      </c>
      <c r="EQ19" s="337">
        <f t="shared" ref="EQ19" si="217" xml:space="preserve"> IF( OR(ISNUMBER(BF19 ),BF$8=""), 0, 1 )</f>
        <v>0</v>
      </c>
      <c r="ER19" s="337">
        <f t="shared" ref="ER19" si="218" xml:space="preserve"> IF( OR(ISNUMBER(BG19 ),BG$8=""), 0, 1 )</f>
        <v>0</v>
      </c>
      <c r="ES19" s="337">
        <f t="shared" ref="ES19" si="219" xml:space="preserve"> IF( OR(ISNUMBER(BH19 ),BH$8=""), 0, 1 )</f>
        <v>0</v>
      </c>
      <c r="ET19" s="337">
        <f t="shared" ref="ET19" si="220" xml:space="preserve"> IF( OR(ISNUMBER(BI19 ),BI$8=""), 0, 1 )</f>
        <v>0</v>
      </c>
      <c r="EU19" s="337">
        <f t="shared" ref="EU19" si="221" xml:space="preserve"> IF( OR(ISNUMBER(BJ19 ),BJ$8=""), 0, 1 )</f>
        <v>0</v>
      </c>
      <c r="EV19" s="337">
        <f t="shared" ref="EV19" si="222" xml:space="preserve"> IF( OR(ISNUMBER(BK19 ),BK$8=""), 0, 1 )</f>
        <v>0</v>
      </c>
      <c r="EW19" s="337">
        <f t="shared" ref="EW19" si="223" xml:space="preserve"> IF( OR(ISNUMBER(BL19 ),BL$8=""), 0, 1 )</f>
        <v>0</v>
      </c>
      <c r="EX19" s="337">
        <f t="shared" ref="EX19" si="224" xml:space="preserve"> IF( OR(ISNUMBER(BM19 ),BM$8=""), 0, 1 )</f>
        <v>0</v>
      </c>
      <c r="EY19" s="337">
        <f t="shared" ref="EY19" si="225" xml:space="preserve"> IF( OR(ISNUMBER(BN19 ),BN$8=""), 0, 1 )</f>
        <v>0</v>
      </c>
      <c r="EZ19" s="337">
        <f t="shared" ref="EZ19" si="226" xml:space="preserve"> IF( OR(ISNUMBER(BO19 ),BO$8=""), 0, 1 )</f>
        <v>0</v>
      </c>
      <c r="FA19" s="337">
        <f t="shared" ref="FA19" si="227" xml:space="preserve"> IF( OR(ISNUMBER(BP19 ),BP$8=""), 0, 1 )</f>
        <v>0</v>
      </c>
      <c r="FB19" s="337">
        <f t="shared" ref="FB19" si="228" xml:space="preserve"> IF( OR(ISNUMBER(BQ19 ),BQ$8=""), 0, 1 )</f>
        <v>0</v>
      </c>
      <c r="FC19" s="337">
        <f t="shared" ref="FC19" si="229" xml:space="preserve"> IF( OR(ISNUMBER(BR19 ),BR$8=""), 0, 1 )</f>
        <v>0</v>
      </c>
      <c r="FD19" s="337">
        <f t="shared" ref="FD19" si="230" xml:space="preserve"> IF( OR(ISNUMBER(BS19 ),BS$8=""), 0, 1 )</f>
        <v>0</v>
      </c>
      <c r="FE19" s="337">
        <f t="shared" ref="FE19" si="231" xml:space="preserve"> IF( OR(ISNUMBER(BT19 ),BT$8=""), 0, 1 )</f>
        <v>0</v>
      </c>
      <c r="FF19" s="337">
        <f t="shared" ref="FF19" si="232" xml:space="preserve"> IF( OR(ISNUMBER(BU19 ),BU$8=""), 0, 1 )</f>
        <v>0</v>
      </c>
      <c r="FG19" s="337">
        <f t="shared" ref="FG19" si="233" xml:space="preserve"> IF( OR(ISNUMBER(BV19 ),BV$8=""), 0, 1 )</f>
        <v>0</v>
      </c>
      <c r="FH19" s="337">
        <f t="shared" ref="FH19" si="234" xml:space="preserve"> IF( OR(ISNUMBER(BW19 ),BW$8=""), 0, 1 )</f>
        <v>0</v>
      </c>
      <c r="FI19" s="337">
        <f t="shared" ref="FI19" si="235" xml:space="preserve"> IF( OR(ISNUMBER(BX19 ),BX$8=""), 0, 1 )</f>
        <v>0</v>
      </c>
      <c r="FJ19" s="337">
        <f t="shared" ref="FJ19" si="236" xml:space="preserve"> IF( OR(ISNUMBER(BY19 ),BY$8=""), 0, 1 )</f>
        <v>0</v>
      </c>
      <c r="FK19" s="337">
        <f t="shared" ref="FK19" si="237" xml:space="preserve"> IF( OR(ISNUMBER(BZ19 ),BZ$8=""), 0, 1 )</f>
        <v>0</v>
      </c>
      <c r="FL19" s="337">
        <f t="shared" ref="FL19" si="238" xml:space="preserve"> IF( OR(ISNUMBER(CA19 ),CA$8=""), 0, 1 )</f>
        <v>0</v>
      </c>
      <c r="FM19" s="337">
        <f t="shared" ref="FM19" si="239" xml:space="preserve"> IF( OR(ISNUMBER(CB19 ),CB$8=""), 0, 1 )</f>
        <v>0</v>
      </c>
      <c r="FN19" s="337">
        <f t="shared" ref="FN19" si="240" xml:space="preserve"> IF( OR(ISNUMBER(CC19 ),CC$8=""), 0, 1 )</f>
        <v>0</v>
      </c>
      <c r="FO19" s="337">
        <f t="shared" ref="FO19" si="241" xml:space="preserve"> IF( OR(ISNUMBER(CD19 ),CD$8=""), 0, 1 )</f>
        <v>0</v>
      </c>
      <c r="FP19" s="337">
        <f t="shared" ref="FP19" si="242" xml:space="preserve"> IF( OR(ISNUMBER(CE19 ),CE$8=""), 0, 1 )</f>
        <v>0</v>
      </c>
      <c r="FQ19" s="337">
        <f t="shared" ref="FQ19" si="243" xml:space="preserve"> IF( OR(ISNUMBER(CF19 ),CF$8=""), 0, 1 )</f>
        <v>0</v>
      </c>
      <c r="FR19" s="239"/>
      <c r="FS19" s="258"/>
    </row>
    <row r="20" spans="1:175" s="207" customFormat="1" ht="15.75" customHeight="1" thickTop="1" thickBot="1">
      <c r="B20" s="1413"/>
      <c r="C20" s="1414"/>
      <c r="D20" s="1414"/>
      <c r="E20" s="1851"/>
      <c r="F20" s="1851"/>
      <c r="G20" s="1852"/>
      <c r="H20" s="1852"/>
      <c r="I20" s="1852"/>
      <c r="J20" s="1852"/>
      <c r="K20" s="1852"/>
      <c r="L20" s="1852"/>
      <c r="M20" s="1852"/>
      <c r="N20" s="1852"/>
      <c r="O20" s="1852"/>
      <c r="P20" s="1852"/>
      <c r="Q20" s="1852"/>
      <c r="R20" s="1852"/>
      <c r="S20" s="1852"/>
      <c r="T20" s="1852"/>
      <c r="U20" s="1852"/>
      <c r="V20" s="1852"/>
      <c r="W20" s="1852"/>
      <c r="X20" s="1852"/>
      <c r="Y20" s="1852"/>
      <c r="Z20" s="1852"/>
      <c r="AA20" s="1852"/>
      <c r="AB20" s="1852"/>
      <c r="AC20" s="1852"/>
      <c r="AD20" s="1852"/>
      <c r="AE20" s="1852"/>
      <c r="AF20" s="1852"/>
      <c r="AG20" s="1852"/>
      <c r="AH20" s="1852"/>
      <c r="AI20" s="1852"/>
      <c r="AJ20" s="1852"/>
      <c r="AK20" s="1852"/>
      <c r="AL20" s="1852"/>
      <c r="AM20" s="1852"/>
      <c r="AN20" s="1852"/>
      <c r="AO20" s="1852"/>
      <c r="AP20" s="1852"/>
      <c r="AQ20" s="1852"/>
      <c r="AR20" s="1852"/>
      <c r="AS20" s="1852"/>
      <c r="AT20" s="1852"/>
      <c r="AU20" s="1852"/>
      <c r="AV20" s="1852"/>
      <c r="AW20" s="1852"/>
      <c r="AX20" s="1852"/>
      <c r="AY20" s="1852"/>
      <c r="AZ20" s="1852"/>
      <c r="BA20" s="1852"/>
      <c r="BB20" s="1852"/>
      <c r="BC20" s="1852"/>
      <c r="BD20" s="1852"/>
      <c r="BE20" s="1852"/>
      <c r="BF20" s="1852"/>
      <c r="BG20" s="1852"/>
      <c r="BH20" s="1852"/>
      <c r="BI20" s="1852"/>
      <c r="BJ20" s="1852"/>
      <c r="BK20" s="1852"/>
      <c r="BL20" s="1852"/>
      <c r="BM20" s="1852"/>
      <c r="BN20" s="1852"/>
      <c r="BO20" s="1852"/>
      <c r="BP20" s="1852"/>
      <c r="BQ20" s="1852"/>
      <c r="BR20" s="1852"/>
      <c r="BS20" s="1852"/>
      <c r="BT20" s="1852"/>
      <c r="BU20" s="1852"/>
      <c r="BV20" s="1852"/>
      <c r="BW20" s="1852"/>
      <c r="BX20" s="1852"/>
      <c r="BY20" s="1852"/>
      <c r="BZ20" s="1852"/>
      <c r="CA20" s="1852"/>
      <c r="CB20" s="1852"/>
      <c r="CC20" s="1852"/>
      <c r="CD20" s="1852"/>
      <c r="CE20" s="1852"/>
      <c r="CF20" s="1853"/>
      <c r="CG20" s="1854"/>
      <c r="CH20" s="312"/>
      <c r="CM20" s="258"/>
      <c r="CN20" s="239"/>
      <c r="CO20" s="258"/>
      <c r="CP20" s="239"/>
      <c r="CQ20" s="239"/>
      <c r="CR20" s="239"/>
      <c r="CS20" s="239"/>
      <c r="CT20" s="239"/>
      <c r="CU20" s="239"/>
      <c r="CV20" s="239"/>
      <c r="CW20" s="239"/>
      <c r="CX20" s="239"/>
      <c r="CY20" s="239"/>
      <c r="CZ20" s="239"/>
      <c r="DA20" s="239"/>
      <c r="DB20" s="239"/>
      <c r="DC20" s="239"/>
      <c r="DD20" s="239"/>
      <c r="DE20" s="239"/>
      <c r="DF20" s="239"/>
      <c r="DG20" s="239"/>
      <c r="DH20" s="239"/>
      <c r="DI20" s="239"/>
      <c r="DJ20" s="239"/>
      <c r="DK20" s="239"/>
      <c r="DL20" s="239"/>
      <c r="DM20" s="239"/>
      <c r="DN20" s="239"/>
      <c r="DO20" s="239"/>
      <c r="DP20" s="239"/>
      <c r="DQ20" s="239"/>
      <c r="DR20" s="239"/>
      <c r="DS20" s="239"/>
      <c r="DT20" s="239"/>
      <c r="DU20" s="239"/>
      <c r="DV20" s="239"/>
      <c r="DW20" s="239"/>
      <c r="DX20" s="239"/>
      <c r="DY20" s="239"/>
      <c r="DZ20" s="239"/>
      <c r="EA20" s="239"/>
      <c r="EB20" s="239"/>
      <c r="EC20" s="239"/>
      <c r="ED20" s="239"/>
      <c r="EE20" s="239"/>
      <c r="EF20" s="239"/>
      <c r="EG20" s="239"/>
      <c r="EH20" s="239"/>
      <c r="EI20" s="239"/>
      <c r="EJ20" s="239"/>
      <c r="EK20" s="239"/>
      <c r="EL20" s="239"/>
      <c r="EM20" s="239"/>
      <c r="EN20" s="239"/>
      <c r="EO20" s="239"/>
      <c r="EP20" s="239"/>
      <c r="EQ20" s="239"/>
      <c r="ER20" s="239"/>
      <c r="ES20" s="239"/>
      <c r="ET20" s="239"/>
      <c r="EU20" s="239"/>
      <c r="EV20" s="239"/>
      <c r="EW20" s="239"/>
      <c r="EX20" s="239"/>
      <c r="EY20" s="239"/>
      <c r="EZ20" s="239"/>
      <c r="FA20" s="239"/>
      <c r="FB20" s="239"/>
      <c r="FC20" s="239"/>
      <c r="FD20" s="239"/>
      <c r="FE20" s="239"/>
      <c r="FF20" s="239"/>
      <c r="FG20" s="239"/>
      <c r="FH20" s="239"/>
      <c r="FI20" s="239"/>
      <c r="FJ20" s="239"/>
      <c r="FK20" s="239"/>
      <c r="FL20" s="239"/>
      <c r="FM20" s="239"/>
      <c r="FN20" s="239"/>
      <c r="FO20" s="239"/>
      <c r="FP20" s="239"/>
      <c r="FQ20" s="239"/>
      <c r="FR20" s="239"/>
      <c r="FS20" s="258"/>
    </row>
    <row r="21" spans="1:175" s="207" customFormat="1" ht="15.75" customHeight="1" thickTop="1" thickBot="1">
      <c r="B21" s="445" t="s">
        <v>9947</v>
      </c>
      <c r="C21" s="536"/>
      <c r="D21" s="536"/>
      <c r="E21" s="1851"/>
      <c r="F21" s="1851"/>
      <c r="G21" s="1852"/>
      <c r="H21" s="1852"/>
      <c r="I21" s="1852"/>
      <c r="J21" s="1852"/>
      <c r="K21" s="1852"/>
      <c r="L21" s="1852"/>
      <c r="M21" s="1852"/>
      <c r="N21" s="1852"/>
      <c r="O21" s="1852"/>
      <c r="P21" s="1852"/>
      <c r="Q21" s="1852"/>
      <c r="R21" s="1852"/>
      <c r="S21" s="1852"/>
      <c r="T21" s="1852"/>
      <c r="U21" s="1852"/>
      <c r="V21" s="1852"/>
      <c r="W21" s="1852"/>
      <c r="X21" s="1852"/>
      <c r="Y21" s="1852"/>
      <c r="Z21" s="1852"/>
      <c r="AA21" s="1852"/>
      <c r="AB21" s="1852"/>
      <c r="AC21" s="1852"/>
      <c r="AD21" s="1852"/>
      <c r="AE21" s="1852"/>
      <c r="AF21" s="1852"/>
      <c r="AG21" s="1852"/>
      <c r="AH21" s="1852"/>
      <c r="AI21" s="1852"/>
      <c r="AJ21" s="1852"/>
      <c r="AK21" s="1852"/>
      <c r="AL21" s="1852"/>
      <c r="AM21" s="1852"/>
      <c r="AN21" s="1852"/>
      <c r="AO21" s="1852"/>
      <c r="AP21" s="1852"/>
      <c r="AQ21" s="1852"/>
      <c r="AR21" s="1852"/>
      <c r="AS21" s="1852"/>
      <c r="AT21" s="1852"/>
      <c r="AU21" s="1852"/>
      <c r="AV21" s="1852"/>
      <c r="AW21" s="1852"/>
      <c r="AX21" s="1852"/>
      <c r="AY21" s="1852"/>
      <c r="AZ21" s="1852"/>
      <c r="BA21" s="1852"/>
      <c r="BB21" s="1852"/>
      <c r="BC21" s="1852"/>
      <c r="BD21" s="1852"/>
      <c r="BE21" s="1852"/>
      <c r="BF21" s="1852"/>
      <c r="BG21" s="1852"/>
      <c r="BH21" s="1852"/>
      <c r="BI21" s="1852"/>
      <c r="BJ21" s="1852"/>
      <c r="BK21" s="1852"/>
      <c r="BL21" s="1852"/>
      <c r="BM21" s="1852"/>
      <c r="BN21" s="1852"/>
      <c r="BO21" s="1852"/>
      <c r="BP21" s="1852"/>
      <c r="BQ21" s="1852"/>
      <c r="BR21" s="1852"/>
      <c r="BS21" s="1852"/>
      <c r="BT21" s="1852"/>
      <c r="BU21" s="1852"/>
      <c r="BV21" s="1852"/>
      <c r="BW21" s="1852"/>
      <c r="BX21" s="1852"/>
      <c r="BY21" s="1852"/>
      <c r="BZ21" s="1852"/>
      <c r="CA21" s="1852"/>
      <c r="CB21" s="1852"/>
      <c r="CC21" s="1852"/>
      <c r="CD21" s="1852"/>
      <c r="CE21" s="1852"/>
      <c r="CF21" s="1853"/>
      <c r="CG21" s="1854"/>
      <c r="CH21" s="312"/>
      <c r="CI21" s="312"/>
      <c r="CK21" s="1014"/>
      <c r="CM21" s="258"/>
      <c r="CN21" s="239"/>
      <c r="CO21" s="258"/>
      <c r="CP21" s="239"/>
      <c r="CQ21" s="239"/>
      <c r="CR21" s="239"/>
      <c r="CS21" s="239"/>
      <c r="CT21" s="239"/>
      <c r="CU21" s="239"/>
      <c r="CV21" s="239"/>
      <c r="CW21" s="239"/>
      <c r="CX21" s="239"/>
      <c r="CY21" s="239"/>
      <c r="CZ21" s="239"/>
      <c r="DA21" s="239"/>
      <c r="DB21" s="239"/>
      <c r="DC21" s="239"/>
      <c r="DD21" s="239"/>
      <c r="DE21" s="239"/>
      <c r="DF21" s="239"/>
      <c r="DG21" s="239"/>
      <c r="DH21" s="239"/>
      <c r="DI21" s="239"/>
      <c r="DJ21" s="239"/>
      <c r="DK21" s="239"/>
      <c r="DL21" s="239"/>
      <c r="DM21" s="239"/>
      <c r="DN21" s="239"/>
      <c r="DO21" s="239"/>
      <c r="DP21" s="239"/>
      <c r="DQ21" s="239"/>
      <c r="DR21" s="239"/>
      <c r="DS21" s="239"/>
      <c r="DT21" s="239"/>
      <c r="DU21" s="239"/>
      <c r="DV21" s="239"/>
      <c r="DW21" s="239"/>
      <c r="DX21" s="239"/>
      <c r="DY21" s="239"/>
      <c r="DZ21" s="239"/>
      <c r="EA21" s="239"/>
      <c r="EB21" s="239"/>
      <c r="EC21" s="239"/>
      <c r="ED21" s="239"/>
      <c r="EE21" s="239"/>
      <c r="EF21" s="239"/>
      <c r="EG21" s="239"/>
      <c r="EH21" s="239"/>
      <c r="EI21" s="239"/>
      <c r="EJ21" s="239"/>
      <c r="EK21" s="239"/>
      <c r="EL21" s="239"/>
      <c r="EM21" s="239"/>
      <c r="EN21" s="239"/>
      <c r="EO21" s="239"/>
      <c r="EP21" s="239"/>
      <c r="EQ21" s="239"/>
      <c r="ER21" s="239"/>
      <c r="ES21" s="239"/>
      <c r="ET21" s="239"/>
      <c r="EU21" s="239"/>
      <c r="EV21" s="239"/>
      <c r="EW21" s="239"/>
      <c r="EX21" s="239"/>
      <c r="EY21" s="239"/>
      <c r="EZ21" s="239"/>
      <c r="FA21" s="239"/>
      <c r="FB21" s="239"/>
      <c r="FC21" s="239"/>
      <c r="FD21" s="239"/>
      <c r="FE21" s="239"/>
      <c r="FF21" s="239"/>
      <c r="FG21" s="239"/>
      <c r="FH21" s="239"/>
      <c r="FI21" s="239"/>
      <c r="FJ21" s="239"/>
      <c r="FK21" s="239"/>
      <c r="FL21" s="239"/>
      <c r="FM21" s="239"/>
      <c r="FN21" s="239"/>
      <c r="FO21" s="239"/>
      <c r="FP21" s="239"/>
      <c r="FQ21" s="239"/>
      <c r="FR21" s="239"/>
      <c r="FS21" s="258"/>
    </row>
    <row r="22" spans="1:175" s="207" customFormat="1" ht="15.75" customHeight="1" thickTop="1">
      <c r="B22" s="505" t="s">
        <v>9948</v>
      </c>
      <c r="C22" s="329" t="s">
        <v>9949</v>
      </c>
      <c r="D22" s="329">
        <v>0</v>
      </c>
      <c r="E22" s="1855"/>
      <c r="F22" s="1855"/>
      <c r="G22" s="1855"/>
      <c r="H22" s="1855"/>
      <c r="I22" s="1855"/>
      <c r="J22" s="1855"/>
      <c r="K22" s="1855"/>
      <c r="L22" s="1855"/>
      <c r="M22" s="1855"/>
      <c r="N22" s="1855"/>
      <c r="O22" s="1855"/>
      <c r="P22" s="1855"/>
      <c r="Q22" s="1855"/>
      <c r="R22" s="1855"/>
      <c r="S22" s="1855"/>
      <c r="T22" s="1855"/>
      <c r="U22" s="1855"/>
      <c r="V22" s="1855"/>
      <c r="W22" s="1855"/>
      <c r="X22" s="1855"/>
      <c r="Y22" s="1855"/>
      <c r="Z22" s="1855"/>
      <c r="AA22" s="1855"/>
      <c r="AB22" s="1855"/>
      <c r="AC22" s="1855"/>
      <c r="AD22" s="1855"/>
      <c r="AE22" s="1855"/>
      <c r="AF22" s="1855"/>
      <c r="AG22" s="1855"/>
      <c r="AH22" s="1855"/>
      <c r="AI22" s="1855"/>
      <c r="AJ22" s="1855"/>
      <c r="AK22" s="1855"/>
      <c r="AL22" s="1855"/>
      <c r="AM22" s="1855"/>
      <c r="AN22" s="1855"/>
      <c r="AO22" s="1855"/>
      <c r="AP22" s="1855"/>
      <c r="AQ22" s="1855"/>
      <c r="AR22" s="1855"/>
      <c r="AS22" s="1855"/>
      <c r="AT22" s="1855"/>
      <c r="AU22" s="1855"/>
      <c r="AV22" s="1855"/>
      <c r="AW22" s="1855"/>
      <c r="AX22" s="1855"/>
      <c r="AY22" s="1855"/>
      <c r="AZ22" s="1855"/>
      <c r="BA22" s="1855"/>
      <c r="BB22" s="1855"/>
      <c r="BC22" s="1855"/>
      <c r="BD22" s="1855"/>
      <c r="BE22" s="1855"/>
      <c r="BF22" s="1855"/>
      <c r="BG22" s="1855"/>
      <c r="BH22" s="1855"/>
      <c r="BI22" s="1855"/>
      <c r="BJ22" s="1855"/>
      <c r="BK22" s="1855"/>
      <c r="BL22" s="1855"/>
      <c r="BM22" s="1855"/>
      <c r="BN22" s="1855"/>
      <c r="BO22" s="1855"/>
      <c r="BP22" s="1855"/>
      <c r="BQ22" s="1855"/>
      <c r="BR22" s="1855"/>
      <c r="BS22" s="1855"/>
      <c r="BT22" s="1855"/>
      <c r="BU22" s="1855"/>
      <c r="BV22" s="1855"/>
      <c r="BW22" s="1855"/>
      <c r="BX22" s="1855"/>
      <c r="BY22" s="1855"/>
      <c r="BZ22" s="1855"/>
      <c r="CA22" s="1855"/>
      <c r="CB22" s="1855"/>
      <c r="CC22" s="1855"/>
      <c r="CD22" s="1855"/>
      <c r="CE22" s="1855"/>
      <c r="CF22" s="1855"/>
      <c r="CG22" s="2311">
        <f t="shared" ref="CG22:CG27" si="244">IFERROR(SUM(E22:CF22),0)</f>
        <v>0</v>
      </c>
      <c r="CH22" s="83"/>
      <c r="CI22" s="1111" t="s">
        <v>9950</v>
      </c>
      <c r="CK22" s="928"/>
      <c r="CM22" s="258"/>
      <c r="CN22" s="1319">
        <f t="shared" ref="CN22:CN24" si="245">IF( SUM( CP22:FR22 ) = 0, 0, $CP$6 )</f>
        <v>0</v>
      </c>
      <c r="CO22" s="258"/>
      <c r="CP22" s="337">
        <f t="shared" ref="CP22:CP24" si="246" xml:space="preserve"> IF( OR(ISNUMBER(E22 ),E$8=""), 0, 1 )</f>
        <v>0</v>
      </c>
      <c r="CQ22" s="337">
        <f t="shared" ref="CQ22:CQ24" si="247" xml:space="preserve"> IF( OR(ISNUMBER(F22 ),F$8=""), 0, 1 )</f>
        <v>0</v>
      </c>
      <c r="CR22" s="337">
        <f t="shared" ref="CR22:CR24" si="248" xml:space="preserve"> IF( OR(ISNUMBER(G22 ),G$8=""), 0, 1 )</f>
        <v>0</v>
      </c>
      <c r="CS22" s="337">
        <f t="shared" ref="CS22:CS24" si="249" xml:space="preserve"> IF( OR(ISNUMBER(H22 ),H$8=""), 0, 1 )</f>
        <v>0</v>
      </c>
      <c r="CT22" s="337">
        <f t="shared" ref="CT22:CT24" si="250" xml:space="preserve"> IF( OR(ISNUMBER(I22 ),I$8=""), 0, 1 )</f>
        <v>0</v>
      </c>
      <c r="CU22" s="337">
        <f t="shared" ref="CU22:CU24" si="251" xml:space="preserve"> IF( OR(ISNUMBER(J22 ),J$8=""), 0, 1 )</f>
        <v>0</v>
      </c>
      <c r="CV22" s="337">
        <f t="shared" ref="CV22:CV24" si="252" xml:space="preserve"> IF( OR(ISNUMBER(K22 ),K$8=""), 0, 1 )</f>
        <v>0</v>
      </c>
      <c r="CW22" s="337">
        <f t="shared" ref="CW22:CW24" si="253" xml:space="preserve"> IF( OR(ISNUMBER(L22 ),L$8=""), 0, 1 )</f>
        <v>0</v>
      </c>
      <c r="CX22" s="337">
        <f t="shared" ref="CX22:CX24" si="254" xml:space="preserve"> IF( OR(ISNUMBER(M22 ),M$8=""), 0, 1 )</f>
        <v>0</v>
      </c>
      <c r="CY22" s="337">
        <f t="shared" ref="CY22:CY24" si="255" xml:space="preserve"> IF( OR(ISNUMBER(N22 ),N$8=""), 0, 1 )</f>
        <v>0</v>
      </c>
      <c r="CZ22" s="337">
        <f t="shared" ref="CZ22:CZ24" si="256" xml:space="preserve"> IF( OR(ISNUMBER(O22 ),O$8=""), 0, 1 )</f>
        <v>0</v>
      </c>
      <c r="DA22" s="337">
        <f t="shared" ref="DA22:DA24" si="257" xml:space="preserve"> IF( OR(ISNUMBER(P22 ),P$8=""), 0, 1 )</f>
        <v>0</v>
      </c>
      <c r="DB22" s="337">
        <f t="shared" ref="DB22:DB24" si="258" xml:space="preserve"> IF( OR(ISNUMBER(Q22 ),Q$8=""), 0, 1 )</f>
        <v>0</v>
      </c>
      <c r="DC22" s="337">
        <f t="shared" ref="DC22:DC24" si="259" xml:space="preserve"> IF( OR(ISNUMBER(R22 ),R$8=""), 0, 1 )</f>
        <v>0</v>
      </c>
      <c r="DD22" s="337">
        <f t="shared" ref="DD22:DD24" si="260" xml:space="preserve"> IF( OR(ISNUMBER(S22 ),S$8=""), 0, 1 )</f>
        <v>0</v>
      </c>
      <c r="DE22" s="337">
        <f t="shared" ref="DE22:DE24" si="261" xml:space="preserve"> IF( OR(ISNUMBER(T22 ),T$8=""), 0, 1 )</f>
        <v>0</v>
      </c>
      <c r="DF22" s="337">
        <f t="shared" ref="DF22:DF24" si="262" xml:space="preserve"> IF( OR(ISNUMBER(U22 ),U$8=""), 0, 1 )</f>
        <v>0</v>
      </c>
      <c r="DG22" s="337">
        <f t="shared" ref="DG22:DG24" si="263" xml:space="preserve"> IF( OR(ISNUMBER(V22 ),V$8=""), 0, 1 )</f>
        <v>0</v>
      </c>
      <c r="DH22" s="337">
        <f t="shared" ref="DH22:DH24" si="264" xml:space="preserve"> IF( OR(ISNUMBER(W22 ),W$8=""), 0, 1 )</f>
        <v>0</v>
      </c>
      <c r="DI22" s="337">
        <f t="shared" ref="DI22:DI24" si="265" xml:space="preserve"> IF( OR(ISNUMBER(X22 ),X$8=""), 0, 1 )</f>
        <v>0</v>
      </c>
      <c r="DJ22" s="337">
        <f t="shared" ref="DJ22:DJ24" si="266" xml:space="preserve"> IF( OR(ISNUMBER(Y22 ),Y$8=""), 0, 1 )</f>
        <v>0</v>
      </c>
      <c r="DK22" s="337">
        <f t="shared" ref="DK22:DK24" si="267" xml:space="preserve"> IF( OR(ISNUMBER(Z22 ),Z$8=""), 0, 1 )</f>
        <v>0</v>
      </c>
      <c r="DL22" s="337">
        <f t="shared" ref="DL22:DL24" si="268" xml:space="preserve"> IF( OR(ISNUMBER(AA22 ),AA$8=""), 0, 1 )</f>
        <v>0</v>
      </c>
      <c r="DM22" s="337">
        <f t="shared" ref="DM22:DM24" si="269" xml:space="preserve"> IF( OR(ISNUMBER(AB22 ),AB$8=""), 0, 1 )</f>
        <v>0</v>
      </c>
      <c r="DN22" s="337">
        <f t="shared" ref="DN22:DN24" si="270" xml:space="preserve"> IF( OR(ISNUMBER(AC22 ),AC$8=""), 0, 1 )</f>
        <v>0</v>
      </c>
      <c r="DO22" s="337">
        <f t="shared" ref="DO22:DO24" si="271" xml:space="preserve"> IF( OR(ISNUMBER(AD22 ),AD$8=""), 0, 1 )</f>
        <v>0</v>
      </c>
      <c r="DP22" s="337">
        <f t="shared" ref="DP22:DP24" si="272" xml:space="preserve"> IF( OR(ISNUMBER(AE22 ),AE$8=""), 0, 1 )</f>
        <v>0</v>
      </c>
      <c r="DQ22" s="337">
        <f t="shared" ref="DQ22:DQ24" si="273" xml:space="preserve"> IF( OR(ISNUMBER(AF22 ),AF$8=""), 0, 1 )</f>
        <v>0</v>
      </c>
      <c r="DR22" s="337">
        <f t="shared" ref="DR22:DR24" si="274" xml:space="preserve"> IF( OR(ISNUMBER(AG22 ),AG$8=""), 0, 1 )</f>
        <v>0</v>
      </c>
      <c r="DS22" s="337">
        <f t="shared" ref="DS22:DS24" si="275" xml:space="preserve"> IF( OR(ISNUMBER(AH22 ),AH$8=""), 0, 1 )</f>
        <v>0</v>
      </c>
      <c r="DT22" s="337">
        <f t="shared" ref="DT22:DT24" si="276" xml:space="preserve"> IF( OR(ISNUMBER(AI22 ),AI$8=""), 0, 1 )</f>
        <v>0</v>
      </c>
      <c r="DU22" s="337">
        <f t="shared" ref="DU22:DU24" si="277" xml:space="preserve"> IF( OR(ISNUMBER(AJ22 ),AJ$8=""), 0, 1 )</f>
        <v>0</v>
      </c>
      <c r="DV22" s="337">
        <f t="shared" ref="DV22:DV24" si="278" xml:space="preserve"> IF( OR(ISNUMBER(AK22 ),AK$8=""), 0, 1 )</f>
        <v>0</v>
      </c>
      <c r="DW22" s="337">
        <f t="shared" ref="DW22:DW24" si="279" xml:space="preserve"> IF( OR(ISNUMBER(AL22 ),AL$8=""), 0, 1 )</f>
        <v>0</v>
      </c>
      <c r="DX22" s="337">
        <f t="shared" ref="DX22:DX24" si="280" xml:space="preserve"> IF( OR(ISNUMBER(AM22 ),AM$8=""), 0, 1 )</f>
        <v>0</v>
      </c>
      <c r="DY22" s="337">
        <f t="shared" ref="DY22:DY24" si="281" xml:space="preserve"> IF( OR(ISNUMBER(AN22 ),AN$8=""), 0, 1 )</f>
        <v>0</v>
      </c>
      <c r="DZ22" s="337">
        <f t="shared" ref="DZ22:DZ24" si="282" xml:space="preserve"> IF( OR(ISNUMBER(AO22 ),AO$8=""), 0, 1 )</f>
        <v>0</v>
      </c>
      <c r="EA22" s="337">
        <f t="shared" ref="EA22:EA24" si="283" xml:space="preserve"> IF( OR(ISNUMBER(AP22 ),AP$8=""), 0, 1 )</f>
        <v>0</v>
      </c>
      <c r="EB22" s="337">
        <f t="shared" ref="EB22:EB24" si="284" xml:space="preserve"> IF( OR(ISNUMBER(AQ22 ),AQ$8=""), 0, 1 )</f>
        <v>0</v>
      </c>
      <c r="EC22" s="337">
        <f t="shared" ref="EC22:EC24" si="285" xml:space="preserve"> IF( OR(ISNUMBER(AR22 ),AR$8=""), 0, 1 )</f>
        <v>0</v>
      </c>
      <c r="ED22" s="337">
        <f t="shared" ref="ED22:ED24" si="286" xml:space="preserve"> IF( OR(ISNUMBER(AS22 ),AS$8=""), 0, 1 )</f>
        <v>0</v>
      </c>
      <c r="EE22" s="337">
        <f t="shared" ref="EE22:EE24" si="287" xml:space="preserve"> IF( OR(ISNUMBER(AT22 ),AT$8=""), 0, 1 )</f>
        <v>0</v>
      </c>
      <c r="EF22" s="337">
        <f t="shared" ref="EF22:EF24" si="288" xml:space="preserve"> IF( OR(ISNUMBER(AU22 ),AU$8=""), 0, 1 )</f>
        <v>0</v>
      </c>
      <c r="EG22" s="337">
        <f t="shared" ref="EG22:EG24" si="289" xml:space="preserve"> IF( OR(ISNUMBER(AV22 ),AV$8=""), 0, 1 )</f>
        <v>0</v>
      </c>
      <c r="EH22" s="337">
        <f t="shared" ref="EH22:EH24" si="290" xml:space="preserve"> IF( OR(ISNUMBER(AW22 ),AW$8=""), 0, 1 )</f>
        <v>0</v>
      </c>
      <c r="EI22" s="337">
        <f t="shared" ref="EI22:EI24" si="291" xml:space="preserve"> IF( OR(ISNUMBER(AX22 ),AX$8=""), 0, 1 )</f>
        <v>0</v>
      </c>
      <c r="EJ22" s="337">
        <f t="shared" ref="EJ22:EJ24" si="292" xml:space="preserve"> IF( OR(ISNUMBER(AY22 ),AY$8=""), 0, 1 )</f>
        <v>0</v>
      </c>
      <c r="EK22" s="337">
        <f t="shared" ref="EK22:EK24" si="293" xml:space="preserve"> IF( OR(ISNUMBER(AZ22 ),AZ$8=""), 0, 1 )</f>
        <v>0</v>
      </c>
      <c r="EL22" s="337">
        <f t="shared" ref="EL22:EL24" si="294" xml:space="preserve"> IF( OR(ISNUMBER(BA22 ),BA$8=""), 0, 1 )</f>
        <v>0</v>
      </c>
      <c r="EM22" s="337">
        <f t="shared" ref="EM22:EM24" si="295" xml:space="preserve"> IF( OR(ISNUMBER(BB22 ),BB$8=""), 0, 1 )</f>
        <v>0</v>
      </c>
      <c r="EN22" s="337">
        <f t="shared" ref="EN22:EN24" si="296" xml:space="preserve"> IF( OR(ISNUMBER(BC22 ),BC$8=""), 0, 1 )</f>
        <v>0</v>
      </c>
      <c r="EO22" s="337">
        <f t="shared" ref="EO22:EO24" si="297" xml:space="preserve"> IF( OR(ISNUMBER(BD22 ),BD$8=""), 0, 1 )</f>
        <v>0</v>
      </c>
      <c r="EP22" s="337">
        <f t="shared" ref="EP22:EP24" si="298" xml:space="preserve"> IF( OR(ISNUMBER(BE22 ),BE$8=""), 0, 1 )</f>
        <v>0</v>
      </c>
      <c r="EQ22" s="337">
        <f t="shared" ref="EQ22:EQ24" si="299" xml:space="preserve"> IF( OR(ISNUMBER(BF22 ),BF$8=""), 0, 1 )</f>
        <v>0</v>
      </c>
      <c r="ER22" s="337">
        <f t="shared" ref="ER22:ER24" si="300" xml:space="preserve"> IF( OR(ISNUMBER(BG22 ),BG$8=""), 0, 1 )</f>
        <v>0</v>
      </c>
      <c r="ES22" s="337">
        <f t="shared" ref="ES22:ES24" si="301" xml:space="preserve"> IF( OR(ISNUMBER(BH22 ),BH$8=""), 0, 1 )</f>
        <v>0</v>
      </c>
      <c r="ET22" s="337">
        <f t="shared" ref="ET22:ET24" si="302" xml:space="preserve"> IF( OR(ISNUMBER(BI22 ),BI$8=""), 0, 1 )</f>
        <v>0</v>
      </c>
      <c r="EU22" s="337">
        <f t="shared" ref="EU22:EU24" si="303" xml:space="preserve"> IF( OR(ISNUMBER(BJ22 ),BJ$8=""), 0, 1 )</f>
        <v>0</v>
      </c>
      <c r="EV22" s="337">
        <f t="shared" ref="EV22:EV24" si="304" xml:space="preserve"> IF( OR(ISNUMBER(BK22 ),BK$8=""), 0, 1 )</f>
        <v>0</v>
      </c>
      <c r="EW22" s="337">
        <f t="shared" ref="EW22:EW24" si="305" xml:space="preserve"> IF( OR(ISNUMBER(BL22 ),BL$8=""), 0, 1 )</f>
        <v>0</v>
      </c>
      <c r="EX22" s="337">
        <f t="shared" ref="EX22:EX24" si="306" xml:space="preserve"> IF( OR(ISNUMBER(BM22 ),BM$8=""), 0, 1 )</f>
        <v>0</v>
      </c>
      <c r="EY22" s="337">
        <f t="shared" ref="EY22:EY24" si="307" xml:space="preserve"> IF( OR(ISNUMBER(BN22 ),BN$8=""), 0, 1 )</f>
        <v>0</v>
      </c>
      <c r="EZ22" s="337">
        <f t="shared" ref="EZ22:EZ24" si="308" xml:space="preserve"> IF( OR(ISNUMBER(BO22 ),BO$8=""), 0, 1 )</f>
        <v>0</v>
      </c>
      <c r="FA22" s="337">
        <f t="shared" ref="FA22:FA24" si="309" xml:space="preserve"> IF( OR(ISNUMBER(BP22 ),BP$8=""), 0, 1 )</f>
        <v>0</v>
      </c>
      <c r="FB22" s="337">
        <f t="shared" ref="FB22:FB24" si="310" xml:space="preserve"> IF( OR(ISNUMBER(BQ22 ),BQ$8=""), 0, 1 )</f>
        <v>0</v>
      </c>
      <c r="FC22" s="337">
        <f t="shared" ref="FC22:FC24" si="311" xml:space="preserve"> IF( OR(ISNUMBER(BR22 ),BR$8=""), 0, 1 )</f>
        <v>0</v>
      </c>
      <c r="FD22" s="337">
        <f t="shared" ref="FD22:FD24" si="312" xml:space="preserve"> IF( OR(ISNUMBER(BS22 ),BS$8=""), 0, 1 )</f>
        <v>0</v>
      </c>
      <c r="FE22" s="337">
        <f t="shared" ref="FE22:FE24" si="313" xml:space="preserve"> IF( OR(ISNUMBER(BT22 ),BT$8=""), 0, 1 )</f>
        <v>0</v>
      </c>
      <c r="FF22" s="337">
        <f t="shared" ref="FF22:FF24" si="314" xml:space="preserve"> IF( OR(ISNUMBER(BU22 ),BU$8=""), 0, 1 )</f>
        <v>0</v>
      </c>
      <c r="FG22" s="337">
        <f t="shared" ref="FG22:FG24" si="315" xml:space="preserve"> IF( OR(ISNUMBER(BV22 ),BV$8=""), 0, 1 )</f>
        <v>0</v>
      </c>
      <c r="FH22" s="337">
        <f t="shared" ref="FH22:FH24" si="316" xml:space="preserve"> IF( OR(ISNUMBER(BW22 ),BW$8=""), 0, 1 )</f>
        <v>0</v>
      </c>
      <c r="FI22" s="337">
        <f t="shared" ref="FI22:FI24" si="317" xml:space="preserve"> IF( OR(ISNUMBER(BX22 ),BX$8=""), 0, 1 )</f>
        <v>0</v>
      </c>
      <c r="FJ22" s="337">
        <f t="shared" ref="FJ22:FJ24" si="318" xml:space="preserve"> IF( OR(ISNUMBER(BY22 ),BY$8=""), 0, 1 )</f>
        <v>0</v>
      </c>
      <c r="FK22" s="337">
        <f t="shared" ref="FK22:FK24" si="319" xml:space="preserve"> IF( OR(ISNUMBER(BZ22 ),BZ$8=""), 0, 1 )</f>
        <v>0</v>
      </c>
      <c r="FL22" s="337">
        <f t="shared" ref="FL22:FL24" si="320" xml:space="preserve"> IF( OR(ISNUMBER(CA22 ),CA$8=""), 0, 1 )</f>
        <v>0</v>
      </c>
      <c r="FM22" s="337">
        <f t="shared" ref="FM22:FM24" si="321" xml:space="preserve"> IF( OR(ISNUMBER(CB22 ),CB$8=""), 0, 1 )</f>
        <v>0</v>
      </c>
      <c r="FN22" s="337">
        <f t="shared" ref="FN22:FN24" si="322" xml:space="preserve"> IF( OR(ISNUMBER(CC22 ),CC$8=""), 0, 1 )</f>
        <v>0</v>
      </c>
      <c r="FO22" s="337">
        <f t="shared" ref="FO22:FO24" si="323" xml:space="preserve"> IF( OR(ISNUMBER(CD22 ),CD$8=""), 0, 1 )</f>
        <v>0</v>
      </c>
      <c r="FP22" s="337">
        <f t="shared" ref="FP22:FP24" si="324" xml:space="preserve"> IF( OR(ISNUMBER(CE22 ),CE$8=""), 0, 1 )</f>
        <v>0</v>
      </c>
      <c r="FQ22" s="337">
        <f t="shared" ref="FQ22:FQ24" si="325" xml:space="preserve"> IF( OR(ISNUMBER(CF22 ),CF$8=""), 0, 1 )</f>
        <v>0</v>
      </c>
      <c r="FR22" s="239"/>
      <c r="FS22" s="258"/>
    </row>
    <row r="23" spans="1:175" s="207" customFormat="1" ht="15.75" customHeight="1">
      <c r="B23" s="514" t="s">
        <v>9951</v>
      </c>
      <c r="C23" s="338" t="s">
        <v>9949</v>
      </c>
      <c r="D23" s="338">
        <v>0</v>
      </c>
      <c r="E23" s="1844"/>
      <c r="F23" s="1844"/>
      <c r="G23" s="1844"/>
      <c r="H23" s="1844"/>
      <c r="I23" s="1844"/>
      <c r="J23" s="1844"/>
      <c r="K23" s="1844"/>
      <c r="L23" s="1844"/>
      <c r="M23" s="1844"/>
      <c r="N23" s="1844"/>
      <c r="O23" s="1844"/>
      <c r="P23" s="1844"/>
      <c r="Q23" s="1844"/>
      <c r="R23" s="1844"/>
      <c r="S23" s="1844"/>
      <c r="T23" s="1844"/>
      <c r="U23" s="1844"/>
      <c r="V23" s="1844"/>
      <c r="W23" s="1844"/>
      <c r="X23" s="1844"/>
      <c r="Y23" s="1844"/>
      <c r="Z23" s="1844"/>
      <c r="AA23" s="1844"/>
      <c r="AB23" s="1844"/>
      <c r="AC23" s="1844"/>
      <c r="AD23" s="1844"/>
      <c r="AE23" s="1844"/>
      <c r="AF23" s="1844"/>
      <c r="AG23" s="1844"/>
      <c r="AH23" s="1844"/>
      <c r="AI23" s="1844"/>
      <c r="AJ23" s="1844"/>
      <c r="AK23" s="1844"/>
      <c r="AL23" s="1844"/>
      <c r="AM23" s="1844"/>
      <c r="AN23" s="1844"/>
      <c r="AO23" s="1844"/>
      <c r="AP23" s="1844"/>
      <c r="AQ23" s="1844"/>
      <c r="AR23" s="1844"/>
      <c r="AS23" s="1844"/>
      <c r="AT23" s="1844"/>
      <c r="AU23" s="1844"/>
      <c r="AV23" s="1844"/>
      <c r="AW23" s="1844"/>
      <c r="AX23" s="1844"/>
      <c r="AY23" s="1844"/>
      <c r="AZ23" s="1844"/>
      <c r="BA23" s="1844"/>
      <c r="BB23" s="1844"/>
      <c r="BC23" s="1844"/>
      <c r="BD23" s="1844"/>
      <c r="BE23" s="1844"/>
      <c r="BF23" s="1844"/>
      <c r="BG23" s="1844"/>
      <c r="BH23" s="1844"/>
      <c r="BI23" s="1844"/>
      <c r="BJ23" s="1844"/>
      <c r="BK23" s="1844"/>
      <c r="BL23" s="1844"/>
      <c r="BM23" s="1844"/>
      <c r="BN23" s="1844"/>
      <c r="BO23" s="1844"/>
      <c r="BP23" s="1844"/>
      <c r="BQ23" s="1844"/>
      <c r="BR23" s="1844"/>
      <c r="BS23" s="1844"/>
      <c r="BT23" s="1844"/>
      <c r="BU23" s="1844"/>
      <c r="BV23" s="1844"/>
      <c r="BW23" s="1844"/>
      <c r="BX23" s="1844"/>
      <c r="BY23" s="1844"/>
      <c r="BZ23" s="1844"/>
      <c r="CA23" s="1844"/>
      <c r="CB23" s="1844"/>
      <c r="CC23" s="1844"/>
      <c r="CD23" s="1844"/>
      <c r="CE23" s="1844"/>
      <c r="CF23" s="1844"/>
      <c r="CG23" s="2308">
        <f t="shared" si="244"/>
        <v>0</v>
      </c>
      <c r="CH23" s="83"/>
      <c r="CI23" s="1112" t="s">
        <v>9952</v>
      </c>
      <c r="CK23" s="907"/>
      <c r="CM23" s="258"/>
      <c r="CN23" s="1319">
        <f t="shared" si="245"/>
        <v>0</v>
      </c>
      <c r="CO23" s="258"/>
      <c r="CP23" s="337">
        <f t="shared" si="246"/>
        <v>0</v>
      </c>
      <c r="CQ23" s="337">
        <f t="shared" si="247"/>
        <v>0</v>
      </c>
      <c r="CR23" s="337">
        <f t="shared" si="248"/>
        <v>0</v>
      </c>
      <c r="CS23" s="337">
        <f t="shared" si="249"/>
        <v>0</v>
      </c>
      <c r="CT23" s="337">
        <f t="shared" si="250"/>
        <v>0</v>
      </c>
      <c r="CU23" s="337">
        <f t="shared" si="251"/>
        <v>0</v>
      </c>
      <c r="CV23" s="337">
        <f t="shared" si="252"/>
        <v>0</v>
      </c>
      <c r="CW23" s="337">
        <f t="shared" si="253"/>
        <v>0</v>
      </c>
      <c r="CX23" s="337">
        <f t="shared" si="254"/>
        <v>0</v>
      </c>
      <c r="CY23" s="337">
        <f t="shared" si="255"/>
        <v>0</v>
      </c>
      <c r="CZ23" s="337">
        <f t="shared" si="256"/>
        <v>0</v>
      </c>
      <c r="DA23" s="337">
        <f t="shared" si="257"/>
        <v>0</v>
      </c>
      <c r="DB23" s="337">
        <f t="shared" si="258"/>
        <v>0</v>
      </c>
      <c r="DC23" s="337">
        <f t="shared" si="259"/>
        <v>0</v>
      </c>
      <c r="DD23" s="337">
        <f t="shared" si="260"/>
        <v>0</v>
      </c>
      <c r="DE23" s="337">
        <f t="shared" si="261"/>
        <v>0</v>
      </c>
      <c r="DF23" s="337">
        <f t="shared" si="262"/>
        <v>0</v>
      </c>
      <c r="DG23" s="337">
        <f t="shared" si="263"/>
        <v>0</v>
      </c>
      <c r="DH23" s="337">
        <f t="shared" si="264"/>
        <v>0</v>
      </c>
      <c r="DI23" s="337">
        <f t="shared" si="265"/>
        <v>0</v>
      </c>
      <c r="DJ23" s="337">
        <f t="shared" si="266"/>
        <v>0</v>
      </c>
      <c r="DK23" s="337">
        <f t="shared" si="267"/>
        <v>0</v>
      </c>
      <c r="DL23" s="337">
        <f t="shared" si="268"/>
        <v>0</v>
      </c>
      <c r="DM23" s="337">
        <f t="shared" si="269"/>
        <v>0</v>
      </c>
      <c r="DN23" s="337">
        <f t="shared" si="270"/>
        <v>0</v>
      </c>
      <c r="DO23" s="337">
        <f t="shared" si="271"/>
        <v>0</v>
      </c>
      <c r="DP23" s="337">
        <f t="shared" si="272"/>
        <v>0</v>
      </c>
      <c r="DQ23" s="337">
        <f t="shared" si="273"/>
        <v>0</v>
      </c>
      <c r="DR23" s="337">
        <f t="shared" si="274"/>
        <v>0</v>
      </c>
      <c r="DS23" s="337">
        <f t="shared" si="275"/>
        <v>0</v>
      </c>
      <c r="DT23" s="337">
        <f t="shared" si="276"/>
        <v>0</v>
      </c>
      <c r="DU23" s="337">
        <f t="shared" si="277"/>
        <v>0</v>
      </c>
      <c r="DV23" s="337">
        <f t="shared" si="278"/>
        <v>0</v>
      </c>
      <c r="DW23" s="337">
        <f t="shared" si="279"/>
        <v>0</v>
      </c>
      <c r="DX23" s="337">
        <f t="shared" si="280"/>
        <v>0</v>
      </c>
      <c r="DY23" s="337">
        <f t="shared" si="281"/>
        <v>0</v>
      </c>
      <c r="DZ23" s="337">
        <f t="shared" si="282"/>
        <v>0</v>
      </c>
      <c r="EA23" s="337">
        <f t="shared" si="283"/>
        <v>0</v>
      </c>
      <c r="EB23" s="337">
        <f t="shared" si="284"/>
        <v>0</v>
      </c>
      <c r="EC23" s="337">
        <f t="shared" si="285"/>
        <v>0</v>
      </c>
      <c r="ED23" s="337">
        <f t="shared" si="286"/>
        <v>0</v>
      </c>
      <c r="EE23" s="337">
        <f t="shared" si="287"/>
        <v>0</v>
      </c>
      <c r="EF23" s="337">
        <f t="shared" si="288"/>
        <v>0</v>
      </c>
      <c r="EG23" s="337">
        <f t="shared" si="289"/>
        <v>0</v>
      </c>
      <c r="EH23" s="337">
        <f t="shared" si="290"/>
        <v>0</v>
      </c>
      <c r="EI23" s="337">
        <f t="shared" si="291"/>
        <v>0</v>
      </c>
      <c r="EJ23" s="337">
        <f t="shared" si="292"/>
        <v>0</v>
      </c>
      <c r="EK23" s="337">
        <f t="shared" si="293"/>
        <v>0</v>
      </c>
      <c r="EL23" s="337">
        <f t="shared" si="294"/>
        <v>0</v>
      </c>
      <c r="EM23" s="337">
        <f t="shared" si="295"/>
        <v>0</v>
      </c>
      <c r="EN23" s="337">
        <f t="shared" si="296"/>
        <v>0</v>
      </c>
      <c r="EO23" s="337">
        <f t="shared" si="297"/>
        <v>0</v>
      </c>
      <c r="EP23" s="337">
        <f t="shared" si="298"/>
        <v>0</v>
      </c>
      <c r="EQ23" s="337">
        <f t="shared" si="299"/>
        <v>0</v>
      </c>
      <c r="ER23" s="337">
        <f t="shared" si="300"/>
        <v>0</v>
      </c>
      <c r="ES23" s="337">
        <f t="shared" si="301"/>
        <v>0</v>
      </c>
      <c r="ET23" s="337">
        <f t="shared" si="302"/>
        <v>0</v>
      </c>
      <c r="EU23" s="337">
        <f t="shared" si="303"/>
        <v>0</v>
      </c>
      <c r="EV23" s="337">
        <f t="shared" si="304"/>
        <v>0</v>
      </c>
      <c r="EW23" s="337">
        <f t="shared" si="305"/>
        <v>0</v>
      </c>
      <c r="EX23" s="337">
        <f t="shared" si="306"/>
        <v>0</v>
      </c>
      <c r="EY23" s="337">
        <f t="shared" si="307"/>
        <v>0</v>
      </c>
      <c r="EZ23" s="337">
        <f t="shared" si="308"/>
        <v>0</v>
      </c>
      <c r="FA23" s="337">
        <f t="shared" si="309"/>
        <v>0</v>
      </c>
      <c r="FB23" s="337">
        <f t="shared" si="310"/>
        <v>0</v>
      </c>
      <c r="FC23" s="337">
        <f t="shared" si="311"/>
        <v>0</v>
      </c>
      <c r="FD23" s="337">
        <f t="shared" si="312"/>
        <v>0</v>
      </c>
      <c r="FE23" s="337">
        <f t="shared" si="313"/>
        <v>0</v>
      </c>
      <c r="FF23" s="337">
        <f t="shared" si="314"/>
        <v>0</v>
      </c>
      <c r="FG23" s="337">
        <f t="shared" si="315"/>
        <v>0</v>
      </c>
      <c r="FH23" s="337">
        <f t="shared" si="316"/>
        <v>0</v>
      </c>
      <c r="FI23" s="337">
        <f t="shared" si="317"/>
        <v>0</v>
      </c>
      <c r="FJ23" s="337">
        <f t="shared" si="318"/>
        <v>0</v>
      </c>
      <c r="FK23" s="337">
        <f t="shared" si="319"/>
        <v>0</v>
      </c>
      <c r="FL23" s="337">
        <f t="shared" si="320"/>
        <v>0</v>
      </c>
      <c r="FM23" s="337">
        <f t="shared" si="321"/>
        <v>0</v>
      </c>
      <c r="FN23" s="337">
        <f t="shared" si="322"/>
        <v>0</v>
      </c>
      <c r="FO23" s="337">
        <f t="shared" si="323"/>
        <v>0</v>
      </c>
      <c r="FP23" s="337">
        <f t="shared" si="324"/>
        <v>0</v>
      </c>
      <c r="FQ23" s="337">
        <f t="shared" si="325"/>
        <v>0</v>
      </c>
      <c r="FR23" s="239"/>
      <c r="FS23" s="258"/>
    </row>
    <row r="24" spans="1:175" s="207" customFormat="1" ht="15.75" customHeight="1">
      <c r="B24" s="514" t="s">
        <v>9953</v>
      </c>
      <c r="C24" s="338" t="s">
        <v>9949</v>
      </c>
      <c r="D24" s="338">
        <v>0</v>
      </c>
      <c r="E24" s="1844"/>
      <c r="F24" s="1844"/>
      <c r="G24" s="1844"/>
      <c r="H24" s="1844"/>
      <c r="I24" s="1844"/>
      <c r="J24" s="1844"/>
      <c r="K24" s="1844"/>
      <c r="L24" s="1844"/>
      <c r="M24" s="1844"/>
      <c r="N24" s="1844"/>
      <c r="O24" s="1844"/>
      <c r="P24" s="1844"/>
      <c r="Q24" s="1844"/>
      <c r="R24" s="1844"/>
      <c r="S24" s="1844"/>
      <c r="T24" s="1844"/>
      <c r="U24" s="1844"/>
      <c r="V24" s="1844"/>
      <c r="W24" s="1844"/>
      <c r="X24" s="1844"/>
      <c r="Y24" s="1844"/>
      <c r="Z24" s="1844"/>
      <c r="AA24" s="1844"/>
      <c r="AB24" s="1844"/>
      <c r="AC24" s="1844"/>
      <c r="AD24" s="1844"/>
      <c r="AE24" s="1844"/>
      <c r="AF24" s="1844"/>
      <c r="AG24" s="1844"/>
      <c r="AH24" s="1844"/>
      <c r="AI24" s="1844"/>
      <c r="AJ24" s="1844"/>
      <c r="AK24" s="1844"/>
      <c r="AL24" s="1844"/>
      <c r="AM24" s="1844"/>
      <c r="AN24" s="1844"/>
      <c r="AO24" s="1844"/>
      <c r="AP24" s="1844"/>
      <c r="AQ24" s="1844"/>
      <c r="AR24" s="1844"/>
      <c r="AS24" s="1844"/>
      <c r="AT24" s="1844"/>
      <c r="AU24" s="1844"/>
      <c r="AV24" s="1844"/>
      <c r="AW24" s="1844"/>
      <c r="AX24" s="1844"/>
      <c r="AY24" s="1844"/>
      <c r="AZ24" s="1844"/>
      <c r="BA24" s="1844"/>
      <c r="BB24" s="1844"/>
      <c r="BC24" s="1844"/>
      <c r="BD24" s="1844"/>
      <c r="BE24" s="1844"/>
      <c r="BF24" s="1844"/>
      <c r="BG24" s="1844"/>
      <c r="BH24" s="1844"/>
      <c r="BI24" s="1844"/>
      <c r="BJ24" s="1844"/>
      <c r="BK24" s="1844"/>
      <c r="BL24" s="1844"/>
      <c r="BM24" s="1844"/>
      <c r="BN24" s="1844"/>
      <c r="BO24" s="1844"/>
      <c r="BP24" s="1844"/>
      <c r="BQ24" s="1844"/>
      <c r="BR24" s="1844"/>
      <c r="BS24" s="1844"/>
      <c r="BT24" s="1844"/>
      <c r="BU24" s="1844"/>
      <c r="BV24" s="1844"/>
      <c r="BW24" s="1844"/>
      <c r="BX24" s="1844"/>
      <c r="BY24" s="1844"/>
      <c r="BZ24" s="1844"/>
      <c r="CA24" s="1844"/>
      <c r="CB24" s="1844"/>
      <c r="CC24" s="1844"/>
      <c r="CD24" s="1844"/>
      <c r="CE24" s="1844"/>
      <c r="CF24" s="1844"/>
      <c r="CG24" s="2308">
        <f t="shared" si="244"/>
        <v>0</v>
      </c>
      <c r="CH24" s="83"/>
      <c r="CI24" s="1112" t="s">
        <v>9954</v>
      </c>
      <c r="CK24" s="907"/>
      <c r="CM24" s="258"/>
      <c r="CN24" s="1319">
        <f t="shared" si="245"/>
        <v>0</v>
      </c>
      <c r="CO24" s="258"/>
      <c r="CP24" s="337">
        <f t="shared" si="246"/>
        <v>0</v>
      </c>
      <c r="CQ24" s="337">
        <f t="shared" si="247"/>
        <v>0</v>
      </c>
      <c r="CR24" s="337">
        <f t="shared" si="248"/>
        <v>0</v>
      </c>
      <c r="CS24" s="337">
        <f t="shared" si="249"/>
        <v>0</v>
      </c>
      <c r="CT24" s="337">
        <f t="shared" si="250"/>
        <v>0</v>
      </c>
      <c r="CU24" s="337">
        <f t="shared" si="251"/>
        <v>0</v>
      </c>
      <c r="CV24" s="337">
        <f t="shared" si="252"/>
        <v>0</v>
      </c>
      <c r="CW24" s="337">
        <f t="shared" si="253"/>
        <v>0</v>
      </c>
      <c r="CX24" s="337">
        <f t="shared" si="254"/>
        <v>0</v>
      </c>
      <c r="CY24" s="337">
        <f t="shared" si="255"/>
        <v>0</v>
      </c>
      <c r="CZ24" s="337">
        <f t="shared" si="256"/>
        <v>0</v>
      </c>
      <c r="DA24" s="337">
        <f t="shared" si="257"/>
        <v>0</v>
      </c>
      <c r="DB24" s="337">
        <f t="shared" si="258"/>
        <v>0</v>
      </c>
      <c r="DC24" s="337">
        <f t="shared" si="259"/>
        <v>0</v>
      </c>
      <c r="DD24" s="337">
        <f t="shared" si="260"/>
        <v>0</v>
      </c>
      <c r="DE24" s="337">
        <f t="shared" si="261"/>
        <v>0</v>
      </c>
      <c r="DF24" s="337">
        <f t="shared" si="262"/>
        <v>0</v>
      </c>
      <c r="DG24" s="337">
        <f t="shared" si="263"/>
        <v>0</v>
      </c>
      <c r="DH24" s="337">
        <f t="shared" si="264"/>
        <v>0</v>
      </c>
      <c r="DI24" s="337">
        <f t="shared" si="265"/>
        <v>0</v>
      </c>
      <c r="DJ24" s="337">
        <f t="shared" si="266"/>
        <v>0</v>
      </c>
      <c r="DK24" s="337">
        <f t="shared" si="267"/>
        <v>0</v>
      </c>
      <c r="DL24" s="337">
        <f t="shared" si="268"/>
        <v>0</v>
      </c>
      <c r="DM24" s="337">
        <f t="shared" si="269"/>
        <v>0</v>
      </c>
      <c r="DN24" s="337">
        <f t="shared" si="270"/>
        <v>0</v>
      </c>
      <c r="DO24" s="337">
        <f t="shared" si="271"/>
        <v>0</v>
      </c>
      <c r="DP24" s="337">
        <f t="shared" si="272"/>
        <v>0</v>
      </c>
      <c r="DQ24" s="337">
        <f t="shared" si="273"/>
        <v>0</v>
      </c>
      <c r="DR24" s="337">
        <f t="shared" si="274"/>
        <v>0</v>
      </c>
      <c r="DS24" s="337">
        <f t="shared" si="275"/>
        <v>0</v>
      </c>
      <c r="DT24" s="337">
        <f t="shared" si="276"/>
        <v>0</v>
      </c>
      <c r="DU24" s="337">
        <f t="shared" si="277"/>
        <v>0</v>
      </c>
      <c r="DV24" s="337">
        <f t="shared" si="278"/>
        <v>0</v>
      </c>
      <c r="DW24" s="337">
        <f t="shared" si="279"/>
        <v>0</v>
      </c>
      <c r="DX24" s="337">
        <f t="shared" si="280"/>
        <v>0</v>
      </c>
      <c r="DY24" s="337">
        <f t="shared" si="281"/>
        <v>0</v>
      </c>
      <c r="DZ24" s="337">
        <f t="shared" si="282"/>
        <v>0</v>
      </c>
      <c r="EA24" s="337">
        <f t="shared" si="283"/>
        <v>0</v>
      </c>
      <c r="EB24" s="337">
        <f t="shared" si="284"/>
        <v>0</v>
      </c>
      <c r="EC24" s="337">
        <f t="shared" si="285"/>
        <v>0</v>
      </c>
      <c r="ED24" s="337">
        <f t="shared" si="286"/>
        <v>0</v>
      </c>
      <c r="EE24" s="337">
        <f t="shared" si="287"/>
        <v>0</v>
      </c>
      <c r="EF24" s="337">
        <f t="shared" si="288"/>
        <v>0</v>
      </c>
      <c r="EG24" s="337">
        <f t="shared" si="289"/>
        <v>0</v>
      </c>
      <c r="EH24" s="337">
        <f t="shared" si="290"/>
        <v>0</v>
      </c>
      <c r="EI24" s="337">
        <f t="shared" si="291"/>
        <v>0</v>
      </c>
      <c r="EJ24" s="337">
        <f t="shared" si="292"/>
        <v>0</v>
      </c>
      <c r="EK24" s="337">
        <f t="shared" si="293"/>
        <v>0</v>
      </c>
      <c r="EL24" s="337">
        <f t="shared" si="294"/>
        <v>0</v>
      </c>
      <c r="EM24" s="337">
        <f t="shared" si="295"/>
        <v>0</v>
      </c>
      <c r="EN24" s="337">
        <f t="shared" si="296"/>
        <v>0</v>
      </c>
      <c r="EO24" s="337">
        <f t="shared" si="297"/>
        <v>0</v>
      </c>
      <c r="EP24" s="337">
        <f t="shared" si="298"/>
        <v>0</v>
      </c>
      <c r="EQ24" s="337">
        <f t="shared" si="299"/>
        <v>0</v>
      </c>
      <c r="ER24" s="337">
        <f t="shared" si="300"/>
        <v>0</v>
      </c>
      <c r="ES24" s="337">
        <f t="shared" si="301"/>
        <v>0</v>
      </c>
      <c r="ET24" s="337">
        <f t="shared" si="302"/>
        <v>0</v>
      </c>
      <c r="EU24" s="337">
        <f t="shared" si="303"/>
        <v>0</v>
      </c>
      <c r="EV24" s="337">
        <f t="shared" si="304"/>
        <v>0</v>
      </c>
      <c r="EW24" s="337">
        <f t="shared" si="305"/>
        <v>0</v>
      </c>
      <c r="EX24" s="337">
        <f t="shared" si="306"/>
        <v>0</v>
      </c>
      <c r="EY24" s="337">
        <f t="shared" si="307"/>
        <v>0</v>
      </c>
      <c r="EZ24" s="337">
        <f t="shared" si="308"/>
        <v>0</v>
      </c>
      <c r="FA24" s="337">
        <f t="shared" si="309"/>
        <v>0</v>
      </c>
      <c r="FB24" s="337">
        <f t="shared" si="310"/>
        <v>0</v>
      </c>
      <c r="FC24" s="337">
        <f t="shared" si="311"/>
        <v>0</v>
      </c>
      <c r="FD24" s="337">
        <f t="shared" si="312"/>
        <v>0</v>
      </c>
      <c r="FE24" s="337">
        <f t="shared" si="313"/>
        <v>0</v>
      </c>
      <c r="FF24" s="337">
        <f t="shared" si="314"/>
        <v>0</v>
      </c>
      <c r="FG24" s="337">
        <f t="shared" si="315"/>
        <v>0</v>
      </c>
      <c r="FH24" s="337">
        <f t="shared" si="316"/>
        <v>0</v>
      </c>
      <c r="FI24" s="337">
        <f t="shared" si="317"/>
        <v>0</v>
      </c>
      <c r="FJ24" s="337">
        <f t="shared" si="318"/>
        <v>0</v>
      </c>
      <c r="FK24" s="337">
        <f t="shared" si="319"/>
        <v>0</v>
      </c>
      <c r="FL24" s="337">
        <f t="shared" si="320"/>
        <v>0</v>
      </c>
      <c r="FM24" s="337">
        <f t="shared" si="321"/>
        <v>0</v>
      </c>
      <c r="FN24" s="337">
        <f t="shared" si="322"/>
        <v>0</v>
      </c>
      <c r="FO24" s="337">
        <f t="shared" si="323"/>
        <v>0</v>
      </c>
      <c r="FP24" s="337">
        <f t="shared" si="324"/>
        <v>0</v>
      </c>
      <c r="FQ24" s="337">
        <f t="shared" si="325"/>
        <v>0</v>
      </c>
      <c r="FR24" s="239"/>
      <c r="FS24" s="258"/>
    </row>
    <row r="25" spans="1:175" s="207" customFormat="1" ht="15.75" customHeight="1">
      <c r="B25" s="514" t="s">
        <v>9955</v>
      </c>
      <c r="C25" s="338" t="s">
        <v>9949</v>
      </c>
      <c r="D25" s="338">
        <v>0</v>
      </c>
      <c r="E25" s="2307">
        <f t="shared" ref="E25:BP25" si="326">IFERROR(SUM(E22:E24),0)</f>
        <v>0</v>
      </c>
      <c r="F25" s="2307">
        <f t="shared" si="326"/>
        <v>0</v>
      </c>
      <c r="G25" s="2307">
        <f t="shared" si="326"/>
        <v>0</v>
      </c>
      <c r="H25" s="2307">
        <f t="shared" si="326"/>
        <v>0</v>
      </c>
      <c r="I25" s="2307">
        <f t="shared" si="326"/>
        <v>0</v>
      </c>
      <c r="J25" s="2307">
        <f t="shared" si="326"/>
        <v>0</v>
      </c>
      <c r="K25" s="2307">
        <f t="shared" si="326"/>
        <v>0</v>
      </c>
      <c r="L25" s="2307">
        <f t="shared" si="326"/>
        <v>0</v>
      </c>
      <c r="M25" s="2307">
        <f t="shared" si="326"/>
        <v>0</v>
      </c>
      <c r="N25" s="2307">
        <f t="shared" si="326"/>
        <v>0</v>
      </c>
      <c r="O25" s="2307">
        <f t="shared" si="326"/>
        <v>0</v>
      </c>
      <c r="P25" s="2307">
        <f t="shared" si="326"/>
        <v>0</v>
      </c>
      <c r="Q25" s="2307">
        <f t="shared" si="326"/>
        <v>0</v>
      </c>
      <c r="R25" s="2307">
        <f t="shared" si="326"/>
        <v>0</v>
      </c>
      <c r="S25" s="2307">
        <f t="shared" si="326"/>
        <v>0</v>
      </c>
      <c r="T25" s="2307">
        <f t="shared" si="326"/>
        <v>0</v>
      </c>
      <c r="U25" s="2307">
        <f t="shared" si="326"/>
        <v>0</v>
      </c>
      <c r="V25" s="2307">
        <f t="shared" si="326"/>
        <v>0</v>
      </c>
      <c r="W25" s="2307">
        <f t="shared" si="326"/>
        <v>0</v>
      </c>
      <c r="X25" s="2307">
        <f t="shared" si="326"/>
        <v>0</v>
      </c>
      <c r="Y25" s="2307">
        <f t="shared" si="326"/>
        <v>0</v>
      </c>
      <c r="Z25" s="2307">
        <f t="shared" si="326"/>
        <v>0</v>
      </c>
      <c r="AA25" s="2307">
        <f t="shared" si="326"/>
        <v>0</v>
      </c>
      <c r="AB25" s="2307">
        <f t="shared" si="326"/>
        <v>0</v>
      </c>
      <c r="AC25" s="2307">
        <f t="shared" si="326"/>
        <v>0</v>
      </c>
      <c r="AD25" s="2307">
        <f t="shared" si="326"/>
        <v>0</v>
      </c>
      <c r="AE25" s="2307">
        <f t="shared" si="326"/>
        <v>0</v>
      </c>
      <c r="AF25" s="2307">
        <f t="shared" si="326"/>
        <v>0</v>
      </c>
      <c r="AG25" s="2307">
        <f t="shared" si="326"/>
        <v>0</v>
      </c>
      <c r="AH25" s="2307">
        <f t="shared" si="326"/>
        <v>0</v>
      </c>
      <c r="AI25" s="2307">
        <f t="shared" si="326"/>
        <v>0</v>
      </c>
      <c r="AJ25" s="2307">
        <f t="shared" si="326"/>
        <v>0</v>
      </c>
      <c r="AK25" s="2307">
        <f t="shared" si="326"/>
        <v>0</v>
      </c>
      <c r="AL25" s="2307">
        <f t="shared" si="326"/>
        <v>0</v>
      </c>
      <c r="AM25" s="2307">
        <f t="shared" si="326"/>
        <v>0</v>
      </c>
      <c r="AN25" s="2307">
        <f t="shared" si="326"/>
        <v>0</v>
      </c>
      <c r="AO25" s="2307">
        <f t="shared" si="326"/>
        <v>0</v>
      </c>
      <c r="AP25" s="2307">
        <f t="shared" si="326"/>
        <v>0</v>
      </c>
      <c r="AQ25" s="2307">
        <f t="shared" si="326"/>
        <v>0</v>
      </c>
      <c r="AR25" s="2307">
        <f t="shared" si="326"/>
        <v>0</v>
      </c>
      <c r="AS25" s="2307">
        <f t="shared" si="326"/>
        <v>0</v>
      </c>
      <c r="AT25" s="2307">
        <f t="shared" si="326"/>
        <v>0</v>
      </c>
      <c r="AU25" s="2307">
        <f t="shared" si="326"/>
        <v>0</v>
      </c>
      <c r="AV25" s="2307">
        <f t="shared" si="326"/>
        <v>0</v>
      </c>
      <c r="AW25" s="2307">
        <f t="shared" si="326"/>
        <v>0</v>
      </c>
      <c r="AX25" s="2307">
        <f t="shared" si="326"/>
        <v>0</v>
      </c>
      <c r="AY25" s="2307">
        <f t="shared" si="326"/>
        <v>0</v>
      </c>
      <c r="AZ25" s="2307">
        <f t="shared" si="326"/>
        <v>0</v>
      </c>
      <c r="BA25" s="2307">
        <f t="shared" si="326"/>
        <v>0</v>
      </c>
      <c r="BB25" s="2307">
        <f t="shared" si="326"/>
        <v>0</v>
      </c>
      <c r="BC25" s="2307">
        <f t="shared" si="326"/>
        <v>0</v>
      </c>
      <c r="BD25" s="2307">
        <f t="shared" si="326"/>
        <v>0</v>
      </c>
      <c r="BE25" s="2307">
        <f t="shared" si="326"/>
        <v>0</v>
      </c>
      <c r="BF25" s="2307">
        <f t="shared" si="326"/>
        <v>0</v>
      </c>
      <c r="BG25" s="2307">
        <f t="shared" si="326"/>
        <v>0</v>
      </c>
      <c r="BH25" s="2307">
        <f t="shared" si="326"/>
        <v>0</v>
      </c>
      <c r="BI25" s="2307">
        <f t="shared" si="326"/>
        <v>0</v>
      </c>
      <c r="BJ25" s="2307">
        <f t="shared" si="326"/>
        <v>0</v>
      </c>
      <c r="BK25" s="2307">
        <f t="shared" si="326"/>
        <v>0</v>
      </c>
      <c r="BL25" s="2307">
        <f t="shared" si="326"/>
        <v>0</v>
      </c>
      <c r="BM25" s="2307">
        <f t="shared" si="326"/>
        <v>0</v>
      </c>
      <c r="BN25" s="2307">
        <f t="shared" si="326"/>
        <v>0</v>
      </c>
      <c r="BO25" s="2307">
        <f t="shared" si="326"/>
        <v>0</v>
      </c>
      <c r="BP25" s="2307">
        <f t="shared" si="326"/>
        <v>0</v>
      </c>
      <c r="BQ25" s="2307">
        <f t="shared" ref="BQ25:CF25" si="327">IFERROR(SUM(BQ22:BQ24),0)</f>
        <v>0</v>
      </c>
      <c r="BR25" s="2307">
        <f t="shared" si="327"/>
        <v>0</v>
      </c>
      <c r="BS25" s="2307">
        <f t="shared" si="327"/>
        <v>0</v>
      </c>
      <c r="BT25" s="2307">
        <f t="shared" si="327"/>
        <v>0</v>
      </c>
      <c r="BU25" s="2307">
        <f t="shared" si="327"/>
        <v>0</v>
      </c>
      <c r="BV25" s="2307">
        <f t="shared" si="327"/>
        <v>0</v>
      </c>
      <c r="BW25" s="2307">
        <f t="shared" si="327"/>
        <v>0</v>
      </c>
      <c r="BX25" s="2307">
        <f t="shared" si="327"/>
        <v>0</v>
      </c>
      <c r="BY25" s="2307">
        <f t="shared" si="327"/>
        <v>0</v>
      </c>
      <c r="BZ25" s="2307">
        <f t="shared" si="327"/>
        <v>0</v>
      </c>
      <c r="CA25" s="2307">
        <f t="shared" si="327"/>
        <v>0</v>
      </c>
      <c r="CB25" s="2307">
        <f t="shared" si="327"/>
        <v>0</v>
      </c>
      <c r="CC25" s="2307">
        <f t="shared" si="327"/>
        <v>0</v>
      </c>
      <c r="CD25" s="2307">
        <f t="shared" si="327"/>
        <v>0</v>
      </c>
      <c r="CE25" s="2307">
        <f t="shared" si="327"/>
        <v>0</v>
      </c>
      <c r="CF25" s="2307">
        <f t="shared" si="327"/>
        <v>0</v>
      </c>
      <c r="CG25" s="2308">
        <f t="shared" si="244"/>
        <v>0</v>
      </c>
      <c r="CH25" s="83"/>
      <c r="CI25" s="1112" t="s">
        <v>9956</v>
      </c>
      <c r="CK25" s="907"/>
      <c r="CM25" s="258"/>
      <c r="CN25" s="239"/>
      <c r="CO25" s="258"/>
      <c r="CP25" s="239"/>
      <c r="CQ25" s="239"/>
      <c r="CR25" s="239"/>
      <c r="CS25" s="239"/>
      <c r="CT25" s="239"/>
      <c r="CU25" s="239"/>
      <c r="CV25" s="239"/>
      <c r="CW25" s="239"/>
      <c r="CX25" s="239"/>
      <c r="CY25" s="239"/>
      <c r="CZ25" s="239"/>
      <c r="DA25" s="239"/>
      <c r="DB25" s="239"/>
      <c r="DC25" s="239"/>
      <c r="DD25" s="239"/>
      <c r="DE25" s="239"/>
      <c r="DF25" s="239"/>
      <c r="DG25" s="239"/>
      <c r="DH25" s="239"/>
      <c r="DI25" s="239"/>
      <c r="DJ25" s="239"/>
      <c r="DK25" s="239"/>
      <c r="DL25" s="239"/>
      <c r="DM25" s="239"/>
      <c r="DN25" s="239"/>
      <c r="DO25" s="239"/>
      <c r="DP25" s="239"/>
      <c r="DQ25" s="239"/>
      <c r="DR25" s="239"/>
      <c r="DS25" s="239"/>
      <c r="DT25" s="239"/>
      <c r="DU25" s="239"/>
      <c r="DV25" s="239"/>
      <c r="DW25" s="239"/>
      <c r="DX25" s="239"/>
      <c r="DY25" s="239"/>
      <c r="DZ25" s="239"/>
      <c r="EA25" s="239"/>
      <c r="EB25" s="239"/>
      <c r="EC25" s="239"/>
      <c r="ED25" s="239"/>
      <c r="EE25" s="239"/>
      <c r="EF25" s="239"/>
      <c r="EG25" s="239"/>
      <c r="EH25" s="239"/>
      <c r="EI25" s="239"/>
      <c r="EJ25" s="239"/>
      <c r="EK25" s="239"/>
      <c r="EL25" s="239"/>
      <c r="EM25" s="239"/>
      <c r="EN25" s="239"/>
      <c r="EO25" s="239"/>
      <c r="EP25" s="239"/>
      <c r="EQ25" s="239"/>
      <c r="ER25" s="239"/>
      <c r="ES25" s="239"/>
      <c r="ET25" s="239"/>
      <c r="EU25" s="239"/>
      <c r="EV25" s="239"/>
      <c r="EW25" s="239"/>
      <c r="EX25" s="239"/>
      <c r="EY25" s="239"/>
      <c r="EZ25" s="239"/>
      <c r="FA25" s="239"/>
      <c r="FB25" s="239"/>
      <c r="FC25" s="239"/>
      <c r="FD25" s="239"/>
      <c r="FE25" s="239"/>
      <c r="FF25" s="239"/>
      <c r="FG25" s="239"/>
      <c r="FH25" s="239"/>
      <c r="FI25" s="239"/>
      <c r="FJ25" s="239"/>
      <c r="FK25" s="239"/>
      <c r="FL25" s="239"/>
      <c r="FM25" s="239"/>
      <c r="FN25" s="239"/>
      <c r="FO25" s="239"/>
      <c r="FP25" s="239"/>
      <c r="FQ25" s="239"/>
      <c r="FR25" s="239"/>
      <c r="FS25" s="258"/>
    </row>
    <row r="26" spans="1:175" s="207" customFormat="1" ht="15.75" customHeight="1">
      <c r="B26" s="514" t="s">
        <v>9957</v>
      </c>
      <c r="C26" s="338" t="s">
        <v>9949</v>
      </c>
      <c r="D26" s="338">
        <v>0</v>
      </c>
      <c r="E26" s="1844"/>
      <c r="F26" s="1844"/>
      <c r="G26" s="1844"/>
      <c r="H26" s="1844"/>
      <c r="I26" s="1844"/>
      <c r="J26" s="1844"/>
      <c r="K26" s="1844"/>
      <c r="L26" s="1844"/>
      <c r="M26" s="1844"/>
      <c r="N26" s="1844"/>
      <c r="O26" s="1844"/>
      <c r="P26" s="1844"/>
      <c r="Q26" s="1844"/>
      <c r="R26" s="1844"/>
      <c r="S26" s="1844"/>
      <c r="T26" s="1844"/>
      <c r="U26" s="1844"/>
      <c r="V26" s="1844"/>
      <c r="W26" s="1844"/>
      <c r="X26" s="1844"/>
      <c r="Y26" s="1844"/>
      <c r="Z26" s="1844"/>
      <c r="AA26" s="1844"/>
      <c r="AB26" s="1844"/>
      <c r="AC26" s="1844"/>
      <c r="AD26" s="1844"/>
      <c r="AE26" s="1844"/>
      <c r="AF26" s="1844"/>
      <c r="AG26" s="1844"/>
      <c r="AH26" s="1844"/>
      <c r="AI26" s="1844"/>
      <c r="AJ26" s="1844"/>
      <c r="AK26" s="1844"/>
      <c r="AL26" s="1844"/>
      <c r="AM26" s="1844"/>
      <c r="AN26" s="1844"/>
      <c r="AO26" s="1844"/>
      <c r="AP26" s="1844"/>
      <c r="AQ26" s="1844"/>
      <c r="AR26" s="1844"/>
      <c r="AS26" s="1844"/>
      <c r="AT26" s="1844"/>
      <c r="AU26" s="1844"/>
      <c r="AV26" s="1844"/>
      <c r="AW26" s="1844"/>
      <c r="AX26" s="1844"/>
      <c r="AY26" s="1844"/>
      <c r="AZ26" s="1844"/>
      <c r="BA26" s="1844"/>
      <c r="BB26" s="1844"/>
      <c r="BC26" s="1844"/>
      <c r="BD26" s="1844"/>
      <c r="BE26" s="1844"/>
      <c r="BF26" s="1844"/>
      <c r="BG26" s="1844"/>
      <c r="BH26" s="1844"/>
      <c r="BI26" s="1844"/>
      <c r="BJ26" s="1844"/>
      <c r="BK26" s="1844"/>
      <c r="BL26" s="1844"/>
      <c r="BM26" s="1844"/>
      <c r="BN26" s="1844"/>
      <c r="BO26" s="1844"/>
      <c r="BP26" s="1844"/>
      <c r="BQ26" s="1844"/>
      <c r="BR26" s="1844"/>
      <c r="BS26" s="1844"/>
      <c r="BT26" s="1844"/>
      <c r="BU26" s="1844"/>
      <c r="BV26" s="1844"/>
      <c r="BW26" s="1844"/>
      <c r="BX26" s="1844"/>
      <c r="BY26" s="1844"/>
      <c r="BZ26" s="1844"/>
      <c r="CA26" s="1844"/>
      <c r="CB26" s="1844"/>
      <c r="CC26" s="1844"/>
      <c r="CD26" s="1844"/>
      <c r="CE26" s="1844"/>
      <c r="CF26" s="1844"/>
      <c r="CG26" s="2308">
        <f t="shared" si="244"/>
        <v>0</v>
      </c>
      <c r="CH26" s="83"/>
      <c r="CI26" s="1112" t="s">
        <v>9958</v>
      </c>
      <c r="CK26" s="907"/>
      <c r="CM26" s="258"/>
      <c r="CN26" s="1319">
        <f>IF( SUM( CP26:FR26 ) = 0, 0, $CP$6 )</f>
        <v>0</v>
      </c>
      <c r="CO26" s="258"/>
      <c r="CP26" s="337">
        <f t="shared" ref="CP26" si="328" xml:space="preserve"> IF( OR(ISNUMBER(E26 ),E$8=""), 0, 1 )</f>
        <v>0</v>
      </c>
      <c r="CQ26" s="337">
        <f t="shared" ref="CQ26" si="329" xml:space="preserve"> IF( OR(ISNUMBER(F26 ),F$8=""), 0, 1 )</f>
        <v>0</v>
      </c>
      <c r="CR26" s="337">
        <f t="shared" ref="CR26" si="330" xml:space="preserve"> IF( OR(ISNUMBER(G26 ),G$8=""), 0, 1 )</f>
        <v>0</v>
      </c>
      <c r="CS26" s="337">
        <f t="shared" ref="CS26" si="331" xml:space="preserve"> IF( OR(ISNUMBER(H26 ),H$8=""), 0, 1 )</f>
        <v>0</v>
      </c>
      <c r="CT26" s="337">
        <f t="shared" ref="CT26" si="332" xml:space="preserve"> IF( OR(ISNUMBER(I26 ),I$8=""), 0, 1 )</f>
        <v>0</v>
      </c>
      <c r="CU26" s="337">
        <f t="shared" ref="CU26" si="333" xml:space="preserve"> IF( OR(ISNUMBER(J26 ),J$8=""), 0, 1 )</f>
        <v>0</v>
      </c>
      <c r="CV26" s="337">
        <f t="shared" ref="CV26" si="334" xml:space="preserve"> IF( OR(ISNUMBER(K26 ),K$8=""), 0, 1 )</f>
        <v>0</v>
      </c>
      <c r="CW26" s="337">
        <f t="shared" ref="CW26" si="335" xml:space="preserve"> IF( OR(ISNUMBER(L26 ),L$8=""), 0, 1 )</f>
        <v>0</v>
      </c>
      <c r="CX26" s="337">
        <f t="shared" ref="CX26" si="336" xml:space="preserve"> IF( OR(ISNUMBER(M26 ),M$8=""), 0, 1 )</f>
        <v>0</v>
      </c>
      <c r="CY26" s="337">
        <f t="shared" ref="CY26" si="337" xml:space="preserve"> IF( OR(ISNUMBER(N26 ),N$8=""), 0, 1 )</f>
        <v>0</v>
      </c>
      <c r="CZ26" s="337">
        <f t="shared" ref="CZ26" si="338" xml:space="preserve"> IF( OR(ISNUMBER(O26 ),O$8=""), 0, 1 )</f>
        <v>0</v>
      </c>
      <c r="DA26" s="337">
        <f t="shared" ref="DA26" si="339" xml:space="preserve"> IF( OR(ISNUMBER(P26 ),P$8=""), 0, 1 )</f>
        <v>0</v>
      </c>
      <c r="DB26" s="337">
        <f t="shared" ref="DB26" si="340" xml:space="preserve"> IF( OR(ISNUMBER(Q26 ),Q$8=""), 0, 1 )</f>
        <v>0</v>
      </c>
      <c r="DC26" s="337">
        <f t="shared" ref="DC26" si="341" xml:space="preserve"> IF( OR(ISNUMBER(R26 ),R$8=""), 0, 1 )</f>
        <v>0</v>
      </c>
      <c r="DD26" s="337">
        <f t="shared" ref="DD26" si="342" xml:space="preserve"> IF( OR(ISNUMBER(S26 ),S$8=""), 0, 1 )</f>
        <v>0</v>
      </c>
      <c r="DE26" s="337">
        <f t="shared" ref="DE26" si="343" xml:space="preserve"> IF( OR(ISNUMBER(T26 ),T$8=""), 0, 1 )</f>
        <v>0</v>
      </c>
      <c r="DF26" s="337">
        <f t="shared" ref="DF26" si="344" xml:space="preserve"> IF( OR(ISNUMBER(U26 ),U$8=""), 0, 1 )</f>
        <v>0</v>
      </c>
      <c r="DG26" s="337">
        <f t="shared" ref="DG26" si="345" xml:space="preserve"> IF( OR(ISNUMBER(V26 ),V$8=""), 0, 1 )</f>
        <v>0</v>
      </c>
      <c r="DH26" s="337">
        <f t="shared" ref="DH26" si="346" xml:space="preserve"> IF( OR(ISNUMBER(W26 ),W$8=""), 0, 1 )</f>
        <v>0</v>
      </c>
      <c r="DI26" s="337">
        <f t="shared" ref="DI26" si="347" xml:space="preserve"> IF( OR(ISNUMBER(X26 ),X$8=""), 0, 1 )</f>
        <v>0</v>
      </c>
      <c r="DJ26" s="337">
        <f t="shared" ref="DJ26" si="348" xml:space="preserve"> IF( OR(ISNUMBER(Y26 ),Y$8=""), 0, 1 )</f>
        <v>0</v>
      </c>
      <c r="DK26" s="337">
        <f t="shared" ref="DK26" si="349" xml:space="preserve"> IF( OR(ISNUMBER(Z26 ),Z$8=""), 0, 1 )</f>
        <v>0</v>
      </c>
      <c r="DL26" s="337">
        <f t="shared" ref="DL26" si="350" xml:space="preserve"> IF( OR(ISNUMBER(AA26 ),AA$8=""), 0, 1 )</f>
        <v>0</v>
      </c>
      <c r="DM26" s="337">
        <f t="shared" ref="DM26" si="351" xml:space="preserve"> IF( OR(ISNUMBER(AB26 ),AB$8=""), 0, 1 )</f>
        <v>0</v>
      </c>
      <c r="DN26" s="337">
        <f t="shared" ref="DN26" si="352" xml:space="preserve"> IF( OR(ISNUMBER(AC26 ),AC$8=""), 0, 1 )</f>
        <v>0</v>
      </c>
      <c r="DO26" s="337">
        <f t="shared" ref="DO26" si="353" xml:space="preserve"> IF( OR(ISNUMBER(AD26 ),AD$8=""), 0, 1 )</f>
        <v>0</v>
      </c>
      <c r="DP26" s="337">
        <f t="shared" ref="DP26" si="354" xml:space="preserve"> IF( OR(ISNUMBER(AE26 ),AE$8=""), 0, 1 )</f>
        <v>0</v>
      </c>
      <c r="DQ26" s="337">
        <f t="shared" ref="DQ26" si="355" xml:space="preserve"> IF( OR(ISNUMBER(AF26 ),AF$8=""), 0, 1 )</f>
        <v>0</v>
      </c>
      <c r="DR26" s="337">
        <f t="shared" ref="DR26" si="356" xml:space="preserve"> IF( OR(ISNUMBER(AG26 ),AG$8=""), 0, 1 )</f>
        <v>0</v>
      </c>
      <c r="DS26" s="337">
        <f t="shared" ref="DS26" si="357" xml:space="preserve"> IF( OR(ISNUMBER(AH26 ),AH$8=""), 0, 1 )</f>
        <v>0</v>
      </c>
      <c r="DT26" s="337">
        <f t="shared" ref="DT26" si="358" xml:space="preserve"> IF( OR(ISNUMBER(AI26 ),AI$8=""), 0, 1 )</f>
        <v>0</v>
      </c>
      <c r="DU26" s="337">
        <f t="shared" ref="DU26" si="359" xml:space="preserve"> IF( OR(ISNUMBER(AJ26 ),AJ$8=""), 0, 1 )</f>
        <v>0</v>
      </c>
      <c r="DV26" s="337">
        <f t="shared" ref="DV26" si="360" xml:space="preserve"> IF( OR(ISNUMBER(AK26 ),AK$8=""), 0, 1 )</f>
        <v>0</v>
      </c>
      <c r="DW26" s="337">
        <f t="shared" ref="DW26" si="361" xml:space="preserve"> IF( OR(ISNUMBER(AL26 ),AL$8=""), 0, 1 )</f>
        <v>0</v>
      </c>
      <c r="DX26" s="337">
        <f t="shared" ref="DX26" si="362" xml:space="preserve"> IF( OR(ISNUMBER(AM26 ),AM$8=""), 0, 1 )</f>
        <v>0</v>
      </c>
      <c r="DY26" s="337">
        <f t="shared" ref="DY26" si="363" xml:space="preserve"> IF( OR(ISNUMBER(AN26 ),AN$8=""), 0, 1 )</f>
        <v>0</v>
      </c>
      <c r="DZ26" s="337">
        <f t="shared" ref="DZ26" si="364" xml:space="preserve"> IF( OR(ISNUMBER(AO26 ),AO$8=""), 0, 1 )</f>
        <v>0</v>
      </c>
      <c r="EA26" s="337">
        <f t="shared" ref="EA26" si="365" xml:space="preserve"> IF( OR(ISNUMBER(AP26 ),AP$8=""), 0, 1 )</f>
        <v>0</v>
      </c>
      <c r="EB26" s="337">
        <f t="shared" ref="EB26" si="366" xml:space="preserve"> IF( OR(ISNUMBER(AQ26 ),AQ$8=""), 0, 1 )</f>
        <v>0</v>
      </c>
      <c r="EC26" s="337">
        <f t="shared" ref="EC26" si="367" xml:space="preserve"> IF( OR(ISNUMBER(AR26 ),AR$8=""), 0, 1 )</f>
        <v>0</v>
      </c>
      <c r="ED26" s="337">
        <f t="shared" ref="ED26" si="368" xml:space="preserve"> IF( OR(ISNUMBER(AS26 ),AS$8=""), 0, 1 )</f>
        <v>0</v>
      </c>
      <c r="EE26" s="337">
        <f t="shared" ref="EE26" si="369" xml:space="preserve"> IF( OR(ISNUMBER(AT26 ),AT$8=""), 0, 1 )</f>
        <v>0</v>
      </c>
      <c r="EF26" s="337">
        <f t="shared" ref="EF26" si="370" xml:space="preserve"> IF( OR(ISNUMBER(AU26 ),AU$8=""), 0, 1 )</f>
        <v>0</v>
      </c>
      <c r="EG26" s="337">
        <f t="shared" ref="EG26" si="371" xml:space="preserve"> IF( OR(ISNUMBER(AV26 ),AV$8=""), 0, 1 )</f>
        <v>0</v>
      </c>
      <c r="EH26" s="337">
        <f t="shared" ref="EH26" si="372" xml:space="preserve"> IF( OR(ISNUMBER(AW26 ),AW$8=""), 0, 1 )</f>
        <v>0</v>
      </c>
      <c r="EI26" s="337">
        <f t="shared" ref="EI26" si="373" xml:space="preserve"> IF( OR(ISNUMBER(AX26 ),AX$8=""), 0, 1 )</f>
        <v>0</v>
      </c>
      <c r="EJ26" s="337">
        <f t="shared" ref="EJ26" si="374" xml:space="preserve"> IF( OR(ISNUMBER(AY26 ),AY$8=""), 0, 1 )</f>
        <v>0</v>
      </c>
      <c r="EK26" s="337">
        <f t="shared" ref="EK26" si="375" xml:space="preserve"> IF( OR(ISNUMBER(AZ26 ),AZ$8=""), 0, 1 )</f>
        <v>0</v>
      </c>
      <c r="EL26" s="337">
        <f t="shared" ref="EL26" si="376" xml:space="preserve"> IF( OR(ISNUMBER(BA26 ),BA$8=""), 0, 1 )</f>
        <v>0</v>
      </c>
      <c r="EM26" s="337">
        <f t="shared" ref="EM26" si="377" xml:space="preserve"> IF( OR(ISNUMBER(BB26 ),BB$8=""), 0, 1 )</f>
        <v>0</v>
      </c>
      <c r="EN26" s="337">
        <f t="shared" ref="EN26" si="378" xml:space="preserve"> IF( OR(ISNUMBER(BC26 ),BC$8=""), 0, 1 )</f>
        <v>0</v>
      </c>
      <c r="EO26" s="337">
        <f t="shared" ref="EO26" si="379" xml:space="preserve"> IF( OR(ISNUMBER(BD26 ),BD$8=""), 0, 1 )</f>
        <v>0</v>
      </c>
      <c r="EP26" s="337">
        <f t="shared" ref="EP26" si="380" xml:space="preserve"> IF( OR(ISNUMBER(BE26 ),BE$8=""), 0, 1 )</f>
        <v>0</v>
      </c>
      <c r="EQ26" s="337">
        <f t="shared" ref="EQ26" si="381" xml:space="preserve"> IF( OR(ISNUMBER(BF26 ),BF$8=""), 0, 1 )</f>
        <v>0</v>
      </c>
      <c r="ER26" s="337">
        <f t="shared" ref="ER26" si="382" xml:space="preserve"> IF( OR(ISNUMBER(BG26 ),BG$8=""), 0, 1 )</f>
        <v>0</v>
      </c>
      <c r="ES26" s="337">
        <f t="shared" ref="ES26" si="383" xml:space="preserve"> IF( OR(ISNUMBER(BH26 ),BH$8=""), 0, 1 )</f>
        <v>0</v>
      </c>
      <c r="ET26" s="337">
        <f t="shared" ref="ET26" si="384" xml:space="preserve"> IF( OR(ISNUMBER(BI26 ),BI$8=""), 0, 1 )</f>
        <v>0</v>
      </c>
      <c r="EU26" s="337">
        <f t="shared" ref="EU26" si="385" xml:space="preserve"> IF( OR(ISNUMBER(BJ26 ),BJ$8=""), 0, 1 )</f>
        <v>0</v>
      </c>
      <c r="EV26" s="337">
        <f t="shared" ref="EV26" si="386" xml:space="preserve"> IF( OR(ISNUMBER(BK26 ),BK$8=""), 0, 1 )</f>
        <v>0</v>
      </c>
      <c r="EW26" s="337">
        <f t="shared" ref="EW26" si="387" xml:space="preserve"> IF( OR(ISNUMBER(BL26 ),BL$8=""), 0, 1 )</f>
        <v>0</v>
      </c>
      <c r="EX26" s="337">
        <f t="shared" ref="EX26" si="388" xml:space="preserve"> IF( OR(ISNUMBER(BM26 ),BM$8=""), 0, 1 )</f>
        <v>0</v>
      </c>
      <c r="EY26" s="337">
        <f t="shared" ref="EY26" si="389" xml:space="preserve"> IF( OR(ISNUMBER(BN26 ),BN$8=""), 0, 1 )</f>
        <v>0</v>
      </c>
      <c r="EZ26" s="337">
        <f t="shared" ref="EZ26" si="390" xml:space="preserve"> IF( OR(ISNUMBER(BO26 ),BO$8=""), 0, 1 )</f>
        <v>0</v>
      </c>
      <c r="FA26" s="337">
        <f t="shared" ref="FA26" si="391" xml:space="preserve"> IF( OR(ISNUMBER(BP26 ),BP$8=""), 0, 1 )</f>
        <v>0</v>
      </c>
      <c r="FB26" s="337">
        <f t="shared" ref="FB26" si="392" xml:space="preserve"> IF( OR(ISNUMBER(BQ26 ),BQ$8=""), 0, 1 )</f>
        <v>0</v>
      </c>
      <c r="FC26" s="337">
        <f t="shared" ref="FC26" si="393" xml:space="preserve"> IF( OR(ISNUMBER(BR26 ),BR$8=""), 0, 1 )</f>
        <v>0</v>
      </c>
      <c r="FD26" s="337">
        <f t="shared" ref="FD26" si="394" xml:space="preserve"> IF( OR(ISNUMBER(BS26 ),BS$8=""), 0, 1 )</f>
        <v>0</v>
      </c>
      <c r="FE26" s="337">
        <f t="shared" ref="FE26" si="395" xml:space="preserve"> IF( OR(ISNUMBER(BT26 ),BT$8=""), 0, 1 )</f>
        <v>0</v>
      </c>
      <c r="FF26" s="337">
        <f t="shared" ref="FF26" si="396" xml:space="preserve"> IF( OR(ISNUMBER(BU26 ),BU$8=""), 0, 1 )</f>
        <v>0</v>
      </c>
      <c r="FG26" s="337">
        <f t="shared" ref="FG26" si="397" xml:space="preserve"> IF( OR(ISNUMBER(BV26 ),BV$8=""), 0, 1 )</f>
        <v>0</v>
      </c>
      <c r="FH26" s="337">
        <f t="shared" ref="FH26" si="398" xml:space="preserve"> IF( OR(ISNUMBER(BW26 ),BW$8=""), 0, 1 )</f>
        <v>0</v>
      </c>
      <c r="FI26" s="337">
        <f t="shared" ref="FI26" si="399" xml:space="preserve"> IF( OR(ISNUMBER(BX26 ),BX$8=""), 0, 1 )</f>
        <v>0</v>
      </c>
      <c r="FJ26" s="337">
        <f t="shared" ref="FJ26" si="400" xml:space="preserve"> IF( OR(ISNUMBER(BY26 ),BY$8=""), 0, 1 )</f>
        <v>0</v>
      </c>
      <c r="FK26" s="337">
        <f t="shared" ref="FK26" si="401" xml:space="preserve"> IF( OR(ISNUMBER(BZ26 ),BZ$8=""), 0, 1 )</f>
        <v>0</v>
      </c>
      <c r="FL26" s="337">
        <f t="shared" ref="FL26" si="402" xml:space="preserve"> IF( OR(ISNUMBER(CA26 ),CA$8=""), 0, 1 )</f>
        <v>0</v>
      </c>
      <c r="FM26" s="337">
        <f t="shared" ref="FM26" si="403" xml:space="preserve"> IF( OR(ISNUMBER(CB26 ),CB$8=""), 0, 1 )</f>
        <v>0</v>
      </c>
      <c r="FN26" s="337">
        <f t="shared" ref="FN26" si="404" xml:space="preserve"> IF( OR(ISNUMBER(CC26 ),CC$8=""), 0, 1 )</f>
        <v>0</v>
      </c>
      <c r="FO26" s="337">
        <f t="shared" ref="FO26" si="405" xml:space="preserve"> IF( OR(ISNUMBER(CD26 ),CD$8=""), 0, 1 )</f>
        <v>0</v>
      </c>
      <c r="FP26" s="337">
        <f t="shared" ref="FP26" si="406" xml:space="preserve"> IF( OR(ISNUMBER(CE26 ),CE$8=""), 0, 1 )</f>
        <v>0</v>
      </c>
      <c r="FQ26" s="337">
        <f t="shared" ref="FQ26" si="407" xml:space="preserve"> IF( OR(ISNUMBER(CF26 ),CF$8=""), 0, 1 )</f>
        <v>0</v>
      </c>
      <c r="FR26" s="239"/>
      <c r="FS26" s="258"/>
    </row>
    <row r="27" spans="1:175" s="207" customFormat="1" ht="15.75" customHeight="1" thickBot="1">
      <c r="B27" s="517" t="s">
        <v>9959</v>
      </c>
      <c r="C27" s="407" t="s">
        <v>9949</v>
      </c>
      <c r="D27" s="407">
        <v>0</v>
      </c>
      <c r="E27" s="2309">
        <f t="shared" ref="E27:BP27" si="408">IFERROR(SUM(E25:E26),0)</f>
        <v>0</v>
      </c>
      <c r="F27" s="2309">
        <f t="shared" si="408"/>
        <v>0</v>
      </c>
      <c r="G27" s="2309">
        <f t="shared" si="408"/>
        <v>0</v>
      </c>
      <c r="H27" s="2309">
        <f t="shared" si="408"/>
        <v>0</v>
      </c>
      <c r="I27" s="2309">
        <f t="shared" si="408"/>
        <v>0</v>
      </c>
      <c r="J27" s="2309">
        <f t="shared" si="408"/>
        <v>0</v>
      </c>
      <c r="K27" s="2309">
        <f t="shared" si="408"/>
        <v>0</v>
      </c>
      <c r="L27" s="2309">
        <f t="shared" si="408"/>
        <v>0</v>
      </c>
      <c r="M27" s="2309">
        <f t="shared" si="408"/>
        <v>0</v>
      </c>
      <c r="N27" s="2309">
        <f t="shared" si="408"/>
        <v>0</v>
      </c>
      <c r="O27" s="2309">
        <f t="shared" si="408"/>
        <v>0</v>
      </c>
      <c r="P27" s="2309">
        <f t="shared" si="408"/>
        <v>0</v>
      </c>
      <c r="Q27" s="2309">
        <f t="shared" si="408"/>
        <v>0</v>
      </c>
      <c r="R27" s="2309">
        <f t="shared" si="408"/>
        <v>0</v>
      </c>
      <c r="S27" s="2309">
        <f t="shared" si="408"/>
        <v>0</v>
      </c>
      <c r="T27" s="2309">
        <f t="shared" si="408"/>
        <v>0</v>
      </c>
      <c r="U27" s="2309">
        <f t="shared" si="408"/>
        <v>0</v>
      </c>
      <c r="V27" s="2309">
        <f t="shared" si="408"/>
        <v>0</v>
      </c>
      <c r="W27" s="2309">
        <f t="shared" si="408"/>
        <v>0</v>
      </c>
      <c r="X27" s="2309">
        <f t="shared" si="408"/>
        <v>0</v>
      </c>
      <c r="Y27" s="2309">
        <f t="shared" si="408"/>
        <v>0</v>
      </c>
      <c r="Z27" s="2309">
        <f t="shared" si="408"/>
        <v>0</v>
      </c>
      <c r="AA27" s="2309">
        <f t="shared" si="408"/>
        <v>0</v>
      </c>
      <c r="AB27" s="2309">
        <f t="shared" si="408"/>
        <v>0</v>
      </c>
      <c r="AC27" s="2309">
        <f t="shared" si="408"/>
        <v>0</v>
      </c>
      <c r="AD27" s="2309">
        <f t="shared" si="408"/>
        <v>0</v>
      </c>
      <c r="AE27" s="2309">
        <f t="shared" si="408"/>
        <v>0</v>
      </c>
      <c r="AF27" s="2309">
        <f t="shared" si="408"/>
        <v>0</v>
      </c>
      <c r="AG27" s="2309">
        <f t="shared" si="408"/>
        <v>0</v>
      </c>
      <c r="AH27" s="2309">
        <f t="shared" si="408"/>
        <v>0</v>
      </c>
      <c r="AI27" s="2309">
        <f t="shared" si="408"/>
        <v>0</v>
      </c>
      <c r="AJ27" s="2309">
        <f t="shared" si="408"/>
        <v>0</v>
      </c>
      <c r="AK27" s="2309">
        <f t="shared" si="408"/>
        <v>0</v>
      </c>
      <c r="AL27" s="2309">
        <f t="shared" si="408"/>
        <v>0</v>
      </c>
      <c r="AM27" s="2309">
        <f t="shared" si="408"/>
        <v>0</v>
      </c>
      <c r="AN27" s="2309">
        <f t="shared" si="408"/>
        <v>0</v>
      </c>
      <c r="AO27" s="2309">
        <f t="shared" si="408"/>
        <v>0</v>
      </c>
      <c r="AP27" s="2309">
        <f t="shared" si="408"/>
        <v>0</v>
      </c>
      <c r="AQ27" s="2309">
        <f t="shared" si="408"/>
        <v>0</v>
      </c>
      <c r="AR27" s="2309">
        <f t="shared" si="408"/>
        <v>0</v>
      </c>
      <c r="AS27" s="2309">
        <f t="shared" si="408"/>
        <v>0</v>
      </c>
      <c r="AT27" s="2309">
        <f t="shared" si="408"/>
        <v>0</v>
      </c>
      <c r="AU27" s="2309">
        <f t="shared" si="408"/>
        <v>0</v>
      </c>
      <c r="AV27" s="2309">
        <f t="shared" si="408"/>
        <v>0</v>
      </c>
      <c r="AW27" s="2309">
        <f t="shared" si="408"/>
        <v>0</v>
      </c>
      <c r="AX27" s="2309">
        <f t="shared" si="408"/>
        <v>0</v>
      </c>
      <c r="AY27" s="2309">
        <f t="shared" si="408"/>
        <v>0</v>
      </c>
      <c r="AZ27" s="2309">
        <f t="shared" si="408"/>
        <v>0</v>
      </c>
      <c r="BA27" s="2309">
        <f t="shared" si="408"/>
        <v>0</v>
      </c>
      <c r="BB27" s="2309">
        <f t="shared" si="408"/>
        <v>0</v>
      </c>
      <c r="BC27" s="2309">
        <f t="shared" si="408"/>
        <v>0</v>
      </c>
      <c r="BD27" s="2309">
        <f t="shared" si="408"/>
        <v>0</v>
      </c>
      <c r="BE27" s="2309">
        <f t="shared" si="408"/>
        <v>0</v>
      </c>
      <c r="BF27" s="2309">
        <f t="shared" si="408"/>
        <v>0</v>
      </c>
      <c r="BG27" s="2309">
        <f t="shared" si="408"/>
        <v>0</v>
      </c>
      <c r="BH27" s="2309">
        <f t="shared" si="408"/>
        <v>0</v>
      </c>
      <c r="BI27" s="2309">
        <f t="shared" si="408"/>
        <v>0</v>
      </c>
      <c r="BJ27" s="2309">
        <f t="shared" si="408"/>
        <v>0</v>
      </c>
      <c r="BK27" s="2309">
        <f t="shared" si="408"/>
        <v>0</v>
      </c>
      <c r="BL27" s="2309">
        <f t="shared" si="408"/>
        <v>0</v>
      </c>
      <c r="BM27" s="2309">
        <f t="shared" si="408"/>
        <v>0</v>
      </c>
      <c r="BN27" s="2309">
        <f t="shared" si="408"/>
        <v>0</v>
      </c>
      <c r="BO27" s="2309">
        <f t="shared" si="408"/>
        <v>0</v>
      </c>
      <c r="BP27" s="2309">
        <f t="shared" si="408"/>
        <v>0</v>
      </c>
      <c r="BQ27" s="2309">
        <f t="shared" ref="BQ27:CF27" si="409">IFERROR(SUM(BQ25:BQ26),0)</f>
        <v>0</v>
      </c>
      <c r="BR27" s="2309">
        <f t="shared" si="409"/>
        <v>0</v>
      </c>
      <c r="BS27" s="2309">
        <f t="shared" si="409"/>
        <v>0</v>
      </c>
      <c r="BT27" s="2309">
        <f t="shared" si="409"/>
        <v>0</v>
      </c>
      <c r="BU27" s="2309">
        <f t="shared" si="409"/>
        <v>0</v>
      </c>
      <c r="BV27" s="2309">
        <f t="shared" si="409"/>
        <v>0</v>
      </c>
      <c r="BW27" s="2309">
        <f t="shared" si="409"/>
        <v>0</v>
      </c>
      <c r="BX27" s="2309">
        <f t="shared" si="409"/>
        <v>0</v>
      </c>
      <c r="BY27" s="2309">
        <f t="shared" si="409"/>
        <v>0</v>
      </c>
      <c r="BZ27" s="2309">
        <f t="shared" si="409"/>
        <v>0</v>
      </c>
      <c r="CA27" s="2309">
        <f t="shared" si="409"/>
        <v>0</v>
      </c>
      <c r="CB27" s="2309">
        <f t="shared" si="409"/>
        <v>0</v>
      </c>
      <c r="CC27" s="2309">
        <f t="shared" si="409"/>
        <v>0</v>
      </c>
      <c r="CD27" s="2309">
        <f t="shared" si="409"/>
        <v>0</v>
      </c>
      <c r="CE27" s="2309">
        <f t="shared" si="409"/>
        <v>0</v>
      </c>
      <c r="CF27" s="2309">
        <f t="shared" si="409"/>
        <v>0</v>
      </c>
      <c r="CG27" s="2310">
        <f t="shared" si="244"/>
        <v>0</v>
      </c>
      <c r="CH27" s="83"/>
      <c r="CI27" s="1114" t="s">
        <v>9960</v>
      </c>
      <c r="CK27" s="1412"/>
      <c r="CM27" s="258"/>
      <c r="CN27" s="239"/>
      <c r="CO27" s="258"/>
      <c r="CP27" s="239"/>
      <c r="CQ27" s="239"/>
      <c r="CR27" s="239"/>
      <c r="CS27" s="239"/>
      <c r="CT27" s="239"/>
      <c r="CU27" s="239"/>
      <c r="CV27" s="239"/>
      <c r="CW27" s="239"/>
      <c r="CX27" s="239"/>
      <c r="CY27" s="239"/>
      <c r="CZ27" s="239"/>
      <c r="DA27" s="239"/>
      <c r="DB27" s="239"/>
      <c r="DC27" s="239"/>
      <c r="DD27" s="239"/>
      <c r="DE27" s="239"/>
      <c r="DF27" s="239"/>
      <c r="DG27" s="239"/>
      <c r="DH27" s="239"/>
      <c r="DI27" s="239"/>
      <c r="DJ27" s="239"/>
      <c r="DK27" s="239"/>
      <c r="DL27" s="239"/>
      <c r="DM27" s="239"/>
      <c r="DN27" s="239"/>
      <c r="DO27" s="239"/>
      <c r="DP27" s="239"/>
      <c r="DQ27" s="239"/>
      <c r="DR27" s="239"/>
      <c r="DS27" s="239"/>
      <c r="DT27" s="239"/>
      <c r="DU27" s="239"/>
      <c r="DV27" s="239"/>
      <c r="DW27" s="239"/>
      <c r="DX27" s="239"/>
      <c r="DY27" s="239"/>
      <c r="DZ27" s="239"/>
      <c r="EA27" s="239"/>
      <c r="EB27" s="239"/>
      <c r="EC27" s="239"/>
      <c r="ED27" s="239"/>
      <c r="EE27" s="239"/>
      <c r="EF27" s="239"/>
      <c r="EG27" s="239"/>
      <c r="EH27" s="239"/>
      <c r="EI27" s="239"/>
      <c r="EJ27" s="239"/>
      <c r="EK27" s="239"/>
      <c r="EL27" s="239"/>
      <c r="EM27" s="239"/>
      <c r="EN27" s="239"/>
      <c r="EO27" s="239"/>
      <c r="EP27" s="239"/>
      <c r="EQ27" s="239"/>
      <c r="ER27" s="239"/>
      <c r="ES27" s="239"/>
      <c r="ET27" s="239"/>
      <c r="EU27" s="239"/>
      <c r="EV27" s="239"/>
      <c r="EW27" s="239"/>
      <c r="EX27" s="239"/>
      <c r="EY27" s="239"/>
      <c r="EZ27" s="239"/>
      <c r="FA27" s="239"/>
      <c r="FB27" s="239"/>
      <c r="FC27" s="239"/>
      <c r="FD27" s="239"/>
      <c r="FE27" s="239"/>
      <c r="FF27" s="239"/>
      <c r="FG27" s="239"/>
      <c r="FH27" s="239"/>
      <c r="FI27" s="239"/>
      <c r="FJ27" s="239"/>
      <c r="FK27" s="239"/>
      <c r="FL27" s="239"/>
      <c r="FM27" s="239"/>
      <c r="FN27" s="239"/>
      <c r="FO27" s="239"/>
      <c r="FP27" s="239"/>
      <c r="FQ27" s="239"/>
      <c r="FR27" s="239"/>
      <c r="FS27" s="258"/>
    </row>
    <row r="28" spans="1:175" s="207" customFormat="1" ht="15.75" customHeight="1" thickTop="1">
      <c r="B28" s="1413"/>
      <c r="C28" s="1054"/>
      <c r="D28" s="1054"/>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83"/>
      <c r="AM28" s="83"/>
      <c r="AN28" s="83"/>
      <c r="AO28" s="83"/>
      <c r="AP28" s="83"/>
      <c r="AQ28" s="83"/>
      <c r="AR28" s="83"/>
      <c r="AS28" s="83"/>
      <c r="AT28" s="83"/>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c r="BY28" s="83"/>
      <c r="BZ28" s="83"/>
      <c r="CA28" s="83"/>
      <c r="CB28" s="83"/>
      <c r="CC28" s="83"/>
      <c r="CD28" s="83"/>
      <c r="CE28" s="83"/>
      <c r="CF28" s="83"/>
      <c r="CG28" s="83"/>
      <c r="CH28" s="312"/>
      <c r="CI28" s="312"/>
      <c r="CN28" s="239"/>
      <c r="CP28" s="239"/>
      <c r="CQ28" s="239"/>
      <c r="CR28" s="239"/>
    </row>
    <row r="29" spans="1:175" s="207" customFormat="1" ht="15.75" customHeight="1">
      <c r="B29" s="1417"/>
      <c r="C29" s="216"/>
      <c r="D29" s="216"/>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c r="AL29" s="83"/>
      <c r="AM29" s="83"/>
      <c r="AN29" s="83"/>
      <c r="AO29" s="83"/>
      <c r="AP29" s="83"/>
      <c r="AQ29" s="83"/>
      <c r="AR29" s="83"/>
      <c r="AS29" s="83"/>
      <c r="AT29" s="83"/>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83"/>
      <c r="CC29" s="83"/>
      <c r="CD29" s="83"/>
      <c r="CE29" s="83"/>
      <c r="CF29" s="312"/>
      <c r="CG29" s="2312"/>
      <c r="CH29" s="312"/>
      <c r="CI29" s="312"/>
      <c r="CN29" s="239"/>
      <c r="CP29" s="239"/>
      <c r="CQ29" s="239"/>
      <c r="CR29" s="239"/>
    </row>
    <row r="30" spans="1:175">
      <c r="A30" s="207"/>
      <c r="B30" s="207"/>
      <c r="C30" s="207"/>
      <c r="D30" s="207"/>
      <c r="E30" s="207"/>
      <c r="F30" s="207"/>
      <c r="G30" s="207"/>
      <c r="H30" s="207"/>
      <c r="I30" s="207"/>
      <c r="J30" s="207"/>
      <c r="K30" s="207"/>
      <c r="L30" s="207"/>
      <c r="M30" s="207"/>
      <c r="N30" s="207"/>
      <c r="O30" s="207"/>
      <c r="P30" s="207"/>
      <c r="Q30" s="207"/>
      <c r="R30" s="207"/>
      <c r="S30" s="207"/>
      <c r="T30" s="207"/>
      <c r="U30" s="207"/>
      <c r="V30" s="207"/>
      <c r="W30" s="207"/>
      <c r="X30" s="207"/>
      <c r="Y30" s="207"/>
      <c r="Z30" s="207"/>
      <c r="AA30" s="207"/>
      <c r="AB30" s="207"/>
      <c r="AC30" s="207"/>
      <c r="AD30" s="207"/>
      <c r="AE30" s="207"/>
      <c r="AF30" s="207"/>
      <c r="AG30" s="207"/>
      <c r="AH30" s="207"/>
      <c r="AI30" s="207"/>
      <c r="AJ30" s="207"/>
      <c r="AK30" s="207"/>
      <c r="AL30" s="207"/>
      <c r="AM30" s="207"/>
      <c r="AN30" s="207"/>
      <c r="AO30" s="207"/>
      <c r="AP30" s="207"/>
      <c r="AQ30" s="207"/>
      <c r="AR30" s="207"/>
      <c r="AS30" s="207"/>
      <c r="AT30" s="207"/>
      <c r="AU30" s="207"/>
      <c r="AV30" s="207"/>
      <c r="AW30" s="207"/>
      <c r="AX30" s="207"/>
      <c r="AY30" s="207"/>
      <c r="AZ30" s="207"/>
      <c r="BA30" s="207"/>
      <c r="BB30" s="207"/>
      <c r="BC30" s="207"/>
      <c r="BD30" s="207"/>
      <c r="BE30" s="207"/>
      <c r="BF30" s="207"/>
      <c r="BG30" s="207"/>
      <c r="BH30" s="207"/>
      <c r="BI30" s="207"/>
      <c r="BJ30" s="207"/>
      <c r="BK30" s="207"/>
      <c r="BL30" s="207"/>
      <c r="BM30" s="207"/>
      <c r="BN30" s="207"/>
      <c r="BO30" s="207"/>
      <c r="BP30" s="207"/>
      <c r="BQ30" s="207"/>
      <c r="BR30" s="207"/>
      <c r="BS30" s="207"/>
      <c r="BT30" s="207"/>
      <c r="BU30" s="207"/>
      <c r="BV30" s="207"/>
      <c r="BW30" s="207"/>
      <c r="BX30" s="207"/>
      <c r="BY30" s="207"/>
      <c r="BZ30" s="207"/>
      <c r="CA30" s="207"/>
      <c r="CB30" s="207"/>
      <c r="CC30" s="207"/>
      <c r="CD30" s="207"/>
      <c r="CE30" s="207"/>
      <c r="CF30" s="207"/>
      <c r="CG30" s="207"/>
      <c r="CH30" s="207"/>
      <c r="CJ30" s="207"/>
      <c r="CK30" s="207"/>
      <c r="CL30" s="207"/>
      <c r="CP30" s="239"/>
      <c r="CQ30" s="239"/>
      <c r="CR30" s="239"/>
    </row>
    <row r="31" spans="1:175">
      <c r="A31" s="207"/>
      <c r="B31" s="207"/>
      <c r="C31" s="207"/>
      <c r="D31" s="207"/>
      <c r="E31" s="1418"/>
      <c r="F31" s="1418"/>
      <c r="G31" s="1418"/>
      <c r="H31" s="1418"/>
      <c r="I31" s="1418"/>
      <c r="J31" s="1418"/>
      <c r="K31" s="1418"/>
      <c r="L31" s="1418"/>
      <c r="M31" s="1418"/>
      <c r="N31" s="1418"/>
      <c r="O31" s="1418"/>
      <c r="P31" s="1418"/>
      <c r="Q31" s="1418"/>
      <c r="R31" s="1418"/>
      <c r="S31" s="1418"/>
      <c r="T31" s="1418"/>
      <c r="U31" s="1418"/>
      <c r="V31" s="1418"/>
      <c r="W31" s="1418"/>
      <c r="X31" s="1418"/>
      <c r="Y31" s="1418"/>
      <c r="Z31" s="1418"/>
      <c r="AA31" s="1418"/>
      <c r="AB31" s="1418"/>
      <c r="AC31" s="1418"/>
      <c r="AD31" s="1418"/>
      <c r="AE31" s="1418"/>
      <c r="AF31" s="1418"/>
      <c r="AG31" s="1418"/>
      <c r="AH31" s="1418"/>
      <c r="AI31" s="1418"/>
      <c r="AJ31" s="1418"/>
      <c r="AK31" s="1418"/>
      <c r="AL31" s="1418"/>
      <c r="AM31" s="1418"/>
      <c r="AN31" s="1418"/>
      <c r="AO31" s="1418"/>
      <c r="AP31" s="1418"/>
      <c r="AQ31" s="1418"/>
      <c r="AR31" s="1418"/>
      <c r="AS31" s="1418"/>
      <c r="AT31" s="1418"/>
      <c r="AU31" s="1418"/>
      <c r="AV31" s="1418"/>
      <c r="AW31" s="1418"/>
      <c r="AX31" s="1418"/>
      <c r="AY31" s="1418"/>
      <c r="AZ31" s="1418"/>
      <c r="BA31" s="1418"/>
      <c r="BB31" s="1418"/>
      <c r="BC31" s="1418"/>
      <c r="BD31" s="1418"/>
      <c r="BE31" s="1418"/>
      <c r="BF31" s="1418"/>
      <c r="BG31" s="1418"/>
      <c r="BH31" s="1418"/>
      <c r="BI31" s="1418"/>
      <c r="BJ31" s="1418"/>
      <c r="BK31" s="1418"/>
      <c r="BL31" s="1418"/>
      <c r="BM31" s="1418"/>
      <c r="BN31" s="1418"/>
      <c r="BO31" s="1418"/>
      <c r="BP31" s="1418"/>
      <c r="BQ31" s="1418"/>
      <c r="BR31" s="1418"/>
      <c r="BS31" s="1418"/>
      <c r="BT31" s="1418"/>
      <c r="BU31" s="1418"/>
      <c r="BV31" s="1418"/>
      <c r="BW31" s="1418"/>
      <c r="BX31" s="1418"/>
      <c r="BY31" s="1418"/>
      <c r="BZ31" s="1418"/>
      <c r="CA31" s="1418"/>
      <c r="CB31" s="1418"/>
      <c r="CC31" s="1418"/>
      <c r="CD31" s="1418"/>
      <c r="CE31" s="1418"/>
      <c r="CF31" s="1418"/>
      <c r="CG31" s="207"/>
      <c r="CH31" s="207"/>
      <c r="CJ31" s="207"/>
      <c r="CK31" s="207"/>
      <c r="CL31" s="207"/>
      <c r="CP31" s="239"/>
      <c r="CQ31" s="239"/>
      <c r="CR31" s="239"/>
    </row>
    <row r="32" spans="1:175">
      <c r="A32" s="207"/>
      <c r="B32" s="207"/>
      <c r="C32" s="207"/>
      <c r="D32" s="207"/>
      <c r="E32" s="207"/>
      <c r="F32" s="207"/>
      <c r="G32" s="207"/>
      <c r="H32" s="207"/>
      <c r="I32" s="207"/>
      <c r="J32" s="207"/>
      <c r="K32" s="207"/>
      <c r="L32" s="207"/>
      <c r="M32" s="207"/>
      <c r="N32" s="207"/>
      <c r="O32" s="207"/>
      <c r="P32" s="207"/>
      <c r="Q32" s="207"/>
      <c r="R32" s="207"/>
      <c r="S32" s="207"/>
      <c r="T32" s="207"/>
      <c r="U32" s="207"/>
      <c r="V32" s="207"/>
      <c r="W32" s="207"/>
      <c r="X32" s="207"/>
      <c r="Y32" s="207"/>
      <c r="Z32" s="207"/>
      <c r="AA32" s="207"/>
      <c r="AB32" s="207"/>
      <c r="AC32" s="207"/>
      <c r="AD32" s="207"/>
      <c r="AE32" s="207"/>
      <c r="AF32" s="207"/>
      <c r="AG32" s="207"/>
      <c r="AH32" s="207"/>
      <c r="AI32" s="207"/>
      <c r="AJ32" s="207"/>
      <c r="AK32" s="207"/>
      <c r="AL32" s="207"/>
      <c r="AM32" s="207"/>
      <c r="AN32" s="207"/>
      <c r="AO32" s="207"/>
      <c r="AP32" s="207"/>
      <c r="AQ32" s="207"/>
      <c r="AR32" s="207"/>
      <c r="AS32" s="207"/>
      <c r="AT32" s="207"/>
      <c r="AU32" s="207"/>
      <c r="AV32" s="207"/>
      <c r="AW32" s="207"/>
      <c r="AX32" s="207"/>
      <c r="AY32" s="207"/>
      <c r="AZ32" s="207"/>
      <c r="BA32" s="207"/>
      <c r="BB32" s="207"/>
      <c r="BC32" s="207"/>
      <c r="BD32" s="207"/>
      <c r="BE32" s="207"/>
      <c r="BF32" s="207"/>
      <c r="BG32" s="207"/>
      <c r="BH32" s="207"/>
      <c r="BI32" s="207"/>
      <c r="BJ32" s="207"/>
      <c r="BK32" s="207"/>
      <c r="BL32" s="207"/>
      <c r="BM32" s="207"/>
      <c r="BN32" s="207"/>
      <c r="BO32" s="207"/>
      <c r="BP32" s="207"/>
      <c r="BQ32" s="207"/>
      <c r="BR32" s="207"/>
      <c r="BS32" s="207"/>
      <c r="BT32" s="207"/>
      <c r="BU32" s="207"/>
      <c r="BV32" s="207"/>
      <c r="BW32" s="207"/>
      <c r="BX32" s="207"/>
      <c r="BY32" s="207"/>
      <c r="BZ32" s="207"/>
      <c r="CA32" s="207"/>
      <c r="CB32" s="207"/>
      <c r="CC32" s="207"/>
      <c r="CD32" s="207"/>
      <c r="CE32" s="207"/>
      <c r="CF32" s="207"/>
      <c r="CG32" s="207"/>
      <c r="CH32" s="207"/>
      <c r="CJ32" s="207"/>
      <c r="CK32" s="207"/>
      <c r="CL32" s="207"/>
      <c r="CP32" s="239"/>
      <c r="CQ32" s="239"/>
      <c r="CR32" s="239"/>
    </row>
    <row r="33" spans="1:96">
      <c r="A33" s="207"/>
      <c r="B33" s="207"/>
      <c r="C33" s="207"/>
      <c r="D33" s="207"/>
      <c r="E33" s="207"/>
      <c r="F33" s="207"/>
      <c r="G33" s="207"/>
      <c r="H33" s="207"/>
      <c r="I33" s="207"/>
      <c r="J33" s="207"/>
      <c r="K33" s="207"/>
      <c r="L33" s="207"/>
      <c r="M33" s="207"/>
      <c r="N33" s="207"/>
      <c r="O33" s="207"/>
      <c r="P33" s="207"/>
      <c r="Q33" s="207"/>
      <c r="R33" s="207"/>
      <c r="S33" s="207"/>
      <c r="T33" s="207"/>
      <c r="U33" s="207"/>
      <c r="V33" s="207"/>
      <c r="W33" s="207"/>
      <c r="X33" s="207"/>
      <c r="Y33" s="207"/>
      <c r="Z33" s="207"/>
      <c r="AA33" s="207"/>
      <c r="AB33" s="207"/>
      <c r="AC33" s="207"/>
      <c r="AD33" s="207"/>
      <c r="AE33" s="207"/>
      <c r="AF33" s="207"/>
      <c r="AG33" s="207"/>
      <c r="AH33" s="207"/>
      <c r="AI33" s="207"/>
      <c r="AJ33" s="207"/>
      <c r="AK33" s="207"/>
      <c r="AL33" s="207"/>
      <c r="AM33" s="207"/>
      <c r="AN33" s="207"/>
      <c r="AO33" s="207"/>
      <c r="AP33" s="207"/>
      <c r="AQ33" s="207"/>
      <c r="AR33" s="207"/>
      <c r="AS33" s="207"/>
      <c r="AT33" s="207"/>
      <c r="AU33" s="207"/>
      <c r="AV33" s="207"/>
      <c r="AW33" s="207"/>
      <c r="AX33" s="207"/>
      <c r="AY33" s="207"/>
      <c r="AZ33" s="207"/>
      <c r="BA33" s="207"/>
      <c r="BB33" s="207"/>
      <c r="BC33" s="207"/>
      <c r="BD33" s="207"/>
      <c r="BE33" s="207"/>
      <c r="BF33" s="207"/>
      <c r="BG33" s="207"/>
      <c r="BH33" s="207"/>
      <c r="BI33" s="207"/>
      <c r="BJ33" s="207"/>
      <c r="BK33" s="207"/>
      <c r="BL33" s="207"/>
      <c r="BM33" s="207"/>
      <c r="BN33" s="207"/>
      <c r="BO33" s="207"/>
      <c r="BP33" s="207"/>
      <c r="BQ33" s="207"/>
      <c r="BR33" s="207"/>
      <c r="BS33" s="207"/>
      <c r="BT33" s="207"/>
      <c r="BU33" s="207"/>
      <c r="BV33" s="207"/>
      <c r="BW33" s="207"/>
      <c r="BX33" s="207"/>
      <c r="BY33" s="207"/>
      <c r="BZ33" s="207"/>
      <c r="CA33" s="207"/>
      <c r="CB33" s="207"/>
      <c r="CC33" s="207"/>
      <c r="CD33" s="207"/>
      <c r="CE33" s="207"/>
      <c r="CF33" s="207"/>
      <c r="CG33" s="207"/>
      <c r="CH33" s="207"/>
      <c r="CJ33" s="207"/>
      <c r="CK33" s="207"/>
      <c r="CL33" s="207"/>
      <c r="CP33" s="239"/>
      <c r="CQ33" s="239"/>
      <c r="CR33" s="239"/>
    </row>
    <row r="34" spans="1:96">
      <c r="A34" s="207"/>
      <c r="B34" s="207"/>
      <c r="C34" s="207"/>
      <c r="D34" s="207"/>
      <c r="E34" s="207"/>
      <c r="F34" s="207"/>
      <c r="G34" s="207"/>
      <c r="H34" s="207"/>
      <c r="I34" s="207"/>
      <c r="J34" s="207"/>
      <c r="K34" s="207"/>
      <c r="L34" s="207"/>
      <c r="M34" s="207"/>
      <c r="N34" s="207"/>
      <c r="O34" s="207"/>
      <c r="P34" s="207"/>
      <c r="Q34" s="207"/>
      <c r="R34" s="207"/>
      <c r="S34" s="207"/>
      <c r="T34" s="207"/>
      <c r="U34" s="207"/>
      <c r="V34" s="207"/>
      <c r="W34" s="207"/>
      <c r="X34" s="207"/>
      <c r="Y34" s="207"/>
      <c r="Z34" s="207"/>
      <c r="AA34" s="207"/>
      <c r="AB34" s="207"/>
      <c r="AC34" s="207"/>
      <c r="AD34" s="207"/>
      <c r="AE34" s="207"/>
      <c r="AF34" s="207"/>
      <c r="AG34" s="207"/>
      <c r="AH34" s="207"/>
      <c r="AI34" s="207"/>
      <c r="AJ34" s="207"/>
      <c r="AK34" s="207"/>
      <c r="AL34" s="207"/>
      <c r="AM34" s="207"/>
      <c r="AN34" s="207"/>
      <c r="AO34" s="207"/>
      <c r="AP34" s="207"/>
      <c r="AQ34" s="207"/>
      <c r="AR34" s="207"/>
      <c r="AS34" s="207"/>
      <c r="AT34" s="207"/>
      <c r="AU34" s="207"/>
      <c r="AV34" s="207"/>
      <c r="AW34" s="207"/>
      <c r="AX34" s="207"/>
      <c r="AY34" s="207"/>
      <c r="AZ34" s="207"/>
      <c r="BA34" s="207"/>
      <c r="BB34" s="207"/>
      <c r="BC34" s="207"/>
      <c r="BD34" s="207"/>
      <c r="BE34" s="207"/>
      <c r="BF34" s="207"/>
      <c r="BG34" s="207"/>
      <c r="BH34" s="207"/>
      <c r="BI34" s="207"/>
      <c r="BJ34" s="207"/>
      <c r="BK34" s="207"/>
      <c r="BL34" s="207"/>
      <c r="BM34" s="207"/>
      <c r="BN34" s="207"/>
      <c r="BO34" s="207"/>
      <c r="BP34" s="207"/>
      <c r="BQ34" s="207"/>
      <c r="BR34" s="207"/>
      <c r="BS34" s="207"/>
      <c r="BT34" s="207"/>
      <c r="BU34" s="207"/>
      <c r="BV34" s="207"/>
      <c r="BW34" s="207"/>
      <c r="BX34" s="207"/>
      <c r="BY34" s="207"/>
      <c r="BZ34" s="207"/>
      <c r="CA34" s="207"/>
      <c r="CB34" s="207"/>
      <c r="CC34" s="207"/>
      <c r="CD34" s="207"/>
      <c r="CE34" s="207"/>
      <c r="CF34" s="207"/>
      <c r="CG34" s="207"/>
      <c r="CH34" s="207"/>
      <c r="CJ34" s="207"/>
      <c r="CK34" s="207"/>
      <c r="CL34" s="207"/>
    </row>
    <row r="35" spans="1:96">
      <c r="A35" s="207"/>
      <c r="B35" s="207"/>
      <c r="C35" s="207"/>
      <c r="D35" s="207"/>
      <c r="E35" s="207"/>
      <c r="F35" s="207"/>
      <c r="G35" s="207"/>
      <c r="H35" s="207"/>
      <c r="I35" s="207"/>
      <c r="J35" s="207"/>
      <c r="K35" s="207"/>
      <c r="L35" s="207"/>
      <c r="M35" s="207"/>
      <c r="N35" s="207"/>
      <c r="O35" s="207"/>
      <c r="P35" s="207"/>
      <c r="Q35" s="207"/>
      <c r="R35" s="207"/>
      <c r="S35" s="207"/>
      <c r="T35" s="207"/>
      <c r="U35" s="207"/>
      <c r="V35" s="207"/>
      <c r="W35" s="207"/>
      <c r="X35" s="207"/>
      <c r="Y35" s="207"/>
      <c r="Z35" s="207"/>
      <c r="AA35" s="207"/>
      <c r="AB35" s="207"/>
      <c r="AC35" s="207"/>
      <c r="AD35" s="207"/>
      <c r="AE35" s="207"/>
      <c r="AF35" s="207"/>
      <c r="AG35" s="207"/>
      <c r="AH35" s="207"/>
      <c r="AI35" s="207"/>
      <c r="AJ35" s="207"/>
      <c r="AK35" s="207"/>
      <c r="AL35" s="207"/>
      <c r="AM35" s="207"/>
      <c r="AN35" s="207"/>
      <c r="AO35" s="207"/>
      <c r="AP35" s="207"/>
      <c r="AQ35" s="207"/>
      <c r="AR35" s="207"/>
      <c r="AS35" s="207"/>
      <c r="AT35" s="207"/>
      <c r="AU35" s="207"/>
      <c r="AV35" s="207"/>
      <c r="AW35" s="207"/>
      <c r="AX35" s="207"/>
      <c r="AY35" s="207"/>
      <c r="AZ35" s="207"/>
      <c r="BA35" s="207"/>
      <c r="BB35" s="207"/>
      <c r="BC35" s="207"/>
      <c r="BD35" s="207"/>
      <c r="BE35" s="207"/>
      <c r="BF35" s="207"/>
      <c r="BG35" s="207"/>
      <c r="BH35" s="207"/>
      <c r="BI35" s="207"/>
      <c r="BJ35" s="207"/>
      <c r="BK35" s="207"/>
      <c r="BL35" s="207"/>
      <c r="BM35" s="207"/>
      <c r="BN35" s="207"/>
      <c r="BO35" s="207"/>
      <c r="BP35" s="207"/>
      <c r="BQ35" s="207"/>
      <c r="BR35" s="207"/>
      <c r="BS35" s="207"/>
      <c r="BT35" s="207"/>
      <c r="BU35" s="207"/>
      <c r="BV35" s="207"/>
      <c r="BW35" s="207"/>
      <c r="BX35" s="207"/>
      <c r="BY35" s="207"/>
      <c r="BZ35" s="207"/>
      <c r="CA35" s="207"/>
      <c r="CB35" s="207"/>
      <c r="CC35" s="207"/>
      <c r="CD35" s="207"/>
      <c r="CE35" s="207"/>
      <c r="CF35" s="207"/>
      <c r="CG35" s="207"/>
      <c r="CH35" s="207"/>
      <c r="CJ35" s="207"/>
      <c r="CK35" s="207"/>
      <c r="CL35" s="207"/>
    </row>
    <row r="36" spans="1:96">
      <c r="A36" s="207"/>
      <c r="B36" s="207"/>
      <c r="C36" s="207"/>
      <c r="D36" s="207"/>
      <c r="E36" s="207"/>
      <c r="F36" s="207"/>
      <c r="G36" s="207"/>
      <c r="H36" s="207"/>
      <c r="I36" s="207"/>
      <c r="J36" s="207"/>
      <c r="K36" s="207"/>
      <c r="L36" s="207"/>
      <c r="M36" s="207"/>
      <c r="N36" s="207"/>
      <c r="O36" s="207"/>
      <c r="P36" s="207"/>
      <c r="Q36" s="207"/>
      <c r="R36" s="207"/>
      <c r="S36" s="207"/>
      <c r="T36" s="207"/>
      <c r="U36" s="207"/>
      <c r="V36" s="207"/>
      <c r="W36" s="207"/>
      <c r="X36" s="207"/>
      <c r="Y36" s="207"/>
      <c r="Z36" s="207"/>
      <c r="AA36" s="207"/>
      <c r="AB36" s="207"/>
      <c r="AC36" s="207"/>
      <c r="AD36" s="207"/>
      <c r="AE36" s="207"/>
      <c r="AF36" s="207"/>
      <c r="AG36" s="207"/>
      <c r="AH36" s="207"/>
      <c r="AI36" s="207"/>
      <c r="AJ36" s="207"/>
      <c r="AK36" s="207"/>
      <c r="AL36" s="207"/>
      <c r="AM36" s="207"/>
      <c r="AN36" s="207"/>
      <c r="AO36" s="207"/>
      <c r="AP36" s="207"/>
      <c r="AQ36" s="207"/>
      <c r="AR36" s="207"/>
      <c r="AS36" s="207"/>
      <c r="AT36" s="207"/>
      <c r="AU36" s="207"/>
      <c r="AV36" s="207"/>
      <c r="AW36" s="207"/>
      <c r="AX36" s="207"/>
      <c r="AY36" s="207"/>
      <c r="AZ36" s="207"/>
      <c r="BA36" s="207"/>
      <c r="BB36" s="207"/>
      <c r="BC36" s="207"/>
      <c r="BD36" s="207"/>
      <c r="BE36" s="207"/>
      <c r="BF36" s="207"/>
      <c r="BG36" s="207"/>
      <c r="BH36" s="207"/>
      <c r="BI36" s="207"/>
      <c r="BJ36" s="207"/>
      <c r="BK36" s="207"/>
      <c r="BL36" s="207"/>
      <c r="BM36" s="207"/>
      <c r="BN36" s="207"/>
      <c r="BO36" s="207"/>
      <c r="BP36" s="207"/>
      <c r="BQ36" s="207"/>
      <c r="BR36" s="207"/>
      <c r="BS36" s="207"/>
      <c r="BT36" s="207"/>
      <c r="BU36" s="207"/>
      <c r="BV36" s="207"/>
      <c r="BW36" s="207"/>
      <c r="BX36" s="207"/>
      <c r="BY36" s="207"/>
      <c r="BZ36" s="207"/>
      <c r="CA36" s="207"/>
      <c r="CB36" s="207"/>
      <c r="CC36" s="207"/>
      <c r="CD36" s="207"/>
      <c r="CE36" s="207"/>
      <c r="CF36" s="207"/>
      <c r="CG36" s="207"/>
      <c r="CH36" s="207"/>
      <c r="CJ36" s="207"/>
      <c r="CK36" s="207"/>
      <c r="CL36" s="207"/>
    </row>
    <row r="37" spans="1:96">
      <c r="A37" s="207"/>
      <c r="B37" s="207"/>
      <c r="C37" s="207"/>
      <c r="D37" s="207"/>
      <c r="E37" s="207"/>
      <c r="F37" s="207"/>
      <c r="G37" s="207"/>
      <c r="H37" s="207"/>
      <c r="I37" s="207"/>
      <c r="J37" s="207"/>
      <c r="K37" s="207"/>
      <c r="L37" s="207"/>
      <c r="M37" s="207"/>
      <c r="N37" s="207"/>
      <c r="O37" s="207"/>
      <c r="P37" s="207"/>
      <c r="Q37" s="207"/>
      <c r="R37" s="207"/>
      <c r="S37" s="207"/>
      <c r="T37" s="207"/>
      <c r="U37" s="207"/>
      <c r="V37" s="207"/>
      <c r="W37" s="207"/>
      <c r="X37" s="207"/>
      <c r="Y37" s="207"/>
      <c r="Z37" s="207"/>
      <c r="AA37" s="207"/>
      <c r="AB37" s="207"/>
      <c r="AC37" s="207"/>
      <c r="AD37" s="207"/>
      <c r="AE37" s="207"/>
      <c r="AF37" s="207"/>
      <c r="AG37" s="207"/>
      <c r="AH37" s="207"/>
      <c r="AI37" s="207"/>
      <c r="AJ37" s="207"/>
      <c r="AK37" s="207"/>
      <c r="AL37" s="207"/>
      <c r="AM37" s="207"/>
      <c r="AN37" s="207"/>
      <c r="AO37" s="207"/>
      <c r="AP37" s="207"/>
      <c r="AQ37" s="207"/>
      <c r="AR37" s="207"/>
      <c r="AS37" s="207"/>
      <c r="AT37" s="207"/>
      <c r="AU37" s="207"/>
      <c r="AV37" s="207"/>
      <c r="AW37" s="207"/>
      <c r="AX37" s="207"/>
      <c r="AY37" s="207"/>
      <c r="AZ37" s="207"/>
      <c r="BA37" s="207"/>
      <c r="BB37" s="207"/>
      <c r="BC37" s="207"/>
      <c r="BD37" s="207"/>
      <c r="BE37" s="207"/>
      <c r="BF37" s="207"/>
      <c r="BG37" s="207"/>
      <c r="BH37" s="207"/>
      <c r="BI37" s="207"/>
      <c r="BJ37" s="207"/>
      <c r="BK37" s="207"/>
      <c r="BL37" s="207"/>
      <c r="BM37" s="207"/>
      <c r="BN37" s="207"/>
      <c r="BO37" s="207"/>
      <c r="BP37" s="207"/>
      <c r="BQ37" s="207"/>
      <c r="BR37" s="207"/>
      <c r="BS37" s="207"/>
      <c r="BT37" s="207"/>
      <c r="BU37" s="207"/>
      <c r="BV37" s="207"/>
      <c r="BW37" s="207"/>
      <c r="BX37" s="207"/>
      <c r="BY37" s="207"/>
      <c r="BZ37" s="207"/>
      <c r="CA37" s="207"/>
      <c r="CB37" s="207"/>
      <c r="CC37" s="207"/>
      <c r="CD37" s="207"/>
      <c r="CE37" s="207"/>
      <c r="CF37" s="207"/>
      <c r="CG37" s="207"/>
      <c r="CH37" s="207"/>
      <c r="CJ37" s="207"/>
      <c r="CK37" s="207"/>
      <c r="CL37" s="207"/>
    </row>
    <row r="38" spans="1:96">
      <c r="A38" s="207"/>
      <c r="B38" s="207"/>
      <c r="C38" s="207"/>
      <c r="D38" s="207"/>
      <c r="E38" s="207"/>
      <c r="F38" s="207"/>
      <c r="G38" s="207"/>
      <c r="H38" s="207"/>
      <c r="I38" s="207"/>
      <c r="J38" s="207"/>
      <c r="K38" s="207"/>
      <c r="L38" s="207"/>
      <c r="M38" s="207"/>
      <c r="N38" s="207"/>
      <c r="O38" s="207"/>
      <c r="P38" s="207"/>
      <c r="Q38" s="207"/>
      <c r="R38" s="207"/>
      <c r="S38" s="207"/>
      <c r="T38" s="207"/>
      <c r="U38" s="207"/>
      <c r="V38" s="207"/>
      <c r="W38" s="207"/>
      <c r="X38" s="207"/>
      <c r="Y38" s="207"/>
      <c r="Z38" s="207"/>
      <c r="AA38" s="207"/>
      <c r="AB38" s="207"/>
      <c r="AC38" s="207"/>
      <c r="AD38" s="207"/>
      <c r="AE38" s="207"/>
      <c r="AF38" s="207"/>
      <c r="AG38" s="207"/>
      <c r="AH38" s="207"/>
      <c r="AI38" s="207"/>
      <c r="AJ38" s="207"/>
      <c r="AK38" s="207"/>
      <c r="AL38" s="207"/>
      <c r="AM38" s="207"/>
      <c r="AN38" s="207"/>
      <c r="AO38" s="207"/>
      <c r="AP38" s="207"/>
      <c r="AQ38" s="207"/>
      <c r="AR38" s="207"/>
      <c r="AS38" s="207"/>
      <c r="AT38" s="207"/>
      <c r="AU38" s="207"/>
      <c r="AV38" s="207"/>
      <c r="AW38" s="207"/>
      <c r="AX38" s="207"/>
      <c r="AY38" s="207"/>
      <c r="AZ38" s="207"/>
      <c r="BA38" s="207"/>
      <c r="BB38" s="207"/>
      <c r="BC38" s="207"/>
      <c r="BD38" s="207"/>
      <c r="BE38" s="207"/>
      <c r="BF38" s="207"/>
      <c r="BG38" s="207"/>
      <c r="BH38" s="207"/>
      <c r="BI38" s="207"/>
      <c r="BJ38" s="207"/>
      <c r="BK38" s="207"/>
      <c r="BL38" s="207"/>
      <c r="BM38" s="207"/>
      <c r="BN38" s="207"/>
      <c r="BO38" s="207"/>
      <c r="BP38" s="207"/>
      <c r="BQ38" s="207"/>
      <c r="BR38" s="207"/>
      <c r="BS38" s="207"/>
      <c r="BT38" s="207"/>
      <c r="BU38" s="207"/>
      <c r="BV38" s="207"/>
      <c r="BW38" s="207"/>
      <c r="BX38" s="207"/>
      <c r="BY38" s="207"/>
      <c r="BZ38" s="207"/>
      <c r="CA38" s="207"/>
      <c r="CB38" s="207"/>
      <c r="CC38" s="207"/>
      <c r="CD38" s="207"/>
      <c r="CE38" s="207"/>
      <c r="CF38" s="207"/>
      <c r="CG38" s="207"/>
      <c r="CH38" s="207"/>
      <c r="CJ38" s="207"/>
      <c r="CK38" s="207"/>
      <c r="CL38" s="207"/>
    </row>
    <row r="39" spans="1:96">
      <c r="A39" s="207"/>
      <c r="B39" s="207"/>
      <c r="C39" s="207"/>
      <c r="D39" s="207"/>
      <c r="E39" s="207"/>
      <c r="F39" s="207"/>
      <c r="G39" s="207"/>
      <c r="H39" s="207"/>
      <c r="I39" s="207"/>
      <c r="J39" s="207"/>
      <c r="K39" s="207"/>
      <c r="L39" s="207"/>
      <c r="M39" s="207"/>
      <c r="N39" s="207"/>
      <c r="O39" s="207"/>
      <c r="P39" s="207"/>
      <c r="Q39" s="207"/>
      <c r="R39" s="207"/>
      <c r="S39" s="207"/>
      <c r="T39" s="207"/>
      <c r="U39" s="207"/>
      <c r="V39" s="207"/>
      <c r="W39" s="207"/>
      <c r="X39" s="207"/>
      <c r="Y39" s="207"/>
      <c r="Z39" s="207"/>
      <c r="AA39" s="207"/>
      <c r="AB39" s="207"/>
      <c r="AC39" s="207"/>
      <c r="AD39" s="207"/>
      <c r="AE39" s="207"/>
      <c r="AF39" s="207"/>
      <c r="AG39" s="207"/>
      <c r="AH39" s="207"/>
      <c r="AI39" s="207"/>
      <c r="AJ39" s="207"/>
      <c r="AK39" s="207"/>
      <c r="AL39" s="207"/>
      <c r="AM39" s="207"/>
      <c r="AN39" s="207"/>
      <c r="AO39" s="207"/>
      <c r="AP39" s="207"/>
      <c r="AQ39" s="207"/>
      <c r="AR39" s="207"/>
      <c r="AS39" s="207"/>
      <c r="AT39" s="207"/>
      <c r="AU39" s="207"/>
      <c r="AV39" s="207"/>
      <c r="AW39" s="207"/>
      <c r="AX39" s="207"/>
      <c r="AY39" s="207"/>
      <c r="AZ39" s="207"/>
      <c r="BA39" s="207"/>
      <c r="BB39" s="207"/>
      <c r="BC39" s="207"/>
      <c r="BD39" s="207"/>
      <c r="BE39" s="207"/>
      <c r="BF39" s="207"/>
      <c r="BG39" s="207"/>
      <c r="BH39" s="207"/>
      <c r="BI39" s="207"/>
      <c r="BJ39" s="207"/>
      <c r="BK39" s="207"/>
      <c r="BL39" s="207"/>
      <c r="BM39" s="207"/>
      <c r="BN39" s="207"/>
      <c r="BO39" s="207"/>
      <c r="BP39" s="207"/>
      <c r="BQ39" s="207"/>
      <c r="BR39" s="207"/>
      <c r="BS39" s="207"/>
      <c r="BT39" s="207"/>
      <c r="BU39" s="207"/>
      <c r="BV39" s="207"/>
      <c r="BW39" s="207"/>
      <c r="BX39" s="207"/>
      <c r="BY39" s="207"/>
      <c r="BZ39" s="207"/>
      <c r="CA39" s="207"/>
      <c r="CB39" s="207"/>
      <c r="CC39" s="207"/>
      <c r="CD39" s="207"/>
      <c r="CE39" s="207"/>
      <c r="CF39" s="207"/>
      <c r="CG39" s="207"/>
      <c r="CH39" s="207"/>
      <c r="CJ39" s="207"/>
      <c r="CK39" s="207"/>
      <c r="CL39" s="207"/>
    </row>
    <row r="40" spans="1:96">
      <c r="A40" s="207"/>
      <c r="B40" s="207"/>
      <c r="C40" s="207"/>
      <c r="D40" s="207"/>
      <c r="E40" s="207"/>
      <c r="F40" s="207"/>
      <c r="G40" s="207"/>
      <c r="H40" s="207"/>
      <c r="I40" s="207"/>
      <c r="J40" s="207"/>
      <c r="K40" s="207"/>
      <c r="L40" s="207"/>
      <c r="M40" s="207"/>
      <c r="N40" s="207"/>
      <c r="O40" s="207"/>
      <c r="P40" s="207"/>
      <c r="Q40" s="207"/>
      <c r="R40" s="207"/>
      <c r="S40" s="207"/>
      <c r="T40" s="207"/>
      <c r="U40" s="207"/>
      <c r="V40" s="207"/>
      <c r="W40" s="207"/>
      <c r="X40" s="207"/>
      <c r="Y40" s="207"/>
      <c r="Z40" s="207"/>
      <c r="AA40" s="207"/>
      <c r="AB40" s="207"/>
      <c r="AC40" s="207"/>
      <c r="AD40" s="207"/>
      <c r="AE40" s="207"/>
      <c r="AF40" s="207"/>
      <c r="AG40" s="207"/>
      <c r="AH40" s="207"/>
      <c r="AI40" s="207"/>
      <c r="AJ40" s="207"/>
      <c r="AK40" s="207"/>
      <c r="AL40" s="207"/>
      <c r="AM40" s="207"/>
      <c r="AN40" s="207"/>
      <c r="AO40" s="207"/>
      <c r="AP40" s="207"/>
      <c r="AQ40" s="207"/>
      <c r="AR40" s="207"/>
      <c r="AS40" s="207"/>
      <c r="AT40" s="207"/>
      <c r="AU40" s="207"/>
      <c r="AV40" s="207"/>
      <c r="AW40" s="207"/>
      <c r="AX40" s="207"/>
      <c r="AY40" s="207"/>
      <c r="AZ40" s="207"/>
      <c r="BA40" s="207"/>
      <c r="BB40" s="207"/>
      <c r="BC40" s="207"/>
      <c r="BD40" s="207"/>
      <c r="BE40" s="207"/>
      <c r="BF40" s="207"/>
      <c r="BG40" s="207"/>
      <c r="BH40" s="207"/>
      <c r="BI40" s="207"/>
      <c r="BJ40" s="207"/>
      <c r="BK40" s="207"/>
      <c r="BL40" s="207"/>
      <c r="BM40" s="207"/>
      <c r="BN40" s="207"/>
      <c r="BO40" s="207"/>
      <c r="BP40" s="207"/>
      <c r="BQ40" s="207"/>
      <c r="BR40" s="207"/>
      <c r="BS40" s="207"/>
      <c r="BT40" s="207"/>
      <c r="BU40" s="207"/>
      <c r="BV40" s="207"/>
      <c r="BW40" s="207"/>
      <c r="BX40" s="207"/>
      <c r="BY40" s="207"/>
      <c r="BZ40" s="207"/>
      <c r="CA40" s="207"/>
      <c r="CB40" s="207"/>
      <c r="CC40" s="207"/>
      <c r="CD40" s="207"/>
      <c r="CE40" s="207"/>
      <c r="CF40" s="207"/>
      <c r="CG40" s="207"/>
      <c r="CH40" s="207"/>
      <c r="CJ40" s="207"/>
      <c r="CK40" s="207"/>
      <c r="CL40" s="207"/>
    </row>
    <row r="41" spans="1:96">
      <c r="A41" s="207"/>
      <c r="B41" s="207"/>
      <c r="C41" s="207"/>
      <c r="D41" s="207"/>
      <c r="E41" s="207"/>
      <c r="F41" s="207"/>
      <c r="G41" s="207"/>
      <c r="H41" s="207"/>
      <c r="I41" s="207"/>
      <c r="J41" s="207"/>
      <c r="K41" s="207"/>
      <c r="L41" s="207"/>
      <c r="M41" s="207"/>
      <c r="N41" s="207"/>
      <c r="O41" s="207"/>
      <c r="P41" s="207"/>
      <c r="Q41" s="207"/>
      <c r="R41" s="207"/>
      <c r="S41" s="207"/>
      <c r="T41" s="207"/>
      <c r="U41" s="207"/>
      <c r="V41" s="207"/>
      <c r="W41" s="207"/>
      <c r="X41" s="207"/>
      <c r="Y41" s="207"/>
      <c r="Z41" s="207"/>
      <c r="AA41" s="207"/>
      <c r="AB41" s="207"/>
      <c r="AC41" s="207"/>
      <c r="AD41" s="207"/>
      <c r="AE41" s="207"/>
      <c r="AF41" s="207"/>
      <c r="AG41" s="207"/>
      <c r="AH41" s="207"/>
      <c r="AI41" s="207"/>
      <c r="AJ41" s="207"/>
      <c r="AK41" s="207"/>
      <c r="AL41" s="207"/>
      <c r="AM41" s="207"/>
      <c r="AN41" s="207"/>
      <c r="AO41" s="207"/>
      <c r="AP41" s="207"/>
      <c r="AQ41" s="207"/>
      <c r="AR41" s="207"/>
      <c r="AS41" s="207"/>
      <c r="AT41" s="207"/>
      <c r="AU41" s="207"/>
      <c r="AV41" s="207"/>
      <c r="AW41" s="207"/>
      <c r="AX41" s="207"/>
      <c r="AY41" s="207"/>
      <c r="AZ41" s="207"/>
      <c r="BA41" s="207"/>
      <c r="BB41" s="207"/>
      <c r="BC41" s="207"/>
      <c r="BD41" s="207"/>
      <c r="BE41" s="207"/>
      <c r="BF41" s="207"/>
      <c r="BG41" s="207"/>
      <c r="BH41" s="207"/>
      <c r="BI41" s="207"/>
      <c r="BJ41" s="207"/>
      <c r="BK41" s="207"/>
      <c r="BL41" s="207"/>
      <c r="BM41" s="207"/>
      <c r="BN41" s="207"/>
      <c r="BO41" s="207"/>
      <c r="BP41" s="207"/>
      <c r="BQ41" s="207"/>
      <c r="BR41" s="207"/>
      <c r="BS41" s="207"/>
      <c r="BT41" s="207"/>
      <c r="BU41" s="207"/>
      <c r="BV41" s="207"/>
      <c r="BW41" s="207"/>
      <c r="BX41" s="207"/>
      <c r="BY41" s="207"/>
      <c r="BZ41" s="207"/>
      <c r="CA41" s="207"/>
      <c r="CB41" s="207"/>
      <c r="CC41" s="207"/>
      <c r="CD41" s="207"/>
      <c r="CE41" s="207"/>
      <c r="CF41" s="207"/>
      <c r="CG41" s="207"/>
      <c r="CH41" s="207"/>
      <c r="CJ41" s="207"/>
      <c r="CK41" s="207"/>
      <c r="CL41" s="207"/>
    </row>
    <row r="42" spans="1:96">
      <c r="A42" s="207"/>
      <c r="B42" s="207"/>
      <c r="C42" s="207"/>
      <c r="D42" s="207"/>
      <c r="E42" s="207"/>
      <c r="F42" s="207"/>
      <c r="G42" s="207"/>
      <c r="H42" s="207"/>
      <c r="I42" s="207"/>
      <c r="J42" s="207"/>
      <c r="K42" s="207"/>
      <c r="L42" s="207"/>
      <c r="M42" s="207"/>
      <c r="N42" s="207"/>
      <c r="O42" s="207"/>
      <c r="P42" s="207"/>
      <c r="Q42" s="207"/>
      <c r="R42" s="207"/>
      <c r="S42" s="207"/>
      <c r="T42" s="207"/>
      <c r="U42" s="207"/>
      <c r="V42" s="207"/>
      <c r="W42" s="207"/>
      <c r="X42" s="207"/>
      <c r="Y42" s="207"/>
      <c r="Z42" s="207"/>
      <c r="AA42" s="207"/>
      <c r="AB42" s="207"/>
      <c r="AC42" s="207"/>
      <c r="AD42" s="207"/>
      <c r="AE42" s="207"/>
      <c r="AF42" s="207"/>
      <c r="AG42" s="207"/>
      <c r="AH42" s="207"/>
      <c r="AI42" s="207"/>
      <c r="AJ42" s="207"/>
      <c r="AK42" s="207"/>
      <c r="AL42" s="207"/>
      <c r="AM42" s="207"/>
      <c r="AN42" s="207"/>
      <c r="AO42" s="207"/>
      <c r="AP42" s="207"/>
      <c r="AQ42" s="207"/>
      <c r="AR42" s="207"/>
      <c r="AS42" s="207"/>
      <c r="AT42" s="207"/>
      <c r="AU42" s="207"/>
      <c r="AV42" s="207"/>
      <c r="AW42" s="207"/>
      <c r="AX42" s="207"/>
      <c r="AY42" s="207"/>
      <c r="AZ42" s="207"/>
      <c r="BA42" s="207"/>
      <c r="BB42" s="207"/>
      <c r="BC42" s="207"/>
      <c r="BD42" s="207"/>
      <c r="BE42" s="207"/>
      <c r="BF42" s="207"/>
      <c r="BG42" s="207"/>
      <c r="BH42" s="207"/>
      <c r="BI42" s="207"/>
      <c r="BJ42" s="207"/>
      <c r="BK42" s="207"/>
      <c r="BL42" s="207"/>
      <c r="BM42" s="207"/>
      <c r="BN42" s="207"/>
      <c r="BO42" s="207"/>
      <c r="BP42" s="207"/>
      <c r="BQ42" s="207"/>
      <c r="BR42" s="207"/>
      <c r="BS42" s="207"/>
      <c r="BT42" s="207"/>
      <c r="BU42" s="207"/>
      <c r="BV42" s="207"/>
      <c r="BW42" s="207"/>
      <c r="BX42" s="207"/>
      <c r="BY42" s="207"/>
      <c r="BZ42" s="207"/>
      <c r="CA42" s="207"/>
      <c r="CB42" s="207"/>
      <c r="CC42" s="207"/>
      <c r="CD42" s="207"/>
      <c r="CE42" s="207"/>
      <c r="CF42" s="207"/>
      <c r="CG42" s="207"/>
      <c r="CH42" s="207"/>
      <c r="CJ42" s="207"/>
      <c r="CK42" s="207"/>
      <c r="CL42" s="207"/>
    </row>
    <row r="43" spans="1:96">
      <c r="A43" s="207"/>
      <c r="B43" s="207"/>
      <c r="C43" s="207"/>
      <c r="D43" s="207"/>
      <c r="E43" s="207"/>
      <c r="F43" s="207"/>
      <c r="G43" s="207"/>
      <c r="H43" s="207"/>
      <c r="I43" s="207"/>
      <c r="J43" s="207"/>
      <c r="K43" s="207"/>
      <c r="L43" s="207"/>
      <c r="M43" s="207"/>
      <c r="N43" s="207"/>
      <c r="O43" s="207"/>
      <c r="P43" s="207"/>
      <c r="Q43" s="207"/>
      <c r="R43" s="207"/>
      <c r="S43" s="207"/>
      <c r="T43" s="207"/>
      <c r="U43" s="207"/>
      <c r="V43" s="207"/>
      <c r="W43" s="207"/>
      <c r="X43" s="207"/>
      <c r="Y43" s="207"/>
      <c r="Z43" s="207"/>
      <c r="AA43" s="207"/>
      <c r="AB43" s="207"/>
      <c r="AC43" s="207"/>
      <c r="AD43" s="207"/>
      <c r="AE43" s="207"/>
      <c r="AF43" s="207"/>
      <c r="AG43" s="207"/>
      <c r="AH43" s="207"/>
      <c r="AI43" s="207"/>
      <c r="AJ43" s="207"/>
      <c r="AK43" s="207"/>
      <c r="AL43" s="207"/>
      <c r="AM43" s="207"/>
      <c r="AN43" s="207"/>
      <c r="AO43" s="207"/>
      <c r="AP43" s="207"/>
      <c r="AQ43" s="207"/>
      <c r="AR43" s="207"/>
      <c r="AS43" s="207"/>
      <c r="AT43" s="207"/>
      <c r="AU43" s="207"/>
      <c r="AV43" s="207"/>
      <c r="AW43" s="207"/>
      <c r="AX43" s="207"/>
      <c r="AY43" s="207"/>
      <c r="AZ43" s="207"/>
      <c r="BA43" s="207"/>
      <c r="BB43" s="207"/>
      <c r="BC43" s="207"/>
      <c r="BD43" s="207"/>
      <c r="BE43" s="207"/>
      <c r="BF43" s="207"/>
      <c r="BG43" s="207"/>
      <c r="BH43" s="207"/>
      <c r="BI43" s="207"/>
      <c r="BJ43" s="207"/>
      <c r="BK43" s="207"/>
      <c r="BL43" s="207"/>
      <c r="BM43" s="207"/>
      <c r="BN43" s="207"/>
      <c r="BO43" s="207"/>
      <c r="BP43" s="207"/>
      <c r="BQ43" s="207"/>
      <c r="BR43" s="207"/>
      <c r="BS43" s="207"/>
      <c r="BT43" s="207"/>
      <c r="BU43" s="207"/>
      <c r="BV43" s="207"/>
      <c r="BW43" s="207"/>
      <c r="BX43" s="207"/>
      <c r="BY43" s="207"/>
      <c r="BZ43" s="207"/>
      <c r="CA43" s="207"/>
      <c r="CB43" s="207"/>
      <c r="CC43" s="207"/>
      <c r="CD43" s="207"/>
      <c r="CE43" s="207"/>
      <c r="CF43" s="207"/>
      <c r="CG43" s="207"/>
      <c r="CH43" s="207"/>
      <c r="CJ43" s="207"/>
      <c r="CK43" s="207"/>
      <c r="CL43" s="207"/>
    </row>
    <row r="44" spans="1:96">
      <c r="A44" s="207"/>
      <c r="B44" s="207"/>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J44" s="207"/>
      <c r="CK44" s="207"/>
      <c r="CL44" s="207"/>
    </row>
    <row r="45" spans="1:96">
      <c r="A45" s="207"/>
      <c r="B45" s="207"/>
      <c r="C45" s="207"/>
      <c r="D45" s="207"/>
      <c r="E45" s="207"/>
      <c r="F45" s="207"/>
      <c r="G45" s="207"/>
      <c r="H45" s="207"/>
      <c r="I45" s="207"/>
      <c r="J45" s="207"/>
      <c r="K45" s="207"/>
      <c r="L45" s="207"/>
      <c r="M45" s="207"/>
      <c r="N45" s="207"/>
      <c r="O45" s="207"/>
      <c r="P45" s="207"/>
      <c r="Q45" s="207"/>
      <c r="R45" s="207"/>
      <c r="S45" s="207"/>
      <c r="T45" s="207"/>
      <c r="U45" s="207"/>
      <c r="V45" s="207"/>
      <c r="W45" s="207"/>
      <c r="X45" s="207"/>
      <c r="Y45" s="207"/>
      <c r="Z45" s="207"/>
      <c r="AA45" s="207"/>
      <c r="AB45" s="207"/>
      <c r="AC45" s="207"/>
      <c r="AD45" s="207"/>
      <c r="AE45" s="207"/>
      <c r="AF45" s="207"/>
      <c r="AG45" s="207"/>
      <c r="AH45" s="207"/>
      <c r="AI45" s="207"/>
      <c r="AJ45" s="207"/>
      <c r="AK45" s="207"/>
      <c r="AL45" s="207"/>
      <c r="AM45" s="207"/>
      <c r="AN45" s="207"/>
      <c r="AO45" s="207"/>
      <c r="AP45" s="207"/>
      <c r="AQ45" s="207"/>
      <c r="AR45" s="207"/>
      <c r="AS45" s="207"/>
      <c r="AT45" s="207"/>
      <c r="AU45" s="207"/>
      <c r="AV45" s="207"/>
      <c r="AW45" s="207"/>
      <c r="AX45" s="207"/>
      <c r="AY45" s="207"/>
      <c r="AZ45" s="207"/>
      <c r="BA45" s="207"/>
      <c r="BB45" s="207"/>
      <c r="BC45" s="207"/>
      <c r="BD45" s="207"/>
      <c r="BE45" s="207"/>
      <c r="BF45" s="207"/>
      <c r="BG45" s="207"/>
      <c r="BH45" s="207"/>
      <c r="BI45" s="207"/>
      <c r="BJ45" s="207"/>
      <c r="BK45" s="207"/>
      <c r="BL45" s="207"/>
      <c r="BM45" s="207"/>
      <c r="BN45" s="207"/>
      <c r="BO45" s="207"/>
      <c r="BP45" s="207"/>
      <c r="BQ45" s="207"/>
      <c r="BR45" s="207"/>
      <c r="BS45" s="207"/>
      <c r="BT45" s="207"/>
      <c r="BU45" s="207"/>
      <c r="BV45" s="207"/>
      <c r="BW45" s="207"/>
      <c r="BX45" s="207"/>
      <c r="BY45" s="207"/>
      <c r="BZ45" s="207"/>
      <c r="CA45" s="207"/>
      <c r="CB45" s="207"/>
      <c r="CC45" s="207"/>
      <c r="CD45" s="207"/>
      <c r="CE45" s="207"/>
      <c r="CF45" s="207"/>
      <c r="CG45" s="207"/>
      <c r="CH45" s="207"/>
      <c r="CJ45" s="207"/>
      <c r="CK45" s="207"/>
      <c r="CL45" s="207"/>
    </row>
    <row r="46" spans="1:96">
      <c r="A46" s="207"/>
      <c r="B46" s="207"/>
      <c r="C46" s="207"/>
      <c r="D46" s="207"/>
      <c r="E46" s="207"/>
      <c r="F46" s="207"/>
      <c r="G46" s="207"/>
      <c r="H46" s="207"/>
      <c r="I46" s="207"/>
      <c r="J46" s="207"/>
      <c r="K46" s="207"/>
      <c r="L46" s="207"/>
      <c r="M46" s="207"/>
      <c r="N46" s="207"/>
      <c r="O46" s="207"/>
      <c r="P46" s="207"/>
      <c r="Q46" s="207"/>
      <c r="R46" s="207"/>
      <c r="S46" s="207"/>
      <c r="T46" s="207"/>
      <c r="U46" s="207"/>
      <c r="V46" s="207"/>
      <c r="W46" s="207"/>
      <c r="X46" s="207"/>
      <c r="Y46" s="207"/>
      <c r="Z46" s="207"/>
      <c r="AA46" s="207"/>
      <c r="AB46" s="207"/>
      <c r="AC46" s="207"/>
      <c r="AD46" s="207"/>
      <c r="AE46" s="207"/>
      <c r="AF46" s="207"/>
      <c r="AG46" s="207"/>
      <c r="AH46" s="207"/>
      <c r="AI46" s="207"/>
      <c r="AJ46" s="207"/>
      <c r="AK46" s="207"/>
      <c r="AL46" s="207"/>
      <c r="AM46" s="207"/>
      <c r="AN46" s="207"/>
      <c r="AO46" s="207"/>
      <c r="AP46" s="207"/>
      <c r="AQ46" s="207"/>
      <c r="AR46" s="207"/>
      <c r="AS46" s="207"/>
      <c r="AT46" s="207"/>
      <c r="AU46" s="207"/>
      <c r="AV46" s="207"/>
      <c r="AW46" s="207"/>
      <c r="AX46" s="207"/>
      <c r="AY46" s="207"/>
      <c r="AZ46" s="207"/>
      <c r="BA46" s="207"/>
      <c r="BB46" s="207"/>
      <c r="BC46" s="207"/>
      <c r="BD46" s="207"/>
      <c r="BE46" s="207"/>
      <c r="BF46" s="207"/>
      <c r="BG46" s="207"/>
      <c r="BH46" s="207"/>
      <c r="BI46" s="207"/>
      <c r="BJ46" s="207"/>
      <c r="BK46" s="207"/>
      <c r="BL46" s="207"/>
      <c r="BM46" s="207"/>
      <c r="BN46" s="207"/>
      <c r="BO46" s="207"/>
      <c r="BP46" s="207"/>
      <c r="BQ46" s="207"/>
      <c r="BR46" s="207"/>
      <c r="BS46" s="207"/>
      <c r="BT46" s="207"/>
      <c r="BU46" s="207"/>
      <c r="BV46" s="207"/>
      <c r="BW46" s="207"/>
      <c r="BX46" s="207"/>
      <c r="BY46" s="207"/>
      <c r="BZ46" s="207"/>
      <c r="CA46" s="207"/>
      <c r="CB46" s="207"/>
      <c r="CC46" s="207"/>
      <c r="CD46" s="207"/>
      <c r="CE46" s="207"/>
      <c r="CF46" s="207"/>
      <c r="CG46" s="207"/>
      <c r="CH46" s="207"/>
      <c r="CJ46" s="207"/>
      <c r="CK46" s="207"/>
      <c r="CL46" s="207"/>
    </row>
    <row r="47" spans="1:96">
      <c r="A47" s="207"/>
      <c r="B47" s="207"/>
      <c r="C47" s="207"/>
      <c r="D47" s="207"/>
      <c r="E47" s="207"/>
      <c r="F47" s="207"/>
      <c r="G47" s="207"/>
      <c r="H47" s="207"/>
      <c r="I47" s="207"/>
      <c r="J47" s="207"/>
      <c r="K47" s="207"/>
      <c r="L47" s="207"/>
      <c r="M47" s="207"/>
      <c r="N47" s="207"/>
      <c r="O47" s="207"/>
      <c r="P47" s="207"/>
      <c r="Q47" s="207"/>
      <c r="R47" s="207"/>
      <c r="S47" s="207"/>
      <c r="T47" s="207"/>
      <c r="U47" s="207"/>
      <c r="V47" s="207"/>
      <c r="W47" s="207"/>
      <c r="X47" s="207"/>
      <c r="Y47" s="207"/>
      <c r="Z47" s="207"/>
      <c r="AA47" s="207"/>
      <c r="AB47" s="207"/>
      <c r="AC47" s="207"/>
      <c r="AD47" s="207"/>
      <c r="AE47" s="207"/>
      <c r="AF47" s="207"/>
      <c r="AG47" s="207"/>
      <c r="AH47" s="207"/>
      <c r="AI47" s="207"/>
      <c r="AJ47" s="207"/>
      <c r="AK47" s="207"/>
      <c r="AL47" s="207"/>
      <c r="AM47" s="207"/>
      <c r="AN47" s="207"/>
      <c r="AO47" s="207"/>
      <c r="AP47" s="207"/>
      <c r="AQ47" s="207"/>
      <c r="AR47" s="207"/>
      <c r="AS47" s="207"/>
      <c r="AT47" s="207"/>
      <c r="AU47" s="207"/>
      <c r="AV47" s="207"/>
      <c r="AW47" s="207"/>
      <c r="AX47" s="207"/>
      <c r="AY47" s="207"/>
      <c r="AZ47" s="207"/>
      <c r="BA47" s="207"/>
      <c r="BB47" s="207"/>
      <c r="BC47" s="207"/>
      <c r="BD47" s="207"/>
      <c r="BE47" s="207"/>
      <c r="BF47" s="207"/>
      <c r="BG47" s="207"/>
      <c r="BH47" s="207"/>
      <c r="BI47" s="207"/>
      <c r="BJ47" s="207"/>
      <c r="BK47" s="207"/>
      <c r="BL47" s="207"/>
      <c r="BM47" s="207"/>
      <c r="BN47" s="207"/>
      <c r="BO47" s="207"/>
      <c r="BP47" s="207"/>
      <c r="BQ47" s="207"/>
      <c r="BR47" s="207"/>
      <c r="BS47" s="207"/>
      <c r="BT47" s="207"/>
      <c r="BU47" s="207"/>
      <c r="BV47" s="207"/>
      <c r="BW47" s="207"/>
      <c r="BX47" s="207"/>
      <c r="BY47" s="207"/>
      <c r="BZ47" s="207"/>
      <c r="CA47" s="207"/>
      <c r="CB47" s="207"/>
      <c r="CC47" s="207"/>
      <c r="CD47" s="207"/>
      <c r="CE47" s="207"/>
      <c r="CF47" s="207"/>
      <c r="CG47" s="207"/>
      <c r="CH47" s="207"/>
      <c r="CJ47" s="207"/>
      <c r="CK47" s="207"/>
      <c r="CL47" s="207"/>
    </row>
    <row r="48" spans="1:96">
      <c r="A48" s="207"/>
      <c r="B48" s="207"/>
      <c r="C48" s="207"/>
      <c r="D48" s="207"/>
      <c r="E48" s="207"/>
      <c r="F48" s="207"/>
      <c r="G48" s="207"/>
      <c r="H48" s="207"/>
      <c r="I48" s="207"/>
      <c r="J48" s="207"/>
      <c r="K48" s="207"/>
      <c r="L48" s="207"/>
      <c r="M48" s="207"/>
      <c r="N48" s="207"/>
      <c r="O48" s="207"/>
      <c r="P48" s="207"/>
      <c r="Q48" s="207"/>
      <c r="R48" s="207"/>
      <c r="S48" s="207"/>
      <c r="T48" s="207"/>
      <c r="U48" s="207"/>
      <c r="V48" s="207"/>
      <c r="W48" s="207"/>
      <c r="X48" s="207"/>
      <c r="Y48" s="207"/>
      <c r="Z48" s="207"/>
      <c r="AA48" s="207"/>
      <c r="AB48" s="207"/>
      <c r="AC48" s="207"/>
      <c r="AD48" s="207"/>
      <c r="AE48" s="207"/>
      <c r="AF48" s="207"/>
      <c r="AG48" s="207"/>
      <c r="AH48" s="207"/>
      <c r="AI48" s="207"/>
      <c r="AJ48" s="207"/>
      <c r="AK48" s="207"/>
      <c r="AL48" s="207"/>
      <c r="AM48" s="207"/>
      <c r="AN48" s="207"/>
      <c r="AO48" s="207"/>
      <c r="AP48" s="207"/>
      <c r="AQ48" s="207"/>
      <c r="AR48" s="207"/>
      <c r="AS48" s="207"/>
      <c r="AT48" s="207"/>
      <c r="AU48" s="207"/>
      <c r="AV48" s="207"/>
      <c r="AW48" s="207"/>
      <c r="AX48" s="207"/>
      <c r="AY48" s="207"/>
      <c r="AZ48" s="207"/>
      <c r="BA48" s="207"/>
      <c r="BB48" s="207"/>
      <c r="BC48" s="207"/>
      <c r="BD48" s="207"/>
      <c r="BE48" s="207"/>
      <c r="BF48" s="207"/>
      <c r="BG48" s="207"/>
      <c r="BH48" s="207"/>
      <c r="BI48" s="207"/>
      <c r="BJ48" s="207"/>
      <c r="BK48" s="207"/>
      <c r="BL48" s="207"/>
      <c r="BM48" s="207"/>
      <c r="BN48" s="207"/>
      <c r="BO48" s="207"/>
      <c r="BP48" s="207"/>
      <c r="BQ48" s="207"/>
      <c r="BR48" s="207"/>
      <c r="BS48" s="207"/>
      <c r="BT48" s="207"/>
      <c r="BU48" s="207"/>
      <c r="BV48" s="207"/>
      <c r="BW48" s="207"/>
      <c r="BX48" s="207"/>
      <c r="BY48" s="207"/>
      <c r="BZ48" s="207"/>
      <c r="CA48" s="207"/>
      <c r="CB48" s="207"/>
      <c r="CC48" s="207"/>
      <c r="CD48" s="207"/>
      <c r="CE48" s="207"/>
      <c r="CF48" s="207"/>
      <c r="CG48" s="207"/>
      <c r="CH48" s="207"/>
      <c r="CJ48" s="207"/>
      <c r="CK48" s="207"/>
      <c r="CL48" s="207"/>
    </row>
    <row r="49" spans="1:90">
      <c r="A49" s="207"/>
      <c r="B49" s="207"/>
      <c r="C49" s="207"/>
      <c r="D49" s="207"/>
      <c r="E49" s="207"/>
      <c r="F49" s="207"/>
      <c r="G49" s="207"/>
      <c r="H49" s="207"/>
      <c r="I49" s="207"/>
      <c r="J49" s="207"/>
      <c r="K49" s="207"/>
      <c r="L49" s="207"/>
      <c r="M49" s="207"/>
      <c r="N49" s="207"/>
      <c r="O49" s="207"/>
      <c r="P49" s="207"/>
      <c r="Q49" s="207"/>
      <c r="R49" s="207"/>
      <c r="S49" s="207"/>
      <c r="T49" s="207"/>
      <c r="U49" s="207"/>
      <c r="V49" s="207"/>
      <c r="W49" s="207"/>
      <c r="X49" s="207"/>
      <c r="Y49" s="207"/>
      <c r="Z49" s="207"/>
      <c r="AA49" s="207"/>
      <c r="AB49" s="207"/>
      <c r="AC49" s="207"/>
      <c r="AD49" s="207"/>
      <c r="AE49" s="207"/>
      <c r="AF49" s="207"/>
      <c r="AG49" s="207"/>
      <c r="AH49" s="207"/>
      <c r="AI49" s="207"/>
      <c r="AJ49" s="207"/>
      <c r="AK49" s="207"/>
      <c r="AL49" s="207"/>
      <c r="AM49" s="207"/>
      <c r="AN49" s="207"/>
      <c r="AO49" s="207"/>
      <c r="AP49" s="207"/>
      <c r="AQ49" s="207"/>
      <c r="AR49" s="207"/>
      <c r="AS49" s="207"/>
      <c r="AT49" s="207"/>
      <c r="AU49" s="207"/>
      <c r="AV49" s="207"/>
      <c r="AW49" s="207"/>
      <c r="AX49" s="207"/>
      <c r="AY49" s="207"/>
      <c r="AZ49" s="207"/>
      <c r="BA49" s="207"/>
      <c r="BB49" s="207"/>
      <c r="BC49" s="207"/>
      <c r="BD49" s="207"/>
      <c r="BE49" s="207"/>
      <c r="BF49" s="207"/>
      <c r="BG49" s="207"/>
      <c r="BH49" s="207"/>
      <c r="BI49" s="207"/>
      <c r="BJ49" s="207"/>
      <c r="BK49" s="207"/>
      <c r="BL49" s="207"/>
      <c r="BM49" s="207"/>
      <c r="BN49" s="207"/>
      <c r="BO49" s="207"/>
      <c r="BP49" s="207"/>
      <c r="BQ49" s="207"/>
      <c r="BR49" s="207"/>
      <c r="BS49" s="207"/>
      <c r="BT49" s="207"/>
      <c r="BU49" s="207"/>
      <c r="BV49" s="207"/>
      <c r="BW49" s="207"/>
      <c r="BX49" s="207"/>
      <c r="BY49" s="207"/>
      <c r="BZ49" s="207"/>
      <c r="CA49" s="207"/>
      <c r="CB49" s="207"/>
      <c r="CC49" s="207"/>
      <c r="CD49" s="207"/>
      <c r="CE49" s="207"/>
      <c r="CF49" s="207"/>
      <c r="CG49" s="207"/>
      <c r="CH49" s="207"/>
      <c r="CJ49" s="207"/>
      <c r="CK49" s="207"/>
      <c r="CL49" s="207"/>
    </row>
  </sheetData>
  <sheetProtection formatColumns="0" formatRows="0"/>
  <mergeCells count="3">
    <mergeCell ref="CP5:FR5"/>
    <mergeCell ref="CI8:CI10"/>
    <mergeCell ref="B3:T3"/>
  </mergeCells>
  <conditionalFormatting sqref="CN7:CN17">
    <cfRule type="cellIs" dxfId="67" priority="6" operator="equal">
      <formula>0</formula>
    </cfRule>
  </conditionalFormatting>
  <conditionalFormatting sqref="CN19">
    <cfRule type="cellIs" dxfId="66" priority="4" operator="equal">
      <formula>0</formula>
    </cfRule>
  </conditionalFormatting>
  <conditionalFormatting sqref="CN22:CN24">
    <cfRule type="cellIs" dxfId="65" priority="3" operator="equal">
      <formula>0</formula>
    </cfRule>
  </conditionalFormatting>
  <conditionalFormatting sqref="CN26">
    <cfRule type="cellIs" dxfId="64" priority="2" operator="equal">
      <formula>0</formula>
    </cfRule>
  </conditionalFormatting>
  <conditionalFormatting sqref="E9:CF9">
    <cfRule type="expression" dxfId="63" priority="1">
      <formula>E8&lt;&gt;"Other (Specify Below)"</formula>
    </cfRule>
  </conditionalFormatting>
  <dataValidations count="2">
    <dataValidation type="custom" allowBlank="1" showErrorMessage="1" errorTitle="Input Error" error="Please enter a numeric value." sqref="E22:CF24 E19:CG19 E26:CF26 E12:CF17">
      <formula1>ISNUMBER(E12)</formula1>
    </dataValidation>
    <dataValidation type="list" allowBlank="1" showInputMessage="1" showErrorMessage="1" sqref="E11:CF11">
      <formula1>Classification_of_treatment_works</formula1>
    </dataValidation>
  </dataValidations>
  <pageMargins left="0.7" right="0.7" top="0.75" bottom="0.75" header="0.3" footer="0.3"/>
  <pageSetup paperSize="8" scale="10" fitToHeight="0" orientation="portrait" r:id="rId1"/>
  <headerFooter>
    <oddHeader>&amp;L&amp;F&amp;CSheet: &amp;A&amp;ROFFICIAL</oddHeader>
    <oddFooter>&amp;LPrinted on: &amp;D at &amp;T&amp;CPage &amp;P of &amp;N&amp;ROfwat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INDIRECT(SUBSTITUTE(Validation!$B$4," ","_"))</xm:f>
          </x14:formula1>
          <xm:sqref>E8:CF8</xm:sqref>
        </x14:dataValidation>
      </x14:dataValidations>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pageSetUpPr fitToPage="1"/>
  </sheetPr>
  <dimension ref="A1:R36"/>
  <sheetViews>
    <sheetView showGridLines="0" zoomScale="70" zoomScaleNormal="70" zoomScaleSheetLayoutView="100" workbookViewId="0"/>
  </sheetViews>
  <sheetFormatPr defaultColWidth="9" defaultRowHeight="14.25"/>
  <cols>
    <col min="1" max="1" width="1.625" style="239" customWidth="1"/>
    <col min="2" max="2" width="72.625" style="239" customWidth="1"/>
    <col min="3" max="3" width="5.5" style="239" bestFit="1" customWidth="1"/>
    <col min="4" max="4" width="4.75" style="239" bestFit="1" customWidth="1"/>
    <col min="5" max="5" width="12.75" style="239" bestFit="1" customWidth="1"/>
    <col min="6" max="6" width="2.125" style="239" customWidth="1"/>
    <col min="7" max="7" width="9.5" style="239" bestFit="1" customWidth="1"/>
    <col min="8" max="8" width="1.625" style="239" customWidth="1"/>
    <col min="9" max="9" width="29.75" style="239" customWidth="1"/>
    <col min="10" max="11" width="1.625" style="239" customWidth="1"/>
    <col min="12" max="12" width="24.625" style="239" customWidth="1"/>
    <col min="13" max="13" width="1.625" style="239" customWidth="1"/>
    <col min="14" max="14" width="20.5" style="239" hidden="1" customWidth="1"/>
    <col min="15" max="15" width="1.625" style="239" hidden="1" customWidth="1"/>
    <col min="16" max="16" width="1.625" style="239" customWidth="1"/>
    <col min="17" max="17" width="36.125" style="239" customWidth="1"/>
    <col min="18" max="18" width="15" style="239" customWidth="1"/>
    <col min="19" max="19" width="1.625" style="239" customWidth="1"/>
    <col min="20" max="16384" width="9" style="239"/>
  </cols>
  <sheetData>
    <row r="1" spans="1:18" ht="30" customHeight="1">
      <c r="B1" s="1316" t="s">
        <v>663</v>
      </c>
      <c r="C1" s="1316"/>
      <c r="D1" s="1316"/>
      <c r="E1" s="1316"/>
      <c r="F1" s="1316"/>
      <c r="G1" s="312"/>
      <c r="K1" s="258"/>
      <c r="M1" s="258"/>
      <c r="O1" s="258"/>
      <c r="Q1" s="1316" t="s">
        <v>11001</v>
      </c>
      <c r="R1" s="1316"/>
    </row>
    <row r="2" spans="1:18" ht="30" customHeight="1">
      <c r="B2" s="1316" t="str">
        <f>Validation!B4</f>
        <v>South Staffordshire Water</v>
      </c>
      <c r="C2" s="584"/>
      <c r="D2" s="584"/>
      <c r="E2" s="584"/>
      <c r="F2" s="584"/>
      <c r="G2" s="312"/>
      <c r="K2" s="258"/>
      <c r="M2" s="258"/>
      <c r="O2" s="258"/>
      <c r="Q2" s="1316"/>
      <c r="R2" s="584"/>
    </row>
    <row r="3" spans="1:18" ht="45" customHeight="1">
      <c r="B3" s="2827" t="s">
        <v>17484</v>
      </c>
      <c r="C3" s="2827"/>
      <c r="D3" s="2827"/>
      <c r="E3" s="2827"/>
      <c r="F3" s="2827"/>
      <c r="G3" s="2827"/>
      <c r="H3" s="2827"/>
      <c r="I3" s="2827"/>
      <c r="K3" s="258"/>
      <c r="L3" s="1327" t="s">
        <v>6027</v>
      </c>
      <c r="M3" s="258"/>
      <c r="O3" s="258"/>
      <c r="Q3" s="2827" t="s">
        <v>17484</v>
      </c>
      <c r="R3" s="2827"/>
    </row>
    <row r="4" spans="1:18" ht="18" customHeight="1" thickBot="1">
      <c r="B4" s="748"/>
      <c r="C4" s="748"/>
      <c r="D4" s="748"/>
      <c r="E4" s="748"/>
      <c r="F4" s="891"/>
      <c r="G4" s="312"/>
      <c r="K4" s="258"/>
      <c r="M4" s="258"/>
      <c r="N4" s="260" t="s">
        <v>6028</v>
      </c>
      <c r="O4" s="258"/>
      <c r="Q4" s="748"/>
      <c r="R4" s="748"/>
    </row>
    <row r="5" spans="1:18" ht="56.25" customHeight="1" thickTop="1" thickBot="1">
      <c r="A5" s="268"/>
      <c r="B5" s="499" t="s">
        <v>6029</v>
      </c>
      <c r="C5" s="500" t="s">
        <v>6030</v>
      </c>
      <c r="D5" s="500" t="s">
        <v>5926</v>
      </c>
      <c r="E5" s="501" t="s">
        <v>9464</v>
      </c>
      <c r="F5" s="795"/>
      <c r="G5" s="503" t="s">
        <v>6034</v>
      </c>
      <c r="H5" s="268"/>
      <c r="I5" s="503" t="s">
        <v>6035</v>
      </c>
      <c r="J5" s="268"/>
      <c r="K5" s="258"/>
      <c r="M5" s="258"/>
      <c r="N5" s="321" t="s">
        <v>6036</v>
      </c>
      <c r="O5" s="258"/>
      <c r="Q5" s="499" t="s">
        <v>6029</v>
      </c>
      <c r="R5" s="501" t="s">
        <v>9464</v>
      </c>
    </row>
    <row r="6" spans="1:18" ht="15.75" customHeight="1" thickTop="1" thickBot="1">
      <c r="A6" s="268"/>
      <c r="B6" s="410"/>
      <c r="C6" s="83"/>
      <c r="D6" s="83"/>
      <c r="E6" s="938"/>
      <c r="F6" s="207"/>
      <c r="G6" s="312"/>
      <c r="H6" s="268"/>
      <c r="I6" s="268"/>
      <c r="J6" s="268"/>
      <c r="K6" s="258"/>
      <c r="M6" s="258"/>
      <c r="O6" s="258"/>
      <c r="Q6" s="410"/>
      <c r="R6" s="938"/>
    </row>
    <row r="7" spans="1:18" ht="15.75" customHeight="1" thickTop="1" thickBot="1">
      <c r="A7" s="268"/>
      <c r="B7" s="445" t="s">
        <v>9961</v>
      </c>
      <c r="C7" s="536"/>
      <c r="D7" s="536"/>
      <c r="E7" s="536"/>
      <c r="F7" s="1329"/>
      <c r="G7" s="623"/>
      <c r="H7" s="268"/>
      <c r="I7" s="268"/>
      <c r="J7" s="268"/>
      <c r="K7" s="258"/>
      <c r="M7" s="258"/>
      <c r="O7" s="258"/>
      <c r="Q7" s="445" t="s">
        <v>9961</v>
      </c>
      <c r="R7" s="536"/>
    </row>
    <row r="8" spans="1:18" ht="15.75" customHeight="1" thickTop="1">
      <c r="A8" s="268"/>
      <c r="B8" s="505" t="s">
        <v>9962</v>
      </c>
      <c r="C8" s="329" t="s">
        <v>1096</v>
      </c>
      <c r="D8" s="329">
        <v>0</v>
      </c>
      <c r="E8" s="1859"/>
      <c r="F8" s="1329"/>
      <c r="G8" s="333" t="s">
        <v>9963</v>
      </c>
      <c r="H8" s="268"/>
      <c r="I8" s="1318"/>
      <c r="J8" s="268"/>
      <c r="K8" s="258"/>
      <c r="L8" s="1319" t="str">
        <f>IF( SUM( N8:N8 ) = 0, 0, $N$5 )</f>
        <v>Please complete all cells in row</v>
      </c>
      <c r="M8" s="258"/>
      <c r="N8" s="337">
        <f xml:space="preserve"> IF( ISNUMBER(E8 ), 0, 1 )</f>
        <v>1</v>
      </c>
      <c r="O8" s="258"/>
      <c r="Q8" s="505" t="s">
        <v>9962</v>
      </c>
      <c r="R8" s="1031" t="s">
        <v>5246</v>
      </c>
    </row>
    <row r="9" spans="1:18" ht="15.75" customHeight="1">
      <c r="A9" s="268"/>
      <c r="B9" s="514" t="s">
        <v>11266</v>
      </c>
      <c r="C9" s="338" t="s">
        <v>1096</v>
      </c>
      <c r="D9" s="338">
        <v>0</v>
      </c>
      <c r="E9" s="1420"/>
      <c r="F9" s="1329"/>
      <c r="G9" s="342" t="s">
        <v>9965</v>
      </c>
      <c r="H9" s="268"/>
      <c r="I9" s="1320"/>
      <c r="J9" s="268"/>
      <c r="K9" s="258"/>
      <c r="L9" s="1319" t="str">
        <f t="shared" ref="L9:L27" si="0">IF( SUM( N9:N9 ) = 0, 0, $N$5 )</f>
        <v>Please complete all cells in row</v>
      </c>
      <c r="M9" s="258"/>
      <c r="N9" s="337">
        <f t="shared" ref="N9:N27" si="1" xml:space="preserve"> IF( ISNUMBER(E9 ), 0, 1 )</f>
        <v>1</v>
      </c>
      <c r="O9" s="258"/>
      <c r="Q9" s="514" t="s">
        <v>9964</v>
      </c>
      <c r="R9" s="1035" t="s">
        <v>5247</v>
      </c>
    </row>
    <row r="10" spans="1:18" ht="15.75" customHeight="1">
      <c r="A10" s="268"/>
      <c r="B10" s="514" t="s">
        <v>9966</v>
      </c>
      <c r="C10" s="338" t="s">
        <v>5018</v>
      </c>
      <c r="D10" s="338">
        <v>0</v>
      </c>
      <c r="E10" s="1420"/>
      <c r="F10" s="1329"/>
      <c r="G10" s="342" t="s">
        <v>9967</v>
      </c>
      <c r="H10" s="268"/>
      <c r="I10" s="1320"/>
      <c r="J10" s="268"/>
      <c r="K10" s="258"/>
      <c r="L10" s="1319" t="str">
        <f t="shared" si="0"/>
        <v>Please complete all cells in row</v>
      </c>
      <c r="M10" s="258"/>
      <c r="N10" s="337">
        <f t="shared" si="1"/>
        <v>1</v>
      </c>
      <c r="O10" s="258"/>
      <c r="Q10" s="514" t="s">
        <v>9966</v>
      </c>
      <c r="R10" s="1035" t="s">
        <v>5248</v>
      </c>
    </row>
    <row r="11" spans="1:18" ht="15.75" customHeight="1">
      <c r="A11" s="268"/>
      <c r="B11" s="514" t="s">
        <v>9968</v>
      </c>
      <c r="C11" s="338" t="s">
        <v>1096</v>
      </c>
      <c r="D11" s="338">
        <v>0</v>
      </c>
      <c r="E11" s="1420"/>
      <c r="F11" s="1329"/>
      <c r="G11" s="342" t="s">
        <v>9969</v>
      </c>
      <c r="H11" s="268"/>
      <c r="I11" s="1419"/>
      <c r="J11" s="268"/>
      <c r="K11" s="258"/>
      <c r="L11" s="1319" t="str">
        <f t="shared" si="0"/>
        <v>Please complete all cells in row</v>
      </c>
      <c r="M11" s="258"/>
      <c r="N11" s="337">
        <f t="shared" si="1"/>
        <v>1</v>
      </c>
      <c r="O11" s="258"/>
      <c r="Q11" s="514" t="s">
        <v>9968</v>
      </c>
      <c r="R11" s="1035" t="s">
        <v>5249</v>
      </c>
    </row>
    <row r="12" spans="1:18" ht="15.75" customHeight="1">
      <c r="A12" s="268"/>
      <c r="B12" s="514" t="s">
        <v>5251</v>
      </c>
      <c r="C12" s="338" t="s">
        <v>1096</v>
      </c>
      <c r="D12" s="338">
        <v>0</v>
      </c>
      <c r="E12" s="1420"/>
      <c r="F12" s="1329"/>
      <c r="G12" s="342" t="s">
        <v>9970</v>
      </c>
      <c r="H12" s="268"/>
      <c r="I12" s="1320"/>
      <c r="J12" s="268"/>
      <c r="K12" s="258"/>
      <c r="L12" s="1319" t="str">
        <f t="shared" si="0"/>
        <v>Please complete all cells in row</v>
      </c>
      <c r="M12" s="258"/>
      <c r="N12" s="337">
        <f t="shared" si="1"/>
        <v>1</v>
      </c>
      <c r="O12" s="258"/>
      <c r="Q12" s="514" t="s">
        <v>5251</v>
      </c>
      <c r="R12" s="1420" t="s">
        <v>5250</v>
      </c>
    </row>
    <row r="13" spans="1:18" ht="15.75" customHeight="1">
      <c r="A13" s="268"/>
      <c r="B13" s="514" t="s">
        <v>5253</v>
      </c>
      <c r="C13" s="338" t="s">
        <v>1096</v>
      </c>
      <c r="D13" s="338">
        <v>0</v>
      </c>
      <c r="E13" s="1420"/>
      <c r="F13" s="1329"/>
      <c r="G13" s="342" t="s">
        <v>9971</v>
      </c>
      <c r="H13" s="268"/>
      <c r="I13" s="1320"/>
      <c r="J13" s="268"/>
      <c r="K13" s="258"/>
      <c r="L13" s="1319" t="str">
        <f t="shared" si="0"/>
        <v>Please complete all cells in row</v>
      </c>
      <c r="M13" s="258"/>
      <c r="N13" s="337">
        <f t="shared" si="1"/>
        <v>1</v>
      </c>
      <c r="O13" s="258"/>
      <c r="Q13" s="514" t="s">
        <v>5253</v>
      </c>
      <c r="R13" s="1035" t="s">
        <v>5252</v>
      </c>
    </row>
    <row r="14" spans="1:18" ht="15.75" customHeight="1">
      <c r="A14" s="268"/>
      <c r="B14" s="514" t="s">
        <v>9972</v>
      </c>
      <c r="C14" s="338" t="s">
        <v>1096</v>
      </c>
      <c r="D14" s="338">
        <v>0</v>
      </c>
      <c r="E14" s="1420"/>
      <c r="F14" s="1329"/>
      <c r="G14" s="342" t="s">
        <v>9973</v>
      </c>
      <c r="H14" s="268"/>
      <c r="I14" s="1320"/>
      <c r="J14" s="268"/>
      <c r="K14" s="258"/>
      <c r="L14" s="1319" t="str">
        <f t="shared" si="0"/>
        <v>Please complete all cells in row</v>
      </c>
      <c r="M14" s="258"/>
      <c r="N14" s="337">
        <f t="shared" si="1"/>
        <v>1</v>
      </c>
      <c r="O14" s="258"/>
      <c r="Q14" s="514" t="s">
        <v>9972</v>
      </c>
      <c r="R14" s="1035" t="s">
        <v>5254</v>
      </c>
    </row>
    <row r="15" spans="1:18" ht="15.75" customHeight="1">
      <c r="A15" s="268"/>
      <c r="B15" s="514" t="s">
        <v>9974</v>
      </c>
      <c r="C15" s="338" t="s">
        <v>1096</v>
      </c>
      <c r="D15" s="338">
        <v>0</v>
      </c>
      <c r="E15" s="1420"/>
      <c r="F15" s="1329"/>
      <c r="G15" s="342" t="s">
        <v>9975</v>
      </c>
      <c r="H15" s="268"/>
      <c r="I15" s="1421"/>
      <c r="J15" s="268"/>
      <c r="K15" s="258"/>
      <c r="L15" s="1319" t="str">
        <f t="shared" si="0"/>
        <v>Please complete all cells in row</v>
      </c>
      <c r="M15" s="258"/>
      <c r="N15" s="337">
        <f t="shared" si="1"/>
        <v>1</v>
      </c>
      <c r="O15" s="258"/>
      <c r="Q15" s="514" t="s">
        <v>9974</v>
      </c>
      <c r="R15" s="1035" t="s">
        <v>5255</v>
      </c>
    </row>
    <row r="16" spans="1:18" ht="15.75" customHeight="1">
      <c r="A16" s="268"/>
      <c r="B16" s="514" t="s">
        <v>9976</v>
      </c>
      <c r="C16" s="338" t="s">
        <v>1096</v>
      </c>
      <c r="D16" s="338">
        <v>0</v>
      </c>
      <c r="E16" s="1420"/>
      <c r="F16" s="1329"/>
      <c r="G16" s="342" t="s">
        <v>9977</v>
      </c>
      <c r="H16" s="268"/>
      <c r="I16" s="1320"/>
      <c r="J16" s="268"/>
      <c r="K16" s="258"/>
      <c r="L16" s="1319" t="str">
        <f t="shared" si="0"/>
        <v>Please complete all cells in row</v>
      </c>
      <c r="M16" s="258"/>
      <c r="N16" s="337">
        <f t="shared" si="1"/>
        <v>1</v>
      </c>
      <c r="O16" s="258"/>
      <c r="Q16" s="514" t="s">
        <v>9976</v>
      </c>
      <c r="R16" s="1035" t="s">
        <v>5256</v>
      </c>
    </row>
    <row r="17" spans="1:18" ht="15.75" customHeight="1">
      <c r="A17" s="268"/>
      <c r="B17" s="514" t="s">
        <v>9978</v>
      </c>
      <c r="C17" s="338" t="s">
        <v>1096</v>
      </c>
      <c r="D17" s="338">
        <v>0</v>
      </c>
      <c r="E17" s="1420"/>
      <c r="F17" s="1329"/>
      <c r="G17" s="342" t="s">
        <v>9979</v>
      </c>
      <c r="H17" s="268"/>
      <c r="I17" s="1320"/>
      <c r="J17" s="268"/>
      <c r="K17" s="258"/>
      <c r="L17" s="1319" t="str">
        <f t="shared" si="0"/>
        <v>Please complete all cells in row</v>
      </c>
      <c r="M17" s="258"/>
      <c r="N17" s="337">
        <f t="shared" si="1"/>
        <v>1</v>
      </c>
      <c r="O17" s="258"/>
      <c r="Q17" s="514" t="s">
        <v>9978</v>
      </c>
      <c r="R17" s="1035" t="s">
        <v>5257</v>
      </c>
    </row>
    <row r="18" spans="1:18" ht="15.75" customHeight="1">
      <c r="A18" s="268"/>
      <c r="B18" s="514" t="s">
        <v>9980</v>
      </c>
      <c r="C18" s="338" t="s">
        <v>5020</v>
      </c>
      <c r="D18" s="338">
        <v>0</v>
      </c>
      <c r="E18" s="1420"/>
      <c r="F18" s="1329"/>
      <c r="G18" s="342" t="s">
        <v>9981</v>
      </c>
      <c r="H18" s="268"/>
      <c r="I18" s="1320"/>
      <c r="J18" s="268"/>
      <c r="K18" s="258"/>
      <c r="L18" s="1319" t="str">
        <f t="shared" si="0"/>
        <v>Please complete all cells in row</v>
      </c>
      <c r="M18" s="258"/>
      <c r="N18" s="337">
        <f t="shared" si="1"/>
        <v>1</v>
      </c>
      <c r="O18" s="258"/>
      <c r="Q18" s="514" t="s">
        <v>9980</v>
      </c>
      <c r="R18" s="1422" t="s">
        <v>5258</v>
      </c>
    </row>
    <row r="19" spans="1:18" ht="15.75" customHeight="1">
      <c r="A19" s="268"/>
      <c r="B19" s="514" t="s">
        <v>9982</v>
      </c>
      <c r="C19" s="338" t="s">
        <v>5260</v>
      </c>
      <c r="D19" s="338">
        <v>2</v>
      </c>
      <c r="E19" s="1423"/>
      <c r="F19" s="1329"/>
      <c r="G19" s="342" t="s">
        <v>9983</v>
      </c>
      <c r="H19" s="268"/>
      <c r="I19" s="1320"/>
      <c r="J19" s="268"/>
      <c r="K19" s="258"/>
      <c r="L19" s="1319" t="str">
        <f t="shared" si="0"/>
        <v>Please complete all cells in row</v>
      </c>
      <c r="M19" s="258"/>
      <c r="N19" s="337">
        <f t="shared" si="1"/>
        <v>1</v>
      </c>
      <c r="O19" s="258"/>
      <c r="Q19" s="514" t="s">
        <v>9982</v>
      </c>
      <c r="R19" s="1035" t="s">
        <v>5259</v>
      </c>
    </row>
    <row r="20" spans="1:18" ht="15.75" customHeight="1">
      <c r="A20" s="268"/>
      <c r="B20" s="514" t="s">
        <v>9984</v>
      </c>
      <c r="C20" s="338" t="s">
        <v>5260</v>
      </c>
      <c r="D20" s="338">
        <v>2</v>
      </c>
      <c r="E20" s="1423"/>
      <c r="F20" s="1329"/>
      <c r="G20" s="342" t="s">
        <v>9985</v>
      </c>
      <c r="H20" s="268"/>
      <c r="I20" s="1419"/>
      <c r="J20" s="268"/>
      <c r="K20" s="258"/>
      <c r="L20" s="1319" t="str">
        <f t="shared" si="0"/>
        <v>Please complete all cells in row</v>
      </c>
      <c r="M20" s="258"/>
      <c r="N20" s="337">
        <f t="shared" si="1"/>
        <v>1</v>
      </c>
      <c r="O20" s="258"/>
      <c r="Q20" s="514" t="s">
        <v>9984</v>
      </c>
      <c r="R20" s="1423" t="s">
        <v>5261</v>
      </c>
    </row>
    <row r="21" spans="1:18" ht="15.75" customHeight="1">
      <c r="A21" s="268"/>
      <c r="B21" s="514" t="s">
        <v>9986</v>
      </c>
      <c r="C21" s="338" t="s">
        <v>5020</v>
      </c>
      <c r="D21" s="338">
        <v>0</v>
      </c>
      <c r="E21" s="1420"/>
      <c r="F21" s="1329"/>
      <c r="G21" s="342" t="s">
        <v>9987</v>
      </c>
      <c r="H21" s="268"/>
      <c r="I21" s="1320"/>
      <c r="J21" s="268"/>
      <c r="K21" s="258"/>
      <c r="L21" s="1319" t="str">
        <f t="shared" si="0"/>
        <v>Please complete all cells in row</v>
      </c>
      <c r="M21" s="258"/>
      <c r="N21" s="337">
        <f t="shared" si="1"/>
        <v>1</v>
      </c>
      <c r="O21" s="258"/>
      <c r="Q21" s="514" t="s">
        <v>9986</v>
      </c>
      <c r="R21" s="1035" t="s">
        <v>5262</v>
      </c>
    </row>
    <row r="22" spans="1:18" ht="15.75" customHeight="1">
      <c r="A22" s="268"/>
      <c r="B22" s="514" t="s">
        <v>9988</v>
      </c>
      <c r="C22" s="338" t="s">
        <v>5020</v>
      </c>
      <c r="D22" s="338">
        <v>0</v>
      </c>
      <c r="E22" s="1420"/>
      <c r="F22" s="1329"/>
      <c r="G22" s="342" t="s">
        <v>9989</v>
      </c>
      <c r="H22" s="268"/>
      <c r="I22" s="1320"/>
      <c r="J22" s="268"/>
      <c r="K22" s="258"/>
      <c r="L22" s="1319" t="str">
        <f t="shared" si="0"/>
        <v>Please complete all cells in row</v>
      </c>
      <c r="M22" s="258"/>
      <c r="N22" s="337">
        <f t="shared" si="1"/>
        <v>1</v>
      </c>
      <c r="O22" s="258"/>
      <c r="Q22" s="514" t="s">
        <v>9988</v>
      </c>
      <c r="R22" s="1035" t="s">
        <v>5263</v>
      </c>
    </row>
    <row r="23" spans="1:18" ht="15.75" customHeight="1">
      <c r="A23" s="268"/>
      <c r="B23" s="514" t="s">
        <v>9990</v>
      </c>
      <c r="C23" s="338" t="s">
        <v>5020</v>
      </c>
      <c r="D23" s="338">
        <v>0</v>
      </c>
      <c r="E23" s="1420"/>
      <c r="F23" s="1329"/>
      <c r="G23" s="342" t="s">
        <v>9991</v>
      </c>
      <c r="H23" s="268"/>
      <c r="I23" s="1320"/>
      <c r="J23" s="268"/>
      <c r="K23" s="258"/>
      <c r="L23" s="1319" t="str">
        <f t="shared" si="0"/>
        <v>Please complete all cells in row</v>
      </c>
      <c r="M23" s="258"/>
      <c r="N23" s="337">
        <f t="shared" si="1"/>
        <v>1</v>
      </c>
      <c r="O23" s="258"/>
      <c r="Q23" s="514" t="s">
        <v>9990</v>
      </c>
      <c r="R23" s="1422" t="s">
        <v>5264</v>
      </c>
    </row>
    <row r="24" spans="1:18" ht="15.75" customHeight="1">
      <c r="A24" s="268"/>
      <c r="B24" s="514" t="s">
        <v>9992</v>
      </c>
      <c r="C24" s="338" t="s">
        <v>5020</v>
      </c>
      <c r="D24" s="338">
        <v>0</v>
      </c>
      <c r="E24" s="1420"/>
      <c r="F24" s="1329"/>
      <c r="G24" s="342" t="s">
        <v>9993</v>
      </c>
      <c r="H24" s="268"/>
      <c r="I24" s="1320"/>
      <c r="J24" s="268"/>
      <c r="K24" s="258"/>
      <c r="L24" s="1319" t="str">
        <f t="shared" si="0"/>
        <v>Please complete all cells in row</v>
      </c>
      <c r="M24" s="258"/>
      <c r="N24" s="337">
        <f t="shared" si="1"/>
        <v>1</v>
      </c>
      <c r="O24" s="258"/>
      <c r="Q24" s="514" t="s">
        <v>9992</v>
      </c>
      <c r="R24" s="1422" t="s">
        <v>5265</v>
      </c>
    </row>
    <row r="25" spans="1:18" ht="15.75" customHeight="1">
      <c r="A25" s="268"/>
      <c r="B25" s="514" t="s">
        <v>9994</v>
      </c>
      <c r="C25" s="338" t="s">
        <v>5020</v>
      </c>
      <c r="D25" s="338">
        <v>0</v>
      </c>
      <c r="E25" s="1420"/>
      <c r="F25" s="1329"/>
      <c r="G25" s="342" t="s">
        <v>9995</v>
      </c>
      <c r="H25" s="268"/>
      <c r="I25" s="1320"/>
      <c r="J25" s="268"/>
      <c r="K25" s="258"/>
      <c r="L25" s="1319" t="str">
        <f t="shared" si="0"/>
        <v>Please complete all cells in row</v>
      </c>
      <c r="M25" s="258"/>
      <c r="N25" s="337">
        <f t="shared" si="1"/>
        <v>1</v>
      </c>
      <c r="O25" s="258"/>
      <c r="Q25" s="514" t="s">
        <v>9994</v>
      </c>
      <c r="R25" s="1422" t="s">
        <v>5266</v>
      </c>
    </row>
    <row r="26" spans="1:18" ht="15.75" customHeight="1">
      <c r="A26" s="268"/>
      <c r="B26" s="514" t="s">
        <v>9996</v>
      </c>
      <c r="C26" s="338" t="s">
        <v>5020</v>
      </c>
      <c r="D26" s="338">
        <v>0</v>
      </c>
      <c r="E26" s="1420"/>
      <c r="F26" s="1329"/>
      <c r="G26" s="342" t="s">
        <v>9997</v>
      </c>
      <c r="H26" s="268"/>
      <c r="I26" s="1320"/>
      <c r="J26" s="268"/>
      <c r="K26" s="258"/>
      <c r="L26" s="1319" t="str">
        <f t="shared" si="0"/>
        <v>Please complete all cells in row</v>
      </c>
      <c r="M26" s="258"/>
      <c r="N26" s="337">
        <f t="shared" si="1"/>
        <v>1</v>
      </c>
      <c r="O26" s="258"/>
      <c r="Q26" s="514" t="s">
        <v>9996</v>
      </c>
      <c r="R26" s="1422" t="s">
        <v>5267</v>
      </c>
    </row>
    <row r="27" spans="1:18" ht="15.75" customHeight="1">
      <c r="A27" s="268"/>
      <c r="B27" s="514" t="s">
        <v>9998</v>
      </c>
      <c r="C27" s="338" t="s">
        <v>5020</v>
      </c>
      <c r="D27" s="338">
        <v>0</v>
      </c>
      <c r="E27" s="1420"/>
      <c r="F27" s="1329"/>
      <c r="G27" s="342" t="s">
        <v>9999</v>
      </c>
      <c r="H27" s="268"/>
      <c r="I27" s="1320"/>
      <c r="J27" s="268"/>
      <c r="K27" s="258"/>
      <c r="L27" s="1319" t="str">
        <f t="shared" si="0"/>
        <v>Please complete all cells in row</v>
      </c>
      <c r="M27" s="258"/>
      <c r="N27" s="337">
        <f t="shared" si="1"/>
        <v>1</v>
      </c>
      <c r="O27" s="258"/>
      <c r="Q27" s="514" t="s">
        <v>9998</v>
      </c>
      <c r="R27" s="1422" t="s">
        <v>5268</v>
      </c>
    </row>
    <row r="28" spans="1:18" ht="15.75" customHeight="1">
      <c r="A28" s="268"/>
      <c r="B28" s="514" t="s">
        <v>10000</v>
      </c>
      <c r="C28" s="338" t="s">
        <v>5020</v>
      </c>
      <c r="D28" s="338">
        <v>0</v>
      </c>
      <c r="E28" s="1860">
        <f>IFERROR(SUM(E23:E27),0)</f>
        <v>0</v>
      </c>
      <c r="F28" s="1329"/>
      <c r="G28" s="342" t="s">
        <v>10001</v>
      </c>
      <c r="H28" s="268"/>
      <c r="I28" s="1320"/>
      <c r="J28" s="268"/>
      <c r="K28" s="258"/>
      <c r="M28" s="258"/>
      <c r="O28" s="258"/>
      <c r="Q28" s="514" t="s">
        <v>10000</v>
      </c>
      <c r="R28" s="1424" t="s">
        <v>5269</v>
      </c>
    </row>
    <row r="29" spans="1:18" ht="15.75" customHeight="1" thickBot="1">
      <c r="A29" s="268"/>
      <c r="B29" s="517" t="s">
        <v>10002</v>
      </c>
      <c r="C29" s="407" t="s">
        <v>5020</v>
      </c>
      <c r="D29" s="407">
        <v>0</v>
      </c>
      <c r="E29" s="1861"/>
      <c r="F29" s="1329"/>
      <c r="G29" s="408" t="s">
        <v>10003</v>
      </c>
      <c r="H29" s="268"/>
      <c r="I29" s="1324"/>
      <c r="J29" s="268"/>
      <c r="K29" s="258"/>
      <c r="L29" s="1319" t="str">
        <f>IF( SUM( N29:N29 ) = 0, 0, $N$5 )</f>
        <v>Please complete all cells in row</v>
      </c>
      <c r="M29" s="258"/>
      <c r="N29" s="337">
        <f xml:space="preserve"> IF( ISNUMBER(E29 ), 0, 1 )</f>
        <v>1</v>
      </c>
      <c r="O29" s="258"/>
      <c r="Q29" s="517" t="s">
        <v>10002</v>
      </c>
      <c r="R29" s="1425" t="s">
        <v>5270</v>
      </c>
    </row>
    <row r="30" spans="1:18" ht="16.5" thickTop="1">
      <c r="A30" s="268"/>
      <c r="B30" s="1359"/>
      <c r="C30" s="1426"/>
      <c r="D30" s="1426"/>
      <c r="E30" s="401"/>
      <c r="F30" s="110"/>
      <c r="G30" s="312"/>
      <c r="H30" s="268"/>
      <c r="I30" s="268"/>
      <c r="J30" s="268"/>
    </row>
    <row r="31" spans="1:18" ht="15">
      <c r="A31" s="268"/>
      <c r="B31" s="268"/>
      <c r="C31" s="268"/>
      <c r="D31" s="268"/>
      <c r="E31" s="268"/>
      <c r="F31" s="268"/>
      <c r="G31" s="268"/>
      <c r="H31" s="268"/>
      <c r="I31" s="268"/>
      <c r="J31" s="268"/>
    </row>
    <row r="32" spans="1:18" ht="15">
      <c r="A32" s="268"/>
      <c r="B32" s="268"/>
      <c r="C32" s="268"/>
      <c r="D32" s="268"/>
      <c r="E32" s="268"/>
      <c r="F32" s="268"/>
      <c r="G32" s="268"/>
      <c r="H32" s="268"/>
      <c r="I32" s="268"/>
      <c r="J32" s="268"/>
    </row>
    <row r="33" spans="1:10" ht="15">
      <c r="A33" s="268"/>
      <c r="B33" s="268"/>
      <c r="C33" s="268"/>
      <c r="D33" s="268"/>
      <c r="E33" s="268"/>
      <c r="F33" s="268"/>
      <c r="G33" s="268"/>
      <c r="H33" s="268"/>
      <c r="I33" s="268"/>
      <c r="J33" s="268"/>
    </row>
    <row r="34" spans="1:10" ht="15">
      <c r="A34" s="268"/>
      <c r="B34" s="268"/>
      <c r="C34" s="268"/>
      <c r="D34" s="268"/>
      <c r="E34" s="268"/>
      <c r="F34" s="268"/>
      <c r="G34" s="268"/>
      <c r="H34" s="268"/>
      <c r="I34" s="268"/>
      <c r="J34" s="268"/>
    </row>
    <row r="35" spans="1:10" ht="15">
      <c r="A35" s="268"/>
      <c r="B35" s="268"/>
      <c r="C35" s="268"/>
      <c r="D35" s="268"/>
      <c r="E35" s="268"/>
      <c r="F35" s="268"/>
      <c r="G35" s="268"/>
      <c r="H35" s="268"/>
      <c r="I35" s="268"/>
      <c r="J35" s="268"/>
    </row>
    <row r="36" spans="1:10" ht="15">
      <c r="A36" s="268"/>
      <c r="B36" s="268"/>
      <c r="C36" s="268"/>
      <c r="D36" s="268"/>
      <c r="E36" s="268"/>
      <c r="F36" s="268"/>
      <c r="G36" s="268"/>
      <c r="H36" s="268"/>
      <c r="I36" s="268"/>
      <c r="J36" s="268"/>
    </row>
  </sheetData>
  <sheetProtection formatColumns="0" formatRows="0"/>
  <mergeCells count="2">
    <mergeCell ref="B3:I3"/>
    <mergeCell ref="Q3:R3"/>
  </mergeCells>
  <conditionalFormatting sqref="L8:L27">
    <cfRule type="cellIs" dxfId="62" priority="3" operator="equal">
      <formula>0</formula>
    </cfRule>
  </conditionalFormatting>
  <conditionalFormatting sqref="L29">
    <cfRule type="cellIs" dxfId="61" priority="1" operator="equal">
      <formula>0</formula>
    </cfRule>
  </conditionalFormatting>
  <dataValidations count="1">
    <dataValidation type="custom" allowBlank="1" showErrorMessage="1" errorTitle="Input Error" error="Please input a numeric value." sqref="E29 E12:E27 E8:E9">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pageSetUpPr fitToPage="1"/>
  </sheetPr>
  <dimension ref="A1:CO45"/>
  <sheetViews>
    <sheetView showGridLines="0" zoomScale="55" zoomScaleNormal="55" zoomScaleSheetLayoutView="100" workbookViewId="0"/>
  </sheetViews>
  <sheetFormatPr defaultColWidth="9" defaultRowHeight="14.25"/>
  <cols>
    <col min="1" max="1" width="1.625" style="239" customWidth="1"/>
    <col min="2" max="2" width="87.625" style="239" bestFit="1" customWidth="1"/>
    <col min="3" max="3" width="17.75" style="239" customWidth="1"/>
    <col min="4" max="4" width="6.75" style="239" customWidth="1"/>
    <col min="5" max="5" width="8.75" style="239" bestFit="1" customWidth="1"/>
    <col min="6" max="6" width="9.75" style="239" bestFit="1" customWidth="1"/>
    <col min="7" max="7" width="10.25" style="239" bestFit="1" customWidth="1"/>
    <col min="8" max="11" width="3.75" style="239" bestFit="1" customWidth="1"/>
    <col min="12" max="12" width="10.75" style="239" customWidth="1"/>
    <col min="13" max="13" width="1.625" style="239" customWidth="1"/>
    <col min="14" max="14" width="10.125" style="239" bestFit="1" customWidth="1"/>
    <col min="15" max="15" width="15.125" style="239" bestFit="1" customWidth="1"/>
    <col min="16" max="16" width="7.25" style="239" bestFit="1" customWidth="1"/>
    <col min="17" max="17" width="9.75" style="239" bestFit="1" customWidth="1"/>
    <col min="18" max="18" width="11" style="239" customWidth="1"/>
    <col min="19" max="19" width="8.25" style="239" bestFit="1" customWidth="1"/>
    <col min="20" max="20" width="14.5" style="239" bestFit="1" customWidth="1"/>
    <col min="21" max="21" width="15.625" style="239" bestFit="1" customWidth="1"/>
    <col min="22" max="22" width="8.25" style="239" bestFit="1" customWidth="1"/>
    <col min="23" max="23" width="9.75" style="239" bestFit="1" customWidth="1"/>
    <col min="24" max="24" width="10.75" style="239" customWidth="1"/>
    <col min="25" max="25" width="8.25" style="239" bestFit="1" customWidth="1"/>
    <col min="26" max="26" width="13.25" style="239" bestFit="1" customWidth="1"/>
    <col min="27" max="27" width="14.5" style="239" bestFit="1" customWidth="1"/>
    <col min="28" max="28" width="8.125" style="239" bestFit="1" customWidth="1"/>
    <col min="29" max="29" width="9.75" style="239" bestFit="1" customWidth="1"/>
    <col min="30" max="30" width="10.75" style="239" customWidth="1"/>
    <col min="31" max="31" width="1.625" style="239" customWidth="1"/>
    <col min="32" max="32" width="13.25" style="239" customWidth="1"/>
    <col min="33" max="33" width="1.625" style="239" customWidth="1"/>
    <col min="34" max="34" width="29.5" style="239" bestFit="1" customWidth="1"/>
    <col min="35" max="36" width="1.625" style="239" customWidth="1"/>
    <col min="37" max="37" width="20.625" style="239" customWidth="1"/>
    <col min="38" max="38" width="1.625" style="239" customWidth="1"/>
    <col min="39" max="39" width="20.5" style="239" hidden="1" customWidth="1"/>
    <col min="40" max="40" width="7.5" style="239" hidden="1" customWidth="1"/>
    <col min="41" max="41" width="10.125" style="239" hidden="1" customWidth="1"/>
    <col min="42" max="42" width="7.5" style="239" hidden="1" customWidth="1"/>
    <col min="43" max="43" width="9" style="239" hidden="1" customWidth="1"/>
    <col min="44" max="45" width="9.625" style="239" hidden="1" customWidth="1"/>
    <col min="46" max="47" width="8.625" style="239" hidden="1" customWidth="1"/>
    <col min="48" max="55" width="8.125" style="239" hidden="1" customWidth="1"/>
    <col min="56" max="56" width="7.625" style="239" hidden="1" customWidth="1"/>
    <col min="57" max="57" width="8.125" style="239" hidden="1" customWidth="1"/>
    <col min="58" max="59" width="7.125" style="239" hidden="1" customWidth="1"/>
    <col min="60" max="60" width="6.625" style="239" hidden="1" customWidth="1"/>
    <col min="61" max="61" width="5" style="239" hidden="1" customWidth="1"/>
    <col min="62" max="63" width="6" style="239" hidden="1" customWidth="1"/>
    <col min="64" max="64" width="1.625" style="239" hidden="1" customWidth="1"/>
    <col min="65" max="65" width="1.625" style="239" customWidth="1"/>
    <col min="66" max="66" width="40" style="239" customWidth="1"/>
    <col min="67" max="74" width="12.5" style="239" customWidth="1"/>
    <col min="75" max="75" width="1.5" style="239" customWidth="1"/>
    <col min="76" max="92" width="12.5" style="239" customWidth="1"/>
    <col min="93" max="93" width="1.625" style="239" customWidth="1"/>
    <col min="94" max="16384" width="9" style="239"/>
  </cols>
  <sheetData>
    <row r="1" spans="1:93" ht="30" customHeight="1">
      <c r="B1" s="1316" t="s">
        <v>664</v>
      </c>
      <c r="C1" s="1316"/>
      <c r="D1" s="1316"/>
      <c r="E1" s="1316"/>
      <c r="F1" s="1316"/>
      <c r="G1" s="1316"/>
      <c r="H1" s="1316"/>
      <c r="I1" s="1316"/>
      <c r="J1" s="1316"/>
      <c r="K1" s="1316"/>
      <c r="L1" s="1316"/>
      <c r="M1" s="1316"/>
      <c r="N1" s="1316"/>
      <c r="O1" s="1316"/>
      <c r="P1" s="1316"/>
      <c r="Q1" s="1316"/>
      <c r="R1" s="1316"/>
      <c r="S1" s="1316"/>
      <c r="T1" s="1316"/>
      <c r="U1" s="1316"/>
      <c r="V1" s="1316"/>
      <c r="W1" s="1316"/>
      <c r="X1" s="1316"/>
      <c r="Y1" s="1316"/>
      <c r="Z1" s="1316"/>
      <c r="AA1" s="799"/>
      <c r="AJ1" s="258"/>
      <c r="AL1" s="258"/>
      <c r="BL1" s="258"/>
      <c r="BN1" s="1316" t="s">
        <v>11001</v>
      </c>
      <c r="BO1" s="1316"/>
      <c r="BP1" s="1316"/>
      <c r="BQ1" s="1316"/>
      <c r="BR1" s="1316"/>
      <c r="BS1" s="1316"/>
      <c r="BT1" s="1316"/>
      <c r="BU1" s="1316"/>
      <c r="BV1" s="1316"/>
      <c r="BW1" s="1316"/>
      <c r="BX1" s="1316"/>
      <c r="BY1" s="1316"/>
      <c r="BZ1" s="1316"/>
      <c r="CA1" s="1316"/>
      <c r="CB1" s="1316"/>
      <c r="CC1" s="1316"/>
      <c r="CD1" s="1316"/>
      <c r="CE1" s="1316"/>
      <c r="CF1" s="1316"/>
      <c r="CG1" s="1316"/>
      <c r="CH1" s="1316"/>
      <c r="CI1" s="1316"/>
      <c r="CJ1" s="1316"/>
      <c r="CK1" s="799"/>
    </row>
    <row r="2" spans="1:93" ht="30" customHeight="1">
      <c r="B2" s="1316" t="str">
        <f>Validation!B4</f>
        <v>South Staffordshire Water</v>
      </c>
      <c r="C2" s="584"/>
      <c r="D2" s="584"/>
      <c r="E2" s="584"/>
      <c r="F2" s="584"/>
      <c r="G2" s="584"/>
      <c r="H2" s="584"/>
      <c r="I2" s="584"/>
      <c r="J2" s="584"/>
      <c r="K2" s="584"/>
      <c r="L2" s="584"/>
      <c r="M2" s="584"/>
      <c r="N2" s="584"/>
      <c r="O2" s="584"/>
      <c r="P2" s="584"/>
      <c r="Q2" s="584"/>
      <c r="R2" s="584"/>
      <c r="S2" s="584"/>
      <c r="T2" s="584"/>
      <c r="U2" s="584"/>
      <c r="V2" s="584"/>
      <c r="W2" s="584"/>
      <c r="X2" s="584"/>
      <c r="Y2" s="584"/>
      <c r="Z2" s="584"/>
      <c r="AJ2" s="258"/>
      <c r="AL2" s="258"/>
      <c r="BL2" s="258"/>
      <c r="BN2" s="1316" t="s">
        <v>12</v>
      </c>
      <c r="BO2" s="584"/>
      <c r="BP2" s="584"/>
      <c r="BQ2" s="584"/>
      <c r="BR2" s="584"/>
      <c r="BS2" s="584"/>
      <c r="BT2" s="584"/>
      <c r="BU2" s="584"/>
      <c r="BV2" s="584"/>
      <c r="BW2" s="584"/>
      <c r="BX2" s="584"/>
      <c r="BY2" s="584"/>
      <c r="BZ2" s="584"/>
      <c r="CA2" s="584"/>
      <c r="CB2" s="584"/>
      <c r="CC2" s="584"/>
      <c r="CD2" s="584"/>
      <c r="CE2" s="584"/>
      <c r="CF2" s="584"/>
      <c r="CG2" s="584"/>
      <c r="CH2" s="584"/>
      <c r="CI2" s="584"/>
      <c r="CJ2" s="584"/>
    </row>
    <row r="3" spans="1:93" ht="45" customHeight="1">
      <c r="B3" s="2925" t="s">
        <v>17485</v>
      </c>
      <c r="C3" s="2925"/>
      <c r="D3" s="2925"/>
      <c r="E3" s="2925"/>
      <c r="F3" s="2925"/>
      <c r="G3" s="2925"/>
      <c r="H3" s="2925"/>
      <c r="I3" s="2925"/>
      <c r="J3" s="2925"/>
      <c r="K3" s="2925"/>
      <c r="L3" s="2925"/>
      <c r="M3" s="2925"/>
      <c r="N3" s="2925"/>
      <c r="O3" s="2925"/>
      <c r="P3" s="2925"/>
      <c r="Q3" s="2925"/>
      <c r="R3" s="2925"/>
      <c r="S3" s="2925"/>
      <c r="T3" s="2925"/>
      <c r="U3" s="2925"/>
      <c r="V3" s="2925"/>
      <c r="W3" s="2925"/>
      <c r="X3" s="2925"/>
      <c r="Y3" s="2925"/>
      <c r="Z3" s="2925"/>
      <c r="AA3" s="2925"/>
      <c r="AB3" s="2925"/>
      <c r="AC3" s="2925"/>
      <c r="AD3" s="2925"/>
      <c r="AE3" s="2925"/>
      <c r="AF3" s="2925"/>
      <c r="AG3" s="2925"/>
      <c r="AH3" s="2925"/>
      <c r="AJ3" s="258"/>
      <c r="AK3" s="1327" t="s">
        <v>6027</v>
      </c>
      <c r="AL3" s="258"/>
      <c r="BL3" s="258"/>
      <c r="BN3" s="2925" t="s">
        <v>17485</v>
      </c>
      <c r="BO3" s="2925"/>
      <c r="BP3" s="2925"/>
      <c r="BQ3" s="2925"/>
      <c r="BR3" s="2925"/>
      <c r="BS3" s="2925"/>
      <c r="BT3" s="2925"/>
      <c r="BU3" s="2925"/>
      <c r="BV3" s="2925"/>
      <c r="BW3" s="2925"/>
      <c r="BX3" s="2925"/>
      <c r="BY3" s="2925"/>
      <c r="BZ3" s="2925"/>
      <c r="CA3" s="2925"/>
      <c r="CB3" s="2925"/>
      <c r="CC3" s="2925"/>
      <c r="CD3" s="2925"/>
      <c r="CE3" s="2925"/>
      <c r="CF3" s="2925"/>
      <c r="CG3" s="2925"/>
      <c r="CH3" s="2925"/>
      <c r="CI3" s="2925"/>
      <c r="CJ3" s="2925"/>
      <c r="CK3" s="2925"/>
      <c r="CL3" s="2925"/>
      <c r="CM3" s="2925"/>
      <c r="CN3" s="2925"/>
      <c r="CO3" s="1427"/>
    </row>
    <row r="4" spans="1:93" ht="17.25" customHeight="1" thickBot="1">
      <c r="B4" s="748"/>
      <c r="C4" s="748"/>
      <c r="D4" s="748"/>
      <c r="E4" s="748"/>
      <c r="F4" s="748"/>
      <c r="G4" s="748"/>
      <c r="H4" s="748"/>
      <c r="I4" s="748"/>
      <c r="J4" s="748"/>
      <c r="K4" s="748"/>
      <c r="L4" s="748"/>
      <c r="M4" s="748"/>
      <c r="N4" s="748"/>
      <c r="O4" s="748"/>
      <c r="P4" s="748"/>
      <c r="Q4" s="748"/>
      <c r="R4" s="748"/>
      <c r="S4" s="748"/>
      <c r="T4" s="748"/>
      <c r="U4" s="748"/>
      <c r="V4" s="748"/>
      <c r="W4" s="748"/>
      <c r="X4" s="748"/>
      <c r="Y4" s="748"/>
      <c r="Z4" s="748"/>
      <c r="AJ4" s="258"/>
      <c r="AL4" s="258"/>
      <c r="AM4" s="2911" t="s">
        <v>6028</v>
      </c>
      <c r="AN4" s="2911"/>
      <c r="AO4" s="2911"/>
      <c r="AP4" s="2911"/>
      <c r="AQ4" s="2911"/>
      <c r="AR4" s="2911"/>
      <c r="AS4" s="2911"/>
      <c r="AT4" s="2911"/>
      <c r="AU4" s="2911"/>
      <c r="AV4" s="2911"/>
      <c r="AW4" s="2911"/>
      <c r="AX4" s="2911"/>
      <c r="AY4" s="2911"/>
      <c r="AZ4" s="2911"/>
      <c r="BA4" s="2911"/>
      <c r="BB4" s="2911"/>
      <c r="BC4" s="2911"/>
      <c r="BD4" s="2911"/>
      <c r="BE4" s="2911"/>
      <c r="BF4" s="2911"/>
      <c r="BG4" s="2911"/>
      <c r="BH4" s="2911"/>
      <c r="BI4" s="2911"/>
      <c r="BJ4" s="2911"/>
      <c r="BK4" s="2911"/>
      <c r="BL4" s="258"/>
      <c r="BN4" s="748"/>
      <c r="BO4" s="748"/>
      <c r="BP4" s="748"/>
      <c r="BQ4" s="748"/>
      <c r="BR4" s="748"/>
      <c r="BS4" s="748"/>
      <c r="BT4" s="748"/>
      <c r="BU4" s="748"/>
      <c r="BV4" s="748"/>
      <c r="BW4" s="748"/>
      <c r="BX4" s="748"/>
      <c r="BY4" s="748"/>
      <c r="BZ4" s="748"/>
      <c r="CA4" s="748"/>
      <c r="CB4" s="748"/>
      <c r="CC4" s="748"/>
      <c r="CD4" s="748"/>
      <c r="CE4" s="748"/>
      <c r="CF4" s="748"/>
      <c r="CG4" s="748"/>
      <c r="CH4" s="748"/>
      <c r="CI4" s="748"/>
      <c r="CJ4" s="748"/>
    </row>
    <row r="5" spans="1:93" ht="15" customHeight="1" thickTop="1">
      <c r="A5" s="268"/>
      <c r="B5" s="2731" t="s">
        <v>6029</v>
      </c>
      <c r="C5" s="2712" t="s">
        <v>6030</v>
      </c>
      <c r="D5" s="2712" t="s">
        <v>5926</v>
      </c>
      <c r="E5" s="2712" t="s">
        <v>10004</v>
      </c>
      <c r="F5" s="2712"/>
      <c r="G5" s="2712"/>
      <c r="H5" s="2712"/>
      <c r="I5" s="2712"/>
      <c r="J5" s="2712"/>
      <c r="K5" s="2712"/>
      <c r="L5" s="2714"/>
      <c r="M5" s="1428"/>
      <c r="N5" s="2731" t="s">
        <v>10005</v>
      </c>
      <c r="O5" s="2712"/>
      <c r="P5" s="2712"/>
      <c r="Q5" s="2712"/>
      <c r="R5" s="2712"/>
      <c r="S5" s="2712"/>
      <c r="T5" s="2712"/>
      <c r="U5" s="2712"/>
      <c r="V5" s="2712"/>
      <c r="W5" s="2712"/>
      <c r="X5" s="2712"/>
      <c r="Y5" s="2712"/>
      <c r="Z5" s="2712"/>
      <c r="AA5" s="2712"/>
      <c r="AB5" s="2712"/>
      <c r="AC5" s="2712"/>
      <c r="AD5" s="2714"/>
      <c r="AE5" s="268"/>
      <c r="AF5" s="2808" t="s">
        <v>6034</v>
      </c>
      <c r="AG5" s="268"/>
      <c r="AH5" s="2808" t="s">
        <v>6035</v>
      </c>
      <c r="AI5" s="268"/>
      <c r="AJ5" s="258"/>
      <c r="AL5" s="258"/>
      <c r="AM5" s="321" t="s">
        <v>6036</v>
      </c>
      <c r="AN5" s="321"/>
      <c r="AO5" s="321"/>
      <c r="AP5" s="321"/>
      <c r="AQ5" s="321"/>
      <c r="AR5" s="321"/>
      <c r="AS5" s="321"/>
      <c r="AT5" s="321"/>
      <c r="AU5" s="321"/>
      <c r="AV5" s="321"/>
      <c r="AW5" s="321"/>
      <c r="AX5" s="321"/>
      <c r="AY5" s="321"/>
      <c r="AZ5" s="321"/>
      <c r="BA5" s="321"/>
      <c r="BB5" s="321"/>
      <c r="BC5" s="321"/>
      <c r="BD5" s="321"/>
      <c r="BE5" s="321"/>
      <c r="BF5" s="321"/>
      <c r="BG5" s="321"/>
      <c r="BH5" s="321"/>
      <c r="BI5" s="321"/>
      <c r="BJ5" s="321"/>
      <c r="BK5" s="321"/>
      <c r="BL5" s="258"/>
      <c r="BN5" s="2731"/>
      <c r="BO5" s="2712" t="s">
        <v>10004</v>
      </c>
      <c r="BP5" s="2712"/>
      <c r="BQ5" s="2712"/>
      <c r="BR5" s="2712"/>
      <c r="BS5" s="2712"/>
      <c r="BT5" s="2712"/>
      <c r="BU5" s="2712"/>
      <c r="BV5" s="2714"/>
      <c r="BW5" s="1428"/>
      <c r="BX5" s="2731" t="s">
        <v>10005</v>
      </c>
      <c r="BY5" s="2712"/>
      <c r="BZ5" s="2712"/>
      <c r="CA5" s="2712"/>
      <c r="CB5" s="2712"/>
      <c r="CC5" s="2712"/>
      <c r="CD5" s="2712"/>
      <c r="CE5" s="2712"/>
      <c r="CF5" s="2712"/>
      <c r="CG5" s="2712"/>
      <c r="CH5" s="2712"/>
      <c r="CI5" s="2712"/>
      <c r="CJ5" s="2712"/>
      <c r="CK5" s="2712"/>
      <c r="CL5" s="2712"/>
      <c r="CM5" s="2712"/>
      <c r="CN5" s="2714"/>
    </row>
    <row r="6" spans="1:93" ht="15" customHeight="1">
      <c r="A6" s="268"/>
      <c r="B6" s="2814"/>
      <c r="C6" s="2815"/>
      <c r="D6" s="2815"/>
      <c r="E6" s="2815" t="s">
        <v>10006</v>
      </c>
      <c r="F6" s="2815" t="s">
        <v>10007</v>
      </c>
      <c r="G6" s="2815"/>
      <c r="H6" s="2815" t="s">
        <v>10008</v>
      </c>
      <c r="I6" s="2815"/>
      <c r="J6" s="2815"/>
      <c r="K6" s="2815"/>
      <c r="L6" s="2898" t="s">
        <v>6106</v>
      </c>
      <c r="M6" s="1428"/>
      <c r="N6" s="2814" t="s">
        <v>10009</v>
      </c>
      <c r="O6" s="2815"/>
      <c r="P6" s="2815"/>
      <c r="Q6" s="2815"/>
      <c r="R6" s="2815"/>
      <c r="S6" s="2872" t="s">
        <v>10994</v>
      </c>
      <c r="T6" s="2815"/>
      <c r="U6" s="2815"/>
      <c r="V6" s="2815"/>
      <c r="W6" s="2815"/>
      <c r="X6" s="2815"/>
      <c r="Y6" s="2815" t="s">
        <v>10010</v>
      </c>
      <c r="Z6" s="2815"/>
      <c r="AA6" s="2815"/>
      <c r="AB6" s="2815"/>
      <c r="AC6" s="2815"/>
      <c r="AD6" s="2898"/>
      <c r="AE6" s="268"/>
      <c r="AF6" s="2809"/>
      <c r="AG6" s="268"/>
      <c r="AH6" s="2809"/>
      <c r="AI6" s="268"/>
      <c r="AJ6" s="258"/>
      <c r="AL6" s="258"/>
      <c r="BL6" s="258"/>
      <c r="BN6" s="2814"/>
      <c r="BO6" s="2815" t="s">
        <v>10006</v>
      </c>
      <c r="BP6" s="2815" t="s">
        <v>10007</v>
      </c>
      <c r="BQ6" s="2815"/>
      <c r="BR6" s="2815" t="s">
        <v>10008</v>
      </c>
      <c r="BS6" s="2815"/>
      <c r="BT6" s="2815"/>
      <c r="BU6" s="2815"/>
      <c r="BV6" s="2898" t="s">
        <v>6106</v>
      </c>
      <c r="BW6" s="1428"/>
      <c r="BX6" s="2814" t="s">
        <v>10009</v>
      </c>
      <c r="BY6" s="2815"/>
      <c r="BZ6" s="2815"/>
      <c r="CA6" s="2815"/>
      <c r="CB6" s="2815"/>
      <c r="CC6" s="2872" t="s">
        <v>10994</v>
      </c>
      <c r="CD6" s="2815"/>
      <c r="CE6" s="2815"/>
      <c r="CF6" s="2815"/>
      <c r="CG6" s="2815"/>
      <c r="CH6" s="2815"/>
      <c r="CI6" s="2815" t="s">
        <v>10010</v>
      </c>
      <c r="CJ6" s="2815"/>
      <c r="CK6" s="2815"/>
      <c r="CL6" s="2815"/>
      <c r="CM6" s="2815"/>
      <c r="CN6" s="2898"/>
    </row>
    <row r="7" spans="1:93" ht="105" customHeight="1" thickBot="1">
      <c r="A7" s="268"/>
      <c r="B7" s="2732"/>
      <c r="C7" s="2713"/>
      <c r="D7" s="2713"/>
      <c r="E7" s="2713"/>
      <c r="F7" s="323" t="s">
        <v>10011</v>
      </c>
      <c r="G7" s="323" t="s">
        <v>10012</v>
      </c>
      <c r="H7" s="323" t="s">
        <v>10013</v>
      </c>
      <c r="I7" s="323" t="s">
        <v>10014</v>
      </c>
      <c r="J7" s="323" t="s">
        <v>10015</v>
      </c>
      <c r="K7" s="323" t="s">
        <v>10016</v>
      </c>
      <c r="L7" s="2715"/>
      <c r="M7" s="1429"/>
      <c r="N7" s="484" t="s">
        <v>10017</v>
      </c>
      <c r="O7" s="323" t="s">
        <v>10018</v>
      </c>
      <c r="P7" s="323" t="s">
        <v>10019</v>
      </c>
      <c r="Q7" s="323" t="s">
        <v>10020</v>
      </c>
      <c r="R7" s="323" t="s">
        <v>6106</v>
      </c>
      <c r="S7" s="323" t="s">
        <v>10021</v>
      </c>
      <c r="T7" s="323" t="s">
        <v>10022</v>
      </c>
      <c r="U7" s="323" t="s">
        <v>10023</v>
      </c>
      <c r="V7" s="323" t="s">
        <v>10024</v>
      </c>
      <c r="W7" s="323" t="s">
        <v>10020</v>
      </c>
      <c r="X7" s="323" t="s">
        <v>6106</v>
      </c>
      <c r="Y7" s="323" t="s">
        <v>10025</v>
      </c>
      <c r="Z7" s="323" t="s">
        <v>10026</v>
      </c>
      <c r="AA7" s="323" t="s">
        <v>10027</v>
      </c>
      <c r="AB7" s="323" t="s">
        <v>10028</v>
      </c>
      <c r="AC7" s="323" t="s">
        <v>10020</v>
      </c>
      <c r="AD7" s="730" t="s">
        <v>6106</v>
      </c>
      <c r="AE7" s="268"/>
      <c r="AF7" s="2810"/>
      <c r="AG7" s="268"/>
      <c r="AH7" s="2810"/>
      <c r="AI7" s="268"/>
      <c r="AJ7" s="258"/>
      <c r="AL7" s="258"/>
      <c r="BL7" s="258"/>
      <c r="BN7" s="2732"/>
      <c r="BO7" s="2713"/>
      <c r="BP7" s="323" t="s">
        <v>10011</v>
      </c>
      <c r="BQ7" s="323" t="s">
        <v>10012</v>
      </c>
      <c r="BR7" s="323" t="s">
        <v>10013</v>
      </c>
      <c r="BS7" s="323" t="s">
        <v>10014</v>
      </c>
      <c r="BT7" s="323" t="s">
        <v>10015</v>
      </c>
      <c r="BU7" s="323" t="s">
        <v>10016</v>
      </c>
      <c r="BV7" s="2715"/>
      <c r="BW7" s="1429"/>
      <c r="BX7" s="484" t="s">
        <v>10017</v>
      </c>
      <c r="BY7" s="323" t="s">
        <v>10018</v>
      </c>
      <c r="BZ7" s="323" t="s">
        <v>10019</v>
      </c>
      <c r="CA7" s="323" t="s">
        <v>10020</v>
      </c>
      <c r="CB7" s="323" t="s">
        <v>6106</v>
      </c>
      <c r="CC7" s="323" t="s">
        <v>10021</v>
      </c>
      <c r="CD7" s="323" t="s">
        <v>10022</v>
      </c>
      <c r="CE7" s="323" t="s">
        <v>10023</v>
      </c>
      <c r="CF7" s="323" t="s">
        <v>10024</v>
      </c>
      <c r="CG7" s="323" t="s">
        <v>10020</v>
      </c>
      <c r="CH7" s="323" t="s">
        <v>6106</v>
      </c>
      <c r="CI7" s="323" t="s">
        <v>10025</v>
      </c>
      <c r="CJ7" s="323" t="s">
        <v>10026</v>
      </c>
      <c r="CK7" s="323" t="s">
        <v>10027</v>
      </c>
      <c r="CL7" s="323" t="s">
        <v>10028</v>
      </c>
      <c r="CM7" s="323" t="s">
        <v>10020</v>
      </c>
      <c r="CN7" s="730" t="s">
        <v>6106</v>
      </c>
    </row>
    <row r="8" spans="1:93" ht="15.75" customHeight="1" thickTop="1" thickBot="1">
      <c r="A8" s="268"/>
      <c r="B8" s="1430"/>
      <c r="C8" s="1430"/>
      <c r="D8" s="1430"/>
      <c r="E8" s="1431"/>
      <c r="F8" s="1432"/>
      <c r="G8" s="1432"/>
      <c r="H8" s="1432"/>
      <c r="I8" s="1432"/>
      <c r="J8" s="1432"/>
      <c r="K8" s="1432"/>
      <c r="L8" s="1431"/>
      <c r="M8" s="1429"/>
      <c r="N8" s="1432"/>
      <c r="O8" s="1432"/>
      <c r="P8" s="1432"/>
      <c r="Q8" s="1432"/>
      <c r="R8" s="1432"/>
      <c r="S8" s="1432"/>
      <c r="T8" s="1432"/>
      <c r="U8" s="1432"/>
      <c r="V8" s="1432"/>
      <c r="W8" s="1432"/>
      <c r="X8" s="1432"/>
      <c r="Y8" s="1432"/>
      <c r="Z8" s="1432"/>
      <c r="AA8" s="268"/>
      <c r="AB8" s="268"/>
      <c r="AC8" s="268"/>
      <c r="AD8" s="268"/>
      <c r="AE8" s="268"/>
      <c r="AF8" s="268"/>
      <c r="AG8" s="268"/>
      <c r="AH8" s="268"/>
      <c r="AI8" s="268"/>
      <c r="AJ8" s="258"/>
      <c r="AL8" s="258"/>
      <c r="BL8" s="258"/>
      <c r="BN8" s="1430"/>
      <c r="BO8" s="1431"/>
      <c r="BP8" s="1432"/>
      <c r="BQ8" s="1432"/>
      <c r="BR8" s="1432"/>
      <c r="BS8" s="1432"/>
      <c r="BT8" s="1432"/>
      <c r="BU8" s="1432"/>
      <c r="BV8" s="1431"/>
      <c r="BW8" s="1429"/>
      <c r="BX8" s="1432"/>
      <c r="BY8" s="1432"/>
      <c r="BZ8" s="1432"/>
      <c r="CA8" s="1432"/>
      <c r="CB8" s="1432"/>
      <c r="CC8" s="1432"/>
      <c r="CD8" s="1432"/>
      <c r="CE8" s="1432"/>
      <c r="CF8" s="1432"/>
      <c r="CG8" s="1432"/>
      <c r="CH8" s="1432"/>
      <c r="CI8" s="1432"/>
      <c r="CJ8" s="1432"/>
      <c r="CK8" s="268"/>
      <c r="CL8" s="268"/>
      <c r="CM8" s="268"/>
      <c r="CN8" s="268"/>
    </row>
    <row r="9" spans="1:93" ht="15.75" customHeight="1" thickTop="1" thickBot="1">
      <c r="A9" s="268"/>
      <c r="B9" s="445" t="s">
        <v>10029</v>
      </c>
      <c r="C9" s="536"/>
      <c r="D9" s="536"/>
      <c r="E9" s="118"/>
      <c r="F9" s="118"/>
      <c r="G9" s="118"/>
      <c r="H9" s="118"/>
      <c r="I9" s="118"/>
      <c r="J9" s="118"/>
      <c r="K9" s="118"/>
      <c r="L9" s="118"/>
      <c r="M9" s="118"/>
      <c r="N9" s="118"/>
      <c r="O9" s="118"/>
      <c r="P9" s="118"/>
      <c r="Q9" s="118"/>
      <c r="R9" s="118"/>
      <c r="S9" s="118"/>
      <c r="T9" s="118"/>
      <c r="U9" s="118"/>
      <c r="V9" s="118"/>
      <c r="W9" s="118"/>
      <c r="X9" s="118"/>
      <c r="Y9" s="118"/>
      <c r="Z9" s="118"/>
      <c r="AA9" s="268"/>
      <c r="AB9" s="268"/>
      <c r="AC9" s="268"/>
      <c r="AD9" s="268"/>
      <c r="AE9" s="268"/>
      <c r="AF9" s="268"/>
      <c r="AG9" s="268"/>
      <c r="AH9" s="268"/>
      <c r="AI9" s="268"/>
      <c r="AJ9" s="258"/>
      <c r="AL9" s="258"/>
      <c r="BL9" s="258"/>
      <c r="BN9" s="445" t="s">
        <v>10029</v>
      </c>
      <c r="BO9" s="118"/>
      <c r="BP9" s="118"/>
      <c r="BQ9" s="118"/>
      <c r="BR9" s="118"/>
      <c r="BS9" s="118"/>
      <c r="BT9" s="118"/>
      <c r="BU9" s="118"/>
      <c r="BV9" s="118"/>
      <c r="BW9" s="118"/>
      <c r="BX9" s="118"/>
      <c r="BY9" s="118"/>
      <c r="BZ9" s="118"/>
      <c r="CA9" s="118"/>
      <c r="CB9" s="118"/>
      <c r="CC9" s="118"/>
      <c r="CD9" s="118"/>
      <c r="CE9" s="118"/>
      <c r="CF9" s="118"/>
      <c r="CG9" s="118"/>
      <c r="CH9" s="118"/>
      <c r="CI9" s="118"/>
      <c r="CJ9" s="118"/>
      <c r="CK9" s="268"/>
      <c r="CL9" s="268"/>
      <c r="CM9" s="268"/>
      <c r="CN9" s="268"/>
    </row>
    <row r="10" spans="1:93" ht="15.75" customHeight="1" thickTop="1">
      <c r="A10" s="268"/>
      <c r="B10" s="505" t="s">
        <v>10030</v>
      </c>
      <c r="C10" s="329" t="s">
        <v>10995</v>
      </c>
      <c r="D10" s="329">
        <v>0</v>
      </c>
      <c r="E10" s="1855"/>
      <c r="F10" s="1855"/>
      <c r="G10" s="1855"/>
      <c r="H10" s="1855"/>
      <c r="I10" s="1855"/>
      <c r="J10" s="1855"/>
      <c r="K10" s="1855"/>
      <c r="L10" s="1862">
        <f>IFERROR(SUM(E10:K10),0)</f>
        <v>0</v>
      </c>
      <c r="M10" s="1863"/>
      <c r="N10" s="1864"/>
      <c r="O10" s="1855"/>
      <c r="P10" s="1855"/>
      <c r="Q10" s="1855"/>
      <c r="R10" s="1865">
        <f>IFERROR(SUM(N10:Q10),0)</f>
        <v>0</v>
      </c>
      <c r="S10" s="1855"/>
      <c r="T10" s="1855"/>
      <c r="U10" s="1855"/>
      <c r="V10" s="1855"/>
      <c r="W10" s="1855"/>
      <c r="X10" s="1865">
        <f>IFERROR(SUM(S10:W10),0)</f>
        <v>0</v>
      </c>
      <c r="Y10" s="1855"/>
      <c r="Z10" s="1855"/>
      <c r="AA10" s="1855"/>
      <c r="AB10" s="1855"/>
      <c r="AC10" s="1855"/>
      <c r="AD10" s="1862">
        <f t="shared" ref="AD10:AD15" si="0">IFERROR(SUM(Y10:AC10),0)</f>
        <v>0</v>
      </c>
      <c r="AE10" s="268"/>
      <c r="AF10" s="333" t="s">
        <v>10031</v>
      </c>
      <c r="AG10" s="268"/>
      <c r="AH10" s="1318"/>
      <c r="AI10" s="268"/>
      <c r="AJ10" s="258"/>
      <c r="AK10" s="1319" t="str">
        <f t="shared" ref="AK10:AK17" si="1">IF( SUM( AM10:BK10 ) = 0, 0, $AM$5 )</f>
        <v>Please complete all cells in row</v>
      </c>
      <c r="AL10" s="258"/>
      <c r="AM10" s="337">
        <f t="shared" ref="AM10" si="2" xml:space="preserve"> IF( ISNUMBER(E10 ), 0, 1 )</f>
        <v>1</v>
      </c>
      <c r="AN10" s="337">
        <f t="shared" ref="AN10" si="3" xml:space="preserve"> IF( ISNUMBER(F10 ), 0, 1 )</f>
        <v>1</v>
      </c>
      <c r="AO10" s="337">
        <f t="shared" ref="AO10" si="4" xml:space="preserve"> IF( ISNUMBER(G10 ), 0, 1 )</f>
        <v>1</v>
      </c>
      <c r="AP10" s="337">
        <f t="shared" ref="AP10" si="5" xml:space="preserve"> IF( ISNUMBER(H10 ), 0, 1 )</f>
        <v>1</v>
      </c>
      <c r="AQ10" s="337">
        <f t="shared" ref="AQ10" si="6" xml:space="preserve"> IF( ISNUMBER(I10 ), 0, 1 )</f>
        <v>1</v>
      </c>
      <c r="AR10" s="337">
        <f t="shared" ref="AR10" si="7" xml:space="preserve"> IF( ISNUMBER(J10 ), 0, 1 )</f>
        <v>1</v>
      </c>
      <c r="AS10" s="337">
        <f t="shared" ref="AS10:AV10" si="8" xml:space="preserve"> IF( ISNUMBER(K10 ), 0, 1 )</f>
        <v>1</v>
      </c>
      <c r="AV10" s="337">
        <f t="shared" si="8"/>
        <v>1</v>
      </c>
      <c r="AW10" s="337">
        <f t="shared" ref="AW10" si="9" xml:space="preserve"> IF( ISNUMBER(O10 ), 0, 1 )</f>
        <v>1</v>
      </c>
      <c r="AX10" s="337">
        <f t="shared" ref="AX10" si="10" xml:space="preserve"> IF( ISNUMBER(P10 ), 0, 1 )</f>
        <v>1</v>
      </c>
      <c r="AY10" s="337">
        <f t="shared" ref="AY10" si="11" xml:space="preserve"> IF( ISNUMBER(Q10 ), 0, 1 )</f>
        <v>1</v>
      </c>
      <c r="BA10" s="337">
        <f t="shared" ref="BA10" si="12" xml:space="preserve"> IF( ISNUMBER(S10 ), 0, 1 )</f>
        <v>1</v>
      </c>
      <c r="BB10" s="337">
        <f t="shared" ref="BB10" si="13" xml:space="preserve"> IF( ISNUMBER(T10 ), 0, 1 )</f>
        <v>1</v>
      </c>
      <c r="BC10" s="337">
        <f t="shared" ref="BC10" si="14" xml:space="preserve"> IF( ISNUMBER(U10 ), 0, 1 )</f>
        <v>1</v>
      </c>
      <c r="BD10" s="337">
        <f t="shared" ref="BD10" si="15" xml:space="preserve"> IF( ISNUMBER(V10 ), 0, 1 )</f>
        <v>1</v>
      </c>
      <c r="BE10" s="337">
        <f t="shared" ref="BE10" si="16" xml:space="preserve"> IF( ISNUMBER(W10 ), 0, 1 )</f>
        <v>1</v>
      </c>
      <c r="BG10" s="337">
        <f t="shared" ref="BG10" si="17" xml:space="preserve"> IF( ISNUMBER(Y10 ), 0, 1 )</f>
        <v>1</v>
      </c>
      <c r="BH10" s="337">
        <f t="shared" ref="BH10" si="18" xml:space="preserve"> IF( ISNUMBER(Z10 ), 0, 1 )</f>
        <v>1</v>
      </c>
      <c r="BI10" s="337">
        <f t="shared" ref="BI10" si="19" xml:space="preserve"> IF( ISNUMBER(AA10 ), 0, 1 )</f>
        <v>1</v>
      </c>
      <c r="BJ10" s="337">
        <f t="shared" ref="BJ10" si="20" xml:space="preserve"> IF( ISNUMBER(AB10 ), 0, 1 )</f>
        <v>1</v>
      </c>
      <c r="BK10" s="337">
        <f t="shared" ref="BK10" si="21" xml:space="preserve"> IF( ISNUMBER(AC10 ), 0, 1 )</f>
        <v>1</v>
      </c>
      <c r="BL10" s="258"/>
      <c r="BN10" s="505" t="s">
        <v>10030</v>
      </c>
      <c r="BO10" s="1241" t="s">
        <v>5271</v>
      </c>
      <c r="BP10" s="1241" t="s">
        <v>5295</v>
      </c>
      <c r="BQ10" s="1241" t="s">
        <v>5309</v>
      </c>
      <c r="BR10" s="1241" t="s">
        <v>5323</v>
      </c>
      <c r="BS10" s="1241" t="s">
        <v>5337</v>
      </c>
      <c r="BT10" s="1241" t="s">
        <v>5351</v>
      </c>
      <c r="BU10" s="1241" t="s">
        <v>5365</v>
      </c>
      <c r="BV10" s="1433" t="s">
        <v>5379</v>
      </c>
      <c r="BW10" s="118"/>
      <c r="BX10" s="1434" t="s">
        <v>5394</v>
      </c>
      <c r="BY10" s="1241" t="s">
        <v>5408</v>
      </c>
      <c r="BZ10" s="1241" t="s">
        <v>5422</v>
      </c>
      <c r="CA10" s="1241" t="s">
        <v>5436</v>
      </c>
      <c r="CB10" s="1435" t="s">
        <v>5450</v>
      </c>
      <c r="CC10" s="1241" t="s">
        <v>5464</v>
      </c>
      <c r="CD10" s="1241" t="s">
        <v>5478</v>
      </c>
      <c r="CE10" s="1241" t="s">
        <v>5492</v>
      </c>
      <c r="CF10" s="1241" t="s">
        <v>5506</v>
      </c>
      <c r="CG10" s="1241" t="s">
        <v>5520</v>
      </c>
      <c r="CH10" s="1435" t="s">
        <v>5534</v>
      </c>
      <c r="CI10" s="1241" t="s">
        <v>5548</v>
      </c>
      <c r="CJ10" s="1241" t="s">
        <v>5562</v>
      </c>
      <c r="CK10" s="1241" t="s">
        <v>5576</v>
      </c>
      <c r="CL10" s="1241" t="s">
        <v>5590</v>
      </c>
      <c r="CM10" s="1241" t="s">
        <v>5604</v>
      </c>
      <c r="CN10" s="1433" t="s">
        <v>5618</v>
      </c>
    </row>
    <row r="11" spans="1:93" ht="15.75" customHeight="1">
      <c r="A11" s="268"/>
      <c r="B11" s="514" t="s">
        <v>10032</v>
      </c>
      <c r="C11" s="338" t="s">
        <v>10995</v>
      </c>
      <c r="D11" s="338">
        <v>0</v>
      </c>
      <c r="E11" s="1844"/>
      <c r="F11" s="1844"/>
      <c r="G11" s="1844"/>
      <c r="H11" s="1844"/>
      <c r="I11" s="1844"/>
      <c r="J11" s="1844"/>
      <c r="K11" s="1844"/>
      <c r="L11" s="1860">
        <f t="shared" ref="L11:L16" si="22">IFERROR(SUM(E11:K11),0)</f>
        <v>0</v>
      </c>
      <c r="M11" s="1863"/>
      <c r="N11" s="1866"/>
      <c r="O11" s="1844"/>
      <c r="P11" s="1844"/>
      <c r="Q11" s="1844"/>
      <c r="R11" s="1848">
        <f t="shared" ref="R11:R15" si="23">IFERROR(SUM(N11:Q11),0)</f>
        <v>0</v>
      </c>
      <c r="S11" s="1844"/>
      <c r="T11" s="1844"/>
      <c r="U11" s="1844"/>
      <c r="V11" s="1844"/>
      <c r="W11" s="1844"/>
      <c r="X11" s="1848">
        <f t="shared" ref="X11:X16" si="24">IFERROR(SUM(S11:W11),0)</f>
        <v>0</v>
      </c>
      <c r="Y11" s="1844"/>
      <c r="Z11" s="1844"/>
      <c r="AA11" s="1844"/>
      <c r="AB11" s="1844"/>
      <c r="AC11" s="1844"/>
      <c r="AD11" s="1860">
        <f t="shared" si="0"/>
        <v>0</v>
      </c>
      <c r="AE11" s="268"/>
      <c r="AF11" s="342" t="s">
        <v>10033</v>
      </c>
      <c r="AG11" s="268"/>
      <c r="AH11" s="1320"/>
      <c r="AI11" s="268"/>
      <c r="AJ11" s="258"/>
      <c r="AK11" s="1319" t="str">
        <f t="shared" si="1"/>
        <v>Please complete all cells in row</v>
      </c>
      <c r="AL11" s="258"/>
      <c r="AM11" s="337">
        <f t="shared" ref="AM11:AM15" si="25" xml:space="preserve"> IF( ISNUMBER(E11 ), 0, 1 )</f>
        <v>1</v>
      </c>
      <c r="AN11" s="337">
        <f t="shared" ref="AN11:AN15" si="26" xml:space="preserve"> IF( ISNUMBER(F11 ), 0, 1 )</f>
        <v>1</v>
      </c>
      <c r="AO11" s="337">
        <f t="shared" ref="AO11:AO15" si="27" xml:space="preserve"> IF( ISNUMBER(G11 ), 0, 1 )</f>
        <v>1</v>
      </c>
      <c r="AP11" s="337">
        <f t="shared" ref="AP11:AP15" si="28" xml:space="preserve"> IF( ISNUMBER(H11 ), 0, 1 )</f>
        <v>1</v>
      </c>
      <c r="AQ11" s="337">
        <f t="shared" ref="AQ11:AQ15" si="29" xml:space="preserve"> IF( ISNUMBER(I11 ), 0, 1 )</f>
        <v>1</v>
      </c>
      <c r="AR11" s="337">
        <f t="shared" ref="AR11:AR15" si="30" xml:space="preserve"> IF( ISNUMBER(J11 ), 0, 1 )</f>
        <v>1</v>
      </c>
      <c r="AS11" s="337">
        <f t="shared" ref="AS11:AT17" si="31" xml:space="preserve"> IF( ISNUMBER(K11 ), 0, 1 )</f>
        <v>1</v>
      </c>
      <c r="AV11" s="337">
        <f t="shared" ref="AV11:AV15" si="32" xml:space="preserve"> IF( ISNUMBER(N11 ), 0, 1 )</f>
        <v>1</v>
      </c>
      <c r="AW11" s="337">
        <f t="shared" ref="AW11:AW15" si="33" xml:space="preserve"> IF( ISNUMBER(O11 ), 0, 1 )</f>
        <v>1</v>
      </c>
      <c r="AX11" s="337">
        <f t="shared" ref="AX11:AX15" si="34" xml:space="preserve"> IF( ISNUMBER(P11 ), 0, 1 )</f>
        <v>1</v>
      </c>
      <c r="AY11" s="337">
        <f t="shared" ref="AY11:AY15" si="35" xml:space="preserve"> IF( ISNUMBER(Q11 ), 0, 1 )</f>
        <v>1</v>
      </c>
      <c r="BA11" s="337">
        <f t="shared" ref="BA11:BA15" si="36" xml:space="preserve"> IF( ISNUMBER(S11 ), 0, 1 )</f>
        <v>1</v>
      </c>
      <c r="BB11" s="337">
        <f t="shared" ref="BB11:BB15" si="37" xml:space="preserve"> IF( ISNUMBER(T11 ), 0, 1 )</f>
        <v>1</v>
      </c>
      <c r="BC11" s="337">
        <f t="shared" ref="BC11:BC15" si="38" xml:space="preserve"> IF( ISNUMBER(U11 ), 0, 1 )</f>
        <v>1</v>
      </c>
      <c r="BD11" s="337">
        <f t="shared" ref="BD11:BD15" si="39" xml:space="preserve"> IF( ISNUMBER(V11 ), 0, 1 )</f>
        <v>1</v>
      </c>
      <c r="BE11" s="337">
        <f t="shared" ref="BE11:BE15" si="40" xml:space="preserve"> IF( ISNUMBER(W11 ), 0, 1 )</f>
        <v>1</v>
      </c>
      <c r="BG11" s="337">
        <f t="shared" ref="BG11:BG15" si="41" xml:space="preserve"> IF( ISNUMBER(Y11 ), 0, 1 )</f>
        <v>1</v>
      </c>
      <c r="BH11" s="337">
        <f t="shared" ref="BH11:BH15" si="42" xml:space="preserve"> IF( ISNUMBER(Z11 ), 0, 1 )</f>
        <v>1</v>
      </c>
      <c r="BI11" s="337">
        <f t="shared" ref="BI11:BI15" si="43" xml:space="preserve"> IF( ISNUMBER(AA11 ), 0, 1 )</f>
        <v>1</v>
      </c>
      <c r="BJ11" s="337">
        <f t="shared" ref="BJ11:BJ15" si="44" xml:space="preserve"> IF( ISNUMBER(AB11 ), 0, 1 )</f>
        <v>1</v>
      </c>
      <c r="BK11" s="337">
        <f t="shared" ref="BK11:BK15" si="45" xml:space="preserve"> IF( ISNUMBER(AC11 ), 0, 1 )</f>
        <v>1</v>
      </c>
      <c r="BL11" s="258"/>
      <c r="BN11" s="514" t="s">
        <v>10032</v>
      </c>
      <c r="BO11" s="1415" t="s">
        <v>5272</v>
      </c>
      <c r="BP11" s="1415" t="s">
        <v>5296</v>
      </c>
      <c r="BQ11" s="1415" t="s">
        <v>5310</v>
      </c>
      <c r="BR11" s="1415" t="s">
        <v>5324</v>
      </c>
      <c r="BS11" s="1415" t="s">
        <v>5338</v>
      </c>
      <c r="BT11" s="1415" t="s">
        <v>5352</v>
      </c>
      <c r="BU11" s="1415" t="s">
        <v>5366</v>
      </c>
      <c r="BV11" s="1424" t="s">
        <v>5380</v>
      </c>
      <c r="BW11" s="118"/>
      <c r="BX11" s="1436" t="s">
        <v>5395</v>
      </c>
      <c r="BY11" s="1415" t="s">
        <v>5409</v>
      </c>
      <c r="BZ11" s="1415" t="s">
        <v>5423</v>
      </c>
      <c r="CA11" s="1415" t="s">
        <v>5437</v>
      </c>
      <c r="CB11" s="1410" t="s">
        <v>5451</v>
      </c>
      <c r="CC11" s="1415" t="s">
        <v>5465</v>
      </c>
      <c r="CD11" s="1415" t="s">
        <v>5479</v>
      </c>
      <c r="CE11" s="1415" t="s">
        <v>5493</v>
      </c>
      <c r="CF11" s="1415" t="s">
        <v>5507</v>
      </c>
      <c r="CG11" s="1415" t="s">
        <v>5521</v>
      </c>
      <c r="CH11" s="1410" t="s">
        <v>5535</v>
      </c>
      <c r="CI11" s="1415" t="s">
        <v>5549</v>
      </c>
      <c r="CJ11" s="1415" t="s">
        <v>5563</v>
      </c>
      <c r="CK11" s="1415" t="s">
        <v>5577</v>
      </c>
      <c r="CL11" s="1415" t="s">
        <v>5591</v>
      </c>
      <c r="CM11" s="1415" t="s">
        <v>5605</v>
      </c>
      <c r="CN11" s="1424" t="s">
        <v>5619</v>
      </c>
    </row>
    <row r="12" spans="1:93" ht="15.75" customHeight="1">
      <c r="A12" s="268"/>
      <c r="B12" s="514" t="s">
        <v>10034</v>
      </c>
      <c r="C12" s="338" t="s">
        <v>10995</v>
      </c>
      <c r="D12" s="338">
        <v>0</v>
      </c>
      <c r="E12" s="1844"/>
      <c r="F12" s="1844"/>
      <c r="G12" s="1844"/>
      <c r="H12" s="1844"/>
      <c r="I12" s="1844"/>
      <c r="J12" s="1844"/>
      <c r="K12" s="1844"/>
      <c r="L12" s="1860">
        <f t="shared" si="22"/>
        <v>0</v>
      </c>
      <c r="M12" s="1863"/>
      <c r="N12" s="1866"/>
      <c r="O12" s="1844"/>
      <c r="P12" s="1844"/>
      <c r="Q12" s="1844"/>
      <c r="R12" s="1848">
        <f t="shared" si="23"/>
        <v>0</v>
      </c>
      <c r="S12" s="1844"/>
      <c r="T12" s="1844"/>
      <c r="U12" s="1844"/>
      <c r="V12" s="1844"/>
      <c r="W12" s="1844"/>
      <c r="X12" s="1848">
        <f t="shared" si="24"/>
        <v>0</v>
      </c>
      <c r="Y12" s="1844"/>
      <c r="Z12" s="1844"/>
      <c r="AA12" s="1844"/>
      <c r="AB12" s="1844"/>
      <c r="AC12" s="1844"/>
      <c r="AD12" s="1860">
        <f t="shared" si="0"/>
        <v>0</v>
      </c>
      <c r="AE12" s="268"/>
      <c r="AF12" s="342" t="s">
        <v>10035</v>
      </c>
      <c r="AG12" s="268"/>
      <c r="AH12" s="1320"/>
      <c r="AI12" s="268"/>
      <c r="AJ12" s="258"/>
      <c r="AK12" s="1319" t="str">
        <f t="shared" si="1"/>
        <v>Please complete all cells in row</v>
      </c>
      <c r="AL12" s="258"/>
      <c r="AM12" s="337">
        <f t="shared" si="25"/>
        <v>1</v>
      </c>
      <c r="AN12" s="337">
        <f t="shared" si="26"/>
        <v>1</v>
      </c>
      <c r="AO12" s="337">
        <f t="shared" si="27"/>
        <v>1</v>
      </c>
      <c r="AP12" s="337">
        <f t="shared" si="28"/>
        <v>1</v>
      </c>
      <c r="AQ12" s="337">
        <f t="shared" si="29"/>
        <v>1</v>
      </c>
      <c r="AR12" s="337">
        <f t="shared" si="30"/>
        <v>1</v>
      </c>
      <c r="AS12" s="337">
        <f t="shared" si="31"/>
        <v>1</v>
      </c>
      <c r="AV12" s="337">
        <f t="shared" si="32"/>
        <v>1</v>
      </c>
      <c r="AW12" s="337">
        <f t="shared" si="33"/>
        <v>1</v>
      </c>
      <c r="AX12" s="337">
        <f t="shared" si="34"/>
        <v>1</v>
      </c>
      <c r="AY12" s="337">
        <f t="shared" si="35"/>
        <v>1</v>
      </c>
      <c r="BA12" s="337">
        <f t="shared" si="36"/>
        <v>1</v>
      </c>
      <c r="BB12" s="337">
        <f t="shared" si="37"/>
        <v>1</v>
      </c>
      <c r="BC12" s="337">
        <f t="shared" si="38"/>
        <v>1</v>
      </c>
      <c r="BD12" s="337">
        <f t="shared" si="39"/>
        <v>1</v>
      </c>
      <c r="BE12" s="337">
        <f t="shared" si="40"/>
        <v>1</v>
      </c>
      <c r="BG12" s="337">
        <f t="shared" si="41"/>
        <v>1</v>
      </c>
      <c r="BH12" s="337">
        <f t="shared" si="42"/>
        <v>1</v>
      </c>
      <c r="BI12" s="337">
        <f t="shared" si="43"/>
        <v>1</v>
      </c>
      <c r="BJ12" s="337">
        <f t="shared" si="44"/>
        <v>1</v>
      </c>
      <c r="BK12" s="337">
        <f t="shared" si="45"/>
        <v>1</v>
      </c>
      <c r="BL12" s="258"/>
      <c r="BN12" s="514" t="s">
        <v>10034</v>
      </c>
      <c r="BO12" s="1415" t="s">
        <v>5273</v>
      </c>
      <c r="BP12" s="1415" t="s">
        <v>5297</v>
      </c>
      <c r="BQ12" s="1415" t="s">
        <v>5311</v>
      </c>
      <c r="BR12" s="1415" t="s">
        <v>5325</v>
      </c>
      <c r="BS12" s="1415" t="s">
        <v>5339</v>
      </c>
      <c r="BT12" s="1415" t="s">
        <v>5353</v>
      </c>
      <c r="BU12" s="1415" t="s">
        <v>5367</v>
      </c>
      <c r="BV12" s="1424" t="s">
        <v>5381</v>
      </c>
      <c r="BW12" s="118"/>
      <c r="BX12" s="1436" t="s">
        <v>5396</v>
      </c>
      <c r="BY12" s="1415" t="s">
        <v>5410</v>
      </c>
      <c r="BZ12" s="1415" t="s">
        <v>5424</v>
      </c>
      <c r="CA12" s="1415" t="s">
        <v>5438</v>
      </c>
      <c r="CB12" s="1410" t="s">
        <v>5452</v>
      </c>
      <c r="CC12" s="1415" t="s">
        <v>5466</v>
      </c>
      <c r="CD12" s="1415" t="s">
        <v>5480</v>
      </c>
      <c r="CE12" s="1415" t="s">
        <v>5494</v>
      </c>
      <c r="CF12" s="1415" t="s">
        <v>5508</v>
      </c>
      <c r="CG12" s="1415" t="s">
        <v>5522</v>
      </c>
      <c r="CH12" s="1410" t="s">
        <v>5536</v>
      </c>
      <c r="CI12" s="1415" t="s">
        <v>5550</v>
      </c>
      <c r="CJ12" s="1415" t="s">
        <v>5564</v>
      </c>
      <c r="CK12" s="1415" t="s">
        <v>5578</v>
      </c>
      <c r="CL12" s="1415" t="s">
        <v>5592</v>
      </c>
      <c r="CM12" s="1415" t="s">
        <v>5606</v>
      </c>
      <c r="CN12" s="1424" t="s">
        <v>5620</v>
      </c>
    </row>
    <row r="13" spans="1:93" ht="15.75" customHeight="1">
      <c r="A13" s="268"/>
      <c r="B13" s="514" t="s">
        <v>10036</v>
      </c>
      <c r="C13" s="338" t="s">
        <v>10995</v>
      </c>
      <c r="D13" s="338">
        <v>0</v>
      </c>
      <c r="E13" s="1844"/>
      <c r="F13" s="1844"/>
      <c r="G13" s="1844"/>
      <c r="H13" s="1844"/>
      <c r="I13" s="1844"/>
      <c r="J13" s="1844"/>
      <c r="K13" s="1844"/>
      <c r="L13" s="1860">
        <f t="shared" si="22"/>
        <v>0</v>
      </c>
      <c r="M13" s="1867"/>
      <c r="N13" s="1866"/>
      <c r="O13" s="1844"/>
      <c r="P13" s="1844"/>
      <c r="Q13" s="1844"/>
      <c r="R13" s="1848">
        <f t="shared" si="23"/>
        <v>0</v>
      </c>
      <c r="S13" s="1844"/>
      <c r="T13" s="1844"/>
      <c r="U13" s="1844"/>
      <c r="V13" s="1844"/>
      <c r="W13" s="1844"/>
      <c r="X13" s="1848">
        <f t="shared" si="24"/>
        <v>0</v>
      </c>
      <c r="Y13" s="1844"/>
      <c r="Z13" s="1844"/>
      <c r="AA13" s="1844"/>
      <c r="AB13" s="1844"/>
      <c r="AC13" s="1844"/>
      <c r="AD13" s="1860">
        <f t="shared" si="0"/>
        <v>0</v>
      </c>
      <c r="AE13" s="268"/>
      <c r="AF13" s="342" t="s">
        <v>10037</v>
      </c>
      <c r="AG13" s="268"/>
      <c r="AH13" s="1320"/>
      <c r="AI13" s="268"/>
      <c r="AJ13" s="258"/>
      <c r="AK13" s="1319" t="str">
        <f t="shared" si="1"/>
        <v>Please complete all cells in row</v>
      </c>
      <c r="AL13" s="258"/>
      <c r="AM13" s="337">
        <f t="shared" si="25"/>
        <v>1</v>
      </c>
      <c r="AN13" s="337">
        <f t="shared" si="26"/>
        <v>1</v>
      </c>
      <c r="AO13" s="337">
        <f t="shared" si="27"/>
        <v>1</v>
      </c>
      <c r="AP13" s="337">
        <f t="shared" si="28"/>
        <v>1</v>
      </c>
      <c r="AQ13" s="337">
        <f t="shared" si="29"/>
        <v>1</v>
      </c>
      <c r="AR13" s="337">
        <f t="shared" si="30"/>
        <v>1</v>
      </c>
      <c r="AS13" s="337">
        <f t="shared" si="31"/>
        <v>1</v>
      </c>
      <c r="AV13" s="337">
        <f t="shared" si="32"/>
        <v>1</v>
      </c>
      <c r="AW13" s="337">
        <f t="shared" si="33"/>
        <v>1</v>
      </c>
      <c r="AX13" s="337">
        <f t="shared" si="34"/>
        <v>1</v>
      </c>
      <c r="AY13" s="337">
        <f t="shared" si="35"/>
        <v>1</v>
      </c>
      <c r="BA13" s="337">
        <f t="shared" si="36"/>
        <v>1</v>
      </c>
      <c r="BB13" s="337">
        <f t="shared" si="37"/>
        <v>1</v>
      </c>
      <c r="BC13" s="337">
        <f t="shared" si="38"/>
        <v>1</v>
      </c>
      <c r="BD13" s="337">
        <f t="shared" si="39"/>
        <v>1</v>
      </c>
      <c r="BE13" s="337">
        <f t="shared" si="40"/>
        <v>1</v>
      </c>
      <c r="BG13" s="337">
        <f t="shared" si="41"/>
        <v>1</v>
      </c>
      <c r="BH13" s="337">
        <f t="shared" si="42"/>
        <v>1</v>
      </c>
      <c r="BI13" s="337">
        <f t="shared" si="43"/>
        <v>1</v>
      </c>
      <c r="BJ13" s="337">
        <f t="shared" si="44"/>
        <v>1</v>
      </c>
      <c r="BK13" s="337">
        <f t="shared" si="45"/>
        <v>1</v>
      </c>
      <c r="BL13" s="258"/>
      <c r="BN13" s="514" t="s">
        <v>10036</v>
      </c>
      <c r="BO13" s="1415" t="s">
        <v>5274</v>
      </c>
      <c r="BP13" s="1415" t="s">
        <v>5298</v>
      </c>
      <c r="BQ13" s="1415" t="s">
        <v>5312</v>
      </c>
      <c r="BR13" s="1415" t="s">
        <v>5326</v>
      </c>
      <c r="BS13" s="1415" t="s">
        <v>5340</v>
      </c>
      <c r="BT13" s="1415" t="s">
        <v>5354</v>
      </c>
      <c r="BU13" s="1415" t="s">
        <v>5368</v>
      </c>
      <c r="BV13" s="1424" t="s">
        <v>5382</v>
      </c>
      <c r="BW13" s="486"/>
      <c r="BX13" s="1436" t="s">
        <v>5397</v>
      </c>
      <c r="BY13" s="1415" t="s">
        <v>5411</v>
      </c>
      <c r="BZ13" s="1415" t="s">
        <v>5425</v>
      </c>
      <c r="CA13" s="1415" t="s">
        <v>5439</v>
      </c>
      <c r="CB13" s="1410" t="s">
        <v>5453</v>
      </c>
      <c r="CC13" s="1415" t="s">
        <v>5467</v>
      </c>
      <c r="CD13" s="1415" t="s">
        <v>5481</v>
      </c>
      <c r="CE13" s="1415" t="s">
        <v>5495</v>
      </c>
      <c r="CF13" s="1415" t="s">
        <v>5509</v>
      </c>
      <c r="CG13" s="1415" t="s">
        <v>5523</v>
      </c>
      <c r="CH13" s="1410" t="s">
        <v>5537</v>
      </c>
      <c r="CI13" s="1415" t="s">
        <v>5551</v>
      </c>
      <c r="CJ13" s="1415" t="s">
        <v>5565</v>
      </c>
      <c r="CK13" s="1415" t="s">
        <v>5579</v>
      </c>
      <c r="CL13" s="1415" t="s">
        <v>5593</v>
      </c>
      <c r="CM13" s="1415" t="s">
        <v>5607</v>
      </c>
      <c r="CN13" s="1424" t="s">
        <v>5621</v>
      </c>
    </row>
    <row r="14" spans="1:93" ht="15.75" customHeight="1">
      <c r="A14" s="268"/>
      <c r="B14" s="514" t="s">
        <v>10038</v>
      </c>
      <c r="C14" s="338" t="s">
        <v>10995</v>
      </c>
      <c r="D14" s="338">
        <v>0</v>
      </c>
      <c r="E14" s="1844"/>
      <c r="F14" s="1844"/>
      <c r="G14" s="1844"/>
      <c r="H14" s="1844"/>
      <c r="I14" s="1844"/>
      <c r="J14" s="1844"/>
      <c r="K14" s="1844"/>
      <c r="L14" s="1860">
        <f t="shared" si="22"/>
        <v>0</v>
      </c>
      <c r="M14" s="1863"/>
      <c r="N14" s="1866"/>
      <c r="O14" s="1844"/>
      <c r="P14" s="1844"/>
      <c r="Q14" s="1844"/>
      <c r="R14" s="1848">
        <f t="shared" si="23"/>
        <v>0</v>
      </c>
      <c r="S14" s="1844"/>
      <c r="T14" s="1844"/>
      <c r="U14" s="1844"/>
      <c r="V14" s="1844"/>
      <c r="W14" s="1844"/>
      <c r="X14" s="1848">
        <f t="shared" si="24"/>
        <v>0</v>
      </c>
      <c r="Y14" s="1844"/>
      <c r="Z14" s="1844"/>
      <c r="AA14" s="1844"/>
      <c r="AB14" s="1844"/>
      <c r="AC14" s="1844"/>
      <c r="AD14" s="1860">
        <f t="shared" si="0"/>
        <v>0</v>
      </c>
      <c r="AE14" s="268"/>
      <c r="AF14" s="342" t="s">
        <v>10039</v>
      </c>
      <c r="AG14" s="268"/>
      <c r="AH14" s="1320"/>
      <c r="AI14" s="268"/>
      <c r="AJ14" s="258"/>
      <c r="AK14" s="1319" t="str">
        <f t="shared" si="1"/>
        <v>Please complete all cells in row</v>
      </c>
      <c r="AL14" s="258"/>
      <c r="AM14" s="337">
        <f t="shared" si="25"/>
        <v>1</v>
      </c>
      <c r="AN14" s="337">
        <f t="shared" si="26"/>
        <v>1</v>
      </c>
      <c r="AO14" s="337">
        <f t="shared" si="27"/>
        <v>1</v>
      </c>
      <c r="AP14" s="337">
        <f t="shared" si="28"/>
        <v>1</v>
      </c>
      <c r="AQ14" s="337">
        <f t="shared" si="29"/>
        <v>1</v>
      </c>
      <c r="AR14" s="337">
        <f t="shared" si="30"/>
        <v>1</v>
      </c>
      <c r="AS14" s="337">
        <f t="shared" si="31"/>
        <v>1</v>
      </c>
      <c r="AV14" s="337">
        <f t="shared" si="32"/>
        <v>1</v>
      </c>
      <c r="AW14" s="337">
        <f t="shared" si="33"/>
        <v>1</v>
      </c>
      <c r="AX14" s="337">
        <f t="shared" si="34"/>
        <v>1</v>
      </c>
      <c r="AY14" s="337">
        <f t="shared" si="35"/>
        <v>1</v>
      </c>
      <c r="BA14" s="337">
        <f t="shared" si="36"/>
        <v>1</v>
      </c>
      <c r="BB14" s="337">
        <f t="shared" si="37"/>
        <v>1</v>
      </c>
      <c r="BC14" s="337">
        <f t="shared" si="38"/>
        <v>1</v>
      </c>
      <c r="BD14" s="337">
        <f t="shared" si="39"/>
        <v>1</v>
      </c>
      <c r="BE14" s="337">
        <f t="shared" si="40"/>
        <v>1</v>
      </c>
      <c r="BG14" s="337">
        <f t="shared" si="41"/>
        <v>1</v>
      </c>
      <c r="BH14" s="337">
        <f t="shared" si="42"/>
        <v>1</v>
      </c>
      <c r="BI14" s="337">
        <f t="shared" si="43"/>
        <v>1</v>
      </c>
      <c r="BJ14" s="337">
        <f t="shared" si="44"/>
        <v>1</v>
      </c>
      <c r="BK14" s="337">
        <f t="shared" si="45"/>
        <v>1</v>
      </c>
      <c r="BL14" s="258"/>
      <c r="BN14" s="514" t="s">
        <v>10038</v>
      </c>
      <c r="BO14" s="1415" t="s">
        <v>5275</v>
      </c>
      <c r="BP14" s="1415" t="s">
        <v>5299</v>
      </c>
      <c r="BQ14" s="1415" t="s">
        <v>5313</v>
      </c>
      <c r="BR14" s="1415" t="s">
        <v>5327</v>
      </c>
      <c r="BS14" s="1415" t="s">
        <v>5341</v>
      </c>
      <c r="BT14" s="1415" t="s">
        <v>5355</v>
      </c>
      <c r="BU14" s="1415" t="s">
        <v>5369</v>
      </c>
      <c r="BV14" s="1424" t="s">
        <v>5383</v>
      </c>
      <c r="BW14" s="118"/>
      <c r="BX14" s="1436" t="s">
        <v>5398</v>
      </c>
      <c r="BY14" s="1415" t="s">
        <v>5412</v>
      </c>
      <c r="BZ14" s="1415" t="s">
        <v>5426</v>
      </c>
      <c r="CA14" s="1415" t="s">
        <v>5440</v>
      </c>
      <c r="CB14" s="1410" t="s">
        <v>5454</v>
      </c>
      <c r="CC14" s="1415" t="s">
        <v>5468</v>
      </c>
      <c r="CD14" s="1415" t="s">
        <v>5482</v>
      </c>
      <c r="CE14" s="1415" t="s">
        <v>5496</v>
      </c>
      <c r="CF14" s="1415" t="s">
        <v>5510</v>
      </c>
      <c r="CG14" s="1415" t="s">
        <v>5524</v>
      </c>
      <c r="CH14" s="1410" t="s">
        <v>5538</v>
      </c>
      <c r="CI14" s="1415" t="s">
        <v>5552</v>
      </c>
      <c r="CJ14" s="1415" t="s">
        <v>5566</v>
      </c>
      <c r="CK14" s="1415" t="s">
        <v>5580</v>
      </c>
      <c r="CL14" s="1415" t="s">
        <v>5594</v>
      </c>
      <c r="CM14" s="1415" t="s">
        <v>5608</v>
      </c>
      <c r="CN14" s="1424" t="s">
        <v>5622</v>
      </c>
    </row>
    <row r="15" spans="1:93" ht="15.75" customHeight="1">
      <c r="A15" s="268"/>
      <c r="B15" s="514" t="s">
        <v>10040</v>
      </c>
      <c r="C15" s="338" t="s">
        <v>10995</v>
      </c>
      <c r="D15" s="338">
        <v>0</v>
      </c>
      <c r="E15" s="1844"/>
      <c r="F15" s="1844"/>
      <c r="G15" s="1844"/>
      <c r="H15" s="1844"/>
      <c r="I15" s="1844"/>
      <c r="J15" s="1844"/>
      <c r="K15" s="1844"/>
      <c r="L15" s="1860">
        <f t="shared" si="22"/>
        <v>0</v>
      </c>
      <c r="M15" s="1863"/>
      <c r="N15" s="1866"/>
      <c r="O15" s="1844"/>
      <c r="P15" s="1844"/>
      <c r="Q15" s="1844"/>
      <c r="R15" s="1848">
        <f t="shared" si="23"/>
        <v>0</v>
      </c>
      <c r="S15" s="1844"/>
      <c r="T15" s="1844"/>
      <c r="U15" s="1844"/>
      <c r="V15" s="1844"/>
      <c r="W15" s="1844"/>
      <c r="X15" s="1848">
        <f>IFERROR(SUM(S15:W15),0)</f>
        <v>0</v>
      </c>
      <c r="Y15" s="1844"/>
      <c r="Z15" s="1844"/>
      <c r="AA15" s="1844"/>
      <c r="AB15" s="1844"/>
      <c r="AC15" s="1844"/>
      <c r="AD15" s="1860">
        <f t="shared" si="0"/>
        <v>0</v>
      </c>
      <c r="AE15" s="268"/>
      <c r="AF15" s="342" t="s">
        <v>10041</v>
      </c>
      <c r="AG15" s="268"/>
      <c r="AH15" s="1320"/>
      <c r="AI15" s="268"/>
      <c r="AJ15" s="258"/>
      <c r="AK15" s="1319" t="str">
        <f t="shared" si="1"/>
        <v>Please complete all cells in row</v>
      </c>
      <c r="AL15" s="258"/>
      <c r="AM15" s="337">
        <f t="shared" si="25"/>
        <v>1</v>
      </c>
      <c r="AN15" s="337">
        <f t="shared" si="26"/>
        <v>1</v>
      </c>
      <c r="AO15" s="337">
        <f t="shared" si="27"/>
        <v>1</v>
      </c>
      <c r="AP15" s="337">
        <f t="shared" si="28"/>
        <v>1</v>
      </c>
      <c r="AQ15" s="337">
        <f t="shared" si="29"/>
        <v>1</v>
      </c>
      <c r="AR15" s="337">
        <f t="shared" si="30"/>
        <v>1</v>
      </c>
      <c r="AS15" s="337">
        <f t="shared" si="31"/>
        <v>1</v>
      </c>
      <c r="AV15" s="337">
        <f t="shared" si="32"/>
        <v>1</v>
      </c>
      <c r="AW15" s="337">
        <f t="shared" si="33"/>
        <v>1</v>
      </c>
      <c r="AX15" s="337">
        <f t="shared" si="34"/>
        <v>1</v>
      </c>
      <c r="AY15" s="337">
        <f t="shared" si="35"/>
        <v>1</v>
      </c>
      <c r="BA15" s="337">
        <f t="shared" si="36"/>
        <v>1</v>
      </c>
      <c r="BB15" s="337">
        <f t="shared" si="37"/>
        <v>1</v>
      </c>
      <c r="BC15" s="337">
        <f t="shared" si="38"/>
        <v>1</v>
      </c>
      <c r="BD15" s="337">
        <f t="shared" si="39"/>
        <v>1</v>
      </c>
      <c r="BE15" s="337">
        <f t="shared" si="40"/>
        <v>1</v>
      </c>
      <c r="BG15" s="337">
        <f t="shared" si="41"/>
        <v>1</v>
      </c>
      <c r="BH15" s="337">
        <f t="shared" si="42"/>
        <v>1</v>
      </c>
      <c r="BI15" s="337">
        <f t="shared" si="43"/>
        <v>1</v>
      </c>
      <c r="BJ15" s="337">
        <f t="shared" si="44"/>
        <v>1</v>
      </c>
      <c r="BK15" s="337">
        <f t="shared" si="45"/>
        <v>1</v>
      </c>
      <c r="BL15" s="258"/>
      <c r="BN15" s="514" t="s">
        <v>10040</v>
      </c>
      <c r="BO15" s="1415" t="s">
        <v>5276</v>
      </c>
      <c r="BP15" s="1415" t="s">
        <v>5300</v>
      </c>
      <c r="BQ15" s="1415" t="s">
        <v>5314</v>
      </c>
      <c r="BR15" s="1415" t="s">
        <v>5328</v>
      </c>
      <c r="BS15" s="1415" t="s">
        <v>5342</v>
      </c>
      <c r="BT15" s="1415" t="s">
        <v>5356</v>
      </c>
      <c r="BU15" s="1415" t="s">
        <v>5370</v>
      </c>
      <c r="BV15" s="1424" t="s">
        <v>5384</v>
      </c>
      <c r="BW15" s="118"/>
      <c r="BX15" s="1436" t="s">
        <v>5399</v>
      </c>
      <c r="BY15" s="1415" t="s">
        <v>5413</v>
      </c>
      <c r="BZ15" s="1415" t="s">
        <v>5427</v>
      </c>
      <c r="CA15" s="1415" t="s">
        <v>5441</v>
      </c>
      <c r="CB15" s="1410" t="s">
        <v>5455</v>
      </c>
      <c r="CC15" s="1415" t="s">
        <v>5469</v>
      </c>
      <c r="CD15" s="1415" t="s">
        <v>5483</v>
      </c>
      <c r="CE15" s="1415" t="s">
        <v>5497</v>
      </c>
      <c r="CF15" s="1415" t="s">
        <v>5511</v>
      </c>
      <c r="CG15" s="1415" t="s">
        <v>5525</v>
      </c>
      <c r="CH15" s="1410" t="s">
        <v>5539</v>
      </c>
      <c r="CI15" s="1415" t="s">
        <v>5553</v>
      </c>
      <c r="CJ15" s="1415" t="s">
        <v>5567</v>
      </c>
      <c r="CK15" s="1415" t="s">
        <v>5581</v>
      </c>
      <c r="CL15" s="1415" t="s">
        <v>5595</v>
      </c>
      <c r="CM15" s="1415" t="s">
        <v>5609</v>
      </c>
      <c r="CN15" s="1424" t="s">
        <v>5623</v>
      </c>
    </row>
    <row r="16" spans="1:93" ht="15.75" customHeight="1">
      <c r="A16" s="268"/>
      <c r="B16" s="514" t="s">
        <v>10042</v>
      </c>
      <c r="C16" s="338" t="s">
        <v>10995</v>
      </c>
      <c r="D16" s="338">
        <v>0</v>
      </c>
      <c r="E16" s="1848">
        <f>IFERROR(SUM(E10:E15),0)</f>
        <v>0</v>
      </c>
      <c r="F16" s="1848">
        <f t="shared" ref="F16:K16" si="46">IFERROR(SUM(F10:F15),0)</f>
        <v>0</v>
      </c>
      <c r="G16" s="1848">
        <f t="shared" si="46"/>
        <v>0</v>
      </c>
      <c r="H16" s="1848">
        <f t="shared" si="46"/>
        <v>0</v>
      </c>
      <c r="I16" s="1848">
        <f t="shared" si="46"/>
        <v>0</v>
      </c>
      <c r="J16" s="1848">
        <f t="shared" si="46"/>
        <v>0</v>
      </c>
      <c r="K16" s="1848">
        <f t="shared" si="46"/>
        <v>0</v>
      </c>
      <c r="L16" s="1860">
        <f t="shared" si="22"/>
        <v>0</v>
      </c>
      <c r="M16" s="1868"/>
      <c r="N16" s="1869">
        <f t="shared" ref="N16:P16" si="47">IFERROR(SUM(N10:N15),0)</f>
        <v>0</v>
      </c>
      <c r="O16" s="1848">
        <f t="shared" si="47"/>
        <v>0</v>
      </c>
      <c r="P16" s="1848">
        <f t="shared" si="47"/>
        <v>0</v>
      </c>
      <c r="Q16" s="1848">
        <f>IFERROR(SUM(Q10:Q15),0)</f>
        <v>0</v>
      </c>
      <c r="R16" s="1848">
        <f>IFERROR(SUM(N16:Q16),0)</f>
        <v>0</v>
      </c>
      <c r="S16" s="1848">
        <f t="shared" ref="S16:W16" si="48">IFERROR(SUM(S10:S15),0)</f>
        <v>0</v>
      </c>
      <c r="T16" s="1848">
        <f t="shared" si="48"/>
        <v>0</v>
      </c>
      <c r="U16" s="1848">
        <f t="shared" si="48"/>
        <v>0</v>
      </c>
      <c r="V16" s="1848">
        <f t="shared" si="48"/>
        <v>0</v>
      </c>
      <c r="W16" s="1848">
        <f t="shared" si="48"/>
        <v>0</v>
      </c>
      <c r="X16" s="1848">
        <f t="shared" si="24"/>
        <v>0</v>
      </c>
      <c r="Y16" s="1848">
        <f>IFERROR(SUM(Y10:Y15),0)</f>
        <v>0</v>
      </c>
      <c r="Z16" s="1848">
        <f t="shared" ref="Z16:AC16" si="49">IFERROR(SUM(Z10:Z15),0)</f>
        <v>0</v>
      </c>
      <c r="AA16" s="1848">
        <f t="shared" si="49"/>
        <v>0</v>
      </c>
      <c r="AB16" s="1848">
        <f t="shared" si="49"/>
        <v>0</v>
      </c>
      <c r="AC16" s="1848">
        <f t="shared" si="49"/>
        <v>0</v>
      </c>
      <c r="AD16" s="1860">
        <f>IFERROR(SUM(Y16:AC16),0)</f>
        <v>0</v>
      </c>
      <c r="AE16" s="268"/>
      <c r="AF16" s="342" t="s">
        <v>10043</v>
      </c>
      <c r="AG16" s="268"/>
      <c r="AH16" s="1320"/>
      <c r="AI16" s="268"/>
      <c r="AJ16" s="258"/>
      <c r="AL16" s="258"/>
      <c r="BL16" s="258"/>
      <c r="BN16" s="514" t="s">
        <v>10042</v>
      </c>
      <c r="BO16" s="1410" t="s">
        <v>5277</v>
      </c>
      <c r="BP16" s="1410" t="s">
        <v>5301</v>
      </c>
      <c r="BQ16" s="1410" t="s">
        <v>5315</v>
      </c>
      <c r="BR16" s="1410" t="s">
        <v>5329</v>
      </c>
      <c r="BS16" s="1410" t="s">
        <v>5343</v>
      </c>
      <c r="BT16" s="1410" t="s">
        <v>5357</v>
      </c>
      <c r="BU16" s="1410" t="s">
        <v>5371</v>
      </c>
      <c r="BV16" s="1424" t="s">
        <v>5385</v>
      </c>
      <c r="BW16" s="83"/>
      <c r="BX16" s="1437" t="s">
        <v>5400</v>
      </c>
      <c r="BY16" s="1410" t="s">
        <v>5414</v>
      </c>
      <c r="BZ16" s="1410" t="s">
        <v>5428</v>
      </c>
      <c r="CA16" s="1410" t="s">
        <v>5442</v>
      </c>
      <c r="CB16" s="1410" t="s">
        <v>5456</v>
      </c>
      <c r="CC16" s="1410" t="s">
        <v>5470</v>
      </c>
      <c r="CD16" s="1410" t="s">
        <v>5484</v>
      </c>
      <c r="CE16" s="1410" t="s">
        <v>5498</v>
      </c>
      <c r="CF16" s="1410" t="s">
        <v>5512</v>
      </c>
      <c r="CG16" s="1410" t="s">
        <v>5526</v>
      </c>
      <c r="CH16" s="1410" t="s">
        <v>5540</v>
      </c>
      <c r="CI16" s="1410" t="s">
        <v>5554</v>
      </c>
      <c r="CJ16" s="1410" t="s">
        <v>5568</v>
      </c>
      <c r="CK16" s="1410" t="s">
        <v>5582</v>
      </c>
      <c r="CL16" s="1410" t="s">
        <v>5596</v>
      </c>
      <c r="CM16" s="1410" t="s">
        <v>5610</v>
      </c>
      <c r="CN16" s="1424" t="s">
        <v>5624</v>
      </c>
    </row>
    <row r="17" spans="1:92" ht="15.75" customHeight="1" thickBot="1">
      <c r="A17" s="268"/>
      <c r="B17" s="517" t="s">
        <v>10044</v>
      </c>
      <c r="C17" s="407" t="s">
        <v>10995</v>
      </c>
      <c r="D17" s="407">
        <v>0</v>
      </c>
      <c r="E17" s="1870"/>
      <c r="F17" s="1870"/>
      <c r="G17" s="1870"/>
      <c r="H17" s="1870"/>
      <c r="I17" s="1870"/>
      <c r="J17" s="1870"/>
      <c r="K17" s="1870"/>
      <c r="L17" s="1861"/>
      <c r="M17" s="1871"/>
      <c r="N17" s="1872"/>
      <c r="O17" s="1873"/>
      <c r="P17" s="1873"/>
      <c r="Q17" s="1873"/>
      <c r="R17" s="1873"/>
      <c r="S17" s="1873"/>
      <c r="T17" s="1873"/>
      <c r="U17" s="1873"/>
      <c r="V17" s="1873"/>
      <c r="W17" s="1873"/>
      <c r="X17" s="1873"/>
      <c r="Y17" s="1873"/>
      <c r="Z17" s="1873"/>
      <c r="AA17" s="1874"/>
      <c r="AB17" s="1874"/>
      <c r="AC17" s="1874"/>
      <c r="AD17" s="1875"/>
      <c r="AE17" s="268"/>
      <c r="AF17" s="408" t="s">
        <v>10045</v>
      </c>
      <c r="AG17" s="268"/>
      <c r="AH17" s="1324"/>
      <c r="AI17" s="268"/>
      <c r="AJ17" s="258"/>
      <c r="AK17" s="1319" t="str">
        <f t="shared" si="1"/>
        <v>Please complete all cells in row</v>
      </c>
      <c r="AL17" s="258"/>
      <c r="AT17" s="337">
        <f t="shared" si="31"/>
        <v>1</v>
      </c>
      <c r="BL17" s="258"/>
      <c r="BN17" s="517" t="s">
        <v>10044</v>
      </c>
      <c r="BO17" s="1438"/>
      <c r="BP17" s="1438"/>
      <c r="BQ17" s="1438"/>
      <c r="BR17" s="1438"/>
      <c r="BS17" s="1438"/>
      <c r="BT17" s="1438"/>
      <c r="BU17" s="1438"/>
      <c r="BV17" s="1425" t="s">
        <v>5386</v>
      </c>
      <c r="BW17" s="115"/>
      <c r="BX17" s="1439"/>
      <c r="BY17" s="1440"/>
      <c r="BZ17" s="1440"/>
      <c r="CA17" s="1440"/>
      <c r="CB17" s="1440"/>
      <c r="CC17" s="1440"/>
      <c r="CD17" s="1440"/>
      <c r="CE17" s="1440"/>
      <c r="CF17" s="1440"/>
      <c r="CG17" s="1440"/>
      <c r="CH17" s="1440"/>
      <c r="CI17" s="1440"/>
      <c r="CJ17" s="1440"/>
      <c r="CK17" s="1441"/>
      <c r="CL17" s="1441"/>
      <c r="CM17" s="1441"/>
      <c r="CN17" s="1442"/>
    </row>
    <row r="18" spans="1:92" ht="15.75" customHeight="1" thickTop="1" thickBot="1">
      <c r="A18" s="268"/>
      <c r="B18" s="1059"/>
      <c r="C18" s="118"/>
      <c r="D18" s="118"/>
      <c r="E18" s="1871"/>
      <c r="F18" s="1871"/>
      <c r="G18" s="1871"/>
      <c r="H18" s="1871"/>
      <c r="I18" s="1871"/>
      <c r="J18" s="1871"/>
      <c r="K18" s="1871"/>
      <c r="L18" s="1868"/>
      <c r="M18" s="1871"/>
      <c r="N18" s="1876"/>
      <c r="O18" s="1876"/>
      <c r="P18" s="1876"/>
      <c r="Q18" s="1876"/>
      <c r="R18" s="1876"/>
      <c r="S18" s="1876"/>
      <c r="T18" s="1876"/>
      <c r="U18" s="1876"/>
      <c r="V18" s="1876"/>
      <c r="W18" s="1876"/>
      <c r="X18" s="1876"/>
      <c r="Y18" s="1876"/>
      <c r="Z18" s="1876"/>
      <c r="AA18" s="1877"/>
      <c r="AB18" s="1877"/>
      <c r="AC18" s="1877"/>
      <c r="AD18" s="1877"/>
      <c r="AE18" s="268"/>
      <c r="AF18" s="268"/>
      <c r="AG18" s="268"/>
      <c r="AH18" s="268"/>
      <c r="AI18" s="268"/>
      <c r="AJ18" s="258"/>
      <c r="AL18" s="258"/>
      <c r="BL18" s="258"/>
      <c r="BN18" s="1059"/>
      <c r="BO18" s="115"/>
      <c r="BP18" s="115"/>
      <c r="BQ18" s="115"/>
      <c r="BR18" s="115"/>
      <c r="BS18" s="115"/>
      <c r="BT18" s="115"/>
      <c r="BU18" s="115"/>
      <c r="BV18" s="83"/>
      <c r="BW18" s="115"/>
      <c r="BX18" s="207"/>
      <c r="BY18" s="207"/>
      <c r="BZ18" s="207"/>
      <c r="CA18" s="207"/>
      <c r="CB18" s="207"/>
      <c r="CC18" s="207"/>
      <c r="CD18" s="207"/>
      <c r="CE18" s="207"/>
      <c r="CF18" s="207"/>
      <c r="CG18" s="207"/>
      <c r="CH18" s="207"/>
      <c r="CI18" s="207"/>
      <c r="CJ18" s="207"/>
      <c r="CK18" s="268"/>
      <c r="CL18" s="268"/>
      <c r="CM18" s="268"/>
      <c r="CN18" s="268"/>
    </row>
    <row r="19" spans="1:92" ht="15.75" customHeight="1" thickTop="1" thickBot="1">
      <c r="A19" s="268"/>
      <c r="B19" s="445" t="s">
        <v>10046</v>
      </c>
      <c r="C19" s="536"/>
      <c r="D19" s="536"/>
      <c r="E19" s="1863"/>
      <c r="F19" s="1863"/>
      <c r="G19" s="1863"/>
      <c r="H19" s="1863"/>
      <c r="I19" s="1863"/>
      <c r="J19" s="1863"/>
      <c r="K19" s="1863"/>
      <c r="L19" s="1863"/>
      <c r="M19" s="1863"/>
      <c r="N19" s="1863"/>
      <c r="O19" s="1863"/>
      <c r="P19" s="1863"/>
      <c r="Q19" s="1863"/>
      <c r="R19" s="1863"/>
      <c r="S19" s="1863"/>
      <c r="T19" s="1863"/>
      <c r="U19" s="1863"/>
      <c r="V19" s="1863"/>
      <c r="W19" s="1863"/>
      <c r="X19" s="1863"/>
      <c r="Y19" s="1863"/>
      <c r="Z19" s="1863"/>
      <c r="AA19" s="1877"/>
      <c r="AB19" s="1877"/>
      <c r="AC19" s="1877"/>
      <c r="AD19" s="1877"/>
      <c r="AE19" s="268"/>
      <c r="AF19" s="268"/>
      <c r="AG19" s="268"/>
      <c r="AH19" s="268"/>
      <c r="AI19" s="268"/>
      <c r="AJ19" s="258"/>
      <c r="AL19" s="258"/>
      <c r="BL19" s="258"/>
      <c r="BN19" s="445" t="s">
        <v>10046</v>
      </c>
      <c r="BO19" s="118"/>
      <c r="BP19" s="118"/>
      <c r="BQ19" s="118"/>
      <c r="BR19" s="118"/>
      <c r="BS19" s="118"/>
      <c r="BT19" s="118"/>
      <c r="BU19" s="118"/>
      <c r="BV19" s="118"/>
      <c r="BW19" s="118"/>
      <c r="BX19" s="118"/>
      <c r="BY19" s="118"/>
      <c r="BZ19" s="118"/>
      <c r="CA19" s="118"/>
      <c r="CB19" s="118"/>
      <c r="CC19" s="118"/>
      <c r="CD19" s="118"/>
      <c r="CE19" s="118"/>
      <c r="CF19" s="118"/>
      <c r="CG19" s="118"/>
      <c r="CH19" s="118"/>
      <c r="CI19" s="118"/>
      <c r="CJ19" s="118"/>
      <c r="CK19" s="268"/>
      <c r="CL19" s="268"/>
      <c r="CM19" s="268"/>
      <c r="CN19" s="268"/>
    </row>
    <row r="20" spans="1:92" ht="15.75" customHeight="1" thickTop="1">
      <c r="A20" s="268"/>
      <c r="B20" s="505" t="s">
        <v>10047</v>
      </c>
      <c r="C20" s="329" t="s">
        <v>1096</v>
      </c>
      <c r="D20" s="329">
        <v>0</v>
      </c>
      <c r="E20" s="1855"/>
      <c r="F20" s="1855"/>
      <c r="G20" s="1855"/>
      <c r="H20" s="1855"/>
      <c r="I20" s="1855"/>
      <c r="J20" s="1855"/>
      <c r="K20" s="1855"/>
      <c r="L20" s="1862">
        <f t="shared" ref="L20:L25" si="50">IFERROR(SUM(E20:K20),0)</f>
        <v>0</v>
      </c>
      <c r="M20" s="1863"/>
      <c r="N20" s="1864"/>
      <c r="O20" s="1855"/>
      <c r="P20" s="1855"/>
      <c r="Q20" s="1855"/>
      <c r="R20" s="1865">
        <f t="shared" ref="R20:R25" si="51">IFERROR(SUM(N20:Q20),0)</f>
        <v>0</v>
      </c>
      <c r="S20" s="1855"/>
      <c r="T20" s="1855"/>
      <c r="U20" s="1855"/>
      <c r="V20" s="1855"/>
      <c r="W20" s="1855"/>
      <c r="X20" s="1865">
        <f t="shared" ref="X20:X26" si="52">IFERROR(SUM(S20:W20),0)</f>
        <v>0</v>
      </c>
      <c r="Y20" s="1855"/>
      <c r="Z20" s="1855"/>
      <c r="AA20" s="1855"/>
      <c r="AB20" s="1855"/>
      <c r="AC20" s="1855"/>
      <c r="AD20" s="1862">
        <f t="shared" ref="AD20:AD26" si="53">IFERROR(SUM(Y20:AC20),0)</f>
        <v>0</v>
      </c>
      <c r="AE20" s="268"/>
      <c r="AF20" s="333" t="s">
        <v>10048</v>
      </c>
      <c r="AG20" s="268"/>
      <c r="AH20" s="1318"/>
      <c r="AI20" s="268"/>
      <c r="AJ20" s="258"/>
      <c r="AK20" s="1319" t="str">
        <f t="shared" ref="AK20:AK25" si="54">IF( SUM( AM20:BK20 ) = 0, 0, $AM$5 )</f>
        <v>Please complete all cells in row</v>
      </c>
      <c r="AL20" s="258"/>
      <c r="AM20" s="337">
        <f t="shared" ref="AM20:AM25" si="55" xml:space="preserve"> IF( ISNUMBER(E20 ), 0, 1 )</f>
        <v>1</v>
      </c>
      <c r="AN20" s="337">
        <f t="shared" ref="AN20:AN25" si="56" xml:space="preserve"> IF( ISNUMBER(F20 ), 0, 1 )</f>
        <v>1</v>
      </c>
      <c r="AO20" s="337">
        <f t="shared" ref="AO20:AO25" si="57" xml:space="preserve"> IF( ISNUMBER(G20 ), 0, 1 )</f>
        <v>1</v>
      </c>
      <c r="AP20" s="337">
        <f t="shared" ref="AP20:AP25" si="58" xml:space="preserve"> IF( ISNUMBER(H20 ), 0, 1 )</f>
        <v>1</v>
      </c>
      <c r="AQ20" s="337">
        <f t="shared" ref="AQ20:AQ25" si="59" xml:space="preserve"> IF( ISNUMBER(I20 ), 0, 1 )</f>
        <v>1</v>
      </c>
      <c r="AR20" s="337">
        <f t="shared" ref="AR20:AR25" si="60" xml:space="preserve"> IF( ISNUMBER(J20 ), 0, 1 )</f>
        <v>1</v>
      </c>
      <c r="AS20" s="337">
        <f t="shared" ref="AS20:AS25" si="61" xml:space="preserve"> IF( ISNUMBER(K20 ), 0, 1 )</f>
        <v>1</v>
      </c>
      <c r="AV20" s="337">
        <f t="shared" ref="AV20:AV25" si="62" xml:space="preserve"> IF( ISNUMBER(N20 ), 0, 1 )</f>
        <v>1</v>
      </c>
      <c r="AW20" s="337">
        <f t="shared" ref="AW20:AW25" si="63" xml:space="preserve"> IF( ISNUMBER(O20 ), 0, 1 )</f>
        <v>1</v>
      </c>
      <c r="AX20" s="337">
        <f t="shared" ref="AX20:AX25" si="64" xml:space="preserve"> IF( ISNUMBER(P20 ), 0, 1 )</f>
        <v>1</v>
      </c>
      <c r="AY20" s="337">
        <f t="shared" ref="AY20:AY25" si="65" xml:space="preserve"> IF( ISNUMBER(Q20 ), 0, 1 )</f>
        <v>1</v>
      </c>
      <c r="BA20" s="337">
        <f t="shared" ref="BA20:BA25" si="66" xml:space="preserve"> IF( ISNUMBER(S20 ), 0, 1 )</f>
        <v>1</v>
      </c>
      <c r="BB20" s="337">
        <f t="shared" ref="BB20:BB25" si="67" xml:space="preserve"> IF( ISNUMBER(T20 ), 0, 1 )</f>
        <v>1</v>
      </c>
      <c r="BC20" s="337">
        <f t="shared" ref="BC20:BC25" si="68" xml:space="preserve"> IF( ISNUMBER(U20 ), 0, 1 )</f>
        <v>1</v>
      </c>
      <c r="BD20" s="337">
        <f t="shared" ref="BD20:BD25" si="69" xml:space="preserve"> IF( ISNUMBER(V20 ), 0, 1 )</f>
        <v>1</v>
      </c>
      <c r="BE20" s="337">
        <f t="shared" ref="BE20:BE25" si="70" xml:space="preserve"> IF( ISNUMBER(W20 ), 0, 1 )</f>
        <v>1</v>
      </c>
      <c r="BG20" s="337">
        <f t="shared" ref="BG20:BG25" si="71" xml:space="preserve"> IF( ISNUMBER(Y20 ), 0, 1 )</f>
        <v>1</v>
      </c>
      <c r="BH20" s="337">
        <f t="shared" ref="BH20:BH25" si="72" xml:space="preserve"> IF( ISNUMBER(Z20 ), 0, 1 )</f>
        <v>1</v>
      </c>
      <c r="BI20" s="337">
        <f t="shared" ref="BI20:BI25" si="73" xml:space="preserve"> IF( ISNUMBER(AA20 ), 0, 1 )</f>
        <v>1</v>
      </c>
      <c r="BJ20" s="337">
        <f t="shared" ref="BJ20:BJ25" si="74" xml:space="preserve"> IF( ISNUMBER(AB20 ), 0, 1 )</f>
        <v>1</v>
      </c>
      <c r="BK20" s="337">
        <f t="shared" ref="BK20:BK25" si="75" xml:space="preserve"> IF( ISNUMBER(AC20 ), 0, 1 )</f>
        <v>1</v>
      </c>
      <c r="BL20" s="258"/>
      <c r="BN20" s="505" t="s">
        <v>10047</v>
      </c>
      <c r="BO20" s="975" t="s">
        <v>5278</v>
      </c>
      <c r="BP20" s="975" t="s">
        <v>5302</v>
      </c>
      <c r="BQ20" s="975" t="s">
        <v>5316</v>
      </c>
      <c r="BR20" s="975" t="s">
        <v>5330</v>
      </c>
      <c r="BS20" s="975" t="s">
        <v>5344</v>
      </c>
      <c r="BT20" s="975" t="s">
        <v>5358</v>
      </c>
      <c r="BU20" s="975" t="s">
        <v>5372</v>
      </c>
      <c r="BV20" s="1433" t="s">
        <v>5387</v>
      </c>
      <c r="BW20" s="118"/>
      <c r="BX20" s="1443" t="s">
        <v>5401</v>
      </c>
      <c r="BY20" s="975" t="s">
        <v>5415</v>
      </c>
      <c r="BZ20" s="975" t="s">
        <v>5429</v>
      </c>
      <c r="CA20" s="975" t="s">
        <v>5443</v>
      </c>
      <c r="CB20" s="1435" t="s">
        <v>5457</v>
      </c>
      <c r="CC20" s="975" t="s">
        <v>5471</v>
      </c>
      <c r="CD20" s="975" t="s">
        <v>5485</v>
      </c>
      <c r="CE20" s="975" t="s">
        <v>5499</v>
      </c>
      <c r="CF20" s="975" t="s">
        <v>5513</v>
      </c>
      <c r="CG20" s="975" t="s">
        <v>5527</v>
      </c>
      <c r="CH20" s="1435" t="s">
        <v>5541</v>
      </c>
      <c r="CI20" s="975" t="s">
        <v>5555</v>
      </c>
      <c r="CJ20" s="975" t="s">
        <v>5569</v>
      </c>
      <c r="CK20" s="975" t="s">
        <v>5583</v>
      </c>
      <c r="CL20" s="975" t="s">
        <v>5597</v>
      </c>
      <c r="CM20" s="975" t="s">
        <v>5611</v>
      </c>
      <c r="CN20" s="1433" t="s">
        <v>5625</v>
      </c>
    </row>
    <row r="21" spans="1:92" ht="15.75" customHeight="1">
      <c r="A21" s="268"/>
      <c r="B21" s="514" t="s">
        <v>10049</v>
      </c>
      <c r="C21" s="338" t="s">
        <v>1096</v>
      </c>
      <c r="D21" s="338">
        <v>0</v>
      </c>
      <c r="E21" s="1844"/>
      <c r="F21" s="1844"/>
      <c r="G21" s="1844"/>
      <c r="H21" s="1844"/>
      <c r="I21" s="1844"/>
      <c r="J21" s="1844"/>
      <c r="K21" s="1844"/>
      <c r="L21" s="1860">
        <f t="shared" si="50"/>
        <v>0</v>
      </c>
      <c r="M21" s="1863"/>
      <c r="N21" s="1866"/>
      <c r="O21" s="1844"/>
      <c r="P21" s="1844"/>
      <c r="Q21" s="1844"/>
      <c r="R21" s="1848">
        <f t="shared" si="51"/>
        <v>0</v>
      </c>
      <c r="S21" s="1844"/>
      <c r="T21" s="1844"/>
      <c r="U21" s="1844"/>
      <c r="V21" s="1844"/>
      <c r="W21" s="1844"/>
      <c r="X21" s="1848">
        <f t="shared" si="52"/>
        <v>0</v>
      </c>
      <c r="Y21" s="1844"/>
      <c r="Z21" s="1844"/>
      <c r="AA21" s="1844"/>
      <c r="AB21" s="1844"/>
      <c r="AC21" s="1844"/>
      <c r="AD21" s="1860">
        <f t="shared" si="53"/>
        <v>0</v>
      </c>
      <c r="AE21" s="268"/>
      <c r="AF21" s="342" t="s">
        <v>10050</v>
      </c>
      <c r="AG21" s="268"/>
      <c r="AH21" s="1320"/>
      <c r="AI21" s="268"/>
      <c r="AJ21" s="258"/>
      <c r="AK21" s="1319" t="str">
        <f t="shared" si="54"/>
        <v>Please complete all cells in row</v>
      </c>
      <c r="AL21" s="258"/>
      <c r="AM21" s="337">
        <f t="shared" si="55"/>
        <v>1</v>
      </c>
      <c r="AN21" s="337">
        <f t="shared" si="56"/>
        <v>1</v>
      </c>
      <c r="AO21" s="337">
        <f t="shared" si="57"/>
        <v>1</v>
      </c>
      <c r="AP21" s="337">
        <f t="shared" si="58"/>
        <v>1</v>
      </c>
      <c r="AQ21" s="337">
        <f t="shared" si="59"/>
        <v>1</v>
      </c>
      <c r="AR21" s="337">
        <f t="shared" si="60"/>
        <v>1</v>
      </c>
      <c r="AS21" s="337">
        <f t="shared" si="61"/>
        <v>1</v>
      </c>
      <c r="AV21" s="337">
        <f t="shared" si="62"/>
        <v>1</v>
      </c>
      <c r="AW21" s="337">
        <f t="shared" si="63"/>
        <v>1</v>
      </c>
      <c r="AX21" s="337">
        <f t="shared" si="64"/>
        <v>1</v>
      </c>
      <c r="AY21" s="337">
        <f t="shared" si="65"/>
        <v>1</v>
      </c>
      <c r="BA21" s="337">
        <f t="shared" si="66"/>
        <v>1</v>
      </c>
      <c r="BB21" s="337">
        <f t="shared" si="67"/>
        <v>1</v>
      </c>
      <c r="BC21" s="337">
        <f t="shared" si="68"/>
        <v>1</v>
      </c>
      <c r="BD21" s="337">
        <f t="shared" si="69"/>
        <v>1</v>
      </c>
      <c r="BE21" s="337">
        <f t="shared" si="70"/>
        <v>1</v>
      </c>
      <c r="BG21" s="337">
        <f t="shared" si="71"/>
        <v>1</v>
      </c>
      <c r="BH21" s="337">
        <f t="shared" si="72"/>
        <v>1</v>
      </c>
      <c r="BI21" s="337">
        <f t="shared" si="73"/>
        <v>1</v>
      </c>
      <c r="BJ21" s="337">
        <f t="shared" si="74"/>
        <v>1</v>
      </c>
      <c r="BK21" s="337">
        <f t="shared" si="75"/>
        <v>1</v>
      </c>
      <c r="BL21" s="258"/>
      <c r="BN21" s="514" t="s">
        <v>10049</v>
      </c>
      <c r="BO21" s="976" t="s">
        <v>5279</v>
      </c>
      <c r="BP21" s="976" t="s">
        <v>5303</v>
      </c>
      <c r="BQ21" s="976" t="s">
        <v>5317</v>
      </c>
      <c r="BR21" s="976" t="s">
        <v>5331</v>
      </c>
      <c r="BS21" s="976" t="s">
        <v>5345</v>
      </c>
      <c r="BT21" s="976" t="s">
        <v>5359</v>
      </c>
      <c r="BU21" s="976" t="s">
        <v>5373</v>
      </c>
      <c r="BV21" s="1424" t="s">
        <v>5388</v>
      </c>
      <c r="BW21" s="118"/>
      <c r="BX21" s="1444" t="s">
        <v>5402</v>
      </c>
      <c r="BY21" s="976" t="s">
        <v>5416</v>
      </c>
      <c r="BZ21" s="976" t="s">
        <v>5430</v>
      </c>
      <c r="CA21" s="976" t="s">
        <v>5444</v>
      </c>
      <c r="CB21" s="1410" t="s">
        <v>5458</v>
      </c>
      <c r="CC21" s="976" t="s">
        <v>5472</v>
      </c>
      <c r="CD21" s="976" t="s">
        <v>5486</v>
      </c>
      <c r="CE21" s="976" t="s">
        <v>5500</v>
      </c>
      <c r="CF21" s="976" t="s">
        <v>5514</v>
      </c>
      <c r="CG21" s="976" t="s">
        <v>5528</v>
      </c>
      <c r="CH21" s="1410" t="s">
        <v>5542</v>
      </c>
      <c r="CI21" s="976" t="s">
        <v>5556</v>
      </c>
      <c r="CJ21" s="976" t="s">
        <v>5570</v>
      </c>
      <c r="CK21" s="976" t="s">
        <v>5584</v>
      </c>
      <c r="CL21" s="976" t="s">
        <v>5598</v>
      </c>
      <c r="CM21" s="976" t="s">
        <v>5612</v>
      </c>
      <c r="CN21" s="1424" t="s">
        <v>5626</v>
      </c>
    </row>
    <row r="22" spans="1:92" ht="15.75" customHeight="1">
      <c r="A22" s="268"/>
      <c r="B22" s="514" t="s">
        <v>10051</v>
      </c>
      <c r="C22" s="338" t="s">
        <v>1096</v>
      </c>
      <c r="D22" s="338">
        <v>0</v>
      </c>
      <c r="E22" s="1844"/>
      <c r="F22" s="1844"/>
      <c r="G22" s="1844"/>
      <c r="H22" s="1844"/>
      <c r="I22" s="1844"/>
      <c r="J22" s="1844"/>
      <c r="K22" s="1844"/>
      <c r="L22" s="1860">
        <f t="shared" si="50"/>
        <v>0</v>
      </c>
      <c r="M22" s="1863"/>
      <c r="N22" s="1866"/>
      <c r="O22" s="1844"/>
      <c r="P22" s="1844"/>
      <c r="Q22" s="1844"/>
      <c r="R22" s="1848">
        <f t="shared" si="51"/>
        <v>0</v>
      </c>
      <c r="S22" s="1844"/>
      <c r="T22" s="1844"/>
      <c r="U22" s="1844"/>
      <c r="V22" s="1844"/>
      <c r="W22" s="1844"/>
      <c r="X22" s="1848">
        <f t="shared" si="52"/>
        <v>0</v>
      </c>
      <c r="Y22" s="1844"/>
      <c r="Z22" s="1844"/>
      <c r="AA22" s="1844"/>
      <c r="AB22" s="1844"/>
      <c r="AC22" s="1844"/>
      <c r="AD22" s="1860">
        <f t="shared" si="53"/>
        <v>0</v>
      </c>
      <c r="AE22" s="268"/>
      <c r="AF22" s="342" t="s">
        <v>10052</v>
      </c>
      <c r="AG22" s="268"/>
      <c r="AH22" s="1320"/>
      <c r="AI22" s="268"/>
      <c r="AJ22" s="258"/>
      <c r="AK22" s="1319" t="str">
        <f t="shared" si="54"/>
        <v>Please complete all cells in row</v>
      </c>
      <c r="AL22" s="258"/>
      <c r="AM22" s="337">
        <f t="shared" si="55"/>
        <v>1</v>
      </c>
      <c r="AN22" s="337">
        <f t="shared" si="56"/>
        <v>1</v>
      </c>
      <c r="AO22" s="337">
        <f t="shared" si="57"/>
        <v>1</v>
      </c>
      <c r="AP22" s="337">
        <f t="shared" si="58"/>
        <v>1</v>
      </c>
      <c r="AQ22" s="337">
        <f t="shared" si="59"/>
        <v>1</v>
      </c>
      <c r="AR22" s="337">
        <f t="shared" si="60"/>
        <v>1</v>
      </c>
      <c r="AS22" s="337">
        <f t="shared" si="61"/>
        <v>1</v>
      </c>
      <c r="AV22" s="337">
        <f t="shared" si="62"/>
        <v>1</v>
      </c>
      <c r="AW22" s="337">
        <f t="shared" si="63"/>
        <v>1</v>
      </c>
      <c r="AX22" s="337">
        <f t="shared" si="64"/>
        <v>1</v>
      </c>
      <c r="AY22" s="337">
        <f t="shared" si="65"/>
        <v>1</v>
      </c>
      <c r="BA22" s="337">
        <f t="shared" si="66"/>
        <v>1</v>
      </c>
      <c r="BB22" s="337">
        <f t="shared" si="67"/>
        <v>1</v>
      </c>
      <c r="BC22" s="337">
        <f t="shared" si="68"/>
        <v>1</v>
      </c>
      <c r="BD22" s="337">
        <f t="shared" si="69"/>
        <v>1</v>
      </c>
      <c r="BE22" s="337">
        <f t="shared" si="70"/>
        <v>1</v>
      </c>
      <c r="BG22" s="337">
        <f t="shared" si="71"/>
        <v>1</v>
      </c>
      <c r="BH22" s="337">
        <f t="shared" si="72"/>
        <v>1</v>
      </c>
      <c r="BI22" s="337">
        <f t="shared" si="73"/>
        <v>1</v>
      </c>
      <c r="BJ22" s="337">
        <f t="shared" si="74"/>
        <v>1</v>
      </c>
      <c r="BK22" s="337">
        <f t="shared" si="75"/>
        <v>1</v>
      </c>
      <c r="BL22" s="258"/>
      <c r="BN22" s="514" t="s">
        <v>10051</v>
      </c>
      <c r="BO22" s="976" t="s">
        <v>5280</v>
      </c>
      <c r="BP22" s="976" t="s">
        <v>5304</v>
      </c>
      <c r="BQ22" s="976" t="s">
        <v>5318</v>
      </c>
      <c r="BR22" s="976" t="s">
        <v>5332</v>
      </c>
      <c r="BS22" s="976" t="s">
        <v>5346</v>
      </c>
      <c r="BT22" s="976" t="s">
        <v>5360</v>
      </c>
      <c r="BU22" s="976" t="s">
        <v>5374</v>
      </c>
      <c r="BV22" s="1424" t="s">
        <v>5389</v>
      </c>
      <c r="BW22" s="118"/>
      <c r="BX22" s="1444" t="s">
        <v>5403</v>
      </c>
      <c r="BY22" s="976" t="s">
        <v>5417</v>
      </c>
      <c r="BZ22" s="976" t="s">
        <v>5431</v>
      </c>
      <c r="CA22" s="976" t="s">
        <v>5445</v>
      </c>
      <c r="CB22" s="1410" t="s">
        <v>5459</v>
      </c>
      <c r="CC22" s="976" t="s">
        <v>5473</v>
      </c>
      <c r="CD22" s="976" t="s">
        <v>5487</v>
      </c>
      <c r="CE22" s="976" t="s">
        <v>5501</v>
      </c>
      <c r="CF22" s="976" t="s">
        <v>5515</v>
      </c>
      <c r="CG22" s="976" t="s">
        <v>5529</v>
      </c>
      <c r="CH22" s="1410" t="s">
        <v>5543</v>
      </c>
      <c r="CI22" s="976" t="s">
        <v>5557</v>
      </c>
      <c r="CJ22" s="976" t="s">
        <v>5571</v>
      </c>
      <c r="CK22" s="976" t="s">
        <v>5585</v>
      </c>
      <c r="CL22" s="976" t="s">
        <v>5599</v>
      </c>
      <c r="CM22" s="976" t="s">
        <v>5613</v>
      </c>
      <c r="CN22" s="1424" t="s">
        <v>5627</v>
      </c>
    </row>
    <row r="23" spans="1:92" ht="15.75" customHeight="1">
      <c r="A23" s="268"/>
      <c r="B23" s="514" t="s">
        <v>10053</v>
      </c>
      <c r="C23" s="338" t="s">
        <v>1096</v>
      </c>
      <c r="D23" s="338">
        <v>0</v>
      </c>
      <c r="E23" s="1844"/>
      <c r="F23" s="1844"/>
      <c r="G23" s="1844"/>
      <c r="H23" s="1844"/>
      <c r="I23" s="1844"/>
      <c r="J23" s="1844"/>
      <c r="K23" s="1844"/>
      <c r="L23" s="1860">
        <f t="shared" si="50"/>
        <v>0</v>
      </c>
      <c r="M23" s="1867"/>
      <c r="N23" s="1866"/>
      <c r="O23" s="1844"/>
      <c r="P23" s="1844"/>
      <c r="Q23" s="1844"/>
      <c r="R23" s="1848">
        <f t="shared" si="51"/>
        <v>0</v>
      </c>
      <c r="S23" s="1844"/>
      <c r="T23" s="1844"/>
      <c r="U23" s="1844"/>
      <c r="V23" s="1844"/>
      <c r="W23" s="1844"/>
      <c r="X23" s="1848">
        <f>IFERROR(SUM(S23:W23),0)</f>
        <v>0</v>
      </c>
      <c r="Y23" s="1844"/>
      <c r="Z23" s="1844"/>
      <c r="AA23" s="1844"/>
      <c r="AB23" s="1844"/>
      <c r="AC23" s="1844"/>
      <c r="AD23" s="1860">
        <f t="shared" si="53"/>
        <v>0</v>
      </c>
      <c r="AE23" s="268"/>
      <c r="AF23" s="342" t="s">
        <v>10054</v>
      </c>
      <c r="AG23" s="268"/>
      <c r="AH23" s="1320"/>
      <c r="AI23" s="268"/>
      <c r="AJ23" s="258"/>
      <c r="AK23" s="1319" t="str">
        <f t="shared" si="54"/>
        <v>Please complete all cells in row</v>
      </c>
      <c r="AL23" s="258"/>
      <c r="AM23" s="337">
        <f t="shared" si="55"/>
        <v>1</v>
      </c>
      <c r="AN23" s="337">
        <f t="shared" si="56"/>
        <v>1</v>
      </c>
      <c r="AO23" s="337">
        <f t="shared" si="57"/>
        <v>1</v>
      </c>
      <c r="AP23" s="337">
        <f t="shared" si="58"/>
        <v>1</v>
      </c>
      <c r="AQ23" s="337">
        <f t="shared" si="59"/>
        <v>1</v>
      </c>
      <c r="AR23" s="337">
        <f t="shared" si="60"/>
        <v>1</v>
      </c>
      <c r="AS23" s="337">
        <f t="shared" si="61"/>
        <v>1</v>
      </c>
      <c r="AV23" s="337">
        <f t="shared" si="62"/>
        <v>1</v>
      </c>
      <c r="AW23" s="337">
        <f t="shared" si="63"/>
        <v>1</v>
      </c>
      <c r="AX23" s="337">
        <f t="shared" si="64"/>
        <v>1</v>
      </c>
      <c r="AY23" s="337">
        <f t="shared" si="65"/>
        <v>1</v>
      </c>
      <c r="BA23" s="337">
        <f t="shared" si="66"/>
        <v>1</v>
      </c>
      <c r="BB23" s="337">
        <f t="shared" si="67"/>
        <v>1</v>
      </c>
      <c r="BC23" s="337">
        <f t="shared" si="68"/>
        <v>1</v>
      </c>
      <c r="BD23" s="337">
        <f t="shared" si="69"/>
        <v>1</v>
      </c>
      <c r="BE23" s="337">
        <f t="shared" si="70"/>
        <v>1</v>
      </c>
      <c r="BG23" s="337">
        <f t="shared" si="71"/>
        <v>1</v>
      </c>
      <c r="BH23" s="337">
        <f t="shared" si="72"/>
        <v>1</v>
      </c>
      <c r="BI23" s="337">
        <f t="shared" si="73"/>
        <v>1</v>
      </c>
      <c r="BJ23" s="337">
        <f t="shared" si="74"/>
        <v>1</v>
      </c>
      <c r="BK23" s="337">
        <f t="shared" si="75"/>
        <v>1</v>
      </c>
      <c r="BL23" s="258"/>
      <c r="BN23" s="514" t="s">
        <v>10053</v>
      </c>
      <c r="BO23" s="976" t="s">
        <v>5281</v>
      </c>
      <c r="BP23" s="976" t="s">
        <v>5305</v>
      </c>
      <c r="BQ23" s="976" t="s">
        <v>5319</v>
      </c>
      <c r="BR23" s="976" t="s">
        <v>5333</v>
      </c>
      <c r="BS23" s="976" t="s">
        <v>5347</v>
      </c>
      <c r="BT23" s="976" t="s">
        <v>5361</v>
      </c>
      <c r="BU23" s="976" t="s">
        <v>5375</v>
      </c>
      <c r="BV23" s="1424" t="s">
        <v>5390</v>
      </c>
      <c r="BW23" s="486"/>
      <c r="BX23" s="1444" t="s">
        <v>5404</v>
      </c>
      <c r="BY23" s="976" t="s">
        <v>5418</v>
      </c>
      <c r="BZ23" s="976" t="s">
        <v>5432</v>
      </c>
      <c r="CA23" s="976" t="s">
        <v>5446</v>
      </c>
      <c r="CB23" s="1410" t="s">
        <v>5460</v>
      </c>
      <c r="CC23" s="976" t="s">
        <v>5474</v>
      </c>
      <c r="CD23" s="976" t="s">
        <v>5488</v>
      </c>
      <c r="CE23" s="976" t="s">
        <v>5502</v>
      </c>
      <c r="CF23" s="976" t="s">
        <v>5516</v>
      </c>
      <c r="CG23" s="976" t="s">
        <v>5530</v>
      </c>
      <c r="CH23" s="1410" t="s">
        <v>5544</v>
      </c>
      <c r="CI23" s="976" t="s">
        <v>5558</v>
      </c>
      <c r="CJ23" s="976" t="s">
        <v>5572</v>
      </c>
      <c r="CK23" s="976" t="s">
        <v>5586</v>
      </c>
      <c r="CL23" s="976" t="s">
        <v>5600</v>
      </c>
      <c r="CM23" s="976" t="s">
        <v>5614</v>
      </c>
      <c r="CN23" s="1424" t="s">
        <v>5628</v>
      </c>
    </row>
    <row r="24" spans="1:92" ht="15.75" customHeight="1">
      <c r="A24" s="268"/>
      <c r="B24" s="514" t="s">
        <v>10055</v>
      </c>
      <c r="C24" s="338" t="s">
        <v>1096</v>
      </c>
      <c r="D24" s="338">
        <v>0</v>
      </c>
      <c r="E24" s="1844"/>
      <c r="F24" s="1844"/>
      <c r="G24" s="1844"/>
      <c r="H24" s="1844"/>
      <c r="I24" s="1844"/>
      <c r="J24" s="1844"/>
      <c r="K24" s="1844"/>
      <c r="L24" s="1860">
        <f t="shared" si="50"/>
        <v>0</v>
      </c>
      <c r="M24" s="1863"/>
      <c r="N24" s="1866"/>
      <c r="O24" s="1844"/>
      <c r="P24" s="1844"/>
      <c r="Q24" s="1844"/>
      <c r="R24" s="1848">
        <f t="shared" si="51"/>
        <v>0</v>
      </c>
      <c r="S24" s="1844"/>
      <c r="T24" s="1844"/>
      <c r="U24" s="1844"/>
      <c r="V24" s="1844"/>
      <c r="W24" s="1844"/>
      <c r="X24" s="1848">
        <f t="shared" si="52"/>
        <v>0</v>
      </c>
      <c r="Y24" s="1844"/>
      <c r="Z24" s="1844"/>
      <c r="AA24" s="1844"/>
      <c r="AB24" s="1844"/>
      <c r="AC24" s="1844"/>
      <c r="AD24" s="1860">
        <f t="shared" si="53"/>
        <v>0</v>
      </c>
      <c r="AE24" s="268"/>
      <c r="AF24" s="342" t="s">
        <v>10056</v>
      </c>
      <c r="AG24" s="268"/>
      <c r="AH24" s="1320"/>
      <c r="AI24" s="268"/>
      <c r="AJ24" s="258"/>
      <c r="AK24" s="1319" t="str">
        <f t="shared" si="54"/>
        <v>Please complete all cells in row</v>
      </c>
      <c r="AL24" s="258"/>
      <c r="AM24" s="337">
        <f t="shared" si="55"/>
        <v>1</v>
      </c>
      <c r="AN24" s="337">
        <f t="shared" si="56"/>
        <v>1</v>
      </c>
      <c r="AO24" s="337">
        <f t="shared" si="57"/>
        <v>1</v>
      </c>
      <c r="AP24" s="337">
        <f t="shared" si="58"/>
        <v>1</v>
      </c>
      <c r="AQ24" s="337">
        <f t="shared" si="59"/>
        <v>1</v>
      </c>
      <c r="AR24" s="337">
        <f t="shared" si="60"/>
        <v>1</v>
      </c>
      <c r="AS24" s="337">
        <f t="shared" si="61"/>
        <v>1</v>
      </c>
      <c r="AV24" s="337">
        <f t="shared" si="62"/>
        <v>1</v>
      </c>
      <c r="AW24" s="337">
        <f t="shared" si="63"/>
        <v>1</v>
      </c>
      <c r="AX24" s="337">
        <f t="shared" si="64"/>
        <v>1</v>
      </c>
      <c r="AY24" s="337">
        <f t="shared" si="65"/>
        <v>1</v>
      </c>
      <c r="BA24" s="337">
        <f t="shared" si="66"/>
        <v>1</v>
      </c>
      <c r="BB24" s="337">
        <f t="shared" si="67"/>
        <v>1</v>
      </c>
      <c r="BC24" s="337">
        <f t="shared" si="68"/>
        <v>1</v>
      </c>
      <c r="BD24" s="337">
        <f t="shared" si="69"/>
        <v>1</v>
      </c>
      <c r="BE24" s="337">
        <f t="shared" si="70"/>
        <v>1</v>
      </c>
      <c r="BG24" s="337">
        <f t="shared" si="71"/>
        <v>1</v>
      </c>
      <c r="BH24" s="337">
        <f t="shared" si="72"/>
        <v>1</v>
      </c>
      <c r="BI24" s="337">
        <f t="shared" si="73"/>
        <v>1</v>
      </c>
      <c r="BJ24" s="337">
        <f t="shared" si="74"/>
        <v>1</v>
      </c>
      <c r="BK24" s="337">
        <f t="shared" si="75"/>
        <v>1</v>
      </c>
      <c r="BL24" s="258"/>
      <c r="BN24" s="514" t="s">
        <v>10055</v>
      </c>
      <c r="BO24" s="976" t="s">
        <v>5282</v>
      </c>
      <c r="BP24" s="976" t="s">
        <v>5306</v>
      </c>
      <c r="BQ24" s="976" t="s">
        <v>5320</v>
      </c>
      <c r="BR24" s="976" t="s">
        <v>5334</v>
      </c>
      <c r="BS24" s="976" t="s">
        <v>5348</v>
      </c>
      <c r="BT24" s="976" t="s">
        <v>5362</v>
      </c>
      <c r="BU24" s="976" t="s">
        <v>5376</v>
      </c>
      <c r="BV24" s="1424" t="s">
        <v>5391</v>
      </c>
      <c r="BW24" s="118"/>
      <c r="BX24" s="1444" t="s">
        <v>5405</v>
      </c>
      <c r="BY24" s="976" t="s">
        <v>5419</v>
      </c>
      <c r="BZ24" s="976" t="s">
        <v>5433</v>
      </c>
      <c r="CA24" s="976" t="s">
        <v>5447</v>
      </c>
      <c r="CB24" s="1410" t="s">
        <v>5461</v>
      </c>
      <c r="CC24" s="976" t="s">
        <v>5475</v>
      </c>
      <c r="CD24" s="976" t="s">
        <v>5489</v>
      </c>
      <c r="CE24" s="976" t="s">
        <v>5503</v>
      </c>
      <c r="CF24" s="976" t="s">
        <v>5517</v>
      </c>
      <c r="CG24" s="976" t="s">
        <v>5531</v>
      </c>
      <c r="CH24" s="1410" t="s">
        <v>5545</v>
      </c>
      <c r="CI24" s="976" t="s">
        <v>5559</v>
      </c>
      <c r="CJ24" s="976" t="s">
        <v>5573</v>
      </c>
      <c r="CK24" s="976" t="s">
        <v>5587</v>
      </c>
      <c r="CL24" s="976" t="s">
        <v>5601</v>
      </c>
      <c r="CM24" s="976" t="s">
        <v>5615</v>
      </c>
      <c r="CN24" s="1424" t="s">
        <v>5629</v>
      </c>
    </row>
    <row r="25" spans="1:92" ht="15.75" customHeight="1">
      <c r="A25" s="268"/>
      <c r="B25" s="514" t="s">
        <v>10057</v>
      </c>
      <c r="C25" s="338" t="s">
        <v>1096</v>
      </c>
      <c r="D25" s="338">
        <v>0</v>
      </c>
      <c r="E25" s="1844"/>
      <c r="F25" s="1844"/>
      <c r="G25" s="1844"/>
      <c r="H25" s="1844"/>
      <c r="I25" s="1844"/>
      <c r="J25" s="1844"/>
      <c r="K25" s="1844"/>
      <c r="L25" s="1860">
        <f t="shared" si="50"/>
        <v>0</v>
      </c>
      <c r="M25" s="1863"/>
      <c r="N25" s="1866"/>
      <c r="O25" s="1844"/>
      <c r="P25" s="1844"/>
      <c r="Q25" s="1844"/>
      <c r="R25" s="1848">
        <f t="shared" si="51"/>
        <v>0</v>
      </c>
      <c r="S25" s="1844"/>
      <c r="T25" s="1844"/>
      <c r="U25" s="1844"/>
      <c r="V25" s="1844"/>
      <c r="W25" s="1844"/>
      <c r="X25" s="1848">
        <f t="shared" si="52"/>
        <v>0</v>
      </c>
      <c r="Y25" s="1844"/>
      <c r="Z25" s="1844"/>
      <c r="AA25" s="1844"/>
      <c r="AB25" s="1844"/>
      <c r="AC25" s="1844"/>
      <c r="AD25" s="1860">
        <f t="shared" si="53"/>
        <v>0</v>
      </c>
      <c r="AE25" s="268"/>
      <c r="AF25" s="342" t="s">
        <v>10058</v>
      </c>
      <c r="AG25" s="268"/>
      <c r="AH25" s="1320"/>
      <c r="AI25" s="268"/>
      <c r="AJ25" s="258"/>
      <c r="AK25" s="1319" t="str">
        <f t="shared" si="54"/>
        <v>Please complete all cells in row</v>
      </c>
      <c r="AL25" s="258"/>
      <c r="AM25" s="337">
        <f t="shared" si="55"/>
        <v>1</v>
      </c>
      <c r="AN25" s="337">
        <f t="shared" si="56"/>
        <v>1</v>
      </c>
      <c r="AO25" s="337">
        <f t="shared" si="57"/>
        <v>1</v>
      </c>
      <c r="AP25" s="337">
        <f t="shared" si="58"/>
        <v>1</v>
      </c>
      <c r="AQ25" s="337">
        <f t="shared" si="59"/>
        <v>1</v>
      </c>
      <c r="AR25" s="337">
        <f t="shared" si="60"/>
        <v>1</v>
      </c>
      <c r="AS25" s="337">
        <f t="shared" si="61"/>
        <v>1</v>
      </c>
      <c r="AV25" s="337">
        <f t="shared" si="62"/>
        <v>1</v>
      </c>
      <c r="AW25" s="337">
        <f t="shared" si="63"/>
        <v>1</v>
      </c>
      <c r="AX25" s="337">
        <f t="shared" si="64"/>
        <v>1</v>
      </c>
      <c r="AY25" s="337">
        <f t="shared" si="65"/>
        <v>1</v>
      </c>
      <c r="BA25" s="337">
        <f t="shared" si="66"/>
        <v>1</v>
      </c>
      <c r="BB25" s="337">
        <f t="shared" si="67"/>
        <v>1</v>
      </c>
      <c r="BC25" s="337">
        <f t="shared" si="68"/>
        <v>1</v>
      </c>
      <c r="BD25" s="337">
        <f t="shared" si="69"/>
        <v>1</v>
      </c>
      <c r="BE25" s="337">
        <f t="shared" si="70"/>
        <v>1</v>
      </c>
      <c r="BG25" s="337">
        <f t="shared" si="71"/>
        <v>1</v>
      </c>
      <c r="BH25" s="337">
        <f t="shared" si="72"/>
        <v>1</v>
      </c>
      <c r="BI25" s="337">
        <f t="shared" si="73"/>
        <v>1</v>
      </c>
      <c r="BJ25" s="337">
        <f t="shared" si="74"/>
        <v>1</v>
      </c>
      <c r="BK25" s="337">
        <f t="shared" si="75"/>
        <v>1</v>
      </c>
      <c r="BL25" s="258"/>
      <c r="BN25" s="514" t="s">
        <v>10057</v>
      </c>
      <c r="BO25" s="976" t="s">
        <v>5283</v>
      </c>
      <c r="BP25" s="976" t="s">
        <v>5307</v>
      </c>
      <c r="BQ25" s="976" t="s">
        <v>5321</v>
      </c>
      <c r="BR25" s="976" t="s">
        <v>5335</v>
      </c>
      <c r="BS25" s="976" t="s">
        <v>5349</v>
      </c>
      <c r="BT25" s="976" t="s">
        <v>5363</v>
      </c>
      <c r="BU25" s="976" t="s">
        <v>5377</v>
      </c>
      <c r="BV25" s="1424" t="s">
        <v>5392</v>
      </c>
      <c r="BW25" s="118"/>
      <c r="BX25" s="1444" t="s">
        <v>5406</v>
      </c>
      <c r="BY25" s="976" t="s">
        <v>5420</v>
      </c>
      <c r="BZ25" s="976" t="s">
        <v>5434</v>
      </c>
      <c r="CA25" s="976" t="s">
        <v>5448</v>
      </c>
      <c r="CB25" s="1410" t="s">
        <v>5462</v>
      </c>
      <c r="CC25" s="976" t="s">
        <v>5476</v>
      </c>
      <c r="CD25" s="976" t="s">
        <v>5490</v>
      </c>
      <c r="CE25" s="976" t="s">
        <v>5504</v>
      </c>
      <c r="CF25" s="976" t="s">
        <v>5518</v>
      </c>
      <c r="CG25" s="976" t="s">
        <v>5532</v>
      </c>
      <c r="CH25" s="1410" t="s">
        <v>5546</v>
      </c>
      <c r="CI25" s="976" t="s">
        <v>5560</v>
      </c>
      <c r="CJ25" s="976" t="s">
        <v>5574</v>
      </c>
      <c r="CK25" s="976" t="s">
        <v>5588</v>
      </c>
      <c r="CL25" s="976" t="s">
        <v>5602</v>
      </c>
      <c r="CM25" s="976" t="s">
        <v>5616</v>
      </c>
      <c r="CN25" s="1424" t="s">
        <v>5630</v>
      </c>
    </row>
    <row r="26" spans="1:92" ht="15.75" customHeight="1" thickBot="1">
      <c r="A26" s="268"/>
      <c r="B26" s="517" t="s">
        <v>10059</v>
      </c>
      <c r="C26" s="407" t="s">
        <v>1096</v>
      </c>
      <c r="D26" s="407">
        <v>0</v>
      </c>
      <c r="E26" s="1856">
        <f t="shared" ref="E26:J26" si="76">IFERROR(SUM(E20:E25),0)</f>
        <v>0</v>
      </c>
      <c r="F26" s="1856">
        <f t="shared" si="76"/>
        <v>0</v>
      </c>
      <c r="G26" s="1856">
        <f t="shared" si="76"/>
        <v>0</v>
      </c>
      <c r="H26" s="1856">
        <f t="shared" si="76"/>
        <v>0</v>
      </c>
      <c r="I26" s="1856">
        <f t="shared" si="76"/>
        <v>0</v>
      </c>
      <c r="J26" s="1856">
        <f t="shared" si="76"/>
        <v>0</v>
      </c>
      <c r="K26" s="1856">
        <f>IFERROR(SUM(K20:K25),0)</f>
        <v>0</v>
      </c>
      <c r="L26" s="1878">
        <f>IFERROR(SUM(E26:K26),0)</f>
        <v>0</v>
      </c>
      <c r="M26" s="1868"/>
      <c r="N26" s="1879">
        <f t="shared" ref="N26:P26" si="77">IFERROR(SUM(N20:N25),0)</f>
        <v>0</v>
      </c>
      <c r="O26" s="1856">
        <f t="shared" si="77"/>
        <v>0</v>
      </c>
      <c r="P26" s="1856">
        <f t="shared" si="77"/>
        <v>0</v>
      </c>
      <c r="Q26" s="1856">
        <f>IFERROR(SUM(Q20:Q25),0)</f>
        <v>0</v>
      </c>
      <c r="R26" s="1856">
        <f>IFERROR(SUM(N26:Q26),0)</f>
        <v>0</v>
      </c>
      <c r="S26" s="1856">
        <f t="shared" ref="S26:W26" si="78">IFERROR(SUM(S20:S25),0)</f>
        <v>0</v>
      </c>
      <c r="T26" s="1856">
        <f t="shared" si="78"/>
        <v>0</v>
      </c>
      <c r="U26" s="1856">
        <f t="shared" si="78"/>
        <v>0</v>
      </c>
      <c r="V26" s="1856">
        <f t="shared" si="78"/>
        <v>0</v>
      </c>
      <c r="W26" s="1856">
        <f t="shared" si="78"/>
        <v>0</v>
      </c>
      <c r="X26" s="1856">
        <f t="shared" si="52"/>
        <v>0</v>
      </c>
      <c r="Y26" s="1856">
        <f t="shared" ref="Y26:AB26" si="79">IFERROR(SUM(Y20:Y25),0)</f>
        <v>0</v>
      </c>
      <c r="Z26" s="1856">
        <f t="shared" si="79"/>
        <v>0</v>
      </c>
      <c r="AA26" s="1856">
        <f t="shared" si="79"/>
        <v>0</v>
      </c>
      <c r="AB26" s="1856">
        <f t="shared" si="79"/>
        <v>0</v>
      </c>
      <c r="AC26" s="1856">
        <f>IFERROR(SUM(AC20:AC25),0)</f>
        <v>0</v>
      </c>
      <c r="AD26" s="1878">
        <f t="shared" si="53"/>
        <v>0</v>
      </c>
      <c r="AE26" s="268"/>
      <c r="AF26" s="408" t="s">
        <v>10060</v>
      </c>
      <c r="AG26" s="268"/>
      <c r="AH26" s="1324"/>
      <c r="AI26" s="268"/>
      <c r="AJ26" s="258"/>
      <c r="AL26" s="258"/>
      <c r="BL26" s="258"/>
      <c r="BN26" s="517" t="s">
        <v>10059</v>
      </c>
      <c r="BO26" s="1416" t="s">
        <v>5284</v>
      </c>
      <c r="BP26" s="1416" t="s">
        <v>5308</v>
      </c>
      <c r="BQ26" s="1416" t="s">
        <v>5322</v>
      </c>
      <c r="BR26" s="1416" t="s">
        <v>5336</v>
      </c>
      <c r="BS26" s="1416" t="s">
        <v>5350</v>
      </c>
      <c r="BT26" s="1416" t="s">
        <v>5364</v>
      </c>
      <c r="BU26" s="1416" t="s">
        <v>5378</v>
      </c>
      <c r="BV26" s="1445" t="s">
        <v>5393</v>
      </c>
      <c r="BW26" s="83"/>
      <c r="BX26" s="1446" t="s">
        <v>5407</v>
      </c>
      <c r="BY26" s="1416" t="s">
        <v>5421</v>
      </c>
      <c r="BZ26" s="1416" t="s">
        <v>5435</v>
      </c>
      <c r="CA26" s="1416" t="s">
        <v>5449</v>
      </c>
      <c r="CB26" s="1416" t="s">
        <v>5463</v>
      </c>
      <c r="CC26" s="1416" t="s">
        <v>5477</v>
      </c>
      <c r="CD26" s="1416" t="s">
        <v>5491</v>
      </c>
      <c r="CE26" s="1416" t="s">
        <v>5505</v>
      </c>
      <c r="CF26" s="1416" t="s">
        <v>5519</v>
      </c>
      <c r="CG26" s="1416" t="s">
        <v>5533</v>
      </c>
      <c r="CH26" s="1416" t="s">
        <v>5547</v>
      </c>
      <c r="CI26" s="1416" t="s">
        <v>5561</v>
      </c>
      <c r="CJ26" s="1416" t="s">
        <v>5575</v>
      </c>
      <c r="CK26" s="1416" t="s">
        <v>5589</v>
      </c>
      <c r="CL26" s="1416" t="s">
        <v>5603</v>
      </c>
      <c r="CM26" s="1416" t="s">
        <v>5617</v>
      </c>
      <c r="CN26" s="1445" t="s">
        <v>5631</v>
      </c>
    </row>
    <row r="27" spans="1:92" ht="15.75" customHeight="1" thickTop="1" thickBot="1">
      <c r="A27" s="268"/>
      <c r="B27" s="1059"/>
      <c r="C27" s="118"/>
      <c r="D27" s="118"/>
      <c r="E27" s="115"/>
      <c r="F27" s="115"/>
      <c r="G27" s="115"/>
      <c r="H27" s="115"/>
      <c r="I27" s="115"/>
      <c r="J27" s="115"/>
      <c r="K27" s="115"/>
      <c r="L27" s="115"/>
      <c r="M27" s="115"/>
      <c r="N27" s="115"/>
      <c r="O27" s="115"/>
      <c r="P27" s="115"/>
      <c r="Q27" s="115"/>
      <c r="R27" s="115"/>
      <c r="S27" s="115"/>
      <c r="T27" s="115"/>
      <c r="U27" s="115"/>
      <c r="V27" s="115"/>
      <c r="W27" s="115"/>
      <c r="X27" s="115"/>
      <c r="Y27" s="115"/>
      <c r="Z27" s="115"/>
      <c r="AA27" s="268"/>
      <c r="AB27" s="268"/>
      <c r="AC27" s="268"/>
      <c r="AD27" s="268"/>
      <c r="AE27" s="268"/>
      <c r="AF27" s="268"/>
      <c r="AG27" s="268"/>
      <c r="AH27" s="268"/>
      <c r="AI27" s="268"/>
      <c r="AJ27" s="258"/>
      <c r="AL27" s="258"/>
      <c r="BL27" s="258"/>
      <c r="BN27" s="1059"/>
      <c r="BO27" s="115"/>
      <c r="BP27" s="115"/>
      <c r="BQ27" s="115"/>
      <c r="BR27" s="115"/>
      <c r="BS27" s="115"/>
      <c r="BT27" s="115"/>
      <c r="BU27" s="115"/>
      <c r="BV27" s="115"/>
      <c r="BW27" s="115"/>
      <c r="BX27" s="115"/>
      <c r="BY27" s="115"/>
      <c r="BZ27" s="115"/>
      <c r="CA27" s="115"/>
      <c r="CB27" s="115"/>
      <c r="CC27" s="115"/>
      <c r="CD27" s="115"/>
      <c r="CE27" s="115"/>
      <c r="CF27" s="115"/>
      <c r="CG27" s="115"/>
      <c r="CH27" s="115"/>
      <c r="CI27" s="115"/>
      <c r="CJ27" s="115"/>
      <c r="CK27" s="268"/>
      <c r="CL27" s="268"/>
      <c r="CM27" s="268"/>
      <c r="CN27" s="268"/>
    </row>
    <row r="28" spans="1:92" ht="15.75" customHeight="1" thickTop="1" thickBot="1">
      <c r="A28" s="268"/>
      <c r="B28" s="445" t="s">
        <v>10061</v>
      </c>
      <c r="C28" s="536"/>
      <c r="D28" s="536"/>
      <c r="E28" s="118"/>
      <c r="F28" s="118"/>
      <c r="G28" s="118"/>
      <c r="H28" s="118"/>
      <c r="I28" s="118"/>
      <c r="J28" s="118"/>
      <c r="K28" s="118"/>
      <c r="L28" s="118"/>
      <c r="M28" s="118"/>
      <c r="N28" s="118"/>
      <c r="O28" s="118"/>
      <c r="P28" s="118"/>
      <c r="Q28" s="118"/>
      <c r="R28" s="118"/>
      <c r="S28" s="118"/>
      <c r="T28" s="118"/>
      <c r="U28" s="118"/>
      <c r="V28" s="118"/>
      <c r="W28" s="118"/>
      <c r="X28" s="118"/>
      <c r="Y28" s="118"/>
      <c r="Z28" s="118"/>
      <c r="AA28" s="268"/>
      <c r="AB28" s="268"/>
      <c r="AC28" s="268"/>
      <c r="AD28" s="268"/>
      <c r="AE28" s="268"/>
      <c r="AF28" s="268"/>
      <c r="AG28" s="268"/>
      <c r="AH28" s="268"/>
      <c r="AI28" s="268"/>
      <c r="AJ28" s="258"/>
      <c r="AL28" s="258"/>
      <c r="BL28" s="258"/>
      <c r="BN28" s="445" t="s">
        <v>10061</v>
      </c>
      <c r="BO28" s="118"/>
      <c r="BP28" s="118"/>
      <c r="BQ28" s="118"/>
      <c r="BR28" s="118"/>
      <c r="BS28" s="118"/>
      <c r="BT28" s="118"/>
      <c r="BU28" s="118"/>
      <c r="BV28" s="118"/>
      <c r="BW28" s="118"/>
      <c r="BX28" s="118"/>
      <c r="BY28" s="118"/>
      <c r="BZ28" s="118"/>
      <c r="CA28" s="118"/>
      <c r="CB28" s="118"/>
      <c r="CC28" s="118"/>
      <c r="CD28" s="118"/>
      <c r="CE28" s="118"/>
      <c r="CF28" s="118"/>
      <c r="CG28" s="118"/>
      <c r="CH28" s="118"/>
      <c r="CI28" s="118"/>
      <c r="CJ28" s="118"/>
      <c r="CK28" s="268"/>
      <c r="CL28" s="268"/>
      <c r="CM28" s="268"/>
      <c r="CN28" s="268"/>
    </row>
    <row r="29" spans="1:92" ht="15.75" customHeight="1" thickTop="1">
      <c r="A29" s="268"/>
      <c r="B29" s="505" t="s">
        <v>10062</v>
      </c>
      <c r="C29" s="329" t="s">
        <v>1806</v>
      </c>
      <c r="D29" s="329">
        <v>3</v>
      </c>
      <c r="E29" s="753"/>
      <c r="F29" s="118"/>
      <c r="G29" s="118"/>
      <c r="H29" s="118"/>
      <c r="I29" s="118"/>
      <c r="J29" s="118"/>
      <c r="K29" s="118"/>
      <c r="L29" s="118"/>
      <c r="M29" s="118"/>
      <c r="N29" s="118"/>
      <c r="O29" s="118"/>
      <c r="P29" s="118"/>
      <c r="Q29" s="118"/>
      <c r="R29" s="118"/>
      <c r="S29" s="118"/>
      <c r="T29" s="118"/>
      <c r="U29" s="118"/>
      <c r="V29" s="118"/>
      <c r="W29" s="118"/>
      <c r="X29" s="118"/>
      <c r="Y29" s="118"/>
      <c r="Z29" s="118"/>
      <c r="AA29" s="268"/>
      <c r="AB29" s="268"/>
      <c r="AC29" s="268"/>
      <c r="AD29" s="268"/>
      <c r="AE29" s="268"/>
      <c r="AF29" s="333" t="s">
        <v>10063</v>
      </c>
      <c r="AG29" s="268"/>
      <c r="AH29" s="1318"/>
      <c r="AI29" s="268"/>
      <c r="AJ29" s="258"/>
      <c r="AK29" s="1319" t="str">
        <f t="shared" ref="AK29:AK38" si="80">IF( SUM( AM29:BK29 ) = 0, 0, $AM$5 )</f>
        <v>Please complete all cells in row</v>
      </c>
      <c r="AL29" s="258"/>
      <c r="AM29" s="337">
        <f t="shared" ref="AM29:AM38" si="81" xml:space="preserve"> IF( ISNUMBER(E29 ), 0, 1 )</f>
        <v>1</v>
      </c>
      <c r="BL29" s="258"/>
      <c r="BN29" s="505" t="s">
        <v>10062</v>
      </c>
      <c r="BO29" s="753" t="s">
        <v>5285</v>
      </c>
      <c r="BP29" s="118"/>
      <c r="BQ29" s="118"/>
      <c r="BR29" s="118"/>
      <c r="BS29" s="118"/>
      <c r="BT29" s="118"/>
      <c r="BU29" s="118"/>
      <c r="BV29" s="118"/>
      <c r="BW29" s="118"/>
      <c r="BX29" s="118"/>
      <c r="BY29" s="118"/>
      <c r="BZ29" s="118"/>
      <c r="CA29" s="118"/>
      <c r="CB29" s="118"/>
      <c r="CC29" s="118"/>
      <c r="CD29" s="118"/>
      <c r="CE29" s="118"/>
      <c r="CF29" s="118"/>
      <c r="CG29" s="118"/>
      <c r="CH29" s="118"/>
      <c r="CI29" s="118"/>
      <c r="CJ29" s="118"/>
      <c r="CK29" s="268"/>
      <c r="CL29" s="268"/>
      <c r="CM29" s="268"/>
      <c r="CN29" s="268"/>
    </row>
    <row r="30" spans="1:92" ht="15.75" customHeight="1">
      <c r="A30" s="268"/>
      <c r="B30" s="514" t="s">
        <v>11267</v>
      </c>
      <c r="C30" s="338" t="s">
        <v>1806</v>
      </c>
      <c r="D30" s="338">
        <v>3</v>
      </c>
      <c r="E30" s="756"/>
      <c r="F30" s="118"/>
      <c r="G30" s="118"/>
      <c r="H30" s="118"/>
      <c r="I30" s="118"/>
      <c r="J30" s="118"/>
      <c r="K30" s="118"/>
      <c r="L30" s="118"/>
      <c r="M30" s="118"/>
      <c r="N30" s="118"/>
      <c r="O30" s="118"/>
      <c r="P30" s="118"/>
      <c r="Q30" s="118"/>
      <c r="R30" s="118"/>
      <c r="S30" s="118"/>
      <c r="T30" s="118"/>
      <c r="U30" s="118"/>
      <c r="V30" s="118"/>
      <c r="W30" s="118"/>
      <c r="X30" s="118"/>
      <c r="Y30" s="118"/>
      <c r="Z30" s="118"/>
      <c r="AA30" s="268"/>
      <c r="AB30" s="268"/>
      <c r="AC30" s="268"/>
      <c r="AD30" s="268"/>
      <c r="AE30" s="268"/>
      <c r="AF30" s="342" t="s">
        <v>10065</v>
      </c>
      <c r="AG30" s="268"/>
      <c r="AH30" s="1320"/>
      <c r="AI30" s="268"/>
      <c r="AJ30" s="258"/>
      <c r="AK30" s="1319" t="str">
        <f t="shared" si="80"/>
        <v>Please complete all cells in row</v>
      </c>
      <c r="AL30" s="258"/>
      <c r="AM30" s="337">
        <f t="shared" si="81"/>
        <v>1</v>
      </c>
      <c r="BL30" s="258"/>
      <c r="BN30" s="514" t="s">
        <v>10064</v>
      </c>
      <c r="BO30" s="756" t="s">
        <v>5286</v>
      </c>
      <c r="BP30" s="118"/>
      <c r="BQ30" s="118"/>
      <c r="BR30" s="118"/>
      <c r="BS30" s="118"/>
      <c r="BT30" s="118"/>
      <c r="BU30" s="118"/>
      <c r="BV30" s="118"/>
      <c r="BW30" s="118"/>
      <c r="BX30" s="118"/>
      <c r="BY30" s="118"/>
      <c r="BZ30" s="118"/>
      <c r="CA30" s="118"/>
      <c r="CB30" s="118"/>
      <c r="CC30" s="118"/>
      <c r="CD30" s="118"/>
      <c r="CE30" s="118"/>
      <c r="CF30" s="118"/>
      <c r="CG30" s="118"/>
      <c r="CH30" s="118"/>
      <c r="CI30" s="118"/>
      <c r="CJ30" s="118"/>
      <c r="CK30" s="268"/>
      <c r="CL30" s="268"/>
      <c r="CM30" s="268"/>
      <c r="CN30" s="268"/>
    </row>
    <row r="31" spans="1:92" ht="15.75" customHeight="1">
      <c r="A31" s="268"/>
      <c r="B31" s="514" t="s">
        <v>10066</v>
      </c>
      <c r="C31" s="338" t="s">
        <v>1806</v>
      </c>
      <c r="D31" s="338">
        <v>3</v>
      </c>
      <c r="E31" s="756"/>
      <c r="F31" s="118"/>
      <c r="G31" s="118"/>
      <c r="H31" s="118"/>
      <c r="I31" s="118"/>
      <c r="J31" s="118"/>
      <c r="K31" s="118"/>
      <c r="L31" s="118"/>
      <c r="M31" s="118"/>
      <c r="N31" s="118"/>
      <c r="O31" s="118"/>
      <c r="P31" s="118"/>
      <c r="Q31" s="118"/>
      <c r="R31" s="118"/>
      <c r="S31" s="118"/>
      <c r="T31" s="118"/>
      <c r="U31" s="118"/>
      <c r="V31" s="118"/>
      <c r="W31" s="118"/>
      <c r="X31" s="118"/>
      <c r="Y31" s="118"/>
      <c r="Z31" s="118"/>
      <c r="AA31" s="268"/>
      <c r="AB31" s="268"/>
      <c r="AC31" s="268"/>
      <c r="AD31" s="268"/>
      <c r="AE31" s="268"/>
      <c r="AF31" s="342" t="s">
        <v>10067</v>
      </c>
      <c r="AG31" s="268"/>
      <c r="AH31" s="1320"/>
      <c r="AI31" s="268"/>
      <c r="AJ31" s="258"/>
      <c r="AK31" s="1319" t="str">
        <f t="shared" si="80"/>
        <v>Please complete all cells in row</v>
      </c>
      <c r="AL31" s="258"/>
      <c r="AM31" s="337">
        <f t="shared" si="81"/>
        <v>1</v>
      </c>
      <c r="BL31" s="258"/>
      <c r="BN31" s="514" t="s">
        <v>10066</v>
      </c>
      <c r="BO31" s="756" t="s">
        <v>5287</v>
      </c>
      <c r="BP31" s="118"/>
      <c r="BQ31" s="118"/>
      <c r="BR31" s="118"/>
      <c r="BS31" s="118"/>
      <c r="BT31" s="118"/>
      <c r="BU31" s="118"/>
      <c r="BV31" s="118"/>
      <c r="BW31" s="118"/>
      <c r="BX31" s="118"/>
      <c r="BY31" s="118"/>
      <c r="BZ31" s="118"/>
      <c r="CA31" s="118"/>
      <c r="CB31" s="118"/>
      <c r="CC31" s="118"/>
      <c r="CD31" s="118"/>
      <c r="CE31" s="118"/>
      <c r="CF31" s="118"/>
      <c r="CG31" s="118"/>
      <c r="CH31" s="118"/>
      <c r="CI31" s="118"/>
      <c r="CJ31" s="118"/>
      <c r="CK31" s="268"/>
      <c r="CL31" s="268"/>
      <c r="CM31" s="268"/>
      <c r="CN31" s="268"/>
    </row>
    <row r="32" spans="1:92" ht="15.75" customHeight="1">
      <c r="A32" s="268"/>
      <c r="B32" s="514" t="s">
        <v>10068</v>
      </c>
      <c r="C32" s="338" t="s">
        <v>1806</v>
      </c>
      <c r="D32" s="338">
        <v>3</v>
      </c>
      <c r="E32" s="756"/>
      <c r="F32" s="118"/>
      <c r="G32" s="118"/>
      <c r="H32" s="118"/>
      <c r="I32" s="118"/>
      <c r="J32" s="118"/>
      <c r="K32" s="118"/>
      <c r="L32" s="118"/>
      <c r="M32" s="118"/>
      <c r="N32" s="118"/>
      <c r="O32" s="118"/>
      <c r="P32" s="118"/>
      <c r="Q32" s="118"/>
      <c r="R32" s="118"/>
      <c r="S32" s="118"/>
      <c r="T32" s="118"/>
      <c r="U32" s="118"/>
      <c r="V32" s="118"/>
      <c r="W32" s="118"/>
      <c r="X32" s="118"/>
      <c r="Y32" s="118"/>
      <c r="Z32" s="118"/>
      <c r="AA32" s="268"/>
      <c r="AB32" s="268"/>
      <c r="AC32" s="268"/>
      <c r="AD32" s="268"/>
      <c r="AE32" s="268"/>
      <c r="AF32" s="342" t="s">
        <v>10069</v>
      </c>
      <c r="AG32" s="268"/>
      <c r="AH32" s="1320"/>
      <c r="AI32" s="268"/>
      <c r="AJ32" s="258"/>
      <c r="AK32" s="1319" t="str">
        <f t="shared" si="80"/>
        <v>Please complete all cells in row</v>
      </c>
      <c r="AL32" s="258"/>
      <c r="AM32" s="337">
        <f xml:space="preserve"> IF( ISNUMBER(E32 ), 0, 1 )</f>
        <v>1</v>
      </c>
      <c r="BL32" s="258"/>
      <c r="BN32" s="514" t="s">
        <v>10068</v>
      </c>
      <c r="BO32" s="756" t="s">
        <v>5288</v>
      </c>
      <c r="BP32" s="118"/>
      <c r="BQ32" s="118"/>
      <c r="BR32" s="118"/>
      <c r="BS32" s="118"/>
      <c r="BT32" s="118"/>
      <c r="BU32" s="118"/>
      <c r="BV32" s="118"/>
      <c r="BW32" s="118"/>
      <c r="BX32" s="118"/>
      <c r="BY32" s="118"/>
      <c r="BZ32" s="118"/>
      <c r="CA32" s="118"/>
      <c r="CB32" s="118"/>
      <c r="CC32" s="118"/>
      <c r="CD32" s="118"/>
      <c r="CE32" s="118"/>
      <c r="CF32" s="118"/>
      <c r="CG32" s="118"/>
      <c r="CH32" s="118"/>
      <c r="CI32" s="118"/>
      <c r="CJ32" s="118"/>
      <c r="CK32" s="268"/>
      <c r="CL32" s="268"/>
      <c r="CM32" s="268"/>
      <c r="CN32" s="268"/>
    </row>
    <row r="33" spans="1:92" ht="15.75" customHeight="1">
      <c r="A33" s="268"/>
      <c r="B33" s="514" t="s">
        <v>10070</v>
      </c>
      <c r="C33" s="338" t="s">
        <v>1806</v>
      </c>
      <c r="D33" s="338">
        <v>3</v>
      </c>
      <c r="E33" s="756"/>
      <c r="F33" s="118"/>
      <c r="G33" s="118"/>
      <c r="H33" s="118"/>
      <c r="I33" s="118"/>
      <c r="J33" s="118"/>
      <c r="K33" s="118"/>
      <c r="L33" s="118"/>
      <c r="M33" s="118"/>
      <c r="N33" s="118"/>
      <c r="O33" s="118"/>
      <c r="P33" s="118"/>
      <c r="Q33" s="118"/>
      <c r="R33" s="118"/>
      <c r="S33" s="118"/>
      <c r="T33" s="118"/>
      <c r="U33" s="118"/>
      <c r="V33" s="118"/>
      <c r="W33" s="118"/>
      <c r="X33" s="118"/>
      <c r="Y33" s="118"/>
      <c r="Z33" s="118"/>
      <c r="AA33" s="268"/>
      <c r="AB33" s="268"/>
      <c r="AC33" s="268"/>
      <c r="AD33" s="268"/>
      <c r="AE33" s="268"/>
      <c r="AF33" s="342" t="s">
        <v>10071</v>
      </c>
      <c r="AG33" s="268"/>
      <c r="AH33" s="1320"/>
      <c r="AI33" s="268"/>
      <c r="AJ33" s="258"/>
      <c r="AK33" s="1319" t="str">
        <f t="shared" si="80"/>
        <v>Please complete all cells in row</v>
      </c>
      <c r="AL33" s="258"/>
      <c r="AM33" s="337">
        <f t="shared" si="81"/>
        <v>1</v>
      </c>
      <c r="BL33" s="258"/>
      <c r="BN33" s="514" t="s">
        <v>10070</v>
      </c>
      <c r="BO33" s="756" t="s">
        <v>5289</v>
      </c>
      <c r="BP33" s="118"/>
      <c r="BQ33" s="118"/>
      <c r="BR33" s="118"/>
      <c r="BS33" s="118"/>
      <c r="BT33" s="118"/>
      <c r="BU33" s="118"/>
      <c r="BV33" s="118"/>
      <c r="BW33" s="118"/>
      <c r="BX33" s="118"/>
      <c r="BY33" s="118"/>
      <c r="BZ33" s="118"/>
      <c r="CA33" s="118"/>
      <c r="CB33" s="118"/>
      <c r="CC33" s="118"/>
      <c r="CD33" s="118"/>
      <c r="CE33" s="118"/>
      <c r="CF33" s="118"/>
      <c r="CG33" s="118"/>
      <c r="CH33" s="118"/>
      <c r="CI33" s="118"/>
      <c r="CJ33" s="118"/>
      <c r="CK33" s="268"/>
      <c r="CL33" s="268"/>
      <c r="CM33" s="268"/>
      <c r="CN33" s="268"/>
    </row>
    <row r="34" spans="1:92" ht="15.75" customHeight="1">
      <c r="A34" s="268"/>
      <c r="B34" s="514" t="s">
        <v>10072</v>
      </c>
      <c r="C34" s="338" t="s">
        <v>1806</v>
      </c>
      <c r="D34" s="338">
        <v>3</v>
      </c>
      <c r="E34" s="756"/>
      <c r="F34" s="118"/>
      <c r="G34" s="118"/>
      <c r="H34" s="118"/>
      <c r="I34" s="118"/>
      <c r="J34" s="118"/>
      <c r="K34" s="118"/>
      <c r="L34" s="118"/>
      <c r="M34" s="118"/>
      <c r="N34" s="118"/>
      <c r="O34" s="118"/>
      <c r="P34" s="118"/>
      <c r="Q34" s="118"/>
      <c r="R34" s="118"/>
      <c r="S34" s="118"/>
      <c r="T34" s="118"/>
      <c r="U34" s="118"/>
      <c r="V34" s="118"/>
      <c r="W34" s="118"/>
      <c r="X34" s="118"/>
      <c r="Y34" s="118"/>
      <c r="Z34" s="118"/>
      <c r="AA34" s="268"/>
      <c r="AB34" s="268"/>
      <c r="AC34" s="268"/>
      <c r="AD34" s="268"/>
      <c r="AE34" s="268"/>
      <c r="AF34" s="342" t="s">
        <v>10073</v>
      </c>
      <c r="AG34" s="268"/>
      <c r="AH34" s="1320"/>
      <c r="AI34" s="268"/>
      <c r="AJ34" s="258"/>
      <c r="AK34" s="1319" t="str">
        <f t="shared" si="80"/>
        <v>Please complete all cells in row</v>
      </c>
      <c r="AL34" s="258"/>
      <c r="AM34" s="337">
        <f t="shared" si="81"/>
        <v>1</v>
      </c>
      <c r="BL34" s="258"/>
      <c r="BN34" s="514" t="s">
        <v>10072</v>
      </c>
      <c r="BO34" s="756" t="s">
        <v>5290</v>
      </c>
      <c r="BP34" s="118"/>
      <c r="BQ34" s="118"/>
      <c r="BR34" s="118"/>
      <c r="BS34" s="118"/>
      <c r="BT34" s="118"/>
      <c r="BU34" s="118"/>
      <c r="BV34" s="118"/>
      <c r="BW34" s="118"/>
      <c r="BX34" s="118"/>
      <c r="BY34" s="118"/>
      <c r="BZ34" s="118"/>
      <c r="CA34" s="118"/>
      <c r="CB34" s="118"/>
      <c r="CC34" s="118"/>
      <c r="CD34" s="118"/>
      <c r="CE34" s="118"/>
      <c r="CF34" s="118"/>
      <c r="CG34" s="118"/>
      <c r="CH34" s="118"/>
      <c r="CI34" s="118"/>
      <c r="CJ34" s="118"/>
      <c r="CK34" s="268"/>
      <c r="CL34" s="268"/>
      <c r="CM34" s="268"/>
      <c r="CN34" s="268"/>
    </row>
    <row r="35" spans="1:92" ht="15.75" customHeight="1">
      <c r="A35" s="268"/>
      <c r="B35" s="514" t="s">
        <v>11268</v>
      </c>
      <c r="C35" s="338" t="s">
        <v>1806</v>
      </c>
      <c r="D35" s="338">
        <v>3</v>
      </c>
      <c r="E35" s="756"/>
      <c r="F35" s="118"/>
      <c r="G35" s="118"/>
      <c r="H35" s="118"/>
      <c r="I35" s="118"/>
      <c r="J35" s="118"/>
      <c r="K35" s="118"/>
      <c r="L35" s="118"/>
      <c r="M35" s="118"/>
      <c r="N35" s="118"/>
      <c r="O35" s="118"/>
      <c r="P35" s="118"/>
      <c r="Q35" s="118"/>
      <c r="R35" s="118"/>
      <c r="S35" s="118"/>
      <c r="T35" s="118"/>
      <c r="U35" s="118"/>
      <c r="V35" s="118"/>
      <c r="W35" s="118"/>
      <c r="X35" s="118"/>
      <c r="Y35" s="118"/>
      <c r="Z35" s="118"/>
      <c r="AA35" s="268"/>
      <c r="AB35" s="268"/>
      <c r="AC35" s="268"/>
      <c r="AD35" s="268"/>
      <c r="AE35" s="268"/>
      <c r="AF35" s="342" t="s">
        <v>10074</v>
      </c>
      <c r="AG35" s="268"/>
      <c r="AH35" s="1320"/>
      <c r="AI35" s="268"/>
      <c r="AJ35" s="258"/>
      <c r="AK35" s="1319" t="str">
        <f t="shared" si="80"/>
        <v>Please complete all cells in row</v>
      </c>
      <c r="AL35" s="258"/>
      <c r="AM35" s="337">
        <f t="shared" si="81"/>
        <v>1</v>
      </c>
      <c r="BL35" s="258"/>
      <c r="BN35" s="514" t="s">
        <v>10075</v>
      </c>
      <c r="BO35" s="756" t="s">
        <v>5291</v>
      </c>
      <c r="BP35" s="118"/>
      <c r="BQ35" s="118"/>
      <c r="BR35" s="118"/>
      <c r="BS35" s="118"/>
      <c r="BT35" s="118"/>
      <c r="BU35" s="118"/>
      <c r="BV35" s="118"/>
      <c r="BW35" s="118"/>
      <c r="BX35" s="118"/>
      <c r="BY35" s="118"/>
      <c r="BZ35" s="118"/>
      <c r="CA35" s="118"/>
      <c r="CB35" s="118"/>
      <c r="CC35" s="118"/>
      <c r="CD35" s="118"/>
      <c r="CE35" s="118"/>
      <c r="CF35" s="118"/>
      <c r="CG35" s="118"/>
      <c r="CH35" s="118"/>
      <c r="CI35" s="118"/>
      <c r="CJ35" s="118"/>
      <c r="CK35" s="268"/>
      <c r="CL35" s="268"/>
      <c r="CM35" s="268"/>
      <c r="CN35" s="268"/>
    </row>
    <row r="36" spans="1:92" ht="15.75" customHeight="1">
      <c r="A36" s="268"/>
      <c r="B36" s="514" t="s">
        <v>10076</v>
      </c>
      <c r="C36" s="338" t="s">
        <v>10077</v>
      </c>
      <c r="D36" s="338">
        <v>3</v>
      </c>
      <c r="E36" s="756"/>
      <c r="F36" s="118"/>
      <c r="G36" s="118"/>
      <c r="H36" s="118"/>
      <c r="I36" s="118"/>
      <c r="J36" s="118"/>
      <c r="K36" s="118"/>
      <c r="L36" s="118"/>
      <c r="M36" s="118"/>
      <c r="N36" s="118"/>
      <c r="O36" s="118"/>
      <c r="P36" s="118"/>
      <c r="Q36" s="118"/>
      <c r="R36" s="118"/>
      <c r="S36" s="118"/>
      <c r="T36" s="118"/>
      <c r="U36" s="118"/>
      <c r="V36" s="118"/>
      <c r="W36" s="118"/>
      <c r="X36" s="118"/>
      <c r="Y36" s="118"/>
      <c r="Z36" s="118"/>
      <c r="AA36" s="268"/>
      <c r="AB36" s="268"/>
      <c r="AC36" s="268"/>
      <c r="AD36" s="268"/>
      <c r="AE36" s="268"/>
      <c r="AF36" s="342" t="s">
        <v>10078</v>
      </c>
      <c r="AG36" s="268"/>
      <c r="AH36" s="1320"/>
      <c r="AI36" s="268"/>
      <c r="AJ36" s="258"/>
      <c r="AK36" s="1319" t="str">
        <f t="shared" si="80"/>
        <v>Please complete all cells in row</v>
      </c>
      <c r="AL36" s="258"/>
      <c r="AM36" s="337">
        <f t="shared" si="81"/>
        <v>1</v>
      </c>
      <c r="BL36" s="258"/>
      <c r="BN36" s="514" t="s">
        <v>10076</v>
      </c>
      <c r="BO36" s="756" t="s">
        <v>5292</v>
      </c>
      <c r="BP36" s="118"/>
      <c r="BQ36" s="118"/>
      <c r="BR36" s="118"/>
      <c r="BS36" s="118"/>
      <c r="BT36" s="118"/>
      <c r="BU36" s="118"/>
      <c r="BV36" s="118"/>
      <c r="BW36" s="118"/>
      <c r="BX36" s="118"/>
      <c r="BY36" s="118"/>
      <c r="BZ36" s="118"/>
      <c r="CA36" s="118"/>
      <c r="CB36" s="118"/>
      <c r="CC36" s="118"/>
      <c r="CD36" s="118"/>
      <c r="CE36" s="118"/>
      <c r="CF36" s="118"/>
      <c r="CG36" s="118"/>
      <c r="CH36" s="118"/>
      <c r="CI36" s="118"/>
      <c r="CJ36" s="118"/>
      <c r="CK36" s="268"/>
      <c r="CL36" s="268"/>
      <c r="CM36" s="268"/>
      <c r="CN36" s="268"/>
    </row>
    <row r="37" spans="1:92" ht="15.75" customHeight="1">
      <c r="A37" s="268"/>
      <c r="B37" s="514" t="s">
        <v>10079</v>
      </c>
      <c r="C37" s="338" t="s">
        <v>10080</v>
      </c>
      <c r="D37" s="338">
        <v>3</v>
      </c>
      <c r="E37" s="756"/>
      <c r="F37" s="118"/>
      <c r="G37" s="118"/>
      <c r="H37" s="118"/>
      <c r="I37" s="118"/>
      <c r="J37" s="118"/>
      <c r="K37" s="118"/>
      <c r="L37" s="118"/>
      <c r="M37" s="118"/>
      <c r="N37" s="118"/>
      <c r="O37" s="118"/>
      <c r="P37" s="118"/>
      <c r="Q37" s="118"/>
      <c r="R37" s="118"/>
      <c r="S37" s="118"/>
      <c r="T37" s="118"/>
      <c r="U37" s="118"/>
      <c r="V37" s="118"/>
      <c r="W37" s="118"/>
      <c r="X37" s="118"/>
      <c r="Y37" s="118"/>
      <c r="Z37" s="118"/>
      <c r="AA37" s="268"/>
      <c r="AB37" s="268"/>
      <c r="AC37" s="268"/>
      <c r="AD37" s="268"/>
      <c r="AE37" s="268"/>
      <c r="AF37" s="342" t="s">
        <v>10081</v>
      </c>
      <c r="AG37" s="268"/>
      <c r="AH37" s="1320"/>
      <c r="AI37" s="268"/>
      <c r="AJ37" s="258"/>
      <c r="AK37" s="1319" t="str">
        <f t="shared" si="80"/>
        <v>Please complete all cells in row</v>
      </c>
      <c r="AL37" s="258"/>
      <c r="AM37" s="337">
        <f t="shared" si="81"/>
        <v>1</v>
      </c>
      <c r="BL37" s="258"/>
      <c r="BN37" s="514" t="s">
        <v>10079</v>
      </c>
      <c r="BO37" s="756" t="s">
        <v>5293</v>
      </c>
      <c r="BP37" s="118"/>
      <c r="BQ37" s="118"/>
      <c r="BR37" s="118"/>
      <c r="BS37" s="118"/>
      <c r="BT37" s="118"/>
      <c r="BU37" s="118"/>
      <c r="BV37" s="118"/>
      <c r="BW37" s="118"/>
      <c r="BX37" s="118"/>
      <c r="BY37" s="118"/>
      <c r="BZ37" s="118"/>
      <c r="CA37" s="118"/>
      <c r="CB37" s="118"/>
      <c r="CC37" s="118"/>
      <c r="CD37" s="118"/>
      <c r="CE37" s="118"/>
      <c r="CF37" s="118"/>
      <c r="CG37" s="118"/>
      <c r="CH37" s="118"/>
      <c r="CI37" s="118"/>
      <c r="CJ37" s="118"/>
      <c r="CK37" s="268"/>
      <c r="CL37" s="268"/>
      <c r="CM37" s="268"/>
      <c r="CN37" s="268"/>
    </row>
    <row r="38" spans="1:92" ht="15.75" customHeight="1" thickBot="1">
      <c r="A38" s="268"/>
      <c r="B38" s="517" t="s">
        <v>10082</v>
      </c>
      <c r="C38" s="407" t="s">
        <v>10080</v>
      </c>
      <c r="D38" s="407">
        <v>3</v>
      </c>
      <c r="E38" s="1447"/>
      <c r="F38" s="118"/>
      <c r="G38" s="118"/>
      <c r="H38" s="118"/>
      <c r="I38" s="118"/>
      <c r="J38" s="118"/>
      <c r="K38" s="118"/>
      <c r="L38" s="118"/>
      <c r="M38" s="118"/>
      <c r="N38" s="118"/>
      <c r="O38" s="118"/>
      <c r="P38" s="118"/>
      <c r="Q38" s="118"/>
      <c r="R38" s="118"/>
      <c r="S38" s="118"/>
      <c r="T38" s="118"/>
      <c r="U38" s="118"/>
      <c r="V38" s="118"/>
      <c r="W38" s="118"/>
      <c r="X38" s="118"/>
      <c r="Y38" s="118"/>
      <c r="Z38" s="118"/>
      <c r="AA38" s="268"/>
      <c r="AB38" s="268"/>
      <c r="AC38" s="268"/>
      <c r="AD38" s="268"/>
      <c r="AE38" s="268"/>
      <c r="AF38" s="408" t="s">
        <v>10083</v>
      </c>
      <c r="AG38" s="268"/>
      <c r="AH38" s="1324"/>
      <c r="AI38" s="268"/>
      <c r="AJ38" s="258"/>
      <c r="AK38" s="1319" t="str">
        <f t="shared" si="80"/>
        <v>Please complete all cells in row</v>
      </c>
      <c r="AL38" s="258"/>
      <c r="AM38" s="337">
        <f t="shared" si="81"/>
        <v>1</v>
      </c>
      <c r="BL38" s="258"/>
      <c r="BN38" s="517" t="s">
        <v>10082</v>
      </c>
      <c r="BO38" s="1447" t="s">
        <v>5294</v>
      </c>
      <c r="BP38" s="118"/>
      <c r="BQ38" s="118"/>
      <c r="BR38" s="118"/>
      <c r="BS38" s="118"/>
      <c r="BT38" s="118"/>
      <c r="BU38" s="118"/>
      <c r="BV38" s="118"/>
      <c r="BW38" s="118"/>
      <c r="BX38" s="118"/>
      <c r="BY38" s="118"/>
      <c r="BZ38" s="118"/>
      <c r="CA38" s="118"/>
      <c r="CB38" s="118"/>
      <c r="CC38" s="118"/>
      <c r="CD38" s="118"/>
      <c r="CE38" s="118"/>
      <c r="CF38" s="118"/>
      <c r="CG38" s="118"/>
      <c r="CH38" s="118"/>
      <c r="CI38" s="118"/>
      <c r="CJ38" s="118"/>
      <c r="CK38" s="268"/>
      <c r="CL38" s="268"/>
      <c r="CM38" s="268"/>
      <c r="CN38" s="268"/>
    </row>
    <row r="39" spans="1:92" ht="9" customHeight="1" thickTop="1">
      <c r="A39" s="268"/>
      <c r="B39" s="813"/>
      <c r="C39" s="938"/>
      <c r="D39" s="938"/>
      <c r="E39" s="938"/>
      <c r="F39" s="268"/>
      <c r="G39" s="268"/>
      <c r="H39" s="268"/>
      <c r="I39" s="268"/>
      <c r="J39" s="268"/>
      <c r="K39" s="268"/>
      <c r="L39" s="268"/>
      <c r="M39" s="268"/>
      <c r="N39" s="268"/>
      <c r="O39" s="268"/>
      <c r="P39" s="268"/>
      <c r="Q39" s="268"/>
      <c r="R39" s="268"/>
      <c r="S39" s="268"/>
      <c r="T39" s="268"/>
      <c r="U39" s="268"/>
      <c r="V39" s="268"/>
      <c r="W39" s="268"/>
      <c r="X39" s="268"/>
      <c r="Y39" s="268"/>
      <c r="Z39" s="268"/>
      <c r="AA39" s="268"/>
      <c r="AB39" s="268"/>
      <c r="AC39" s="268"/>
      <c r="AD39" s="268"/>
      <c r="AE39" s="268"/>
      <c r="AF39" s="268"/>
      <c r="AG39" s="268"/>
      <c r="AH39" s="268"/>
      <c r="AI39" s="268"/>
    </row>
    <row r="40" spans="1:92" ht="15">
      <c r="A40" s="268"/>
      <c r="B40" s="216"/>
      <c r="C40" s="118"/>
      <c r="D40" s="118"/>
      <c r="E40" s="118"/>
      <c r="F40" s="268"/>
      <c r="G40" s="268"/>
      <c r="H40" s="268"/>
      <c r="I40" s="268"/>
      <c r="J40" s="268"/>
      <c r="K40" s="268"/>
      <c r="L40" s="268"/>
      <c r="M40" s="268"/>
      <c r="N40" s="268"/>
      <c r="O40" s="268"/>
      <c r="P40" s="268"/>
      <c r="Q40" s="268"/>
      <c r="R40" s="268"/>
      <c r="S40" s="268"/>
      <c r="T40" s="268"/>
      <c r="U40" s="268"/>
      <c r="V40" s="268"/>
      <c r="W40" s="268"/>
      <c r="X40" s="268"/>
      <c r="Y40" s="268"/>
      <c r="Z40" s="268"/>
      <c r="AA40" s="268"/>
      <c r="AB40" s="268"/>
      <c r="AC40" s="268"/>
      <c r="AD40" s="268"/>
      <c r="AE40" s="268"/>
      <c r="AF40" s="268"/>
      <c r="AG40" s="268"/>
      <c r="AH40" s="268"/>
      <c r="AI40" s="268"/>
    </row>
    <row r="41" spans="1:92" ht="15">
      <c r="A41" s="268"/>
      <c r="B41" s="268"/>
      <c r="C41" s="268"/>
      <c r="D41" s="268"/>
      <c r="E41" s="268"/>
      <c r="F41" s="268"/>
      <c r="G41" s="268"/>
      <c r="H41" s="268"/>
      <c r="I41" s="268"/>
      <c r="J41" s="268"/>
      <c r="K41" s="268"/>
      <c r="L41" s="268"/>
      <c r="M41" s="268"/>
      <c r="N41" s="268"/>
      <c r="O41" s="268"/>
      <c r="P41" s="268"/>
      <c r="Q41" s="268"/>
      <c r="R41" s="268"/>
      <c r="S41" s="268"/>
      <c r="T41" s="268"/>
      <c r="U41" s="268"/>
      <c r="V41" s="268"/>
      <c r="W41" s="268"/>
      <c r="X41" s="268"/>
      <c r="Y41" s="268"/>
      <c r="Z41" s="268"/>
      <c r="AA41" s="268"/>
      <c r="AB41" s="268"/>
      <c r="AC41" s="268"/>
      <c r="AD41" s="268"/>
      <c r="AE41" s="268"/>
      <c r="AF41" s="268"/>
      <c r="AG41" s="268"/>
      <c r="AH41" s="268"/>
      <c r="AI41" s="268"/>
    </row>
    <row r="42" spans="1:92" ht="15">
      <c r="A42" s="268"/>
      <c r="B42" s="268"/>
      <c r="C42" s="268"/>
      <c r="D42" s="268"/>
      <c r="E42" s="268"/>
      <c r="F42" s="268"/>
      <c r="G42" s="268"/>
      <c r="H42" s="268"/>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c r="AG42" s="268"/>
      <c r="AH42" s="268"/>
      <c r="AI42" s="268"/>
    </row>
    <row r="43" spans="1:92" ht="15">
      <c r="A43" s="268"/>
      <c r="B43" s="268"/>
      <c r="C43" s="268"/>
      <c r="D43" s="268"/>
      <c r="E43" s="268"/>
      <c r="F43" s="268"/>
      <c r="G43" s="268"/>
      <c r="H43" s="268"/>
      <c r="I43" s="268"/>
      <c r="J43" s="268"/>
      <c r="K43" s="268"/>
      <c r="L43" s="268"/>
      <c r="M43" s="268"/>
      <c r="N43" s="268"/>
      <c r="O43" s="268"/>
      <c r="P43" s="268"/>
      <c r="Q43" s="268"/>
      <c r="R43" s="268"/>
      <c r="S43" s="268"/>
      <c r="T43" s="268"/>
      <c r="U43" s="268"/>
      <c r="V43" s="268"/>
      <c r="W43" s="268"/>
      <c r="X43" s="268"/>
      <c r="Y43" s="268"/>
      <c r="Z43" s="268"/>
      <c r="AA43" s="268"/>
      <c r="AB43" s="268"/>
      <c r="AC43" s="268"/>
      <c r="AD43" s="268"/>
      <c r="AE43" s="268"/>
      <c r="AF43" s="268"/>
      <c r="AG43" s="268"/>
      <c r="AH43" s="268"/>
      <c r="AI43" s="268"/>
    </row>
    <row r="44" spans="1:92" ht="15">
      <c r="A44" s="268"/>
      <c r="B44" s="268"/>
      <c r="C44" s="268"/>
      <c r="D44" s="268"/>
      <c r="E44" s="268"/>
      <c r="F44" s="268"/>
      <c r="G44" s="268"/>
      <c r="H44" s="268"/>
      <c r="I44" s="268"/>
      <c r="J44" s="268"/>
      <c r="K44" s="268"/>
      <c r="L44" s="268"/>
      <c r="M44" s="268"/>
      <c r="N44" s="268"/>
      <c r="O44" s="268"/>
      <c r="P44" s="268"/>
      <c r="Q44" s="268"/>
      <c r="R44" s="268"/>
      <c r="S44" s="268"/>
      <c r="T44" s="268"/>
      <c r="U44" s="268"/>
      <c r="V44" s="268"/>
      <c r="W44" s="268"/>
      <c r="X44" s="268"/>
      <c r="Y44" s="268"/>
      <c r="Z44" s="268"/>
      <c r="AA44" s="268"/>
      <c r="AB44" s="268"/>
      <c r="AC44" s="268"/>
      <c r="AD44" s="268"/>
      <c r="AE44" s="268"/>
      <c r="AF44" s="268"/>
      <c r="AG44" s="268"/>
      <c r="AH44" s="268"/>
      <c r="AI44" s="268"/>
    </row>
    <row r="45" spans="1:92" ht="15">
      <c r="A45" s="268"/>
      <c r="B45" s="268"/>
      <c r="C45" s="268"/>
      <c r="D45" s="268"/>
      <c r="E45" s="268"/>
      <c r="F45" s="268"/>
      <c r="G45" s="268"/>
      <c r="H45" s="268"/>
      <c r="I45" s="268"/>
      <c r="J45" s="268"/>
      <c r="K45" s="268"/>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c r="AI45" s="268"/>
    </row>
  </sheetData>
  <sheetProtection formatColumns="0" formatRows="0"/>
  <mergeCells count="27">
    <mergeCell ref="B3:AH3"/>
    <mergeCell ref="BN3:CN3"/>
    <mergeCell ref="AM4:BK4"/>
    <mergeCell ref="B5:B7"/>
    <mergeCell ref="C5:C7"/>
    <mergeCell ref="D5:D7"/>
    <mergeCell ref="E5:L5"/>
    <mergeCell ref="N5:AD5"/>
    <mergeCell ref="AF5:AF7"/>
    <mergeCell ref="AH5:AH7"/>
    <mergeCell ref="BN5:BN7"/>
    <mergeCell ref="BO5:BV5"/>
    <mergeCell ref="BX5:CN5"/>
    <mergeCell ref="E6:E7"/>
    <mergeCell ref="F6:G6"/>
    <mergeCell ref="H6:K6"/>
    <mergeCell ref="L6:L7"/>
    <mergeCell ref="N6:R6"/>
    <mergeCell ref="S6:X6"/>
    <mergeCell ref="Y6:AD6"/>
    <mergeCell ref="CI6:CN6"/>
    <mergeCell ref="BO6:BO7"/>
    <mergeCell ref="BP6:BQ6"/>
    <mergeCell ref="BR6:BU6"/>
    <mergeCell ref="BV6:BV7"/>
    <mergeCell ref="BX6:CB6"/>
    <mergeCell ref="CC6:CH6"/>
  </mergeCells>
  <conditionalFormatting sqref="AK10:AK15">
    <cfRule type="cellIs" dxfId="60" priority="6" operator="equal">
      <formula>0</formula>
    </cfRule>
  </conditionalFormatting>
  <conditionalFormatting sqref="AK20:AK25">
    <cfRule type="cellIs" dxfId="59" priority="3" operator="equal">
      <formula>0</formula>
    </cfRule>
  </conditionalFormatting>
  <conditionalFormatting sqref="AK29:AK38">
    <cfRule type="cellIs" dxfId="58" priority="2" operator="equal">
      <formula>0</formula>
    </cfRule>
  </conditionalFormatting>
  <conditionalFormatting sqref="AK17">
    <cfRule type="cellIs" dxfId="57" priority="1" operator="equal">
      <formula>0</formula>
    </cfRule>
  </conditionalFormatting>
  <dataValidations count="1">
    <dataValidation type="custom" allowBlank="1" showErrorMessage="1" errorTitle="Input Error" error="Please enter a numeric value." sqref="E10:K15 N10:Q15 S10:W15 Y10:AC15 E20:K25 L17 N20:Q25 S20:W25 Y20:AC25 E29:E38">
      <formula1>ISNUMBER(E10)</formula1>
    </dataValidation>
  </dataValidations>
  <pageMargins left="0.7" right="0.7" top="0.75" bottom="0.75" header="0.3" footer="0.3"/>
  <pageSetup paperSize="8" scale="32" fitToHeight="0" orientation="portrait" r:id="rId1"/>
  <headerFooter>
    <oddHeader>&amp;L&amp;F&amp;CSheet: &amp;A&amp;ROFFICIAL</oddHeader>
    <oddFooter>&amp;LPrinted on: &amp;D at &amp;T&amp;CPage &amp;P of &amp;N&amp;ROfwat</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pageSetUpPr fitToPage="1"/>
  </sheetPr>
  <dimension ref="A1:R22"/>
  <sheetViews>
    <sheetView showGridLines="0" zoomScale="70" zoomScaleNormal="70" zoomScaleSheetLayoutView="100" workbookViewId="0"/>
  </sheetViews>
  <sheetFormatPr defaultColWidth="9" defaultRowHeight="14.25"/>
  <cols>
    <col min="1" max="1" width="1.625" style="239" customWidth="1"/>
    <col min="2" max="2" width="63.5" style="239" bestFit="1" customWidth="1"/>
    <col min="3" max="3" width="7" style="239" customWidth="1"/>
    <col min="4" max="4" width="5.125" style="239" customWidth="1"/>
    <col min="5" max="5" width="9.5" style="239" customWidth="1"/>
    <col min="6" max="6" width="2.125" style="239" customWidth="1"/>
    <col min="7" max="7" width="12.125" style="239" customWidth="1"/>
    <col min="8" max="8" width="1.625" style="239" customWidth="1"/>
    <col min="9" max="9" width="33.625" style="239" customWidth="1"/>
    <col min="10" max="11" width="1.625" style="239" customWidth="1"/>
    <col min="12" max="12" width="25.125" style="239" customWidth="1"/>
    <col min="13" max="13" width="1.625" style="239" customWidth="1"/>
    <col min="14" max="14" width="25.125" style="239" hidden="1" customWidth="1"/>
    <col min="15" max="15" width="1.625" style="239" hidden="1" customWidth="1"/>
    <col min="16" max="16" width="1.625" style="239" customWidth="1"/>
    <col min="17" max="17" width="40.125" style="239" customWidth="1"/>
    <col min="18" max="18" width="17.5" style="239" customWidth="1"/>
    <col min="19" max="19" width="1.625" style="239" customWidth="1"/>
    <col min="20" max="16384" width="9" style="239"/>
  </cols>
  <sheetData>
    <row r="1" spans="1:18" ht="30" customHeight="1">
      <c r="B1" s="1316" t="s">
        <v>665</v>
      </c>
      <c r="C1" s="1316"/>
      <c r="D1" s="1316"/>
      <c r="E1" s="1316"/>
      <c r="F1" s="1448"/>
      <c r="G1" s="313"/>
      <c r="K1" s="258"/>
      <c r="M1" s="258"/>
      <c r="O1" s="258"/>
      <c r="Q1" s="1316" t="s">
        <v>11001</v>
      </c>
      <c r="R1" s="1316"/>
    </row>
    <row r="2" spans="1:18" ht="30" customHeight="1">
      <c r="B2" s="1316" t="str">
        <f>Validation!B4</f>
        <v>South Staffordshire Water</v>
      </c>
      <c r="C2" s="584"/>
      <c r="D2" s="584"/>
      <c r="E2" s="584"/>
      <c r="F2" s="583"/>
      <c r="G2" s="313"/>
      <c r="K2" s="258"/>
      <c r="M2" s="258"/>
      <c r="O2" s="258"/>
      <c r="Q2" s="1316"/>
      <c r="R2" s="584"/>
    </row>
    <row r="3" spans="1:18" ht="44.25" customHeight="1">
      <c r="B3" s="2827" t="s">
        <v>17486</v>
      </c>
      <c r="C3" s="2827"/>
      <c r="D3" s="2827"/>
      <c r="E3" s="2827"/>
      <c r="F3" s="2827"/>
      <c r="G3" s="2827"/>
      <c r="H3" s="2827"/>
      <c r="I3" s="2827"/>
      <c r="K3" s="258"/>
      <c r="L3" s="1327" t="s">
        <v>6027</v>
      </c>
      <c r="M3" s="258"/>
      <c r="O3" s="258"/>
      <c r="Q3" s="2827" t="s">
        <v>17486</v>
      </c>
      <c r="R3" s="2827"/>
    </row>
    <row r="4" spans="1:18" ht="14.25" customHeight="1" thickBot="1">
      <c r="B4" s="748"/>
      <c r="C4" s="748"/>
      <c r="D4" s="748"/>
      <c r="E4" s="748"/>
      <c r="F4" s="891"/>
      <c r="G4" s="313"/>
      <c r="K4" s="258"/>
      <c r="M4" s="258"/>
      <c r="N4" s="260" t="s">
        <v>6028</v>
      </c>
      <c r="O4" s="258"/>
      <c r="Q4" s="748"/>
      <c r="R4" s="748"/>
    </row>
    <row r="5" spans="1:18" ht="56.25" customHeight="1" thickTop="1" thickBot="1">
      <c r="A5" s="268"/>
      <c r="B5" s="499" t="s">
        <v>6029</v>
      </c>
      <c r="C5" s="500" t="s">
        <v>6030</v>
      </c>
      <c r="D5" s="500" t="s">
        <v>5926</v>
      </c>
      <c r="E5" s="501" t="s">
        <v>9464</v>
      </c>
      <c r="F5" s="795"/>
      <c r="G5" s="503" t="s">
        <v>6034</v>
      </c>
      <c r="H5" s="268"/>
      <c r="I5" s="503" t="s">
        <v>6035</v>
      </c>
      <c r="J5" s="268"/>
      <c r="K5" s="258"/>
      <c r="M5" s="258"/>
      <c r="N5" s="321" t="s">
        <v>6036</v>
      </c>
      <c r="O5" s="258"/>
      <c r="Q5" s="499" t="s">
        <v>6029</v>
      </c>
      <c r="R5" s="501" t="s">
        <v>9464</v>
      </c>
    </row>
    <row r="6" spans="1:18" ht="15.75" customHeight="1" thickTop="1" thickBot="1">
      <c r="A6" s="268"/>
      <c r="B6" s="410"/>
      <c r="C6" s="83"/>
      <c r="D6" s="83"/>
      <c r="E6" s="938"/>
      <c r="F6" s="207"/>
      <c r="G6" s="313"/>
      <c r="H6" s="268"/>
      <c r="I6" s="268"/>
      <c r="J6" s="268"/>
      <c r="K6" s="258"/>
      <c r="M6" s="258"/>
      <c r="O6" s="258"/>
      <c r="Q6" s="410"/>
      <c r="R6" s="938"/>
    </row>
    <row r="7" spans="1:18" ht="15.75" customHeight="1" thickTop="1" thickBot="1">
      <c r="A7" s="268"/>
      <c r="B7" s="445" t="s">
        <v>6187</v>
      </c>
      <c r="C7" s="536"/>
      <c r="D7" s="536"/>
      <c r="E7" s="536"/>
      <c r="F7" s="1329"/>
      <c r="G7" s="623"/>
      <c r="H7" s="268"/>
      <c r="I7" s="268"/>
      <c r="J7" s="268"/>
      <c r="K7" s="258"/>
      <c r="M7" s="258"/>
      <c r="O7" s="258"/>
      <c r="Q7" s="445" t="s">
        <v>6187</v>
      </c>
      <c r="R7" s="536"/>
    </row>
    <row r="8" spans="1:18" ht="15.75" customHeight="1" thickTop="1">
      <c r="A8" s="268"/>
      <c r="B8" s="505" t="s">
        <v>5633</v>
      </c>
      <c r="C8" s="329" t="s">
        <v>10996</v>
      </c>
      <c r="D8" s="329">
        <v>0</v>
      </c>
      <c r="E8" s="1859"/>
      <c r="F8" s="1329"/>
      <c r="G8" s="630" t="s">
        <v>10084</v>
      </c>
      <c r="H8" s="268"/>
      <c r="I8" s="1318"/>
      <c r="J8" s="268"/>
      <c r="K8" s="258"/>
      <c r="L8" s="1319" t="str">
        <f>IF( SUM( N8:N8 ) = 0, 0, $N$5 )</f>
        <v>Please complete all cells in row</v>
      </c>
      <c r="M8" s="258"/>
      <c r="N8" s="337">
        <f xml:space="preserve"> IF( ISNUMBER(E8 ), 0, 1 )</f>
        <v>1</v>
      </c>
      <c r="O8" s="258"/>
      <c r="Q8" s="505" t="s">
        <v>5633</v>
      </c>
      <c r="R8" s="1031" t="s">
        <v>5632</v>
      </c>
    </row>
    <row r="9" spans="1:18" ht="15.75" customHeight="1">
      <c r="A9" s="268"/>
      <c r="B9" s="514" t="s">
        <v>10085</v>
      </c>
      <c r="C9" s="338" t="s">
        <v>1096</v>
      </c>
      <c r="D9" s="338">
        <v>0</v>
      </c>
      <c r="E9" s="1420"/>
      <c r="F9" s="1329"/>
      <c r="G9" s="631" t="s">
        <v>10086</v>
      </c>
      <c r="H9" s="268"/>
      <c r="I9" s="1320"/>
      <c r="J9" s="268"/>
      <c r="K9" s="258"/>
      <c r="L9" s="1319" t="str">
        <f t="shared" ref="L9:L12" si="0">IF( SUM( N9:N9 ) = 0, 0, $N$5 )</f>
        <v>Please complete all cells in row</v>
      </c>
      <c r="M9" s="258"/>
      <c r="N9" s="337">
        <f t="shared" ref="N9:N12" si="1" xml:space="preserve"> IF( ISNUMBER(E9 ), 0, 1 )</f>
        <v>1</v>
      </c>
      <c r="O9" s="258"/>
      <c r="Q9" s="514" t="s">
        <v>10085</v>
      </c>
      <c r="R9" s="1035" t="s">
        <v>5634</v>
      </c>
    </row>
    <row r="10" spans="1:18" ht="15.75" customHeight="1">
      <c r="A10" s="268"/>
      <c r="B10" s="514" t="s">
        <v>5636</v>
      </c>
      <c r="C10" s="338" t="s">
        <v>1096</v>
      </c>
      <c r="D10" s="338">
        <v>0</v>
      </c>
      <c r="E10" s="1420"/>
      <c r="F10" s="1329"/>
      <c r="G10" s="631" t="s">
        <v>10087</v>
      </c>
      <c r="H10" s="268"/>
      <c r="I10" s="1320"/>
      <c r="J10" s="268"/>
      <c r="K10" s="258"/>
      <c r="L10" s="1319" t="str">
        <f t="shared" si="0"/>
        <v>Please complete all cells in row</v>
      </c>
      <c r="M10" s="258"/>
      <c r="N10" s="337">
        <f t="shared" si="1"/>
        <v>1</v>
      </c>
      <c r="O10" s="258"/>
      <c r="Q10" s="514" t="s">
        <v>5636</v>
      </c>
      <c r="R10" s="1035" t="s">
        <v>5635</v>
      </c>
    </row>
    <row r="11" spans="1:18" ht="15.75" customHeight="1">
      <c r="A11" s="268"/>
      <c r="B11" s="514" t="s">
        <v>5638</v>
      </c>
      <c r="C11" s="338" t="s">
        <v>1096</v>
      </c>
      <c r="D11" s="338">
        <v>0</v>
      </c>
      <c r="E11" s="1420"/>
      <c r="F11" s="1329"/>
      <c r="G11" s="631" t="s">
        <v>10088</v>
      </c>
      <c r="H11" s="268"/>
      <c r="I11" s="1320"/>
      <c r="J11" s="268"/>
      <c r="K11" s="258"/>
      <c r="L11" s="1319" t="str">
        <f t="shared" si="0"/>
        <v>Please complete all cells in row</v>
      </c>
      <c r="M11" s="258"/>
      <c r="N11" s="337">
        <f t="shared" si="1"/>
        <v>1</v>
      </c>
      <c r="O11" s="258"/>
      <c r="Q11" s="514" t="s">
        <v>5638</v>
      </c>
      <c r="R11" s="1035" t="s">
        <v>5637</v>
      </c>
    </row>
    <row r="12" spans="1:18" ht="15.75" customHeight="1" thickBot="1">
      <c r="A12" s="268"/>
      <c r="B12" s="517" t="s">
        <v>5640</v>
      </c>
      <c r="C12" s="407" t="s">
        <v>1096</v>
      </c>
      <c r="D12" s="407">
        <v>0</v>
      </c>
      <c r="E12" s="1861"/>
      <c r="F12" s="1329"/>
      <c r="G12" s="634" t="s">
        <v>10089</v>
      </c>
      <c r="H12" s="268"/>
      <c r="I12" s="1324"/>
      <c r="J12" s="268"/>
      <c r="K12" s="258"/>
      <c r="L12" s="1319" t="str">
        <f t="shared" si="0"/>
        <v>Please complete all cells in row</v>
      </c>
      <c r="M12" s="258"/>
      <c r="N12" s="337">
        <f t="shared" si="1"/>
        <v>1</v>
      </c>
      <c r="O12" s="258"/>
      <c r="Q12" s="517" t="s">
        <v>5640</v>
      </c>
      <c r="R12" s="1354" t="s">
        <v>5639</v>
      </c>
    </row>
    <row r="13" spans="1:18" ht="15.75" customHeight="1" thickTop="1" thickBot="1">
      <c r="A13" s="268"/>
      <c r="B13" s="410"/>
      <c r="C13" s="83"/>
      <c r="D13" s="83"/>
      <c r="E13" s="938"/>
      <c r="F13" s="1329"/>
      <c r="G13" s="938"/>
      <c r="H13" s="268"/>
      <c r="I13" s="268"/>
      <c r="J13" s="268"/>
      <c r="K13" s="258"/>
      <c r="M13" s="258"/>
      <c r="O13" s="258"/>
      <c r="Q13" s="410"/>
      <c r="R13" s="938"/>
    </row>
    <row r="14" spans="1:18" ht="15.75" customHeight="1" thickTop="1" thickBot="1">
      <c r="A14" s="268"/>
      <c r="B14" s="445" t="s">
        <v>10090</v>
      </c>
      <c r="C14" s="536"/>
      <c r="D14" s="536"/>
      <c r="E14" s="536"/>
      <c r="F14" s="1329"/>
      <c r="G14" s="536"/>
      <c r="H14" s="268"/>
      <c r="I14" s="268"/>
      <c r="J14" s="268"/>
      <c r="K14" s="258"/>
      <c r="M14" s="258"/>
      <c r="O14" s="258"/>
      <c r="Q14" s="445" t="s">
        <v>10090</v>
      </c>
      <c r="R14" s="536"/>
    </row>
    <row r="15" spans="1:18" ht="15.75" customHeight="1" thickTop="1">
      <c r="A15" s="268"/>
      <c r="B15" s="878" t="s">
        <v>10091</v>
      </c>
      <c r="C15" s="370" t="s">
        <v>5024</v>
      </c>
      <c r="D15" s="370">
        <v>3</v>
      </c>
      <c r="E15" s="1880"/>
      <c r="F15" s="1329"/>
      <c r="G15" s="1449" t="s">
        <v>10092</v>
      </c>
      <c r="H15" s="268"/>
      <c r="I15" s="1318"/>
      <c r="J15" s="268"/>
      <c r="K15" s="258"/>
      <c r="L15" s="1319" t="str">
        <f t="shared" ref="L15:L16" si="2">IF( SUM( N15:N15 ) = 0, 0, $N$5 )</f>
        <v>Please complete all cells in row</v>
      </c>
      <c r="M15" s="258"/>
      <c r="N15" s="337">
        <f t="shared" ref="N15:N16" si="3" xml:space="preserve"> IF( ISNUMBER(E15 ), 0, 1 )</f>
        <v>1</v>
      </c>
      <c r="O15" s="258"/>
      <c r="Q15" s="878" t="s">
        <v>10091</v>
      </c>
      <c r="R15" s="1267" t="s">
        <v>5641</v>
      </c>
    </row>
    <row r="16" spans="1:18" ht="15.75" customHeight="1">
      <c r="A16" s="268"/>
      <c r="B16" s="856" t="s">
        <v>10093</v>
      </c>
      <c r="C16" s="377" t="s">
        <v>5024</v>
      </c>
      <c r="D16" s="377">
        <v>3</v>
      </c>
      <c r="E16" s="858"/>
      <c r="F16" s="1329"/>
      <c r="G16" s="632" t="s">
        <v>10094</v>
      </c>
      <c r="H16" s="268"/>
      <c r="I16" s="1320"/>
      <c r="J16" s="268"/>
      <c r="K16" s="258"/>
      <c r="L16" s="1319" t="str">
        <f t="shared" si="2"/>
        <v>Please complete all cells in row</v>
      </c>
      <c r="M16" s="258"/>
      <c r="N16" s="337">
        <f t="shared" si="3"/>
        <v>1</v>
      </c>
      <c r="O16" s="258"/>
      <c r="Q16" s="856" t="s">
        <v>10093</v>
      </c>
      <c r="R16" s="1450" t="s">
        <v>5642</v>
      </c>
    </row>
    <row r="17" spans="1:18" ht="15.75" customHeight="1" thickBot="1">
      <c r="A17" s="268"/>
      <c r="B17" s="507" t="s">
        <v>10095</v>
      </c>
      <c r="C17" s="384" t="s">
        <v>5024</v>
      </c>
      <c r="D17" s="384">
        <v>3</v>
      </c>
      <c r="E17" s="1791">
        <f>IFERROR(SUM(E15:E16),0)</f>
        <v>0</v>
      </c>
      <c r="F17" s="1329"/>
      <c r="G17" s="877" t="s">
        <v>10096</v>
      </c>
      <c r="H17" s="268"/>
      <c r="I17" s="1324"/>
      <c r="J17" s="268"/>
      <c r="K17" s="258"/>
      <c r="M17" s="258"/>
      <c r="O17" s="258"/>
      <c r="Q17" s="507" t="s">
        <v>10095</v>
      </c>
      <c r="R17" s="871" t="s">
        <v>5643</v>
      </c>
    </row>
    <row r="18" spans="1:18" ht="15.75" thickTop="1">
      <c r="A18" s="268"/>
      <c r="B18" s="268"/>
      <c r="C18" s="268"/>
      <c r="D18" s="268"/>
      <c r="E18" s="268"/>
      <c r="F18" s="268"/>
      <c r="G18" s="268"/>
      <c r="H18" s="268"/>
      <c r="I18" s="268"/>
      <c r="J18" s="268"/>
    </row>
    <row r="19" spans="1:18" ht="15">
      <c r="A19" s="268"/>
      <c r="B19" s="268"/>
      <c r="C19" s="268"/>
      <c r="D19" s="268"/>
      <c r="E19" s="268"/>
      <c r="F19" s="268"/>
      <c r="G19" s="268"/>
      <c r="H19" s="268"/>
      <c r="I19" s="268"/>
      <c r="J19" s="268"/>
    </row>
    <row r="20" spans="1:18" ht="15">
      <c r="A20" s="268"/>
      <c r="B20" s="268"/>
      <c r="C20" s="268"/>
      <c r="D20" s="268"/>
      <c r="E20" s="268"/>
      <c r="F20" s="268"/>
      <c r="G20" s="268"/>
      <c r="H20" s="268"/>
      <c r="I20" s="268"/>
      <c r="J20" s="268"/>
    </row>
    <row r="21" spans="1:18" ht="15">
      <c r="A21" s="268"/>
      <c r="B21" s="268"/>
      <c r="C21" s="268"/>
      <c r="D21" s="268"/>
      <c r="E21" s="268"/>
      <c r="F21" s="268"/>
      <c r="G21" s="268"/>
      <c r="H21" s="268"/>
      <c r="I21" s="268"/>
      <c r="J21" s="268"/>
    </row>
    <row r="22" spans="1:18" ht="15">
      <c r="A22" s="268"/>
      <c r="B22" s="268"/>
      <c r="C22" s="268"/>
      <c r="D22" s="268"/>
      <c r="E22" s="268"/>
      <c r="F22" s="268"/>
      <c r="G22" s="268"/>
      <c r="H22" s="268"/>
      <c r="I22" s="268"/>
      <c r="J22" s="268"/>
    </row>
  </sheetData>
  <sheetProtection formatColumns="0" formatRows="0"/>
  <mergeCells count="2">
    <mergeCell ref="B3:I3"/>
    <mergeCell ref="Q3:R3"/>
  </mergeCells>
  <conditionalFormatting sqref="L8:L12">
    <cfRule type="cellIs" dxfId="56" priority="3" operator="equal">
      <formula>0</formula>
    </cfRule>
  </conditionalFormatting>
  <conditionalFormatting sqref="L15:L16">
    <cfRule type="cellIs" dxfId="55" priority="1" operator="equal">
      <formula>0</formula>
    </cfRule>
  </conditionalFormatting>
  <dataValidations disablePrompts="1" count="1">
    <dataValidation type="custom" allowBlank="1" showErrorMessage="1" errorTitle="Input Error" error="Please enter a numeric value." sqref="E8:E12 E15:E16">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dimension ref="B1:BG211"/>
  <sheetViews>
    <sheetView showGridLines="0" showWhiteSpace="0" topLeftCell="A10" zoomScale="70" zoomScaleNormal="70" zoomScaleSheetLayoutView="55" workbookViewId="0"/>
  </sheetViews>
  <sheetFormatPr defaultColWidth="9" defaultRowHeight="14.25"/>
  <cols>
    <col min="1" max="1" width="9" style="239"/>
    <col min="2" max="2" width="22.75" style="239" bestFit="1" customWidth="1"/>
    <col min="3" max="4" width="9.25" style="239" customWidth="1"/>
    <col min="5" max="19" width="10.25" style="239" customWidth="1"/>
    <col min="20" max="20" width="1.625" style="239" customWidth="1"/>
    <col min="21" max="21" width="23.25" style="239" customWidth="1"/>
    <col min="22" max="22" width="12.75" style="239" customWidth="1"/>
    <col min="23" max="23" width="12.875" style="239" customWidth="1"/>
    <col min="24" max="24" width="15.75" style="239" customWidth="1"/>
    <col min="25" max="25" width="13.125" style="239" customWidth="1"/>
    <col min="26" max="26" width="1.125" style="239" customWidth="1"/>
    <col min="27" max="27" width="9.5" style="239" bestFit="1" customWidth="1"/>
    <col min="28" max="29" width="1.625" style="239" customWidth="1"/>
    <col min="30" max="30" width="25" style="239" customWidth="1"/>
    <col min="31" max="31" width="1.625" style="239" customWidth="1"/>
    <col min="32" max="53" width="10.25" style="239" hidden="1" customWidth="1"/>
    <col min="54" max="59" width="7.625" style="239" customWidth="1"/>
    <col min="60" max="16384" width="9" style="239"/>
  </cols>
  <sheetData>
    <row r="1" spans="2:59" ht="23.25">
      <c r="B1" s="1316" t="s">
        <v>6020</v>
      </c>
      <c r="C1" s="1316"/>
      <c r="D1" s="1316"/>
      <c r="E1" s="1316"/>
      <c r="F1" s="1316"/>
      <c r="G1" s="1448"/>
      <c r="H1" s="313"/>
      <c r="K1" s="1316"/>
      <c r="L1" s="1316"/>
      <c r="M1" s="1316"/>
      <c r="N1" s="1316"/>
      <c r="O1" s="1448"/>
      <c r="P1" s="313"/>
      <c r="S1" s="1316"/>
      <c r="T1" s="1316"/>
      <c r="U1" s="1316"/>
      <c r="V1" s="1316"/>
      <c r="W1" s="1448"/>
      <c r="X1" s="313"/>
      <c r="Z1" s="2936"/>
      <c r="AA1" s="2936"/>
      <c r="AC1" s="258"/>
      <c r="AE1" s="258"/>
      <c r="AK1" s="1451"/>
      <c r="AL1" s="1451"/>
      <c r="AM1" s="1451"/>
      <c r="AN1" s="1451"/>
      <c r="AO1" s="1451"/>
      <c r="AP1" s="1451"/>
      <c r="AQ1" s="1451"/>
      <c r="AR1" s="1451"/>
      <c r="AS1" s="1451"/>
      <c r="AT1" s="1451"/>
      <c r="AU1" s="1451"/>
      <c r="AV1" s="1451"/>
      <c r="AW1" s="1451"/>
      <c r="AX1" s="1451"/>
      <c r="AY1" s="1451"/>
      <c r="AZ1" s="1451"/>
      <c r="BA1" s="258"/>
      <c r="BB1" s="1451"/>
      <c r="BC1" s="1451"/>
      <c r="BD1" s="1451"/>
      <c r="BE1" s="1451"/>
      <c r="BF1" s="1451"/>
      <c r="BG1" s="1451"/>
    </row>
    <row r="2" spans="2:59" ht="31.5" customHeight="1">
      <c r="B2" s="1316" t="str">
        <f>Validation!B4</f>
        <v>South Staffordshire Water</v>
      </c>
      <c r="C2" s="584"/>
      <c r="D2" s="584"/>
      <c r="E2" s="584"/>
      <c r="F2" s="584"/>
      <c r="G2" s="583"/>
      <c r="H2" s="313"/>
      <c r="K2" s="1316"/>
      <c r="L2" s="584"/>
      <c r="M2" s="584"/>
      <c r="N2" s="584"/>
      <c r="O2" s="583"/>
      <c r="P2" s="313"/>
      <c r="S2" s="1316"/>
      <c r="T2" s="584"/>
      <c r="U2" s="584"/>
      <c r="V2" s="584"/>
      <c r="W2" s="583"/>
      <c r="X2" s="313"/>
      <c r="Z2" s="2936"/>
      <c r="AA2" s="2936"/>
      <c r="AC2" s="258"/>
      <c r="AE2" s="258"/>
      <c r="AK2" s="1451"/>
      <c r="AL2" s="1451"/>
      <c r="AM2" s="1451"/>
      <c r="AN2" s="1451"/>
      <c r="AO2" s="1451"/>
      <c r="AP2" s="1451"/>
      <c r="AQ2" s="1451"/>
      <c r="AR2" s="1451"/>
      <c r="AS2" s="1451"/>
      <c r="AT2" s="1451"/>
      <c r="AU2" s="1451"/>
      <c r="AV2" s="1451"/>
      <c r="AW2" s="1451"/>
      <c r="AX2" s="1451"/>
      <c r="AY2" s="1451"/>
      <c r="AZ2" s="1451"/>
      <c r="BA2" s="258"/>
      <c r="BB2" s="1451"/>
      <c r="BC2" s="1451"/>
      <c r="BD2" s="1451"/>
      <c r="BE2" s="1451"/>
      <c r="BF2" s="1451"/>
      <c r="BG2" s="1451"/>
    </row>
    <row r="3" spans="2:59" ht="18.75" customHeight="1">
      <c r="B3" s="2827" t="s">
        <v>600</v>
      </c>
      <c r="C3" s="2827"/>
      <c r="D3" s="2827"/>
      <c r="E3" s="2827"/>
      <c r="F3" s="2827"/>
      <c r="G3" s="2827"/>
      <c r="H3" s="2827"/>
      <c r="I3" s="2827"/>
      <c r="J3" s="2827"/>
      <c r="K3" s="2827"/>
      <c r="L3" s="2827"/>
      <c r="M3" s="2827"/>
      <c r="N3" s="2827"/>
      <c r="O3" s="2827"/>
      <c r="P3" s="2827"/>
      <c r="Q3" s="2827"/>
      <c r="R3" s="2827"/>
      <c r="S3" s="2827"/>
      <c r="T3" s="2827"/>
      <c r="U3" s="2827"/>
      <c r="V3" s="2827"/>
      <c r="W3" s="2827"/>
      <c r="X3" s="2827"/>
      <c r="Y3" s="2827"/>
      <c r="Z3" s="2936"/>
      <c r="AA3" s="2936"/>
      <c r="AB3" s="313"/>
      <c r="AC3" s="258"/>
      <c r="AD3" s="1327" t="s">
        <v>6027</v>
      </c>
      <c r="AE3" s="258"/>
      <c r="AK3" s="1451"/>
      <c r="AL3" s="1451"/>
      <c r="AM3" s="1451"/>
      <c r="AN3" s="1451"/>
      <c r="AO3" s="1451"/>
      <c r="AP3" s="1451"/>
      <c r="AQ3" s="1451"/>
      <c r="AR3" s="1451"/>
      <c r="AS3" s="1451"/>
      <c r="AT3" s="1451"/>
      <c r="AU3" s="1451"/>
      <c r="AV3" s="1451"/>
      <c r="AW3" s="1451"/>
      <c r="AX3" s="1451"/>
      <c r="AY3" s="1451"/>
      <c r="AZ3" s="1451"/>
      <c r="BA3" s="258"/>
      <c r="BB3" s="1451"/>
      <c r="BC3" s="1451"/>
      <c r="BD3" s="1451"/>
      <c r="BE3" s="1451"/>
      <c r="BF3" s="1451"/>
      <c r="BG3" s="1451"/>
    </row>
    <row r="4" spans="2:59" ht="16.5" thickBot="1">
      <c r="B4" s="1452"/>
      <c r="C4" s="1452"/>
      <c r="D4" s="1452"/>
      <c r="E4" s="1452"/>
      <c r="F4" s="1452"/>
      <c r="G4" s="1452"/>
      <c r="H4" s="1452"/>
      <c r="I4" s="1452"/>
      <c r="J4" s="1452"/>
      <c r="K4" s="1452"/>
      <c r="L4" s="1452"/>
      <c r="M4" s="1451"/>
      <c r="N4" s="1451"/>
      <c r="O4" s="1451"/>
      <c r="P4" s="1451"/>
      <c r="Q4" s="1451"/>
      <c r="R4" s="1451"/>
      <c r="S4" s="1451"/>
      <c r="T4" s="2936"/>
      <c r="U4" s="2936"/>
      <c r="V4" s="1451"/>
      <c r="W4" s="1451"/>
      <c r="X4" s="1451"/>
      <c r="Y4" s="1451"/>
      <c r="Z4" s="2936"/>
      <c r="AA4" s="2936"/>
      <c r="AB4" s="268"/>
      <c r="AC4" s="258"/>
      <c r="AE4" s="258"/>
      <c r="AF4" s="2911" t="s">
        <v>6028</v>
      </c>
      <c r="AG4" s="2911"/>
      <c r="AH4" s="2911"/>
      <c r="AI4" s="2911"/>
      <c r="AJ4" s="2911"/>
      <c r="AK4" s="2911"/>
      <c r="AL4" s="2911"/>
      <c r="AM4" s="2911"/>
      <c r="AN4" s="2911"/>
      <c r="AO4" s="2911"/>
      <c r="AP4" s="2911"/>
      <c r="AQ4" s="2911"/>
      <c r="AR4" s="2911"/>
      <c r="AS4" s="2911"/>
      <c r="AT4" s="2911"/>
      <c r="AU4" s="2911"/>
      <c r="AV4" s="2911"/>
      <c r="AW4" s="2911"/>
      <c r="AX4" s="2911"/>
      <c r="AY4" s="2911"/>
      <c r="AZ4" s="2911"/>
      <c r="BA4" s="258"/>
      <c r="BB4" s="1451"/>
      <c r="BC4" s="1451"/>
      <c r="BD4" s="1451"/>
      <c r="BE4" s="1451"/>
      <c r="BF4" s="1451"/>
      <c r="BG4" s="1451"/>
    </row>
    <row r="5" spans="2:59" ht="17.25" thickTop="1" thickBot="1">
      <c r="B5" s="87"/>
      <c r="C5" s="87"/>
      <c r="D5" s="87"/>
      <c r="E5" s="2926" t="s">
        <v>6181</v>
      </c>
      <c r="F5" s="2927"/>
      <c r="G5" s="2927"/>
      <c r="H5" s="2927"/>
      <c r="I5" s="2927"/>
      <c r="J5" s="2927"/>
      <c r="K5" s="2928"/>
      <c r="L5" s="87"/>
      <c r="M5" s="2929" t="s">
        <v>6385</v>
      </c>
      <c r="N5" s="2930"/>
      <c r="O5" s="2930"/>
      <c r="P5" s="2930"/>
      <c r="Q5" s="2930"/>
      <c r="R5" s="2930"/>
      <c r="S5" s="2931"/>
      <c r="T5" s="2932"/>
      <c r="U5" s="2933"/>
      <c r="V5" s="223" t="s">
        <v>10097</v>
      </c>
      <c r="W5" s="224" t="s">
        <v>10098</v>
      </c>
      <c r="X5" s="224" t="s">
        <v>10099</v>
      </c>
      <c r="Y5" s="225" t="s">
        <v>10100</v>
      </c>
      <c r="Z5" s="88"/>
      <c r="AA5" s="2934" t="s">
        <v>6034</v>
      </c>
      <c r="AB5" s="313"/>
      <c r="AC5" s="258"/>
      <c r="AE5" s="258"/>
      <c r="AF5" s="321" t="s">
        <v>6036</v>
      </c>
      <c r="AG5" s="321"/>
      <c r="AK5" s="933"/>
      <c r="AL5" s="933"/>
      <c r="AM5" s="933"/>
      <c r="AN5" s="933"/>
      <c r="AO5" s="933"/>
      <c r="AP5" s="933"/>
      <c r="AQ5" s="933"/>
      <c r="AR5" s="933"/>
      <c r="AS5" s="933"/>
      <c r="AT5" s="933"/>
      <c r="AU5" s="933"/>
      <c r="AV5" s="933"/>
      <c r="AW5" s="933"/>
      <c r="AX5" s="933"/>
      <c r="AY5" s="933"/>
      <c r="AZ5" s="933"/>
      <c r="BA5" s="258"/>
      <c r="BB5" s="933"/>
      <c r="BC5" s="933"/>
      <c r="BD5" s="933"/>
      <c r="BE5" s="933"/>
      <c r="BF5" s="933"/>
      <c r="BG5" s="933"/>
    </row>
    <row r="6" spans="2:59" ht="67.5" thickTop="1" thickBot="1">
      <c r="B6" s="89"/>
      <c r="C6" s="2484" t="s">
        <v>6030</v>
      </c>
      <c r="D6" s="2484" t="s">
        <v>5926</v>
      </c>
      <c r="E6" s="90" t="s">
        <v>10101</v>
      </c>
      <c r="F6" s="90" t="s">
        <v>680</v>
      </c>
      <c r="G6" s="90" t="s">
        <v>9845</v>
      </c>
      <c r="H6" s="90" t="s">
        <v>9846</v>
      </c>
      <c r="I6" s="90" t="s">
        <v>9847</v>
      </c>
      <c r="J6" s="90" t="s">
        <v>9848</v>
      </c>
      <c r="K6" s="91" t="s">
        <v>9849</v>
      </c>
      <c r="L6" s="81"/>
      <c r="M6" s="92" t="s">
        <v>10101</v>
      </c>
      <c r="N6" s="93" t="s">
        <v>680</v>
      </c>
      <c r="O6" s="93" t="s">
        <v>9845</v>
      </c>
      <c r="P6" s="93" t="s">
        <v>9846</v>
      </c>
      <c r="Q6" s="93" t="s">
        <v>9847</v>
      </c>
      <c r="R6" s="93" t="s">
        <v>10102</v>
      </c>
      <c r="S6" s="94" t="s">
        <v>9849</v>
      </c>
      <c r="T6" s="2932"/>
      <c r="U6" s="2933"/>
      <c r="V6" s="92" t="s">
        <v>10103</v>
      </c>
      <c r="W6" s="93" t="s">
        <v>10104</v>
      </c>
      <c r="X6" s="93" t="s">
        <v>10105</v>
      </c>
      <c r="Y6" s="94"/>
      <c r="Z6" s="88"/>
      <c r="AA6" s="2935"/>
      <c r="AB6" s="313"/>
      <c r="AC6" s="258"/>
      <c r="AE6" s="258"/>
      <c r="AK6" s="933"/>
      <c r="AL6" s="933"/>
      <c r="AM6" s="933"/>
      <c r="AN6" s="933"/>
      <c r="AO6" s="933"/>
      <c r="AP6" s="933"/>
      <c r="AQ6" s="933"/>
      <c r="AR6" s="933"/>
      <c r="AS6" s="933"/>
      <c r="AT6" s="933"/>
      <c r="AU6" s="933"/>
      <c r="AV6" s="933"/>
      <c r="AW6" s="933"/>
      <c r="AX6" s="933"/>
      <c r="AY6" s="933"/>
      <c r="AZ6" s="933"/>
      <c r="BA6" s="258"/>
      <c r="BB6" s="933"/>
      <c r="BC6" s="933"/>
      <c r="BD6" s="933"/>
      <c r="BE6" s="933"/>
      <c r="BF6" s="933"/>
      <c r="BG6" s="933"/>
    </row>
    <row r="7" spans="2:59" ht="15.75" customHeight="1" thickTop="1" thickBot="1">
      <c r="B7" s="221"/>
      <c r="C7" s="2937"/>
      <c r="D7" s="2937"/>
      <c r="E7" s="2937"/>
      <c r="F7" s="82"/>
      <c r="G7" s="82"/>
      <c r="H7" s="82"/>
      <c r="I7" s="82"/>
      <c r="J7" s="82"/>
      <c r="K7" s="83"/>
      <c r="L7" s="84"/>
      <c r="M7" s="88"/>
      <c r="N7" s="88"/>
      <c r="O7" s="88"/>
      <c r="P7" s="88"/>
      <c r="Q7" s="88"/>
      <c r="R7" s="88"/>
      <c r="S7" s="88"/>
      <c r="T7" s="2933"/>
      <c r="U7" s="2933"/>
      <c r="V7" s="88"/>
      <c r="W7" s="88"/>
      <c r="X7" s="88"/>
      <c r="Y7" s="88"/>
      <c r="Z7" s="2933"/>
      <c r="AA7" s="2933"/>
      <c r="AB7" s="313"/>
      <c r="AC7" s="258"/>
      <c r="AE7" s="258"/>
      <c r="AK7" s="1451"/>
      <c r="AL7" s="1451"/>
      <c r="AM7" s="1451"/>
      <c r="AN7" s="1451"/>
      <c r="AO7" s="1451"/>
      <c r="AP7" s="1451"/>
      <c r="AQ7" s="1451"/>
      <c r="AR7" s="1451"/>
      <c r="AS7" s="1451"/>
      <c r="AT7" s="1451"/>
      <c r="AU7" s="1451"/>
      <c r="AV7" s="1451"/>
      <c r="AW7" s="1451"/>
      <c r="AX7" s="1451"/>
      <c r="AY7" s="1451"/>
      <c r="AZ7" s="1451"/>
      <c r="BA7" s="258"/>
      <c r="BB7" s="1451"/>
      <c r="BC7" s="1451"/>
      <c r="BD7" s="1451"/>
      <c r="BE7" s="1451"/>
      <c r="BF7" s="1451"/>
      <c r="BG7" s="1451"/>
    </row>
    <row r="8" spans="2:59" ht="15.75" customHeight="1" thickTop="1" thickBot="1">
      <c r="B8" s="95"/>
      <c r="C8" s="96"/>
      <c r="D8" s="96"/>
      <c r="E8" s="85"/>
      <c r="F8" s="85"/>
      <c r="G8" s="85"/>
      <c r="H8" s="85"/>
      <c r="I8" s="85"/>
      <c r="J8" s="85"/>
      <c r="K8" s="85"/>
      <c r="L8" s="85"/>
      <c r="M8" s="88"/>
      <c r="N8" s="88"/>
      <c r="O8" s="88"/>
      <c r="P8" s="88"/>
      <c r="Q8" s="88"/>
      <c r="R8" s="88"/>
      <c r="S8" s="88"/>
      <c r="T8" s="2933"/>
      <c r="U8" s="2933"/>
      <c r="V8" s="88"/>
      <c r="W8" s="88"/>
      <c r="X8" s="88"/>
      <c r="Y8" s="88"/>
      <c r="Z8" s="2933"/>
      <c r="AA8" s="2933"/>
      <c r="AB8" s="313"/>
      <c r="AC8" s="258"/>
      <c r="AE8" s="258"/>
      <c r="AK8" s="1451"/>
      <c r="AL8" s="1451"/>
      <c r="AM8" s="1451"/>
      <c r="AN8" s="1451"/>
      <c r="AO8" s="1451"/>
      <c r="AP8" s="1451"/>
      <c r="AQ8" s="1451"/>
      <c r="AR8" s="1451"/>
      <c r="AS8" s="1451"/>
      <c r="AT8" s="1451"/>
      <c r="AU8" s="1451"/>
      <c r="AV8" s="1451"/>
      <c r="AW8" s="1451"/>
      <c r="AX8" s="1451"/>
      <c r="AY8" s="1451"/>
      <c r="AZ8" s="1451"/>
      <c r="BA8" s="258"/>
      <c r="BB8" s="1451"/>
      <c r="BC8" s="1451"/>
      <c r="BD8" s="1451"/>
      <c r="BE8" s="1451"/>
      <c r="BF8" s="1451"/>
      <c r="BG8" s="1451"/>
    </row>
    <row r="9" spans="2:59" ht="15.75" customHeight="1" thickTop="1">
      <c r="B9" s="97" t="s">
        <v>10106</v>
      </c>
      <c r="C9" s="98" t="s">
        <v>682</v>
      </c>
      <c r="D9" s="98">
        <v>3</v>
      </c>
      <c r="E9" s="1750"/>
      <c r="F9" s="1750"/>
      <c r="G9" s="1750"/>
      <c r="H9" s="1750"/>
      <c r="I9" s="1750"/>
      <c r="J9" s="1750"/>
      <c r="K9" s="2492"/>
      <c r="L9" s="2377"/>
      <c r="M9" s="2494"/>
      <c r="N9" s="1750"/>
      <c r="O9" s="1750"/>
      <c r="P9" s="1750"/>
      <c r="Q9" s="1750"/>
      <c r="R9" s="1750"/>
      <c r="S9" s="2492"/>
      <c r="T9" s="2378"/>
      <c r="U9" s="2379" t="s">
        <v>10107</v>
      </c>
      <c r="V9" s="1750"/>
      <c r="W9" s="1750"/>
      <c r="X9" s="1750"/>
      <c r="Y9" s="2492"/>
      <c r="Z9" s="88"/>
      <c r="AA9" s="99" t="s">
        <v>10108</v>
      </c>
      <c r="AB9" s="313"/>
      <c r="AC9" s="258"/>
      <c r="AD9" s="1319">
        <f>IF( SUM( AF9:AZ9 ) = 0, 0, $AF$5 )</f>
        <v>0</v>
      </c>
      <c r="AE9" s="258"/>
      <c r="AF9" s="337">
        <f xml:space="preserve"> IF(SUM($E9:$K9,$M9:$S9,$V9:$Y9)&gt;0,IF( ISNUMBER(E9 ), 0, 1 ),0)</f>
        <v>0</v>
      </c>
      <c r="AG9" s="337">
        <f t="shared" ref="AG9:AG72" si="0" xml:space="preserve"> IF(SUM($E9:$K9,$M9:$S9,$V9:$Y9)&gt;0,IF( ISNUMBER(F9 ), 0, 1 ),0)</f>
        <v>0</v>
      </c>
      <c r="AH9" s="337">
        <f t="shared" ref="AH9:AH72" si="1" xml:space="preserve"> IF(SUM($E9:$K9,$M9:$S9,$V9:$Y9)&gt;0,IF( ISNUMBER(G9 ), 0, 1 ),0)</f>
        <v>0</v>
      </c>
      <c r="AI9" s="337">
        <f t="shared" ref="AI9:AI72" si="2" xml:space="preserve"> IF(SUM($E9:$K9,$M9:$S9,$V9:$Y9)&gt;0,IF( ISNUMBER(H9 ), 0, 1 ),0)</f>
        <v>0</v>
      </c>
      <c r="AJ9" s="337">
        <f t="shared" ref="AJ9:AJ72" si="3" xml:space="preserve"> IF(SUM($E9:$K9,$M9:$S9,$V9:$Y9)&gt;0,IF( ISNUMBER(I9 ), 0, 1 ),0)</f>
        <v>0</v>
      </c>
      <c r="AK9" s="337">
        <f t="shared" ref="AK9:AK72" si="4" xml:space="preserve"> IF(SUM($E9:$K9,$M9:$S9,$V9:$Y9)&gt;0,IF( ISNUMBER(J9 ), 0, 1 ),0)</f>
        <v>0</v>
      </c>
      <c r="AL9" s="337">
        <f t="shared" ref="AL9:AL72" si="5" xml:space="preserve"> IF(SUM($E9:$K9,$M9:$S9,$V9:$Y9)&gt;0,IF( ISNUMBER(K9 ), 0, 1 ),0)</f>
        <v>0</v>
      </c>
      <c r="AN9" s="337">
        <f t="shared" ref="AN9:AN72" si="6" xml:space="preserve"> IF(SUM($E9:$K9,$M9:$S9,$V9:$Y9)&gt;0,IF( ISNUMBER(M9 ), 0, 1 ),0)</f>
        <v>0</v>
      </c>
      <c r="AO9" s="337">
        <f t="shared" ref="AO9:AO72" si="7" xml:space="preserve"> IF(SUM($E9:$K9,$M9:$S9,$V9:$Y9)&gt;0,IF( ISNUMBER(N9 ), 0, 1 ),0)</f>
        <v>0</v>
      </c>
      <c r="AP9" s="337">
        <f t="shared" ref="AP9:AP72" si="8" xml:space="preserve"> IF(SUM($E9:$K9,$M9:$S9,$V9:$Y9)&gt;0,IF( ISNUMBER(O9 ), 0, 1 ),0)</f>
        <v>0</v>
      </c>
      <c r="AQ9" s="337">
        <f t="shared" ref="AQ9:AQ72" si="9" xml:space="preserve"> IF(SUM($E9:$K9,$M9:$S9,$V9:$Y9)&gt;0,IF( ISNUMBER(P9 ), 0, 1 ),0)</f>
        <v>0</v>
      </c>
      <c r="AR9" s="337">
        <f t="shared" ref="AR9:AR72" si="10" xml:space="preserve"> IF(SUM($E9:$K9,$M9:$S9,$V9:$Y9)&gt;0,IF( ISNUMBER(Q9 ), 0, 1 ),0)</f>
        <v>0</v>
      </c>
      <c r="AS9" s="337">
        <f t="shared" ref="AS9:AS72" si="11" xml:space="preserve"> IF(SUM($E9:$K9,$M9:$S9,$V9:$Y9)&gt;0,IF( ISNUMBER(R9 ), 0, 1 ),0)</f>
        <v>0</v>
      </c>
      <c r="AT9" s="337">
        <f t="shared" ref="AT9:AT72" si="12" xml:space="preserve"> IF(SUM($E9:$K9,$M9:$S9,$V9:$Y9)&gt;0,IF( ISNUMBER(S9 ), 0, 1 ),0)</f>
        <v>0</v>
      </c>
      <c r="AW9" s="337">
        <f t="shared" ref="AW9:AW72" si="13" xml:space="preserve"> IF(SUM($E9:$K9,$M9:$S9,$V9:$Y9)&gt;0,IF( ISNUMBER(V9 ), 0, 1 ),0)</f>
        <v>0</v>
      </c>
      <c r="AX9" s="337">
        <f t="shared" ref="AX9:AX72" si="14" xml:space="preserve"> IF(SUM($E9:$K9,$M9:$S9,$V9:$Y9)&gt;0,IF( ISNUMBER(W9 ), 0, 1 ),0)</f>
        <v>0</v>
      </c>
      <c r="AY9" s="337">
        <f t="shared" ref="AY9:AY72" si="15" xml:space="preserve"> IF(SUM($E9:$K9,$M9:$S9,$V9:$Y9)&gt;0,IF( ISNUMBER(X9 ), 0, 1 ),0)</f>
        <v>0</v>
      </c>
      <c r="AZ9" s="337">
        <f t="shared" ref="AZ9:AZ72" si="16" xml:space="preserve"> IF(SUM($E9:$K9,$M9:$S9,$V9:$Y9)&gt;0,IF( ISNUMBER(Y9 ), 0, 1 ),0)</f>
        <v>0</v>
      </c>
      <c r="BA9" s="258"/>
      <c r="BB9" s="1453"/>
      <c r="BC9" s="1453"/>
      <c r="BD9" s="1453"/>
      <c r="BE9" s="1453"/>
      <c r="BF9" s="1453"/>
      <c r="BG9" s="1453"/>
    </row>
    <row r="10" spans="2:59" ht="15.75" customHeight="1">
      <c r="B10" s="100" t="s">
        <v>10109</v>
      </c>
      <c r="C10" s="101" t="s">
        <v>682</v>
      </c>
      <c r="D10" s="101">
        <v>3</v>
      </c>
      <c r="E10" s="1752"/>
      <c r="F10" s="1752"/>
      <c r="G10" s="1752"/>
      <c r="H10" s="1752"/>
      <c r="I10" s="1752"/>
      <c r="J10" s="1752"/>
      <c r="K10" s="2493"/>
      <c r="L10" s="2377"/>
      <c r="M10" s="2495"/>
      <c r="N10" s="1752"/>
      <c r="O10" s="1752"/>
      <c r="P10" s="1752"/>
      <c r="Q10" s="1752"/>
      <c r="R10" s="1752"/>
      <c r="S10" s="2493"/>
      <c r="T10" s="2378"/>
      <c r="U10" s="2380" t="s">
        <v>10107</v>
      </c>
      <c r="V10" s="1752"/>
      <c r="W10" s="1752"/>
      <c r="X10" s="1752"/>
      <c r="Y10" s="2493"/>
      <c r="Z10" s="88"/>
      <c r="AA10" s="102" t="s">
        <v>10110</v>
      </c>
      <c r="AB10" s="313"/>
      <c r="AC10" s="258"/>
      <c r="AD10" s="1319">
        <f t="shared" ref="AD10:AD73" si="17">IF( SUM( AF10:AZ10 ) = 0, 0, $AF$5 )</f>
        <v>0</v>
      </c>
      <c r="AE10" s="258"/>
      <c r="AF10" s="337">
        <f t="shared" ref="AF10:AF73" si="18" xml:space="preserve"> IF(SUM($E10:$K10,$M10:$S10,$V10:$Y10)&gt;0,IF( ISNUMBER(E10 ), 0, 1 ),0)</f>
        <v>0</v>
      </c>
      <c r="AG10" s="337">
        <f t="shared" si="0"/>
        <v>0</v>
      </c>
      <c r="AH10" s="337">
        <f t="shared" si="1"/>
        <v>0</v>
      </c>
      <c r="AI10" s="337">
        <f t="shared" si="2"/>
        <v>0</v>
      </c>
      <c r="AJ10" s="337">
        <f t="shared" si="3"/>
        <v>0</v>
      </c>
      <c r="AK10" s="337">
        <f t="shared" si="4"/>
        <v>0</v>
      </c>
      <c r="AL10" s="337">
        <f t="shared" si="5"/>
        <v>0</v>
      </c>
      <c r="AN10" s="337">
        <f t="shared" si="6"/>
        <v>0</v>
      </c>
      <c r="AO10" s="337">
        <f t="shared" si="7"/>
        <v>0</v>
      </c>
      <c r="AP10" s="337">
        <f t="shared" si="8"/>
        <v>0</v>
      </c>
      <c r="AQ10" s="337">
        <f t="shared" si="9"/>
        <v>0</v>
      </c>
      <c r="AR10" s="337">
        <f t="shared" si="10"/>
        <v>0</v>
      </c>
      <c r="AS10" s="337">
        <f t="shared" si="11"/>
        <v>0</v>
      </c>
      <c r="AT10" s="337">
        <f t="shared" si="12"/>
        <v>0</v>
      </c>
      <c r="AW10" s="337">
        <f t="shared" si="13"/>
        <v>0</v>
      </c>
      <c r="AX10" s="337">
        <f t="shared" si="14"/>
        <v>0</v>
      </c>
      <c r="AY10" s="337">
        <f t="shared" si="15"/>
        <v>0</v>
      </c>
      <c r="AZ10" s="337">
        <f t="shared" si="16"/>
        <v>0</v>
      </c>
      <c r="BA10" s="258"/>
      <c r="BB10" s="1453"/>
      <c r="BC10" s="1453"/>
      <c r="BD10" s="1453"/>
      <c r="BE10" s="1453"/>
      <c r="BF10" s="1453"/>
      <c r="BG10" s="1453"/>
    </row>
    <row r="11" spans="2:59" ht="15.75" customHeight="1">
      <c r="B11" s="100" t="s">
        <v>10111</v>
      </c>
      <c r="C11" s="101" t="s">
        <v>682</v>
      </c>
      <c r="D11" s="101">
        <v>3</v>
      </c>
      <c r="E11" s="1752"/>
      <c r="F11" s="1752"/>
      <c r="G11" s="1752"/>
      <c r="H11" s="1752"/>
      <c r="I11" s="1752"/>
      <c r="J11" s="1752"/>
      <c r="K11" s="2493"/>
      <c r="L11" s="2377"/>
      <c r="M11" s="2495"/>
      <c r="N11" s="1752"/>
      <c r="O11" s="1752"/>
      <c r="P11" s="1752"/>
      <c r="Q11" s="1752"/>
      <c r="R11" s="1752"/>
      <c r="S11" s="2493"/>
      <c r="T11" s="2378"/>
      <c r="U11" s="2380" t="s">
        <v>10107</v>
      </c>
      <c r="V11" s="1752"/>
      <c r="W11" s="1752"/>
      <c r="X11" s="1752"/>
      <c r="Y11" s="2493"/>
      <c r="Z11" s="88"/>
      <c r="AA11" s="102" t="s">
        <v>10112</v>
      </c>
      <c r="AB11" s="313"/>
      <c r="AC11" s="258"/>
      <c r="AD11" s="1319">
        <f t="shared" si="17"/>
        <v>0</v>
      </c>
      <c r="AE11" s="258"/>
      <c r="AF11" s="337">
        <f t="shared" si="18"/>
        <v>0</v>
      </c>
      <c r="AG11" s="337">
        <f t="shared" si="0"/>
        <v>0</v>
      </c>
      <c r="AH11" s="337">
        <f t="shared" si="1"/>
        <v>0</v>
      </c>
      <c r="AI11" s="337">
        <f t="shared" si="2"/>
        <v>0</v>
      </c>
      <c r="AJ11" s="337">
        <f t="shared" si="3"/>
        <v>0</v>
      </c>
      <c r="AK11" s="337">
        <f t="shared" si="4"/>
        <v>0</v>
      </c>
      <c r="AL11" s="337">
        <f t="shared" si="5"/>
        <v>0</v>
      </c>
      <c r="AN11" s="337">
        <f t="shared" si="6"/>
        <v>0</v>
      </c>
      <c r="AO11" s="337">
        <f t="shared" si="7"/>
        <v>0</v>
      </c>
      <c r="AP11" s="337">
        <f t="shared" si="8"/>
        <v>0</v>
      </c>
      <c r="AQ11" s="337">
        <f t="shared" si="9"/>
        <v>0</v>
      </c>
      <c r="AR11" s="337">
        <f t="shared" si="10"/>
        <v>0</v>
      </c>
      <c r="AS11" s="337">
        <f t="shared" si="11"/>
        <v>0</v>
      </c>
      <c r="AT11" s="337">
        <f t="shared" si="12"/>
        <v>0</v>
      </c>
      <c r="AW11" s="337">
        <f t="shared" si="13"/>
        <v>0</v>
      </c>
      <c r="AX11" s="337">
        <f t="shared" si="14"/>
        <v>0</v>
      </c>
      <c r="AY11" s="337">
        <f t="shared" si="15"/>
        <v>0</v>
      </c>
      <c r="AZ11" s="337">
        <f t="shared" si="16"/>
        <v>0</v>
      </c>
      <c r="BA11" s="258"/>
      <c r="BB11" s="1453"/>
      <c r="BC11" s="1453"/>
      <c r="BD11" s="1453"/>
      <c r="BE11" s="1453"/>
      <c r="BF11" s="1453"/>
      <c r="BG11" s="1453"/>
    </row>
    <row r="12" spans="2:59" ht="15.75" customHeight="1">
      <c r="B12" s="100" t="s">
        <v>10113</v>
      </c>
      <c r="C12" s="101" t="s">
        <v>682</v>
      </c>
      <c r="D12" s="101">
        <v>3</v>
      </c>
      <c r="E12" s="1752"/>
      <c r="F12" s="1752"/>
      <c r="G12" s="1752"/>
      <c r="H12" s="1752"/>
      <c r="I12" s="1752"/>
      <c r="J12" s="1752"/>
      <c r="K12" s="2493"/>
      <c r="L12" s="2381"/>
      <c r="M12" s="2495"/>
      <c r="N12" s="1752"/>
      <c r="O12" s="1752"/>
      <c r="P12" s="1752"/>
      <c r="Q12" s="1752"/>
      <c r="R12" s="1752"/>
      <c r="S12" s="2493"/>
      <c r="T12" s="2378"/>
      <c r="U12" s="2380" t="s">
        <v>10107</v>
      </c>
      <c r="V12" s="1752"/>
      <c r="W12" s="1752"/>
      <c r="X12" s="1752"/>
      <c r="Y12" s="2493"/>
      <c r="Z12" s="88"/>
      <c r="AA12" s="102" t="s">
        <v>10114</v>
      </c>
      <c r="AB12" s="313"/>
      <c r="AC12" s="258"/>
      <c r="AD12" s="1319">
        <f t="shared" si="17"/>
        <v>0</v>
      </c>
      <c r="AE12" s="258"/>
      <c r="AF12" s="337">
        <f t="shared" si="18"/>
        <v>0</v>
      </c>
      <c r="AG12" s="337">
        <f t="shared" si="0"/>
        <v>0</v>
      </c>
      <c r="AH12" s="337">
        <f t="shared" si="1"/>
        <v>0</v>
      </c>
      <c r="AI12" s="337">
        <f t="shared" si="2"/>
        <v>0</v>
      </c>
      <c r="AJ12" s="337">
        <f t="shared" si="3"/>
        <v>0</v>
      </c>
      <c r="AK12" s="337">
        <f t="shared" si="4"/>
        <v>0</v>
      </c>
      <c r="AL12" s="337">
        <f t="shared" si="5"/>
        <v>0</v>
      </c>
      <c r="AN12" s="337">
        <f t="shared" si="6"/>
        <v>0</v>
      </c>
      <c r="AO12" s="337">
        <f t="shared" si="7"/>
        <v>0</v>
      </c>
      <c r="AP12" s="337">
        <f t="shared" si="8"/>
        <v>0</v>
      </c>
      <c r="AQ12" s="337">
        <f t="shared" si="9"/>
        <v>0</v>
      </c>
      <c r="AR12" s="337">
        <f t="shared" si="10"/>
        <v>0</v>
      </c>
      <c r="AS12" s="337">
        <f t="shared" si="11"/>
        <v>0</v>
      </c>
      <c r="AT12" s="337">
        <f t="shared" si="12"/>
        <v>0</v>
      </c>
      <c r="AW12" s="337">
        <f t="shared" si="13"/>
        <v>0</v>
      </c>
      <c r="AX12" s="337">
        <f t="shared" si="14"/>
        <v>0</v>
      </c>
      <c r="AY12" s="337">
        <f t="shared" si="15"/>
        <v>0</v>
      </c>
      <c r="AZ12" s="337">
        <f t="shared" si="16"/>
        <v>0</v>
      </c>
      <c r="BA12" s="258"/>
      <c r="BB12" s="1453"/>
      <c r="BC12" s="1453"/>
      <c r="BD12" s="1453"/>
      <c r="BE12" s="1453"/>
      <c r="BF12" s="1453"/>
      <c r="BG12" s="1453"/>
    </row>
    <row r="13" spans="2:59" ht="15.75" customHeight="1">
      <c r="B13" s="100" t="s">
        <v>10115</v>
      </c>
      <c r="C13" s="101" t="s">
        <v>682</v>
      </c>
      <c r="D13" s="101">
        <v>3</v>
      </c>
      <c r="E13" s="1752"/>
      <c r="F13" s="1752"/>
      <c r="G13" s="1752"/>
      <c r="H13" s="1752"/>
      <c r="I13" s="1752"/>
      <c r="J13" s="1752"/>
      <c r="K13" s="2493"/>
      <c r="L13" s="2381"/>
      <c r="M13" s="2495"/>
      <c r="N13" s="1752"/>
      <c r="O13" s="1752"/>
      <c r="P13" s="1752"/>
      <c r="Q13" s="1752"/>
      <c r="R13" s="1752"/>
      <c r="S13" s="2493"/>
      <c r="T13" s="2378"/>
      <c r="U13" s="2380" t="s">
        <v>10107</v>
      </c>
      <c r="V13" s="1752"/>
      <c r="W13" s="1752"/>
      <c r="X13" s="1752"/>
      <c r="Y13" s="2493"/>
      <c r="Z13" s="88"/>
      <c r="AA13" s="102" t="s">
        <v>10116</v>
      </c>
      <c r="AB13" s="313"/>
      <c r="AC13" s="258"/>
      <c r="AD13" s="1319">
        <f t="shared" si="17"/>
        <v>0</v>
      </c>
      <c r="AE13" s="258"/>
      <c r="AF13" s="337">
        <f t="shared" si="18"/>
        <v>0</v>
      </c>
      <c r="AG13" s="337">
        <f t="shared" si="0"/>
        <v>0</v>
      </c>
      <c r="AH13" s="337">
        <f t="shared" si="1"/>
        <v>0</v>
      </c>
      <c r="AI13" s="337">
        <f t="shared" si="2"/>
        <v>0</v>
      </c>
      <c r="AJ13" s="337">
        <f t="shared" si="3"/>
        <v>0</v>
      </c>
      <c r="AK13" s="337">
        <f t="shared" si="4"/>
        <v>0</v>
      </c>
      <c r="AL13" s="337">
        <f t="shared" si="5"/>
        <v>0</v>
      </c>
      <c r="AN13" s="337">
        <f t="shared" si="6"/>
        <v>0</v>
      </c>
      <c r="AO13" s="337">
        <f t="shared" si="7"/>
        <v>0</v>
      </c>
      <c r="AP13" s="337">
        <f t="shared" si="8"/>
        <v>0</v>
      </c>
      <c r="AQ13" s="337">
        <f t="shared" si="9"/>
        <v>0</v>
      </c>
      <c r="AR13" s="337">
        <f t="shared" si="10"/>
        <v>0</v>
      </c>
      <c r="AS13" s="337">
        <f t="shared" si="11"/>
        <v>0</v>
      </c>
      <c r="AT13" s="337">
        <f t="shared" si="12"/>
        <v>0</v>
      </c>
      <c r="AW13" s="337">
        <f t="shared" si="13"/>
        <v>0</v>
      </c>
      <c r="AX13" s="337">
        <f t="shared" si="14"/>
        <v>0</v>
      </c>
      <c r="AY13" s="337">
        <f t="shared" si="15"/>
        <v>0</v>
      </c>
      <c r="AZ13" s="337">
        <f t="shared" si="16"/>
        <v>0</v>
      </c>
      <c r="BA13" s="258"/>
      <c r="BB13" s="1453"/>
      <c r="BC13" s="1453"/>
      <c r="BD13" s="1453"/>
      <c r="BE13" s="1453"/>
      <c r="BF13" s="1453"/>
      <c r="BG13" s="1453"/>
    </row>
    <row r="14" spans="2:59" ht="15.75" customHeight="1">
      <c r="B14" s="100" t="s">
        <v>10117</v>
      </c>
      <c r="C14" s="101" t="s">
        <v>682</v>
      </c>
      <c r="D14" s="101">
        <v>3</v>
      </c>
      <c r="E14" s="1752"/>
      <c r="F14" s="1752"/>
      <c r="G14" s="1752"/>
      <c r="H14" s="1752"/>
      <c r="I14" s="1752"/>
      <c r="J14" s="1752"/>
      <c r="K14" s="2493"/>
      <c r="L14" s="2381"/>
      <c r="M14" s="2495"/>
      <c r="N14" s="1752"/>
      <c r="O14" s="1752"/>
      <c r="P14" s="1752"/>
      <c r="Q14" s="1752"/>
      <c r="R14" s="1752"/>
      <c r="S14" s="2493"/>
      <c r="T14" s="2378"/>
      <c r="U14" s="2380" t="s">
        <v>10107</v>
      </c>
      <c r="V14" s="1752"/>
      <c r="W14" s="1752"/>
      <c r="X14" s="1752"/>
      <c r="Y14" s="2493"/>
      <c r="Z14" s="88"/>
      <c r="AA14" s="102" t="s">
        <v>10118</v>
      </c>
      <c r="AB14" s="268"/>
      <c r="AC14" s="258"/>
      <c r="AD14" s="1319">
        <f t="shared" si="17"/>
        <v>0</v>
      </c>
      <c r="AE14" s="258"/>
      <c r="AF14" s="337">
        <f t="shared" si="18"/>
        <v>0</v>
      </c>
      <c r="AG14" s="337">
        <f t="shared" si="0"/>
        <v>0</v>
      </c>
      <c r="AH14" s="337">
        <f t="shared" si="1"/>
        <v>0</v>
      </c>
      <c r="AI14" s="337">
        <f t="shared" si="2"/>
        <v>0</v>
      </c>
      <c r="AJ14" s="337">
        <f t="shared" si="3"/>
        <v>0</v>
      </c>
      <c r="AK14" s="337">
        <f t="shared" si="4"/>
        <v>0</v>
      </c>
      <c r="AL14" s="337">
        <f t="shared" si="5"/>
        <v>0</v>
      </c>
      <c r="AN14" s="337">
        <f t="shared" si="6"/>
        <v>0</v>
      </c>
      <c r="AO14" s="337">
        <f t="shared" si="7"/>
        <v>0</v>
      </c>
      <c r="AP14" s="337">
        <f t="shared" si="8"/>
        <v>0</v>
      </c>
      <c r="AQ14" s="337">
        <f t="shared" si="9"/>
        <v>0</v>
      </c>
      <c r="AR14" s="337">
        <f t="shared" si="10"/>
        <v>0</v>
      </c>
      <c r="AS14" s="337">
        <f t="shared" si="11"/>
        <v>0</v>
      </c>
      <c r="AT14" s="337">
        <f t="shared" si="12"/>
        <v>0</v>
      </c>
      <c r="AW14" s="337">
        <f t="shared" si="13"/>
        <v>0</v>
      </c>
      <c r="AX14" s="337">
        <f t="shared" si="14"/>
        <v>0</v>
      </c>
      <c r="AY14" s="337">
        <f t="shared" si="15"/>
        <v>0</v>
      </c>
      <c r="AZ14" s="337">
        <f t="shared" si="16"/>
        <v>0</v>
      </c>
      <c r="BA14" s="258"/>
      <c r="BB14" s="1453"/>
      <c r="BC14" s="1453"/>
      <c r="BD14" s="1453"/>
      <c r="BE14" s="1453"/>
      <c r="BF14" s="1453"/>
      <c r="BG14" s="1453"/>
    </row>
    <row r="15" spans="2:59" ht="15.75" customHeight="1">
      <c r="B15" s="100" t="s">
        <v>10119</v>
      </c>
      <c r="C15" s="101" t="s">
        <v>682</v>
      </c>
      <c r="D15" s="101">
        <v>3</v>
      </c>
      <c r="E15" s="1752"/>
      <c r="F15" s="1752"/>
      <c r="G15" s="1752"/>
      <c r="H15" s="1752"/>
      <c r="I15" s="1752"/>
      <c r="J15" s="1752"/>
      <c r="K15" s="2493"/>
      <c r="L15" s="2381"/>
      <c r="M15" s="2495"/>
      <c r="N15" s="1752"/>
      <c r="O15" s="1752"/>
      <c r="P15" s="1752"/>
      <c r="Q15" s="1752"/>
      <c r="R15" s="1752"/>
      <c r="S15" s="2493"/>
      <c r="T15" s="2378"/>
      <c r="U15" s="2380" t="s">
        <v>10107</v>
      </c>
      <c r="V15" s="1752"/>
      <c r="W15" s="1752"/>
      <c r="X15" s="1752"/>
      <c r="Y15" s="2493"/>
      <c r="Z15" s="88"/>
      <c r="AA15" s="102" t="s">
        <v>10120</v>
      </c>
      <c r="AB15" s="1373"/>
      <c r="AC15" s="258"/>
      <c r="AD15" s="1319">
        <f t="shared" si="17"/>
        <v>0</v>
      </c>
      <c r="AE15" s="258"/>
      <c r="AF15" s="337">
        <f t="shared" si="18"/>
        <v>0</v>
      </c>
      <c r="AG15" s="337">
        <f t="shared" si="0"/>
        <v>0</v>
      </c>
      <c r="AH15" s="337">
        <f t="shared" si="1"/>
        <v>0</v>
      </c>
      <c r="AI15" s="337">
        <f t="shared" si="2"/>
        <v>0</v>
      </c>
      <c r="AJ15" s="337">
        <f t="shared" si="3"/>
        <v>0</v>
      </c>
      <c r="AK15" s="337">
        <f t="shared" si="4"/>
        <v>0</v>
      </c>
      <c r="AL15" s="337">
        <f t="shared" si="5"/>
        <v>0</v>
      </c>
      <c r="AN15" s="337">
        <f t="shared" si="6"/>
        <v>0</v>
      </c>
      <c r="AO15" s="337">
        <f t="shared" si="7"/>
        <v>0</v>
      </c>
      <c r="AP15" s="337">
        <f t="shared" si="8"/>
        <v>0</v>
      </c>
      <c r="AQ15" s="337">
        <f t="shared" si="9"/>
        <v>0</v>
      </c>
      <c r="AR15" s="337">
        <f t="shared" si="10"/>
        <v>0</v>
      </c>
      <c r="AS15" s="337">
        <f t="shared" si="11"/>
        <v>0</v>
      </c>
      <c r="AT15" s="337">
        <f t="shared" si="12"/>
        <v>0</v>
      </c>
      <c r="AW15" s="337">
        <f t="shared" si="13"/>
        <v>0</v>
      </c>
      <c r="AX15" s="337">
        <f t="shared" si="14"/>
        <v>0</v>
      </c>
      <c r="AY15" s="337">
        <f t="shared" si="15"/>
        <v>0</v>
      </c>
      <c r="AZ15" s="337">
        <f t="shared" si="16"/>
        <v>0</v>
      </c>
      <c r="BA15" s="258"/>
      <c r="BB15" s="1453"/>
      <c r="BC15" s="1453"/>
      <c r="BD15" s="1453"/>
      <c r="BE15" s="1453"/>
      <c r="BF15" s="1453"/>
      <c r="BG15" s="1453"/>
    </row>
    <row r="16" spans="2:59" ht="15.75" customHeight="1">
      <c r="B16" s="100" t="s">
        <v>10121</v>
      </c>
      <c r="C16" s="101" t="s">
        <v>682</v>
      </c>
      <c r="D16" s="101">
        <v>3</v>
      </c>
      <c r="E16" s="1752"/>
      <c r="F16" s="1752"/>
      <c r="G16" s="1752"/>
      <c r="H16" s="1752"/>
      <c r="I16" s="1752"/>
      <c r="J16" s="1752"/>
      <c r="K16" s="2493"/>
      <c r="L16" s="2381"/>
      <c r="M16" s="2495"/>
      <c r="N16" s="1752"/>
      <c r="O16" s="1752"/>
      <c r="P16" s="1752"/>
      <c r="Q16" s="1752"/>
      <c r="R16" s="1752"/>
      <c r="S16" s="2493"/>
      <c r="T16" s="2378"/>
      <c r="U16" s="2380" t="s">
        <v>10107</v>
      </c>
      <c r="V16" s="1752"/>
      <c r="W16" s="1752"/>
      <c r="X16" s="1752"/>
      <c r="Y16" s="2493"/>
      <c r="Z16" s="88"/>
      <c r="AA16" s="102" t="s">
        <v>10122</v>
      </c>
      <c r="AB16" s="1373"/>
      <c r="AC16" s="258"/>
      <c r="AD16" s="1319">
        <f t="shared" si="17"/>
        <v>0</v>
      </c>
      <c r="AE16" s="258"/>
      <c r="AF16" s="337">
        <f t="shared" si="18"/>
        <v>0</v>
      </c>
      <c r="AG16" s="337">
        <f t="shared" si="0"/>
        <v>0</v>
      </c>
      <c r="AH16" s="337">
        <f t="shared" si="1"/>
        <v>0</v>
      </c>
      <c r="AI16" s="337">
        <f t="shared" si="2"/>
        <v>0</v>
      </c>
      <c r="AJ16" s="337">
        <f t="shared" si="3"/>
        <v>0</v>
      </c>
      <c r="AK16" s="337">
        <f t="shared" si="4"/>
        <v>0</v>
      </c>
      <c r="AL16" s="337">
        <f t="shared" si="5"/>
        <v>0</v>
      </c>
      <c r="AN16" s="337">
        <f t="shared" si="6"/>
        <v>0</v>
      </c>
      <c r="AO16" s="337">
        <f t="shared" si="7"/>
        <v>0</v>
      </c>
      <c r="AP16" s="337">
        <f t="shared" si="8"/>
        <v>0</v>
      </c>
      <c r="AQ16" s="337">
        <f t="shared" si="9"/>
        <v>0</v>
      </c>
      <c r="AR16" s="337">
        <f t="shared" si="10"/>
        <v>0</v>
      </c>
      <c r="AS16" s="337">
        <f t="shared" si="11"/>
        <v>0</v>
      </c>
      <c r="AT16" s="337">
        <f t="shared" si="12"/>
        <v>0</v>
      </c>
      <c r="AW16" s="337">
        <f t="shared" si="13"/>
        <v>0</v>
      </c>
      <c r="AX16" s="337">
        <f t="shared" si="14"/>
        <v>0</v>
      </c>
      <c r="AY16" s="337">
        <f t="shared" si="15"/>
        <v>0</v>
      </c>
      <c r="AZ16" s="337">
        <f t="shared" si="16"/>
        <v>0</v>
      </c>
      <c r="BA16" s="258"/>
      <c r="BB16" s="1453"/>
      <c r="BC16" s="1453"/>
      <c r="BD16" s="1453"/>
      <c r="BE16" s="1453"/>
      <c r="BF16" s="1453"/>
      <c r="BG16" s="1453"/>
    </row>
    <row r="17" spans="2:59" ht="15.75" customHeight="1">
      <c r="B17" s="100" t="s">
        <v>10123</v>
      </c>
      <c r="C17" s="101" t="s">
        <v>682</v>
      </c>
      <c r="D17" s="101">
        <v>3</v>
      </c>
      <c r="E17" s="1752"/>
      <c r="F17" s="1752"/>
      <c r="G17" s="1752"/>
      <c r="H17" s="1752"/>
      <c r="I17" s="1752"/>
      <c r="J17" s="1752"/>
      <c r="K17" s="2493"/>
      <c r="L17" s="2381"/>
      <c r="M17" s="2495"/>
      <c r="N17" s="1752"/>
      <c r="O17" s="1752"/>
      <c r="P17" s="1752"/>
      <c r="Q17" s="1752"/>
      <c r="R17" s="1752"/>
      <c r="S17" s="2493"/>
      <c r="T17" s="2378"/>
      <c r="U17" s="2380" t="s">
        <v>10107</v>
      </c>
      <c r="V17" s="1752"/>
      <c r="W17" s="1752"/>
      <c r="X17" s="1752"/>
      <c r="Y17" s="2493"/>
      <c r="Z17" s="88"/>
      <c r="AA17" s="102" t="s">
        <v>10124</v>
      </c>
      <c r="AB17" s="1373"/>
      <c r="AC17" s="258"/>
      <c r="AD17" s="1319">
        <f t="shared" si="17"/>
        <v>0</v>
      </c>
      <c r="AE17" s="258"/>
      <c r="AF17" s="337">
        <f t="shared" si="18"/>
        <v>0</v>
      </c>
      <c r="AG17" s="337">
        <f t="shared" si="0"/>
        <v>0</v>
      </c>
      <c r="AH17" s="337">
        <f t="shared" si="1"/>
        <v>0</v>
      </c>
      <c r="AI17" s="337">
        <f t="shared" si="2"/>
        <v>0</v>
      </c>
      <c r="AJ17" s="337">
        <f t="shared" si="3"/>
        <v>0</v>
      </c>
      <c r="AK17" s="337">
        <f t="shared" si="4"/>
        <v>0</v>
      </c>
      <c r="AL17" s="337">
        <f t="shared" si="5"/>
        <v>0</v>
      </c>
      <c r="AN17" s="337">
        <f t="shared" si="6"/>
        <v>0</v>
      </c>
      <c r="AO17" s="337">
        <f t="shared" si="7"/>
        <v>0</v>
      </c>
      <c r="AP17" s="337">
        <f t="shared" si="8"/>
        <v>0</v>
      </c>
      <c r="AQ17" s="337">
        <f t="shared" si="9"/>
        <v>0</v>
      </c>
      <c r="AR17" s="337">
        <f t="shared" si="10"/>
        <v>0</v>
      </c>
      <c r="AS17" s="337">
        <f t="shared" si="11"/>
        <v>0</v>
      </c>
      <c r="AT17" s="337">
        <f t="shared" si="12"/>
        <v>0</v>
      </c>
      <c r="AW17" s="337">
        <f t="shared" si="13"/>
        <v>0</v>
      </c>
      <c r="AX17" s="337">
        <f t="shared" si="14"/>
        <v>0</v>
      </c>
      <c r="AY17" s="337">
        <f t="shared" si="15"/>
        <v>0</v>
      </c>
      <c r="AZ17" s="337">
        <f t="shared" si="16"/>
        <v>0</v>
      </c>
      <c r="BA17" s="258"/>
      <c r="BB17" s="1453"/>
      <c r="BC17" s="1453"/>
      <c r="BD17" s="1453"/>
      <c r="BE17" s="1453"/>
      <c r="BF17" s="1453"/>
      <c r="BG17" s="1453"/>
    </row>
    <row r="18" spans="2:59" ht="15.75" customHeight="1">
      <c r="B18" s="100" t="s">
        <v>10125</v>
      </c>
      <c r="C18" s="101" t="s">
        <v>682</v>
      </c>
      <c r="D18" s="101">
        <v>3</v>
      </c>
      <c r="E18" s="1752"/>
      <c r="F18" s="1752"/>
      <c r="G18" s="1752"/>
      <c r="H18" s="1752"/>
      <c r="I18" s="1752"/>
      <c r="J18" s="1752"/>
      <c r="K18" s="2493"/>
      <c r="L18" s="2381"/>
      <c r="M18" s="2495"/>
      <c r="N18" s="1752"/>
      <c r="O18" s="1752"/>
      <c r="P18" s="1752"/>
      <c r="Q18" s="1752"/>
      <c r="R18" s="1752"/>
      <c r="S18" s="2493"/>
      <c r="T18" s="2378"/>
      <c r="U18" s="2380" t="s">
        <v>10107</v>
      </c>
      <c r="V18" s="1752"/>
      <c r="W18" s="1752"/>
      <c r="X18" s="1752"/>
      <c r="Y18" s="2493"/>
      <c r="Z18" s="88"/>
      <c r="AA18" s="102" t="s">
        <v>10126</v>
      </c>
      <c r="AB18" s="1373"/>
      <c r="AC18" s="258"/>
      <c r="AD18" s="1319">
        <f t="shared" si="17"/>
        <v>0</v>
      </c>
      <c r="AE18" s="258"/>
      <c r="AF18" s="337">
        <f t="shared" si="18"/>
        <v>0</v>
      </c>
      <c r="AG18" s="337">
        <f t="shared" si="0"/>
        <v>0</v>
      </c>
      <c r="AH18" s="337">
        <f t="shared" si="1"/>
        <v>0</v>
      </c>
      <c r="AI18" s="337">
        <f t="shared" si="2"/>
        <v>0</v>
      </c>
      <c r="AJ18" s="337">
        <f t="shared" si="3"/>
        <v>0</v>
      </c>
      <c r="AK18" s="337">
        <f t="shared" si="4"/>
        <v>0</v>
      </c>
      <c r="AL18" s="337">
        <f t="shared" si="5"/>
        <v>0</v>
      </c>
      <c r="AN18" s="337">
        <f t="shared" si="6"/>
        <v>0</v>
      </c>
      <c r="AO18" s="337">
        <f t="shared" si="7"/>
        <v>0</v>
      </c>
      <c r="AP18" s="337">
        <f t="shared" si="8"/>
        <v>0</v>
      </c>
      <c r="AQ18" s="337">
        <f t="shared" si="9"/>
        <v>0</v>
      </c>
      <c r="AR18" s="337">
        <f t="shared" si="10"/>
        <v>0</v>
      </c>
      <c r="AS18" s="337">
        <f t="shared" si="11"/>
        <v>0</v>
      </c>
      <c r="AT18" s="337">
        <f t="shared" si="12"/>
        <v>0</v>
      </c>
      <c r="AW18" s="337">
        <f t="shared" si="13"/>
        <v>0</v>
      </c>
      <c r="AX18" s="337">
        <f t="shared" si="14"/>
        <v>0</v>
      </c>
      <c r="AY18" s="337">
        <f t="shared" si="15"/>
        <v>0</v>
      </c>
      <c r="AZ18" s="337">
        <f t="shared" si="16"/>
        <v>0</v>
      </c>
      <c r="BA18" s="258"/>
      <c r="BB18" s="1453"/>
      <c r="BC18" s="1453"/>
      <c r="BD18" s="1453"/>
      <c r="BE18" s="1453"/>
      <c r="BF18" s="1453"/>
      <c r="BG18" s="1453"/>
    </row>
    <row r="19" spans="2:59" ht="15.75" customHeight="1">
      <c r="B19" s="100" t="s">
        <v>10127</v>
      </c>
      <c r="C19" s="101" t="s">
        <v>682</v>
      </c>
      <c r="D19" s="101">
        <v>3</v>
      </c>
      <c r="E19" s="1752"/>
      <c r="F19" s="1752"/>
      <c r="G19" s="1752"/>
      <c r="H19" s="1752"/>
      <c r="I19" s="1752"/>
      <c r="J19" s="1752"/>
      <c r="K19" s="2493"/>
      <c r="L19" s="2381"/>
      <c r="M19" s="2495"/>
      <c r="N19" s="1752"/>
      <c r="O19" s="1752"/>
      <c r="P19" s="1752"/>
      <c r="Q19" s="1752"/>
      <c r="R19" s="1752"/>
      <c r="S19" s="2493"/>
      <c r="T19" s="2378"/>
      <c r="U19" s="2380" t="s">
        <v>10107</v>
      </c>
      <c r="V19" s="1752"/>
      <c r="W19" s="1752"/>
      <c r="X19" s="1752"/>
      <c r="Y19" s="2493"/>
      <c r="Z19" s="88"/>
      <c r="AA19" s="102" t="s">
        <v>10128</v>
      </c>
      <c r="AB19" s="1373"/>
      <c r="AC19" s="258"/>
      <c r="AD19" s="1319">
        <f t="shared" si="17"/>
        <v>0</v>
      </c>
      <c r="AE19" s="258"/>
      <c r="AF19" s="337">
        <f t="shared" si="18"/>
        <v>0</v>
      </c>
      <c r="AG19" s="337">
        <f t="shared" si="0"/>
        <v>0</v>
      </c>
      <c r="AH19" s="337">
        <f t="shared" si="1"/>
        <v>0</v>
      </c>
      <c r="AI19" s="337">
        <f t="shared" si="2"/>
        <v>0</v>
      </c>
      <c r="AJ19" s="337">
        <f t="shared" si="3"/>
        <v>0</v>
      </c>
      <c r="AK19" s="337">
        <f t="shared" si="4"/>
        <v>0</v>
      </c>
      <c r="AL19" s="337">
        <f t="shared" si="5"/>
        <v>0</v>
      </c>
      <c r="AN19" s="337">
        <f t="shared" si="6"/>
        <v>0</v>
      </c>
      <c r="AO19" s="337">
        <f t="shared" si="7"/>
        <v>0</v>
      </c>
      <c r="AP19" s="337">
        <f t="shared" si="8"/>
        <v>0</v>
      </c>
      <c r="AQ19" s="337">
        <f t="shared" si="9"/>
        <v>0</v>
      </c>
      <c r="AR19" s="337">
        <f t="shared" si="10"/>
        <v>0</v>
      </c>
      <c r="AS19" s="337">
        <f t="shared" si="11"/>
        <v>0</v>
      </c>
      <c r="AT19" s="337">
        <f t="shared" si="12"/>
        <v>0</v>
      </c>
      <c r="AW19" s="337">
        <f t="shared" si="13"/>
        <v>0</v>
      </c>
      <c r="AX19" s="337">
        <f t="shared" si="14"/>
        <v>0</v>
      </c>
      <c r="AY19" s="337">
        <f t="shared" si="15"/>
        <v>0</v>
      </c>
      <c r="AZ19" s="337">
        <f t="shared" si="16"/>
        <v>0</v>
      </c>
      <c r="BA19" s="258"/>
      <c r="BB19" s="1453"/>
      <c r="BC19" s="1453"/>
      <c r="BD19" s="1453"/>
      <c r="BE19" s="1453"/>
      <c r="BF19" s="1453"/>
      <c r="BG19" s="1453"/>
    </row>
    <row r="20" spans="2:59" ht="15.75" customHeight="1">
      <c r="B20" s="100" t="s">
        <v>10129</v>
      </c>
      <c r="C20" s="101" t="s">
        <v>682</v>
      </c>
      <c r="D20" s="101">
        <v>3</v>
      </c>
      <c r="E20" s="1752"/>
      <c r="F20" s="1752"/>
      <c r="G20" s="1752"/>
      <c r="H20" s="1752"/>
      <c r="I20" s="1752"/>
      <c r="J20" s="1752"/>
      <c r="K20" s="2493"/>
      <c r="L20" s="2381"/>
      <c r="M20" s="2495"/>
      <c r="N20" s="1752"/>
      <c r="O20" s="1752"/>
      <c r="P20" s="1752"/>
      <c r="Q20" s="1752"/>
      <c r="R20" s="1752"/>
      <c r="S20" s="2493"/>
      <c r="T20" s="2378"/>
      <c r="U20" s="2380" t="s">
        <v>10107</v>
      </c>
      <c r="V20" s="1752"/>
      <c r="W20" s="1752"/>
      <c r="X20" s="1752"/>
      <c r="Y20" s="2493"/>
      <c r="Z20" s="88"/>
      <c r="AA20" s="102" t="s">
        <v>10130</v>
      </c>
      <c r="AB20" s="1373"/>
      <c r="AC20" s="258"/>
      <c r="AD20" s="1319">
        <f t="shared" si="17"/>
        <v>0</v>
      </c>
      <c r="AE20" s="258"/>
      <c r="AF20" s="337">
        <f t="shared" si="18"/>
        <v>0</v>
      </c>
      <c r="AG20" s="337">
        <f t="shared" si="0"/>
        <v>0</v>
      </c>
      <c r="AH20" s="337">
        <f t="shared" si="1"/>
        <v>0</v>
      </c>
      <c r="AI20" s="337">
        <f t="shared" si="2"/>
        <v>0</v>
      </c>
      <c r="AJ20" s="337">
        <f t="shared" si="3"/>
        <v>0</v>
      </c>
      <c r="AK20" s="337">
        <f t="shared" si="4"/>
        <v>0</v>
      </c>
      <c r="AL20" s="337">
        <f t="shared" si="5"/>
        <v>0</v>
      </c>
      <c r="AN20" s="337">
        <f t="shared" si="6"/>
        <v>0</v>
      </c>
      <c r="AO20" s="337">
        <f t="shared" si="7"/>
        <v>0</v>
      </c>
      <c r="AP20" s="337">
        <f t="shared" si="8"/>
        <v>0</v>
      </c>
      <c r="AQ20" s="337">
        <f t="shared" si="9"/>
        <v>0</v>
      </c>
      <c r="AR20" s="337">
        <f t="shared" si="10"/>
        <v>0</v>
      </c>
      <c r="AS20" s="337">
        <f t="shared" si="11"/>
        <v>0</v>
      </c>
      <c r="AT20" s="337">
        <f t="shared" si="12"/>
        <v>0</v>
      </c>
      <c r="AW20" s="337">
        <f t="shared" si="13"/>
        <v>0</v>
      </c>
      <c r="AX20" s="337">
        <f t="shared" si="14"/>
        <v>0</v>
      </c>
      <c r="AY20" s="337">
        <f t="shared" si="15"/>
        <v>0</v>
      </c>
      <c r="AZ20" s="337">
        <f t="shared" si="16"/>
        <v>0</v>
      </c>
      <c r="BA20" s="258"/>
      <c r="BB20" s="1453"/>
      <c r="BC20" s="1453"/>
      <c r="BD20" s="1453"/>
      <c r="BE20" s="1453"/>
      <c r="BF20" s="1453"/>
      <c r="BG20" s="1453"/>
    </row>
    <row r="21" spans="2:59" ht="15.75" customHeight="1">
      <c r="B21" s="100" t="s">
        <v>10131</v>
      </c>
      <c r="C21" s="101" t="s">
        <v>682</v>
      </c>
      <c r="D21" s="101">
        <v>3</v>
      </c>
      <c r="E21" s="1752"/>
      <c r="F21" s="1752"/>
      <c r="G21" s="1752"/>
      <c r="H21" s="1752"/>
      <c r="I21" s="1752"/>
      <c r="J21" s="1752"/>
      <c r="K21" s="2493"/>
      <c r="L21" s="2381"/>
      <c r="M21" s="2495"/>
      <c r="N21" s="1752"/>
      <c r="O21" s="1752"/>
      <c r="P21" s="1752"/>
      <c r="Q21" s="1752"/>
      <c r="R21" s="1752"/>
      <c r="S21" s="2493"/>
      <c r="T21" s="2378"/>
      <c r="U21" s="2380" t="s">
        <v>10107</v>
      </c>
      <c r="V21" s="1752"/>
      <c r="W21" s="1752"/>
      <c r="X21" s="1752"/>
      <c r="Y21" s="2493"/>
      <c r="Z21" s="88"/>
      <c r="AA21" s="102" t="s">
        <v>10132</v>
      </c>
      <c r="AB21" s="1373"/>
      <c r="AC21" s="258"/>
      <c r="AD21" s="1319">
        <f t="shared" si="17"/>
        <v>0</v>
      </c>
      <c r="AE21" s="258"/>
      <c r="AF21" s="337">
        <f t="shared" si="18"/>
        <v>0</v>
      </c>
      <c r="AG21" s="337">
        <f t="shared" si="0"/>
        <v>0</v>
      </c>
      <c r="AH21" s="337">
        <f t="shared" si="1"/>
        <v>0</v>
      </c>
      <c r="AI21" s="337">
        <f t="shared" si="2"/>
        <v>0</v>
      </c>
      <c r="AJ21" s="337">
        <f t="shared" si="3"/>
        <v>0</v>
      </c>
      <c r="AK21" s="337">
        <f t="shared" si="4"/>
        <v>0</v>
      </c>
      <c r="AL21" s="337">
        <f t="shared" si="5"/>
        <v>0</v>
      </c>
      <c r="AN21" s="337">
        <f t="shared" si="6"/>
        <v>0</v>
      </c>
      <c r="AO21" s="337">
        <f t="shared" si="7"/>
        <v>0</v>
      </c>
      <c r="AP21" s="337">
        <f t="shared" si="8"/>
        <v>0</v>
      </c>
      <c r="AQ21" s="337">
        <f t="shared" si="9"/>
        <v>0</v>
      </c>
      <c r="AR21" s="337">
        <f t="shared" si="10"/>
        <v>0</v>
      </c>
      <c r="AS21" s="337">
        <f t="shared" si="11"/>
        <v>0</v>
      </c>
      <c r="AT21" s="337">
        <f t="shared" si="12"/>
        <v>0</v>
      </c>
      <c r="AW21" s="337">
        <f t="shared" si="13"/>
        <v>0</v>
      </c>
      <c r="AX21" s="337">
        <f t="shared" si="14"/>
        <v>0</v>
      </c>
      <c r="AY21" s="337">
        <f t="shared" si="15"/>
        <v>0</v>
      </c>
      <c r="AZ21" s="337">
        <f t="shared" si="16"/>
        <v>0</v>
      </c>
      <c r="BA21" s="258"/>
      <c r="BB21" s="1453"/>
      <c r="BC21" s="1453"/>
      <c r="BD21" s="1453"/>
      <c r="BE21" s="1453"/>
      <c r="BF21" s="1453"/>
      <c r="BG21" s="1453"/>
    </row>
    <row r="22" spans="2:59" ht="15.75" customHeight="1">
      <c r="B22" s="100" t="s">
        <v>10133</v>
      </c>
      <c r="C22" s="101" t="s">
        <v>682</v>
      </c>
      <c r="D22" s="101">
        <v>3</v>
      </c>
      <c r="E22" s="1752"/>
      <c r="F22" s="1752"/>
      <c r="G22" s="1752"/>
      <c r="H22" s="1752"/>
      <c r="I22" s="1752"/>
      <c r="J22" s="1752"/>
      <c r="K22" s="2493"/>
      <c r="L22" s="2381"/>
      <c r="M22" s="2495"/>
      <c r="N22" s="1752"/>
      <c r="O22" s="1752"/>
      <c r="P22" s="1752"/>
      <c r="Q22" s="1752"/>
      <c r="R22" s="1752"/>
      <c r="S22" s="2493"/>
      <c r="T22" s="2378"/>
      <c r="U22" s="2380" t="s">
        <v>10107</v>
      </c>
      <c r="V22" s="1752"/>
      <c r="W22" s="1752"/>
      <c r="X22" s="1752"/>
      <c r="Y22" s="2493"/>
      <c r="Z22" s="88"/>
      <c r="AA22" s="102" t="s">
        <v>10134</v>
      </c>
      <c r="AB22" s="1373"/>
      <c r="AC22" s="258"/>
      <c r="AD22" s="1319">
        <f t="shared" si="17"/>
        <v>0</v>
      </c>
      <c r="AE22" s="258"/>
      <c r="AF22" s="337">
        <f t="shared" si="18"/>
        <v>0</v>
      </c>
      <c r="AG22" s="337">
        <f t="shared" si="0"/>
        <v>0</v>
      </c>
      <c r="AH22" s="337">
        <f t="shared" si="1"/>
        <v>0</v>
      </c>
      <c r="AI22" s="337">
        <f t="shared" si="2"/>
        <v>0</v>
      </c>
      <c r="AJ22" s="337">
        <f t="shared" si="3"/>
        <v>0</v>
      </c>
      <c r="AK22" s="337">
        <f t="shared" si="4"/>
        <v>0</v>
      </c>
      <c r="AL22" s="337">
        <f t="shared" si="5"/>
        <v>0</v>
      </c>
      <c r="AN22" s="337">
        <f t="shared" si="6"/>
        <v>0</v>
      </c>
      <c r="AO22" s="337">
        <f t="shared" si="7"/>
        <v>0</v>
      </c>
      <c r="AP22" s="337">
        <f t="shared" si="8"/>
        <v>0</v>
      </c>
      <c r="AQ22" s="337">
        <f t="shared" si="9"/>
        <v>0</v>
      </c>
      <c r="AR22" s="337">
        <f t="shared" si="10"/>
        <v>0</v>
      </c>
      <c r="AS22" s="337">
        <f t="shared" si="11"/>
        <v>0</v>
      </c>
      <c r="AT22" s="337">
        <f t="shared" si="12"/>
        <v>0</v>
      </c>
      <c r="AW22" s="337">
        <f t="shared" si="13"/>
        <v>0</v>
      </c>
      <c r="AX22" s="337">
        <f t="shared" si="14"/>
        <v>0</v>
      </c>
      <c r="AY22" s="337">
        <f t="shared" si="15"/>
        <v>0</v>
      </c>
      <c r="AZ22" s="337">
        <f t="shared" si="16"/>
        <v>0</v>
      </c>
      <c r="BA22" s="258"/>
      <c r="BB22" s="1453"/>
      <c r="BC22" s="1453"/>
      <c r="BD22" s="1453"/>
      <c r="BE22" s="1453"/>
      <c r="BF22" s="1453"/>
      <c r="BG22" s="1453"/>
    </row>
    <row r="23" spans="2:59" ht="15.75" customHeight="1">
      <c r="B23" s="100" t="s">
        <v>17101</v>
      </c>
      <c r="C23" s="101" t="s">
        <v>682</v>
      </c>
      <c r="D23" s="101">
        <v>3</v>
      </c>
      <c r="E23" s="1752"/>
      <c r="F23" s="1752"/>
      <c r="G23" s="1752"/>
      <c r="H23" s="1752"/>
      <c r="I23" s="1752"/>
      <c r="J23" s="1752"/>
      <c r="K23" s="2493"/>
      <c r="L23" s="2381"/>
      <c r="M23" s="2495"/>
      <c r="N23" s="1752"/>
      <c r="O23" s="1752"/>
      <c r="P23" s="1752"/>
      <c r="Q23" s="1752"/>
      <c r="R23" s="1752"/>
      <c r="S23" s="2493"/>
      <c r="T23" s="2378"/>
      <c r="U23" s="2380" t="s">
        <v>10107</v>
      </c>
      <c r="V23" s="1752"/>
      <c r="W23" s="1752"/>
      <c r="X23" s="1752"/>
      <c r="Y23" s="2493"/>
      <c r="Z23" s="88"/>
      <c r="AA23" s="102" t="s">
        <v>10752</v>
      </c>
      <c r="AB23" s="1373"/>
      <c r="AC23" s="258"/>
      <c r="AD23" s="1319">
        <f t="shared" si="17"/>
        <v>0</v>
      </c>
      <c r="AE23" s="258"/>
      <c r="AF23" s="337">
        <f t="shared" si="18"/>
        <v>0</v>
      </c>
      <c r="AG23" s="337">
        <f t="shared" si="0"/>
        <v>0</v>
      </c>
      <c r="AH23" s="337">
        <f t="shared" si="1"/>
        <v>0</v>
      </c>
      <c r="AI23" s="337">
        <f t="shared" si="2"/>
        <v>0</v>
      </c>
      <c r="AJ23" s="337">
        <f t="shared" si="3"/>
        <v>0</v>
      </c>
      <c r="AK23" s="337">
        <f t="shared" si="4"/>
        <v>0</v>
      </c>
      <c r="AL23" s="337">
        <f t="shared" si="5"/>
        <v>0</v>
      </c>
      <c r="AN23" s="337">
        <f t="shared" si="6"/>
        <v>0</v>
      </c>
      <c r="AO23" s="337">
        <f t="shared" si="7"/>
        <v>0</v>
      </c>
      <c r="AP23" s="337">
        <f t="shared" si="8"/>
        <v>0</v>
      </c>
      <c r="AQ23" s="337">
        <f t="shared" si="9"/>
        <v>0</v>
      </c>
      <c r="AR23" s="337">
        <f t="shared" si="10"/>
        <v>0</v>
      </c>
      <c r="AS23" s="337">
        <f t="shared" si="11"/>
        <v>0</v>
      </c>
      <c r="AT23" s="337">
        <f t="shared" si="12"/>
        <v>0</v>
      </c>
      <c r="AW23" s="337">
        <f t="shared" si="13"/>
        <v>0</v>
      </c>
      <c r="AX23" s="337">
        <f t="shared" si="14"/>
        <v>0</v>
      </c>
      <c r="AY23" s="337">
        <f t="shared" si="15"/>
        <v>0</v>
      </c>
      <c r="AZ23" s="337">
        <f t="shared" si="16"/>
        <v>0</v>
      </c>
      <c r="BA23" s="258"/>
      <c r="BB23" s="1453"/>
      <c r="BC23" s="1453"/>
      <c r="BD23" s="1453"/>
      <c r="BE23" s="1453"/>
      <c r="BF23" s="1453"/>
      <c r="BG23" s="1453"/>
    </row>
    <row r="24" spans="2:59" ht="15.75" customHeight="1">
      <c r="B24" s="100" t="s">
        <v>17102</v>
      </c>
      <c r="C24" s="101" t="s">
        <v>682</v>
      </c>
      <c r="D24" s="101">
        <v>3</v>
      </c>
      <c r="E24" s="1752"/>
      <c r="F24" s="1752"/>
      <c r="G24" s="1752"/>
      <c r="H24" s="1752"/>
      <c r="I24" s="1752"/>
      <c r="J24" s="1752"/>
      <c r="K24" s="2493"/>
      <c r="L24" s="2381"/>
      <c r="M24" s="2495"/>
      <c r="N24" s="1752"/>
      <c r="O24" s="1752"/>
      <c r="P24" s="1752"/>
      <c r="Q24" s="1752"/>
      <c r="R24" s="1752"/>
      <c r="S24" s="2493"/>
      <c r="T24" s="2378"/>
      <c r="U24" s="2380" t="s">
        <v>10107</v>
      </c>
      <c r="V24" s="1752"/>
      <c r="W24" s="1752"/>
      <c r="X24" s="1752"/>
      <c r="Y24" s="2493"/>
      <c r="Z24" s="88"/>
      <c r="AA24" s="102" t="s">
        <v>10753</v>
      </c>
      <c r="AB24" s="1373"/>
      <c r="AC24" s="258"/>
      <c r="AD24" s="1319">
        <f t="shared" si="17"/>
        <v>0</v>
      </c>
      <c r="AE24" s="258"/>
      <c r="AF24" s="337">
        <f t="shared" si="18"/>
        <v>0</v>
      </c>
      <c r="AG24" s="337">
        <f t="shared" si="0"/>
        <v>0</v>
      </c>
      <c r="AH24" s="337">
        <f t="shared" si="1"/>
        <v>0</v>
      </c>
      <c r="AI24" s="337">
        <f t="shared" si="2"/>
        <v>0</v>
      </c>
      <c r="AJ24" s="337">
        <f t="shared" si="3"/>
        <v>0</v>
      </c>
      <c r="AK24" s="337">
        <f t="shared" si="4"/>
        <v>0</v>
      </c>
      <c r="AL24" s="337">
        <f t="shared" si="5"/>
        <v>0</v>
      </c>
      <c r="AN24" s="337">
        <f t="shared" si="6"/>
        <v>0</v>
      </c>
      <c r="AO24" s="337">
        <f t="shared" si="7"/>
        <v>0</v>
      </c>
      <c r="AP24" s="337">
        <f t="shared" si="8"/>
        <v>0</v>
      </c>
      <c r="AQ24" s="337">
        <f t="shared" si="9"/>
        <v>0</v>
      </c>
      <c r="AR24" s="337">
        <f t="shared" si="10"/>
        <v>0</v>
      </c>
      <c r="AS24" s="337">
        <f t="shared" si="11"/>
        <v>0</v>
      </c>
      <c r="AT24" s="337">
        <f t="shared" si="12"/>
        <v>0</v>
      </c>
      <c r="AW24" s="337">
        <f t="shared" si="13"/>
        <v>0</v>
      </c>
      <c r="AX24" s="337">
        <f t="shared" si="14"/>
        <v>0</v>
      </c>
      <c r="AY24" s="337">
        <f t="shared" si="15"/>
        <v>0</v>
      </c>
      <c r="AZ24" s="337">
        <f t="shared" si="16"/>
        <v>0</v>
      </c>
      <c r="BA24" s="258"/>
      <c r="BB24" s="1453"/>
      <c r="BC24" s="1453"/>
      <c r="BD24" s="1453"/>
      <c r="BE24" s="1453"/>
      <c r="BF24" s="1453"/>
      <c r="BG24" s="1453"/>
    </row>
    <row r="25" spans="2:59" ht="15.75" customHeight="1">
      <c r="B25" s="100" t="s">
        <v>17103</v>
      </c>
      <c r="C25" s="101" t="s">
        <v>682</v>
      </c>
      <c r="D25" s="101">
        <v>3</v>
      </c>
      <c r="E25" s="1752"/>
      <c r="F25" s="1752"/>
      <c r="G25" s="1752"/>
      <c r="H25" s="1752"/>
      <c r="I25" s="1752"/>
      <c r="J25" s="1752"/>
      <c r="K25" s="2493"/>
      <c r="L25" s="2381"/>
      <c r="M25" s="2495"/>
      <c r="N25" s="1752"/>
      <c r="O25" s="1752"/>
      <c r="P25" s="1752"/>
      <c r="Q25" s="1752"/>
      <c r="R25" s="1752"/>
      <c r="S25" s="2493"/>
      <c r="T25" s="2378"/>
      <c r="U25" s="2380" t="s">
        <v>10107</v>
      </c>
      <c r="V25" s="1752"/>
      <c r="W25" s="1752"/>
      <c r="X25" s="1752"/>
      <c r="Y25" s="2493"/>
      <c r="Z25" s="88"/>
      <c r="AA25" s="102" t="s">
        <v>10754</v>
      </c>
      <c r="AB25" s="1373"/>
      <c r="AC25" s="258"/>
      <c r="AD25" s="1319">
        <f t="shared" si="17"/>
        <v>0</v>
      </c>
      <c r="AE25" s="258"/>
      <c r="AF25" s="337">
        <f t="shared" si="18"/>
        <v>0</v>
      </c>
      <c r="AG25" s="337">
        <f t="shared" si="0"/>
        <v>0</v>
      </c>
      <c r="AH25" s="337">
        <f t="shared" si="1"/>
        <v>0</v>
      </c>
      <c r="AI25" s="337">
        <f t="shared" si="2"/>
        <v>0</v>
      </c>
      <c r="AJ25" s="337">
        <f t="shared" si="3"/>
        <v>0</v>
      </c>
      <c r="AK25" s="337">
        <f t="shared" si="4"/>
        <v>0</v>
      </c>
      <c r="AL25" s="337">
        <f t="shared" si="5"/>
        <v>0</v>
      </c>
      <c r="AN25" s="337">
        <f t="shared" si="6"/>
        <v>0</v>
      </c>
      <c r="AO25" s="337">
        <f t="shared" si="7"/>
        <v>0</v>
      </c>
      <c r="AP25" s="337">
        <f t="shared" si="8"/>
        <v>0</v>
      </c>
      <c r="AQ25" s="337">
        <f t="shared" si="9"/>
        <v>0</v>
      </c>
      <c r="AR25" s="337">
        <f t="shared" si="10"/>
        <v>0</v>
      </c>
      <c r="AS25" s="337">
        <f t="shared" si="11"/>
        <v>0</v>
      </c>
      <c r="AT25" s="337">
        <f t="shared" si="12"/>
        <v>0</v>
      </c>
      <c r="AW25" s="337">
        <f t="shared" si="13"/>
        <v>0</v>
      </c>
      <c r="AX25" s="337">
        <f t="shared" si="14"/>
        <v>0</v>
      </c>
      <c r="AY25" s="337">
        <f t="shared" si="15"/>
        <v>0</v>
      </c>
      <c r="AZ25" s="337">
        <f t="shared" si="16"/>
        <v>0</v>
      </c>
      <c r="BA25" s="258"/>
      <c r="BB25" s="1453"/>
      <c r="BC25" s="1453"/>
      <c r="BD25" s="1453"/>
      <c r="BE25" s="1453"/>
      <c r="BF25" s="1453"/>
      <c r="BG25" s="1453"/>
    </row>
    <row r="26" spans="2:59" ht="15.75" customHeight="1">
      <c r="B26" s="100" t="s">
        <v>17104</v>
      </c>
      <c r="C26" s="101" t="s">
        <v>682</v>
      </c>
      <c r="D26" s="101">
        <v>3</v>
      </c>
      <c r="E26" s="1752"/>
      <c r="F26" s="1752"/>
      <c r="G26" s="1752"/>
      <c r="H26" s="1752"/>
      <c r="I26" s="1752"/>
      <c r="J26" s="1752"/>
      <c r="K26" s="2493"/>
      <c r="L26" s="2381"/>
      <c r="M26" s="2495"/>
      <c r="N26" s="1752"/>
      <c r="O26" s="1752"/>
      <c r="P26" s="1752"/>
      <c r="Q26" s="1752"/>
      <c r="R26" s="1752"/>
      <c r="S26" s="2493"/>
      <c r="T26" s="2378"/>
      <c r="U26" s="2380" t="s">
        <v>10107</v>
      </c>
      <c r="V26" s="1752"/>
      <c r="W26" s="1752"/>
      <c r="X26" s="1752"/>
      <c r="Y26" s="2493"/>
      <c r="Z26" s="88"/>
      <c r="AA26" s="102" t="s">
        <v>10755</v>
      </c>
      <c r="AC26" s="258"/>
      <c r="AD26" s="1319">
        <f t="shared" si="17"/>
        <v>0</v>
      </c>
      <c r="AE26" s="258"/>
      <c r="AF26" s="337">
        <f t="shared" si="18"/>
        <v>0</v>
      </c>
      <c r="AG26" s="337">
        <f t="shared" si="0"/>
        <v>0</v>
      </c>
      <c r="AH26" s="337">
        <f t="shared" si="1"/>
        <v>0</v>
      </c>
      <c r="AI26" s="337">
        <f t="shared" si="2"/>
        <v>0</v>
      </c>
      <c r="AJ26" s="337">
        <f t="shared" si="3"/>
        <v>0</v>
      </c>
      <c r="AK26" s="337">
        <f t="shared" si="4"/>
        <v>0</v>
      </c>
      <c r="AL26" s="337">
        <f t="shared" si="5"/>
        <v>0</v>
      </c>
      <c r="AN26" s="337">
        <f t="shared" si="6"/>
        <v>0</v>
      </c>
      <c r="AO26" s="337">
        <f t="shared" si="7"/>
        <v>0</v>
      </c>
      <c r="AP26" s="337">
        <f t="shared" si="8"/>
        <v>0</v>
      </c>
      <c r="AQ26" s="337">
        <f t="shared" si="9"/>
        <v>0</v>
      </c>
      <c r="AR26" s="337">
        <f t="shared" si="10"/>
        <v>0</v>
      </c>
      <c r="AS26" s="337">
        <f t="shared" si="11"/>
        <v>0</v>
      </c>
      <c r="AT26" s="337">
        <f t="shared" si="12"/>
        <v>0</v>
      </c>
      <c r="AW26" s="337">
        <f t="shared" si="13"/>
        <v>0</v>
      </c>
      <c r="AX26" s="337">
        <f t="shared" si="14"/>
        <v>0</v>
      </c>
      <c r="AY26" s="337">
        <f t="shared" si="15"/>
        <v>0</v>
      </c>
      <c r="AZ26" s="337">
        <f t="shared" si="16"/>
        <v>0</v>
      </c>
      <c r="BA26" s="258"/>
      <c r="BB26" s="1453"/>
      <c r="BC26" s="1453"/>
      <c r="BD26" s="1453"/>
      <c r="BE26" s="1453"/>
      <c r="BF26" s="1453"/>
      <c r="BG26" s="1453"/>
    </row>
    <row r="27" spans="2:59" ht="15.75" customHeight="1">
      <c r="B27" s="100" t="s">
        <v>17105</v>
      </c>
      <c r="C27" s="101" t="s">
        <v>682</v>
      </c>
      <c r="D27" s="101">
        <v>3</v>
      </c>
      <c r="E27" s="1752"/>
      <c r="F27" s="1752"/>
      <c r="G27" s="1752"/>
      <c r="H27" s="1752"/>
      <c r="I27" s="1752"/>
      <c r="J27" s="1752"/>
      <c r="K27" s="2493"/>
      <c r="L27" s="2381"/>
      <c r="M27" s="2495"/>
      <c r="N27" s="1752"/>
      <c r="O27" s="1752"/>
      <c r="P27" s="1752"/>
      <c r="Q27" s="1752"/>
      <c r="R27" s="1752"/>
      <c r="S27" s="2493"/>
      <c r="T27" s="2378"/>
      <c r="U27" s="2380" t="s">
        <v>10107</v>
      </c>
      <c r="V27" s="1752"/>
      <c r="W27" s="1752"/>
      <c r="X27" s="1752"/>
      <c r="Y27" s="2493"/>
      <c r="Z27" s="88"/>
      <c r="AA27" s="102" t="s">
        <v>10756</v>
      </c>
      <c r="AC27" s="258"/>
      <c r="AD27" s="1319">
        <f t="shared" si="17"/>
        <v>0</v>
      </c>
      <c r="AE27" s="258"/>
      <c r="AF27" s="337">
        <f t="shared" si="18"/>
        <v>0</v>
      </c>
      <c r="AG27" s="337">
        <f t="shared" si="0"/>
        <v>0</v>
      </c>
      <c r="AH27" s="337">
        <f t="shared" si="1"/>
        <v>0</v>
      </c>
      <c r="AI27" s="337">
        <f t="shared" si="2"/>
        <v>0</v>
      </c>
      <c r="AJ27" s="337">
        <f t="shared" si="3"/>
        <v>0</v>
      </c>
      <c r="AK27" s="337">
        <f t="shared" si="4"/>
        <v>0</v>
      </c>
      <c r="AL27" s="337">
        <f t="shared" si="5"/>
        <v>0</v>
      </c>
      <c r="AN27" s="337">
        <f t="shared" si="6"/>
        <v>0</v>
      </c>
      <c r="AO27" s="337">
        <f t="shared" si="7"/>
        <v>0</v>
      </c>
      <c r="AP27" s="337">
        <f t="shared" si="8"/>
        <v>0</v>
      </c>
      <c r="AQ27" s="337">
        <f t="shared" si="9"/>
        <v>0</v>
      </c>
      <c r="AR27" s="337">
        <f t="shared" si="10"/>
        <v>0</v>
      </c>
      <c r="AS27" s="337">
        <f t="shared" si="11"/>
        <v>0</v>
      </c>
      <c r="AT27" s="337">
        <f t="shared" si="12"/>
        <v>0</v>
      </c>
      <c r="AW27" s="337">
        <f t="shared" si="13"/>
        <v>0</v>
      </c>
      <c r="AX27" s="337">
        <f t="shared" si="14"/>
        <v>0</v>
      </c>
      <c r="AY27" s="337">
        <f t="shared" si="15"/>
        <v>0</v>
      </c>
      <c r="AZ27" s="337">
        <f t="shared" si="16"/>
        <v>0</v>
      </c>
      <c r="BA27" s="258"/>
      <c r="BB27" s="1453"/>
      <c r="BC27" s="1453"/>
      <c r="BD27" s="1453"/>
      <c r="BE27" s="1453"/>
      <c r="BF27" s="1453"/>
      <c r="BG27" s="1453"/>
    </row>
    <row r="28" spans="2:59" ht="15.75" customHeight="1">
      <c r="B28" s="100" t="s">
        <v>17106</v>
      </c>
      <c r="C28" s="101" t="s">
        <v>682</v>
      </c>
      <c r="D28" s="101">
        <v>3</v>
      </c>
      <c r="E28" s="1752"/>
      <c r="F28" s="1752"/>
      <c r="G28" s="1752"/>
      <c r="H28" s="1752"/>
      <c r="I28" s="1752"/>
      <c r="J28" s="1752"/>
      <c r="K28" s="2493"/>
      <c r="L28" s="2381"/>
      <c r="M28" s="2495"/>
      <c r="N28" s="1752"/>
      <c r="O28" s="1752"/>
      <c r="P28" s="1752"/>
      <c r="Q28" s="1752"/>
      <c r="R28" s="1752"/>
      <c r="S28" s="2493"/>
      <c r="T28" s="2378"/>
      <c r="U28" s="2380" t="s">
        <v>10107</v>
      </c>
      <c r="V28" s="1752"/>
      <c r="W28" s="1752"/>
      <c r="X28" s="1752"/>
      <c r="Y28" s="2493"/>
      <c r="Z28" s="88"/>
      <c r="AA28" s="102" t="s">
        <v>10757</v>
      </c>
      <c r="AC28" s="258"/>
      <c r="AD28" s="1319">
        <f t="shared" si="17"/>
        <v>0</v>
      </c>
      <c r="AE28" s="258"/>
      <c r="AF28" s="337">
        <f t="shared" si="18"/>
        <v>0</v>
      </c>
      <c r="AG28" s="337">
        <f t="shared" si="0"/>
        <v>0</v>
      </c>
      <c r="AH28" s="337">
        <f t="shared" si="1"/>
        <v>0</v>
      </c>
      <c r="AI28" s="337">
        <f t="shared" si="2"/>
        <v>0</v>
      </c>
      <c r="AJ28" s="337">
        <f t="shared" si="3"/>
        <v>0</v>
      </c>
      <c r="AK28" s="337">
        <f t="shared" si="4"/>
        <v>0</v>
      </c>
      <c r="AL28" s="337">
        <f t="shared" si="5"/>
        <v>0</v>
      </c>
      <c r="AN28" s="337">
        <f t="shared" si="6"/>
        <v>0</v>
      </c>
      <c r="AO28" s="337">
        <f t="shared" si="7"/>
        <v>0</v>
      </c>
      <c r="AP28" s="337">
        <f t="shared" si="8"/>
        <v>0</v>
      </c>
      <c r="AQ28" s="337">
        <f t="shared" si="9"/>
        <v>0</v>
      </c>
      <c r="AR28" s="337">
        <f t="shared" si="10"/>
        <v>0</v>
      </c>
      <c r="AS28" s="337">
        <f t="shared" si="11"/>
        <v>0</v>
      </c>
      <c r="AT28" s="337">
        <f t="shared" si="12"/>
        <v>0</v>
      </c>
      <c r="AW28" s="337">
        <f t="shared" si="13"/>
        <v>0</v>
      </c>
      <c r="AX28" s="337">
        <f t="shared" si="14"/>
        <v>0</v>
      </c>
      <c r="AY28" s="337">
        <f t="shared" si="15"/>
        <v>0</v>
      </c>
      <c r="AZ28" s="337">
        <f t="shared" si="16"/>
        <v>0</v>
      </c>
      <c r="BA28" s="258"/>
      <c r="BB28" s="1453"/>
      <c r="BC28" s="1453"/>
      <c r="BD28" s="1453"/>
      <c r="BE28" s="1453"/>
      <c r="BF28" s="1453"/>
      <c r="BG28" s="1453"/>
    </row>
    <row r="29" spans="2:59" ht="15.75" customHeight="1">
      <c r="B29" s="100" t="s">
        <v>17107</v>
      </c>
      <c r="C29" s="101" t="s">
        <v>682</v>
      </c>
      <c r="D29" s="101">
        <v>3</v>
      </c>
      <c r="E29" s="1752"/>
      <c r="F29" s="1752"/>
      <c r="G29" s="1752"/>
      <c r="H29" s="1752"/>
      <c r="I29" s="1752"/>
      <c r="J29" s="1752"/>
      <c r="K29" s="2493"/>
      <c r="L29" s="2381"/>
      <c r="M29" s="2495"/>
      <c r="N29" s="1752"/>
      <c r="O29" s="1752"/>
      <c r="P29" s="1752"/>
      <c r="Q29" s="1752"/>
      <c r="R29" s="1752"/>
      <c r="S29" s="2493"/>
      <c r="T29" s="2378"/>
      <c r="U29" s="2380" t="s">
        <v>10107</v>
      </c>
      <c r="V29" s="1752"/>
      <c r="W29" s="1752"/>
      <c r="X29" s="1752"/>
      <c r="Y29" s="2493"/>
      <c r="Z29" s="88"/>
      <c r="AA29" s="102" t="s">
        <v>10758</v>
      </c>
      <c r="AC29" s="258"/>
      <c r="AD29" s="1319">
        <f t="shared" si="17"/>
        <v>0</v>
      </c>
      <c r="AE29" s="258"/>
      <c r="AF29" s="337">
        <f t="shared" si="18"/>
        <v>0</v>
      </c>
      <c r="AG29" s="337">
        <f t="shared" si="0"/>
        <v>0</v>
      </c>
      <c r="AH29" s="337">
        <f t="shared" si="1"/>
        <v>0</v>
      </c>
      <c r="AI29" s="337">
        <f t="shared" si="2"/>
        <v>0</v>
      </c>
      <c r="AJ29" s="337">
        <f t="shared" si="3"/>
        <v>0</v>
      </c>
      <c r="AK29" s="337">
        <f t="shared" si="4"/>
        <v>0</v>
      </c>
      <c r="AL29" s="337">
        <f t="shared" si="5"/>
        <v>0</v>
      </c>
      <c r="AN29" s="337">
        <f t="shared" si="6"/>
        <v>0</v>
      </c>
      <c r="AO29" s="337">
        <f t="shared" si="7"/>
        <v>0</v>
      </c>
      <c r="AP29" s="337">
        <f t="shared" si="8"/>
        <v>0</v>
      </c>
      <c r="AQ29" s="337">
        <f t="shared" si="9"/>
        <v>0</v>
      </c>
      <c r="AR29" s="337">
        <f t="shared" si="10"/>
        <v>0</v>
      </c>
      <c r="AS29" s="337">
        <f t="shared" si="11"/>
        <v>0</v>
      </c>
      <c r="AT29" s="337">
        <f t="shared" si="12"/>
        <v>0</v>
      </c>
      <c r="AW29" s="337">
        <f t="shared" si="13"/>
        <v>0</v>
      </c>
      <c r="AX29" s="337">
        <f t="shared" si="14"/>
        <v>0</v>
      </c>
      <c r="AY29" s="337">
        <f t="shared" si="15"/>
        <v>0</v>
      </c>
      <c r="AZ29" s="337">
        <f t="shared" si="16"/>
        <v>0</v>
      </c>
      <c r="BA29" s="258"/>
      <c r="BB29" s="1453"/>
      <c r="BC29" s="1453"/>
      <c r="BD29" s="1453"/>
      <c r="BE29" s="1453"/>
      <c r="BF29" s="1453"/>
      <c r="BG29" s="1453"/>
    </row>
    <row r="30" spans="2:59" ht="15.75" customHeight="1">
      <c r="B30" s="100" t="s">
        <v>17108</v>
      </c>
      <c r="C30" s="101" t="s">
        <v>682</v>
      </c>
      <c r="D30" s="101">
        <v>3</v>
      </c>
      <c r="E30" s="1752"/>
      <c r="F30" s="1752"/>
      <c r="G30" s="1752"/>
      <c r="H30" s="1752"/>
      <c r="I30" s="1752"/>
      <c r="J30" s="1752"/>
      <c r="K30" s="2493"/>
      <c r="L30" s="2381"/>
      <c r="M30" s="2495"/>
      <c r="N30" s="1752"/>
      <c r="O30" s="1752"/>
      <c r="P30" s="1752"/>
      <c r="Q30" s="1752"/>
      <c r="R30" s="1752"/>
      <c r="S30" s="2493"/>
      <c r="T30" s="2378"/>
      <c r="U30" s="2380" t="s">
        <v>10107</v>
      </c>
      <c r="V30" s="1752"/>
      <c r="W30" s="1752"/>
      <c r="X30" s="1752"/>
      <c r="Y30" s="2493"/>
      <c r="Z30" s="88"/>
      <c r="AA30" s="102" t="s">
        <v>10759</v>
      </c>
      <c r="AC30" s="258"/>
      <c r="AD30" s="1319">
        <f t="shared" si="17"/>
        <v>0</v>
      </c>
      <c r="AE30" s="258"/>
      <c r="AF30" s="337">
        <f t="shared" si="18"/>
        <v>0</v>
      </c>
      <c r="AG30" s="337">
        <f t="shared" si="0"/>
        <v>0</v>
      </c>
      <c r="AH30" s="337">
        <f t="shared" si="1"/>
        <v>0</v>
      </c>
      <c r="AI30" s="337">
        <f t="shared" si="2"/>
        <v>0</v>
      </c>
      <c r="AJ30" s="337">
        <f t="shared" si="3"/>
        <v>0</v>
      </c>
      <c r="AK30" s="337">
        <f t="shared" si="4"/>
        <v>0</v>
      </c>
      <c r="AL30" s="337">
        <f t="shared" si="5"/>
        <v>0</v>
      </c>
      <c r="AN30" s="337">
        <f t="shared" si="6"/>
        <v>0</v>
      </c>
      <c r="AO30" s="337">
        <f t="shared" si="7"/>
        <v>0</v>
      </c>
      <c r="AP30" s="337">
        <f t="shared" si="8"/>
        <v>0</v>
      </c>
      <c r="AQ30" s="337">
        <f t="shared" si="9"/>
        <v>0</v>
      </c>
      <c r="AR30" s="337">
        <f t="shared" si="10"/>
        <v>0</v>
      </c>
      <c r="AS30" s="337">
        <f t="shared" si="11"/>
        <v>0</v>
      </c>
      <c r="AT30" s="337">
        <f t="shared" si="12"/>
        <v>0</v>
      </c>
      <c r="AW30" s="337">
        <f t="shared" si="13"/>
        <v>0</v>
      </c>
      <c r="AX30" s="337">
        <f t="shared" si="14"/>
        <v>0</v>
      </c>
      <c r="AY30" s="337">
        <f t="shared" si="15"/>
        <v>0</v>
      </c>
      <c r="AZ30" s="337">
        <f t="shared" si="16"/>
        <v>0</v>
      </c>
      <c r="BA30" s="258"/>
      <c r="BB30" s="1453"/>
      <c r="BC30" s="1453"/>
      <c r="BD30" s="1453"/>
      <c r="BE30" s="1453"/>
      <c r="BF30" s="1453"/>
      <c r="BG30" s="1453"/>
    </row>
    <row r="31" spans="2:59" ht="15.75" customHeight="1">
      <c r="B31" s="100" t="s">
        <v>17109</v>
      </c>
      <c r="C31" s="101" t="s">
        <v>682</v>
      </c>
      <c r="D31" s="101">
        <v>3</v>
      </c>
      <c r="E31" s="1752"/>
      <c r="F31" s="1752"/>
      <c r="G31" s="1752"/>
      <c r="H31" s="1752"/>
      <c r="I31" s="1752"/>
      <c r="J31" s="1752"/>
      <c r="K31" s="2493"/>
      <c r="L31" s="2381"/>
      <c r="M31" s="2495"/>
      <c r="N31" s="1752"/>
      <c r="O31" s="1752"/>
      <c r="P31" s="1752"/>
      <c r="Q31" s="1752"/>
      <c r="R31" s="1752"/>
      <c r="S31" s="2493"/>
      <c r="T31" s="2378"/>
      <c r="U31" s="2380" t="s">
        <v>10107</v>
      </c>
      <c r="V31" s="1752"/>
      <c r="W31" s="1752"/>
      <c r="X31" s="1752"/>
      <c r="Y31" s="2493"/>
      <c r="Z31" s="88"/>
      <c r="AA31" s="102" t="s">
        <v>10760</v>
      </c>
      <c r="AC31" s="258"/>
      <c r="AD31" s="1319">
        <f t="shared" si="17"/>
        <v>0</v>
      </c>
      <c r="AE31" s="258"/>
      <c r="AF31" s="337">
        <f t="shared" si="18"/>
        <v>0</v>
      </c>
      <c r="AG31" s="337">
        <f t="shared" si="0"/>
        <v>0</v>
      </c>
      <c r="AH31" s="337">
        <f t="shared" si="1"/>
        <v>0</v>
      </c>
      <c r="AI31" s="337">
        <f t="shared" si="2"/>
        <v>0</v>
      </c>
      <c r="AJ31" s="337">
        <f t="shared" si="3"/>
        <v>0</v>
      </c>
      <c r="AK31" s="337">
        <f t="shared" si="4"/>
        <v>0</v>
      </c>
      <c r="AL31" s="337">
        <f t="shared" si="5"/>
        <v>0</v>
      </c>
      <c r="AN31" s="337">
        <f t="shared" si="6"/>
        <v>0</v>
      </c>
      <c r="AO31" s="337">
        <f t="shared" si="7"/>
        <v>0</v>
      </c>
      <c r="AP31" s="337">
        <f t="shared" si="8"/>
        <v>0</v>
      </c>
      <c r="AQ31" s="337">
        <f t="shared" si="9"/>
        <v>0</v>
      </c>
      <c r="AR31" s="337">
        <f t="shared" si="10"/>
        <v>0</v>
      </c>
      <c r="AS31" s="337">
        <f t="shared" si="11"/>
        <v>0</v>
      </c>
      <c r="AT31" s="337">
        <f t="shared" si="12"/>
        <v>0</v>
      </c>
      <c r="AW31" s="337">
        <f t="shared" si="13"/>
        <v>0</v>
      </c>
      <c r="AX31" s="337">
        <f t="shared" si="14"/>
        <v>0</v>
      </c>
      <c r="AY31" s="337">
        <f t="shared" si="15"/>
        <v>0</v>
      </c>
      <c r="AZ31" s="337">
        <f t="shared" si="16"/>
        <v>0</v>
      </c>
      <c r="BA31" s="258"/>
      <c r="BB31" s="1453"/>
      <c r="BC31" s="1453"/>
      <c r="BD31" s="1453"/>
      <c r="BE31" s="1453"/>
      <c r="BF31" s="1453"/>
      <c r="BG31" s="1453"/>
    </row>
    <row r="32" spans="2:59" ht="15.75" customHeight="1">
      <c r="B32" s="100" t="s">
        <v>17110</v>
      </c>
      <c r="C32" s="101" t="s">
        <v>682</v>
      </c>
      <c r="D32" s="101">
        <v>3</v>
      </c>
      <c r="E32" s="1752"/>
      <c r="F32" s="1752"/>
      <c r="G32" s="1752"/>
      <c r="H32" s="1752"/>
      <c r="I32" s="1752"/>
      <c r="J32" s="1752"/>
      <c r="K32" s="2493"/>
      <c r="L32" s="2381"/>
      <c r="M32" s="2495"/>
      <c r="N32" s="1752"/>
      <c r="O32" s="1752"/>
      <c r="P32" s="1752"/>
      <c r="Q32" s="1752"/>
      <c r="R32" s="1752"/>
      <c r="S32" s="2493"/>
      <c r="T32" s="2378"/>
      <c r="U32" s="2380" t="s">
        <v>10107</v>
      </c>
      <c r="V32" s="1752"/>
      <c r="W32" s="1752"/>
      <c r="X32" s="1752"/>
      <c r="Y32" s="2493"/>
      <c r="Z32" s="88"/>
      <c r="AA32" s="102" t="s">
        <v>10761</v>
      </c>
      <c r="AC32" s="258"/>
      <c r="AD32" s="1319">
        <f t="shared" si="17"/>
        <v>0</v>
      </c>
      <c r="AE32" s="258"/>
      <c r="AF32" s="337">
        <f t="shared" si="18"/>
        <v>0</v>
      </c>
      <c r="AG32" s="337">
        <f t="shared" si="0"/>
        <v>0</v>
      </c>
      <c r="AH32" s="337">
        <f t="shared" si="1"/>
        <v>0</v>
      </c>
      <c r="AI32" s="337">
        <f t="shared" si="2"/>
        <v>0</v>
      </c>
      <c r="AJ32" s="337">
        <f t="shared" si="3"/>
        <v>0</v>
      </c>
      <c r="AK32" s="337">
        <f t="shared" si="4"/>
        <v>0</v>
      </c>
      <c r="AL32" s="337">
        <f t="shared" si="5"/>
        <v>0</v>
      </c>
      <c r="AN32" s="337">
        <f t="shared" si="6"/>
        <v>0</v>
      </c>
      <c r="AO32" s="337">
        <f t="shared" si="7"/>
        <v>0</v>
      </c>
      <c r="AP32" s="337">
        <f t="shared" si="8"/>
        <v>0</v>
      </c>
      <c r="AQ32" s="337">
        <f t="shared" si="9"/>
        <v>0</v>
      </c>
      <c r="AR32" s="337">
        <f t="shared" si="10"/>
        <v>0</v>
      </c>
      <c r="AS32" s="337">
        <f t="shared" si="11"/>
        <v>0</v>
      </c>
      <c r="AT32" s="337">
        <f t="shared" si="12"/>
        <v>0</v>
      </c>
      <c r="AW32" s="337">
        <f t="shared" si="13"/>
        <v>0</v>
      </c>
      <c r="AX32" s="337">
        <f t="shared" si="14"/>
        <v>0</v>
      </c>
      <c r="AY32" s="337">
        <f t="shared" si="15"/>
        <v>0</v>
      </c>
      <c r="AZ32" s="337">
        <f t="shared" si="16"/>
        <v>0</v>
      </c>
      <c r="BA32" s="258"/>
      <c r="BB32" s="1453"/>
      <c r="BC32" s="1453"/>
      <c r="BD32" s="1453"/>
      <c r="BE32" s="1453"/>
      <c r="BF32" s="1453"/>
      <c r="BG32" s="1453"/>
    </row>
    <row r="33" spans="2:59" ht="15.75" customHeight="1">
      <c r="B33" s="100" t="s">
        <v>17111</v>
      </c>
      <c r="C33" s="101" t="s">
        <v>682</v>
      </c>
      <c r="D33" s="101">
        <v>3</v>
      </c>
      <c r="E33" s="1752"/>
      <c r="F33" s="1752"/>
      <c r="G33" s="1752"/>
      <c r="H33" s="1752"/>
      <c r="I33" s="1752"/>
      <c r="J33" s="1752"/>
      <c r="K33" s="2493"/>
      <c r="L33" s="2381"/>
      <c r="M33" s="2495"/>
      <c r="N33" s="1752"/>
      <c r="O33" s="1752"/>
      <c r="P33" s="1752"/>
      <c r="Q33" s="1752"/>
      <c r="R33" s="1752"/>
      <c r="S33" s="2493"/>
      <c r="T33" s="2378"/>
      <c r="U33" s="2380" t="s">
        <v>10107</v>
      </c>
      <c r="V33" s="1752"/>
      <c r="W33" s="1752"/>
      <c r="X33" s="1752"/>
      <c r="Y33" s="2493"/>
      <c r="Z33" s="88"/>
      <c r="AA33" s="102" t="s">
        <v>10762</v>
      </c>
      <c r="AC33" s="258"/>
      <c r="AD33" s="1319">
        <f t="shared" si="17"/>
        <v>0</v>
      </c>
      <c r="AE33" s="258"/>
      <c r="AF33" s="337">
        <f t="shared" si="18"/>
        <v>0</v>
      </c>
      <c r="AG33" s="337">
        <f t="shared" si="0"/>
        <v>0</v>
      </c>
      <c r="AH33" s="337">
        <f t="shared" si="1"/>
        <v>0</v>
      </c>
      <c r="AI33" s="337">
        <f t="shared" si="2"/>
        <v>0</v>
      </c>
      <c r="AJ33" s="337">
        <f t="shared" si="3"/>
        <v>0</v>
      </c>
      <c r="AK33" s="337">
        <f t="shared" si="4"/>
        <v>0</v>
      </c>
      <c r="AL33" s="337">
        <f t="shared" si="5"/>
        <v>0</v>
      </c>
      <c r="AN33" s="337">
        <f t="shared" si="6"/>
        <v>0</v>
      </c>
      <c r="AO33" s="337">
        <f t="shared" si="7"/>
        <v>0</v>
      </c>
      <c r="AP33" s="337">
        <f t="shared" si="8"/>
        <v>0</v>
      </c>
      <c r="AQ33" s="337">
        <f t="shared" si="9"/>
        <v>0</v>
      </c>
      <c r="AR33" s="337">
        <f t="shared" si="10"/>
        <v>0</v>
      </c>
      <c r="AS33" s="337">
        <f t="shared" si="11"/>
        <v>0</v>
      </c>
      <c r="AT33" s="337">
        <f t="shared" si="12"/>
        <v>0</v>
      </c>
      <c r="AW33" s="337">
        <f t="shared" si="13"/>
        <v>0</v>
      </c>
      <c r="AX33" s="337">
        <f t="shared" si="14"/>
        <v>0</v>
      </c>
      <c r="AY33" s="337">
        <f t="shared" si="15"/>
        <v>0</v>
      </c>
      <c r="AZ33" s="337">
        <f t="shared" si="16"/>
        <v>0</v>
      </c>
      <c r="BA33" s="258"/>
      <c r="BB33" s="1453"/>
      <c r="BC33" s="1453"/>
      <c r="BD33" s="1453"/>
      <c r="BE33" s="1453"/>
      <c r="BF33" s="1453"/>
      <c r="BG33" s="1453"/>
    </row>
    <row r="34" spans="2:59" ht="15.75" customHeight="1">
      <c r="B34" s="100" t="s">
        <v>17112</v>
      </c>
      <c r="C34" s="101" t="s">
        <v>682</v>
      </c>
      <c r="D34" s="101">
        <v>3</v>
      </c>
      <c r="E34" s="1752"/>
      <c r="F34" s="1752"/>
      <c r="G34" s="1752"/>
      <c r="H34" s="1752"/>
      <c r="I34" s="1752"/>
      <c r="J34" s="1752"/>
      <c r="K34" s="2493"/>
      <c r="L34" s="2381"/>
      <c r="M34" s="2495"/>
      <c r="N34" s="1752"/>
      <c r="O34" s="1752"/>
      <c r="P34" s="1752"/>
      <c r="Q34" s="1752"/>
      <c r="R34" s="1752"/>
      <c r="S34" s="2493"/>
      <c r="T34" s="2378"/>
      <c r="U34" s="2380" t="s">
        <v>10107</v>
      </c>
      <c r="V34" s="1752"/>
      <c r="W34" s="1752"/>
      <c r="X34" s="1752"/>
      <c r="Y34" s="2493"/>
      <c r="Z34" s="88"/>
      <c r="AA34" s="102" t="s">
        <v>10763</v>
      </c>
      <c r="AC34" s="258"/>
      <c r="AD34" s="1319">
        <f t="shared" si="17"/>
        <v>0</v>
      </c>
      <c r="AE34" s="258"/>
      <c r="AF34" s="337">
        <f t="shared" si="18"/>
        <v>0</v>
      </c>
      <c r="AG34" s="337">
        <f t="shared" si="0"/>
        <v>0</v>
      </c>
      <c r="AH34" s="337">
        <f t="shared" si="1"/>
        <v>0</v>
      </c>
      <c r="AI34" s="337">
        <f t="shared" si="2"/>
        <v>0</v>
      </c>
      <c r="AJ34" s="337">
        <f t="shared" si="3"/>
        <v>0</v>
      </c>
      <c r="AK34" s="337">
        <f t="shared" si="4"/>
        <v>0</v>
      </c>
      <c r="AL34" s="337">
        <f t="shared" si="5"/>
        <v>0</v>
      </c>
      <c r="AN34" s="337">
        <f t="shared" si="6"/>
        <v>0</v>
      </c>
      <c r="AO34" s="337">
        <f t="shared" si="7"/>
        <v>0</v>
      </c>
      <c r="AP34" s="337">
        <f t="shared" si="8"/>
        <v>0</v>
      </c>
      <c r="AQ34" s="337">
        <f t="shared" si="9"/>
        <v>0</v>
      </c>
      <c r="AR34" s="337">
        <f t="shared" si="10"/>
        <v>0</v>
      </c>
      <c r="AS34" s="337">
        <f t="shared" si="11"/>
        <v>0</v>
      </c>
      <c r="AT34" s="337">
        <f t="shared" si="12"/>
        <v>0</v>
      </c>
      <c r="AW34" s="337">
        <f t="shared" si="13"/>
        <v>0</v>
      </c>
      <c r="AX34" s="337">
        <f t="shared" si="14"/>
        <v>0</v>
      </c>
      <c r="AY34" s="337">
        <f t="shared" si="15"/>
        <v>0</v>
      </c>
      <c r="AZ34" s="337">
        <f t="shared" si="16"/>
        <v>0</v>
      </c>
      <c r="BA34" s="258"/>
      <c r="BB34" s="1453"/>
      <c r="BC34" s="1453"/>
      <c r="BD34" s="1453"/>
      <c r="BE34" s="1453"/>
      <c r="BF34" s="1453"/>
      <c r="BG34" s="1453"/>
    </row>
    <row r="35" spans="2:59" ht="15.75" customHeight="1">
      <c r="B35" s="100" t="s">
        <v>17113</v>
      </c>
      <c r="C35" s="101" t="s">
        <v>682</v>
      </c>
      <c r="D35" s="101">
        <v>3</v>
      </c>
      <c r="E35" s="1752"/>
      <c r="F35" s="1752"/>
      <c r="G35" s="1752"/>
      <c r="H35" s="1752"/>
      <c r="I35" s="1752"/>
      <c r="J35" s="1752"/>
      <c r="K35" s="2493"/>
      <c r="L35" s="2381"/>
      <c r="M35" s="2495"/>
      <c r="N35" s="1752"/>
      <c r="O35" s="1752"/>
      <c r="P35" s="1752"/>
      <c r="Q35" s="1752"/>
      <c r="R35" s="1752"/>
      <c r="S35" s="2493"/>
      <c r="T35" s="2378"/>
      <c r="U35" s="2380" t="s">
        <v>10107</v>
      </c>
      <c r="V35" s="1752"/>
      <c r="W35" s="1752"/>
      <c r="X35" s="1752"/>
      <c r="Y35" s="2493"/>
      <c r="Z35" s="88"/>
      <c r="AA35" s="102" t="s">
        <v>10764</v>
      </c>
      <c r="AC35" s="258"/>
      <c r="AD35" s="1319">
        <f t="shared" si="17"/>
        <v>0</v>
      </c>
      <c r="AE35" s="258"/>
      <c r="AF35" s="337">
        <f t="shared" si="18"/>
        <v>0</v>
      </c>
      <c r="AG35" s="337">
        <f t="shared" si="0"/>
        <v>0</v>
      </c>
      <c r="AH35" s="337">
        <f t="shared" si="1"/>
        <v>0</v>
      </c>
      <c r="AI35" s="337">
        <f t="shared" si="2"/>
        <v>0</v>
      </c>
      <c r="AJ35" s="337">
        <f t="shared" si="3"/>
        <v>0</v>
      </c>
      <c r="AK35" s="337">
        <f t="shared" si="4"/>
        <v>0</v>
      </c>
      <c r="AL35" s="337">
        <f t="shared" si="5"/>
        <v>0</v>
      </c>
      <c r="AN35" s="337">
        <f t="shared" si="6"/>
        <v>0</v>
      </c>
      <c r="AO35" s="337">
        <f t="shared" si="7"/>
        <v>0</v>
      </c>
      <c r="AP35" s="337">
        <f t="shared" si="8"/>
        <v>0</v>
      </c>
      <c r="AQ35" s="337">
        <f t="shared" si="9"/>
        <v>0</v>
      </c>
      <c r="AR35" s="337">
        <f t="shared" si="10"/>
        <v>0</v>
      </c>
      <c r="AS35" s="337">
        <f t="shared" si="11"/>
        <v>0</v>
      </c>
      <c r="AT35" s="337">
        <f t="shared" si="12"/>
        <v>0</v>
      </c>
      <c r="AW35" s="337">
        <f t="shared" si="13"/>
        <v>0</v>
      </c>
      <c r="AX35" s="337">
        <f t="shared" si="14"/>
        <v>0</v>
      </c>
      <c r="AY35" s="337">
        <f t="shared" si="15"/>
        <v>0</v>
      </c>
      <c r="AZ35" s="337">
        <f t="shared" si="16"/>
        <v>0</v>
      </c>
      <c r="BA35" s="258"/>
      <c r="BB35" s="1453"/>
      <c r="BC35" s="1453"/>
      <c r="BD35" s="1453"/>
      <c r="BE35" s="1453"/>
      <c r="BF35" s="1453"/>
      <c r="BG35" s="1453"/>
    </row>
    <row r="36" spans="2:59" ht="15.75" customHeight="1">
      <c r="B36" s="100" t="s">
        <v>17114</v>
      </c>
      <c r="C36" s="101" t="s">
        <v>682</v>
      </c>
      <c r="D36" s="101">
        <v>3</v>
      </c>
      <c r="E36" s="1752"/>
      <c r="F36" s="1752"/>
      <c r="G36" s="1752"/>
      <c r="H36" s="1752"/>
      <c r="I36" s="1752"/>
      <c r="J36" s="1752"/>
      <c r="K36" s="2493"/>
      <c r="L36" s="2381"/>
      <c r="M36" s="2495"/>
      <c r="N36" s="1752"/>
      <c r="O36" s="1752"/>
      <c r="P36" s="1752"/>
      <c r="Q36" s="1752"/>
      <c r="R36" s="1752"/>
      <c r="S36" s="2493"/>
      <c r="T36" s="2378"/>
      <c r="U36" s="2380" t="s">
        <v>10107</v>
      </c>
      <c r="V36" s="1752"/>
      <c r="W36" s="1752"/>
      <c r="X36" s="1752"/>
      <c r="Y36" s="2493"/>
      <c r="Z36" s="88"/>
      <c r="AA36" s="102" t="s">
        <v>10765</v>
      </c>
      <c r="AC36" s="258"/>
      <c r="AD36" s="1319">
        <f t="shared" si="17"/>
        <v>0</v>
      </c>
      <c r="AE36" s="258"/>
      <c r="AF36" s="337">
        <f t="shared" si="18"/>
        <v>0</v>
      </c>
      <c r="AG36" s="337">
        <f t="shared" si="0"/>
        <v>0</v>
      </c>
      <c r="AH36" s="337">
        <f t="shared" si="1"/>
        <v>0</v>
      </c>
      <c r="AI36" s="337">
        <f t="shared" si="2"/>
        <v>0</v>
      </c>
      <c r="AJ36" s="337">
        <f t="shared" si="3"/>
        <v>0</v>
      </c>
      <c r="AK36" s="337">
        <f t="shared" si="4"/>
        <v>0</v>
      </c>
      <c r="AL36" s="337">
        <f t="shared" si="5"/>
        <v>0</v>
      </c>
      <c r="AN36" s="337">
        <f t="shared" si="6"/>
        <v>0</v>
      </c>
      <c r="AO36" s="337">
        <f t="shared" si="7"/>
        <v>0</v>
      </c>
      <c r="AP36" s="337">
        <f t="shared" si="8"/>
        <v>0</v>
      </c>
      <c r="AQ36" s="337">
        <f t="shared" si="9"/>
        <v>0</v>
      </c>
      <c r="AR36" s="337">
        <f t="shared" si="10"/>
        <v>0</v>
      </c>
      <c r="AS36" s="337">
        <f t="shared" si="11"/>
        <v>0</v>
      </c>
      <c r="AT36" s="337">
        <f t="shared" si="12"/>
        <v>0</v>
      </c>
      <c r="AW36" s="337">
        <f t="shared" si="13"/>
        <v>0</v>
      </c>
      <c r="AX36" s="337">
        <f t="shared" si="14"/>
        <v>0</v>
      </c>
      <c r="AY36" s="337">
        <f t="shared" si="15"/>
        <v>0</v>
      </c>
      <c r="AZ36" s="337">
        <f t="shared" si="16"/>
        <v>0</v>
      </c>
      <c r="BA36" s="258"/>
      <c r="BB36" s="1453"/>
      <c r="BC36" s="1453"/>
      <c r="BD36" s="1453"/>
      <c r="BE36" s="1453"/>
      <c r="BF36" s="1453"/>
      <c r="BG36" s="1453"/>
    </row>
    <row r="37" spans="2:59" ht="15.75" customHeight="1">
      <c r="B37" s="100" t="s">
        <v>17115</v>
      </c>
      <c r="C37" s="101" t="s">
        <v>682</v>
      </c>
      <c r="D37" s="101">
        <v>3</v>
      </c>
      <c r="E37" s="1752"/>
      <c r="F37" s="1752"/>
      <c r="G37" s="1752"/>
      <c r="H37" s="1752"/>
      <c r="I37" s="1752"/>
      <c r="J37" s="1752"/>
      <c r="K37" s="2493"/>
      <c r="L37" s="2381"/>
      <c r="M37" s="2495"/>
      <c r="N37" s="1752"/>
      <c r="O37" s="1752"/>
      <c r="P37" s="1752"/>
      <c r="Q37" s="1752"/>
      <c r="R37" s="1752"/>
      <c r="S37" s="2493"/>
      <c r="T37" s="2378"/>
      <c r="U37" s="2380" t="s">
        <v>10107</v>
      </c>
      <c r="V37" s="1752"/>
      <c r="W37" s="1752"/>
      <c r="X37" s="1752"/>
      <c r="Y37" s="2493"/>
      <c r="Z37" s="88"/>
      <c r="AA37" s="102" t="s">
        <v>10766</v>
      </c>
      <c r="AC37" s="258"/>
      <c r="AD37" s="1319">
        <f t="shared" si="17"/>
        <v>0</v>
      </c>
      <c r="AE37" s="258"/>
      <c r="AF37" s="337">
        <f t="shared" si="18"/>
        <v>0</v>
      </c>
      <c r="AG37" s="337">
        <f t="shared" si="0"/>
        <v>0</v>
      </c>
      <c r="AH37" s="337">
        <f t="shared" si="1"/>
        <v>0</v>
      </c>
      <c r="AI37" s="337">
        <f t="shared" si="2"/>
        <v>0</v>
      </c>
      <c r="AJ37" s="337">
        <f t="shared" si="3"/>
        <v>0</v>
      </c>
      <c r="AK37" s="337">
        <f t="shared" si="4"/>
        <v>0</v>
      </c>
      <c r="AL37" s="337">
        <f t="shared" si="5"/>
        <v>0</v>
      </c>
      <c r="AN37" s="337">
        <f t="shared" si="6"/>
        <v>0</v>
      </c>
      <c r="AO37" s="337">
        <f t="shared" si="7"/>
        <v>0</v>
      </c>
      <c r="AP37" s="337">
        <f t="shared" si="8"/>
        <v>0</v>
      </c>
      <c r="AQ37" s="337">
        <f t="shared" si="9"/>
        <v>0</v>
      </c>
      <c r="AR37" s="337">
        <f t="shared" si="10"/>
        <v>0</v>
      </c>
      <c r="AS37" s="337">
        <f t="shared" si="11"/>
        <v>0</v>
      </c>
      <c r="AT37" s="337">
        <f t="shared" si="12"/>
        <v>0</v>
      </c>
      <c r="AW37" s="337">
        <f t="shared" si="13"/>
        <v>0</v>
      </c>
      <c r="AX37" s="337">
        <f t="shared" si="14"/>
        <v>0</v>
      </c>
      <c r="AY37" s="337">
        <f t="shared" si="15"/>
        <v>0</v>
      </c>
      <c r="AZ37" s="337">
        <f t="shared" si="16"/>
        <v>0</v>
      </c>
      <c r="BA37" s="258"/>
      <c r="BB37" s="1453"/>
      <c r="BC37" s="1453"/>
      <c r="BD37" s="1453"/>
      <c r="BE37" s="1453"/>
      <c r="BF37" s="1453"/>
      <c r="BG37" s="1453"/>
    </row>
    <row r="38" spans="2:59" ht="15.75" customHeight="1">
      <c r="B38" s="100" t="s">
        <v>17116</v>
      </c>
      <c r="C38" s="101" t="s">
        <v>682</v>
      </c>
      <c r="D38" s="101">
        <v>3</v>
      </c>
      <c r="E38" s="1752"/>
      <c r="F38" s="1752"/>
      <c r="G38" s="1752"/>
      <c r="H38" s="1752"/>
      <c r="I38" s="1752"/>
      <c r="J38" s="1752"/>
      <c r="K38" s="2493"/>
      <c r="L38" s="2381"/>
      <c r="M38" s="2495"/>
      <c r="N38" s="1752"/>
      <c r="O38" s="1752"/>
      <c r="P38" s="1752"/>
      <c r="Q38" s="1752"/>
      <c r="R38" s="1752"/>
      <c r="S38" s="2493"/>
      <c r="T38" s="2378"/>
      <c r="U38" s="2380" t="s">
        <v>10107</v>
      </c>
      <c r="V38" s="1752"/>
      <c r="W38" s="1752"/>
      <c r="X38" s="1752"/>
      <c r="Y38" s="2493"/>
      <c r="Z38" s="88"/>
      <c r="AA38" s="102" t="s">
        <v>10767</v>
      </c>
      <c r="AC38" s="258"/>
      <c r="AD38" s="1319">
        <f t="shared" si="17"/>
        <v>0</v>
      </c>
      <c r="AE38" s="258"/>
      <c r="AF38" s="337">
        <f t="shared" si="18"/>
        <v>0</v>
      </c>
      <c r="AG38" s="337">
        <f t="shared" si="0"/>
        <v>0</v>
      </c>
      <c r="AH38" s="337">
        <f t="shared" si="1"/>
        <v>0</v>
      </c>
      <c r="AI38" s="337">
        <f t="shared" si="2"/>
        <v>0</v>
      </c>
      <c r="AJ38" s="337">
        <f t="shared" si="3"/>
        <v>0</v>
      </c>
      <c r="AK38" s="337">
        <f t="shared" si="4"/>
        <v>0</v>
      </c>
      <c r="AL38" s="337">
        <f t="shared" si="5"/>
        <v>0</v>
      </c>
      <c r="AN38" s="337">
        <f t="shared" si="6"/>
        <v>0</v>
      </c>
      <c r="AO38" s="337">
        <f t="shared" si="7"/>
        <v>0</v>
      </c>
      <c r="AP38" s="337">
        <f t="shared" si="8"/>
        <v>0</v>
      </c>
      <c r="AQ38" s="337">
        <f t="shared" si="9"/>
        <v>0</v>
      </c>
      <c r="AR38" s="337">
        <f t="shared" si="10"/>
        <v>0</v>
      </c>
      <c r="AS38" s="337">
        <f t="shared" si="11"/>
        <v>0</v>
      </c>
      <c r="AT38" s="337">
        <f t="shared" si="12"/>
        <v>0</v>
      </c>
      <c r="AW38" s="337">
        <f t="shared" si="13"/>
        <v>0</v>
      </c>
      <c r="AX38" s="337">
        <f t="shared" si="14"/>
        <v>0</v>
      </c>
      <c r="AY38" s="337">
        <f t="shared" si="15"/>
        <v>0</v>
      </c>
      <c r="AZ38" s="337">
        <f t="shared" si="16"/>
        <v>0</v>
      </c>
      <c r="BA38" s="258"/>
      <c r="BB38" s="1453"/>
      <c r="BC38" s="1453"/>
      <c r="BD38" s="1453"/>
      <c r="BE38" s="1453"/>
      <c r="BF38" s="1453"/>
      <c r="BG38" s="1453"/>
    </row>
    <row r="39" spans="2:59" ht="15.75" customHeight="1">
      <c r="B39" s="100" t="s">
        <v>17117</v>
      </c>
      <c r="C39" s="101" t="s">
        <v>682</v>
      </c>
      <c r="D39" s="101">
        <v>3</v>
      </c>
      <c r="E39" s="1752"/>
      <c r="F39" s="1752"/>
      <c r="G39" s="1752"/>
      <c r="H39" s="1752"/>
      <c r="I39" s="1752"/>
      <c r="J39" s="1752"/>
      <c r="K39" s="2493"/>
      <c r="L39" s="2381"/>
      <c r="M39" s="2495"/>
      <c r="N39" s="1752"/>
      <c r="O39" s="1752"/>
      <c r="P39" s="1752"/>
      <c r="Q39" s="1752"/>
      <c r="R39" s="1752"/>
      <c r="S39" s="2493"/>
      <c r="T39" s="2378"/>
      <c r="U39" s="2380" t="s">
        <v>10107</v>
      </c>
      <c r="V39" s="1752"/>
      <c r="W39" s="1752"/>
      <c r="X39" s="1752"/>
      <c r="Y39" s="2493"/>
      <c r="Z39" s="88"/>
      <c r="AA39" s="102" t="s">
        <v>10768</v>
      </c>
      <c r="AC39" s="258"/>
      <c r="AD39" s="1319">
        <f t="shared" si="17"/>
        <v>0</v>
      </c>
      <c r="AE39" s="258"/>
      <c r="AF39" s="337">
        <f t="shared" si="18"/>
        <v>0</v>
      </c>
      <c r="AG39" s="337">
        <f t="shared" si="0"/>
        <v>0</v>
      </c>
      <c r="AH39" s="337">
        <f t="shared" si="1"/>
        <v>0</v>
      </c>
      <c r="AI39" s="337">
        <f t="shared" si="2"/>
        <v>0</v>
      </c>
      <c r="AJ39" s="337">
        <f t="shared" si="3"/>
        <v>0</v>
      </c>
      <c r="AK39" s="337">
        <f t="shared" si="4"/>
        <v>0</v>
      </c>
      <c r="AL39" s="337">
        <f t="shared" si="5"/>
        <v>0</v>
      </c>
      <c r="AN39" s="337">
        <f t="shared" si="6"/>
        <v>0</v>
      </c>
      <c r="AO39" s="337">
        <f t="shared" si="7"/>
        <v>0</v>
      </c>
      <c r="AP39" s="337">
        <f t="shared" si="8"/>
        <v>0</v>
      </c>
      <c r="AQ39" s="337">
        <f t="shared" si="9"/>
        <v>0</v>
      </c>
      <c r="AR39" s="337">
        <f t="shared" si="10"/>
        <v>0</v>
      </c>
      <c r="AS39" s="337">
        <f t="shared" si="11"/>
        <v>0</v>
      </c>
      <c r="AT39" s="337">
        <f t="shared" si="12"/>
        <v>0</v>
      </c>
      <c r="AW39" s="337">
        <f t="shared" si="13"/>
        <v>0</v>
      </c>
      <c r="AX39" s="337">
        <f t="shared" si="14"/>
        <v>0</v>
      </c>
      <c r="AY39" s="337">
        <f t="shared" si="15"/>
        <v>0</v>
      </c>
      <c r="AZ39" s="337">
        <f t="shared" si="16"/>
        <v>0</v>
      </c>
      <c r="BA39" s="258"/>
      <c r="BB39" s="1453"/>
      <c r="BC39" s="1453"/>
      <c r="BD39" s="1453"/>
      <c r="BE39" s="1453"/>
      <c r="BF39" s="1453"/>
      <c r="BG39" s="1453"/>
    </row>
    <row r="40" spans="2:59" ht="15.75" customHeight="1">
      <c r="B40" s="100" t="s">
        <v>17118</v>
      </c>
      <c r="C40" s="101" t="s">
        <v>682</v>
      </c>
      <c r="D40" s="101">
        <v>3</v>
      </c>
      <c r="E40" s="1752"/>
      <c r="F40" s="1752"/>
      <c r="G40" s="1752"/>
      <c r="H40" s="1752"/>
      <c r="I40" s="1752"/>
      <c r="J40" s="1752"/>
      <c r="K40" s="2493"/>
      <c r="L40" s="2381"/>
      <c r="M40" s="2495"/>
      <c r="N40" s="1752"/>
      <c r="O40" s="1752"/>
      <c r="P40" s="1752"/>
      <c r="Q40" s="1752"/>
      <c r="R40" s="1752"/>
      <c r="S40" s="2493"/>
      <c r="T40" s="2378"/>
      <c r="U40" s="2380" t="s">
        <v>10107</v>
      </c>
      <c r="V40" s="1752"/>
      <c r="W40" s="1752"/>
      <c r="X40" s="1752"/>
      <c r="Y40" s="2493"/>
      <c r="Z40" s="88"/>
      <c r="AA40" s="102" t="s">
        <v>10769</v>
      </c>
      <c r="AC40" s="258"/>
      <c r="AD40" s="1319">
        <f t="shared" si="17"/>
        <v>0</v>
      </c>
      <c r="AE40" s="258"/>
      <c r="AF40" s="337">
        <f t="shared" si="18"/>
        <v>0</v>
      </c>
      <c r="AG40" s="337">
        <f t="shared" si="0"/>
        <v>0</v>
      </c>
      <c r="AH40" s="337">
        <f t="shared" si="1"/>
        <v>0</v>
      </c>
      <c r="AI40" s="337">
        <f t="shared" si="2"/>
        <v>0</v>
      </c>
      <c r="AJ40" s="337">
        <f t="shared" si="3"/>
        <v>0</v>
      </c>
      <c r="AK40" s="337">
        <f t="shared" si="4"/>
        <v>0</v>
      </c>
      <c r="AL40" s="337">
        <f t="shared" si="5"/>
        <v>0</v>
      </c>
      <c r="AN40" s="337">
        <f t="shared" si="6"/>
        <v>0</v>
      </c>
      <c r="AO40" s="337">
        <f t="shared" si="7"/>
        <v>0</v>
      </c>
      <c r="AP40" s="337">
        <f t="shared" si="8"/>
        <v>0</v>
      </c>
      <c r="AQ40" s="337">
        <f t="shared" si="9"/>
        <v>0</v>
      </c>
      <c r="AR40" s="337">
        <f t="shared" si="10"/>
        <v>0</v>
      </c>
      <c r="AS40" s="337">
        <f t="shared" si="11"/>
        <v>0</v>
      </c>
      <c r="AT40" s="337">
        <f t="shared" si="12"/>
        <v>0</v>
      </c>
      <c r="AW40" s="337">
        <f t="shared" si="13"/>
        <v>0</v>
      </c>
      <c r="AX40" s="337">
        <f t="shared" si="14"/>
        <v>0</v>
      </c>
      <c r="AY40" s="337">
        <f t="shared" si="15"/>
        <v>0</v>
      </c>
      <c r="AZ40" s="337">
        <f t="shared" si="16"/>
        <v>0</v>
      </c>
      <c r="BA40" s="258"/>
      <c r="BB40" s="1453"/>
      <c r="BC40" s="1453"/>
      <c r="BD40" s="1453"/>
      <c r="BE40" s="1453"/>
      <c r="BF40" s="1453"/>
      <c r="BG40" s="1453"/>
    </row>
    <row r="41" spans="2:59" ht="15.75" customHeight="1">
      <c r="B41" s="100" t="s">
        <v>17119</v>
      </c>
      <c r="C41" s="101" t="s">
        <v>682</v>
      </c>
      <c r="D41" s="101">
        <v>3</v>
      </c>
      <c r="E41" s="1752"/>
      <c r="F41" s="1752"/>
      <c r="G41" s="1752"/>
      <c r="H41" s="1752"/>
      <c r="I41" s="1752"/>
      <c r="J41" s="1752"/>
      <c r="K41" s="2493"/>
      <c r="L41" s="2381"/>
      <c r="M41" s="2495"/>
      <c r="N41" s="1752"/>
      <c r="O41" s="1752"/>
      <c r="P41" s="1752"/>
      <c r="Q41" s="1752"/>
      <c r="R41" s="1752"/>
      <c r="S41" s="2493"/>
      <c r="T41" s="2378"/>
      <c r="U41" s="2380" t="s">
        <v>10107</v>
      </c>
      <c r="V41" s="1752"/>
      <c r="W41" s="1752"/>
      <c r="X41" s="1752"/>
      <c r="Y41" s="2493"/>
      <c r="Z41" s="88"/>
      <c r="AA41" s="102" t="s">
        <v>10770</v>
      </c>
      <c r="AC41" s="258"/>
      <c r="AD41" s="1319">
        <f t="shared" si="17"/>
        <v>0</v>
      </c>
      <c r="AE41" s="258"/>
      <c r="AF41" s="337">
        <f t="shared" si="18"/>
        <v>0</v>
      </c>
      <c r="AG41" s="337">
        <f t="shared" si="0"/>
        <v>0</v>
      </c>
      <c r="AH41" s="337">
        <f t="shared" si="1"/>
        <v>0</v>
      </c>
      <c r="AI41" s="337">
        <f t="shared" si="2"/>
        <v>0</v>
      </c>
      <c r="AJ41" s="337">
        <f t="shared" si="3"/>
        <v>0</v>
      </c>
      <c r="AK41" s="337">
        <f t="shared" si="4"/>
        <v>0</v>
      </c>
      <c r="AL41" s="337">
        <f t="shared" si="5"/>
        <v>0</v>
      </c>
      <c r="AN41" s="337">
        <f t="shared" si="6"/>
        <v>0</v>
      </c>
      <c r="AO41" s="337">
        <f t="shared" si="7"/>
        <v>0</v>
      </c>
      <c r="AP41" s="337">
        <f t="shared" si="8"/>
        <v>0</v>
      </c>
      <c r="AQ41" s="337">
        <f t="shared" si="9"/>
        <v>0</v>
      </c>
      <c r="AR41" s="337">
        <f t="shared" si="10"/>
        <v>0</v>
      </c>
      <c r="AS41" s="337">
        <f t="shared" si="11"/>
        <v>0</v>
      </c>
      <c r="AT41" s="337">
        <f t="shared" si="12"/>
        <v>0</v>
      </c>
      <c r="AW41" s="337">
        <f t="shared" si="13"/>
        <v>0</v>
      </c>
      <c r="AX41" s="337">
        <f t="shared" si="14"/>
        <v>0</v>
      </c>
      <c r="AY41" s="337">
        <f t="shared" si="15"/>
        <v>0</v>
      </c>
      <c r="AZ41" s="337">
        <f t="shared" si="16"/>
        <v>0</v>
      </c>
      <c r="BA41" s="258"/>
      <c r="BB41" s="1453"/>
      <c r="BC41" s="1453"/>
      <c r="BD41" s="1453"/>
      <c r="BE41" s="1453"/>
      <c r="BF41" s="1453"/>
      <c r="BG41" s="1453"/>
    </row>
    <row r="42" spans="2:59" ht="15.75" customHeight="1">
      <c r="B42" s="100" t="s">
        <v>17120</v>
      </c>
      <c r="C42" s="101" t="s">
        <v>682</v>
      </c>
      <c r="D42" s="101">
        <v>3</v>
      </c>
      <c r="E42" s="1752"/>
      <c r="F42" s="1752"/>
      <c r="G42" s="1752"/>
      <c r="H42" s="1752"/>
      <c r="I42" s="1752"/>
      <c r="J42" s="1752"/>
      <c r="K42" s="2493"/>
      <c r="L42" s="2381"/>
      <c r="M42" s="2495"/>
      <c r="N42" s="1752"/>
      <c r="O42" s="1752"/>
      <c r="P42" s="1752"/>
      <c r="Q42" s="1752"/>
      <c r="R42" s="1752"/>
      <c r="S42" s="2493"/>
      <c r="T42" s="2378"/>
      <c r="U42" s="2380" t="s">
        <v>10107</v>
      </c>
      <c r="V42" s="1752"/>
      <c r="W42" s="1752"/>
      <c r="X42" s="1752"/>
      <c r="Y42" s="2493"/>
      <c r="Z42" s="88"/>
      <c r="AA42" s="102" t="s">
        <v>10771</v>
      </c>
      <c r="AC42" s="258"/>
      <c r="AD42" s="1319">
        <f t="shared" si="17"/>
        <v>0</v>
      </c>
      <c r="AE42" s="258"/>
      <c r="AF42" s="337">
        <f t="shared" si="18"/>
        <v>0</v>
      </c>
      <c r="AG42" s="337">
        <f t="shared" si="0"/>
        <v>0</v>
      </c>
      <c r="AH42" s="337">
        <f t="shared" si="1"/>
        <v>0</v>
      </c>
      <c r="AI42" s="337">
        <f t="shared" si="2"/>
        <v>0</v>
      </c>
      <c r="AJ42" s="337">
        <f t="shared" si="3"/>
        <v>0</v>
      </c>
      <c r="AK42" s="337">
        <f t="shared" si="4"/>
        <v>0</v>
      </c>
      <c r="AL42" s="337">
        <f t="shared" si="5"/>
        <v>0</v>
      </c>
      <c r="AN42" s="337">
        <f t="shared" si="6"/>
        <v>0</v>
      </c>
      <c r="AO42" s="337">
        <f t="shared" si="7"/>
        <v>0</v>
      </c>
      <c r="AP42" s="337">
        <f t="shared" si="8"/>
        <v>0</v>
      </c>
      <c r="AQ42" s="337">
        <f t="shared" si="9"/>
        <v>0</v>
      </c>
      <c r="AR42" s="337">
        <f t="shared" si="10"/>
        <v>0</v>
      </c>
      <c r="AS42" s="337">
        <f t="shared" si="11"/>
        <v>0</v>
      </c>
      <c r="AT42" s="337">
        <f t="shared" si="12"/>
        <v>0</v>
      </c>
      <c r="AW42" s="337">
        <f t="shared" si="13"/>
        <v>0</v>
      </c>
      <c r="AX42" s="337">
        <f t="shared" si="14"/>
        <v>0</v>
      </c>
      <c r="AY42" s="337">
        <f t="shared" si="15"/>
        <v>0</v>
      </c>
      <c r="AZ42" s="337">
        <f t="shared" si="16"/>
        <v>0</v>
      </c>
      <c r="BA42" s="258"/>
      <c r="BB42" s="1453"/>
      <c r="BC42" s="1453"/>
      <c r="BD42" s="1453"/>
      <c r="BE42" s="1453"/>
      <c r="BF42" s="1453"/>
      <c r="BG42" s="1453"/>
    </row>
    <row r="43" spans="2:59" ht="15.75" customHeight="1">
      <c r="B43" s="100" t="s">
        <v>17121</v>
      </c>
      <c r="C43" s="101" t="s">
        <v>682</v>
      </c>
      <c r="D43" s="101">
        <v>3</v>
      </c>
      <c r="E43" s="1752"/>
      <c r="F43" s="1752"/>
      <c r="G43" s="1752"/>
      <c r="H43" s="1752"/>
      <c r="I43" s="1752"/>
      <c r="J43" s="1752"/>
      <c r="K43" s="2493"/>
      <c r="L43" s="2381"/>
      <c r="M43" s="2495"/>
      <c r="N43" s="1752"/>
      <c r="O43" s="1752"/>
      <c r="P43" s="1752"/>
      <c r="Q43" s="1752"/>
      <c r="R43" s="1752"/>
      <c r="S43" s="2493"/>
      <c r="T43" s="2378"/>
      <c r="U43" s="2380" t="s">
        <v>10107</v>
      </c>
      <c r="V43" s="1752"/>
      <c r="W43" s="1752"/>
      <c r="X43" s="1752"/>
      <c r="Y43" s="2493"/>
      <c r="Z43" s="88"/>
      <c r="AA43" s="102" t="s">
        <v>10772</v>
      </c>
      <c r="AC43" s="258"/>
      <c r="AD43" s="1319">
        <f t="shared" si="17"/>
        <v>0</v>
      </c>
      <c r="AE43" s="258"/>
      <c r="AF43" s="337">
        <f t="shared" si="18"/>
        <v>0</v>
      </c>
      <c r="AG43" s="337">
        <f t="shared" si="0"/>
        <v>0</v>
      </c>
      <c r="AH43" s="337">
        <f t="shared" si="1"/>
        <v>0</v>
      </c>
      <c r="AI43" s="337">
        <f t="shared" si="2"/>
        <v>0</v>
      </c>
      <c r="AJ43" s="337">
        <f t="shared" si="3"/>
        <v>0</v>
      </c>
      <c r="AK43" s="337">
        <f t="shared" si="4"/>
        <v>0</v>
      </c>
      <c r="AL43" s="337">
        <f t="shared" si="5"/>
        <v>0</v>
      </c>
      <c r="AN43" s="337">
        <f t="shared" si="6"/>
        <v>0</v>
      </c>
      <c r="AO43" s="337">
        <f t="shared" si="7"/>
        <v>0</v>
      </c>
      <c r="AP43" s="337">
        <f t="shared" si="8"/>
        <v>0</v>
      </c>
      <c r="AQ43" s="337">
        <f t="shared" si="9"/>
        <v>0</v>
      </c>
      <c r="AR43" s="337">
        <f t="shared" si="10"/>
        <v>0</v>
      </c>
      <c r="AS43" s="337">
        <f t="shared" si="11"/>
        <v>0</v>
      </c>
      <c r="AT43" s="337">
        <f t="shared" si="12"/>
        <v>0</v>
      </c>
      <c r="AW43" s="337">
        <f t="shared" si="13"/>
        <v>0</v>
      </c>
      <c r="AX43" s="337">
        <f t="shared" si="14"/>
        <v>0</v>
      </c>
      <c r="AY43" s="337">
        <f t="shared" si="15"/>
        <v>0</v>
      </c>
      <c r="AZ43" s="337">
        <f t="shared" si="16"/>
        <v>0</v>
      </c>
      <c r="BA43" s="258"/>
      <c r="BB43" s="1453"/>
      <c r="BC43" s="1453"/>
      <c r="BD43" s="1453"/>
      <c r="BE43" s="1453"/>
      <c r="BF43" s="1453"/>
      <c r="BG43" s="1453"/>
    </row>
    <row r="44" spans="2:59" ht="15.75" customHeight="1">
      <c r="B44" s="100" t="s">
        <v>17122</v>
      </c>
      <c r="C44" s="101" t="s">
        <v>682</v>
      </c>
      <c r="D44" s="101">
        <v>3</v>
      </c>
      <c r="E44" s="1752"/>
      <c r="F44" s="1752"/>
      <c r="G44" s="1752"/>
      <c r="H44" s="1752"/>
      <c r="I44" s="1752"/>
      <c r="J44" s="1752"/>
      <c r="K44" s="2493"/>
      <c r="L44" s="2381"/>
      <c r="M44" s="2495"/>
      <c r="N44" s="1752"/>
      <c r="O44" s="1752"/>
      <c r="P44" s="1752"/>
      <c r="Q44" s="1752"/>
      <c r="R44" s="1752"/>
      <c r="S44" s="2493"/>
      <c r="T44" s="2378"/>
      <c r="U44" s="2380" t="s">
        <v>10107</v>
      </c>
      <c r="V44" s="1752"/>
      <c r="W44" s="1752"/>
      <c r="X44" s="1752"/>
      <c r="Y44" s="2493"/>
      <c r="Z44" s="88"/>
      <c r="AA44" s="102" t="s">
        <v>10773</v>
      </c>
      <c r="AC44" s="258"/>
      <c r="AD44" s="1319">
        <f t="shared" si="17"/>
        <v>0</v>
      </c>
      <c r="AE44" s="258"/>
      <c r="AF44" s="337">
        <f t="shared" si="18"/>
        <v>0</v>
      </c>
      <c r="AG44" s="337">
        <f t="shared" si="0"/>
        <v>0</v>
      </c>
      <c r="AH44" s="337">
        <f t="shared" si="1"/>
        <v>0</v>
      </c>
      <c r="AI44" s="337">
        <f t="shared" si="2"/>
        <v>0</v>
      </c>
      <c r="AJ44" s="337">
        <f t="shared" si="3"/>
        <v>0</v>
      </c>
      <c r="AK44" s="337">
        <f t="shared" si="4"/>
        <v>0</v>
      </c>
      <c r="AL44" s="337">
        <f t="shared" si="5"/>
        <v>0</v>
      </c>
      <c r="AN44" s="337">
        <f t="shared" si="6"/>
        <v>0</v>
      </c>
      <c r="AO44" s="337">
        <f t="shared" si="7"/>
        <v>0</v>
      </c>
      <c r="AP44" s="337">
        <f t="shared" si="8"/>
        <v>0</v>
      </c>
      <c r="AQ44" s="337">
        <f t="shared" si="9"/>
        <v>0</v>
      </c>
      <c r="AR44" s="337">
        <f t="shared" si="10"/>
        <v>0</v>
      </c>
      <c r="AS44" s="337">
        <f t="shared" si="11"/>
        <v>0</v>
      </c>
      <c r="AT44" s="337">
        <f t="shared" si="12"/>
        <v>0</v>
      </c>
      <c r="AW44" s="337">
        <f t="shared" si="13"/>
        <v>0</v>
      </c>
      <c r="AX44" s="337">
        <f t="shared" si="14"/>
        <v>0</v>
      </c>
      <c r="AY44" s="337">
        <f t="shared" si="15"/>
        <v>0</v>
      </c>
      <c r="AZ44" s="337">
        <f t="shared" si="16"/>
        <v>0</v>
      </c>
      <c r="BA44" s="258"/>
      <c r="BB44" s="1453"/>
      <c r="BC44" s="1453"/>
      <c r="BD44" s="1453"/>
      <c r="BE44" s="1453"/>
      <c r="BF44" s="1453"/>
      <c r="BG44" s="1453"/>
    </row>
    <row r="45" spans="2:59" ht="15.75" customHeight="1">
      <c r="B45" s="100" t="s">
        <v>17123</v>
      </c>
      <c r="C45" s="101" t="s">
        <v>682</v>
      </c>
      <c r="D45" s="101">
        <v>3</v>
      </c>
      <c r="E45" s="1752"/>
      <c r="F45" s="1752"/>
      <c r="G45" s="1752"/>
      <c r="H45" s="1752"/>
      <c r="I45" s="1752"/>
      <c r="J45" s="1752"/>
      <c r="K45" s="2493"/>
      <c r="L45" s="2381"/>
      <c r="M45" s="2495"/>
      <c r="N45" s="1752"/>
      <c r="O45" s="1752"/>
      <c r="P45" s="1752"/>
      <c r="Q45" s="1752"/>
      <c r="R45" s="1752"/>
      <c r="S45" s="2493"/>
      <c r="T45" s="2378"/>
      <c r="U45" s="2380" t="s">
        <v>10107</v>
      </c>
      <c r="V45" s="1752"/>
      <c r="W45" s="1752"/>
      <c r="X45" s="1752"/>
      <c r="Y45" s="2493"/>
      <c r="Z45" s="88"/>
      <c r="AA45" s="102" t="s">
        <v>10774</v>
      </c>
      <c r="AC45" s="258"/>
      <c r="AD45" s="1319">
        <f t="shared" si="17"/>
        <v>0</v>
      </c>
      <c r="AE45" s="258"/>
      <c r="AF45" s="337">
        <f t="shared" si="18"/>
        <v>0</v>
      </c>
      <c r="AG45" s="337">
        <f t="shared" si="0"/>
        <v>0</v>
      </c>
      <c r="AH45" s="337">
        <f t="shared" si="1"/>
        <v>0</v>
      </c>
      <c r="AI45" s="337">
        <f t="shared" si="2"/>
        <v>0</v>
      </c>
      <c r="AJ45" s="337">
        <f t="shared" si="3"/>
        <v>0</v>
      </c>
      <c r="AK45" s="337">
        <f t="shared" si="4"/>
        <v>0</v>
      </c>
      <c r="AL45" s="337">
        <f t="shared" si="5"/>
        <v>0</v>
      </c>
      <c r="AN45" s="337">
        <f t="shared" si="6"/>
        <v>0</v>
      </c>
      <c r="AO45" s="337">
        <f t="shared" si="7"/>
        <v>0</v>
      </c>
      <c r="AP45" s="337">
        <f t="shared" si="8"/>
        <v>0</v>
      </c>
      <c r="AQ45" s="337">
        <f t="shared" si="9"/>
        <v>0</v>
      </c>
      <c r="AR45" s="337">
        <f t="shared" si="10"/>
        <v>0</v>
      </c>
      <c r="AS45" s="337">
        <f t="shared" si="11"/>
        <v>0</v>
      </c>
      <c r="AT45" s="337">
        <f t="shared" si="12"/>
        <v>0</v>
      </c>
      <c r="AW45" s="337">
        <f t="shared" si="13"/>
        <v>0</v>
      </c>
      <c r="AX45" s="337">
        <f t="shared" si="14"/>
        <v>0</v>
      </c>
      <c r="AY45" s="337">
        <f t="shared" si="15"/>
        <v>0</v>
      </c>
      <c r="AZ45" s="337">
        <f t="shared" si="16"/>
        <v>0</v>
      </c>
      <c r="BA45" s="258"/>
      <c r="BB45" s="1453"/>
      <c r="BC45" s="1453"/>
      <c r="BD45" s="1453"/>
      <c r="BE45" s="1453"/>
      <c r="BF45" s="1453"/>
      <c r="BG45" s="1453"/>
    </row>
    <row r="46" spans="2:59" ht="15.75" customHeight="1">
      <c r="B46" s="100" t="s">
        <v>17124</v>
      </c>
      <c r="C46" s="101" t="s">
        <v>682</v>
      </c>
      <c r="D46" s="101">
        <v>3</v>
      </c>
      <c r="E46" s="1752"/>
      <c r="F46" s="1752"/>
      <c r="G46" s="1752"/>
      <c r="H46" s="1752"/>
      <c r="I46" s="1752"/>
      <c r="J46" s="1752"/>
      <c r="K46" s="2493"/>
      <c r="L46" s="2381"/>
      <c r="M46" s="2495"/>
      <c r="N46" s="1752"/>
      <c r="O46" s="1752"/>
      <c r="P46" s="1752"/>
      <c r="Q46" s="1752"/>
      <c r="R46" s="1752"/>
      <c r="S46" s="2493"/>
      <c r="T46" s="2378"/>
      <c r="U46" s="2380" t="s">
        <v>10107</v>
      </c>
      <c r="V46" s="1752"/>
      <c r="W46" s="1752"/>
      <c r="X46" s="1752"/>
      <c r="Y46" s="2493"/>
      <c r="Z46" s="88"/>
      <c r="AA46" s="102" t="s">
        <v>10775</v>
      </c>
      <c r="AC46" s="258"/>
      <c r="AD46" s="1319">
        <f t="shared" si="17"/>
        <v>0</v>
      </c>
      <c r="AE46" s="258"/>
      <c r="AF46" s="337">
        <f t="shared" si="18"/>
        <v>0</v>
      </c>
      <c r="AG46" s="337">
        <f t="shared" si="0"/>
        <v>0</v>
      </c>
      <c r="AH46" s="337">
        <f t="shared" si="1"/>
        <v>0</v>
      </c>
      <c r="AI46" s="337">
        <f t="shared" si="2"/>
        <v>0</v>
      </c>
      <c r="AJ46" s="337">
        <f t="shared" si="3"/>
        <v>0</v>
      </c>
      <c r="AK46" s="337">
        <f t="shared" si="4"/>
        <v>0</v>
      </c>
      <c r="AL46" s="337">
        <f t="shared" si="5"/>
        <v>0</v>
      </c>
      <c r="AN46" s="337">
        <f t="shared" si="6"/>
        <v>0</v>
      </c>
      <c r="AO46" s="337">
        <f t="shared" si="7"/>
        <v>0</v>
      </c>
      <c r="AP46" s="337">
        <f t="shared" si="8"/>
        <v>0</v>
      </c>
      <c r="AQ46" s="337">
        <f t="shared" si="9"/>
        <v>0</v>
      </c>
      <c r="AR46" s="337">
        <f t="shared" si="10"/>
        <v>0</v>
      </c>
      <c r="AS46" s="337">
        <f t="shared" si="11"/>
        <v>0</v>
      </c>
      <c r="AT46" s="337">
        <f t="shared" si="12"/>
        <v>0</v>
      </c>
      <c r="AW46" s="337">
        <f t="shared" si="13"/>
        <v>0</v>
      </c>
      <c r="AX46" s="337">
        <f t="shared" si="14"/>
        <v>0</v>
      </c>
      <c r="AY46" s="337">
        <f t="shared" si="15"/>
        <v>0</v>
      </c>
      <c r="AZ46" s="337">
        <f t="shared" si="16"/>
        <v>0</v>
      </c>
      <c r="BA46" s="258"/>
      <c r="BB46" s="1453"/>
      <c r="BC46" s="1453"/>
      <c r="BD46" s="1453"/>
      <c r="BE46" s="1453"/>
      <c r="BF46" s="1453"/>
      <c r="BG46" s="1453"/>
    </row>
    <row r="47" spans="2:59" ht="15.75" customHeight="1">
      <c r="B47" s="100" t="s">
        <v>17125</v>
      </c>
      <c r="C47" s="101" t="s">
        <v>682</v>
      </c>
      <c r="D47" s="101">
        <v>3</v>
      </c>
      <c r="E47" s="1752"/>
      <c r="F47" s="1752"/>
      <c r="G47" s="1752"/>
      <c r="H47" s="1752"/>
      <c r="I47" s="1752"/>
      <c r="J47" s="1752"/>
      <c r="K47" s="2493"/>
      <c r="L47" s="2381"/>
      <c r="M47" s="2495"/>
      <c r="N47" s="1752"/>
      <c r="O47" s="1752"/>
      <c r="P47" s="1752"/>
      <c r="Q47" s="1752"/>
      <c r="R47" s="1752"/>
      <c r="S47" s="2493"/>
      <c r="T47" s="2378"/>
      <c r="U47" s="2380" t="s">
        <v>10107</v>
      </c>
      <c r="V47" s="1752"/>
      <c r="W47" s="1752"/>
      <c r="X47" s="1752"/>
      <c r="Y47" s="2493"/>
      <c r="Z47" s="88"/>
      <c r="AA47" s="102" t="s">
        <v>10776</v>
      </c>
      <c r="AC47" s="258"/>
      <c r="AD47" s="1319">
        <f t="shared" si="17"/>
        <v>0</v>
      </c>
      <c r="AE47" s="258"/>
      <c r="AF47" s="337">
        <f t="shared" si="18"/>
        <v>0</v>
      </c>
      <c r="AG47" s="337">
        <f t="shared" si="0"/>
        <v>0</v>
      </c>
      <c r="AH47" s="337">
        <f t="shared" si="1"/>
        <v>0</v>
      </c>
      <c r="AI47" s="337">
        <f t="shared" si="2"/>
        <v>0</v>
      </c>
      <c r="AJ47" s="337">
        <f t="shared" si="3"/>
        <v>0</v>
      </c>
      <c r="AK47" s="337">
        <f t="shared" si="4"/>
        <v>0</v>
      </c>
      <c r="AL47" s="337">
        <f t="shared" si="5"/>
        <v>0</v>
      </c>
      <c r="AN47" s="337">
        <f t="shared" si="6"/>
        <v>0</v>
      </c>
      <c r="AO47" s="337">
        <f t="shared" si="7"/>
        <v>0</v>
      </c>
      <c r="AP47" s="337">
        <f t="shared" si="8"/>
        <v>0</v>
      </c>
      <c r="AQ47" s="337">
        <f t="shared" si="9"/>
        <v>0</v>
      </c>
      <c r="AR47" s="337">
        <f t="shared" si="10"/>
        <v>0</v>
      </c>
      <c r="AS47" s="337">
        <f t="shared" si="11"/>
        <v>0</v>
      </c>
      <c r="AT47" s="337">
        <f t="shared" si="12"/>
        <v>0</v>
      </c>
      <c r="AW47" s="337">
        <f t="shared" si="13"/>
        <v>0</v>
      </c>
      <c r="AX47" s="337">
        <f t="shared" si="14"/>
        <v>0</v>
      </c>
      <c r="AY47" s="337">
        <f t="shared" si="15"/>
        <v>0</v>
      </c>
      <c r="AZ47" s="337">
        <f t="shared" si="16"/>
        <v>0</v>
      </c>
      <c r="BA47" s="258"/>
      <c r="BB47" s="1453"/>
      <c r="BC47" s="1453"/>
      <c r="BD47" s="1453"/>
      <c r="BE47" s="1453"/>
      <c r="BF47" s="1453"/>
      <c r="BG47" s="1453"/>
    </row>
    <row r="48" spans="2:59" ht="15.75" customHeight="1">
      <c r="B48" s="100" t="s">
        <v>17126</v>
      </c>
      <c r="C48" s="101" t="s">
        <v>682</v>
      </c>
      <c r="D48" s="101">
        <v>3</v>
      </c>
      <c r="E48" s="1752"/>
      <c r="F48" s="1752"/>
      <c r="G48" s="1752"/>
      <c r="H48" s="1752"/>
      <c r="I48" s="1752"/>
      <c r="J48" s="1752"/>
      <c r="K48" s="2493"/>
      <c r="L48" s="2381"/>
      <c r="M48" s="2495"/>
      <c r="N48" s="1752"/>
      <c r="O48" s="1752"/>
      <c r="P48" s="1752"/>
      <c r="Q48" s="1752"/>
      <c r="R48" s="1752"/>
      <c r="S48" s="2493"/>
      <c r="T48" s="2378"/>
      <c r="U48" s="2380" t="s">
        <v>10107</v>
      </c>
      <c r="V48" s="1752"/>
      <c r="W48" s="1752"/>
      <c r="X48" s="1752"/>
      <c r="Y48" s="2493"/>
      <c r="Z48" s="88"/>
      <c r="AA48" s="102" t="s">
        <v>10777</v>
      </c>
      <c r="AC48" s="258"/>
      <c r="AD48" s="1319">
        <f t="shared" si="17"/>
        <v>0</v>
      </c>
      <c r="AE48" s="258"/>
      <c r="AF48" s="337">
        <f t="shared" si="18"/>
        <v>0</v>
      </c>
      <c r="AG48" s="337">
        <f t="shared" si="0"/>
        <v>0</v>
      </c>
      <c r="AH48" s="337">
        <f t="shared" si="1"/>
        <v>0</v>
      </c>
      <c r="AI48" s="337">
        <f t="shared" si="2"/>
        <v>0</v>
      </c>
      <c r="AJ48" s="337">
        <f t="shared" si="3"/>
        <v>0</v>
      </c>
      <c r="AK48" s="337">
        <f t="shared" si="4"/>
        <v>0</v>
      </c>
      <c r="AL48" s="337">
        <f t="shared" si="5"/>
        <v>0</v>
      </c>
      <c r="AN48" s="337">
        <f t="shared" si="6"/>
        <v>0</v>
      </c>
      <c r="AO48" s="337">
        <f t="shared" si="7"/>
        <v>0</v>
      </c>
      <c r="AP48" s="337">
        <f t="shared" si="8"/>
        <v>0</v>
      </c>
      <c r="AQ48" s="337">
        <f t="shared" si="9"/>
        <v>0</v>
      </c>
      <c r="AR48" s="337">
        <f t="shared" si="10"/>
        <v>0</v>
      </c>
      <c r="AS48" s="337">
        <f t="shared" si="11"/>
        <v>0</v>
      </c>
      <c r="AT48" s="337">
        <f t="shared" si="12"/>
        <v>0</v>
      </c>
      <c r="AW48" s="337">
        <f t="shared" si="13"/>
        <v>0</v>
      </c>
      <c r="AX48" s="337">
        <f t="shared" si="14"/>
        <v>0</v>
      </c>
      <c r="AY48" s="337">
        <f t="shared" si="15"/>
        <v>0</v>
      </c>
      <c r="AZ48" s="337">
        <f t="shared" si="16"/>
        <v>0</v>
      </c>
      <c r="BA48" s="258"/>
      <c r="BB48" s="1453"/>
      <c r="BC48" s="1453"/>
      <c r="BD48" s="1453"/>
      <c r="BE48" s="1453"/>
      <c r="BF48" s="1453"/>
      <c r="BG48" s="1453"/>
    </row>
    <row r="49" spans="2:59" ht="15.75" customHeight="1">
      <c r="B49" s="100" t="s">
        <v>17127</v>
      </c>
      <c r="C49" s="101" t="s">
        <v>682</v>
      </c>
      <c r="D49" s="101">
        <v>3</v>
      </c>
      <c r="E49" s="1752"/>
      <c r="F49" s="1752"/>
      <c r="G49" s="1752"/>
      <c r="H49" s="1752"/>
      <c r="I49" s="1752"/>
      <c r="J49" s="1752"/>
      <c r="K49" s="2493"/>
      <c r="L49" s="2381"/>
      <c r="M49" s="2495"/>
      <c r="N49" s="1752"/>
      <c r="O49" s="1752"/>
      <c r="P49" s="1752"/>
      <c r="Q49" s="1752"/>
      <c r="R49" s="1752"/>
      <c r="S49" s="2493"/>
      <c r="T49" s="2378"/>
      <c r="U49" s="2380" t="s">
        <v>10107</v>
      </c>
      <c r="V49" s="1752"/>
      <c r="W49" s="1752"/>
      <c r="X49" s="1752"/>
      <c r="Y49" s="2493"/>
      <c r="Z49" s="88"/>
      <c r="AA49" s="102" t="s">
        <v>10778</v>
      </c>
      <c r="AC49" s="258"/>
      <c r="AD49" s="1319">
        <f t="shared" si="17"/>
        <v>0</v>
      </c>
      <c r="AE49" s="258"/>
      <c r="AF49" s="337">
        <f t="shared" si="18"/>
        <v>0</v>
      </c>
      <c r="AG49" s="337">
        <f t="shared" si="0"/>
        <v>0</v>
      </c>
      <c r="AH49" s="337">
        <f t="shared" si="1"/>
        <v>0</v>
      </c>
      <c r="AI49" s="337">
        <f t="shared" si="2"/>
        <v>0</v>
      </c>
      <c r="AJ49" s="337">
        <f t="shared" si="3"/>
        <v>0</v>
      </c>
      <c r="AK49" s="337">
        <f t="shared" si="4"/>
        <v>0</v>
      </c>
      <c r="AL49" s="337">
        <f t="shared" si="5"/>
        <v>0</v>
      </c>
      <c r="AN49" s="337">
        <f t="shared" si="6"/>
        <v>0</v>
      </c>
      <c r="AO49" s="337">
        <f t="shared" si="7"/>
        <v>0</v>
      </c>
      <c r="AP49" s="337">
        <f t="shared" si="8"/>
        <v>0</v>
      </c>
      <c r="AQ49" s="337">
        <f t="shared" si="9"/>
        <v>0</v>
      </c>
      <c r="AR49" s="337">
        <f t="shared" si="10"/>
        <v>0</v>
      </c>
      <c r="AS49" s="337">
        <f t="shared" si="11"/>
        <v>0</v>
      </c>
      <c r="AT49" s="337">
        <f t="shared" si="12"/>
        <v>0</v>
      </c>
      <c r="AW49" s="337">
        <f t="shared" si="13"/>
        <v>0</v>
      </c>
      <c r="AX49" s="337">
        <f t="shared" si="14"/>
        <v>0</v>
      </c>
      <c r="AY49" s="337">
        <f t="shared" si="15"/>
        <v>0</v>
      </c>
      <c r="AZ49" s="337">
        <f t="shared" si="16"/>
        <v>0</v>
      </c>
      <c r="BA49" s="258"/>
      <c r="BB49" s="1453"/>
      <c r="BC49" s="1453"/>
      <c r="BD49" s="1453"/>
      <c r="BE49" s="1453"/>
      <c r="BF49" s="1453"/>
      <c r="BG49" s="1453"/>
    </row>
    <row r="50" spans="2:59" ht="15.75" customHeight="1">
      <c r="B50" s="100" t="s">
        <v>17128</v>
      </c>
      <c r="C50" s="101" t="s">
        <v>682</v>
      </c>
      <c r="D50" s="101">
        <v>3</v>
      </c>
      <c r="E50" s="1752"/>
      <c r="F50" s="1752"/>
      <c r="G50" s="1752"/>
      <c r="H50" s="1752"/>
      <c r="I50" s="1752"/>
      <c r="J50" s="1752"/>
      <c r="K50" s="2493"/>
      <c r="L50" s="2381"/>
      <c r="M50" s="2495"/>
      <c r="N50" s="1752"/>
      <c r="O50" s="1752"/>
      <c r="P50" s="1752"/>
      <c r="Q50" s="1752"/>
      <c r="R50" s="1752"/>
      <c r="S50" s="2493"/>
      <c r="T50" s="2378"/>
      <c r="U50" s="2380" t="s">
        <v>10107</v>
      </c>
      <c r="V50" s="1752"/>
      <c r="W50" s="1752"/>
      <c r="X50" s="1752"/>
      <c r="Y50" s="2493"/>
      <c r="Z50" s="88"/>
      <c r="AA50" s="102" t="s">
        <v>10779</v>
      </c>
      <c r="AC50" s="258"/>
      <c r="AD50" s="1319">
        <f t="shared" si="17"/>
        <v>0</v>
      </c>
      <c r="AE50" s="258"/>
      <c r="AF50" s="337">
        <f t="shared" si="18"/>
        <v>0</v>
      </c>
      <c r="AG50" s="337">
        <f t="shared" si="0"/>
        <v>0</v>
      </c>
      <c r="AH50" s="337">
        <f t="shared" si="1"/>
        <v>0</v>
      </c>
      <c r="AI50" s="337">
        <f t="shared" si="2"/>
        <v>0</v>
      </c>
      <c r="AJ50" s="337">
        <f t="shared" si="3"/>
        <v>0</v>
      </c>
      <c r="AK50" s="337">
        <f t="shared" si="4"/>
        <v>0</v>
      </c>
      <c r="AL50" s="337">
        <f t="shared" si="5"/>
        <v>0</v>
      </c>
      <c r="AN50" s="337">
        <f t="shared" si="6"/>
        <v>0</v>
      </c>
      <c r="AO50" s="337">
        <f t="shared" si="7"/>
        <v>0</v>
      </c>
      <c r="AP50" s="337">
        <f t="shared" si="8"/>
        <v>0</v>
      </c>
      <c r="AQ50" s="337">
        <f t="shared" si="9"/>
        <v>0</v>
      </c>
      <c r="AR50" s="337">
        <f t="shared" si="10"/>
        <v>0</v>
      </c>
      <c r="AS50" s="337">
        <f t="shared" si="11"/>
        <v>0</v>
      </c>
      <c r="AT50" s="337">
        <f t="shared" si="12"/>
        <v>0</v>
      </c>
      <c r="AW50" s="337">
        <f t="shared" si="13"/>
        <v>0</v>
      </c>
      <c r="AX50" s="337">
        <f t="shared" si="14"/>
        <v>0</v>
      </c>
      <c r="AY50" s="337">
        <f t="shared" si="15"/>
        <v>0</v>
      </c>
      <c r="AZ50" s="337">
        <f t="shared" si="16"/>
        <v>0</v>
      </c>
      <c r="BA50" s="258"/>
      <c r="BB50" s="1453"/>
      <c r="BC50" s="1453"/>
      <c r="BD50" s="1453"/>
      <c r="BE50" s="1453"/>
      <c r="BF50" s="1453"/>
      <c r="BG50" s="1453"/>
    </row>
    <row r="51" spans="2:59" ht="15.75" customHeight="1">
      <c r="B51" s="100" t="s">
        <v>17129</v>
      </c>
      <c r="C51" s="101" t="s">
        <v>682</v>
      </c>
      <c r="D51" s="101">
        <v>3</v>
      </c>
      <c r="E51" s="1752"/>
      <c r="F51" s="1752"/>
      <c r="G51" s="1752"/>
      <c r="H51" s="1752"/>
      <c r="I51" s="1752"/>
      <c r="J51" s="1752"/>
      <c r="K51" s="2493"/>
      <c r="L51" s="2381"/>
      <c r="M51" s="2495"/>
      <c r="N51" s="1752"/>
      <c r="O51" s="1752"/>
      <c r="P51" s="1752"/>
      <c r="Q51" s="1752"/>
      <c r="R51" s="1752"/>
      <c r="S51" s="2493"/>
      <c r="T51" s="2378"/>
      <c r="U51" s="2380" t="s">
        <v>10107</v>
      </c>
      <c r="V51" s="1752"/>
      <c r="W51" s="1752"/>
      <c r="X51" s="1752"/>
      <c r="Y51" s="2493"/>
      <c r="Z51" s="88"/>
      <c r="AA51" s="102" t="s">
        <v>10780</v>
      </c>
      <c r="AC51" s="258"/>
      <c r="AD51" s="1319">
        <f t="shared" si="17"/>
        <v>0</v>
      </c>
      <c r="AE51" s="258"/>
      <c r="AF51" s="337">
        <f t="shared" si="18"/>
        <v>0</v>
      </c>
      <c r="AG51" s="337">
        <f t="shared" si="0"/>
        <v>0</v>
      </c>
      <c r="AH51" s="337">
        <f t="shared" si="1"/>
        <v>0</v>
      </c>
      <c r="AI51" s="337">
        <f t="shared" si="2"/>
        <v>0</v>
      </c>
      <c r="AJ51" s="337">
        <f t="shared" si="3"/>
        <v>0</v>
      </c>
      <c r="AK51" s="337">
        <f t="shared" si="4"/>
        <v>0</v>
      </c>
      <c r="AL51" s="337">
        <f t="shared" si="5"/>
        <v>0</v>
      </c>
      <c r="AN51" s="337">
        <f t="shared" si="6"/>
        <v>0</v>
      </c>
      <c r="AO51" s="337">
        <f t="shared" si="7"/>
        <v>0</v>
      </c>
      <c r="AP51" s="337">
        <f t="shared" si="8"/>
        <v>0</v>
      </c>
      <c r="AQ51" s="337">
        <f t="shared" si="9"/>
        <v>0</v>
      </c>
      <c r="AR51" s="337">
        <f t="shared" si="10"/>
        <v>0</v>
      </c>
      <c r="AS51" s="337">
        <f t="shared" si="11"/>
        <v>0</v>
      </c>
      <c r="AT51" s="337">
        <f t="shared" si="12"/>
        <v>0</v>
      </c>
      <c r="AW51" s="337">
        <f t="shared" si="13"/>
        <v>0</v>
      </c>
      <c r="AX51" s="337">
        <f t="shared" si="14"/>
        <v>0</v>
      </c>
      <c r="AY51" s="337">
        <f t="shared" si="15"/>
        <v>0</v>
      </c>
      <c r="AZ51" s="337">
        <f t="shared" si="16"/>
        <v>0</v>
      </c>
      <c r="BA51" s="258"/>
      <c r="BB51" s="1453"/>
      <c r="BC51" s="1453"/>
      <c r="BD51" s="1453"/>
      <c r="BE51" s="1453"/>
      <c r="BF51" s="1453"/>
      <c r="BG51" s="1453"/>
    </row>
    <row r="52" spans="2:59" ht="15.75" customHeight="1">
      <c r="B52" s="100" t="s">
        <v>17130</v>
      </c>
      <c r="C52" s="101" t="s">
        <v>682</v>
      </c>
      <c r="D52" s="101">
        <v>3</v>
      </c>
      <c r="E52" s="1752"/>
      <c r="F52" s="1752"/>
      <c r="G52" s="1752"/>
      <c r="H52" s="1752"/>
      <c r="I52" s="1752"/>
      <c r="J52" s="1752"/>
      <c r="K52" s="2493"/>
      <c r="L52" s="2381"/>
      <c r="M52" s="2495"/>
      <c r="N52" s="1752"/>
      <c r="O52" s="1752"/>
      <c r="P52" s="1752"/>
      <c r="Q52" s="1752"/>
      <c r="R52" s="1752"/>
      <c r="S52" s="2493"/>
      <c r="T52" s="2378"/>
      <c r="U52" s="2380" t="s">
        <v>10107</v>
      </c>
      <c r="V52" s="1752"/>
      <c r="W52" s="1752"/>
      <c r="X52" s="1752"/>
      <c r="Y52" s="2493"/>
      <c r="Z52" s="88"/>
      <c r="AA52" s="102" t="s">
        <v>10781</v>
      </c>
      <c r="AC52" s="258"/>
      <c r="AD52" s="1319">
        <f t="shared" si="17"/>
        <v>0</v>
      </c>
      <c r="AE52" s="258"/>
      <c r="AF52" s="337">
        <f t="shared" si="18"/>
        <v>0</v>
      </c>
      <c r="AG52" s="337">
        <f t="shared" si="0"/>
        <v>0</v>
      </c>
      <c r="AH52" s="337">
        <f t="shared" si="1"/>
        <v>0</v>
      </c>
      <c r="AI52" s="337">
        <f t="shared" si="2"/>
        <v>0</v>
      </c>
      <c r="AJ52" s="337">
        <f t="shared" si="3"/>
        <v>0</v>
      </c>
      <c r="AK52" s="337">
        <f t="shared" si="4"/>
        <v>0</v>
      </c>
      <c r="AL52" s="337">
        <f t="shared" si="5"/>
        <v>0</v>
      </c>
      <c r="AN52" s="337">
        <f t="shared" si="6"/>
        <v>0</v>
      </c>
      <c r="AO52" s="337">
        <f t="shared" si="7"/>
        <v>0</v>
      </c>
      <c r="AP52" s="337">
        <f t="shared" si="8"/>
        <v>0</v>
      </c>
      <c r="AQ52" s="337">
        <f t="shared" si="9"/>
        <v>0</v>
      </c>
      <c r="AR52" s="337">
        <f t="shared" si="10"/>
        <v>0</v>
      </c>
      <c r="AS52" s="337">
        <f t="shared" si="11"/>
        <v>0</v>
      </c>
      <c r="AT52" s="337">
        <f t="shared" si="12"/>
        <v>0</v>
      </c>
      <c r="AW52" s="337">
        <f t="shared" si="13"/>
        <v>0</v>
      </c>
      <c r="AX52" s="337">
        <f t="shared" si="14"/>
        <v>0</v>
      </c>
      <c r="AY52" s="337">
        <f t="shared" si="15"/>
        <v>0</v>
      </c>
      <c r="AZ52" s="337">
        <f t="shared" si="16"/>
        <v>0</v>
      </c>
      <c r="BA52" s="258"/>
      <c r="BB52" s="1453"/>
      <c r="BC52" s="1453"/>
      <c r="BD52" s="1453"/>
      <c r="BE52" s="1453"/>
      <c r="BF52" s="1453"/>
      <c r="BG52" s="1453"/>
    </row>
    <row r="53" spans="2:59" ht="15.75" customHeight="1">
      <c r="B53" s="100" t="s">
        <v>17131</v>
      </c>
      <c r="C53" s="101" t="s">
        <v>682</v>
      </c>
      <c r="D53" s="101">
        <v>3</v>
      </c>
      <c r="E53" s="1752"/>
      <c r="F53" s="1752"/>
      <c r="G53" s="1752"/>
      <c r="H53" s="1752"/>
      <c r="I53" s="1752"/>
      <c r="J53" s="1752"/>
      <c r="K53" s="2493"/>
      <c r="L53" s="2381"/>
      <c r="M53" s="2495"/>
      <c r="N53" s="1752"/>
      <c r="O53" s="1752"/>
      <c r="P53" s="1752"/>
      <c r="Q53" s="1752"/>
      <c r="R53" s="1752"/>
      <c r="S53" s="2493"/>
      <c r="T53" s="2378"/>
      <c r="U53" s="2380" t="s">
        <v>10107</v>
      </c>
      <c r="V53" s="1752"/>
      <c r="W53" s="1752"/>
      <c r="X53" s="1752"/>
      <c r="Y53" s="2493"/>
      <c r="Z53" s="88"/>
      <c r="AA53" s="102" t="s">
        <v>10782</v>
      </c>
      <c r="AC53" s="258"/>
      <c r="AD53" s="1319">
        <f t="shared" si="17"/>
        <v>0</v>
      </c>
      <c r="AE53" s="258"/>
      <c r="AF53" s="337">
        <f t="shared" si="18"/>
        <v>0</v>
      </c>
      <c r="AG53" s="337">
        <f t="shared" si="0"/>
        <v>0</v>
      </c>
      <c r="AH53" s="337">
        <f t="shared" si="1"/>
        <v>0</v>
      </c>
      <c r="AI53" s="337">
        <f t="shared" si="2"/>
        <v>0</v>
      </c>
      <c r="AJ53" s="337">
        <f t="shared" si="3"/>
        <v>0</v>
      </c>
      <c r="AK53" s="337">
        <f t="shared" si="4"/>
        <v>0</v>
      </c>
      <c r="AL53" s="337">
        <f t="shared" si="5"/>
        <v>0</v>
      </c>
      <c r="AN53" s="337">
        <f t="shared" si="6"/>
        <v>0</v>
      </c>
      <c r="AO53" s="337">
        <f t="shared" si="7"/>
        <v>0</v>
      </c>
      <c r="AP53" s="337">
        <f t="shared" si="8"/>
        <v>0</v>
      </c>
      <c r="AQ53" s="337">
        <f t="shared" si="9"/>
        <v>0</v>
      </c>
      <c r="AR53" s="337">
        <f t="shared" si="10"/>
        <v>0</v>
      </c>
      <c r="AS53" s="337">
        <f t="shared" si="11"/>
        <v>0</v>
      </c>
      <c r="AT53" s="337">
        <f t="shared" si="12"/>
        <v>0</v>
      </c>
      <c r="AW53" s="337">
        <f t="shared" si="13"/>
        <v>0</v>
      </c>
      <c r="AX53" s="337">
        <f t="shared" si="14"/>
        <v>0</v>
      </c>
      <c r="AY53" s="337">
        <f t="shared" si="15"/>
        <v>0</v>
      </c>
      <c r="AZ53" s="337">
        <f t="shared" si="16"/>
        <v>0</v>
      </c>
      <c r="BA53" s="258"/>
      <c r="BB53" s="1453"/>
      <c r="BC53" s="1453"/>
      <c r="BD53" s="1453"/>
      <c r="BE53" s="1453"/>
      <c r="BF53" s="1453"/>
      <c r="BG53" s="1453"/>
    </row>
    <row r="54" spans="2:59" ht="15.75" customHeight="1">
      <c r="B54" s="100" t="s">
        <v>17132</v>
      </c>
      <c r="C54" s="101" t="s">
        <v>682</v>
      </c>
      <c r="D54" s="101">
        <v>3</v>
      </c>
      <c r="E54" s="1752"/>
      <c r="F54" s="1752"/>
      <c r="G54" s="1752"/>
      <c r="H54" s="1752"/>
      <c r="I54" s="1752"/>
      <c r="J54" s="1752"/>
      <c r="K54" s="2493"/>
      <c r="L54" s="2381"/>
      <c r="M54" s="2495"/>
      <c r="N54" s="1752"/>
      <c r="O54" s="1752"/>
      <c r="P54" s="1752"/>
      <c r="Q54" s="1752"/>
      <c r="R54" s="1752"/>
      <c r="S54" s="2493"/>
      <c r="T54" s="2378"/>
      <c r="U54" s="2380" t="s">
        <v>10107</v>
      </c>
      <c r="V54" s="1752"/>
      <c r="W54" s="1752"/>
      <c r="X54" s="1752"/>
      <c r="Y54" s="2493"/>
      <c r="Z54" s="88"/>
      <c r="AA54" s="102" t="s">
        <v>10783</v>
      </c>
      <c r="AC54" s="258"/>
      <c r="AD54" s="1319">
        <f t="shared" si="17"/>
        <v>0</v>
      </c>
      <c r="AE54" s="258"/>
      <c r="AF54" s="337">
        <f t="shared" si="18"/>
        <v>0</v>
      </c>
      <c r="AG54" s="337">
        <f t="shared" si="0"/>
        <v>0</v>
      </c>
      <c r="AH54" s="337">
        <f t="shared" si="1"/>
        <v>0</v>
      </c>
      <c r="AI54" s="337">
        <f t="shared" si="2"/>
        <v>0</v>
      </c>
      <c r="AJ54" s="337">
        <f t="shared" si="3"/>
        <v>0</v>
      </c>
      <c r="AK54" s="337">
        <f t="shared" si="4"/>
        <v>0</v>
      </c>
      <c r="AL54" s="337">
        <f t="shared" si="5"/>
        <v>0</v>
      </c>
      <c r="AN54" s="337">
        <f t="shared" si="6"/>
        <v>0</v>
      </c>
      <c r="AO54" s="337">
        <f t="shared" si="7"/>
        <v>0</v>
      </c>
      <c r="AP54" s="337">
        <f t="shared" si="8"/>
        <v>0</v>
      </c>
      <c r="AQ54" s="337">
        <f t="shared" si="9"/>
        <v>0</v>
      </c>
      <c r="AR54" s="337">
        <f t="shared" si="10"/>
        <v>0</v>
      </c>
      <c r="AS54" s="337">
        <f t="shared" si="11"/>
        <v>0</v>
      </c>
      <c r="AT54" s="337">
        <f t="shared" si="12"/>
        <v>0</v>
      </c>
      <c r="AW54" s="337">
        <f t="shared" si="13"/>
        <v>0</v>
      </c>
      <c r="AX54" s="337">
        <f t="shared" si="14"/>
        <v>0</v>
      </c>
      <c r="AY54" s="337">
        <f t="shared" si="15"/>
        <v>0</v>
      </c>
      <c r="AZ54" s="337">
        <f t="shared" si="16"/>
        <v>0</v>
      </c>
      <c r="BA54" s="258"/>
      <c r="BB54" s="1453"/>
      <c r="BC54" s="1453"/>
      <c r="BD54" s="1453"/>
      <c r="BE54" s="1453"/>
      <c r="BF54" s="1453"/>
      <c r="BG54" s="1453"/>
    </row>
    <row r="55" spans="2:59" ht="15.75" customHeight="1">
      <c r="B55" s="100" t="s">
        <v>17133</v>
      </c>
      <c r="C55" s="101" t="s">
        <v>682</v>
      </c>
      <c r="D55" s="101">
        <v>3</v>
      </c>
      <c r="E55" s="1752"/>
      <c r="F55" s="1752"/>
      <c r="G55" s="1752"/>
      <c r="H55" s="1752"/>
      <c r="I55" s="1752"/>
      <c r="J55" s="1752"/>
      <c r="K55" s="2493"/>
      <c r="L55" s="2381"/>
      <c r="M55" s="2495"/>
      <c r="N55" s="1752"/>
      <c r="O55" s="1752"/>
      <c r="P55" s="1752"/>
      <c r="Q55" s="1752"/>
      <c r="R55" s="1752"/>
      <c r="S55" s="2493"/>
      <c r="T55" s="2378"/>
      <c r="U55" s="2380" t="s">
        <v>10107</v>
      </c>
      <c r="V55" s="1752"/>
      <c r="W55" s="1752"/>
      <c r="X55" s="1752"/>
      <c r="Y55" s="2493"/>
      <c r="Z55" s="88"/>
      <c r="AA55" s="102" t="s">
        <v>10784</v>
      </c>
      <c r="AC55" s="258"/>
      <c r="AD55" s="1319">
        <f t="shared" si="17"/>
        <v>0</v>
      </c>
      <c r="AE55" s="258"/>
      <c r="AF55" s="337">
        <f t="shared" si="18"/>
        <v>0</v>
      </c>
      <c r="AG55" s="337">
        <f t="shared" si="0"/>
        <v>0</v>
      </c>
      <c r="AH55" s="337">
        <f t="shared" si="1"/>
        <v>0</v>
      </c>
      <c r="AI55" s="337">
        <f t="shared" si="2"/>
        <v>0</v>
      </c>
      <c r="AJ55" s="337">
        <f t="shared" si="3"/>
        <v>0</v>
      </c>
      <c r="AK55" s="337">
        <f t="shared" si="4"/>
        <v>0</v>
      </c>
      <c r="AL55" s="337">
        <f t="shared" si="5"/>
        <v>0</v>
      </c>
      <c r="AN55" s="337">
        <f t="shared" si="6"/>
        <v>0</v>
      </c>
      <c r="AO55" s="337">
        <f t="shared" si="7"/>
        <v>0</v>
      </c>
      <c r="AP55" s="337">
        <f t="shared" si="8"/>
        <v>0</v>
      </c>
      <c r="AQ55" s="337">
        <f t="shared" si="9"/>
        <v>0</v>
      </c>
      <c r="AR55" s="337">
        <f t="shared" si="10"/>
        <v>0</v>
      </c>
      <c r="AS55" s="337">
        <f t="shared" si="11"/>
        <v>0</v>
      </c>
      <c r="AT55" s="337">
        <f t="shared" si="12"/>
        <v>0</v>
      </c>
      <c r="AW55" s="337">
        <f t="shared" si="13"/>
        <v>0</v>
      </c>
      <c r="AX55" s="337">
        <f t="shared" si="14"/>
        <v>0</v>
      </c>
      <c r="AY55" s="337">
        <f t="shared" si="15"/>
        <v>0</v>
      </c>
      <c r="AZ55" s="337">
        <f t="shared" si="16"/>
        <v>0</v>
      </c>
      <c r="BA55" s="258"/>
      <c r="BB55" s="1453"/>
      <c r="BC55" s="1453"/>
      <c r="BD55" s="1453"/>
      <c r="BE55" s="1453"/>
      <c r="BF55" s="1453"/>
      <c r="BG55" s="1453"/>
    </row>
    <row r="56" spans="2:59" ht="15.75" customHeight="1">
      <c r="B56" s="100" t="s">
        <v>17134</v>
      </c>
      <c r="C56" s="101" t="s">
        <v>682</v>
      </c>
      <c r="D56" s="101">
        <v>3</v>
      </c>
      <c r="E56" s="1752"/>
      <c r="F56" s="1752"/>
      <c r="G56" s="1752"/>
      <c r="H56" s="1752"/>
      <c r="I56" s="1752"/>
      <c r="J56" s="1752"/>
      <c r="K56" s="2493"/>
      <c r="L56" s="2381"/>
      <c r="M56" s="2495"/>
      <c r="N56" s="1752"/>
      <c r="O56" s="1752"/>
      <c r="P56" s="1752"/>
      <c r="Q56" s="1752"/>
      <c r="R56" s="1752"/>
      <c r="S56" s="2493"/>
      <c r="T56" s="2378"/>
      <c r="U56" s="2380" t="s">
        <v>10107</v>
      </c>
      <c r="V56" s="1752"/>
      <c r="W56" s="1752"/>
      <c r="X56" s="1752"/>
      <c r="Y56" s="2493"/>
      <c r="Z56" s="88"/>
      <c r="AA56" s="102" t="s">
        <v>10785</v>
      </c>
      <c r="AC56" s="258"/>
      <c r="AD56" s="1319">
        <f t="shared" si="17"/>
        <v>0</v>
      </c>
      <c r="AE56" s="258"/>
      <c r="AF56" s="337">
        <f t="shared" si="18"/>
        <v>0</v>
      </c>
      <c r="AG56" s="337">
        <f t="shared" si="0"/>
        <v>0</v>
      </c>
      <c r="AH56" s="337">
        <f t="shared" si="1"/>
        <v>0</v>
      </c>
      <c r="AI56" s="337">
        <f t="shared" si="2"/>
        <v>0</v>
      </c>
      <c r="AJ56" s="337">
        <f t="shared" si="3"/>
        <v>0</v>
      </c>
      <c r="AK56" s="337">
        <f t="shared" si="4"/>
        <v>0</v>
      </c>
      <c r="AL56" s="337">
        <f t="shared" si="5"/>
        <v>0</v>
      </c>
      <c r="AN56" s="337">
        <f t="shared" si="6"/>
        <v>0</v>
      </c>
      <c r="AO56" s="337">
        <f t="shared" si="7"/>
        <v>0</v>
      </c>
      <c r="AP56" s="337">
        <f t="shared" si="8"/>
        <v>0</v>
      </c>
      <c r="AQ56" s="337">
        <f t="shared" si="9"/>
        <v>0</v>
      </c>
      <c r="AR56" s="337">
        <f t="shared" si="10"/>
        <v>0</v>
      </c>
      <c r="AS56" s="337">
        <f t="shared" si="11"/>
        <v>0</v>
      </c>
      <c r="AT56" s="337">
        <f t="shared" si="12"/>
        <v>0</v>
      </c>
      <c r="AW56" s="337">
        <f t="shared" si="13"/>
        <v>0</v>
      </c>
      <c r="AX56" s="337">
        <f t="shared" si="14"/>
        <v>0</v>
      </c>
      <c r="AY56" s="337">
        <f t="shared" si="15"/>
        <v>0</v>
      </c>
      <c r="AZ56" s="337">
        <f t="shared" si="16"/>
        <v>0</v>
      </c>
      <c r="BA56" s="258"/>
      <c r="BB56" s="1453"/>
      <c r="BC56" s="1453"/>
      <c r="BD56" s="1453"/>
      <c r="BE56" s="1453"/>
      <c r="BF56" s="1453"/>
      <c r="BG56" s="1453"/>
    </row>
    <row r="57" spans="2:59" ht="15.75" customHeight="1">
      <c r="B57" s="100" t="s">
        <v>17135</v>
      </c>
      <c r="C57" s="101" t="s">
        <v>682</v>
      </c>
      <c r="D57" s="101">
        <v>3</v>
      </c>
      <c r="E57" s="1752"/>
      <c r="F57" s="1752"/>
      <c r="G57" s="1752"/>
      <c r="H57" s="1752"/>
      <c r="I57" s="1752"/>
      <c r="J57" s="1752"/>
      <c r="K57" s="2493"/>
      <c r="L57" s="2381"/>
      <c r="M57" s="2495"/>
      <c r="N57" s="1752"/>
      <c r="O57" s="1752"/>
      <c r="P57" s="1752"/>
      <c r="Q57" s="1752"/>
      <c r="R57" s="1752"/>
      <c r="S57" s="2493"/>
      <c r="T57" s="2378"/>
      <c r="U57" s="2380" t="s">
        <v>10107</v>
      </c>
      <c r="V57" s="1752"/>
      <c r="W57" s="1752"/>
      <c r="X57" s="1752"/>
      <c r="Y57" s="2493"/>
      <c r="Z57" s="88"/>
      <c r="AA57" s="102" t="s">
        <v>10786</v>
      </c>
      <c r="AC57" s="258"/>
      <c r="AD57" s="1319">
        <f t="shared" si="17"/>
        <v>0</v>
      </c>
      <c r="AE57" s="258"/>
      <c r="AF57" s="337">
        <f t="shared" si="18"/>
        <v>0</v>
      </c>
      <c r="AG57" s="337">
        <f t="shared" si="0"/>
        <v>0</v>
      </c>
      <c r="AH57" s="337">
        <f t="shared" si="1"/>
        <v>0</v>
      </c>
      <c r="AI57" s="337">
        <f t="shared" si="2"/>
        <v>0</v>
      </c>
      <c r="AJ57" s="337">
        <f t="shared" si="3"/>
        <v>0</v>
      </c>
      <c r="AK57" s="337">
        <f t="shared" si="4"/>
        <v>0</v>
      </c>
      <c r="AL57" s="337">
        <f t="shared" si="5"/>
        <v>0</v>
      </c>
      <c r="AN57" s="337">
        <f t="shared" si="6"/>
        <v>0</v>
      </c>
      <c r="AO57" s="337">
        <f t="shared" si="7"/>
        <v>0</v>
      </c>
      <c r="AP57" s="337">
        <f t="shared" si="8"/>
        <v>0</v>
      </c>
      <c r="AQ57" s="337">
        <f t="shared" si="9"/>
        <v>0</v>
      </c>
      <c r="AR57" s="337">
        <f t="shared" si="10"/>
        <v>0</v>
      </c>
      <c r="AS57" s="337">
        <f t="shared" si="11"/>
        <v>0</v>
      </c>
      <c r="AT57" s="337">
        <f t="shared" si="12"/>
        <v>0</v>
      </c>
      <c r="AW57" s="337">
        <f t="shared" si="13"/>
        <v>0</v>
      </c>
      <c r="AX57" s="337">
        <f t="shared" si="14"/>
        <v>0</v>
      </c>
      <c r="AY57" s="337">
        <f t="shared" si="15"/>
        <v>0</v>
      </c>
      <c r="AZ57" s="337">
        <f t="shared" si="16"/>
        <v>0</v>
      </c>
      <c r="BA57" s="258"/>
      <c r="BB57" s="1453"/>
      <c r="BC57" s="1453"/>
      <c r="BD57" s="1453"/>
      <c r="BE57" s="1453"/>
      <c r="BF57" s="1453"/>
      <c r="BG57" s="1453"/>
    </row>
    <row r="58" spans="2:59" ht="15.75" customHeight="1">
      <c r="B58" s="100" t="s">
        <v>17136</v>
      </c>
      <c r="C58" s="101" t="s">
        <v>682</v>
      </c>
      <c r="D58" s="101">
        <v>3</v>
      </c>
      <c r="E58" s="1752"/>
      <c r="F58" s="1752"/>
      <c r="G58" s="1752"/>
      <c r="H58" s="1752"/>
      <c r="I58" s="1752"/>
      <c r="J58" s="1752"/>
      <c r="K58" s="2493"/>
      <c r="L58" s="2381"/>
      <c r="M58" s="2495"/>
      <c r="N58" s="1752"/>
      <c r="O58" s="1752"/>
      <c r="P58" s="1752"/>
      <c r="Q58" s="1752"/>
      <c r="R58" s="1752"/>
      <c r="S58" s="2493"/>
      <c r="T58" s="2378"/>
      <c r="U58" s="2380" t="s">
        <v>10107</v>
      </c>
      <c r="V58" s="1752"/>
      <c r="W58" s="1752"/>
      <c r="X58" s="1752"/>
      <c r="Y58" s="2493"/>
      <c r="Z58" s="88"/>
      <c r="AA58" s="102" t="s">
        <v>10787</v>
      </c>
      <c r="AC58" s="258"/>
      <c r="AD58" s="1319">
        <f t="shared" si="17"/>
        <v>0</v>
      </c>
      <c r="AE58" s="258"/>
      <c r="AF58" s="337">
        <f t="shared" si="18"/>
        <v>0</v>
      </c>
      <c r="AG58" s="337">
        <f t="shared" si="0"/>
        <v>0</v>
      </c>
      <c r="AH58" s="337">
        <f t="shared" si="1"/>
        <v>0</v>
      </c>
      <c r="AI58" s="337">
        <f t="shared" si="2"/>
        <v>0</v>
      </c>
      <c r="AJ58" s="337">
        <f t="shared" si="3"/>
        <v>0</v>
      </c>
      <c r="AK58" s="337">
        <f t="shared" si="4"/>
        <v>0</v>
      </c>
      <c r="AL58" s="337">
        <f t="shared" si="5"/>
        <v>0</v>
      </c>
      <c r="AN58" s="337">
        <f t="shared" si="6"/>
        <v>0</v>
      </c>
      <c r="AO58" s="337">
        <f t="shared" si="7"/>
        <v>0</v>
      </c>
      <c r="AP58" s="337">
        <f t="shared" si="8"/>
        <v>0</v>
      </c>
      <c r="AQ58" s="337">
        <f t="shared" si="9"/>
        <v>0</v>
      </c>
      <c r="AR58" s="337">
        <f t="shared" si="10"/>
        <v>0</v>
      </c>
      <c r="AS58" s="337">
        <f t="shared" si="11"/>
        <v>0</v>
      </c>
      <c r="AT58" s="337">
        <f t="shared" si="12"/>
        <v>0</v>
      </c>
      <c r="AW58" s="337">
        <f t="shared" si="13"/>
        <v>0</v>
      </c>
      <c r="AX58" s="337">
        <f t="shared" si="14"/>
        <v>0</v>
      </c>
      <c r="AY58" s="337">
        <f t="shared" si="15"/>
        <v>0</v>
      </c>
      <c r="AZ58" s="337">
        <f t="shared" si="16"/>
        <v>0</v>
      </c>
      <c r="BA58" s="258"/>
      <c r="BB58" s="1453"/>
      <c r="BC58" s="1453"/>
      <c r="BD58" s="1453"/>
      <c r="BE58" s="1453"/>
      <c r="BF58" s="1453"/>
      <c r="BG58" s="1453"/>
    </row>
    <row r="59" spans="2:59" ht="15.75" customHeight="1">
      <c r="B59" s="100" t="s">
        <v>17137</v>
      </c>
      <c r="C59" s="101" t="s">
        <v>682</v>
      </c>
      <c r="D59" s="101">
        <v>3</v>
      </c>
      <c r="E59" s="1752"/>
      <c r="F59" s="1752"/>
      <c r="G59" s="1752"/>
      <c r="H59" s="1752"/>
      <c r="I59" s="1752"/>
      <c r="J59" s="1752"/>
      <c r="K59" s="2493"/>
      <c r="L59" s="2381"/>
      <c r="M59" s="2495"/>
      <c r="N59" s="1752"/>
      <c r="O59" s="1752"/>
      <c r="P59" s="1752"/>
      <c r="Q59" s="1752"/>
      <c r="R59" s="1752"/>
      <c r="S59" s="2493"/>
      <c r="T59" s="2378"/>
      <c r="U59" s="2380" t="s">
        <v>10107</v>
      </c>
      <c r="V59" s="1752"/>
      <c r="W59" s="1752"/>
      <c r="X59" s="1752"/>
      <c r="Y59" s="2493"/>
      <c r="Z59" s="88"/>
      <c r="AA59" s="102" t="s">
        <v>10788</v>
      </c>
      <c r="AC59" s="258"/>
      <c r="AD59" s="1319">
        <f t="shared" si="17"/>
        <v>0</v>
      </c>
      <c r="AE59" s="258"/>
      <c r="AF59" s="337">
        <f t="shared" si="18"/>
        <v>0</v>
      </c>
      <c r="AG59" s="337">
        <f t="shared" si="0"/>
        <v>0</v>
      </c>
      <c r="AH59" s="337">
        <f t="shared" si="1"/>
        <v>0</v>
      </c>
      <c r="AI59" s="337">
        <f t="shared" si="2"/>
        <v>0</v>
      </c>
      <c r="AJ59" s="337">
        <f t="shared" si="3"/>
        <v>0</v>
      </c>
      <c r="AK59" s="337">
        <f t="shared" si="4"/>
        <v>0</v>
      </c>
      <c r="AL59" s="337">
        <f t="shared" si="5"/>
        <v>0</v>
      </c>
      <c r="AN59" s="337">
        <f t="shared" si="6"/>
        <v>0</v>
      </c>
      <c r="AO59" s="337">
        <f t="shared" si="7"/>
        <v>0</v>
      </c>
      <c r="AP59" s="337">
        <f t="shared" si="8"/>
        <v>0</v>
      </c>
      <c r="AQ59" s="337">
        <f t="shared" si="9"/>
        <v>0</v>
      </c>
      <c r="AR59" s="337">
        <f t="shared" si="10"/>
        <v>0</v>
      </c>
      <c r="AS59" s="337">
        <f t="shared" si="11"/>
        <v>0</v>
      </c>
      <c r="AT59" s="337">
        <f t="shared" si="12"/>
        <v>0</v>
      </c>
      <c r="AW59" s="337">
        <f t="shared" si="13"/>
        <v>0</v>
      </c>
      <c r="AX59" s="337">
        <f t="shared" si="14"/>
        <v>0</v>
      </c>
      <c r="AY59" s="337">
        <f t="shared" si="15"/>
        <v>0</v>
      </c>
      <c r="AZ59" s="337">
        <f t="shared" si="16"/>
        <v>0</v>
      </c>
      <c r="BA59" s="258"/>
      <c r="BB59" s="1453"/>
      <c r="BC59" s="1453"/>
      <c r="BD59" s="1453"/>
      <c r="BE59" s="1453"/>
      <c r="BF59" s="1453"/>
      <c r="BG59" s="1453"/>
    </row>
    <row r="60" spans="2:59" ht="15.75" customHeight="1">
      <c r="B60" s="100" t="s">
        <v>17138</v>
      </c>
      <c r="C60" s="101" t="s">
        <v>682</v>
      </c>
      <c r="D60" s="101">
        <v>3</v>
      </c>
      <c r="E60" s="1752"/>
      <c r="F60" s="1752"/>
      <c r="G60" s="1752"/>
      <c r="H60" s="1752"/>
      <c r="I60" s="1752"/>
      <c r="J60" s="1752"/>
      <c r="K60" s="2493"/>
      <c r="L60" s="2381"/>
      <c r="M60" s="2495"/>
      <c r="N60" s="1752"/>
      <c r="O60" s="1752"/>
      <c r="P60" s="1752"/>
      <c r="Q60" s="1752"/>
      <c r="R60" s="1752"/>
      <c r="S60" s="2493"/>
      <c r="T60" s="2378"/>
      <c r="U60" s="2380" t="s">
        <v>10107</v>
      </c>
      <c r="V60" s="1752"/>
      <c r="W60" s="1752"/>
      <c r="X60" s="1752"/>
      <c r="Y60" s="2493"/>
      <c r="Z60" s="88"/>
      <c r="AA60" s="102" t="s">
        <v>10789</v>
      </c>
      <c r="AC60" s="258"/>
      <c r="AD60" s="1319">
        <f t="shared" si="17"/>
        <v>0</v>
      </c>
      <c r="AE60" s="258"/>
      <c r="AF60" s="337">
        <f t="shared" si="18"/>
        <v>0</v>
      </c>
      <c r="AG60" s="337">
        <f t="shared" si="0"/>
        <v>0</v>
      </c>
      <c r="AH60" s="337">
        <f t="shared" si="1"/>
        <v>0</v>
      </c>
      <c r="AI60" s="337">
        <f t="shared" si="2"/>
        <v>0</v>
      </c>
      <c r="AJ60" s="337">
        <f t="shared" si="3"/>
        <v>0</v>
      </c>
      <c r="AK60" s="337">
        <f t="shared" si="4"/>
        <v>0</v>
      </c>
      <c r="AL60" s="337">
        <f t="shared" si="5"/>
        <v>0</v>
      </c>
      <c r="AN60" s="337">
        <f t="shared" si="6"/>
        <v>0</v>
      </c>
      <c r="AO60" s="337">
        <f t="shared" si="7"/>
        <v>0</v>
      </c>
      <c r="AP60" s="337">
        <f t="shared" si="8"/>
        <v>0</v>
      </c>
      <c r="AQ60" s="337">
        <f t="shared" si="9"/>
        <v>0</v>
      </c>
      <c r="AR60" s="337">
        <f t="shared" si="10"/>
        <v>0</v>
      </c>
      <c r="AS60" s="337">
        <f t="shared" si="11"/>
        <v>0</v>
      </c>
      <c r="AT60" s="337">
        <f t="shared" si="12"/>
        <v>0</v>
      </c>
      <c r="AW60" s="337">
        <f t="shared" si="13"/>
        <v>0</v>
      </c>
      <c r="AX60" s="337">
        <f t="shared" si="14"/>
        <v>0</v>
      </c>
      <c r="AY60" s="337">
        <f t="shared" si="15"/>
        <v>0</v>
      </c>
      <c r="AZ60" s="337">
        <f t="shared" si="16"/>
        <v>0</v>
      </c>
      <c r="BA60" s="258"/>
      <c r="BB60" s="1453"/>
      <c r="BC60" s="1453"/>
      <c r="BD60" s="1453"/>
      <c r="BE60" s="1453"/>
      <c r="BF60" s="1453"/>
      <c r="BG60" s="1453"/>
    </row>
    <row r="61" spans="2:59" ht="15.75" customHeight="1">
      <c r="B61" s="100" t="s">
        <v>17139</v>
      </c>
      <c r="C61" s="101" t="s">
        <v>682</v>
      </c>
      <c r="D61" s="101">
        <v>3</v>
      </c>
      <c r="E61" s="1752"/>
      <c r="F61" s="1752"/>
      <c r="G61" s="1752"/>
      <c r="H61" s="1752"/>
      <c r="I61" s="1752"/>
      <c r="J61" s="1752"/>
      <c r="K61" s="2493"/>
      <c r="L61" s="2381"/>
      <c r="M61" s="2495"/>
      <c r="N61" s="1752"/>
      <c r="O61" s="1752"/>
      <c r="P61" s="1752"/>
      <c r="Q61" s="1752"/>
      <c r="R61" s="1752"/>
      <c r="S61" s="2493"/>
      <c r="T61" s="2378"/>
      <c r="U61" s="2380" t="s">
        <v>10107</v>
      </c>
      <c r="V61" s="1752"/>
      <c r="W61" s="1752"/>
      <c r="X61" s="1752"/>
      <c r="Y61" s="2493"/>
      <c r="Z61" s="88"/>
      <c r="AA61" s="102" t="s">
        <v>10790</v>
      </c>
      <c r="AC61" s="258"/>
      <c r="AD61" s="1319">
        <f t="shared" si="17"/>
        <v>0</v>
      </c>
      <c r="AE61" s="258"/>
      <c r="AF61" s="337">
        <f t="shared" si="18"/>
        <v>0</v>
      </c>
      <c r="AG61" s="337">
        <f t="shared" si="0"/>
        <v>0</v>
      </c>
      <c r="AH61" s="337">
        <f t="shared" si="1"/>
        <v>0</v>
      </c>
      <c r="AI61" s="337">
        <f t="shared" si="2"/>
        <v>0</v>
      </c>
      <c r="AJ61" s="337">
        <f t="shared" si="3"/>
        <v>0</v>
      </c>
      <c r="AK61" s="337">
        <f t="shared" si="4"/>
        <v>0</v>
      </c>
      <c r="AL61" s="337">
        <f t="shared" si="5"/>
        <v>0</v>
      </c>
      <c r="AN61" s="337">
        <f t="shared" si="6"/>
        <v>0</v>
      </c>
      <c r="AO61" s="337">
        <f t="shared" si="7"/>
        <v>0</v>
      </c>
      <c r="AP61" s="337">
        <f t="shared" si="8"/>
        <v>0</v>
      </c>
      <c r="AQ61" s="337">
        <f t="shared" si="9"/>
        <v>0</v>
      </c>
      <c r="AR61" s="337">
        <f t="shared" si="10"/>
        <v>0</v>
      </c>
      <c r="AS61" s="337">
        <f t="shared" si="11"/>
        <v>0</v>
      </c>
      <c r="AT61" s="337">
        <f t="shared" si="12"/>
        <v>0</v>
      </c>
      <c r="AW61" s="337">
        <f t="shared" si="13"/>
        <v>0</v>
      </c>
      <c r="AX61" s="337">
        <f t="shared" si="14"/>
        <v>0</v>
      </c>
      <c r="AY61" s="337">
        <f t="shared" si="15"/>
        <v>0</v>
      </c>
      <c r="AZ61" s="337">
        <f t="shared" si="16"/>
        <v>0</v>
      </c>
      <c r="BA61" s="258"/>
      <c r="BB61" s="1453"/>
      <c r="BC61" s="1453"/>
      <c r="BD61" s="1453"/>
      <c r="BE61" s="1453"/>
      <c r="BF61" s="1453"/>
      <c r="BG61" s="1453"/>
    </row>
    <row r="62" spans="2:59" ht="15.75" customHeight="1">
      <c r="B62" s="100" t="s">
        <v>17140</v>
      </c>
      <c r="C62" s="101" t="s">
        <v>682</v>
      </c>
      <c r="D62" s="101">
        <v>3</v>
      </c>
      <c r="E62" s="1752"/>
      <c r="F62" s="1752"/>
      <c r="G62" s="1752"/>
      <c r="H62" s="1752"/>
      <c r="I62" s="1752"/>
      <c r="J62" s="1752"/>
      <c r="K62" s="2493"/>
      <c r="L62" s="2381"/>
      <c r="M62" s="2495"/>
      <c r="N62" s="1752"/>
      <c r="O62" s="1752"/>
      <c r="P62" s="1752"/>
      <c r="Q62" s="1752"/>
      <c r="R62" s="1752"/>
      <c r="S62" s="2493"/>
      <c r="T62" s="2378"/>
      <c r="U62" s="2380" t="s">
        <v>10107</v>
      </c>
      <c r="V62" s="1752"/>
      <c r="W62" s="1752"/>
      <c r="X62" s="1752"/>
      <c r="Y62" s="2493"/>
      <c r="Z62" s="88"/>
      <c r="AA62" s="102" t="s">
        <v>10791</v>
      </c>
      <c r="AC62" s="258"/>
      <c r="AD62" s="1319">
        <f t="shared" si="17"/>
        <v>0</v>
      </c>
      <c r="AE62" s="258"/>
      <c r="AF62" s="337">
        <f t="shared" si="18"/>
        <v>0</v>
      </c>
      <c r="AG62" s="337">
        <f t="shared" si="0"/>
        <v>0</v>
      </c>
      <c r="AH62" s="337">
        <f t="shared" si="1"/>
        <v>0</v>
      </c>
      <c r="AI62" s="337">
        <f t="shared" si="2"/>
        <v>0</v>
      </c>
      <c r="AJ62" s="337">
        <f t="shared" si="3"/>
        <v>0</v>
      </c>
      <c r="AK62" s="337">
        <f t="shared" si="4"/>
        <v>0</v>
      </c>
      <c r="AL62" s="337">
        <f t="shared" si="5"/>
        <v>0</v>
      </c>
      <c r="AN62" s="337">
        <f t="shared" si="6"/>
        <v>0</v>
      </c>
      <c r="AO62" s="337">
        <f t="shared" si="7"/>
        <v>0</v>
      </c>
      <c r="AP62" s="337">
        <f t="shared" si="8"/>
        <v>0</v>
      </c>
      <c r="AQ62" s="337">
        <f t="shared" si="9"/>
        <v>0</v>
      </c>
      <c r="AR62" s="337">
        <f t="shared" si="10"/>
        <v>0</v>
      </c>
      <c r="AS62" s="337">
        <f t="shared" si="11"/>
        <v>0</v>
      </c>
      <c r="AT62" s="337">
        <f t="shared" si="12"/>
        <v>0</v>
      </c>
      <c r="AW62" s="337">
        <f t="shared" si="13"/>
        <v>0</v>
      </c>
      <c r="AX62" s="337">
        <f t="shared" si="14"/>
        <v>0</v>
      </c>
      <c r="AY62" s="337">
        <f t="shared" si="15"/>
        <v>0</v>
      </c>
      <c r="AZ62" s="337">
        <f t="shared" si="16"/>
        <v>0</v>
      </c>
      <c r="BA62" s="258"/>
      <c r="BB62" s="1453"/>
      <c r="BC62" s="1453"/>
      <c r="BD62" s="1453"/>
      <c r="BE62" s="1453"/>
      <c r="BF62" s="1453"/>
      <c r="BG62" s="1453"/>
    </row>
    <row r="63" spans="2:59" ht="15.75" customHeight="1">
      <c r="B63" s="100" t="s">
        <v>17141</v>
      </c>
      <c r="C63" s="101" t="s">
        <v>682</v>
      </c>
      <c r="D63" s="101">
        <v>3</v>
      </c>
      <c r="E63" s="1752"/>
      <c r="F63" s="1752"/>
      <c r="G63" s="1752"/>
      <c r="H63" s="1752"/>
      <c r="I63" s="1752"/>
      <c r="J63" s="1752"/>
      <c r="K63" s="2493"/>
      <c r="L63" s="2381"/>
      <c r="M63" s="2495"/>
      <c r="N63" s="1752"/>
      <c r="O63" s="1752"/>
      <c r="P63" s="1752"/>
      <c r="Q63" s="1752"/>
      <c r="R63" s="1752"/>
      <c r="S63" s="2493"/>
      <c r="T63" s="2378"/>
      <c r="U63" s="2380" t="s">
        <v>10107</v>
      </c>
      <c r="V63" s="1752"/>
      <c r="W63" s="1752"/>
      <c r="X63" s="1752"/>
      <c r="Y63" s="2493"/>
      <c r="Z63" s="88"/>
      <c r="AA63" s="102" t="s">
        <v>10792</v>
      </c>
      <c r="AC63" s="258"/>
      <c r="AD63" s="1319">
        <f t="shared" si="17"/>
        <v>0</v>
      </c>
      <c r="AE63" s="258"/>
      <c r="AF63" s="337">
        <f t="shared" si="18"/>
        <v>0</v>
      </c>
      <c r="AG63" s="337">
        <f t="shared" si="0"/>
        <v>0</v>
      </c>
      <c r="AH63" s="337">
        <f t="shared" si="1"/>
        <v>0</v>
      </c>
      <c r="AI63" s="337">
        <f t="shared" si="2"/>
        <v>0</v>
      </c>
      <c r="AJ63" s="337">
        <f t="shared" si="3"/>
        <v>0</v>
      </c>
      <c r="AK63" s="337">
        <f t="shared" si="4"/>
        <v>0</v>
      </c>
      <c r="AL63" s="337">
        <f t="shared" si="5"/>
        <v>0</v>
      </c>
      <c r="AN63" s="337">
        <f t="shared" si="6"/>
        <v>0</v>
      </c>
      <c r="AO63" s="337">
        <f t="shared" si="7"/>
        <v>0</v>
      </c>
      <c r="AP63" s="337">
        <f t="shared" si="8"/>
        <v>0</v>
      </c>
      <c r="AQ63" s="337">
        <f t="shared" si="9"/>
        <v>0</v>
      </c>
      <c r="AR63" s="337">
        <f t="shared" si="10"/>
        <v>0</v>
      </c>
      <c r="AS63" s="337">
        <f t="shared" si="11"/>
        <v>0</v>
      </c>
      <c r="AT63" s="337">
        <f t="shared" si="12"/>
        <v>0</v>
      </c>
      <c r="AW63" s="337">
        <f t="shared" si="13"/>
        <v>0</v>
      </c>
      <c r="AX63" s="337">
        <f t="shared" si="14"/>
        <v>0</v>
      </c>
      <c r="AY63" s="337">
        <f t="shared" si="15"/>
        <v>0</v>
      </c>
      <c r="AZ63" s="337">
        <f t="shared" si="16"/>
        <v>0</v>
      </c>
      <c r="BA63" s="258"/>
      <c r="BB63" s="1453"/>
      <c r="BC63" s="1453"/>
      <c r="BD63" s="1453"/>
      <c r="BE63" s="1453"/>
      <c r="BF63" s="1453"/>
      <c r="BG63" s="1453"/>
    </row>
    <row r="64" spans="2:59" ht="15.75" customHeight="1">
      <c r="B64" s="100" t="s">
        <v>17142</v>
      </c>
      <c r="C64" s="101" t="s">
        <v>682</v>
      </c>
      <c r="D64" s="101">
        <v>3</v>
      </c>
      <c r="E64" s="1752"/>
      <c r="F64" s="1752"/>
      <c r="G64" s="1752"/>
      <c r="H64" s="1752"/>
      <c r="I64" s="1752"/>
      <c r="J64" s="1752"/>
      <c r="K64" s="2493"/>
      <c r="L64" s="2381"/>
      <c r="M64" s="2495"/>
      <c r="N64" s="1752"/>
      <c r="O64" s="1752"/>
      <c r="P64" s="1752"/>
      <c r="Q64" s="1752"/>
      <c r="R64" s="1752"/>
      <c r="S64" s="2493"/>
      <c r="T64" s="2378"/>
      <c r="U64" s="2380" t="s">
        <v>10107</v>
      </c>
      <c r="V64" s="1752"/>
      <c r="W64" s="1752"/>
      <c r="X64" s="1752"/>
      <c r="Y64" s="2493"/>
      <c r="Z64" s="88"/>
      <c r="AA64" s="102" t="s">
        <v>10793</v>
      </c>
      <c r="AC64" s="258"/>
      <c r="AD64" s="1319">
        <f t="shared" si="17"/>
        <v>0</v>
      </c>
      <c r="AE64" s="258"/>
      <c r="AF64" s="337">
        <f t="shared" si="18"/>
        <v>0</v>
      </c>
      <c r="AG64" s="337">
        <f t="shared" si="0"/>
        <v>0</v>
      </c>
      <c r="AH64" s="337">
        <f t="shared" si="1"/>
        <v>0</v>
      </c>
      <c r="AI64" s="337">
        <f t="shared" si="2"/>
        <v>0</v>
      </c>
      <c r="AJ64" s="337">
        <f t="shared" si="3"/>
        <v>0</v>
      </c>
      <c r="AK64" s="337">
        <f t="shared" si="4"/>
        <v>0</v>
      </c>
      <c r="AL64" s="337">
        <f t="shared" si="5"/>
        <v>0</v>
      </c>
      <c r="AN64" s="337">
        <f t="shared" si="6"/>
        <v>0</v>
      </c>
      <c r="AO64" s="337">
        <f t="shared" si="7"/>
        <v>0</v>
      </c>
      <c r="AP64" s="337">
        <f t="shared" si="8"/>
        <v>0</v>
      </c>
      <c r="AQ64" s="337">
        <f t="shared" si="9"/>
        <v>0</v>
      </c>
      <c r="AR64" s="337">
        <f t="shared" si="10"/>
        <v>0</v>
      </c>
      <c r="AS64" s="337">
        <f t="shared" si="11"/>
        <v>0</v>
      </c>
      <c r="AT64" s="337">
        <f t="shared" si="12"/>
        <v>0</v>
      </c>
      <c r="AW64" s="337">
        <f t="shared" si="13"/>
        <v>0</v>
      </c>
      <c r="AX64" s="337">
        <f t="shared" si="14"/>
        <v>0</v>
      </c>
      <c r="AY64" s="337">
        <f t="shared" si="15"/>
        <v>0</v>
      </c>
      <c r="AZ64" s="337">
        <f t="shared" si="16"/>
        <v>0</v>
      </c>
      <c r="BA64" s="258"/>
      <c r="BB64" s="1453"/>
      <c r="BC64" s="1453"/>
      <c r="BD64" s="1453"/>
      <c r="BE64" s="1453"/>
      <c r="BF64" s="1453"/>
      <c r="BG64" s="1453"/>
    </row>
    <row r="65" spans="2:59" ht="15.75" customHeight="1">
      <c r="B65" s="100" t="s">
        <v>17143</v>
      </c>
      <c r="C65" s="101" t="s">
        <v>682</v>
      </c>
      <c r="D65" s="101">
        <v>3</v>
      </c>
      <c r="E65" s="1752"/>
      <c r="F65" s="1752"/>
      <c r="G65" s="1752"/>
      <c r="H65" s="1752"/>
      <c r="I65" s="1752"/>
      <c r="J65" s="1752"/>
      <c r="K65" s="2493"/>
      <c r="L65" s="2381"/>
      <c r="M65" s="2495"/>
      <c r="N65" s="1752"/>
      <c r="O65" s="1752"/>
      <c r="P65" s="1752"/>
      <c r="Q65" s="1752"/>
      <c r="R65" s="1752"/>
      <c r="S65" s="2493"/>
      <c r="T65" s="2378"/>
      <c r="U65" s="2380" t="s">
        <v>10107</v>
      </c>
      <c r="V65" s="1752"/>
      <c r="W65" s="1752"/>
      <c r="X65" s="1752"/>
      <c r="Y65" s="2493"/>
      <c r="Z65" s="88"/>
      <c r="AA65" s="102" t="s">
        <v>10794</v>
      </c>
      <c r="AC65" s="258"/>
      <c r="AD65" s="1319">
        <f t="shared" si="17"/>
        <v>0</v>
      </c>
      <c r="AE65" s="258"/>
      <c r="AF65" s="337">
        <f t="shared" si="18"/>
        <v>0</v>
      </c>
      <c r="AG65" s="337">
        <f t="shared" si="0"/>
        <v>0</v>
      </c>
      <c r="AH65" s="337">
        <f t="shared" si="1"/>
        <v>0</v>
      </c>
      <c r="AI65" s="337">
        <f t="shared" si="2"/>
        <v>0</v>
      </c>
      <c r="AJ65" s="337">
        <f t="shared" si="3"/>
        <v>0</v>
      </c>
      <c r="AK65" s="337">
        <f t="shared" si="4"/>
        <v>0</v>
      </c>
      <c r="AL65" s="337">
        <f t="shared" si="5"/>
        <v>0</v>
      </c>
      <c r="AN65" s="337">
        <f t="shared" si="6"/>
        <v>0</v>
      </c>
      <c r="AO65" s="337">
        <f t="shared" si="7"/>
        <v>0</v>
      </c>
      <c r="AP65" s="337">
        <f t="shared" si="8"/>
        <v>0</v>
      </c>
      <c r="AQ65" s="337">
        <f t="shared" si="9"/>
        <v>0</v>
      </c>
      <c r="AR65" s="337">
        <f t="shared" si="10"/>
        <v>0</v>
      </c>
      <c r="AS65" s="337">
        <f t="shared" si="11"/>
        <v>0</v>
      </c>
      <c r="AT65" s="337">
        <f t="shared" si="12"/>
        <v>0</v>
      </c>
      <c r="AW65" s="337">
        <f t="shared" si="13"/>
        <v>0</v>
      </c>
      <c r="AX65" s="337">
        <f t="shared" si="14"/>
        <v>0</v>
      </c>
      <c r="AY65" s="337">
        <f t="shared" si="15"/>
        <v>0</v>
      </c>
      <c r="AZ65" s="337">
        <f t="shared" si="16"/>
        <v>0</v>
      </c>
      <c r="BA65" s="258"/>
      <c r="BB65" s="1453"/>
      <c r="BC65" s="1453"/>
      <c r="BD65" s="1453"/>
      <c r="BE65" s="1453"/>
      <c r="BF65" s="1453"/>
      <c r="BG65" s="1453"/>
    </row>
    <row r="66" spans="2:59" ht="15.75" customHeight="1">
      <c r="B66" s="100" t="s">
        <v>17144</v>
      </c>
      <c r="C66" s="101" t="s">
        <v>682</v>
      </c>
      <c r="D66" s="101">
        <v>3</v>
      </c>
      <c r="E66" s="1752"/>
      <c r="F66" s="1752"/>
      <c r="G66" s="1752"/>
      <c r="H66" s="1752"/>
      <c r="I66" s="1752"/>
      <c r="J66" s="1752"/>
      <c r="K66" s="2493"/>
      <c r="L66" s="2381"/>
      <c r="M66" s="2495"/>
      <c r="N66" s="1752"/>
      <c r="O66" s="1752"/>
      <c r="P66" s="1752"/>
      <c r="Q66" s="1752"/>
      <c r="R66" s="1752"/>
      <c r="S66" s="2493"/>
      <c r="T66" s="2378"/>
      <c r="U66" s="2380" t="s">
        <v>10107</v>
      </c>
      <c r="V66" s="1752"/>
      <c r="W66" s="1752"/>
      <c r="X66" s="1752"/>
      <c r="Y66" s="2493"/>
      <c r="Z66" s="88"/>
      <c r="AA66" s="102" t="s">
        <v>10795</v>
      </c>
      <c r="AC66" s="258"/>
      <c r="AD66" s="1319">
        <f t="shared" si="17"/>
        <v>0</v>
      </c>
      <c r="AE66" s="258"/>
      <c r="AF66" s="337">
        <f t="shared" si="18"/>
        <v>0</v>
      </c>
      <c r="AG66" s="337">
        <f t="shared" si="0"/>
        <v>0</v>
      </c>
      <c r="AH66" s="337">
        <f t="shared" si="1"/>
        <v>0</v>
      </c>
      <c r="AI66" s="337">
        <f t="shared" si="2"/>
        <v>0</v>
      </c>
      <c r="AJ66" s="337">
        <f t="shared" si="3"/>
        <v>0</v>
      </c>
      <c r="AK66" s="337">
        <f t="shared" si="4"/>
        <v>0</v>
      </c>
      <c r="AL66" s="337">
        <f t="shared" si="5"/>
        <v>0</v>
      </c>
      <c r="AN66" s="337">
        <f t="shared" si="6"/>
        <v>0</v>
      </c>
      <c r="AO66" s="337">
        <f t="shared" si="7"/>
        <v>0</v>
      </c>
      <c r="AP66" s="337">
        <f t="shared" si="8"/>
        <v>0</v>
      </c>
      <c r="AQ66" s="337">
        <f t="shared" si="9"/>
        <v>0</v>
      </c>
      <c r="AR66" s="337">
        <f t="shared" si="10"/>
        <v>0</v>
      </c>
      <c r="AS66" s="337">
        <f t="shared" si="11"/>
        <v>0</v>
      </c>
      <c r="AT66" s="337">
        <f t="shared" si="12"/>
        <v>0</v>
      </c>
      <c r="AW66" s="337">
        <f t="shared" si="13"/>
        <v>0</v>
      </c>
      <c r="AX66" s="337">
        <f t="shared" si="14"/>
        <v>0</v>
      </c>
      <c r="AY66" s="337">
        <f t="shared" si="15"/>
        <v>0</v>
      </c>
      <c r="AZ66" s="337">
        <f t="shared" si="16"/>
        <v>0</v>
      </c>
      <c r="BA66" s="258"/>
      <c r="BB66" s="1453"/>
      <c r="BC66" s="1453"/>
      <c r="BD66" s="1453"/>
      <c r="BE66" s="1453"/>
      <c r="BF66" s="1453"/>
      <c r="BG66" s="1453"/>
    </row>
    <row r="67" spans="2:59" ht="15.75" customHeight="1">
      <c r="B67" s="100" t="s">
        <v>17145</v>
      </c>
      <c r="C67" s="101" t="s">
        <v>682</v>
      </c>
      <c r="D67" s="101">
        <v>3</v>
      </c>
      <c r="E67" s="1752"/>
      <c r="F67" s="1752"/>
      <c r="G67" s="1752"/>
      <c r="H67" s="1752"/>
      <c r="I67" s="1752"/>
      <c r="J67" s="1752"/>
      <c r="K67" s="2493"/>
      <c r="L67" s="2381"/>
      <c r="M67" s="2495"/>
      <c r="N67" s="1752"/>
      <c r="O67" s="1752"/>
      <c r="P67" s="1752"/>
      <c r="Q67" s="1752"/>
      <c r="R67" s="1752"/>
      <c r="S67" s="2493"/>
      <c r="T67" s="2378"/>
      <c r="U67" s="2380" t="s">
        <v>10107</v>
      </c>
      <c r="V67" s="1752"/>
      <c r="W67" s="1752"/>
      <c r="X67" s="1752"/>
      <c r="Y67" s="2493"/>
      <c r="Z67" s="88"/>
      <c r="AA67" s="102" t="s">
        <v>10796</v>
      </c>
      <c r="AC67" s="258"/>
      <c r="AD67" s="1319">
        <f t="shared" si="17"/>
        <v>0</v>
      </c>
      <c r="AE67" s="258"/>
      <c r="AF67" s="337">
        <f t="shared" si="18"/>
        <v>0</v>
      </c>
      <c r="AG67" s="337">
        <f t="shared" si="0"/>
        <v>0</v>
      </c>
      <c r="AH67" s="337">
        <f t="shared" si="1"/>
        <v>0</v>
      </c>
      <c r="AI67" s="337">
        <f t="shared" si="2"/>
        <v>0</v>
      </c>
      <c r="AJ67" s="337">
        <f t="shared" si="3"/>
        <v>0</v>
      </c>
      <c r="AK67" s="337">
        <f t="shared" si="4"/>
        <v>0</v>
      </c>
      <c r="AL67" s="337">
        <f t="shared" si="5"/>
        <v>0</v>
      </c>
      <c r="AN67" s="337">
        <f t="shared" si="6"/>
        <v>0</v>
      </c>
      <c r="AO67" s="337">
        <f t="shared" si="7"/>
        <v>0</v>
      </c>
      <c r="AP67" s="337">
        <f t="shared" si="8"/>
        <v>0</v>
      </c>
      <c r="AQ67" s="337">
        <f t="shared" si="9"/>
        <v>0</v>
      </c>
      <c r="AR67" s="337">
        <f t="shared" si="10"/>
        <v>0</v>
      </c>
      <c r="AS67" s="337">
        <f t="shared" si="11"/>
        <v>0</v>
      </c>
      <c r="AT67" s="337">
        <f t="shared" si="12"/>
        <v>0</v>
      </c>
      <c r="AW67" s="337">
        <f t="shared" si="13"/>
        <v>0</v>
      </c>
      <c r="AX67" s="337">
        <f t="shared" si="14"/>
        <v>0</v>
      </c>
      <c r="AY67" s="337">
        <f t="shared" si="15"/>
        <v>0</v>
      </c>
      <c r="AZ67" s="337">
        <f t="shared" si="16"/>
        <v>0</v>
      </c>
      <c r="BA67" s="258"/>
      <c r="BB67" s="1453"/>
      <c r="BC67" s="1453"/>
      <c r="BD67" s="1453"/>
      <c r="BE67" s="1453"/>
      <c r="BF67" s="1453"/>
      <c r="BG67" s="1453"/>
    </row>
    <row r="68" spans="2:59" ht="15.75" customHeight="1">
      <c r="B68" s="100" t="s">
        <v>17146</v>
      </c>
      <c r="C68" s="101" t="s">
        <v>682</v>
      </c>
      <c r="D68" s="101">
        <v>3</v>
      </c>
      <c r="E68" s="1752"/>
      <c r="F68" s="1752"/>
      <c r="G68" s="1752"/>
      <c r="H68" s="1752"/>
      <c r="I68" s="1752"/>
      <c r="J68" s="1752"/>
      <c r="K68" s="2493"/>
      <c r="L68" s="2381"/>
      <c r="M68" s="2495"/>
      <c r="N68" s="1752"/>
      <c r="O68" s="1752"/>
      <c r="P68" s="1752"/>
      <c r="Q68" s="1752"/>
      <c r="R68" s="1752"/>
      <c r="S68" s="2493"/>
      <c r="T68" s="2378"/>
      <c r="U68" s="2380" t="s">
        <v>10107</v>
      </c>
      <c r="V68" s="1752"/>
      <c r="W68" s="1752"/>
      <c r="X68" s="1752"/>
      <c r="Y68" s="2493"/>
      <c r="Z68" s="88"/>
      <c r="AA68" s="102" t="s">
        <v>10797</v>
      </c>
      <c r="AC68" s="258"/>
      <c r="AD68" s="1319">
        <f t="shared" si="17"/>
        <v>0</v>
      </c>
      <c r="AE68" s="258"/>
      <c r="AF68" s="337">
        <f t="shared" si="18"/>
        <v>0</v>
      </c>
      <c r="AG68" s="337">
        <f t="shared" si="0"/>
        <v>0</v>
      </c>
      <c r="AH68" s="337">
        <f t="shared" si="1"/>
        <v>0</v>
      </c>
      <c r="AI68" s="337">
        <f t="shared" si="2"/>
        <v>0</v>
      </c>
      <c r="AJ68" s="337">
        <f t="shared" si="3"/>
        <v>0</v>
      </c>
      <c r="AK68" s="337">
        <f t="shared" si="4"/>
        <v>0</v>
      </c>
      <c r="AL68" s="337">
        <f t="shared" si="5"/>
        <v>0</v>
      </c>
      <c r="AN68" s="337">
        <f t="shared" si="6"/>
        <v>0</v>
      </c>
      <c r="AO68" s="337">
        <f t="shared" si="7"/>
        <v>0</v>
      </c>
      <c r="AP68" s="337">
        <f t="shared" si="8"/>
        <v>0</v>
      </c>
      <c r="AQ68" s="337">
        <f t="shared" si="9"/>
        <v>0</v>
      </c>
      <c r="AR68" s="337">
        <f t="shared" si="10"/>
        <v>0</v>
      </c>
      <c r="AS68" s="337">
        <f t="shared" si="11"/>
        <v>0</v>
      </c>
      <c r="AT68" s="337">
        <f t="shared" si="12"/>
        <v>0</v>
      </c>
      <c r="AW68" s="337">
        <f t="shared" si="13"/>
        <v>0</v>
      </c>
      <c r="AX68" s="337">
        <f t="shared" si="14"/>
        <v>0</v>
      </c>
      <c r="AY68" s="337">
        <f t="shared" si="15"/>
        <v>0</v>
      </c>
      <c r="AZ68" s="337">
        <f t="shared" si="16"/>
        <v>0</v>
      </c>
      <c r="BA68" s="258"/>
      <c r="BB68" s="1453"/>
      <c r="BC68" s="1453"/>
      <c r="BD68" s="1453"/>
      <c r="BE68" s="1453"/>
      <c r="BF68" s="1453"/>
      <c r="BG68" s="1453"/>
    </row>
    <row r="69" spans="2:59" ht="15.75" customHeight="1">
      <c r="B69" s="100" t="s">
        <v>17147</v>
      </c>
      <c r="C69" s="101" t="s">
        <v>682</v>
      </c>
      <c r="D69" s="101">
        <v>3</v>
      </c>
      <c r="E69" s="1752"/>
      <c r="F69" s="1752"/>
      <c r="G69" s="1752"/>
      <c r="H69" s="1752"/>
      <c r="I69" s="1752"/>
      <c r="J69" s="1752"/>
      <c r="K69" s="2493"/>
      <c r="L69" s="2381"/>
      <c r="M69" s="2495"/>
      <c r="N69" s="1752"/>
      <c r="O69" s="1752"/>
      <c r="P69" s="1752"/>
      <c r="Q69" s="1752"/>
      <c r="R69" s="1752"/>
      <c r="S69" s="2493"/>
      <c r="T69" s="2378"/>
      <c r="U69" s="2380" t="s">
        <v>10107</v>
      </c>
      <c r="V69" s="1752"/>
      <c r="W69" s="1752"/>
      <c r="X69" s="1752"/>
      <c r="Y69" s="2493"/>
      <c r="Z69" s="88"/>
      <c r="AA69" s="102" t="s">
        <v>10798</v>
      </c>
      <c r="AC69" s="258"/>
      <c r="AD69" s="1319">
        <f t="shared" si="17"/>
        <v>0</v>
      </c>
      <c r="AE69" s="258"/>
      <c r="AF69" s="337">
        <f t="shared" si="18"/>
        <v>0</v>
      </c>
      <c r="AG69" s="337">
        <f t="shared" si="0"/>
        <v>0</v>
      </c>
      <c r="AH69" s="337">
        <f t="shared" si="1"/>
        <v>0</v>
      </c>
      <c r="AI69" s="337">
        <f t="shared" si="2"/>
        <v>0</v>
      </c>
      <c r="AJ69" s="337">
        <f t="shared" si="3"/>
        <v>0</v>
      </c>
      <c r="AK69" s="337">
        <f t="shared" si="4"/>
        <v>0</v>
      </c>
      <c r="AL69" s="337">
        <f t="shared" si="5"/>
        <v>0</v>
      </c>
      <c r="AN69" s="337">
        <f t="shared" si="6"/>
        <v>0</v>
      </c>
      <c r="AO69" s="337">
        <f t="shared" si="7"/>
        <v>0</v>
      </c>
      <c r="AP69" s="337">
        <f t="shared" si="8"/>
        <v>0</v>
      </c>
      <c r="AQ69" s="337">
        <f t="shared" si="9"/>
        <v>0</v>
      </c>
      <c r="AR69" s="337">
        <f t="shared" si="10"/>
        <v>0</v>
      </c>
      <c r="AS69" s="337">
        <f t="shared" si="11"/>
        <v>0</v>
      </c>
      <c r="AT69" s="337">
        <f t="shared" si="12"/>
        <v>0</v>
      </c>
      <c r="AW69" s="337">
        <f t="shared" si="13"/>
        <v>0</v>
      </c>
      <c r="AX69" s="337">
        <f t="shared" si="14"/>
        <v>0</v>
      </c>
      <c r="AY69" s="337">
        <f t="shared" si="15"/>
        <v>0</v>
      </c>
      <c r="AZ69" s="337">
        <f t="shared" si="16"/>
        <v>0</v>
      </c>
      <c r="BA69" s="258"/>
      <c r="BB69" s="1453"/>
      <c r="BC69" s="1453"/>
      <c r="BD69" s="1453"/>
      <c r="BE69" s="1453"/>
      <c r="BF69" s="1453"/>
      <c r="BG69" s="1453"/>
    </row>
    <row r="70" spans="2:59" ht="15.75" customHeight="1">
      <c r="B70" s="100" t="s">
        <v>17148</v>
      </c>
      <c r="C70" s="101" t="s">
        <v>682</v>
      </c>
      <c r="D70" s="101">
        <v>3</v>
      </c>
      <c r="E70" s="1752"/>
      <c r="F70" s="1752"/>
      <c r="G70" s="1752"/>
      <c r="H70" s="1752"/>
      <c r="I70" s="1752"/>
      <c r="J70" s="1752"/>
      <c r="K70" s="2493"/>
      <c r="L70" s="2381"/>
      <c r="M70" s="2495"/>
      <c r="N70" s="1752"/>
      <c r="O70" s="1752"/>
      <c r="P70" s="1752"/>
      <c r="Q70" s="1752"/>
      <c r="R70" s="1752"/>
      <c r="S70" s="2493"/>
      <c r="T70" s="2378"/>
      <c r="U70" s="2380" t="s">
        <v>10107</v>
      </c>
      <c r="V70" s="1752"/>
      <c r="W70" s="1752"/>
      <c r="X70" s="1752"/>
      <c r="Y70" s="2493"/>
      <c r="Z70" s="88"/>
      <c r="AA70" s="102" t="s">
        <v>10799</v>
      </c>
      <c r="AC70" s="258"/>
      <c r="AD70" s="1319">
        <f t="shared" si="17"/>
        <v>0</v>
      </c>
      <c r="AE70" s="258"/>
      <c r="AF70" s="337">
        <f t="shared" si="18"/>
        <v>0</v>
      </c>
      <c r="AG70" s="337">
        <f t="shared" si="0"/>
        <v>0</v>
      </c>
      <c r="AH70" s="337">
        <f t="shared" si="1"/>
        <v>0</v>
      </c>
      <c r="AI70" s="337">
        <f t="shared" si="2"/>
        <v>0</v>
      </c>
      <c r="AJ70" s="337">
        <f t="shared" si="3"/>
        <v>0</v>
      </c>
      <c r="AK70" s="337">
        <f t="shared" si="4"/>
        <v>0</v>
      </c>
      <c r="AL70" s="337">
        <f t="shared" si="5"/>
        <v>0</v>
      </c>
      <c r="AN70" s="337">
        <f t="shared" si="6"/>
        <v>0</v>
      </c>
      <c r="AO70" s="337">
        <f t="shared" si="7"/>
        <v>0</v>
      </c>
      <c r="AP70" s="337">
        <f t="shared" si="8"/>
        <v>0</v>
      </c>
      <c r="AQ70" s="337">
        <f t="shared" si="9"/>
        <v>0</v>
      </c>
      <c r="AR70" s="337">
        <f t="shared" si="10"/>
        <v>0</v>
      </c>
      <c r="AS70" s="337">
        <f t="shared" si="11"/>
        <v>0</v>
      </c>
      <c r="AT70" s="337">
        <f t="shared" si="12"/>
        <v>0</v>
      </c>
      <c r="AW70" s="337">
        <f t="shared" si="13"/>
        <v>0</v>
      </c>
      <c r="AX70" s="337">
        <f t="shared" si="14"/>
        <v>0</v>
      </c>
      <c r="AY70" s="337">
        <f t="shared" si="15"/>
        <v>0</v>
      </c>
      <c r="AZ70" s="337">
        <f t="shared" si="16"/>
        <v>0</v>
      </c>
      <c r="BA70" s="258"/>
      <c r="BB70" s="1453"/>
      <c r="BC70" s="1453"/>
      <c r="BD70" s="1453"/>
      <c r="BE70" s="1453"/>
      <c r="BF70" s="1453"/>
      <c r="BG70" s="1453"/>
    </row>
    <row r="71" spans="2:59" ht="15.75" customHeight="1">
      <c r="B71" s="100" t="s">
        <v>17149</v>
      </c>
      <c r="C71" s="101" t="s">
        <v>682</v>
      </c>
      <c r="D71" s="101">
        <v>3</v>
      </c>
      <c r="E71" s="1752"/>
      <c r="F71" s="1752"/>
      <c r="G71" s="1752"/>
      <c r="H71" s="1752"/>
      <c r="I71" s="1752"/>
      <c r="J71" s="1752"/>
      <c r="K71" s="2493"/>
      <c r="L71" s="2381"/>
      <c r="M71" s="2495"/>
      <c r="N71" s="1752"/>
      <c r="O71" s="1752"/>
      <c r="P71" s="1752"/>
      <c r="Q71" s="1752"/>
      <c r="R71" s="1752"/>
      <c r="S71" s="2493"/>
      <c r="T71" s="2378"/>
      <c r="U71" s="2380" t="s">
        <v>10107</v>
      </c>
      <c r="V71" s="1752"/>
      <c r="W71" s="1752"/>
      <c r="X71" s="1752"/>
      <c r="Y71" s="2493"/>
      <c r="Z71" s="88"/>
      <c r="AA71" s="102" t="s">
        <v>10800</v>
      </c>
      <c r="AC71" s="258"/>
      <c r="AD71" s="1319">
        <f t="shared" si="17"/>
        <v>0</v>
      </c>
      <c r="AE71" s="258"/>
      <c r="AF71" s="337">
        <f t="shared" si="18"/>
        <v>0</v>
      </c>
      <c r="AG71" s="337">
        <f t="shared" si="0"/>
        <v>0</v>
      </c>
      <c r="AH71" s="337">
        <f t="shared" si="1"/>
        <v>0</v>
      </c>
      <c r="AI71" s="337">
        <f t="shared" si="2"/>
        <v>0</v>
      </c>
      <c r="AJ71" s="337">
        <f t="shared" si="3"/>
        <v>0</v>
      </c>
      <c r="AK71" s="337">
        <f t="shared" si="4"/>
        <v>0</v>
      </c>
      <c r="AL71" s="337">
        <f t="shared" si="5"/>
        <v>0</v>
      </c>
      <c r="AN71" s="337">
        <f t="shared" si="6"/>
        <v>0</v>
      </c>
      <c r="AO71" s="337">
        <f t="shared" si="7"/>
        <v>0</v>
      </c>
      <c r="AP71" s="337">
        <f t="shared" si="8"/>
        <v>0</v>
      </c>
      <c r="AQ71" s="337">
        <f t="shared" si="9"/>
        <v>0</v>
      </c>
      <c r="AR71" s="337">
        <f t="shared" si="10"/>
        <v>0</v>
      </c>
      <c r="AS71" s="337">
        <f t="shared" si="11"/>
        <v>0</v>
      </c>
      <c r="AT71" s="337">
        <f t="shared" si="12"/>
        <v>0</v>
      </c>
      <c r="AW71" s="337">
        <f t="shared" si="13"/>
        <v>0</v>
      </c>
      <c r="AX71" s="337">
        <f t="shared" si="14"/>
        <v>0</v>
      </c>
      <c r="AY71" s="337">
        <f t="shared" si="15"/>
        <v>0</v>
      </c>
      <c r="AZ71" s="337">
        <f t="shared" si="16"/>
        <v>0</v>
      </c>
      <c r="BA71" s="258"/>
      <c r="BB71" s="1453"/>
      <c r="BC71" s="1453"/>
      <c r="BD71" s="1453"/>
      <c r="BE71" s="1453"/>
      <c r="BF71" s="1453"/>
      <c r="BG71" s="1453"/>
    </row>
    <row r="72" spans="2:59" ht="15.75" customHeight="1">
      <c r="B72" s="100" t="s">
        <v>17150</v>
      </c>
      <c r="C72" s="101" t="s">
        <v>682</v>
      </c>
      <c r="D72" s="101">
        <v>3</v>
      </c>
      <c r="E72" s="1752"/>
      <c r="F72" s="1752"/>
      <c r="G72" s="1752"/>
      <c r="H72" s="1752"/>
      <c r="I72" s="1752"/>
      <c r="J72" s="1752"/>
      <c r="K72" s="2493"/>
      <c r="L72" s="2381"/>
      <c r="M72" s="2495"/>
      <c r="N72" s="1752"/>
      <c r="O72" s="1752"/>
      <c r="P72" s="1752"/>
      <c r="Q72" s="1752"/>
      <c r="R72" s="1752"/>
      <c r="S72" s="2493"/>
      <c r="T72" s="2378"/>
      <c r="U72" s="2380" t="s">
        <v>10107</v>
      </c>
      <c r="V72" s="1752"/>
      <c r="W72" s="1752"/>
      <c r="X72" s="1752"/>
      <c r="Y72" s="2493"/>
      <c r="Z72" s="88"/>
      <c r="AA72" s="102" t="s">
        <v>10801</v>
      </c>
      <c r="AC72" s="258"/>
      <c r="AD72" s="1319">
        <f t="shared" si="17"/>
        <v>0</v>
      </c>
      <c r="AE72" s="258"/>
      <c r="AF72" s="337">
        <f t="shared" si="18"/>
        <v>0</v>
      </c>
      <c r="AG72" s="337">
        <f t="shared" si="0"/>
        <v>0</v>
      </c>
      <c r="AH72" s="337">
        <f t="shared" si="1"/>
        <v>0</v>
      </c>
      <c r="AI72" s="337">
        <f t="shared" si="2"/>
        <v>0</v>
      </c>
      <c r="AJ72" s="337">
        <f t="shared" si="3"/>
        <v>0</v>
      </c>
      <c r="AK72" s="337">
        <f t="shared" si="4"/>
        <v>0</v>
      </c>
      <c r="AL72" s="337">
        <f t="shared" si="5"/>
        <v>0</v>
      </c>
      <c r="AN72" s="337">
        <f t="shared" si="6"/>
        <v>0</v>
      </c>
      <c r="AO72" s="337">
        <f t="shared" si="7"/>
        <v>0</v>
      </c>
      <c r="AP72" s="337">
        <f t="shared" si="8"/>
        <v>0</v>
      </c>
      <c r="AQ72" s="337">
        <f t="shared" si="9"/>
        <v>0</v>
      </c>
      <c r="AR72" s="337">
        <f t="shared" si="10"/>
        <v>0</v>
      </c>
      <c r="AS72" s="337">
        <f t="shared" si="11"/>
        <v>0</v>
      </c>
      <c r="AT72" s="337">
        <f t="shared" si="12"/>
        <v>0</v>
      </c>
      <c r="AW72" s="337">
        <f t="shared" si="13"/>
        <v>0</v>
      </c>
      <c r="AX72" s="337">
        <f t="shared" si="14"/>
        <v>0</v>
      </c>
      <c r="AY72" s="337">
        <f t="shared" si="15"/>
        <v>0</v>
      </c>
      <c r="AZ72" s="337">
        <f t="shared" si="16"/>
        <v>0</v>
      </c>
      <c r="BA72" s="258"/>
      <c r="BB72" s="1453"/>
      <c r="BC72" s="1453"/>
      <c r="BD72" s="1453"/>
      <c r="BE72" s="1453"/>
      <c r="BF72" s="1453"/>
      <c r="BG72" s="1453"/>
    </row>
    <row r="73" spans="2:59" ht="15.75" customHeight="1">
      <c r="B73" s="100" t="s">
        <v>17151</v>
      </c>
      <c r="C73" s="101" t="s">
        <v>682</v>
      </c>
      <c r="D73" s="101">
        <v>3</v>
      </c>
      <c r="E73" s="1752"/>
      <c r="F73" s="1752"/>
      <c r="G73" s="1752"/>
      <c r="H73" s="1752"/>
      <c r="I73" s="1752"/>
      <c r="J73" s="1752"/>
      <c r="K73" s="2493"/>
      <c r="L73" s="2381"/>
      <c r="M73" s="2495"/>
      <c r="N73" s="1752"/>
      <c r="O73" s="1752"/>
      <c r="P73" s="1752"/>
      <c r="Q73" s="1752"/>
      <c r="R73" s="1752"/>
      <c r="S73" s="2493"/>
      <c r="T73" s="2378"/>
      <c r="U73" s="2380" t="s">
        <v>10107</v>
      </c>
      <c r="V73" s="1752"/>
      <c r="W73" s="1752"/>
      <c r="X73" s="1752"/>
      <c r="Y73" s="2493"/>
      <c r="Z73" s="88"/>
      <c r="AA73" s="102" t="s">
        <v>10802</v>
      </c>
      <c r="AC73" s="258"/>
      <c r="AD73" s="1319">
        <f t="shared" si="17"/>
        <v>0</v>
      </c>
      <c r="AE73" s="258"/>
      <c r="AF73" s="337">
        <f t="shared" si="18"/>
        <v>0</v>
      </c>
      <c r="AG73" s="337">
        <f t="shared" ref="AG73:AG136" si="19" xml:space="preserve"> IF(SUM($E73:$K73,$M73:$S73,$V73:$Y73)&gt;0,IF( ISNUMBER(F73 ), 0, 1 ),0)</f>
        <v>0</v>
      </c>
      <c r="AH73" s="337">
        <f t="shared" ref="AH73:AH136" si="20" xml:space="preserve"> IF(SUM($E73:$K73,$M73:$S73,$V73:$Y73)&gt;0,IF( ISNUMBER(G73 ), 0, 1 ),0)</f>
        <v>0</v>
      </c>
      <c r="AI73" s="337">
        <f t="shared" ref="AI73:AI136" si="21" xml:space="preserve"> IF(SUM($E73:$K73,$M73:$S73,$V73:$Y73)&gt;0,IF( ISNUMBER(H73 ), 0, 1 ),0)</f>
        <v>0</v>
      </c>
      <c r="AJ73" s="337">
        <f t="shared" ref="AJ73:AJ136" si="22" xml:space="preserve"> IF(SUM($E73:$K73,$M73:$S73,$V73:$Y73)&gt;0,IF( ISNUMBER(I73 ), 0, 1 ),0)</f>
        <v>0</v>
      </c>
      <c r="AK73" s="337">
        <f t="shared" ref="AK73:AK136" si="23" xml:space="preserve"> IF(SUM($E73:$K73,$M73:$S73,$V73:$Y73)&gt;0,IF( ISNUMBER(J73 ), 0, 1 ),0)</f>
        <v>0</v>
      </c>
      <c r="AL73" s="337">
        <f t="shared" ref="AL73:AL136" si="24" xml:space="preserve"> IF(SUM($E73:$K73,$M73:$S73,$V73:$Y73)&gt;0,IF( ISNUMBER(K73 ), 0, 1 ),0)</f>
        <v>0</v>
      </c>
      <c r="AN73" s="337">
        <f t="shared" ref="AN73:AN136" si="25" xml:space="preserve"> IF(SUM($E73:$K73,$M73:$S73,$V73:$Y73)&gt;0,IF( ISNUMBER(M73 ), 0, 1 ),0)</f>
        <v>0</v>
      </c>
      <c r="AO73" s="337">
        <f t="shared" ref="AO73:AO136" si="26" xml:space="preserve"> IF(SUM($E73:$K73,$M73:$S73,$V73:$Y73)&gt;0,IF( ISNUMBER(N73 ), 0, 1 ),0)</f>
        <v>0</v>
      </c>
      <c r="AP73" s="337">
        <f t="shared" ref="AP73:AP136" si="27" xml:space="preserve"> IF(SUM($E73:$K73,$M73:$S73,$V73:$Y73)&gt;0,IF( ISNUMBER(O73 ), 0, 1 ),0)</f>
        <v>0</v>
      </c>
      <c r="AQ73" s="337">
        <f t="shared" ref="AQ73:AQ136" si="28" xml:space="preserve"> IF(SUM($E73:$K73,$M73:$S73,$V73:$Y73)&gt;0,IF( ISNUMBER(P73 ), 0, 1 ),0)</f>
        <v>0</v>
      </c>
      <c r="AR73" s="337">
        <f t="shared" ref="AR73:AR136" si="29" xml:space="preserve"> IF(SUM($E73:$K73,$M73:$S73,$V73:$Y73)&gt;0,IF( ISNUMBER(Q73 ), 0, 1 ),0)</f>
        <v>0</v>
      </c>
      <c r="AS73" s="337">
        <f t="shared" ref="AS73:AS136" si="30" xml:space="preserve"> IF(SUM($E73:$K73,$M73:$S73,$V73:$Y73)&gt;0,IF( ISNUMBER(R73 ), 0, 1 ),0)</f>
        <v>0</v>
      </c>
      <c r="AT73" s="337">
        <f t="shared" ref="AT73:AT136" si="31" xml:space="preserve"> IF(SUM($E73:$K73,$M73:$S73,$V73:$Y73)&gt;0,IF( ISNUMBER(S73 ), 0, 1 ),0)</f>
        <v>0</v>
      </c>
      <c r="AW73" s="337">
        <f t="shared" ref="AW73:AW136" si="32" xml:space="preserve"> IF(SUM($E73:$K73,$M73:$S73,$V73:$Y73)&gt;0,IF( ISNUMBER(V73 ), 0, 1 ),0)</f>
        <v>0</v>
      </c>
      <c r="AX73" s="337">
        <f t="shared" ref="AX73:AX136" si="33" xml:space="preserve"> IF(SUM($E73:$K73,$M73:$S73,$V73:$Y73)&gt;0,IF( ISNUMBER(W73 ), 0, 1 ),0)</f>
        <v>0</v>
      </c>
      <c r="AY73" s="337">
        <f t="shared" ref="AY73:AY136" si="34" xml:space="preserve"> IF(SUM($E73:$K73,$M73:$S73,$V73:$Y73)&gt;0,IF( ISNUMBER(X73 ), 0, 1 ),0)</f>
        <v>0</v>
      </c>
      <c r="AZ73" s="337">
        <f t="shared" ref="AZ73:AZ136" si="35" xml:space="preserve"> IF(SUM($E73:$K73,$M73:$S73,$V73:$Y73)&gt;0,IF( ISNUMBER(Y73 ), 0, 1 ),0)</f>
        <v>0</v>
      </c>
      <c r="BA73" s="258"/>
      <c r="BB73" s="1453"/>
      <c r="BC73" s="1453"/>
      <c r="BD73" s="1453"/>
      <c r="BE73" s="1453"/>
      <c r="BF73" s="1453"/>
      <c r="BG73" s="1453"/>
    </row>
    <row r="74" spans="2:59" ht="15.75" customHeight="1">
      <c r="B74" s="100" t="s">
        <v>17152</v>
      </c>
      <c r="C74" s="101" t="s">
        <v>682</v>
      </c>
      <c r="D74" s="101">
        <v>3</v>
      </c>
      <c r="E74" s="1752"/>
      <c r="F74" s="1752"/>
      <c r="G74" s="1752"/>
      <c r="H74" s="1752"/>
      <c r="I74" s="1752"/>
      <c r="J74" s="1752"/>
      <c r="K74" s="2493"/>
      <c r="L74" s="2381"/>
      <c r="M74" s="2495"/>
      <c r="N74" s="1752"/>
      <c r="O74" s="1752"/>
      <c r="P74" s="1752"/>
      <c r="Q74" s="1752"/>
      <c r="R74" s="1752"/>
      <c r="S74" s="2493"/>
      <c r="T74" s="2378"/>
      <c r="U74" s="2380" t="s">
        <v>10107</v>
      </c>
      <c r="V74" s="1752"/>
      <c r="W74" s="1752"/>
      <c r="X74" s="1752"/>
      <c r="Y74" s="2493"/>
      <c r="Z74" s="88"/>
      <c r="AA74" s="102" t="s">
        <v>10803</v>
      </c>
      <c r="AC74" s="258"/>
      <c r="AD74" s="1319">
        <f t="shared" ref="AD74:AD137" si="36">IF( SUM( AF74:AZ74 ) = 0, 0, $AF$5 )</f>
        <v>0</v>
      </c>
      <c r="AE74" s="258"/>
      <c r="AF74" s="337">
        <f t="shared" ref="AF74:AF137" si="37" xml:space="preserve"> IF(SUM($E74:$K74,$M74:$S74,$V74:$Y74)&gt;0,IF( ISNUMBER(E74 ), 0, 1 ),0)</f>
        <v>0</v>
      </c>
      <c r="AG74" s="337">
        <f t="shared" si="19"/>
        <v>0</v>
      </c>
      <c r="AH74" s="337">
        <f t="shared" si="20"/>
        <v>0</v>
      </c>
      <c r="AI74" s="337">
        <f t="shared" si="21"/>
        <v>0</v>
      </c>
      <c r="AJ74" s="337">
        <f t="shared" si="22"/>
        <v>0</v>
      </c>
      <c r="AK74" s="337">
        <f t="shared" si="23"/>
        <v>0</v>
      </c>
      <c r="AL74" s="337">
        <f t="shared" si="24"/>
        <v>0</v>
      </c>
      <c r="AN74" s="337">
        <f t="shared" si="25"/>
        <v>0</v>
      </c>
      <c r="AO74" s="337">
        <f t="shared" si="26"/>
        <v>0</v>
      </c>
      <c r="AP74" s="337">
        <f t="shared" si="27"/>
        <v>0</v>
      </c>
      <c r="AQ74" s="337">
        <f t="shared" si="28"/>
        <v>0</v>
      </c>
      <c r="AR74" s="337">
        <f t="shared" si="29"/>
        <v>0</v>
      </c>
      <c r="AS74" s="337">
        <f t="shared" si="30"/>
        <v>0</v>
      </c>
      <c r="AT74" s="337">
        <f t="shared" si="31"/>
        <v>0</v>
      </c>
      <c r="AW74" s="337">
        <f t="shared" si="32"/>
        <v>0</v>
      </c>
      <c r="AX74" s="337">
        <f t="shared" si="33"/>
        <v>0</v>
      </c>
      <c r="AY74" s="337">
        <f t="shared" si="34"/>
        <v>0</v>
      </c>
      <c r="AZ74" s="337">
        <f t="shared" si="35"/>
        <v>0</v>
      </c>
      <c r="BA74" s="258"/>
      <c r="BB74" s="1453"/>
      <c r="BC74" s="1453"/>
      <c r="BD74" s="1453"/>
      <c r="BE74" s="1453"/>
      <c r="BF74" s="1453"/>
      <c r="BG74" s="1453"/>
    </row>
    <row r="75" spans="2:59" ht="15.75" customHeight="1">
      <c r="B75" s="100" t="s">
        <v>17153</v>
      </c>
      <c r="C75" s="101" t="s">
        <v>682</v>
      </c>
      <c r="D75" s="101">
        <v>3</v>
      </c>
      <c r="E75" s="1752"/>
      <c r="F75" s="1752"/>
      <c r="G75" s="1752"/>
      <c r="H75" s="1752"/>
      <c r="I75" s="1752"/>
      <c r="J75" s="1752"/>
      <c r="K75" s="2493"/>
      <c r="L75" s="2381"/>
      <c r="M75" s="2495"/>
      <c r="N75" s="1752"/>
      <c r="O75" s="1752"/>
      <c r="P75" s="1752"/>
      <c r="Q75" s="1752"/>
      <c r="R75" s="1752"/>
      <c r="S75" s="2493"/>
      <c r="T75" s="2378"/>
      <c r="U75" s="2380" t="s">
        <v>10107</v>
      </c>
      <c r="V75" s="1752"/>
      <c r="W75" s="1752"/>
      <c r="X75" s="1752"/>
      <c r="Y75" s="2493"/>
      <c r="Z75" s="88"/>
      <c r="AA75" s="102" t="s">
        <v>10804</v>
      </c>
      <c r="AC75" s="258"/>
      <c r="AD75" s="1319">
        <f t="shared" si="36"/>
        <v>0</v>
      </c>
      <c r="AE75" s="258"/>
      <c r="AF75" s="337">
        <f t="shared" si="37"/>
        <v>0</v>
      </c>
      <c r="AG75" s="337">
        <f t="shared" si="19"/>
        <v>0</v>
      </c>
      <c r="AH75" s="337">
        <f t="shared" si="20"/>
        <v>0</v>
      </c>
      <c r="AI75" s="337">
        <f t="shared" si="21"/>
        <v>0</v>
      </c>
      <c r="AJ75" s="337">
        <f t="shared" si="22"/>
        <v>0</v>
      </c>
      <c r="AK75" s="337">
        <f t="shared" si="23"/>
        <v>0</v>
      </c>
      <c r="AL75" s="337">
        <f t="shared" si="24"/>
        <v>0</v>
      </c>
      <c r="AN75" s="337">
        <f t="shared" si="25"/>
        <v>0</v>
      </c>
      <c r="AO75" s="337">
        <f t="shared" si="26"/>
        <v>0</v>
      </c>
      <c r="AP75" s="337">
        <f t="shared" si="27"/>
        <v>0</v>
      </c>
      <c r="AQ75" s="337">
        <f t="shared" si="28"/>
        <v>0</v>
      </c>
      <c r="AR75" s="337">
        <f t="shared" si="29"/>
        <v>0</v>
      </c>
      <c r="AS75" s="337">
        <f t="shared" si="30"/>
        <v>0</v>
      </c>
      <c r="AT75" s="337">
        <f t="shared" si="31"/>
        <v>0</v>
      </c>
      <c r="AW75" s="337">
        <f t="shared" si="32"/>
        <v>0</v>
      </c>
      <c r="AX75" s="337">
        <f t="shared" si="33"/>
        <v>0</v>
      </c>
      <c r="AY75" s="337">
        <f t="shared" si="34"/>
        <v>0</v>
      </c>
      <c r="AZ75" s="337">
        <f t="shared" si="35"/>
        <v>0</v>
      </c>
      <c r="BA75" s="258"/>
      <c r="BB75" s="1453"/>
      <c r="BC75" s="1453"/>
      <c r="BD75" s="1453"/>
      <c r="BE75" s="1453"/>
      <c r="BF75" s="1453"/>
      <c r="BG75" s="1453"/>
    </row>
    <row r="76" spans="2:59" ht="15.75" customHeight="1">
      <c r="B76" s="100" t="s">
        <v>17154</v>
      </c>
      <c r="C76" s="101" t="s">
        <v>682</v>
      </c>
      <c r="D76" s="101">
        <v>3</v>
      </c>
      <c r="E76" s="1752"/>
      <c r="F76" s="1752"/>
      <c r="G76" s="1752"/>
      <c r="H76" s="1752"/>
      <c r="I76" s="1752"/>
      <c r="J76" s="1752"/>
      <c r="K76" s="2493"/>
      <c r="L76" s="2381"/>
      <c r="M76" s="2495"/>
      <c r="N76" s="1752"/>
      <c r="O76" s="1752"/>
      <c r="P76" s="1752"/>
      <c r="Q76" s="1752"/>
      <c r="R76" s="1752"/>
      <c r="S76" s="2493"/>
      <c r="T76" s="2378"/>
      <c r="U76" s="2380" t="s">
        <v>10107</v>
      </c>
      <c r="V76" s="1752"/>
      <c r="W76" s="1752"/>
      <c r="X76" s="1752"/>
      <c r="Y76" s="2493"/>
      <c r="Z76" s="88"/>
      <c r="AA76" s="102" t="s">
        <v>10805</v>
      </c>
      <c r="AC76" s="258"/>
      <c r="AD76" s="1319">
        <f t="shared" si="36"/>
        <v>0</v>
      </c>
      <c r="AE76" s="258"/>
      <c r="AF76" s="337">
        <f t="shared" si="37"/>
        <v>0</v>
      </c>
      <c r="AG76" s="337">
        <f t="shared" si="19"/>
        <v>0</v>
      </c>
      <c r="AH76" s="337">
        <f t="shared" si="20"/>
        <v>0</v>
      </c>
      <c r="AI76" s="337">
        <f t="shared" si="21"/>
        <v>0</v>
      </c>
      <c r="AJ76" s="337">
        <f t="shared" si="22"/>
        <v>0</v>
      </c>
      <c r="AK76" s="337">
        <f t="shared" si="23"/>
        <v>0</v>
      </c>
      <c r="AL76" s="337">
        <f t="shared" si="24"/>
        <v>0</v>
      </c>
      <c r="AN76" s="337">
        <f t="shared" si="25"/>
        <v>0</v>
      </c>
      <c r="AO76" s="337">
        <f t="shared" si="26"/>
        <v>0</v>
      </c>
      <c r="AP76" s="337">
        <f t="shared" si="27"/>
        <v>0</v>
      </c>
      <c r="AQ76" s="337">
        <f t="shared" si="28"/>
        <v>0</v>
      </c>
      <c r="AR76" s="337">
        <f t="shared" si="29"/>
        <v>0</v>
      </c>
      <c r="AS76" s="337">
        <f t="shared" si="30"/>
        <v>0</v>
      </c>
      <c r="AT76" s="337">
        <f t="shared" si="31"/>
        <v>0</v>
      </c>
      <c r="AW76" s="337">
        <f t="shared" si="32"/>
        <v>0</v>
      </c>
      <c r="AX76" s="337">
        <f t="shared" si="33"/>
        <v>0</v>
      </c>
      <c r="AY76" s="337">
        <f t="shared" si="34"/>
        <v>0</v>
      </c>
      <c r="AZ76" s="337">
        <f t="shared" si="35"/>
        <v>0</v>
      </c>
      <c r="BA76" s="258"/>
      <c r="BB76" s="1453"/>
      <c r="BC76" s="1453"/>
      <c r="BD76" s="1453"/>
      <c r="BE76" s="1453"/>
      <c r="BF76" s="1453"/>
      <c r="BG76" s="1453"/>
    </row>
    <row r="77" spans="2:59" ht="15.75" customHeight="1">
      <c r="B77" s="100" t="s">
        <v>17155</v>
      </c>
      <c r="C77" s="101" t="s">
        <v>682</v>
      </c>
      <c r="D77" s="101">
        <v>3</v>
      </c>
      <c r="E77" s="1752"/>
      <c r="F77" s="1752"/>
      <c r="G77" s="1752"/>
      <c r="H77" s="1752"/>
      <c r="I77" s="1752"/>
      <c r="J77" s="1752"/>
      <c r="K77" s="2493"/>
      <c r="L77" s="2381"/>
      <c r="M77" s="2495"/>
      <c r="N77" s="1752"/>
      <c r="O77" s="1752"/>
      <c r="P77" s="1752"/>
      <c r="Q77" s="1752"/>
      <c r="R77" s="1752"/>
      <c r="S77" s="2493"/>
      <c r="T77" s="2378"/>
      <c r="U77" s="2380" t="s">
        <v>10107</v>
      </c>
      <c r="V77" s="1752"/>
      <c r="W77" s="1752"/>
      <c r="X77" s="1752"/>
      <c r="Y77" s="2493"/>
      <c r="Z77" s="88"/>
      <c r="AA77" s="102" t="s">
        <v>10806</v>
      </c>
      <c r="AC77" s="258"/>
      <c r="AD77" s="1319">
        <f t="shared" si="36"/>
        <v>0</v>
      </c>
      <c r="AE77" s="258"/>
      <c r="AF77" s="337">
        <f t="shared" si="37"/>
        <v>0</v>
      </c>
      <c r="AG77" s="337">
        <f t="shared" si="19"/>
        <v>0</v>
      </c>
      <c r="AH77" s="337">
        <f t="shared" si="20"/>
        <v>0</v>
      </c>
      <c r="AI77" s="337">
        <f t="shared" si="21"/>
        <v>0</v>
      </c>
      <c r="AJ77" s="337">
        <f t="shared" si="22"/>
        <v>0</v>
      </c>
      <c r="AK77" s="337">
        <f t="shared" si="23"/>
        <v>0</v>
      </c>
      <c r="AL77" s="337">
        <f t="shared" si="24"/>
        <v>0</v>
      </c>
      <c r="AN77" s="337">
        <f t="shared" si="25"/>
        <v>0</v>
      </c>
      <c r="AO77" s="337">
        <f t="shared" si="26"/>
        <v>0</v>
      </c>
      <c r="AP77" s="337">
        <f t="shared" si="27"/>
        <v>0</v>
      </c>
      <c r="AQ77" s="337">
        <f t="shared" si="28"/>
        <v>0</v>
      </c>
      <c r="AR77" s="337">
        <f t="shared" si="29"/>
        <v>0</v>
      </c>
      <c r="AS77" s="337">
        <f t="shared" si="30"/>
        <v>0</v>
      </c>
      <c r="AT77" s="337">
        <f t="shared" si="31"/>
        <v>0</v>
      </c>
      <c r="AW77" s="337">
        <f t="shared" si="32"/>
        <v>0</v>
      </c>
      <c r="AX77" s="337">
        <f t="shared" si="33"/>
        <v>0</v>
      </c>
      <c r="AY77" s="337">
        <f t="shared" si="34"/>
        <v>0</v>
      </c>
      <c r="AZ77" s="337">
        <f t="shared" si="35"/>
        <v>0</v>
      </c>
      <c r="BA77" s="258"/>
      <c r="BB77" s="1453"/>
      <c r="BC77" s="1453"/>
      <c r="BD77" s="1453"/>
      <c r="BE77" s="1453"/>
      <c r="BF77" s="1453"/>
      <c r="BG77" s="1453"/>
    </row>
    <row r="78" spans="2:59" ht="15.75" customHeight="1">
      <c r="B78" s="100" t="s">
        <v>17156</v>
      </c>
      <c r="C78" s="101" t="s">
        <v>682</v>
      </c>
      <c r="D78" s="101">
        <v>3</v>
      </c>
      <c r="E78" s="1752"/>
      <c r="F78" s="1752"/>
      <c r="G78" s="1752"/>
      <c r="H78" s="1752"/>
      <c r="I78" s="1752"/>
      <c r="J78" s="1752"/>
      <c r="K78" s="2493"/>
      <c r="L78" s="2381"/>
      <c r="M78" s="2495"/>
      <c r="N78" s="1752"/>
      <c r="O78" s="1752"/>
      <c r="P78" s="1752"/>
      <c r="Q78" s="1752"/>
      <c r="R78" s="1752"/>
      <c r="S78" s="2493"/>
      <c r="T78" s="2378"/>
      <c r="U78" s="2380" t="s">
        <v>10107</v>
      </c>
      <c r="V78" s="1752"/>
      <c r="W78" s="1752"/>
      <c r="X78" s="1752"/>
      <c r="Y78" s="2493"/>
      <c r="Z78" s="88"/>
      <c r="AA78" s="102" t="s">
        <v>10807</v>
      </c>
      <c r="AC78" s="258"/>
      <c r="AD78" s="1319">
        <f t="shared" si="36"/>
        <v>0</v>
      </c>
      <c r="AE78" s="258"/>
      <c r="AF78" s="337">
        <f t="shared" si="37"/>
        <v>0</v>
      </c>
      <c r="AG78" s="337">
        <f t="shared" si="19"/>
        <v>0</v>
      </c>
      <c r="AH78" s="337">
        <f t="shared" si="20"/>
        <v>0</v>
      </c>
      <c r="AI78" s="337">
        <f t="shared" si="21"/>
        <v>0</v>
      </c>
      <c r="AJ78" s="337">
        <f t="shared" si="22"/>
        <v>0</v>
      </c>
      <c r="AK78" s="337">
        <f t="shared" si="23"/>
        <v>0</v>
      </c>
      <c r="AL78" s="337">
        <f t="shared" si="24"/>
        <v>0</v>
      </c>
      <c r="AN78" s="337">
        <f t="shared" si="25"/>
        <v>0</v>
      </c>
      <c r="AO78" s="337">
        <f t="shared" si="26"/>
        <v>0</v>
      </c>
      <c r="AP78" s="337">
        <f t="shared" si="27"/>
        <v>0</v>
      </c>
      <c r="AQ78" s="337">
        <f t="shared" si="28"/>
        <v>0</v>
      </c>
      <c r="AR78" s="337">
        <f t="shared" si="29"/>
        <v>0</v>
      </c>
      <c r="AS78" s="337">
        <f t="shared" si="30"/>
        <v>0</v>
      </c>
      <c r="AT78" s="337">
        <f t="shared" si="31"/>
        <v>0</v>
      </c>
      <c r="AW78" s="337">
        <f t="shared" si="32"/>
        <v>0</v>
      </c>
      <c r="AX78" s="337">
        <f t="shared" si="33"/>
        <v>0</v>
      </c>
      <c r="AY78" s="337">
        <f t="shared" si="34"/>
        <v>0</v>
      </c>
      <c r="AZ78" s="337">
        <f t="shared" si="35"/>
        <v>0</v>
      </c>
      <c r="BA78" s="258"/>
      <c r="BB78" s="1453"/>
      <c r="BC78" s="1453"/>
      <c r="BD78" s="1453"/>
      <c r="BE78" s="1453"/>
      <c r="BF78" s="1453"/>
      <c r="BG78" s="1453"/>
    </row>
    <row r="79" spans="2:59" ht="15.75" customHeight="1">
      <c r="B79" s="100" t="s">
        <v>17157</v>
      </c>
      <c r="C79" s="101" t="s">
        <v>682</v>
      </c>
      <c r="D79" s="101">
        <v>3</v>
      </c>
      <c r="E79" s="1752"/>
      <c r="F79" s="1752"/>
      <c r="G79" s="1752"/>
      <c r="H79" s="1752"/>
      <c r="I79" s="1752"/>
      <c r="J79" s="1752"/>
      <c r="K79" s="2493"/>
      <c r="L79" s="2381"/>
      <c r="M79" s="2495"/>
      <c r="N79" s="1752"/>
      <c r="O79" s="1752"/>
      <c r="P79" s="1752"/>
      <c r="Q79" s="1752"/>
      <c r="R79" s="1752"/>
      <c r="S79" s="2493"/>
      <c r="T79" s="2378"/>
      <c r="U79" s="2380" t="s">
        <v>10107</v>
      </c>
      <c r="V79" s="1752"/>
      <c r="W79" s="1752"/>
      <c r="X79" s="1752"/>
      <c r="Y79" s="2493"/>
      <c r="Z79" s="88"/>
      <c r="AA79" s="102" t="s">
        <v>10808</v>
      </c>
      <c r="AC79" s="258"/>
      <c r="AD79" s="1319">
        <f t="shared" si="36"/>
        <v>0</v>
      </c>
      <c r="AE79" s="258"/>
      <c r="AF79" s="337">
        <f t="shared" si="37"/>
        <v>0</v>
      </c>
      <c r="AG79" s="337">
        <f t="shared" si="19"/>
        <v>0</v>
      </c>
      <c r="AH79" s="337">
        <f t="shared" si="20"/>
        <v>0</v>
      </c>
      <c r="AI79" s="337">
        <f t="shared" si="21"/>
        <v>0</v>
      </c>
      <c r="AJ79" s="337">
        <f t="shared" si="22"/>
        <v>0</v>
      </c>
      <c r="AK79" s="337">
        <f t="shared" si="23"/>
        <v>0</v>
      </c>
      <c r="AL79" s="337">
        <f t="shared" si="24"/>
        <v>0</v>
      </c>
      <c r="AN79" s="337">
        <f t="shared" si="25"/>
        <v>0</v>
      </c>
      <c r="AO79" s="337">
        <f t="shared" si="26"/>
        <v>0</v>
      </c>
      <c r="AP79" s="337">
        <f t="shared" si="27"/>
        <v>0</v>
      </c>
      <c r="AQ79" s="337">
        <f t="shared" si="28"/>
        <v>0</v>
      </c>
      <c r="AR79" s="337">
        <f t="shared" si="29"/>
        <v>0</v>
      </c>
      <c r="AS79" s="337">
        <f t="shared" si="30"/>
        <v>0</v>
      </c>
      <c r="AT79" s="337">
        <f t="shared" si="31"/>
        <v>0</v>
      </c>
      <c r="AW79" s="337">
        <f t="shared" si="32"/>
        <v>0</v>
      </c>
      <c r="AX79" s="337">
        <f t="shared" si="33"/>
        <v>0</v>
      </c>
      <c r="AY79" s="337">
        <f t="shared" si="34"/>
        <v>0</v>
      </c>
      <c r="AZ79" s="337">
        <f t="shared" si="35"/>
        <v>0</v>
      </c>
      <c r="BA79" s="258"/>
      <c r="BB79" s="1453"/>
      <c r="BC79" s="1453"/>
      <c r="BD79" s="1453"/>
      <c r="BE79" s="1453"/>
      <c r="BF79" s="1453"/>
      <c r="BG79" s="1453"/>
    </row>
    <row r="80" spans="2:59" ht="15.75" customHeight="1">
      <c r="B80" s="100" t="s">
        <v>17158</v>
      </c>
      <c r="C80" s="101" t="s">
        <v>682</v>
      </c>
      <c r="D80" s="101">
        <v>3</v>
      </c>
      <c r="E80" s="1752"/>
      <c r="F80" s="1752"/>
      <c r="G80" s="1752"/>
      <c r="H80" s="1752"/>
      <c r="I80" s="1752"/>
      <c r="J80" s="1752"/>
      <c r="K80" s="2493"/>
      <c r="L80" s="2381"/>
      <c r="M80" s="2495"/>
      <c r="N80" s="1752"/>
      <c r="O80" s="1752"/>
      <c r="P80" s="1752"/>
      <c r="Q80" s="1752"/>
      <c r="R80" s="1752"/>
      <c r="S80" s="2493"/>
      <c r="T80" s="2378"/>
      <c r="U80" s="2380" t="s">
        <v>10107</v>
      </c>
      <c r="V80" s="1752"/>
      <c r="W80" s="1752"/>
      <c r="X80" s="1752"/>
      <c r="Y80" s="2493"/>
      <c r="Z80" s="88"/>
      <c r="AA80" s="102" t="s">
        <v>10809</v>
      </c>
      <c r="AC80" s="258"/>
      <c r="AD80" s="1319">
        <f t="shared" si="36"/>
        <v>0</v>
      </c>
      <c r="AE80" s="258"/>
      <c r="AF80" s="337">
        <f t="shared" si="37"/>
        <v>0</v>
      </c>
      <c r="AG80" s="337">
        <f t="shared" si="19"/>
        <v>0</v>
      </c>
      <c r="AH80" s="337">
        <f t="shared" si="20"/>
        <v>0</v>
      </c>
      <c r="AI80" s="337">
        <f t="shared" si="21"/>
        <v>0</v>
      </c>
      <c r="AJ80" s="337">
        <f t="shared" si="22"/>
        <v>0</v>
      </c>
      <c r="AK80" s="337">
        <f t="shared" si="23"/>
        <v>0</v>
      </c>
      <c r="AL80" s="337">
        <f t="shared" si="24"/>
        <v>0</v>
      </c>
      <c r="AN80" s="337">
        <f t="shared" si="25"/>
        <v>0</v>
      </c>
      <c r="AO80" s="337">
        <f t="shared" si="26"/>
        <v>0</v>
      </c>
      <c r="AP80" s="337">
        <f t="shared" si="27"/>
        <v>0</v>
      </c>
      <c r="AQ80" s="337">
        <f t="shared" si="28"/>
        <v>0</v>
      </c>
      <c r="AR80" s="337">
        <f t="shared" si="29"/>
        <v>0</v>
      </c>
      <c r="AS80" s="337">
        <f t="shared" si="30"/>
        <v>0</v>
      </c>
      <c r="AT80" s="337">
        <f t="shared" si="31"/>
        <v>0</v>
      </c>
      <c r="AW80" s="337">
        <f t="shared" si="32"/>
        <v>0</v>
      </c>
      <c r="AX80" s="337">
        <f t="shared" si="33"/>
        <v>0</v>
      </c>
      <c r="AY80" s="337">
        <f t="shared" si="34"/>
        <v>0</v>
      </c>
      <c r="AZ80" s="337">
        <f t="shared" si="35"/>
        <v>0</v>
      </c>
      <c r="BA80" s="258"/>
      <c r="BB80" s="1453"/>
      <c r="BC80" s="1453"/>
      <c r="BD80" s="1453"/>
      <c r="BE80" s="1453"/>
      <c r="BF80" s="1453"/>
      <c r="BG80" s="1453"/>
    </row>
    <row r="81" spans="2:59" ht="15.75" customHeight="1">
      <c r="B81" s="100" t="s">
        <v>17159</v>
      </c>
      <c r="C81" s="101" t="s">
        <v>682</v>
      </c>
      <c r="D81" s="101">
        <v>3</v>
      </c>
      <c r="E81" s="1752"/>
      <c r="F81" s="1752"/>
      <c r="G81" s="1752"/>
      <c r="H81" s="1752"/>
      <c r="I81" s="1752"/>
      <c r="J81" s="1752"/>
      <c r="K81" s="2493"/>
      <c r="L81" s="2381"/>
      <c r="M81" s="2495"/>
      <c r="N81" s="1752"/>
      <c r="O81" s="1752"/>
      <c r="P81" s="1752"/>
      <c r="Q81" s="1752"/>
      <c r="R81" s="1752"/>
      <c r="S81" s="2493"/>
      <c r="T81" s="2378"/>
      <c r="U81" s="2380" t="s">
        <v>10107</v>
      </c>
      <c r="V81" s="1752"/>
      <c r="W81" s="1752"/>
      <c r="X81" s="1752"/>
      <c r="Y81" s="2493"/>
      <c r="Z81" s="88"/>
      <c r="AA81" s="102" t="s">
        <v>10810</v>
      </c>
      <c r="AC81" s="258"/>
      <c r="AD81" s="1319">
        <f t="shared" si="36"/>
        <v>0</v>
      </c>
      <c r="AE81" s="258"/>
      <c r="AF81" s="337">
        <f t="shared" si="37"/>
        <v>0</v>
      </c>
      <c r="AG81" s="337">
        <f t="shared" si="19"/>
        <v>0</v>
      </c>
      <c r="AH81" s="337">
        <f t="shared" si="20"/>
        <v>0</v>
      </c>
      <c r="AI81" s="337">
        <f t="shared" si="21"/>
        <v>0</v>
      </c>
      <c r="AJ81" s="337">
        <f t="shared" si="22"/>
        <v>0</v>
      </c>
      <c r="AK81" s="337">
        <f t="shared" si="23"/>
        <v>0</v>
      </c>
      <c r="AL81" s="337">
        <f t="shared" si="24"/>
        <v>0</v>
      </c>
      <c r="AN81" s="337">
        <f t="shared" si="25"/>
        <v>0</v>
      </c>
      <c r="AO81" s="337">
        <f t="shared" si="26"/>
        <v>0</v>
      </c>
      <c r="AP81" s="337">
        <f t="shared" si="27"/>
        <v>0</v>
      </c>
      <c r="AQ81" s="337">
        <f t="shared" si="28"/>
        <v>0</v>
      </c>
      <c r="AR81" s="337">
        <f t="shared" si="29"/>
        <v>0</v>
      </c>
      <c r="AS81" s="337">
        <f t="shared" si="30"/>
        <v>0</v>
      </c>
      <c r="AT81" s="337">
        <f t="shared" si="31"/>
        <v>0</v>
      </c>
      <c r="AW81" s="337">
        <f t="shared" si="32"/>
        <v>0</v>
      </c>
      <c r="AX81" s="337">
        <f t="shared" si="33"/>
        <v>0</v>
      </c>
      <c r="AY81" s="337">
        <f t="shared" si="34"/>
        <v>0</v>
      </c>
      <c r="AZ81" s="337">
        <f t="shared" si="35"/>
        <v>0</v>
      </c>
      <c r="BA81" s="258"/>
      <c r="BB81" s="1453"/>
      <c r="BC81" s="1453"/>
      <c r="BD81" s="1453"/>
      <c r="BE81" s="1453"/>
      <c r="BF81" s="1453"/>
      <c r="BG81" s="1453"/>
    </row>
    <row r="82" spans="2:59" ht="15.75" customHeight="1">
      <c r="B82" s="100" t="s">
        <v>17160</v>
      </c>
      <c r="C82" s="101" t="s">
        <v>682</v>
      </c>
      <c r="D82" s="101">
        <v>3</v>
      </c>
      <c r="E82" s="1752"/>
      <c r="F82" s="1752"/>
      <c r="G82" s="1752"/>
      <c r="H82" s="1752"/>
      <c r="I82" s="1752"/>
      <c r="J82" s="1752"/>
      <c r="K82" s="2493"/>
      <c r="L82" s="2381"/>
      <c r="M82" s="2495"/>
      <c r="N82" s="1752"/>
      <c r="O82" s="1752"/>
      <c r="P82" s="1752"/>
      <c r="Q82" s="1752"/>
      <c r="R82" s="1752"/>
      <c r="S82" s="2493"/>
      <c r="T82" s="2378"/>
      <c r="U82" s="2380" t="s">
        <v>10107</v>
      </c>
      <c r="V82" s="1752"/>
      <c r="W82" s="1752"/>
      <c r="X82" s="1752"/>
      <c r="Y82" s="2493"/>
      <c r="Z82" s="88"/>
      <c r="AA82" s="102" t="s">
        <v>10811</v>
      </c>
      <c r="AC82" s="258"/>
      <c r="AD82" s="1319">
        <f t="shared" si="36"/>
        <v>0</v>
      </c>
      <c r="AE82" s="258"/>
      <c r="AF82" s="337">
        <f t="shared" si="37"/>
        <v>0</v>
      </c>
      <c r="AG82" s="337">
        <f t="shared" si="19"/>
        <v>0</v>
      </c>
      <c r="AH82" s="337">
        <f t="shared" si="20"/>
        <v>0</v>
      </c>
      <c r="AI82" s="337">
        <f t="shared" si="21"/>
        <v>0</v>
      </c>
      <c r="AJ82" s="337">
        <f t="shared" si="22"/>
        <v>0</v>
      </c>
      <c r="AK82" s="337">
        <f t="shared" si="23"/>
        <v>0</v>
      </c>
      <c r="AL82" s="337">
        <f t="shared" si="24"/>
        <v>0</v>
      </c>
      <c r="AN82" s="337">
        <f t="shared" si="25"/>
        <v>0</v>
      </c>
      <c r="AO82" s="337">
        <f t="shared" si="26"/>
        <v>0</v>
      </c>
      <c r="AP82" s="337">
        <f t="shared" si="27"/>
        <v>0</v>
      </c>
      <c r="AQ82" s="337">
        <f t="shared" si="28"/>
        <v>0</v>
      </c>
      <c r="AR82" s="337">
        <f t="shared" si="29"/>
        <v>0</v>
      </c>
      <c r="AS82" s="337">
        <f t="shared" si="30"/>
        <v>0</v>
      </c>
      <c r="AT82" s="337">
        <f t="shared" si="31"/>
        <v>0</v>
      </c>
      <c r="AW82" s="337">
        <f t="shared" si="32"/>
        <v>0</v>
      </c>
      <c r="AX82" s="337">
        <f t="shared" si="33"/>
        <v>0</v>
      </c>
      <c r="AY82" s="337">
        <f t="shared" si="34"/>
        <v>0</v>
      </c>
      <c r="AZ82" s="337">
        <f t="shared" si="35"/>
        <v>0</v>
      </c>
      <c r="BA82" s="258"/>
      <c r="BB82" s="1453"/>
      <c r="BC82" s="1453"/>
      <c r="BD82" s="1453"/>
      <c r="BE82" s="1453"/>
      <c r="BF82" s="1453"/>
      <c r="BG82" s="1453"/>
    </row>
    <row r="83" spans="2:59" ht="15.75" customHeight="1">
      <c r="B83" s="100" t="s">
        <v>17161</v>
      </c>
      <c r="C83" s="101" t="s">
        <v>682</v>
      </c>
      <c r="D83" s="101">
        <v>3</v>
      </c>
      <c r="E83" s="1752"/>
      <c r="F83" s="1752"/>
      <c r="G83" s="1752"/>
      <c r="H83" s="1752"/>
      <c r="I83" s="1752"/>
      <c r="J83" s="1752"/>
      <c r="K83" s="2493"/>
      <c r="L83" s="2381"/>
      <c r="M83" s="2495"/>
      <c r="N83" s="1752"/>
      <c r="O83" s="1752"/>
      <c r="P83" s="1752"/>
      <c r="Q83" s="1752"/>
      <c r="R83" s="1752"/>
      <c r="S83" s="2493"/>
      <c r="T83" s="2378"/>
      <c r="U83" s="2380" t="s">
        <v>10107</v>
      </c>
      <c r="V83" s="1752"/>
      <c r="W83" s="1752"/>
      <c r="X83" s="1752"/>
      <c r="Y83" s="2493"/>
      <c r="Z83" s="88"/>
      <c r="AA83" s="102" t="s">
        <v>10812</v>
      </c>
      <c r="AC83" s="258"/>
      <c r="AD83" s="1319">
        <f t="shared" si="36"/>
        <v>0</v>
      </c>
      <c r="AE83" s="258"/>
      <c r="AF83" s="337">
        <f t="shared" si="37"/>
        <v>0</v>
      </c>
      <c r="AG83" s="337">
        <f t="shared" si="19"/>
        <v>0</v>
      </c>
      <c r="AH83" s="337">
        <f t="shared" si="20"/>
        <v>0</v>
      </c>
      <c r="AI83" s="337">
        <f t="shared" si="21"/>
        <v>0</v>
      </c>
      <c r="AJ83" s="337">
        <f t="shared" si="22"/>
        <v>0</v>
      </c>
      <c r="AK83" s="337">
        <f t="shared" si="23"/>
        <v>0</v>
      </c>
      <c r="AL83" s="337">
        <f t="shared" si="24"/>
        <v>0</v>
      </c>
      <c r="AN83" s="337">
        <f t="shared" si="25"/>
        <v>0</v>
      </c>
      <c r="AO83" s="337">
        <f t="shared" si="26"/>
        <v>0</v>
      </c>
      <c r="AP83" s="337">
        <f t="shared" si="27"/>
        <v>0</v>
      </c>
      <c r="AQ83" s="337">
        <f t="shared" si="28"/>
        <v>0</v>
      </c>
      <c r="AR83" s="337">
        <f t="shared" si="29"/>
        <v>0</v>
      </c>
      <c r="AS83" s="337">
        <f t="shared" si="30"/>
        <v>0</v>
      </c>
      <c r="AT83" s="337">
        <f t="shared" si="31"/>
        <v>0</v>
      </c>
      <c r="AW83" s="337">
        <f t="shared" si="32"/>
        <v>0</v>
      </c>
      <c r="AX83" s="337">
        <f t="shared" si="33"/>
        <v>0</v>
      </c>
      <c r="AY83" s="337">
        <f t="shared" si="34"/>
        <v>0</v>
      </c>
      <c r="AZ83" s="337">
        <f t="shared" si="35"/>
        <v>0</v>
      </c>
      <c r="BA83" s="258"/>
      <c r="BB83" s="1453"/>
      <c r="BC83" s="1453"/>
      <c r="BD83" s="1453"/>
      <c r="BE83" s="1453"/>
      <c r="BF83" s="1453"/>
      <c r="BG83" s="1453"/>
    </row>
    <row r="84" spans="2:59" ht="15.75" customHeight="1">
      <c r="B84" s="100" t="s">
        <v>17162</v>
      </c>
      <c r="C84" s="101" t="s">
        <v>682</v>
      </c>
      <c r="D84" s="101">
        <v>3</v>
      </c>
      <c r="E84" s="1752"/>
      <c r="F84" s="1752"/>
      <c r="G84" s="1752"/>
      <c r="H84" s="1752"/>
      <c r="I84" s="1752"/>
      <c r="J84" s="1752"/>
      <c r="K84" s="2493"/>
      <c r="L84" s="2381"/>
      <c r="M84" s="2495"/>
      <c r="N84" s="1752"/>
      <c r="O84" s="1752"/>
      <c r="P84" s="1752"/>
      <c r="Q84" s="1752"/>
      <c r="R84" s="1752"/>
      <c r="S84" s="2493"/>
      <c r="T84" s="2378"/>
      <c r="U84" s="2380" t="s">
        <v>10107</v>
      </c>
      <c r="V84" s="1752"/>
      <c r="W84" s="1752"/>
      <c r="X84" s="1752"/>
      <c r="Y84" s="2493"/>
      <c r="Z84" s="88"/>
      <c r="AA84" s="102" t="s">
        <v>10813</v>
      </c>
      <c r="AC84" s="258"/>
      <c r="AD84" s="1319">
        <f t="shared" si="36"/>
        <v>0</v>
      </c>
      <c r="AE84" s="258"/>
      <c r="AF84" s="337">
        <f t="shared" si="37"/>
        <v>0</v>
      </c>
      <c r="AG84" s="337">
        <f t="shared" si="19"/>
        <v>0</v>
      </c>
      <c r="AH84" s="337">
        <f t="shared" si="20"/>
        <v>0</v>
      </c>
      <c r="AI84" s="337">
        <f t="shared" si="21"/>
        <v>0</v>
      </c>
      <c r="AJ84" s="337">
        <f t="shared" si="22"/>
        <v>0</v>
      </c>
      <c r="AK84" s="337">
        <f t="shared" si="23"/>
        <v>0</v>
      </c>
      <c r="AL84" s="337">
        <f t="shared" si="24"/>
        <v>0</v>
      </c>
      <c r="AN84" s="337">
        <f t="shared" si="25"/>
        <v>0</v>
      </c>
      <c r="AO84" s="337">
        <f t="shared" si="26"/>
        <v>0</v>
      </c>
      <c r="AP84" s="337">
        <f t="shared" si="27"/>
        <v>0</v>
      </c>
      <c r="AQ84" s="337">
        <f t="shared" si="28"/>
        <v>0</v>
      </c>
      <c r="AR84" s="337">
        <f t="shared" si="29"/>
        <v>0</v>
      </c>
      <c r="AS84" s="337">
        <f t="shared" si="30"/>
        <v>0</v>
      </c>
      <c r="AT84" s="337">
        <f t="shared" si="31"/>
        <v>0</v>
      </c>
      <c r="AW84" s="337">
        <f t="shared" si="32"/>
        <v>0</v>
      </c>
      <c r="AX84" s="337">
        <f t="shared" si="33"/>
        <v>0</v>
      </c>
      <c r="AY84" s="337">
        <f t="shared" si="34"/>
        <v>0</v>
      </c>
      <c r="AZ84" s="337">
        <f t="shared" si="35"/>
        <v>0</v>
      </c>
      <c r="BA84" s="258"/>
      <c r="BB84" s="1453"/>
      <c r="BC84" s="1453"/>
      <c r="BD84" s="1453"/>
      <c r="BE84" s="1453"/>
      <c r="BF84" s="1453"/>
      <c r="BG84" s="1453"/>
    </row>
    <row r="85" spans="2:59" ht="15.75" customHeight="1">
      <c r="B85" s="100" t="s">
        <v>17163</v>
      </c>
      <c r="C85" s="101" t="s">
        <v>682</v>
      </c>
      <c r="D85" s="101">
        <v>3</v>
      </c>
      <c r="E85" s="1752"/>
      <c r="F85" s="1752"/>
      <c r="G85" s="1752"/>
      <c r="H85" s="1752"/>
      <c r="I85" s="1752"/>
      <c r="J85" s="1752"/>
      <c r="K85" s="2493"/>
      <c r="L85" s="2381"/>
      <c r="M85" s="2495"/>
      <c r="N85" s="1752"/>
      <c r="O85" s="1752"/>
      <c r="P85" s="1752"/>
      <c r="Q85" s="1752"/>
      <c r="R85" s="1752"/>
      <c r="S85" s="2493"/>
      <c r="T85" s="2378"/>
      <c r="U85" s="2380" t="s">
        <v>10107</v>
      </c>
      <c r="V85" s="1752"/>
      <c r="W85" s="1752"/>
      <c r="X85" s="1752"/>
      <c r="Y85" s="2493"/>
      <c r="Z85" s="88"/>
      <c r="AA85" s="102" t="s">
        <v>10814</v>
      </c>
      <c r="AC85" s="258"/>
      <c r="AD85" s="1319">
        <f t="shared" si="36"/>
        <v>0</v>
      </c>
      <c r="AE85" s="258"/>
      <c r="AF85" s="337">
        <f t="shared" si="37"/>
        <v>0</v>
      </c>
      <c r="AG85" s="337">
        <f t="shared" si="19"/>
        <v>0</v>
      </c>
      <c r="AH85" s="337">
        <f t="shared" si="20"/>
        <v>0</v>
      </c>
      <c r="AI85" s="337">
        <f t="shared" si="21"/>
        <v>0</v>
      </c>
      <c r="AJ85" s="337">
        <f t="shared" si="22"/>
        <v>0</v>
      </c>
      <c r="AK85" s="337">
        <f t="shared" si="23"/>
        <v>0</v>
      </c>
      <c r="AL85" s="337">
        <f t="shared" si="24"/>
        <v>0</v>
      </c>
      <c r="AN85" s="337">
        <f t="shared" si="25"/>
        <v>0</v>
      </c>
      <c r="AO85" s="337">
        <f t="shared" si="26"/>
        <v>0</v>
      </c>
      <c r="AP85" s="337">
        <f t="shared" si="27"/>
        <v>0</v>
      </c>
      <c r="AQ85" s="337">
        <f t="shared" si="28"/>
        <v>0</v>
      </c>
      <c r="AR85" s="337">
        <f t="shared" si="29"/>
        <v>0</v>
      </c>
      <c r="AS85" s="337">
        <f t="shared" si="30"/>
        <v>0</v>
      </c>
      <c r="AT85" s="337">
        <f t="shared" si="31"/>
        <v>0</v>
      </c>
      <c r="AW85" s="337">
        <f t="shared" si="32"/>
        <v>0</v>
      </c>
      <c r="AX85" s="337">
        <f t="shared" si="33"/>
        <v>0</v>
      </c>
      <c r="AY85" s="337">
        <f t="shared" si="34"/>
        <v>0</v>
      </c>
      <c r="AZ85" s="337">
        <f t="shared" si="35"/>
        <v>0</v>
      </c>
      <c r="BA85" s="258"/>
      <c r="BB85" s="1453"/>
      <c r="BC85" s="1453"/>
      <c r="BD85" s="1453"/>
      <c r="BE85" s="1453"/>
      <c r="BF85" s="1453"/>
      <c r="BG85" s="1453"/>
    </row>
    <row r="86" spans="2:59" ht="15.75" customHeight="1">
      <c r="B86" s="100" t="s">
        <v>17164</v>
      </c>
      <c r="C86" s="101" t="s">
        <v>682</v>
      </c>
      <c r="D86" s="101">
        <v>3</v>
      </c>
      <c r="E86" s="1752"/>
      <c r="F86" s="1752"/>
      <c r="G86" s="1752"/>
      <c r="H86" s="1752"/>
      <c r="I86" s="1752"/>
      <c r="J86" s="1752"/>
      <c r="K86" s="2493"/>
      <c r="L86" s="2381"/>
      <c r="M86" s="2495"/>
      <c r="N86" s="1752"/>
      <c r="O86" s="1752"/>
      <c r="P86" s="1752"/>
      <c r="Q86" s="1752"/>
      <c r="R86" s="1752"/>
      <c r="S86" s="2493"/>
      <c r="T86" s="2378"/>
      <c r="U86" s="2380" t="s">
        <v>10107</v>
      </c>
      <c r="V86" s="1752"/>
      <c r="W86" s="1752"/>
      <c r="X86" s="1752"/>
      <c r="Y86" s="2493"/>
      <c r="Z86" s="88"/>
      <c r="AA86" s="102" t="s">
        <v>10815</v>
      </c>
      <c r="AC86" s="258"/>
      <c r="AD86" s="1319">
        <f t="shared" si="36"/>
        <v>0</v>
      </c>
      <c r="AE86" s="258"/>
      <c r="AF86" s="337">
        <f t="shared" si="37"/>
        <v>0</v>
      </c>
      <c r="AG86" s="337">
        <f t="shared" si="19"/>
        <v>0</v>
      </c>
      <c r="AH86" s="337">
        <f t="shared" si="20"/>
        <v>0</v>
      </c>
      <c r="AI86" s="337">
        <f t="shared" si="21"/>
        <v>0</v>
      </c>
      <c r="AJ86" s="337">
        <f t="shared" si="22"/>
        <v>0</v>
      </c>
      <c r="AK86" s="337">
        <f t="shared" si="23"/>
        <v>0</v>
      </c>
      <c r="AL86" s="337">
        <f t="shared" si="24"/>
        <v>0</v>
      </c>
      <c r="AN86" s="337">
        <f t="shared" si="25"/>
        <v>0</v>
      </c>
      <c r="AO86" s="337">
        <f t="shared" si="26"/>
        <v>0</v>
      </c>
      <c r="AP86" s="337">
        <f t="shared" si="27"/>
        <v>0</v>
      </c>
      <c r="AQ86" s="337">
        <f t="shared" si="28"/>
        <v>0</v>
      </c>
      <c r="AR86" s="337">
        <f t="shared" si="29"/>
        <v>0</v>
      </c>
      <c r="AS86" s="337">
        <f t="shared" si="30"/>
        <v>0</v>
      </c>
      <c r="AT86" s="337">
        <f t="shared" si="31"/>
        <v>0</v>
      </c>
      <c r="AW86" s="337">
        <f t="shared" si="32"/>
        <v>0</v>
      </c>
      <c r="AX86" s="337">
        <f t="shared" si="33"/>
        <v>0</v>
      </c>
      <c r="AY86" s="337">
        <f t="shared" si="34"/>
        <v>0</v>
      </c>
      <c r="AZ86" s="337">
        <f t="shared" si="35"/>
        <v>0</v>
      </c>
      <c r="BA86" s="258"/>
      <c r="BB86" s="1453"/>
      <c r="BC86" s="1453"/>
      <c r="BD86" s="1453"/>
      <c r="BE86" s="1453"/>
      <c r="BF86" s="1453"/>
      <c r="BG86" s="1453"/>
    </row>
    <row r="87" spans="2:59" ht="15.75" customHeight="1">
      <c r="B87" s="100" t="s">
        <v>17165</v>
      </c>
      <c r="C87" s="101" t="s">
        <v>682</v>
      </c>
      <c r="D87" s="101">
        <v>3</v>
      </c>
      <c r="E87" s="1752"/>
      <c r="F87" s="1752"/>
      <c r="G87" s="1752"/>
      <c r="H87" s="1752"/>
      <c r="I87" s="1752"/>
      <c r="J87" s="1752"/>
      <c r="K87" s="2493"/>
      <c r="L87" s="2381"/>
      <c r="M87" s="2495"/>
      <c r="N87" s="1752"/>
      <c r="O87" s="1752"/>
      <c r="P87" s="1752"/>
      <c r="Q87" s="1752"/>
      <c r="R87" s="1752"/>
      <c r="S87" s="2493"/>
      <c r="T87" s="2378"/>
      <c r="U87" s="2380" t="s">
        <v>10107</v>
      </c>
      <c r="V87" s="1752"/>
      <c r="W87" s="1752"/>
      <c r="X87" s="1752"/>
      <c r="Y87" s="2493"/>
      <c r="Z87" s="88"/>
      <c r="AA87" s="102" t="s">
        <v>10816</v>
      </c>
      <c r="AC87" s="258"/>
      <c r="AD87" s="1319">
        <f t="shared" si="36"/>
        <v>0</v>
      </c>
      <c r="AE87" s="258"/>
      <c r="AF87" s="337">
        <f t="shared" si="37"/>
        <v>0</v>
      </c>
      <c r="AG87" s="337">
        <f t="shared" si="19"/>
        <v>0</v>
      </c>
      <c r="AH87" s="337">
        <f t="shared" si="20"/>
        <v>0</v>
      </c>
      <c r="AI87" s="337">
        <f t="shared" si="21"/>
        <v>0</v>
      </c>
      <c r="AJ87" s="337">
        <f t="shared" si="22"/>
        <v>0</v>
      </c>
      <c r="AK87" s="337">
        <f t="shared" si="23"/>
        <v>0</v>
      </c>
      <c r="AL87" s="337">
        <f t="shared" si="24"/>
        <v>0</v>
      </c>
      <c r="AN87" s="337">
        <f t="shared" si="25"/>
        <v>0</v>
      </c>
      <c r="AO87" s="337">
        <f t="shared" si="26"/>
        <v>0</v>
      </c>
      <c r="AP87" s="337">
        <f t="shared" si="27"/>
        <v>0</v>
      </c>
      <c r="AQ87" s="337">
        <f t="shared" si="28"/>
        <v>0</v>
      </c>
      <c r="AR87" s="337">
        <f t="shared" si="29"/>
        <v>0</v>
      </c>
      <c r="AS87" s="337">
        <f t="shared" si="30"/>
        <v>0</v>
      </c>
      <c r="AT87" s="337">
        <f t="shared" si="31"/>
        <v>0</v>
      </c>
      <c r="AW87" s="337">
        <f t="shared" si="32"/>
        <v>0</v>
      </c>
      <c r="AX87" s="337">
        <f t="shared" si="33"/>
        <v>0</v>
      </c>
      <c r="AY87" s="337">
        <f t="shared" si="34"/>
        <v>0</v>
      </c>
      <c r="AZ87" s="337">
        <f t="shared" si="35"/>
        <v>0</v>
      </c>
      <c r="BA87" s="258"/>
      <c r="BB87" s="1453"/>
      <c r="BC87" s="1453"/>
      <c r="BD87" s="1453"/>
      <c r="BE87" s="1453"/>
      <c r="BF87" s="1453"/>
      <c r="BG87" s="1453"/>
    </row>
    <row r="88" spans="2:59" ht="15.75" customHeight="1">
      <c r="B88" s="100" t="s">
        <v>17166</v>
      </c>
      <c r="C88" s="101" t="s">
        <v>682</v>
      </c>
      <c r="D88" s="101">
        <v>3</v>
      </c>
      <c r="E88" s="1752"/>
      <c r="F88" s="1752"/>
      <c r="G88" s="1752"/>
      <c r="H88" s="1752"/>
      <c r="I88" s="1752"/>
      <c r="J88" s="1752"/>
      <c r="K88" s="2493"/>
      <c r="L88" s="2381"/>
      <c r="M88" s="2495"/>
      <c r="N88" s="1752"/>
      <c r="O88" s="1752"/>
      <c r="P88" s="1752"/>
      <c r="Q88" s="1752"/>
      <c r="R88" s="1752"/>
      <c r="S88" s="2493"/>
      <c r="T88" s="2378"/>
      <c r="U88" s="2380" t="s">
        <v>10107</v>
      </c>
      <c r="V88" s="1752"/>
      <c r="W88" s="1752"/>
      <c r="X88" s="1752"/>
      <c r="Y88" s="2493"/>
      <c r="Z88" s="88"/>
      <c r="AA88" s="102" t="s">
        <v>10817</v>
      </c>
      <c r="AC88" s="258"/>
      <c r="AD88" s="1319">
        <f t="shared" si="36"/>
        <v>0</v>
      </c>
      <c r="AE88" s="258"/>
      <c r="AF88" s="337">
        <f t="shared" si="37"/>
        <v>0</v>
      </c>
      <c r="AG88" s="337">
        <f t="shared" si="19"/>
        <v>0</v>
      </c>
      <c r="AH88" s="337">
        <f t="shared" si="20"/>
        <v>0</v>
      </c>
      <c r="AI88" s="337">
        <f t="shared" si="21"/>
        <v>0</v>
      </c>
      <c r="AJ88" s="337">
        <f t="shared" si="22"/>
        <v>0</v>
      </c>
      <c r="AK88" s="337">
        <f t="shared" si="23"/>
        <v>0</v>
      </c>
      <c r="AL88" s="337">
        <f t="shared" si="24"/>
        <v>0</v>
      </c>
      <c r="AN88" s="337">
        <f t="shared" si="25"/>
        <v>0</v>
      </c>
      <c r="AO88" s="337">
        <f t="shared" si="26"/>
        <v>0</v>
      </c>
      <c r="AP88" s="337">
        <f t="shared" si="27"/>
        <v>0</v>
      </c>
      <c r="AQ88" s="337">
        <f t="shared" si="28"/>
        <v>0</v>
      </c>
      <c r="AR88" s="337">
        <f t="shared" si="29"/>
        <v>0</v>
      </c>
      <c r="AS88" s="337">
        <f t="shared" si="30"/>
        <v>0</v>
      </c>
      <c r="AT88" s="337">
        <f t="shared" si="31"/>
        <v>0</v>
      </c>
      <c r="AW88" s="337">
        <f t="shared" si="32"/>
        <v>0</v>
      </c>
      <c r="AX88" s="337">
        <f t="shared" si="33"/>
        <v>0</v>
      </c>
      <c r="AY88" s="337">
        <f t="shared" si="34"/>
        <v>0</v>
      </c>
      <c r="AZ88" s="337">
        <f t="shared" si="35"/>
        <v>0</v>
      </c>
      <c r="BA88" s="258"/>
      <c r="BB88" s="1453"/>
      <c r="BC88" s="1453"/>
      <c r="BD88" s="1453"/>
      <c r="BE88" s="1453"/>
      <c r="BF88" s="1453"/>
      <c r="BG88" s="1453"/>
    </row>
    <row r="89" spans="2:59" ht="15.75" customHeight="1">
      <c r="B89" s="100" t="s">
        <v>17167</v>
      </c>
      <c r="C89" s="101" t="s">
        <v>682</v>
      </c>
      <c r="D89" s="101">
        <v>3</v>
      </c>
      <c r="E89" s="1752"/>
      <c r="F89" s="1752"/>
      <c r="G89" s="1752"/>
      <c r="H89" s="1752"/>
      <c r="I89" s="1752"/>
      <c r="J89" s="1752"/>
      <c r="K89" s="2493"/>
      <c r="L89" s="2381"/>
      <c r="M89" s="2495"/>
      <c r="N89" s="1752"/>
      <c r="O89" s="1752"/>
      <c r="P89" s="1752"/>
      <c r="Q89" s="1752"/>
      <c r="R89" s="1752"/>
      <c r="S89" s="2493"/>
      <c r="T89" s="2378"/>
      <c r="U89" s="2380" t="s">
        <v>10107</v>
      </c>
      <c r="V89" s="1752"/>
      <c r="W89" s="1752"/>
      <c r="X89" s="1752"/>
      <c r="Y89" s="2493"/>
      <c r="Z89" s="88"/>
      <c r="AA89" s="102" t="s">
        <v>10818</v>
      </c>
      <c r="AC89" s="258"/>
      <c r="AD89" s="1319">
        <f t="shared" si="36"/>
        <v>0</v>
      </c>
      <c r="AE89" s="258"/>
      <c r="AF89" s="337">
        <f t="shared" si="37"/>
        <v>0</v>
      </c>
      <c r="AG89" s="337">
        <f t="shared" si="19"/>
        <v>0</v>
      </c>
      <c r="AH89" s="337">
        <f t="shared" si="20"/>
        <v>0</v>
      </c>
      <c r="AI89" s="337">
        <f t="shared" si="21"/>
        <v>0</v>
      </c>
      <c r="AJ89" s="337">
        <f t="shared" si="22"/>
        <v>0</v>
      </c>
      <c r="AK89" s="337">
        <f t="shared" si="23"/>
        <v>0</v>
      </c>
      <c r="AL89" s="337">
        <f t="shared" si="24"/>
        <v>0</v>
      </c>
      <c r="AN89" s="337">
        <f t="shared" si="25"/>
        <v>0</v>
      </c>
      <c r="AO89" s="337">
        <f t="shared" si="26"/>
        <v>0</v>
      </c>
      <c r="AP89" s="337">
        <f t="shared" si="27"/>
        <v>0</v>
      </c>
      <c r="AQ89" s="337">
        <f t="shared" si="28"/>
        <v>0</v>
      </c>
      <c r="AR89" s="337">
        <f t="shared" si="29"/>
        <v>0</v>
      </c>
      <c r="AS89" s="337">
        <f t="shared" si="30"/>
        <v>0</v>
      </c>
      <c r="AT89" s="337">
        <f t="shared" si="31"/>
        <v>0</v>
      </c>
      <c r="AW89" s="337">
        <f t="shared" si="32"/>
        <v>0</v>
      </c>
      <c r="AX89" s="337">
        <f t="shared" si="33"/>
        <v>0</v>
      </c>
      <c r="AY89" s="337">
        <f t="shared" si="34"/>
        <v>0</v>
      </c>
      <c r="AZ89" s="337">
        <f t="shared" si="35"/>
        <v>0</v>
      </c>
      <c r="BA89" s="258"/>
      <c r="BB89" s="1453"/>
      <c r="BC89" s="1453"/>
      <c r="BD89" s="1453"/>
      <c r="BE89" s="1453"/>
      <c r="BF89" s="1453"/>
      <c r="BG89" s="1453"/>
    </row>
    <row r="90" spans="2:59" ht="15.75" customHeight="1">
      <c r="B90" s="100" t="s">
        <v>17168</v>
      </c>
      <c r="C90" s="101" t="s">
        <v>682</v>
      </c>
      <c r="D90" s="101">
        <v>3</v>
      </c>
      <c r="E90" s="1752"/>
      <c r="F90" s="1752"/>
      <c r="G90" s="1752"/>
      <c r="H90" s="1752"/>
      <c r="I90" s="1752"/>
      <c r="J90" s="1752"/>
      <c r="K90" s="2493"/>
      <c r="L90" s="2381"/>
      <c r="M90" s="2495"/>
      <c r="N90" s="1752"/>
      <c r="O90" s="1752"/>
      <c r="P90" s="1752"/>
      <c r="Q90" s="1752"/>
      <c r="R90" s="1752"/>
      <c r="S90" s="2493"/>
      <c r="T90" s="2378"/>
      <c r="U90" s="2380" t="s">
        <v>10107</v>
      </c>
      <c r="V90" s="1752"/>
      <c r="W90" s="1752"/>
      <c r="X90" s="1752"/>
      <c r="Y90" s="2493"/>
      <c r="Z90" s="88"/>
      <c r="AA90" s="102" t="s">
        <v>10819</v>
      </c>
      <c r="AC90" s="258"/>
      <c r="AD90" s="1319">
        <f t="shared" si="36"/>
        <v>0</v>
      </c>
      <c r="AE90" s="258"/>
      <c r="AF90" s="337">
        <f t="shared" si="37"/>
        <v>0</v>
      </c>
      <c r="AG90" s="337">
        <f t="shared" si="19"/>
        <v>0</v>
      </c>
      <c r="AH90" s="337">
        <f t="shared" si="20"/>
        <v>0</v>
      </c>
      <c r="AI90" s="337">
        <f t="shared" si="21"/>
        <v>0</v>
      </c>
      <c r="AJ90" s="337">
        <f t="shared" si="22"/>
        <v>0</v>
      </c>
      <c r="AK90" s="337">
        <f t="shared" si="23"/>
        <v>0</v>
      </c>
      <c r="AL90" s="337">
        <f t="shared" si="24"/>
        <v>0</v>
      </c>
      <c r="AN90" s="337">
        <f t="shared" si="25"/>
        <v>0</v>
      </c>
      <c r="AO90" s="337">
        <f t="shared" si="26"/>
        <v>0</v>
      </c>
      <c r="AP90" s="337">
        <f t="shared" si="27"/>
        <v>0</v>
      </c>
      <c r="AQ90" s="337">
        <f t="shared" si="28"/>
        <v>0</v>
      </c>
      <c r="AR90" s="337">
        <f t="shared" si="29"/>
        <v>0</v>
      </c>
      <c r="AS90" s="337">
        <f t="shared" si="30"/>
        <v>0</v>
      </c>
      <c r="AT90" s="337">
        <f t="shared" si="31"/>
        <v>0</v>
      </c>
      <c r="AW90" s="337">
        <f t="shared" si="32"/>
        <v>0</v>
      </c>
      <c r="AX90" s="337">
        <f t="shared" si="33"/>
        <v>0</v>
      </c>
      <c r="AY90" s="337">
        <f t="shared" si="34"/>
        <v>0</v>
      </c>
      <c r="AZ90" s="337">
        <f t="shared" si="35"/>
        <v>0</v>
      </c>
      <c r="BA90" s="258"/>
      <c r="BB90" s="1453"/>
      <c r="BC90" s="1453"/>
      <c r="BD90" s="1453"/>
      <c r="BE90" s="1453"/>
      <c r="BF90" s="1453"/>
      <c r="BG90" s="1453"/>
    </row>
    <row r="91" spans="2:59" ht="15.75" customHeight="1">
      <c r="B91" s="100" t="s">
        <v>17169</v>
      </c>
      <c r="C91" s="101" t="s">
        <v>682</v>
      </c>
      <c r="D91" s="101">
        <v>3</v>
      </c>
      <c r="E91" s="1752"/>
      <c r="F91" s="1752"/>
      <c r="G91" s="1752"/>
      <c r="H91" s="1752"/>
      <c r="I91" s="1752"/>
      <c r="J91" s="1752"/>
      <c r="K91" s="2493"/>
      <c r="L91" s="2381"/>
      <c r="M91" s="2495"/>
      <c r="N91" s="1752"/>
      <c r="O91" s="1752"/>
      <c r="P91" s="1752"/>
      <c r="Q91" s="1752"/>
      <c r="R91" s="1752"/>
      <c r="S91" s="2493"/>
      <c r="T91" s="2378"/>
      <c r="U91" s="2380" t="s">
        <v>10107</v>
      </c>
      <c r="V91" s="1752"/>
      <c r="W91" s="1752"/>
      <c r="X91" s="1752"/>
      <c r="Y91" s="2493"/>
      <c r="Z91" s="88"/>
      <c r="AA91" s="102" t="s">
        <v>10820</v>
      </c>
      <c r="AC91" s="258"/>
      <c r="AD91" s="1319">
        <f t="shared" si="36"/>
        <v>0</v>
      </c>
      <c r="AE91" s="258"/>
      <c r="AF91" s="337">
        <f t="shared" si="37"/>
        <v>0</v>
      </c>
      <c r="AG91" s="337">
        <f t="shared" si="19"/>
        <v>0</v>
      </c>
      <c r="AH91" s="337">
        <f t="shared" si="20"/>
        <v>0</v>
      </c>
      <c r="AI91" s="337">
        <f t="shared" si="21"/>
        <v>0</v>
      </c>
      <c r="AJ91" s="337">
        <f t="shared" si="22"/>
        <v>0</v>
      </c>
      <c r="AK91" s="337">
        <f t="shared" si="23"/>
        <v>0</v>
      </c>
      <c r="AL91" s="337">
        <f t="shared" si="24"/>
        <v>0</v>
      </c>
      <c r="AN91" s="337">
        <f t="shared" si="25"/>
        <v>0</v>
      </c>
      <c r="AO91" s="337">
        <f t="shared" si="26"/>
        <v>0</v>
      </c>
      <c r="AP91" s="337">
        <f t="shared" si="27"/>
        <v>0</v>
      </c>
      <c r="AQ91" s="337">
        <f t="shared" si="28"/>
        <v>0</v>
      </c>
      <c r="AR91" s="337">
        <f t="shared" si="29"/>
        <v>0</v>
      </c>
      <c r="AS91" s="337">
        <f t="shared" si="30"/>
        <v>0</v>
      </c>
      <c r="AT91" s="337">
        <f t="shared" si="31"/>
        <v>0</v>
      </c>
      <c r="AW91" s="337">
        <f t="shared" si="32"/>
        <v>0</v>
      </c>
      <c r="AX91" s="337">
        <f t="shared" si="33"/>
        <v>0</v>
      </c>
      <c r="AY91" s="337">
        <f t="shared" si="34"/>
        <v>0</v>
      </c>
      <c r="AZ91" s="337">
        <f t="shared" si="35"/>
        <v>0</v>
      </c>
      <c r="BA91" s="258"/>
      <c r="BB91" s="1453"/>
      <c r="BC91" s="1453"/>
      <c r="BD91" s="1453"/>
      <c r="BE91" s="1453"/>
      <c r="BF91" s="1453"/>
      <c r="BG91" s="1453"/>
    </row>
    <row r="92" spans="2:59" ht="15.75" customHeight="1">
      <c r="B92" s="100" t="s">
        <v>17170</v>
      </c>
      <c r="C92" s="101" t="s">
        <v>682</v>
      </c>
      <c r="D92" s="101">
        <v>3</v>
      </c>
      <c r="E92" s="1752"/>
      <c r="F92" s="1752"/>
      <c r="G92" s="1752"/>
      <c r="H92" s="1752"/>
      <c r="I92" s="1752"/>
      <c r="J92" s="1752"/>
      <c r="K92" s="2493"/>
      <c r="L92" s="2381"/>
      <c r="M92" s="2495"/>
      <c r="N92" s="1752"/>
      <c r="O92" s="1752"/>
      <c r="P92" s="1752"/>
      <c r="Q92" s="1752"/>
      <c r="R92" s="1752"/>
      <c r="S92" s="2493"/>
      <c r="T92" s="2378"/>
      <c r="U92" s="2380" t="s">
        <v>10107</v>
      </c>
      <c r="V92" s="1752"/>
      <c r="W92" s="1752"/>
      <c r="X92" s="1752"/>
      <c r="Y92" s="2493"/>
      <c r="Z92" s="88"/>
      <c r="AA92" s="102" t="s">
        <v>10821</v>
      </c>
      <c r="AC92" s="258"/>
      <c r="AD92" s="1319">
        <f t="shared" si="36"/>
        <v>0</v>
      </c>
      <c r="AE92" s="258"/>
      <c r="AF92" s="337">
        <f t="shared" si="37"/>
        <v>0</v>
      </c>
      <c r="AG92" s="337">
        <f t="shared" si="19"/>
        <v>0</v>
      </c>
      <c r="AH92" s="337">
        <f t="shared" si="20"/>
        <v>0</v>
      </c>
      <c r="AI92" s="337">
        <f t="shared" si="21"/>
        <v>0</v>
      </c>
      <c r="AJ92" s="337">
        <f t="shared" si="22"/>
        <v>0</v>
      </c>
      <c r="AK92" s="337">
        <f t="shared" si="23"/>
        <v>0</v>
      </c>
      <c r="AL92" s="337">
        <f t="shared" si="24"/>
        <v>0</v>
      </c>
      <c r="AN92" s="337">
        <f t="shared" si="25"/>
        <v>0</v>
      </c>
      <c r="AO92" s="337">
        <f t="shared" si="26"/>
        <v>0</v>
      </c>
      <c r="AP92" s="337">
        <f t="shared" si="27"/>
        <v>0</v>
      </c>
      <c r="AQ92" s="337">
        <f t="shared" si="28"/>
        <v>0</v>
      </c>
      <c r="AR92" s="337">
        <f t="shared" si="29"/>
        <v>0</v>
      </c>
      <c r="AS92" s="337">
        <f t="shared" si="30"/>
        <v>0</v>
      </c>
      <c r="AT92" s="337">
        <f t="shared" si="31"/>
        <v>0</v>
      </c>
      <c r="AW92" s="337">
        <f t="shared" si="32"/>
        <v>0</v>
      </c>
      <c r="AX92" s="337">
        <f t="shared" si="33"/>
        <v>0</v>
      </c>
      <c r="AY92" s="337">
        <f t="shared" si="34"/>
        <v>0</v>
      </c>
      <c r="AZ92" s="337">
        <f t="shared" si="35"/>
        <v>0</v>
      </c>
      <c r="BA92" s="258"/>
      <c r="BB92" s="1453"/>
      <c r="BC92" s="1453"/>
      <c r="BD92" s="1453"/>
      <c r="BE92" s="1453"/>
      <c r="BF92" s="1453"/>
      <c r="BG92" s="1453"/>
    </row>
    <row r="93" spans="2:59" ht="15.75" customHeight="1">
      <c r="B93" s="100" t="s">
        <v>17171</v>
      </c>
      <c r="C93" s="101" t="s">
        <v>682</v>
      </c>
      <c r="D93" s="101">
        <v>3</v>
      </c>
      <c r="E93" s="1752"/>
      <c r="F93" s="1752"/>
      <c r="G93" s="1752"/>
      <c r="H93" s="1752"/>
      <c r="I93" s="1752"/>
      <c r="J93" s="1752"/>
      <c r="K93" s="2493"/>
      <c r="L93" s="2381"/>
      <c r="M93" s="2495"/>
      <c r="N93" s="1752"/>
      <c r="O93" s="1752"/>
      <c r="P93" s="1752"/>
      <c r="Q93" s="1752"/>
      <c r="R93" s="1752"/>
      <c r="S93" s="2493"/>
      <c r="T93" s="2378"/>
      <c r="U93" s="2380" t="s">
        <v>10107</v>
      </c>
      <c r="V93" s="1752"/>
      <c r="W93" s="1752"/>
      <c r="X93" s="1752"/>
      <c r="Y93" s="2493"/>
      <c r="Z93" s="88"/>
      <c r="AA93" s="102" t="s">
        <v>10822</v>
      </c>
      <c r="AC93" s="258"/>
      <c r="AD93" s="1319">
        <f t="shared" si="36"/>
        <v>0</v>
      </c>
      <c r="AE93" s="258"/>
      <c r="AF93" s="337">
        <f t="shared" si="37"/>
        <v>0</v>
      </c>
      <c r="AG93" s="337">
        <f t="shared" si="19"/>
        <v>0</v>
      </c>
      <c r="AH93" s="337">
        <f t="shared" si="20"/>
        <v>0</v>
      </c>
      <c r="AI93" s="337">
        <f t="shared" si="21"/>
        <v>0</v>
      </c>
      <c r="AJ93" s="337">
        <f t="shared" si="22"/>
        <v>0</v>
      </c>
      <c r="AK93" s="337">
        <f t="shared" si="23"/>
        <v>0</v>
      </c>
      <c r="AL93" s="337">
        <f t="shared" si="24"/>
        <v>0</v>
      </c>
      <c r="AN93" s="337">
        <f t="shared" si="25"/>
        <v>0</v>
      </c>
      <c r="AO93" s="337">
        <f t="shared" si="26"/>
        <v>0</v>
      </c>
      <c r="AP93" s="337">
        <f t="shared" si="27"/>
        <v>0</v>
      </c>
      <c r="AQ93" s="337">
        <f t="shared" si="28"/>
        <v>0</v>
      </c>
      <c r="AR93" s="337">
        <f t="shared" si="29"/>
        <v>0</v>
      </c>
      <c r="AS93" s="337">
        <f t="shared" si="30"/>
        <v>0</v>
      </c>
      <c r="AT93" s="337">
        <f t="shared" si="31"/>
        <v>0</v>
      </c>
      <c r="AW93" s="337">
        <f t="shared" si="32"/>
        <v>0</v>
      </c>
      <c r="AX93" s="337">
        <f t="shared" si="33"/>
        <v>0</v>
      </c>
      <c r="AY93" s="337">
        <f t="shared" si="34"/>
        <v>0</v>
      </c>
      <c r="AZ93" s="337">
        <f t="shared" si="35"/>
        <v>0</v>
      </c>
      <c r="BA93" s="258"/>
      <c r="BB93" s="1453"/>
      <c r="BC93" s="1453"/>
      <c r="BD93" s="1453"/>
      <c r="BE93" s="1453"/>
      <c r="BF93" s="1453"/>
      <c r="BG93" s="1453"/>
    </row>
    <row r="94" spans="2:59" ht="15.75" customHeight="1">
      <c r="B94" s="100" t="s">
        <v>17172</v>
      </c>
      <c r="C94" s="101" t="s">
        <v>682</v>
      </c>
      <c r="D94" s="101">
        <v>3</v>
      </c>
      <c r="E94" s="1752"/>
      <c r="F94" s="1752"/>
      <c r="G94" s="1752"/>
      <c r="H94" s="1752"/>
      <c r="I94" s="1752"/>
      <c r="J94" s="1752"/>
      <c r="K94" s="2493"/>
      <c r="L94" s="2381"/>
      <c r="M94" s="2495"/>
      <c r="N94" s="1752"/>
      <c r="O94" s="1752"/>
      <c r="P94" s="1752"/>
      <c r="Q94" s="1752"/>
      <c r="R94" s="1752"/>
      <c r="S94" s="2493"/>
      <c r="T94" s="2378"/>
      <c r="U94" s="2380" t="s">
        <v>10107</v>
      </c>
      <c r="V94" s="1752"/>
      <c r="W94" s="1752"/>
      <c r="X94" s="1752"/>
      <c r="Y94" s="2493"/>
      <c r="Z94" s="88"/>
      <c r="AA94" s="102" t="s">
        <v>10823</v>
      </c>
      <c r="AC94" s="258"/>
      <c r="AD94" s="1319">
        <f t="shared" si="36"/>
        <v>0</v>
      </c>
      <c r="AE94" s="258"/>
      <c r="AF94" s="337">
        <f t="shared" si="37"/>
        <v>0</v>
      </c>
      <c r="AG94" s="337">
        <f t="shared" si="19"/>
        <v>0</v>
      </c>
      <c r="AH94" s="337">
        <f t="shared" si="20"/>
        <v>0</v>
      </c>
      <c r="AI94" s="337">
        <f t="shared" si="21"/>
        <v>0</v>
      </c>
      <c r="AJ94" s="337">
        <f t="shared" si="22"/>
        <v>0</v>
      </c>
      <c r="AK94" s="337">
        <f t="shared" si="23"/>
        <v>0</v>
      </c>
      <c r="AL94" s="337">
        <f t="shared" si="24"/>
        <v>0</v>
      </c>
      <c r="AN94" s="337">
        <f t="shared" si="25"/>
        <v>0</v>
      </c>
      <c r="AO94" s="337">
        <f t="shared" si="26"/>
        <v>0</v>
      </c>
      <c r="AP94" s="337">
        <f t="shared" si="27"/>
        <v>0</v>
      </c>
      <c r="AQ94" s="337">
        <f t="shared" si="28"/>
        <v>0</v>
      </c>
      <c r="AR94" s="337">
        <f t="shared" si="29"/>
        <v>0</v>
      </c>
      <c r="AS94" s="337">
        <f t="shared" si="30"/>
        <v>0</v>
      </c>
      <c r="AT94" s="337">
        <f t="shared" si="31"/>
        <v>0</v>
      </c>
      <c r="AW94" s="337">
        <f t="shared" si="32"/>
        <v>0</v>
      </c>
      <c r="AX94" s="337">
        <f t="shared" si="33"/>
        <v>0</v>
      </c>
      <c r="AY94" s="337">
        <f t="shared" si="34"/>
        <v>0</v>
      </c>
      <c r="AZ94" s="337">
        <f t="shared" si="35"/>
        <v>0</v>
      </c>
      <c r="BA94" s="258"/>
      <c r="BB94" s="1453"/>
      <c r="BC94" s="1453"/>
      <c r="BD94" s="1453"/>
      <c r="BE94" s="1453"/>
      <c r="BF94" s="1453"/>
      <c r="BG94" s="1453"/>
    </row>
    <row r="95" spans="2:59" ht="15.75" customHeight="1">
      <c r="B95" s="100" t="s">
        <v>17173</v>
      </c>
      <c r="C95" s="101" t="s">
        <v>682</v>
      </c>
      <c r="D95" s="101">
        <v>3</v>
      </c>
      <c r="E95" s="1752"/>
      <c r="F95" s="1752"/>
      <c r="G95" s="1752"/>
      <c r="H95" s="1752"/>
      <c r="I95" s="1752"/>
      <c r="J95" s="1752"/>
      <c r="K95" s="2493"/>
      <c r="L95" s="2381"/>
      <c r="M95" s="2495"/>
      <c r="N95" s="1752"/>
      <c r="O95" s="1752"/>
      <c r="P95" s="1752"/>
      <c r="Q95" s="1752"/>
      <c r="R95" s="1752"/>
      <c r="S95" s="2493"/>
      <c r="T95" s="2378"/>
      <c r="U95" s="2380" t="s">
        <v>10107</v>
      </c>
      <c r="V95" s="1752"/>
      <c r="W95" s="1752"/>
      <c r="X95" s="1752"/>
      <c r="Y95" s="2493"/>
      <c r="Z95" s="88"/>
      <c r="AA95" s="102" t="s">
        <v>10824</v>
      </c>
      <c r="AC95" s="258"/>
      <c r="AD95" s="1319">
        <f t="shared" si="36"/>
        <v>0</v>
      </c>
      <c r="AE95" s="258"/>
      <c r="AF95" s="337">
        <f t="shared" si="37"/>
        <v>0</v>
      </c>
      <c r="AG95" s="337">
        <f t="shared" si="19"/>
        <v>0</v>
      </c>
      <c r="AH95" s="337">
        <f t="shared" si="20"/>
        <v>0</v>
      </c>
      <c r="AI95" s="337">
        <f t="shared" si="21"/>
        <v>0</v>
      </c>
      <c r="AJ95" s="337">
        <f t="shared" si="22"/>
        <v>0</v>
      </c>
      <c r="AK95" s="337">
        <f t="shared" si="23"/>
        <v>0</v>
      </c>
      <c r="AL95" s="337">
        <f t="shared" si="24"/>
        <v>0</v>
      </c>
      <c r="AN95" s="337">
        <f t="shared" si="25"/>
        <v>0</v>
      </c>
      <c r="AO95" s="337">
        <f t="shared" si="26"/>
        <v>0</v>
      </c>
      <c r="AP95" s="337">
        <f t="shared" si="27"/>
        <v>0</v>
      </c>
      <c r="AQ95" s="337">
        <f t="shared" si="28"/>
        <v>0</v>
      </c>
      <c r="AR95" s="337">
        <f t="shared" si="29"/>
        <v>0</v>
      </c>
      <c r="AS95" s="337">
        <f t="shared" si="30"/>
        <v>0</v>
      </c>
      <c r="AT95" s="337">
        <f t="shared" si="31"/>
        <v>0</v>
      </c>
      <c r="AW95" s="337">
        <f t="shared" si="32"/>
        <v>0</v>
      </c>
      <c r="AX95" s="337">
        <f t="shared" si="33"/>
        <v>0</v>
      </c>
      <c r="AY95" s="337">
        <f t="shared" si="34"/>
        <v>0</v>
      </c>
      <c r="AZ95" s="337">
        <f t="shared" si="35"/>
        <v>0</v>
      </c>
      <c r="BA95" s="258"/>
      <c r="BB95" s="1453"/>
      <c r="BC95" s="1453"/>
      <c r="BD95" s="1453"/>
      <c r="BE95" s="1453"/>
      <c r="BF95" s="1453"/>
      <c r="BG95" s="1453"/>
    </row>
    <row r="96" spans="2:59" ht="15.75" customHeight="1">
      <c r="B96" s="100" t="s">
        <v>17174</v>
      </c>
      <c r="C96" s="101" t="s">
        <v>682</v>
      </c>
      <c r="D96" s="101">
        <v>3</v>
      </c>
      <c r="E96" s="1752"/>
      <c r="F96" s="1752"/>
      <c r="G96" s="1752"/>
      <c r="H96" s="1752"/>
      <c r="I96" s="1752"/>
      <c r="J96" s="1752"/>
      <c r="K96" s="2493"/>
      <c r="L96" s="2381"/>
      <c r="M96" s="2495"/>
      <c r="N96" s="1752"/>
      <c r="O96" s="1752"/>
      <c r="P96" s="1752"/>
      <c r="Q96" s="1752"/>
      <c r="R96" s="1752"/>
      <c r="S96" s="2493"/>
      <c r="T96" s="2378"/>
      <c r="U96" s="2380" t="s">
        <v>10107</v>
      </c>
      <c r="V96" s="1752"/>
      <c r="W96" s="1752"/>
      <c r="X96" s="1752"/>
      <c r="Y96" s="2493"/>
      <c r="Z96" s="88"/>
      <c r="AA96" s="102" t="s">
        <v>10825</v>
      </c>
      <c r="AC96" s="258"/>
      <c r="AD96" s="1319">
        <f t="shared" si="36"/>
        <v>0</v>
      </c>
      <c r="AE96" s="258"/>
      <c r="AF96" s="337">
        <f t="shared" si="37"/>
        <v>0</v>
      </c>
      <c r="AG96" s="337">
        <f t="shared" si="19"/>
        <v>0</v>
      </c>
      <c r="AH96" s="337">
        <f t="shared" si="20"/>
        <v>0</v>
      </c>
      <c r="AI96" s="337">
        <f t="shared" si="21"/>
        <v>0</v>
      </c>
      <c r="AJ96" s="337">
        <f t="shared" si="22"/>
        <v>0</v>
      </c>
      <c r="AK96" s="337">
        <f t="shared" si="23"/>
        <v>0</v>
      </c>
      <c r="AL96" s="337">
        <f t="shared" si="24"/>
        <v>0</v>
      </c>
      <c r="AN96" s="337">
        <f t="shared" si="25"/>
        <v>0</v>
      </c>
      <c r="AO96" s="337">
        <f t="shared" si="26"/>
        <v>0</v>
      </c>
      <c r="AP96" s="337">
        <f t="shared" si="27"/>
        <v>0</v>
      </c>
      <c r="AQ96" s="337">
        <f t="shared" si="28"/>
        <v>0</v>
      </c>
      <c r="AR96" s="337">
        <f t="shared" si="29"/>
        <v>0</v>
      </c>
      <c r="AS96" s="337">
        <f t="shared" si="30"/>
        <v>0</v>
      </c>
      <c r="AT96" s="337">
        <f t="shared" si="31"/>
        <v>0</v>
      </c>
      <c r="AW96" s="337">
        <f t="shared" si="32"/>
        <v>0</v>
      </c>
      <c r="AX96" s="337">
        <f t="shared" si="33"/>
        <v>0</v>
      </c>
      <c r="AY96" s="337">
        <f t="shared" si="34"/>
        <v>0</v>
      </c>
      <c r="AZ96" s="337">
        <f t="shared" si="35"/>
        <v>0</v>
      </c>
      <c r="BA96" s="258"/>
      <c r="BB96" s="1453"/>
      <c r="BC96" s="1453"/>
      <c r="BD96" s="1453"/>
      <c r="BE96" s="1453"/>
      <c r="BF96" s="1453"/>
      <c r="BG96" s="1453"/>
    </row>
    <row r="97" spans="2:59" ht="15.75" customHeight="1">
      <c r="B97" s="100" t="s">
        <v>17175</v>
      </c>
      <c r="C97" s="101" t="s">
        <v>682</v>
      </c>
      <c r="D97" s="101">
        <v>3</v>
      </c>
      <c r="E97" s="1752"/>
      <c r="F97" s="1752"/>
      <c r="G97" s="1752"/>
      <c r="H97" s="1752"/>
      <c r="I97" s="1752"/>
      <c r="J97" s="1752"/>
      <c r="K97" s="2493"/>
      <c r="L97" s="2381"/>
      <c r="M97" s="2495"/>
      <c r="N97" s="1752"/>
      <c r="O97" s="1752"/>
      <c r="P97" s="1752"/>
      <c r="Q97" s="1752"/>
      <c r="R97" s="1752"/>
      <c r="S97" s="2493"/>
      <c r="T97" s="2378"/>
      <c r="U97" s="2380" t="s">
        <v>10107</v>
      </c>
      <c r="V97" s="1752"/>
      <c r="W97" s="1752"/>
      <c r="X97" s="1752"/>
      <c r="Y97" s="2493"/>
      <c r="Z97" s="88"/>
      <c r="AA97" s="102" t="s">
        <v>10826</v>
      </c>
      <c r="AC97" s="258"/>
      <c r="AD97" s="1319">
        <f t="shared" si="36"/>
        <v>0</v>
      </c>
      <c r="AE97" s="258"/>
      <c r="AF97" s="337">
        <f t="shared" si="37"/>
        <v>0</v>
      </c>
      <c r="AG97" s="337">
        <f t="shared" si="19"/>
        <v>0</v>
      </c>
      <c r="AH97" s="337">
        <f t="shared" si="20"/>
        <v>0</v>
      </c>
      <c r="AI97" s="337">
        <f t="shared" si="21"/>
        <v>0</v>
      </c>
      <c r="AJ97" s="337">
        <f t="shared" si="22"/>
        <v>0</v>
      </c>
      <c r="AK97" s="337">
        <f t="shared" si="23"/>
        <v>0</v>
      </c>
      <c r="AL97" s="337">
        <f t="shared" si="24"/>
        <v>0</v>
      </c>
      <c r="AN97" s="337">
        <f t="shared" si="25"/>
        <v>0</v>
      </c>
      <c r="AO97" s="337">
        <f t="shared" si="26"/>
        <v>0</v>
      </c>
      <c r="AP97" s="337">
        <f t="shared" si="27"/>
        <v>0</v>
      </c>
      <c r="AQ97" s="337">
        <f t="shared" si="28"/>
        <v>0</v>
      </c>
      <c r="AR97" s="337">
        <f t="shared" si="29"/>
        <v>0</v>
      </c>
      <c r="AS97" s="337">
        <f t="shared" si="30"/>
        <v>0</v>
      </c>
      <c r="AT97" s="337">
        <f t="shared" si="31"/>
        <v>0</v>
      </c>
      <c r="AW97" s="337">
        <f t="shared" si="32"/>
        <v>0</v>
      </c>
      <c r="AX97" s="337">
        <f t="shared" si="33"/>
        <v>0</v>
      </c>
      <c r="AY97" s="337">
        <f t="shared" si="34"/>
        <v>0</v>
      </c>
      <c r="AZ97" s="337">
        <f t="shared" si="35"/>
        <v>0</v>
      </c>
      <c r="BA97" s="258"/>
      <c r="BB97" s="1453"/>
      <c r="BC97" s="1453"/>
      <c r="BD97" s="1453"/>
      <c r="BE97" s="1453"/>
      <c r="BF97" s="1453"/>
      <c r="BG97" s="1453"/>
    </row>
    <row r="98" spans="2:59" ht="15.75" customHeight="1">
      <c r="B98" s="100" t="s">
        <v>17176</v>
      </c>
      <c r="C98" s="101" t="s">
        <v>682</v>
      </c>
      <c r="D98" s="101">
        <v>3</v>
      </c>
      <c r="E98" s="1752"/>
      <c r="F98" s="1752"/>
      <c r="G98" s="1752"/>
      <c r="H98" s="1752"/>
      <c r="I98" s="1752"/>
      <c r="J98" s="1752"/>
      <c r="K98" s="2493"/>
      <c r="L98" s="2381"/>
      <c r="M98" s="2495"/>
      <c r="N98" s="1752"/>
      <c r="O98" s="1752"/>
      <c r="P98" s="1752"/>
      <c r="Q98" s="1752"/>
      <c r="R98" s="1752"/>
      <c r="S98" s="2493"/>
      <c r="T98" s="2378"/>
      <c r="U98" s="2380" t="s">
        <v>10107</v>
      </c>
      <c r="V98" s="1752"/>
      <c r="W98" s="1752"/>
      <c r="X98" s="1752"/>
      <c r="Y98" s="2493"/>
      <c r="Z98" s="88"/>
      <c r="AA98" s="102" t="s">
        <v>10827</v>
      </c>
      <c r="AC98" s="258"/>
      <c r="AD98" s="1319">
        <f t="shared" si="36"/>
        <v>0</v>
      </c>
      <c r="AE98" s="258"/>
      <c r="AF98" s="337">
        <f t="shared" si="37"/>
        <v>0</v>
      </c>
      <c r="AG98" s="337">
        <f t="shared" si="19"/>
        <v>0</v>
      </c>
      <c r="AH98" s="337">
        <f t="shared" si="20"/>
        <v>0</v>
      </c>
      <c r="AI98" s="337">
        <f t="shared" si="21"/>
        <v>0</v>
      </c>
      <c r="AJ98" s="337">
        <f t="shared" si="22"/>
        <v>0</v>
      </c>
      <c r="AK98" s="337">
        <f t="shared" si="23"/>
        <v>0</v>
      </c>
      <c r="AL98" s="337">
        <f t="shared" si="24"/>
        <v>0</v>
      </c>
      <c r="AN98" s="337">
        <f t="shared" si="25"/>
        <v>0</v>
      </c>
      <c r="AO98" s="337">
        <f t="shared" si="26"/>
        <v>0</v>
      </c>
      <c r="AP98" s="337">
        <f t="shared" si="27"/>
        <v>0</v>
      </c>
      <c r="AQ98" s="337">
        <f t="shared" si="28"/>
        <v>0</v>
      </c>
      <c r="AR98" s="337">
        <f t="shared" si="29"/>
        <v>0</v>
      </c>
      <c r="AS98" s="337">
        <f t="shared" si="30"/>
        <v>0</v>
      </c>
      <c r="AT98" s="337">
        <f t="shared" si="31"/>
        <v>0</v>
      </c>
      <c r="AW98" s="337">
        <f t="shared" si="32"/>
        <v>0</v>
      </c>
      <c r="AX98" s="337">
        <f t="shared" si="33"/>
        <v>0</v>
      </c>
      <c r="AY98" s="337">
        <f t="shared" si="34"/>
        <v>0</v>
      </c>
      <c r="AZ98" s="337">
        <f t="shared" si="35"/>
        <v>0</v>
      </c>
      <c r="BA98" s="258"/>
      <c r="BB98" s="1453"/>
      <c r="BC98" s="1453"/>
      <c r="BD98" s="1453"/>
      <c r="BE98" s="1453"/>
      <c r="BF98" s="1453"/>
      <c r="BG98" s="1453"/>
    </row>
    <row r="99" spans="2:59" ht="15.75" customHeight="1">
      <c r="B99" s="100" t="s">
        <v>17177</v>
      </c>
      <c r="C99" s="101" t="s">
        <v>682</v>
      </c>
      <c r="D99" s="101">
        <v>3</v>
      </c>
      <c r="E99" s="1752"/>
      <c r="F99" s="1752"/>
      <c r="G99" s="1752"/>
      <c r="H99" s="1752"/>
      <c r="I99" s="1752"/>
      <c r="J99" s="1752"/>
      <c r="K99" s="2493"/>
      <c r="L99" s="2381"/>
      <c r="M99" s="2495"/>
      <c r="N99" s="1752"/>
      <c r="O99" s="1752"/>
      <c r="P99" s="1752"/>
      <c r="Q99" s="1752"/>
      <c r="R99" s="1752"/>
      <c r="S99" s="2493"/>
      <c r="T99" s="2378"/>
      <c r="U99" s="2380" t="s">
        <v>10107</v>
      </c>
      <c r="V99" s="1752"/>
      <c r="W99" s="1752"/>
      <c r="X99" s="1752"/>
      <c r="Y99" s="2493"/>
      <c r="Z99" s="88"/>
      <c r="AA99" s="102" t="s">
        <v>10828</v>
      </c>
      <c r="AC99" s="258"/>
      <c r="AD99" s="1319">
        <f t="shared" si="36"/>
        <v>0</v>
      </c>
      <c r="AE99" s="258"/>
      <c r="AF99" s="337">
        <f t="shared" si="37"/>
        <v>0</v>
      </c>
      <c r="AG99" s="337">
        <f t="shared" si="19"/>
        <v>0</v>
      </c>
      <c r="AH99" s="337">
        <f t="shared" si="20"/>
        <v>0</v>
      </c>
      <c r="AI99" s="337">
        <f t="shared" si="21"/>
        <v>0</v>
      </c>
      <c r="AJ99" s="337">
        <f t="shared" si="22"/>
        <v>0</v>
      </c>
      <c r="AK99" s="337">
        <f t="shared" si="23"/>
        <v>0</v>
      </c>
      <c r="AL99" s="337">
        <f t="shared" si="24"/>
        <v>0</v>
      </c>
      <c r="AN99" s="337">
        <f t="shared" si="25"/>
        <v>0</v>
      </c>
      <c r="AO99" s="337">
        <f t="shared" si="26"/>
        <v>0</v>
      </c>
      <c r="AP99" s="337">
        <f t="shared" si="27"/>
        <v>0</v>
      </c>
      <c r="AQ99" s="337">
        <f t="shared" si="28"/>
        <v>0</v>
      </c>
      <c r="AR99" s="337">
        <f t="shared" si="29"/>
        <v>0</v>
      </c>
      <c r="AS99" s="337">
        <f t="shared" si="30"/>
        <v>0</v>
      </c>
      <c r="AT99" s="337">
        <f t="shared" si="31"/>
        <v>0</v>
      </c>
      <c r="AW99" s="337">
        <f t="shared" si="32"/>
        <v>0</v>
      </c>
      <c r="AX99" s="337">
        <f t="shared" si="33"/>
        <v>0</v>
      </c>
      <c r="AY99" s="337">
        <f t="shared" si="34"/>
        <v>0</v>
      </c>
      <c r="AZ99" s="337">
        <f t="shared" si="35"/>
        <v>0</v>
      </c>
      <c r="BA99" s="258"/>
      <c r="BB99" s="1453"/>
      <c r="BC99" s="1453"/>
      <c r="BD99" s="1453"/>
      <c r="BE99" s="1453"/>
      <c r="BF99" s="1453"/>
      <c r="BG99" s="1453"/>
    </row>
    <row r="100" spans="2:59" ht="15.75" customHeight="1">
      <c r="B100" s="100" t="s">
        <v>17178</v>
      </c>
      <c r="C100" s="101" t="s">
        <v>682</v>
      </c>
      <c r="D100" s="101">
        <v>3</v>
      </c>
      <c r="E100" s="1752"/>
      <c r="F100" s="1752"/>
      <c r="G100" s="1752"/>
      <c r="H100" s="1752"/>
      <c r="I100" s="1752"/>
      <c r="J100" s="1752"/>
      <c r="K100" s="2493"/>
      <c r="L100" s="2381"/>
      <c r="M100" s="2495"/>
      <c r="N100" s="1752"/>
      <c r="O100" s="1752"/>
      <c r="P100" s="1752"/>
      <c r="Q100" s="1752"/>
      <c r="R100" s="1752"/>
      <c r="S100" s="2493"/>
      <c r="T100" s="2378"/>
      <c r="U100" s="2380" t="s">
        <v>10107</v>
      </c>
      <c r="V100" s="1752"/>
      <c r="W100" s="1752"/>
      <c r="X100" s="1752"/>
      <c r="Y100" s="2493"/>
      <c r="Z100" s="88"/>
      <c r="AA100" s="102" t="s">
        <v>10829</v>
      </c>
      <c r="AC100" s="258"/>
      <c r="AD100" s="1319">
        <f t="shared" si="36"/>
        <v>0</v>
      </c>
      <c r="AE100" s="258"/>
      <c r="AF100" s="337">
        <f t="shared" si="37"/>
        <v>0</v>
      </c>
      <c r="AG100" s="337">
        <f t="shared" si="19"/>
        <v>0</v>
      </c>
      <c r="AH100" s="337">
        <f t="shared" si="20"/>
        <v>0</v>
      </c>
      <c r="AI100" s="337">
        <f t="shared" si="21"/>
        <v>0</v>
      </c>
      <c r="AJ100" s="337">
        <f t="shared" si="22"/>
        <v>0</v>
      </c>
      <c r="AK100" s="337">
        <f t="shared" si="23"/>
        <v>0</v>
      </c>
      <c r="AL100" s="337">
        <f t="shared" si="24"/>
        <v>0</v>
      </c>
      <c r="AN100" s="337">
        <f t="shared" si="25"/>
        <v>0</v>
      </c>
      <c r="AO100" s="337">
        <f t="shared" si="26"/>
        <v>0</v>
      </c>
      <c r="AP100" s="337">
        <f t="shared" si="27"/>
        <v>0</v>
      </c>
      <c r="AQ100" s="337">
        <f t="shared" si="28"/>
        <v>0</v>
      </c>
      <c r="AR100" s="337">
        <f t="shared" si="29"/>
        <v>0</v>
      </c>
      <c r="AS100" s="337">
        <f t="shared" si="30"/>
        <v>0</v>
      </c>
      <c r="AT100" s="337">
        <f t="shared" si="31"/>
        <v>0</v>
      </c>
      <c r="AW100" s="337">
        <f t="shared" si="32"/>
        <v>0</v>
      </c>
      <c r="AX100" s="337">
        <f t="shared" si="33"/>
        <v>0</v>
      </c>
      <c r="AY100" s="337">
        <f t="shared" si="34"/>
        <v>0</v>
      </c>
      <c r="AZ100" s="337">
        <f t="shared" si="35"/>
        <v>0</v>
      </c>
      <c r="BA100" s="258"/>
      <c r="BB100" s="1453"/>
      <c r="BC100" s="1453"/>
      <c r="BD100" s="1453"/>
      <c r="BE100" s="1453"/>
      <c r="BF100" s="1453"/>
      <c r="BG100" s="1453"/>
    </row>
    <row r="101" spans="2:59" ht="15.75" customHeight="1">
      <c r="B101" s="100" t="s">
        <v>17179</v>
      </c>
      <c r="C101" s="101" t="s">
        <v>682</v>
      </c>
      <c r="D101" s="101">
        <v>3</v>
      </c>
      <c r="E101" s="1752"/>
      <c r="F101" s="1752"/>
      <c r="G101" s="1752"/>
      <c r="H101" s="1752"/>
      <c r="I101" s="1752"/>
      <c r="J101" s="1752"/>
      <c r="K101" s="2493"/>
      <c r="L101" s="2381"/>
      <c r="M101" s="2495"/>
      <c r="N101" s="1752"/>
      <c r="O101" s="1752"/>
      <c r="P101" s="1752"/>
      <c r="Q101" s="1752"/>
      <c r="R101" s="1752"/>
      <c r="S101" s="2493"/>
      <c r="T101" s="2378"/>
      <c r="U101" s="2380" t="s">
        <v>10107</v>
      </c>
      <c r="V101" s="1752"/>
      <c r="W101" s="1752"/>
      <c r="X101" s="1752"/>
      <c r="Y101" s="2493"/>
      <c r="Z101" s="88"/>
      <c r="AA101" s="102" t="s">
        <v>10830</v>
      </c>
      <c r="AC101" s="258"/>
      <c r="AD101" s="1319">
        <f t="shared" si="36"/>
        <v>0</v>
      </c>
      <c r="AE101" s="258"/>
      <c r="AF101" s="337">
        <f t="shared" si="37"/>
        <v>0</v>
      </c>
      <c r="AG101" s="337">
        <f t="shared" si="19"/>
        <v>0</v>
      </c>
      <c r="AH101" s="337">
        <f t="shared" si="20"/>
        <v>0</v>
      </c>
      <c r="AI101" s="337">
        <f t="shared" si="21"/>
        <v>0</v>
      </c>
      <c r="AJ101" s="337">
        <f t="shared" si="22"/>
        <v>0</v>
      </c>
      <c r="AK101" s="337">
        <f t="shared" si="23"/>
        <v>0</v>
      </c>
      <c r="AL101" s="337">
        <f t="shared" si="24"/>
        <v>0</v>
      </c>
      <c r="AN101" s="337">
        <f t="shared" si="25"/>
        <v>0</v>
      </c>
      <c r="AO101" s="337">
        <f t="shared" si="26"/>
        <v>0</v>
      </c>
      <c r="AP101" s="337">
        <f t="shared" si="27"/>
        <v>0</v>
      </c>
      <c r="AQ101" s="337">
        <f t="shared" si="28"/>
        <v>0</v>
      </c>
      <c r="AR101" s="337">
        <f t="shared" si="29"/>
        <v>0</v>
      </c>
      <c r="AS101" s="337">
        <f t="shared" si="30"/>
        <v>0</v>
      </c>
      <c r="AT101" s="337">
        <f t="shared" si="31"/>
        <v>0</v>
      </c>
      <c r="AW101" s="337">
        <f t="shared" si="32"/>
        <v>0</v>
      </c>
      <c r="AX101" s="337">
        <f t="shared" si="33"/>
        <v>0</v>
      </c>
      <c r="AY101" s="337">
        <f t="shared" si="34"/>
        <v>0</v>
      </c>
      <c r="AZ101" s="337">
        <f t="shared" si="35"/>
        <v>0</v>
      </c>
      <c r="BA101" s="258"/>
      <c r="BB101" s="1453"/>
      <c r="BC101" s="1453"/>
      <c r="BD101" s="1453"/>
      <c r="BE101" s="1453"/>
      <c r="BF101" s="1453"/>
      <c r="BG101" s="1453"/>
    </row>
    <row r="102" spans="2:59" ht="15.75" customHeight="1">
      <c r="B102" s="100" t="s">
        <v>17180</v>
      </c>
      <c r="C102" s="101" t="s">
        <v>682</v>
      </c>
      <c r="D102" s="101">
        <v>3</v>
      </c>
      <c r="E102" s="1752"/>
      <c r="F102" s="1752"/>
      <c r="G102" s="1752"/>
      <c r="H102" s="1752"/>
      <c r="I102" s="1752"/>
      <c r="J102" s="1752"/>
      <c r="K102" s="2493"/>
      <c r="L102" s="2381"/>
      <c r="M102" s="2495"/>
      <c r="N102" s="1752"/>
      <c r="O102" s="1752"/>
      <c r="P102" s="1752"/>
      <c r="Q102" s="1752"/>
      <c r="R102" s="1752"/>
      <c r="S102" s="2493"/>
      <c r="T102" s="2378"/>
      <c r="U102" s="2380" t="s">
        <v>10107</v>
      </c>
      <c r="V102" s="1752"/>
      <c r="W102" s="1752"/>
      <c r="X102" s="1752"/>
      <c r="Y102" s="2493"/>
      <c r="Z102" s="88"/>
      <c r="AA102" s="102" t="s">
        <v>10831</v>
      </c>
      <c r="AC102" s="258"/>
      <c r="AD102" s="1319">
        <f t="shared" si="36"/>
        <v>0</v>
      </c>
      <c r="AE102" s="258"/>
      <c r="AF102" s="337">
        <f t="shared" si="37"/>
        <v>0</v>
      </c>
      <c r="AG102" s="337">
        <f t="shared" si="19"/>
        <v>0</v>
      </c>
      <c r="AH102" s="337">
        <f t="shared" si="20"/>
        <v>0</v>
      </c>
      <c r="AI102" s="337">
        <f t="shared" si="21"/>
        <v>0</v>
      </c>
      <c r="AJ102" s="337">
        <f t="shared" si="22"/>
        <v>0</v>
      </c>
      <c r="AK102" s="337">
        <f t="shared" si="23"/>
        <v>0</v>
      </c>
      <c r="AL102" s="337">
        <f t="shared" si="24"/>
        <v>0</v>
      </c>
      <c r="AN102" s="337">
        <f t="shared" si="25"/>
        <v>0</v>
      </c>
      <c r="AO102" s="337">
        <f t="shared" si="26"/>
        <v>0</v>
      </c>
      <c r="AP102" s="337">
        <f t="shared" si="27"/>
        <v>0</v>
      </c>
      <c r="AQ102" s="337">
        <f t="shared" si="28"/>
        <v>0</v>
      </c>
      <c r="AR102" s="337">
        <f t="shared" si="29"/>
        <v>0</v>
      </c>
      <c r="AS102" s="337">
        <f t="shared" si="30"/>
        <v>0</v>
      </c>
      <c r="AT102" s="337">
        <f t="shared" si="31"/>
        <v>0</v>
      </c>
      <c r="AW102" s="337">
        <f t="shared" si="32"/>
        <v>0</v>
      </c>
      <c r="AX102" s="337">
        <f t="shared" si="33"/>
        <v>0</v>
      </c>
      <c r="AY102" s="337">
        <f t="shared" si="34"/>
        <v>0</v>
      </c>
      <c r="AZ102" s="337">
        <f t="shared" si="35"/>
        <v>0</v>
      </c>
      <c r="BA102" s="258"/>
      <c r="BB102" s="1453"/>
      <c r="BC102" s="1453"/>
      <c r="BD102" s="1453"/>
      <c r="BE102" s="1453"/>
      <c r="BF102" s="1453"/>
      <c r="BG102" s="1453"/>
    </row>
    <row r="103" spans="2:59" ht="15.75" customHeight="1">
      <c r="B103" s="100" t="s">
        <v>17181</v>
      </c>
      <c r="C103" s="101" t="s">
        <v>682</v>
      </c>
      <c r="D103" s="101">
        <v>3</v>
      </c>
      <c r="E103" s="1752"/>
      <c r="F103" s="1752"/>
      <c r="G103" s="1752"/>
      <c r="H103" s="1752"/>
      <c r="I103" s="1752"/>
      <c r="J103" s="1752"/>
      <c r="K103" s="2493"/>
      <c r="L103" s="2381"/>
      <c r="M103" s="2495"/>
      <c r="N103" s="1752"/>
      <c r="O103" s="1752"/>
      <c r="P103" s="1752"/>
      <c r="Q103" s="1752"/>
      <c r="R103" s="1752"/>
      <c r="S103" s="2493"/>
      <c r="T103" s="2378"/>
      <c r="U103" s="2380" t="s">
        <v>10107</v>
      </c>
      <c r="V103" s="1752"/>
      <c r="W103" s="1752"/>
      <c r="X103" s="1752"/>
      <c r="Y103" s="2493"/>
      <c r="Z103" s="88"/>
      <c r="AA103" s="102" t="s">
        <v>10832</v>
      </c>
      <c r="AC103" s="258"/>
      <c r="AD103" s="1319">
        <f t="shared" si="36"/>
        <v>0</v>
      </c>
      <c r="AE103" s="258"/>
      <c r="AF103" s="337">
        <f t="shared" si="37"/>
        <v>0</v>
      </c>
      <c r="AG103" s="337">
        <f t="shared" si="19"/>
        <v>0</v>
      </c>
      <c r="AH103" s="337">
        <f t="shared" si="20"/>
        <v>0</v>
      </c>
      <c r="AI103" s="337">
        <f t="shared" si="21"/>
        <v>0</v>
      </c>
      <c r="AJ103" s="337">
        <f t="shared" si="22"/>
        <v>0</v>
      </c>
      <c r="AK103" s="337">
        <f t="shared" si="23"/>
        <v>0</v>
      </c>
      <c r="AL103" s="337">
        <f t="shared" si="24"/>
        <v>0</v>
      </c>
      <c r="AN103" s="337">
        <f t="shared" si="25"/>
        <v>0</v>
      </c>
      <c r="AO103" s="337">
        <f t="shared" si="26"/>
        <v>0</v>
      </c>
      <c r="AP103" s="337">
        <f t="shared" si="27"/>
        <v>0</v>
      </c>
      <c r="AQ103" s="337">
        <f t="shared" si="28"/>
        <v>0</v>
      </c>
      <c r="AR103" s="337">
        <f t="shared" si="29"/>
        <v>0</v>
      </c>
      <c r="AS103" s="337">
        <f t="shared" si="30"/>
        <v>0</v>
      </c>
      <c r="AT103" s="337">
        <f t="shared" si="31"/>
        <v>0</v>
      </c>
      <c r="AW103" s="337">
        <f t="shared" si="32"/>
        <v>0</v>
      </c>
      <c r="AX103" s="337">
        <f t="shared" si="33"/>
        <v>0</v>
      </c>
      <c r="AY103" s="337">
        <f t="shared" si="34"/>
        <v>0</v>
      </c>
      <c r="AZ103" s="337">
        <f t="shared" si="35"/>
        <v>0</v>
      </c>
      <c r="BA103" s="258"/>
      <c r="BB103" s="1453"/>
      <c r="BC103" s="1453"/>
      <c r="BD103" s="1453"/>
      <c r="BE103" s="1453"/>
      <c r="BF103" s="1453"/>
      <c r="BG103" s="1453"/>
    </row>
    <row r="104" spans="2:59" ht="15.75" customHeight="1">
      <c r="B104" s="100" t="s">
        <v>17182</v>
      </c>
      <c r="C104" s="101" t="s">
        <v>682</v>
      </c>
      <c r="D104" s="101">
        <v>3</v>
      </c>
      <c r="E104" s="1752"/>
      <c r="F104" s="1752"/>
      <c r="G104" s="1752"/>
      <c r="H104" s="1752"/>
      <c r="I104" s="1752"/>
      <c r="J104" s="1752"/>
      <c r="K104" s="2493"/>
      <c r="L104" s="2381"/>
      <c r="M104" s="2495"/>
      <c r="N104" s="1752"/>
      <c r="O104" s="1752"/>
      <c r="P104" s="1752"/>
      <c r="Q104" s="1752"/>
      <c r="R104" s="1752"/>
      <c r="S104" s="2493"/>
      <c r="T104" s="2378"/>
      <c r="U104" s="2380" t="s">
        <v>10107</v>
      </c>
      <c r="V104" s="1752"/>
      <c r="W104" s="1752"/>
      <c r="X104" s="1752"/>
      <c r="Y104" s="2493"/>
      <c r="Z104" s="88"/>
      <c r="AA104" s="102" t="s">
        <v>10833</v>
      </c>
      <c r="AC104" s="258"/>
      <c r="AD104" s="1319">
        <f t="shared" si="36"/>
        <v>0</v>
      </c>
      <c r="AE104" s="258"/>
      <c r="AF104" s="337">
        <f t="shared" si="37"/>
        <v>0</v>
      </c>
      <c r="AG104" s="337">
        <f t="shared" si="19"/>
        <v>0</v>
      </c>
      <c r="AH104" s="337">
        <f t="shared" si="20"/>
        <v>0</v>
      </c>
      <c r="AI104" s="337">
        <f t="shared" si="21"/>
        <v>0</v>
      </c>
      <c r="AJ104" s="337">
        <f t="shared" si="22"/>
        <v>0</v>
      </c>
      <c r="AK104" s="337">
        <f t="shared" si="23"/>
        <v>0</v>
      </c>
      <c r="AL104" s="337">
        <f t="shared" si="24"/>
        <v>0</v>
      </c>
      <c r="AN104" s="337">
        <f t="shared" si="25"/>
        <v>0</v>
      </c>
      <c r="AO104" s="337">
        <f t="shared" si="26"/>
        <v>0</v>
      </c>
      <c r="AP104" s="337">
        <f t="shared" si="27"/>
        <v>0</v>
      </c>
      <c r="AQ104" s="337">
        <f t="shared" si="28"/>
        <v>0</v>
      </c>
      <c r="AR104" s="337">
        <f t="shared" si="29"/>
        <v>0</v>
      </c>
      <c r="AS104" s="337">
        <f t="shared" si="30"/>
        <v>0</v>
      </c>
      <c r="AT104" s="337">
        <f t="shared" si="31"/>
        <v>0</v>
      </c>
      <c r="AW104" s="337">
        <f t="shared" si="32"/>
        <v>0</v>
      </c>
      <c r="AX104" s="337">
        <f t="shared" si="33"/>
        <v>0</v>
      </c>
      <c r="AY104" s="337">
        <f t="shared" si="34"/>
        <v>0</v>
      </c>
      <c r="AZ104" s="337">
        <f t="shared" si="35"/>
        <v>0</v>
      </c>
      <c r="BA104" s="258"/>
      <c r="BB104" s="1453"/>
      <c r="BC104" s="1453"/>
      <c r="BD104" s="1453"/>
      <c r="BE104" s="1453"/>
      <c r="BF104" s="1453"/>
      <c r="BG104" s="1453"/>
    </row>
    <row r="105" spans="2:59" ht="15.75" customHeight="1">
      <c r="B105" s="100" t="s">
        <v>17183</v>
      </c>
      <c r="C105" s="101" t="s">
        <v>682</v>
      </c>
      <c r="D105" s="101">
        <v>3</v>
      </c>
      <c r="E105" s="1752"/>
      <c r="F105" s="1752"/>
      <c r="G105" s="1752"/>
      <c r="H105" s="1752"/>
      <c r="I105" s="1752"/>
      <c r="J105" s="1752"/>
      <c r="K105" s="2493"/>
      <c r="L105" s="2381"/>
      <c r="M105" s="2495"/>
      <c r="N105" s="1752"/>
      <c r="O105" s="1752"/>
      <c r="P105" s="1752"/>
      <c r="Q105" s="1752"/>
      <c r="R105" s="1752"/>
      <c r="S105" s="2493"/>
      <c r="T105" s="2378"/>
      <c r="U105" s="2380" t="s">
        <v>10107</v>
      </c>
      <c r="V105" s="1752"/>
      <c r="W105" s="1752"/>
      <c r="X105" s="1752"/>
      <c r="Y105" s="2493"/>
      <c r="Z105" s="88"/>
      <c r="AA105" s="102" t="s">
        <v>10834</v>
      </c>
      <c r="AC105" s="258"/>
      <c r="AD105" s="1319">
        <f t="shared" si="36"/>
        <v>0</v>
      </c>
      <c r="AE105" s="258"/>
      <c r="AF105" s="337">
        <f t="shared" si="37"/>
        <v>0</v>
      </c>
      <c r="AG105" s="337">
        <f t="shared" si="19"/>
        <v>0</v>
      </c>
      <c r="AH105" s="337">
        <f t="shared" si="20"/>
        <v>0</v>
      </c>
      <c r="AI105" s="337">
        <f t="shared" si="21"/>
        <v>0</v>
      </c>
      <c r="AJ105" s="337">
        <f t="shared" si="22"/>
        <v>0</v>
      </c>
      <c r="AK105" s="337">
        <f t="shared" si="23"/>
        <v>0</v>
      </c>
      <c r="AL105" s="337">
        <f t="shared" si="24"/>
        <v>0</v>
      </c>
      <c r="AN105" s="337">
        <f t="shared" si="25"/>
        <v>0</v>
      </c>
      <c r="AO105" s="337">
        <f t="shared" si="26"/>
        <v>0</v>
      </c>
      <c r="AP105" s="337">
        <f t="shared" si="27"/>
        <v>0</v>
      </c>
      <c r="AQ105" s="337">
        <f t="shared" si="28"/>
        <v>0</v>
      </c>
      <c r="AR105" s="337">
        <f t="shared" si="29"/>
        <v>0</v>
      </c>
      <c r="AS105" s="337">
        <f t="shared" si="30"/>
        <v>0</v>
      </c>
      <c r="AT105" s="337">
        <f t="shared" si="31"/>
        <v>0</v>
      </c>
      <c r="AW105" s="337">
        <f t="shared" si="32"/>
        <v>0</v>
      </c>
      <c r="AX105" s="337">
        <f t="shared" si="33"/>
        <v>0</v>
      </c>
      <c r="AY105" s="337">
        <f t="shared" si="34"/>
        <v>0</v>
      </c>
      <c r="AZ105" s="337">
        <f t="shared" si="35"/>
        <v>0</v>
      </c>
      <c r="BA105" s="258"/>
      <c r="BB105" s="1453"/>
      <c r="BC105" s="1453"/>
      <c r="BD105" s="1453"/>
      <c r="BE105" s="1453"/>
      <c r="BF105" s="1453"/>
      <c r="BG105" s="1453"/>
    </row>
    <row r="106" spans="2:59" ht="15.75" customHeight="1">
      <c r="B106" s="100" t="s">
        <v>17184</v>
      </c>
      <c r="C106" s="101" t="s">
        <v>682</v>
      </c>
      <c r="D106" s="101">
        <v>3</v>
      </c>
      <c r="E106" s="1752"/>
      <c r="F106" s="1752"/>
      <c r="G106" s="1752"/>
      <c r="H106" s="1752"/>
      <c r="I106" s="1752"/>
      <c r="J106" s="1752"/>
      <c r="K106" s="2493"/>
      <c r="L106" s="2381"/>
      <c r="M106" s="2495"/>
      <c r="N106" s="1752"/>
      <c r="O106" s="1752"/>
      <c r="P106" s="1752"/>
      <c r="Q106" s="1752"/>
      <c r="R106" s="1752"/>
      <c r="S106" s="2493"/>
      <c r="T106" s="2378"/>
      <c r="U106" s="2380" t="s">
        <v>10107</v>
      </c>
      <c r="V106" s="1752"/>
      <c r="W106" s="1752"/>
      <c r="X106" s="1752"/>
      <c r="Y106" s="2493"/>
      <c r="Z106" s="88"/>
      <c r="AA106" s="102" t="s">
        <v>10835</v>
      </c>
      <c r="AC106" s="258"/>
      <c r="AD106" s="1319">
        <f t="shared" si="36"/>
        <v>0</v>
      </c>
      <c r="AE106" s="258"/>
      <c r="AF106" s="337">
        <f t="shared" si="37"/>
        <v>0</v>
      </c>
      <c r="AG106" s="337">
        <f t="shared" si="19"/>
        <v>0</v>
      </c>
      <c r="AH106" s="337">
        <f t="shared" si="20"/>
        <v>0</v>
      </c>
      <c r="AI106" s="337">
        <f t="shared" si="21"/>
        <v>0</v>
      </c>
      <c r="AJ106" s="337">
        <f t="shared" si="22"/>
        <v>0</v>
      </c>
      <c r="AK106" s="337">
        <f t="shared" si="23"/>
        <v>0</v>
      </c>
      <c r="AL106" s="337">
        <f t="shared" si="24"/>
        <v>0</v>
      </c>
      <c r="AN106" s="337">
        <f t="shared" si="25"/>
        <v>0</v>
      </c>
      <c r="AO106" s="337">
        <f t="shared" si="26"/>
        <v>0</v>
      </c>
      <c r="AP106" s="337">
        <f t="shared" si="27"/>
        <v>0</v>
      </c>
      <c r="AQ106" s="337">
        <f t="shared" si="28"/>
        <v>0</v>
      </c>
      <c r="AR106" s="337">
        <f t="shared" si="29"/>
        <v>0</v>
      </c>
      <c r="AS106" s="337">
        <f t="shared" si="30"/>
        <v>0</v>
      </c>
      <c r="AT106" s="337">
        <f t="shared" si="31"/>
        <v>0</v>
      </c>
      <c r="AW106" s="337">
        <f t="shared" si="32"/>
        <v>0</v>
      </c>
      <c r="AX106" s="337">
        <f t="shared" si="33"/>
        <v>0</v>
      </c>
      <c r="AY106" s="337">
        <f t="shared" si="34"/>
        <v>0</v>
      </c>
      <c r="AZ106" s="337">
        <f t="shared" si="35"/>
        <v>0</v>
      </c>
      <c r="BA106" s="258"/>
      <c r="BB106" s="1453"/>
      <c r="BC106" s="1453"/>
      <c r="BD106" s="1453"/>
      <c r="BE106" s="1453"/>
      <c r="BF106" s="1453"/>
      <c r="BG106" s="1453"/>
    </row>
    <row r="107" spans="2:59" ht="15.75" customHeight="1">
      <c r="B107" s="100" t="s">
        <v>17185</v>
      </c>
      <c r="C107" s="101" t="s">
        <v>682</v>
      </c>
      <c r="D107" s="101">
        <v>3</v>
      </c>
      <c r="E107" s="1752"/>
      <c r="F107" s="1752"/>
      <c r="G107" s="1752"/>
      <c r="H107" s="1752"/>
      <c r="I107" s="1752"/>
      <c r="J107" s="1752"/>
      <c r="K107" s="2493"/>
      <c r="L107" s="2381"/>
      <c r="M107" s="2495"/>
      <c r="N107" s="1752"/>
      <c r="O107" s="1752"/>
      <c r="P107" s="1752"/>
      <c r="Q107" s="1752"/>
      <c r="R107" s="1752"/>
      <c r="S107" s="2493"/>
      <c r="T107" s="2378"/>
      <c r="U107" s="2380" t="s">
        <v>10107</v>
      </c>
      <c r="V107" s="1752"/>
      <c r="W107" s="1752"/>
      <c r="X107" s="1752"/>
      <c r="Y107" s="2493"/>
      <c r="Z107" s="88"/>
      <c r="AA107" s="102" t="s">
        <v>10836</v>
      </c>
      <c r="AC107" s="258"/>
      <c r="AD107" s="1319">
        <f t="shared" si="36"/>
        <v>0</v>
      </c>
      <c r="AE107" s="258"/>
      <c r="AF107" s="337">
        <f t="shared" si="37"/>
        <v>0</v>
      </c>
      <c r="AG107" s="337">
        <f t="shared" si="19"/>
        <v>0</v>
      </c>
      <c r="AH107" s="337">
        <f t="shared" si="20"/>
        <v>0</v>
      </c>
      <c r="AI107" s="337">
        <f t="shared" si="21"/>
        <v>0</v>
      </c>
      <c r="AJ107" s="337">
        <f t="shared" si="22"/>
        <v>0</v>
      </c>
      <c r="AK107" s="337">
        <f t="shared" si="23"/>
        <v>0</v>
      </c>
      <c r="AL107" s="337">
        <f t="shared" si="24"/>
        <v>0</v>
      </c>
      <c r="AN107" s="337">
        <f t="shared" si="25"/>
        <v>0</v>
      </c>
      <c r="AO107" s="337">
        <f t="shared" si="26"/>
        <v>0</v>
      </c>
      <c r="AP107" s="337">
        <f t="shared" si="27"/>
        <v>0</v>
      </c>
      <c r="AQ107" s="337">
        <f t="shared" si="28"/>
        <v>0</v>
      </c>
      <c r="AR107" s="337">
        <f t="shared" si="29"/>
        <v>0</v>
      </c>
      <c r="AS107" s="337">
        <f t="shared" si="30"/>
        <v>0</v>
      </c>
      <c r="AT107" s="337">
        <f t="shared" si="31"/>
        <v>0</v>
      </c>
      <c r="AW107" s="337">
        <f t="shared" si="32"/>
        <v>0</v>
      </c>
      <c r="AX107" s="337">
        <f t="shared" si="33"/>
        <v>0</v>
      </c>
      <c r="AY107" s="337">
        <f t="shared" si="34"/>
        <v>0</v>
      </c>
      <c r="AZ107" s="337">
        <f t="shared" si="35"/>
        <v>0</v>
      </c>
      <c r="BA107" s="258"/>
      <c r="BB107" s="1453"/>
      <c r="BC107" s="1453"/>
      <c r="BD107" s="1453"/>
      <c r="BE107" s="1453"/>
      <c r="BF107" s="1453"/>
      <c r="BG107" s="1453"/>
    </row>
    <row r="108" spans="2:59" ht="15.75" customHeight="1">
      <c r="B108" s="100" t="s">
        <v>17186</v>
      </c>
      <c r="C108" s="101" t="s">
        <v>682</v>
      </c>
      <c r="D108" s="101">
        <v>3</v>
      </c>
      <c r="E108" s="1752"/>
      <c r="F108" s="1752"/>
      <c r="G108" s="1752"/>
      <c r="H108" s="1752"/>
      <c r="I108" s="1752"/>
      <c r="J108" s="1752"/>
      <c r="K108" s="2493"/>
      <c r="L108" s="2381"/>
      <c r="M108" s="2495"/>
      <c r="N108" s="1752"/>
      <c r="O108" s="1752"/>
      <c r="P108" s="1752"/>
      <c r="Q108" s="1752"/>
      <c r="R108" s="1752"/>
      <c r="S108" s="2493"/>
      <c r="T108" s="2378"/>
      <c r="U108" s="2380" t="s">
        <v>10107</v>
      </c>
      <c r="V108" s="1752"/>
      <c r="W108" s="1752"/>
      <c r="X108" s="1752"/>
      <c r="Y108" s="2493"/>
      <c r="Z108" s="88"/>
      <c r="AA108" s="102" t="s">
        <v>10837</v>
      </c>
      <c r="AC108" s="258"/>
      <c r="AD108" s="1319">
        <f t="shared" si="36"/>
        <v>0</v>
      </c>
      <c r="AE108" s="258"/>
      <c r="AF108" s="337">
        <f t="shared" si="37"/>
        <v>0</v>
      </c>
      <c r="AG108" s="337">
        <f t="shared" si="19"/>
        <v>0</v>
      </c>
      <c r="AH108" s="337">
        <f t="shared" si="20"/>
        <v>0</v>
      </c>
      <c r="AI108" s="337">
        <f t="shared" si="21"/>
        <v>0</v>
      </c>
      <c r="AJ108" s="337">
        <f t="shared" si="22"/>
        <v>0</v>
      </c>
      <c r="AK108" s="337">
        <f t="shared" si="23"/>
        <v>0</v>
      </c>
      <c r="AL108" s="337">
        <f t="shared" si="24"/>
        <v>0</v>
      </c>
      <c r="AN108" s="337">
        <f t="shared" si="25"/>
        <v>0</v>
      </c>
      <c r="AO108" s="337">
        <f t="shared" si="26"/>
        <v>0</v>
      </c>
      <c r="AP108" s="337">
        <f t="shared" si="27"/>
        <v>0</v>
      </c>
      <c r="AQ108" s="337">
        <f t="shared" si="28"/>
        <v>0</v>
      </c>
      <c r="AR108" s="337">
        <f t="shared" si="29"/>
        <v>0</v>
      </c>
      <c r="AS108" s="337">
        <f t="shared" si="30"/>
        <v>0</v>
      </c>
      <c r="AT108" s="337">
        <f t="shared" si="31"/>
        <v>0</v>
      </c>
      <c r="AW108" s="337">
        <f t="shared" si="32"/>
        <v>0</v>
      </c>
      <c r="AX108" s="337">
        <f t="shared" si="33"/>
        <v>0</v>
      </c>
      <c r="AY108" s="337">
        <f t="shared" si="34"/>
        <v>0</v>
      </c>
      <c r="AZ108" s="337">
        <f t="shared" si="35"/>
        <v>0</v>
      </c>
      <c r="BA108" s="258"/>
      <c r="BB108" s="1453"/>
      <c r="BC108" s="1453"/>
      <c r="BD108" s="1453"/>
      <c r="BE108" s="1453"/>
      <c r="BF108" s="1453"/>
      <c r="BG108" s="1453"/>
    </row>
    <row r="109" spans="2:59" ht="15.75" customHeight="1">
      <c r="B109" s="100" t="s">
        <v>17187</v>
      </c>
      <c r="C109" s="101" t="s">
        <v>682</v>
      </c>
      <c r="D109" s="101">
        <v>3</v>
      </c>
      <c r="E109" s="1752"/>
      <c r="F109" s="1752"/>
      <c r="G109" s="1752"/>
      <c r="H109" s="1752"/>
      <c r="I109" s="1752"/>
      <c r="J109" s="1752"/>
      <c r="K109" s="2493"/>
      <c r="L109" s="2381"/>
      <c r="M109" s="2495"/>
      <c r="N109" s="1752"/>
      <c r="O109" s="1752"/>
      <c r="P109" s="1752"/>
      <c r="Q109" s="1752"/>
      <c r="R109" s="1752"/>
      <c r="S109" s="2493"/>
      <c r="T109" s="2378"/>
      <c r="U109" s="2380" t="s">
        <v>10107</v>
      </c>
      <c r="V109" s="1752"/>
      <c r="W109" s="1752"/>
      <c r="X109" s="1752"/>
      <c r="Y109" s="2493"/>
      <c r="Z109" s="88"/>
      <c r="AA109" s="102" t="s">
        <v>10838</v>
      </c>
      <c r="AC109" s="258"/>
      <c r="AD109" s="1319">
        <f t="shared" si="36"/>
        <v>0</v>
      </c>
      <c r="AE109" s="258"/>
      <c r="AF109" s="337">
        <f t="shared" si="37"/>
        <v>0</v>
      </c>
      <c r="AG109" s="337">
        <f t="shared" si="19"/>
        <v>0</v>
      </c>
      <c r="AH109" s="337">
        <f t="shared" si="20"/>
        <v>0</v>
      </c>
      <c r="AI109" s="337">
        <f t="shared" si="21"/>
        <v>0</v>
      </c>
      <c r="AJ109" s="337">
        <f t="shared" si="22"/>
        <v>0</v>
      </c>
      <c r="AK109" s="337">
        <f t="shared" si="23"/>
        <v>0</v>
      </c>
      <c r="AL109" s="337">
        <f t="shared" si="24"/>
        <v>0</v>
      </c>
      <c r="AN109" s="337">
        <f t="shared" si="25"/>
        <v>0</v>
      </c>
      <c r="AO109" s="337">
        <f t="shared" si="26"/>
        <v>0</v>
      </c>
      <c r="AP109" s="337">
        <f t="shared" si="27"/>
        <v>0</v>
      </c>
      <c r="AQ109" s="337">
        <f t="shared" si="28"/>
        <v>0</v>
      </c>
      <c r="AR109" s="337">
        <f t="shared" si="29"/>
        <v>0</v>
      </c>
      <c r="AS109" s="337">
        <f t="shared" si="30"/>
        <v>0</v>
      </c>
      <c r="AT109" s="337">
        <f t="shared" si="31"/>
        <v>0</v>
      </c>
      <c r="AW109" s="337">
        <f t="shared" si="32"/>
        <v>0</v>
      </c>
      <c r="AX109" s="337">
        <f t="shared" si="33"/>
        <v>0</v>
      </c>
      <c r="AY109" s="337">
        <f t="shared" si="34"/>
        <v>0</v>
      </c>
      <c r="AZ109" s="337">
        <f t="shared" si="35"/>
        <v>0</v>
      </c>
      <c r="BA109" s="258"/>
      <c r="BB109" s="1453"/>
      <c r="BC109" s="1453"/>
      <c r="BD109" s="1453"/>
      <c r="BE109" s="1453"/>
      <c r="BF109" s="1453"/>
      <c r="BG109" s="1453"/>
    </row>
    <row r="110" spans="2:59" ht="15.75" customHeight="1">
      <c r="B110" s="100" t="s">
        <v>17188</v>
      </c>
      <c r="C110" s="101" t="s">
        <v>682</v>
      </c>
      <c r="D110" s="101">
        <v>3</v>
      </c>
      <c r="E110" s="1752"/>
      <c r="F110" s="1752"/>
      <c r="G110" s="1752"/>
      <c r="H110" s="1752"/>
      <c r="I110" s="1752"/>
      <c r="J110" s="1752"/>
      <c r="K110" s="2493"/>
      <c r="L110" s="2381"/>
      <c r="M110" s="2495"/>
      <c r="N110" s="1752"/>
      <c r="O110" s="1752"/>
      <c r="P110" s="1752"/>
      <c r="Q110" s="1752"/>
      <c r="R110" s="1752"/>
      <c r="S110" s="2493"/>
      <c r="T110" s="2378"/>
      <c r="U110" s="2380" t="s">
        <v>10107</v>
      </c>
      <c r="V110" s="1752"/>
      <c r="W110" s="1752"/>
      <c r="X110" s="1752"/>
      <c r="Y110" s="2493"/>
      <c r="Z110" s="88"/>
      <c r="AA110" s="102" t="s">
        <v>10839</v>
      </c>
      <c r="AC110" s="258"/>
      <c r="AD110" s="1319">
        <f t="shared" si="36"/>
        <v>0</v>
      </c>
      <c r="AE110" s="258"/>
      <c r="AF110" s="337">
        <f t="shared" si="37"/>
        <v>0</v>
      </c>
      <c r="AG110" s="337">
        <f t="shared" si="19"/>
        <v>0</v>
      </c>
      <c r="AH110" s="337">
        <f t="shared" si="20"/>
        <v>0</v>
      </c>
      <c r="AI110" s="337">
        <f t="shared" si="21"/>
        <v>0</v>
      </c>
      <c r="AJ110" s="337">
        <f t="shared" si="22"/>
        <v>0</v>
      </c>
      <c r="AK110" s="337">
        <f t="shared" si="23"/>
        <v>0</v>
      </c>
      <c r="AL110" s="337">
        <f t="shared" si="24"/>
        <v>0</v>
      </c>
      <c r="AN110" s="337">
        <f t="shared" si="25"/>
        <v>0</v>
      </c>
      <c r="AO110" s="337">
        <f t="shared" si="26"/>
        <v>0</v>
      </c>
      <c r="AP110" s="337">
        <f t="shared" si="27"/>
        <v>0</v>
      </c>
      <c r="AQ110" s="337">
        <f t="shared" si="28"/>
        <v>0</v>
      </c>
      <c r="AR110" s="337">
        <f t="shared" si="29"/>
        <v>0</v>
      </c>
      <c r="AS110" s="337">
        <f t="shared" si="30"/>
        <v>0</v>
      </c>
      <c r="AT110" s="337">
        <f t="shared" si="31"/>
        <v>0</v>
      </c>
      <c r="AW110" s="337">
        <f t="shared" si="32"/>
        <v>0</v>
      </c>
      <c r="AX110" s="337">
        <f t="shared" si="33"/>
        <v>0</v>
      </c>
      <c r="AY110" s="337">
        <f t="shared" si="34"/>
        <v>0</v>
      </c>
      <c r="AZ110" s="337">
        <f t="shared" si="35"/>
        <v>0</v>
      </c>
      <c r="BA110" s="258"/>
      <c r="BB110" s="1453"/>
      <c r="BC110" s="1453"/>
      <c r="BD110" s="1453"/>
      <c r="BE110" s="1453"/>
      <c r="BF110" s="1453"/>
      <c r="BG110" s="1453"/>
    </row>
    <row r="111" spans="2:59" ht="15.75" customHeight="1">
      <c r="B111" s="100" t="s">
        <v>17189</v>
      </c>
      <c r="C111" s="101" t="s">
        <v>682</v>
      </c>
      <c r="D111" s="101">
        <v>3</v>
      </c>
      <c r="E111" s="1752"/>
      <c r="F111" s="1752"/>
      <c r="G111" s="1752"/>
      <c r="H111" s="1752"/>
      <c r="I111" s="1752"/>
      <c r="J111" s="1752"/>
      <c r="K111" s="2493"/>
      <c r="L111" s="2381"/>
      <c r="M111" s="2495"/>
      <c r="N111" s="1752"/>
      <c r="O111" s="1752"/>
      <c r="P111" s="1752"/>
      <c r="Q111" s="1752"/>
      <c r="R111" s="1752"/>
      <c r="S111" s="2493"/>
      <c r="T111" s="2378"/>
      <c r="U111" s="2380" t="s">
        <v>10107</v>
      </c>
      <c r="V111" s="1752"/>
      <c r="W111" s="1752"/>
      <c r="X111" s="1752"/>
      <c r="Y111" s="2493"/>
      <c r="Z111" s="88"/>
      <c r="AA111" s="102" t="s">
        <v>10840</v>
      </c>
      <c r="AC111" s="258"/>
      <c r="AD111" s="1319">
        <f t="shared" si="36"/>
        <v>0</v>
      </c>
      <c r="AE111" s="258"/>
      <c r="AF111" s="337">
        <f t="shared" si="37"/>
        <v>0</v>
      </c>
      <c r="AG111" s="337">
        <f t="shared" si="19"/>
        <v>0</v>
      </c>
      <c r="AH111" s="337">
        <f t="shared" si="20"/>
        <v>0</v>
      </c>
      <c r="AI111" s="337">
        <f t="shared" si="21"/>
        <v>0</v>
      </c>
      <c r="AJ111" s="337">
        <f t="shared" si="22"/>
        <v>0</v>
      </c>
      <c r="AK111" s="337">
        <f t="shared" si="23"/>
        <v>0</v>
      </c>
      <c r="AL111" s="337">
        <f t="shared" si="24"/>
        <v>0</v>
      </c>
      <c r="AN111" s="337">
        <f t="shared" si="25"/>
        <v>0</v>
      </c>
      <c r="AO111" s="337">
        <f t="shared" si="26"/>
        <v>0</v>
      </c>
      <c r="AP111" s="337">
        <f t="shared" si="27"/>
        <v>0</v>
      </c>
      <c r="AQ111" s="337">
        <f t="shared" si="28"/>
        <v>0</v>
      </c>
      <c r="AR111" s="337">
        <f t="shared" si="29"/>
        <v>0</v>
      </c>
      <c r="AS111" s="337">
        <f t="shared" si="30"/>
        <v>0</v>
      </c>
      <c r="AT111" s="337">
        <f t="shared" si="31"/>
        <v>0</v>
      </c>
      <c r="AW111" s="337">
        <f t="shared" si="32"/>
        <v>0</v>
      </c>
      <c r="AX111" s="337">
        <f t="shared" si="33"/>
        <v>0</v>
      </c>
      <c r="AY111" s="337">
        <f t="shared" si="34"/>
        <v>0</v>
      </c>
      <c r="AZ111" s="337">
        <f t="shared" si="35"/>
        <v>0</v>
      </c>
      <c r="BA111" s="258"/>
      <c r="BB111" s="1453"/>
      <c r="BC111" s="1453"/>
      <c r="BD111" s="1453"/>
      <c r="BE111" s="1453"/>
      <c r="BF111" s="1453"/>
      <c r="BG111" s="1453"/>
    </row>
    <row r="112" spans="2:59" ht="15.75" customHeight="1">
      <c r="B112" s="100" t="s">
        <v>17190</v>
      </c>
      <c r="C112" s="101" t="s">
        <v>682</v>
      </c>
      <c r="D112" s="101">
        <v>3</v>
      </c>
      <c r="E112" s="1752"/>
      <c r="F112" s="1752"/>
      <c r="G112" s="1752"/>
      <c r="H112" s="1752"/>
      <c r="I112" s="1752"/>
      <c r="J112" s="1752"/>
      <c r="K112" s="2493"/>
      <c r="L112" s="2381"/>
      <c r="M112" s="2495"/>
      <c r="N112" s="1752"/>
      <c r="O112" s="1752"/>
      <c r="P112" s="1752"/>
      <c r="Q112" s="1752"/>
      <c r="R112" s="1752"/>
      <c r="S112" s="2493"/>
      <c r="T112" s="2378"/>
      <c r="U112" s="2380" t="s">
        <v>10107</v>
      </c>
      <c r="V112" s="1752"/>
      <c r="W112" s="1752"/>
      <c r="X112" s="1752"/>
      <c r="Y112" s="2493"/>
      <c r="Z112" s="88"/>
      <c r="AA112" s="102" t="s">
        <v>10841</v>
      </c>
      <c r="AC112" s="258"/>
      <c r="AD112" s="1319">
        <f t="shared" si="36"/>
        <v>0</v>
      </c>
      <c r="AE112" s="258"/>
      <c r="AF112" s="337">
        <f t="shared" si="37"/>
        <v>0</v>
      </c>
      <c r="AG112" s="337">
        <f t="shared" si="19"/>
        <v>0</v>
      </c>
      <c r="AH112" s="337">
        <f t="shared" si="20"/>
        <v>0</v>
      </c>
      <c r="AI112" s="337">
        <f t="shared" si="21"/>
        <v>0</v>
      </c>
      <c r="AJ112" s="337">
        <f t="shared" si="22"/>
        <v>0</v>
      </c>
      <c r="AK112" s="337">
        <f t="shared" si="23"/>
        <v>0</v>
      </c>
      <c r="AL112" s="337">
        <f t="shared" si="24"/>
        <v>0</v>
      </c>
      <c r="AN112" s="337">
        <f t="shared" si="25"/>
        <v>0</v>
      </c>
      <c r="AO112" s="337">
        <f t="shared" si="26"/>
        <v>0</v>
      </c>
      <c r="AP112" s="337">
        <f t="shared" si="27"/>
        <v>0</v>
      </c>
      <c r="AQ112" s="337">
        <f t="shared" si="28"/>
        <v>0</v>
      </c>
      <c r="AR112" s="337">
        <f t="shared" si="29"/>
        <v>0</v>
      </c>
      <c r="AS112" s="337">
        <f t="shared" si="30"/>
        <v>0</v>
      </c>
      <c r="AT112" s="337">
        <f t="shared" si="31"/>
        <v>0</v>
      </c>
      <c r="AW112" s="337">
        <f t="shared" si="32"/>
        <v>0</v>
      </c>
      <c r="AX112" s="337">
        <f t="shared" si="33"/>
        <v>0</v>
      </c>
      <c r="AY112" s="337">
        <f t="shared" si="34"/>
        <v>0</v>
      </c>
      <c r="AZ112" s="337">
        <f t="shared" si="35"/>
        <v>0</v>
      </c>
      <c r="BA112" s="258"/>
      <c r="BB112" s="1453"/>
      <c r="BC112" s="1453"/>
      <c r="BD112" s="1453"/>
      <c r="BE112" s="1453"/>
      <c r="BF112" s="1453"/>
      <c r="BG112" s="1453"/>
    </row>
    <row r="113" spans="2:59" ht="15.75" customHeight="1">
      <c r="B113" s="100" t="s">
        <v>17191</v>
      </c>
      <c r="C113" s="101" t="s">
        <v>682</v>
      </c>
      <c r="D113" s="101">
        <v>3</v>
      </c>
      <c r="E113" s="1752"/>
      <c r="F113" s="1752"/>
      <c r="G113" s="1752"/>
      <c r="H113" s="1752"/>
      <c r="I113" s="1752"/>
      <c r="J113" s="1752"/>
      <c r="K113" s="2493"/>
      <c r="L113" s="2381"/>
      <c r="M113" s="2495"/>
      <c r="N113" s="1752"/>
      <c r="O113" s="1752"/>
      <c r="P113" s="1752"/>
      <c r="Q113" s="1752"/>
      <c r="R113" s="1752"/>
      <c r="S113" s="2493"/>
      <c r="T113" s="2378"/>
      <c r="U113" s="2380" t="s">
        <v>10107</v>
      </c>
      <c r="V113" s="1752"/>
      <c r="W113" s="1752"/>
      <c r="X113" s="1752"/>
      <c r="Y113" s="2493"/>
      <c r="Z113" s="88"/>
      <c r="AA113" s="102" t="s">
        <v>10842</v>
      </c>
      <c r="AC113" s="258"/>
      <c r="AD113" s="1319">
        <f t="shared" si="36"/>
        <v>0</v>
      </c>
      <c r="AE113" s="258"/>
      <c r="AF113" s="337">
        <f t="shared" si="37"/>
        <v>0</v>
      </c>
      <c r="AG113" s="337">
        <f t="shared" si="19"/>
        <v>0</v>
      </c>
      <c r="AH113" s="337">
        <f t="shared" si="20"/>
        <v>0</v>
      </c>
      <c r="AI113" s="337">
        <f t="shared" si="21"/>
        <v>0</v>
      </c>
      <c r="AJ113" s="337">
        <f t="shared" si="22"/>
        <v>0</v>
      </c>
      <c r="AK113" s="337">
        <f t="shared" si="23"/>
        <v>0</v>
      </c>
      <c r="AL113" s="337">
        <f t="shared" si="24"/>
        <v>0</v>
      </c>
      <c r="AN113" s="337">
        <f t="shared" si="25"/>
        <v>0</v>
      </c>
      <c r="AO113" s="337">
        <f t="shared" si="26"/>
        <v>0</v>
      </c>
      <c r="AP113" s="337">
        <f t="shared" si="27"/>
        <v>0</v>
      </c>
      <c r="AQ113" s="337">
        <f t="shared" si="28"/>
        <v>0</v>
      </c>
      <c r="AR113" s="337">
        <f t="shared" si="29"/>
        <v>0</v>
      </c>
      <c r="AS113" s="337">
        <f t="shared" si="30"/>
        <v>0</v>
      </c>
      <c r="AT113" s="337">
        <f t="shared" si="31"/>
        <v>0</v>
      </c>
      <c r="AW113" s="337">
        <f t="shared" si="32"/>
        <v>0</v>
      </c>
      <c r="AX113" s="337">
        <f t="shared" si="33"/>
        <v>0</v>
      </c>
      <c r="AY113" s="337">
        <f t="shared" si="34"/>
        <v>0</v>
      </c>
      <c r="AZ113" s="337">
        <f t="shared" si="35"/>
        <v>0</v>
      </c>
      <c r="BA113" s="258"/>
      <c r="BB113" s="1453"/>
      <c r="BC113" s="1453"/>
      <c r="BD113" s="1453"/>
      <c r="BE113" s="1453"/>
      <c r="BF113" s="1453"/>
      <c r="BG113" s="1453"/>
    </row>
    <row r="114" spans="2:59" ht="15.75" customHeight="1">
      <c r="B114" s="100" t="s">
        <v>17192</v>
      </c>
      <c r="C114" s="101" t="s">
        <v>682</v>
      </c>
      <c r="D114" s="101">
        <v>3</v>
      </c>
      <c r="E114" s="1752"/>
      <c r="F114" s="1752"/>
      <c r="G114" s="1752"/>
      <c r="H114" s="1752"/>
      <c r="I114" s="1752"/>
      <c r="J114" s="1752"/>
      <c r="K114" s="2493"/>
      <c r="L114" s="2381"/>
      <c r="M114" s="2495"/>
      <c r="N114" s="1752"/>
      <c r="O114" s="1752"/>
      <c r="P114" s="1752"/>
      <c r="Q114" s="1752"/>
      <c r="R114" s="1752"/>
      <c r="S114" s="2493"/>
      <c r="T114" s="2378"/>
      <c r="U114" s="2380" t="s">
        <v>10107</v>
      </c>
      <c r="V114" s="1752"/>
      <c r="W114" s="1752"/>
      <c r="X114" s="1752"/>
      <c r="Y114" s="2493"/>
      <c r="Z114" s="88"/>
      <c r="AA114" s="102" t="s">
        <v>10843</v>
      </c>
      <c r="AC114" s="258"/>
      <c r="AD114" s="1319">
        <f t="shared" si="36"/>
        <v>0</v>
      </c>
      <c r="AE114" s="258"/>
      <c r="AF114" s="337">
        <f t="shared" si="37"/>
        <v>0</v>
      </c>
      <c r="AG114" s="337">
        <f t="shared" si="19"/>
        <v>0</v>
      </c>
      <c r="AH114" s="337">
        <f t="shared" si="20"/>
        <v>0</v>
      </c>
      <c r="AI114" s="337">
        <f t="shared" si="21"/>
        <v>0</v>
      </c>
      <c r="AJ114" s="337">
        <f t="shared" si="22"/>
        <v>0</v>
      </c>
      <c r="AK114" s="337">
        <f t="shared" si="23"/>
        <v>0</v>
      </c>
      <c r="AL114" s="337">
        <f t="shared" si="24"/>
        <v>0</v>
      </c>
      <c r="AN114" s="337">
        <f t="shared" si="25"/>
        <v>0</v>
      </c>
      <c r="AO114" s="337">
        <f t="shared" si="26"/>
        <v>0</v>
      </c>
      <c r="AP114" s="337">
        <f t="shared" si="27"/>
        <v>0</v>
      </c>
      <c r="AQ114" s="337">
        <f t="shared" si="28"/>
        <v>0</v>
      </c>
      <c r="AR114" s="337">
        <f t="shared" si="29"/>
        <v>0</v>
      </c>
      <c r="AS114" s="337">
        <f t="shared" si="30"/>
        <v>0</v>
      </c>
      <c r="AT114" s="337">
        <f t="shared" si="31"/>
        <v>0</v>
      </c>
      <c r="AW114" s="337">
        <f t="shared" si="32"/>
        <v>0</v>
      </c>
      <c r="AX114" s="337">
        <f t="shared" si="33"/>
        <v>0</v>
      </c>
      <c r="AY114" s="337">
        <f t="shared" si="34"/>
        <v>0</v>
      </c>
      <c r="AZ114" s="337">
        <f t="shared" si="35"/>
        <v>0</v>
      </c>
      <c r="BA114" s="258"/>
      <c r="BB114" s="1453"/>
      <c r="BC114" s="1453"/>
      <c r="BD114" s="1453"/>
      <c r="BE114" s="1453"/>
      <c r="BF114" s="1453"/>
      <c r="BG114" s="1453"/>
    </row>
    <row r="115" spans="2:59" ht="15.75" customHeight="1">
      <c r="B115" s="100" t="s">
        <v>17193</v>
      </c>
      <c r="C115" s="101" t="s">
        <v>682</v>
      </c>
      <c r="D115" s="101">
        <v>3</v>
      </c>
      <c r="E115" s="1752"/>
      <c r="F115" s="1752"/>
      <c r="G115" s="1752"/>
      <c r="H115" s="1752"/>
      <c r="I115" s="1752"/>
      <c r="J115" s="1752"/>
      <c r="K115" s="2493"/>
      <c r="L115" s="2381"/>
      <c r="M115" s="2495"/>
      <c r="N115" s="1752"/>
      <c r="O115" s="1752"/>
      <c r="P115" s="1752"/>
      <c r="Q115" s="1752"/>
      <c r="R115" s="1752"/>
      <c r="S115" s="2493"/>
      <c r="T115" s="2378"/>
      <c r="U115" s="2380" t="s">
        <v>10107</v>
      </c>
      <c r="V115" s="1752"/>
      <c r="W115" s="1752"/>
      <c r="X115" s="1752"/>
      <c r="Y115" s="2493"/>
      <c r="Z115" s="88"/>
      <c r="AA115" s="102" t="s">
        <v>10844</v>
      </c>
      <c r="AC115" s="258"/>
      <c r="AD115" s="1319">
        <f t="shared" si="36"/>
        <v>0</v>
      </c>
      <c r="AE115" s="258"/>
      <c r="AF115" s="337">
        <f t="shared" si="37"/>
        <v>0</v>
      </c>
      <c r="AG115" s="337">
        <f t="shared" si="19"/>
        <v>0</v>
      </c>
      <c r="AH115" s="337">
        <f t="shared" si="20"/>
        <v>0</v>
      </c>
      <c r="AI115" s="337">
        <f t="shared" si="21"/>
        <v>0</v>
      </c>
      <c r="AJ115" s="337">
        <f t="shared" si="22"/>
        <v>0</v>
      </c>
      <c r="AK115" s="337">
        <f t="shared" si="23"/>
        <v>0</v>
      </c>
      <c r="AL115" s="337">
        <f t="shared" si="24"/>
        <v>0</v>
      </c>
      <c r="AN115" s="337">
        <f t="shared" si="25"/>
        <v>0</v>
      </c>
      <c r="AO115" s="337">
        <f t="shared" si="26"/>
        <v>0</v>
      </c>
      <c r="AP115" s="337">
        <f t="shared" si="27"/>
        <v>0</v>
      </c>
      <c r="AQ115" s="337">
        <f t="shared" si="28"/>
        <v>0</v>
      </c>
      <c r="AR115" s="337">
        <f t="shared" si="29"/>
        <v>0</v>
      </c>
      <c r="AS115" s="337">
        <f t="shared" si="30"/>
        <v>0</v>
      </c>
      <c r="AT115" s="337">
        <f t="shared" si="31"/>
        <v>0</v>
      </c>
      <c r="AW115" s="337">
        <f t="shared" si="32"/>
        <v>0</v>
      </c>
      <c r="AX115" s="337">
        <f t="shared" si="33"/>
        <v>0</v>
      </c>
      <c r="AY115" s="337">
        <f t="shared" si="34"/>
        <v>0</v>
      </c>
      <c r="AZ115" s="337">
        <f t="shared" si="35"/>
        <v>0</v>
      </c>
      <c r="BA115" s="258"/>
      <c r="BB115" s="1453"/>
      <c r="BC115" s="1453"/>
      <c r="BD115" s="1453"/>
      <c r="BE115" s="1453"/>
      <c r="BF115" s="1453"/>
      <c r="BG115" s="1453"/>
    </row>
    <row r="116" spans="2:59" ht="15.75" customHeight="1">
      <c r="B116" s="100" t="s">
        <v>17194</v>
      </c>
      <c r="C116" s="101" t="s">
        <v>682</v>
      </c>
      <c r="D116" s="101">
        <v>3</v>
      </c>
      <c r="E116" s="1752"/>
      <c r="F116" s="1752"/>
      <c r="G116" s="1752"/>
      <c r="H116" s="1752"/>
      <c r="I116" s="1752"/>
      <c r="J116" s="1752"/>
      <c r="K116" s="2493"/>
      <c r="L116" s="2381"/>
      <c r="M116" s="2495"/>
      <c r="N116" s="1752"/>
      <c r="O116" s="1752"/>
      <c r="P116" s="1752"/>
      <c r="Q116" s="1752"/>
      <c r="R116" s="1752"/>
      <c r="S116" s="2493"/>
      <c r="T116" s="2378"/>
      <c r="U116" s="2380" t="s">
        <v>10107</v>
      </c>
      <c r="V116" s="1752"/>
      <c r="W116" s="1752"/>
      <c r="X116" s="1752"/>
      <c r="Y116" s="2493"/>
      <c r="Z116" s="88"/>
      <c r="AA116" s="102" t="s">
        <v>10845</v>
      </c>
      <c r="AC116" s="258"/>
      <c r="AD116" s="1319">
        <f t="shared" si="36"/>
        <v>0</v>
      </c>
      <c r="AE116" s="258"/>
      <c r="AF116" s="337">
        <f t="shared" si="37"/>
        <v>0</v>
      </c>
      <c r="AG116" s="337">
        <f t="shared" si="19"/>
        <v>0</v>
      </c>
      <c r="AH116" s="337">
        <f t="shared" si="20"/>
        <v>0</v>
      </c>
      <c r="AI116" s="337">
        <f t="shared" si="21"/>
        <v>0</v>
      </c>
      <c r="AJ116" s="337">
        <f t="shared" si="22"/>
        <v>0</v>
      </c>
      <c r="AK116" s="337">
        <f t="shared" si="23"/>
        <v>0</v>
      </c>
      <c r="AL116" s="337">
        <f t="shared" si="24"/>
        <v>0</v>
      </c>
      <c r="AN116" s="337">
        <f t="shared" si="25"/>
        <v>0</v>
      </c>
      <c r="AO116" s="337">
        <f t="shared" si="26"/>
        <v>0</v>
      </c>
      <c r="AP116" s="337">
        <f t="shared" si="27"/>
        <v>0</v>
      </c>
      <c r="AQ116" s="337">
        <f t="shared" si="28"/>
        <v>0</v>
      </c>
      <c r="AR116" s="337">
        <f t="shared" si="29"/>
        <v>0</v>
      </c>
      <c r="AS116" s="337">
        <f t="shared" si="30"/>
        <v>0</v>
      </c>
      <c r="AT116" s="337">
        <f t="shared" si="31"/>
        <v>0</v>
      </c>
      <c r="AW116" s="337">
        <f t="shared" si="32"/>
        <v>0</v>
      </c>
      <c r="AX116" s="337">
        <f t="shared" si="33"/>
        <v>0</v>
      </c>
      <c r="AY116" s="337">
        <f t="shared" si="34"/>
        <v>0</v>
      </c>
      <c r="AZ116" s="337">
        <f t="shared" si="35"/>
        <v>0</v>
      </c>
      <c r="BA116" s="258"/>
      <c r="BB116" s="1453"/>
      <c r="BC116" s="1453"/>
      <c r="BD116" s="1453"/>
      <c r="BE116" s="1453"/>
      <c r="BF116" s="1453"/>
      <c r="BG116" s="1453"/>
    </row>
    <row r="117" spans="2:59" ht="15.75" customHeight="1">
      <c r="B117" s="100" t="s">
        <v>17195</v>
      </c>
      <c r="C117" s="101" t="s">
        <v>682</v>
      </c>
      <c r="D117" s="101">
        <v>3</v>
      </c>
      <c r="E117" s="1752"/>
      <c r="F117" s="1752"/>
      <c r="G117" s="1752"/>
      <c r="H117" s="1752"/>
      <c r="I117" s="1752"/>
      <c r="J117" s="1752"/>
      <c r="K117" s="2493"/>
      <c r="L117" s="2381"/>
      <c r="M117" s="2495"/>
      <c r="N117" s="1752"/>
      <c r="O117" s="1752"/>
      <c r="P117" s="1752"/>
      <c r="Q117" s="1752"/>
      <c r="R117" s="1752"/>
      <c r="S117" s="2493"/>
      <c r="T117" s="2378"/>
      <c r="U117" s="2380" t="s">
        <v>10107</v>
      </c>
      <c r="V117" s="1752"/>
      <c r="W117" s="1752"/>
      <c r="X117" s="1752"/>
      <c r="Y117" s="2493"/>
      <c r="Z117" s="88"/>
      <c r="AA117" s="102" t="s">
        <v>10846</v>
      </c>
      <c r="AC117" s="258"/>
      <c r="AD117" s="1319">
        <f t="shared" si="36"/>
        <v>0</v>
      </c>
      <c r="AE117" s="258"/>
      <c r="AF117" s="337">
        <f t="shared" si="37"/>
        <v>0</v>
      </c>
      <c r="AG117" s="337">
        <f t="shared" si="19"/>
        <v>0</v>
      </c>
      <c r="AH117" s="337">
        <f t="shared" si="20"/>
        <v>0</v>
      </c>
      <c r="AI117" s="337">
        <f t="shared" si="21"/>
        <v>0</v>
      </c>
      <c r="AJ117" s="337">
        <f t="shared" si="22"/>
        <v>0</v>
      </c>
      <c r="AK117" s="337">
        <f t="shared" si="23"/>
        <v>0</v>
      </c>
      <c r="AL117" s="337">
        <f t="shared" si="24"/>
        <v>0</v>
      </c>
      <c r="AN117" s="337">
        <f t="shared" si="25"/>
        <v>0</v>
      </c>
      <c r="AO117" s="337">
        <f t="shared" si="26"/>
        <v>0</v>
      </c>
      <c r="AP117" s="337">
        <f t="shared" si="27"/>
        <v>0</v>
      </c>
      <c r="AQ117" s="337">
        <f t="shared" si="28"/>
        <v>0</v>
      </c>
      <c r="AR117" s="337">
        <f t="shared" si="29"/>
        <v>0</v>
      </c>
      <c r="AS117" s="337">
        <f t="shared" si="30"/>
        <v>0</v>
      </c>
      <c r="AT117" s="337">
        <f t="shared" si="31"/>
        <v>0</v>
      </c>
      <c r="AW117" s="337">
        <f t="shared" si="32"/>
        <v>0</v>
      </c>
      <c r="AX117" s="337">
        <f t="shared" si="33"/>
        <v>0</v>
      </c>
      <c r="AY117" s="337">
        <f t="shared" si="34"/>
        <v>0</v>
      </c>
      <c r="AZ117" s="337">
        <f t="shared" si="35"/>
        <v>0</v>
      </c>
      <c r="BA117" s="258"/>
      <c r="BB117" s="1453"/>
      <c r="BC117" s="1453"/>
      <c r="BD117" s="1453"/>
      <c r="BE117" s="1453"/>
      <c r="BF117" s="1453"/>
      <c r="BG117" s="1453"/>
    </row>
    <row r="118" spans="2:59" ht="15.75" customHeight="1">
      <c r="B118" s="100" t="s">
        <v>17196</v>
      </c>
      <c r="C118" s="101" t="s">
        <v>682</v>
      </c>
      <c r="D118" s="101">
        <v>3</v>
      </c>
      <c r="E118" s="1752"/>
      <c r="F118" s="1752"/>
      <c r="G118" s="1752"/>
      <c r="H118" s="1752"/>
      <c r="I118" s="1752"/>
      <c r="J118" s="1752"/>
      <c r="K118" s="2493"/>
      <c r="L118" s="2381"/>
      <c r="M118" s="2495"/>
      <c r="N118" s="1752"/>
      <c r="O118" s="1752"/>
      <c r="P118" s="1752"/>
      <c r="Q118" s="1752"/>
      <c r="R118" s="1752"/>
      <c r="S118" s="2493"/>
      <c r="T118" s="2378"/>
      <c r="U118" s="2380" t="s">
        <v>10107</v>
      </c>
      <c r="V118" s="1752"/>
      <c r="W118" s="1752"/>
      <c r="X118" s="1752"/>
      <c r="Y118" s="2493"/>
      <c r="Z118" s="88"/>
      <c r="AA118" s="102" t="s">
        <v>10847</v>
      </c>
      <c r="AC118" s="258"/>
      <c r="AD118" s="1319">
        <f t="shared" si="36"/>
        <v>0</v>
      </c>
      <c r="AE118" s="258"/>
      <c r="AF118" s="337">
        <f t="shared" si="37"/>
        <v>0</v>
      </c>
      <c r="AG118" s="337">
        <f t="shared" si="19"/>
        <v>0</v>
      </c>
      <c r="AH118" s="337">
        <f t="shared" si="20"/>
        <v>0</v>
      </c>
      <c r="AI118" s="337">
        <f t="shared" si="21"/>
        <v>0</v>
      </c>
      <c r="AJ118" s="337">
        <f t="shared" si="22"/>
        <v>0</v>
      </c>
      <c r="AK118" s="337">
        <f t="shared" si="23"/>
        <v>0</v>
      </c>
      <c r="AL118" s="337">
        <f t="shared" si="24"/>
        <v>0</v>
      </c>
      <c r="AN118" s="337">
        <f t="shared" si="25"/>
        <v>0</v>
      </c>
      <c r="AO118" s="337">
        <f t="shared" si="26"/>
        <v>0</v>
      </c>
      <c r="AP118" s="337">
        <f t="shared" si="27"/>
        <v>0</v>
      </c>
      <c r="AQ118" s="337">
        <f t="shared" si="28"/>
        <v>0</v>
      </c>
      <c r="AR118" s="337">
        <f t="shared" si="29"/>
        <v>0</v>
      </c>
      <c r="AS118" s="337">
        <f t="shared" si="30"/>
        <v>0</v>
      </c>
      <c r="AT118" s="337">
        <f t="shared" si="31"/>
        <v>0</v>
      </c>
      <c r="AW118" s="337">
        <f t="shared" si="32"/>
        <v>0</v>
      </c>
      <c r="AX118" s="337">
        <f t="shared" si="33"/>
        <v>0</v>
      </c>
      <c r="AY118" s="337">
        <f t="shared" si="34"/>
        <v>0</v>
      </c>
      <c r="AZ118" s="337">
        <f t="shared" si="35"/>
        <v>0</v>
      </c>
      <c r="BA118" s="258"/>
      <c r="BB118" s="1453"/>
      <c r="BC118" s="1453"/>
      <c r="BD118" s="1453"/>
      <c r="BE118" s="1453"/>
      <c r="BF118" s="1453"/>
      <c r="BG118" s="1453"/>
    </row>
    <row r="119" spans="2:59" ht="15.75" customHeight="1">
      <c r="B119" s="100" t="s">
        <v>17197</v>
      </c>
      <c r="C119" s="101" t="s">
        <v>682</v>
      </c>
      <c r="D119" s="101">
        <v>3</v>
      </c>
      <c r="E119" s="1752"/>
      <c r="F119" s="1752"/>
      <c r="G119" s="1752"/>
      <c r="H119" s="1752"/>
      <c r="I119" s="1752"/>
      <c r="J119" s="1752"/>
      <c r="K119" s="2493"/>
      <c r="L119" s="2381"/>
      <c r="M119" s="2495"/>
      <c r="N119" s="1752"/>
      <c r="O119" s="1752"/>
      <c r="P119" s="1752"/>
      <c r="Q119" s="1752"/>
      <c r="R119" s="1752"/>
      <c r="S119" s="2493"/>
      <c r="T119" s="2378"/>
      <c r="U119" s="2380" t="s">
        <v>10107</v>
      </c>
      <c r="V119" s="1752"/>
      <c r="W119" s="1752"/>
      <c r="X119" s="1752"/>
      <c r="Y119" s="2493"/>
      <c r="Z119" s="88"/>
      <c r="AA119" s="102" t="s">
        <v>10848</v>
      </c>
      <c r="AC119" s="258"/>
      <c r="AD119" s="1319">
        <f t="shared" si="36"/>
        <v>0</v>
      </c>
      <c r="AE119" s="258"/>
      <c r="AF119" s="337">
        <f t="shared" si="37"/>
        <v>0</v>
      </c>
      <c r="AG119" s="337">
        <f t="shared" si="19"/>
        <v>0</v>
      </c>
      <c r="AH119" s="337">
        <f t="shared" si="20"/>
        <v>0</v>
      </c>
      <c r="AI119" s="337">
        <f t="shared" si="21"/>
        <v>0</v>
      </c>
      <c r="AJ119" s="337">
        <f t="shared" si="22"/>
        <v>0</v>
      </c>
      <c r="AK119" s="337">
        <f t="shared" si="23"/>
        <v>0</v>
      </c>
      <c r="AL119" s="337">
        <f t="shared" si="24"/>
        <v>0</v>
      </c>
      <c r="AN119" s="337">
        <f t="shared" si="25"/>
        <v>0</v>
      </c>
      <c r="AO119" s="337">
        <f t="shared" si="26"/>
        <v>0</v>
      </c>
      <c r="AP119" s="337">
        <f t="shared" si="27"/>
        <v>0</v>
      </c>
      <c r="AQ119" s="337">
        <f t="shared" si="28"/>
        <v>0</v>
      </c>
      <c r="AR119" s="337">
        <f t="shared" si="29"/>
        <v>0</v>
      </c>
      <c r="AS119" s="337">
        <f t="shared" si="30"/>
        <v>0</v>
      </c>
      <c r="AT119" s="337">
        <f t="shared" si="31"/>
        <v>0</v>
      </c>
      <c r="AW119" s="337">
        <f t="shared" si="32"/>
        <v>0</v>
      </c>
      <c r="AX119" s="337">
        <f t="shared" si="33"/>
        <v>0</v>
      </c>
      <c r="AY119" s="337">
        <f t="shared" si="34"/>
        <v>0</v>
      </c>
      <c r="AZ119" s="337">
        <f t="shared" si="35"/>
        <v>0</v>
      </c>
      <c r="BA119" s="258"/>
      <c r="BB119" s="1453"/>
      <c r="BC119" s="1453"/>
      <c r="BD119" s="1453"/>
      <c r="BE119" s="1453"/>
      <c r="BF119" s="1453"/>
      <c r="BG119" s="1453"/>
    </row>
    <row r="120" spans="2:59" ht="15.75" customHeight="1">
      <c r="B120" s="100" t="s">
        <v>17198</v>
      </c>
      <c r="C120" s="101" t="s">
        <v>682</v>
      </c>
      <c r="D120" s="101">
        <v>3</v>
      </c>
      <c r="E120" s="1752"/>
      <c r="F120" s="1752"/>
      <c r="G120" s="1752"/>
      <c r="H120" s="1752"/>
      <c r="I120" s="1752"/>
      <c r="J120" s="1752"/>
      <c r="K120" s="2493"/>
      <c r="L120" s="2381"/>
      <c r="M120" s="2495"/>
      <c r="N120" s="1752"/>
      <c r="O120" s="1752"/>
      <c r="P120" s="1752"/>
      <c r="Q120" s="1752"/>
      <c r="R120" s="1752"/>
      <c r="S120" s="2493"/>
      <c r="T120" s="2378"/>
      <c r="U120" s="2380" t="s">
        <v>10107</v>
      </c>
      <c r="V120" s="1752"/>
      <c r="W120" s="1752"/>
      <c r="X120" s="1752"/>
      <c r="Y120" s="2493"/>
      <c r="Z120" s="88"/>
      <c r="AA120" s="102" t="s">
        <v>10849</v>
      </c>
      <c r="AC120" s="258"/>
      <c r="AD120" s="1319">
        <f t="shared" si="36"/>
        <v>0</v>
      </c>
      <c r="AE120" s="258"/>
      <c r="AF120" s="337">
        <f t="shared" si="37"/>
        <v>0</v>
      </c>
      <c r="AG120" s="337">
        <f t="shared" si="19"/>
        <v>0</v>
      </c>
      <c r="AH120" s="337">
        <f t="shared" si="20"/>
        <v>0</v>
      </c>
      <c r="AI120" s="337">
        <f t="shared" si="21"/>
        <v>0</v>
      </c>
      <c r="AJ120" s="337">
        <f t="shared" si="22"/>
        <v>0</v>
      </c>
      <c r="AK120" s="337">
        <f t="shared" si="23"/>
        <v>0</v>
      </c>
      <c r="AL120" s="337">
        <f t="shared" si="24"/>
        <v>0</v>
      </c>
      <c r="AN120" s="337">
        <f t="shared" si="25"/>
        <v>0</v>
      </c>
      <c r="AO120" s="337">
        <f t="shared" si="26"/>
        <v>0</v>
      </c>
      <c r="AP120" s="337">
        <f t="shared" si="27"/>
        <v>0</v>
      </c>
      <c r="AQ120" s="337">
        <f t="shared" si="28"/>
        <v>0</v>
      </c>
      <c r="AR120" s="337">
        <f t="shared" si="29"/>
        <v>0</v>
      </c>
      <c r="AS120" s="337">
        <f t="shared" si="30"/>
        <v>0</v>
      </c>
      <c r="AT120" s="337">
        <f t="shared" si="31"/>
        <v>0</v>
      </c>
      <c r="AW120" s="337">
        <f t="shared" si="32"/>
        <v>0</v>
      </c>
      <c r="AX120" s="337">
        <f t="shared" si="33"/>
        <v>0</v>
      </c>
      <c r="AY120" s="337">
        <f t="shared" si="34"/>
        <v>0</v>
      </c>
      <c r="AZ120" s="337">
        <f t="shared" si="35"/>
        <v>0</v>
      </c>
      <c r="BA120" s="258"/>
      <c r="BB120" s="1453"/>
      <c r="BC120" s="1453"/>
      <c r="BD120" s="1453"/>
      <c r="BE120" s="1453"/>
      <c r="BF120" s="1453"/>
      <c r="BG120" s="1453"/>
    </row>
    <row r="121" spans="2:59" ht="15.75" customHeight="1">
      <c r="B121" s="100" t="s">
        <v>17199</v>
      </c>
      <c r="C121" s="101" t="s">
        <v>682</v>
      </c>
      <c r="D121" s="101">
        <v>3</v>
      </c>
      <c r="E121" s="1752"/>
      <c r="F121" s="1752"/>
      <c r="G121" s="1752"/>
      <c r="H121" s="1752"/>
      <c r="I121" s="1752"/>
      <c r="J121" s="1752"/>
      <c r="K121" s="2493"/>
      <c r="L121" s="2381"/>
      <c r="M121" s="2495"/>
      <c r="N121" s="1752"/>
      <c r="O121" s="1752"/>
      <c r="P121" s="1752"/>
      <c r="Q121" s="1752"/>
      <c r="R121" s="1752"/>
      <c r="S121" s="2493"/>
      <c r="T121" s="2378"/>
      <c r="U121" s="2380" t="s">
        <v>10107</v>
      </c>
      <c r="V121" s="1752"/>
      <c r="W121" s="1752"/>
      <c r="X121" s="1752"/>
      <c r="Y121" s="2493"/>
      <c r="Z121" s="88"/>
      <c r="AA121" s="102" t="s">
        <v>10850</v>
      </c>
      <c r="AC121" s="258"/>
      <c r="AD121" s="1319">
        <f t="shared" si="36"/>
        <v>0</v>
      </c>
      <c r="AE121" s="258"/>
      <c r="AF121" s="337">
        <f t="shared" si="37"/>
        <v>0</v>
      </c>
      <c r="AG121" s="337">
        <f t="shared" si="19"/>
        <v>0</v>
      </c>
      <c r="AH121" s="337">
        <f t="shared" si="20"/>
        <v>0</v>
      </c>
      <c r="AI121" s="337">
        <f t="shared" si="21"/>
        <v>0</v>
      </c>
      <c r="AJ121" s="337">
        <f t="shared" si="22"/>
        <v>0</v>
      </c>
      <c r="AK121" s="337">
        <f t="shared" si="23"/>
        <v>0</v>
      </c>
      <c r="AL121" s="337">
        <f t="shared" si="24"/>
        <v>0</v>
      </c>
      <c r="AN121" s="337">
        <f t="shared" si="25"/>
        <v>0</v>
      </c>
      <c r="AO121" s="337">
        <f t="shared" si="26"/>
        <v>0</v>
      </c>
      <c r="AP121" s="337">
        <f t="shared" si="27"/>
        <v>0</v>
      </c>
      <c r="AQ121" s="337">
        <f t="shared" si="28"/>
        <v>0</v>
      </c>
      <c r="AR121" s="337">
        <f t="shared" si="29"/>
        <v>0</v>
      </c>
      <c r="AS121" s="337">
        <f t="shared" si="30"/>
        <v>0</v>
      </c>
      <c r="AT121" s="337">
        <f t="shared" si="31"/>
        <v>0</v>
      </c>
      <c r="AW121" s="337">
        <f t="shared" si="32"/>
        <v>0</v>
      </c>
      <c r="AX121" s="337">
        <f t="shared" si="33"/>
        <v>0</v>
      </c>
      <c r="AY121" s="337">
        <f t="shared" si="34"/>
        <v>0</v>
      </c>
      <c r="AZ121" s="337">
        <f t="shared" si="35"/>
        <v>0</v>
      </c>
      <c r="BA121" s="258"/>
      <c r="BB121" s="1453"/>
      <c r="BC121" s="1453"/>
      <c r="BD121" s="1453"/>
      <c r="BE121" s="1453"/>
      <c r="BF121" s="1453"/>
      <c r="BG121" s="1453"/>
    </row>
    <row r="122" spans="2:59" ht="15.75" customHeight="1">
      <c r="B122" s="100" t="s">
        <v>17200</v>
      </c>
      <c r="C122" s="101" t="s">
        <v>682</v>
      </c>
      <c r="D122" s="101">
        <v>3</v>
      </c>
      <c r="E122" s="1752"/>
      <c r="F122" s="1752"/>
      <c r="G122" s="1752"/>
      <c r="H122" s="1752"/>
      <c r="I122" s="1752"/>
      <c r="J122" s="1752"/>
      <c r="K122" s="2493"/>
      <c r="L122" s="2381"/>
      <c r="M122" s="2495"/>
      <c r="N122" s="1752"/>
      <c r="O122" s="1752"/>
      <c r="P122" s="1752"/>
      <c r="Q122" s="1752"/>
      <c r="R122" s="1752"/>
      <c r="S122" s="2493"/>
      <c r="T122" s="2378"/>
      <c r="U122" s="2380" t="s">
        <v>10107</v>
      </c>
      <c r="V122" s="1752"/>
      <c r="W122" s="1752"/>
      <c r="X122" s="1752"/>
      <c r="Y122" s="2493"/>
      <c r="Z122" s="88"/>
      <c r="AA122" s="102" t="s">
        <v>10851</v>
      </c>
      <c r="AC122" s="258"/>
      <c r="AD122" s="1319">
        <f t="shared" si="36"/>
        <v>0</v>
      </c>
      <c r="AE122" s="258"/>
      <c r="AF122" s="337">
        <f t="shared" si="37"/>
        <v>0</v>
      </c>
      <c r="AG122" s="337">
        <f t="shared" si="19"/>
        <v>0</v>
      </c>
      <c r="AH122" s="337">
        <f t="shared" si="20"/>
        <v>0</v>
      </c>
      <c r="AI122" s="337">
        <f t="shared" si="21"/>
        <v>0</v>
      </c>
      <c r="AJ122" s="337">
        <f t="shared" si="22"/>
        <v>0</v>
      </c>
      <c r="AK122" s="337">
        <f t="shared" si="23"/>
        <v>0</v>
      </c>
      <c r="AL122" s="337">
        <f t="shared" si="24"/>
        <v>0</v>
      </c>
      <c r="AN122" s="337">
        <f t="shared" si="25"/>
        <v>0</v>
      </c>
      <c r="AO122" s="337">
        <f t="shared" si="26"/>
        <v>0</v>
      </c>
      <c r="AP122" s="337">
        <f t="shared" si="27"/>
        <v>0</v>
      </c>
      <c r="AQ122" s="337">
        <f t="shared" si="28"/>
        <v>0</v>
      </c>
      <c r="AR122" s="337">
        <f t="shared" si="29"/>
        <v>0</v>
      </c>
      <c r="AS122" s="337">
        <f t="shared" si="30"/>
        <v>0</v>
      </c>
      <c r="AT122" s="337">
        <f t="shared" si="31"/>
        <v>0</v>
      </c>
      <c r="AW122" s="337">
        <f t="shared" si="32"/>
        <v>0</v>
      </c>
      <c r="AX122" s="337">
        <f t="shared" si="33"/>
        <v>0</v>
      </c>
      <c r="AY122" s="337">
        <f t="shared" si="34"/>
        <v>0</v>
      </c>
      <c r="AZ122" s="337">
        <f t="shared" si="35"/>
        <v>0</v>
      </c>
      <c r="BA122" s="258"/>
      <c r="BB122" s="1453"/>
      <c r="BC122" s="1453"/>
      <c r="BD122" s="1453"/>
      <c r="BE122" s="1453"/>
      <c r="BF122" s="1453"/>
      <c r="BG122" s="1453"/>
    </row>
    <row r="123" spans="2:59" ht="15.75" customHeight="1">
      <c r="B123" s="100" t="s">
        <v>17201</v>
      </c>
      <c r="C123" s="101" t="s">
        <v>682</v>
      </c>
      <c r="D123" s="101">
        <v>3</v>
      </c>
      <c r="E123" s="1752"/>
      <c r="F123" s="1752"/>
      <c r="G123" s="1752"/>
      <c r="H123" s="1752"/>
      <c r="I123" s="1752"/>
      <c r="J123" s="1752"/>
      <c r="K123" s="2493"/>
      <c r="L123" s="2381"/>
      <c r="M123" s="2495"/>
      <c r="N123" s="1752"/>
      <c r="O123" s="1752"/>
      <c r="P123" s="1752"/>
      <c r="Q123" s="1752"/>
      <c r="R123" s="1752"/>
      <c r="S123" s="2493"/>
      <c r="T123" s="2378"/>
      <c r="U123" s="2380" t="s">
        <v>10107</v>
      </c>
      <c r="V123" s="1752"/>
      <c r="W123" s="1752"/>
      <c r="X123" s="1752"/>
      <c r="Y123" s="2493"/>
      <c r="Z123" s="88"/>
      <c r="AA123" s="102" t="s">
        <v>10852</v>
      </c>
      <c r="AC123" s="258"/>
      <c r="AD123" s="1319">
        <f t="shared" si="36"/>
        <v>0</v>
      </c>
      <c r="AE123" s="258"/>
      <c r="AF123" s="337">
        <f t="shared" si="37"/>
        <v>0</v>
      </c>
      <c r="AG123" s="337">
        <f t="shared" si="19"/>
        <v>0</v>
      </c>
      <c r="AH123" s="337">
        <f t="shared" si="20"/>
        <v>0</v>
      </c>
      <c r="AI123" s="337">
        <f t="shared" si="21"/>
        <v>0</v>
      </c>
      <c r="AJ123" s="337">
        <f t="shared" si="22"/>
        <v>0</v>
      </c>
      <c r="AK123" s="337">
        <f t="shared" si="23"/>
        <v>0</v>
      </c>
      <c r="AL123" s="337">
        <f t="shared" si="24"/>
        <v>0</v>
      </c>
      <c r="AN123" s="337">
        <f t="shared" si="25"/>
        <v>0</v>
      </c>
      <c r="AO123" s="337">
        <f t="shared" si="26"/>
        <v>0</v>
      </c>
      <c r="AP123" s="337">
        <f t="shared" si="27"/>
        <v>0</v>
      </c>
      <c r="AQ123" s="337">
        <f t="shared" si="28"/>
        <v>0</v>
      </c>
      <c r="AR123" s="337">
        <f t="shared" si="29"/>
        <v>0</v>
      </c>
      <c r="AS123" s="337">
        <f t="shared" si="30"/>
        <v>0</v>
      </c>
      <c r="AT123" s="337">
        <f t="shared" si="31"/>
        <v>0</v>
      </c>
      <c r="AW123" s="337">
        <f t="shared" si="32"/>
        <v>0</v>
      </c>
      <c r="AX123" s="337">
        <f t="shared" si="33"/>
        <v>0</v>
      </c>
      <c r="AY123" s="337">
        <f t="shared" si="34"/>
        <v>0</v>
      </c>
      <c r="AZ123" s="337">
        <f t="shared" si="35"/>
        <v>0</v>
      </c>
      <c r="BA123" s="258"/>
      <c r="BB123" s="1453"/>
      <c r="BC123" s="1453"/>
      <c r="BD123" s="1453"/>
      <c r="BE123" s="1453"/>
      <c r="BF123" s="1453"/>
      <c r="BG123" s="1453"/>
    </row>
    <row r="124" spans="2:59" ht="15.75" customHeight="1">
      <c r="B124" s="100" t="s">
        <v>17202</v>
      </c>
      <c r="C124" s="101" t="s">
        <v>682</v>
      </c>
      <c r="D124" s="101">
        <v>3</v>
      </c>
      <c r="E124" s="1752"/>
      <c r="F124" s="1752"/>
      <c r="G124" s="1752"/>
      <c r="H124" s="1752"/>
      <c r="I124" s="1752"/>
      <c r="J124" s="1752"/>
      <c r="K124" s="2493"/>
      <c r="L124" s="2381"/>
      <c r="M124" s="2495"/>
      <c r="N124" s="1752"/>
      <c r="O124" s="1752"/>
      <c r="P124" s="1752"/>
      <c r="Q124" s="1752"/>
      <c r="R124" s="1752"/>
      <c r="S124" s="2493"/>
      <c r="T124" s="2378"/>
      <c r="U124" s="2380" t="s">
        <v>10107</v>
      </c>
      <c r="V124" s="1752"/>
      <c r="W124" s="1752"/>
      <c r="X124" s="1752"/>
      <c r="Y124" s="2493"/>
      <c r="Z124" s="88"/>
      <c r="AA124" s="102" t="s">
        <v>10853</v>
      </c>
      <c r="AC124" s="258"/>
      <c r="AD124" s="1319">
        <f t="shared" si="36"/>
        <v>0</v>
      </c>
      <c r="AE124" s="258"/>
      <c r="AF124" s="337">
        <f t="shared" si="37"/>
        <v>0</v>
      </c>
      <c r="AG124" s="337">
        <f t="shared" si="19"/>
        <v>0</v>
      </c>
      <c r="AH124" s="337">
        <f t="shared" si="20"/>
        <v>0</v>
      </c>
      <c r="AI124" s="337">
        <f t="shared" si="21"/>
        <v>0</v>
      </c>
      <c r="AJ124" s="337">
        <f t="shared" si="22"/>
        <v>0</v>
      </c>
      <c r="AK124" s="337">
        <f t="shared" si="23"/>
        <v>0</v>
      </c>
      <c r="AL124" s="337">
        <f t="shared" si="24"/>
        <v>0</v>
      </c>
      <c r="AN124" s="337">
        <f t="shared" si="25"/>
        <v>0</v>
      </c>
      <c r="AO124" s="337">
        <f t="shared" si="26"/>
        <v>0</v>
      </c>
      <c r="AP124" s="337">
        <f t="shared" si="27"/>
        <v>0</v>
      </c>
      <c r="AQ124" s="337">
        <f t="shared" si="28"/>
        <v>0</v>
      </c>
      <c r="AR124" s="337">
        <f t="shared" si="29"/>
        <v>0</v>
      </c>
      <c r="AS124" s="337">
        <f t="shared" si="30"/>
        <v>0</v>
      </c>
      <c r="AT124" s="337">
        <f t="shared" si="31"/>
        <v>0</v>
      </c>
      <c r="AW124" s="337">
        <f t="shared" si="32"/>
        <v>0</v>
      </c>
      <c r="AX124" s="337">
        <f t="shared" si="33"/>
        <v>0</v>
      </c>
      <c r="AY124" s="337">
        <f t="shared" si="34"/>
        <v>0</v>
      </c>
      <c r="AZ124" s="337">
        <f t="shared" si="35"/>
        <v>0</v>
      </c>
      <c r="BA124" s="258"/>
      <c r="BB124" s="1453"/>
      <c r="BC124" s="1453"/>
      <c r="BD124" s="1453"/>
      <c r="BE124" s="1453"/>
      <c r="BF124" s="1453"/>
      <c r="BG124" s="1453"/>
    </row>
    <row r="125" spans="2:59" ht="15.75" customHeight="1">
      <c r="B125" s="100" t="s">
        <v>17203</v>
      </c>
      <c r="C125" s="101" t="s">
        <v>682</v>
      </c>
      <c r="D125" s="101">
        <v>3</v>
      </c>
      <c r="E125" s="1752"/>
      <c r="F125" s="1752"/>
      <c r="G125" s="1752"/>
      <c r="H125" s="1752"/>
      <c r="I125" s="1752"/>
      <c r="J125" s="1752"/>
      <c r="K125" s="2493"/>
      <c r="L125" s="2381"/>
      <c r="M125" s="2495"/>
      <c r="N125" s="1752"/>
      <c r="O125" s="1752"/>
      <c r="P125" s="1752"/>
      <c r="Q125" s="1752"/>
      <c r="R125" s="1752"/>
      <c r="S125" s="2493"/>
      <c r="T125" s="2378"/>
      <c r="U125" s="2380" t="s">
        <v>10107</v>
      </c>
      <c r="V125" s="1752"/>
      <c r="W125" s="1752"/>
      <c r="X125" s="1752"/>
      <c r="Y125" s="2493"/>
      <c r="Z125" s="88"/>
      <c r="AA125" s="102" t="s">
        <v>10854</v>
      </c>
      <c r="AC125" s="258"/>
      <c r="AD125" s="1319">
        <f t="shared" si="36"/>
        <v>0</v>
      </c>
      <c r="AE125" s="258"/>
      <c r="AF125" s="337">
        <f t="shared" si="37"/>
        <v>0</v>
      </c>
      <c r="AG125" s="337">
        <f t="shared" si="19"/>
        <v>0</v>
      </c>
      <c r="AH125" s="337">
        <f t="shared" si="20"/>
        <v>0</v>
      </c>
      <c r="AI125" s="337">
        <f t="shared" si="21"/>
        <v>0</v>
      </c>
      <c r="AJ125" s="337">
        <f t="shared" si="22"/>
        <v>0</v>
      </c>
      <c r="AK125" s="337">
        <f t="shared" si="23"/>
        <v>0</v>
      </c>
      <c r="AL125" s="337">
        <f t="shared" si="24"/>
        <v>0</v>
      </c>
      <c r="AN125" s="337">
        <f t="shared" si="25"/>
        <v>0</v>
      </c>
      <c r="AO125" s="337">
        <f t="shared" si="26"/>
        <v>0</v>
      </c>
      <c r="AP125" s="337">
        <f t="shared" si="27"/>
        <v>0</v>
      </c>
      <c r="AQ125" s="337">
        <f t="shared" si="28"/>
        <v>0</v>
      </c>
      <c r="AR125" s="337">
        <f t="shared" si="29"/>
        <v>0</v>
      </c>
      <c r="AS125" s="337">
        <f t="shared" si="30"/>
        <v>0</v>
      </c>
      <c r="AT125" s="337">
        <f t="shared" si="31"/>
        <v>0</v>
      </c>
      <c r="AW125" s="337">
        <f t="shared" si="32"/>
        <v>0</v>
      </c>
      <c r="AX125" s="337">
        <f t="shared" si="33"/>
        <v>0</v>
      </c>
      <c r="AY125" s="337">
        <f t="shared" si="34"/>
        <v>0</v>
      </c>
      <c r="AZ125" s="337">
        <f t="shared" si="35"/>
        <v>0</v>
      </c>
      <c r="BA125" s="258"/>
      <c r="BB125" s="1453"/>
      <c r="BC125" s="1453"/>
      <c r="BD125" s="1453"/>
      <c r="BE125" s="1453"/>
      <c r="BF125" s="1453"/>
      <c r="BG125" s="1453"/>
    </row>
    <row r="126" spans="2:59" ht="15.75" customHeight="1">
      <c r="B126" s="100" t="s">
        <v>17204</v>
      </c>
      <c r="C126" s="101" t="s">
        <v>682</v>
      </c>
      <c r="D126" s="101">
        <v>3</v>
      </c>
      <c r="E126" s="1752"/>
      <c r="F126" s="1752"/>
      <c r="G126" s="1752"/>
      <c r="H126" s="1752"/>
      <c r="I126" s="1752"/>
      <c r="J126" s="1752"/>
      <c r="K126" s="2493"/>
      <c r="L126" s="2381"/>
      <c r="M126" s="2495"/>
      <c r="N126" s="1752"/>
      <c r="O126" s="1752"/>
      <c r="P126" s="1752"/>
      <c r="Q126" s="1752"/>
      <c r="R126" s="1752"/>
      <c r="S126" s="2493"/>
      <c r="T126" s="2378"/>
      <c r="U126" s="2380" t="s">
        <v>10107</v>
      </c>
      <c r="V126" s="1752"/>
      <c r="W126" s="1752"/>
      <c r="X126" s="1752"/>
      <c r="Y126" s="2493"/>
      <c r="Z126" s="88"/>
      <c r="AA126" s="102" t="s">
        <v>10855</v>
      </c>
      <c r="AC126" s="258"/>
      <c r="AD126" s="1319">
        <f t="shared" si="36"/>
        <v>0</v>
      </c>
      <c r="AE126" s="258"/>
      <c r="AF126" s="337">
        <f t="shared" si="37"/>
        <v>0</v>
      </c>
      <c r="AG126" s="337">
        <f t="shared" si="19"/>
        <v>0</v>
      </c>
      <c r="AH126" s="337">
        <f t="shared" si="20"/>
        <v>0</v>
      </c>
      <c r="AI126" s="337">
        <f t="shared" si="21"/>
        <v>0</v>
      </c>
      <c r="AJ126" s="337">
        <f t="shared" si="22"/>
        <v>0</v>
      </c>
      <c r="AK126" s="337">
        <f t="shared" si="23"/>
        <v>0</v>
      </c>
      <c r="AL126" s="337">
        <f t="shared" si="24"/>
        <v>0</v>
      </c>
      <c r="AN126" s="337">
        <f t="shared" si="25"/>
        <v>0</v>
      </c>
      <c r="AO126" s="337">
        <f t="shared" si="26"/>
        <v>0</v>
      </c>
      <c r="AP126" s="337">
        <f t="shared" si="27"/>
        <v>0</v>
      </c>
      <c r="AQ126" s="337">
        <f t="shared" si="28"/>
        <v>0</v>
      </c>
      <c r="AR126" s="337">
        <f t="shared" si="29"/>
        <v>0</v>
      </c>
      <c r="AS126" s="337">
        <f t="shared" si="30"/>
        <v>0</v>
      </c>
      <c r="AT126" s="337">
        <f t="shared" si="31"/>
        <v>0</v>
      </c>
      <c r="AW126" s="337">
        <f t="shared" si="32"/>
        <v>0</v>
      </c>
      <c r="AX126" s="337">
        <f t="shared" si="33"/>
        <v>0</v>
      </c>
      <c r="AY126" s="337">
        <f t="shared" si="34"/>
        <v>0</v>
      </c>
      <c r="AZ126" s="337">
        <f t="shared" si="35"/>
        <v>0</v>
      </c>
      <c r="BA126" s="258"/>
      <c r="BB126" s="1453"/>
      <c r="BC126" s="1453"/>
      <c r="BD126" s="1453"/>
      <c r="BE126" s="1453"/>
      <c r="BF126" s="1453"/>
      <c r="BG126" s="1453"/>
    </row>
    <row r="127" spans="2:59" ht="15.75" customHeight="1">
      <c r="B127" s="100" t="s">
        <v>17205</v>
      </c>
      <c r="C127" s="101" t="s">
        <v>682</v>
      </c>
      <c r="D127" s="101">
        <v>3</v>
      </c>
      <c r="E127" s="1752"/>
      <c r="F127" s="1752"/>
      <c r="G127" s="1752"/>
      <c r="H127" s="1752"/>
      <c r="I127" s="1752"/>
      <c r="J127" s="1752"/>
      <c r="K127" s="2493"/>
      <c r="L127" s="2381"/>
      <c r="M127" s="2495"/>
      <c r="N127" s="1752"/>
      <c r="O127" s="1752"/>
      <c r="P127" s="1752"/>
      <c r="Q127" s="1752"/>
      <c r="R127" s="1752"/>
      <c r="S127" s="2493"/>
      <c r="T127" s="2378"/>
      <c r="U127" s="2380" t="s">
        <v>10107</v>
      </c>
      <c r="V127" s="1752"/>
      <c r="W127" s="1752"/>
      <c r="X127" s="1752"/>
      <c r="Y127" s="2493"/>
      <c r="Z127" s="88"/>
      <c r="AA127" s="102" t="s">
        <v>10856</v>
      </c>
      <c r="AC127" s="258"/>
      <c r="AD127" s="1319">
        <f t="shared" si="36"/>
        <v>0</v>
      </c>
      <c r="AE127" s="258"/>
      <c r="AF127" s="337">
        <f t="shared" si="37"/>
        <v>0</v>
      </c>
      <c r="AG127" s="337">
        <f t="shared" si="19"/>
        <v>0</v>
      </c>
      <c r="AH127" s="337">
        <f t="shared" si="20"/>
        <v>0</v>
      </c>
      <c r="AI127" s="337">
        <f t="shared" si="21"/>
        <v>0</v>
      </c>
      <c r="AJ127" s="337">
        <f t="shared" si="22"/>
        <v>0</v>
      </c>
      <c r="AK127" s="337">
        <f t="shared" si="23"/>
        <v>0</v>
      </c>
      <c r="AL127" s="337">
        <f t="shared" si="24"/>
        <v>0</v>
      </c>
      <c r="AN127" s="337">
        <f t="shared" si="25"/>
        <v>0</v>
      </c>
      <c r="AO127" s="337">
        <f t="shared" si="26"/>
        <v>0</v>
      </c>
      <c r="AP127" s="337">
        <f t="shared" si="27"/>
        <v>0</v>
      </c>
      <c r="AQ127" s="337">
        <f t="shared" si="28"/>
        <v>0</v>
      </c>
      <c r="AR127" s="337">
        <f t="shared" si="29"/>
        <v>0</v>
      </c>
      <c r="AS127" s="337">
        <f t="shared" si="30"/>
        <v>0</v>
      </c>
      <c r="AT127" s="337">
        <f t="shared" si="31"/>
        <v>0</v>
      </c>
      <c r="AW127" s="337">
        <f t="shared" si="32"/>
        <v>0</v>
      </c>
      <c r="AX127" s="337">
        <f t="shared" si="33"/>
        <v>0</v>
      </c>
      <c r="AY127" s="337">
        <f t="shared" si="34"/>
        <v>0</v>
      </c>
      <c r="AZ127" s="337">
        <f t="shared" si="35"/>
        <v>0</v>
      </c>
      <c r="BA127" s="258"/>
      <c r="BB127" s="1453"/>
      <c r="BC127" s="1453"/>
      <c r="BD127" s="1453"/>
      <c r="BE127" s="1453"/>
      <c r="BF127" s="1453"/>
      <c r="BG127" s="1453"/>
    </row>
    <row r="128" spans="2:59" ht="15.75" customHeight="1">
      <c r="B128" s="100" t="s">
        <v>17206</v>
      </c>
      <c r="C128" s="101" t="s">
        <v>682</v>
      </c>
      <c r="D128" s="101">
        <v>3</v>
      </c>
      <c r="E128" s="1752"/>
      <c r="F128" s="1752"/>
      <c r="G128" s="1752"/>
      <c r="H128" s="1752"/>
      <c r="I128" s="1752"/>
      <c r="J128" s="1752"/>
      <c r="K128" s="2493"/>
      <c r="L128" s="2381"/>
      <c r="M128" s="2495"/>
      <c r="N128" s="1752"/>
      <c r="O128" s="1752"/>
      <c r="P128" s="1752"/>
      <c r="Q128" s="1752"/>
      <c r="R128" s="1752"/>
      <c r="S128" s="2493"/>
      <c r="T128" s="2378"/>
      <c r="U128" s="2380" t="s">
        <v>10107</v>
      </c>
      <c r="V128" s="1752"/>
      <c r="W128" s="1752"/>
      <c r="X128" s="1752"/>
      <c r="Y128" s="2493"/>
      <c r="Z128" s="88"/>
      <c r="AA128" s="102" t="s">
        <v>10857</v>
      </c>
      <c r="AC128" s="258"/>
      <c r="AD128" s="1319">
        <f t="shared" si="36"/>
        <v>0</v>
      </c>
      <c r="AE128" s="258"/>
      <c r="AF128" s="337">
        <f t="shared" si="37"/>
        <v>0</v>
      </c>
      <c r="AG128" s="337">
        <f t="shared" si="19"/>
        <v>0</v>
      </c>
      <c r="AH128" s="337">
        <f t="shared" si="20"/>
        <v>0</v>
      </c>
      <c r="AI128" s="337">
        <f t="shared" si="21"/>
        <v>0</v>
      </c>
      <c r="AJ128" s="337">
        <f t="shared" si="22"/>
        <v>0</v>
      </c>
      <c r="AK128" s="337">
        <f t="shared" si="23"/>
        <v>0</v>
      </c>
      <c r="AL128" s="337">
        <f t="shared" si="24"/>
        <v>0</v>
      </c>
      <c r="AN128" s="337">
        <f t="shared" si="25"/>
        <v>0</v>
      </c>
      <c r="AO128" s="337">
        <f t="shared" si="26"/>
        <v>0</v>
      </c>
      <c r="AP128" s="337">
        <f t="shared" si="27"/>
        <v>0</v>
      </c>
      <c r="AQ128" s="337">
        <f t="shared" si="28"/>
        <v>0</v>
      </c>
      <c r="AR128" s="337">
        <f t="shared" si="29"/>
        <v>0</v>
      </c>
      <c r="AS128" s="337">
        <f t="shared" si="30"/>
        <v>0</v>
      </c>
      <c r="AT128" s="337">
        <f t="shared" si="31"/>
        <v>0</v>
      </c>
      <c r="AW128" s="337">
        <f t="shared" si="32"/>
        <v>0</v>
      </c>
      <c r="AX128" s="337">
        <f t="shared" si="33"/>
        <v>0</v>
      </c>
      <c r="AY128" s="337">
        <f t="shared" si="34"/>
        <v>0</v>
      </c>
      <c r="AZ128" s="337">
        <f t="shared" si="35"/>
        <v>0</v>
      </c>
      <c r="BA128" s="258"/>
      <c r="BB128" s="1453"/>
      <c r="BC128" s="1453"/>
      <c r="BD128" s="1453"/>
      <c r="BE128" s="1453"/>
      <c r="BF128" s="1453"/>
      <c r="BG128" s="1453"/>
    </row>
    <row r="129" spans="2:59" ht="15.75" customHeight="1">
      <c r="B129" s="100" t="s">
        <v>17207</v>
      </c>
      <c r="C129" s="101" t="s">
        <v>682</v>
      </c>
      <c r="D129" s="101">
        <v>3</v>
      </c>
      <c r="E129" s="1752"/>
      <c r="F129" s="1752"/>
      <c r="G129" s="1752"/>
      <c r="H129" s="1752"/>
      <c r="I129" s="1752"/>
      <c r="J129" s="1752"/>
      <c r="K129" s="2493"/>
      <c r="L129" s="2381"/>
      <c r="M129" s="2495"/>
      <c r="N129" s="1752"/>
      <c r="O129" s="1752"/>
      <c r="P129" s="1752"/>
      <c r="Q129" s="1752"/>
      <c r="R129" s="1752"/>
      <c r="S129" s="2493"/>
      <c r="T129" s="2378"/>
      <c r="U129" s="2380" t="s">
        <v>10107</v>
      </c>
      <c r="V129" s="1752"/>
      <c r="W129" s="1752"/>
      <c r="X129" s="1752"/>
      <c r="Y129" s="2493"/>
      <c r="Z129" s="88"/>
      <c r="AA129" s="102" t="s">
        <v>10858</v>
      </c>
      <c r="AC129" s="258"/>
      <c r="AD129" s="1319">
        <f t="shared" si="36"/>
        <v>0</v>
      </c>
      <c r="AE129" s="258"/>
      <c r="AF129" s="337">
        <f t="shared" si="37"/>
        <v>0</v>
      </c>
      <c r="AG129" s="337">
        <f t="shared" si="19"/>
        <v>0</v>
      </c>
      <c r="AH129" s="337">
        <f t="shared" si="20"/>
        <v>0</v>
      </c>
      <c r="AI129" s="337">
        <f t="shared" si="21"/>
        <v>0</v>
      </c>
      <c r="AJ129" s="337">
        <f t="shared" si="22"/>
        <v>0</v>
      </c>
      <c r="AK129" s="337">
        <f t="shared" si="23"/>
        <v>0</v>
      </c>
      <c r="AL129" s="337">
        <f t="shared" si="24"/>
        <v>0</v>
      </c>
      <c r="AN129" s="337">
        <f t="shared" si="25"/>
        <v>0</v>
      </c>
      <c r="AO129" s="337">
        <f t="shared" si="26"/>
        <v>0</v>
      </c>
      <c r="AP129" s="337">
        <f t="shared" si="27"/>
        <v>0</v>
      </c>
      <c r="AQ129" s="337">
        <f t="shared" si="28"/>
        <v>0</v>
      </c>
      <c r="AR129" s="337">
        <f t="shared" si="29"/>
        <v>0</v>
      </c>
      <c r="AS129" s="337">
        <f t="shared" si="30"/>
        <v>0</v>
      </c>
      <c r="AT129" s="337">
        <f t="shared" si="31"/>
        <v>0</v>
      </c>
      <c r="AW129" s="337">
        <f t="shared" si="32"/>
        <v>0</v>
      </c>
      <c r="AX129" s="337">
        <f t="shared" si="33"/>
        <v>0</v>
      </c>
      <c r="AY129" s="337">
        <f t="shared" si="34"/>
        <v>0</v>
      </c>
      <c r="AZ129" s="337">
        <f t="shared" si="35"/>
        <v>0</v>
      </c>
      <c r="BA129" s="258"/>
      <c r="BB129" s="1453"/>
      <c r="BC129" s="1453"/>
      <c r="BD129" s="1453"/>
      <c r="BE129" s="1453"/>
      <c r="BF129" s="1453"/>
      <c r="BG129" s="1453"/>
    </row>
    <row r="130" spans="2:59" ht="15.75" customHeight="1">
      <c r="B130" s="100" t="s">
        <v>17208</v>
      </c>
      <c r="C130" s="101" t="s">
        <v>682</v>
      </c>
      <c r="D130" s="101">
        <v>3</v>
      </c>
      <c r="E130" s="1752"/>
      <c r="F130" s="1752"/>
      <c r="G130" s="1752"/>
      <c r="H130" s="1752"/>
      <c r="I130" s="1752"/>
      <c r="J130" s="1752"/>
      <c r="K130" s="2493"/>
      <c r="L130" s="2381"/>
      <c r="M130" s="2495"/>
      <c r="N130" s="1752"/>
      <c r="O130" s="1752"/>
      <c r="P130" s="1752"/>
      <c r="Q130" s="1752"/>
      <c r="R130" s="1752"/>
      <c r="S130" s="2493"/>
      <c r="T130" s="2378"/>
      <c r="U130" s="2380" t="s">
        <v>10107</v>
      </c>
      <c r="V130" s="1752"/>
      <c r="W130" s="1752"/>
      <c r="X130" s="1752"/>
      <c r="Y130" s="2493"/>
      <c r="Z130" s="88"/>
      <c r="AA130" s="102" t="s">
        <v>10859</v>
      </c>
      <c r="AC130" s="258"/>
      <c r="AD130" s="1319">
        <f t="shared" si="36"/>
        <v>0</v>
      </c>
      <c r="AE130" s="258"/>
      <c r="AF130" s="337">
        <f t="shared" si="37"/>
        <v>0</v>
      </c>
      <c r="AG130" s="337">
        <f t="shared" si="19"/>
        <v>0</v>
      </c>
      <c r="AH130" s="337">
        <f t="shared" si="20"/>
        <v>0</v>
      </c>
      <c r="AI130" s="337">
        <f t="shared" si="21"/>
        <v>0</v>
      </c>
      <c r="AJ130" s="337">
        <f t="shared" si="22"/>
        <v>0</v>
      </c>
      <c r="AK130" s="337">
        <f t="shared" si="23"/>
        <v>0</v>
      </c>
      <c r="AL130" s="337">
        <f t="shared" si="24"/>
        <v>0</v>
      </c>
      <c r="AN130" s="337">
        <f t="shared" si="25"/>
        <v>0</v>
      </c>
      <c r="AO130" s="337">
        <f t="shared" si="26"/>
        <v>0</v>
      </c>
      <c r="AP130" s="337">
        <f t="shared" si="27"/>
        <v>0</v>
      </c>
      <c r="AQ130" s="337">
        <f t="shared" si="28"/>
        <v>0</v>
      </c>
      <c r="AR130" s="337">
        <f t="shared" si="29"/>
        <v>0</v>
      </c>
      <c r="AS130" s="337">
        <f t="shared" si="30"/>
        <v>0</v>
      </c>
      <c r="AT130" s="337">
        <f t="shared" si="31"/>
        <v>0</v>
      </c>
      <c r="AW130" s="337">
        <f t="shared" si="32"/>
        <v>0</v>
      </c>
      <c r="AX130" s="337">
        <f t="shared" si="33"/>
        <v>0</v>
      </c>
      <c r="AY130" s="337">
        <f t="shared" si="34"/>
        <v>0</v>
      </c>
      <c r="AZ130" s="337">
        <f t="shared" si="35"/>
        <v>0</v>
      </c>
      <c r="BA130" s="258"/>
      <c r="BB130" s="1453"/>
      <c r="BC130" s="1453"/>
      <c r="BD130" s="1453"/>
      <c r="BE130" s="1453"/>
      <c r="BF130" s="1453"/>
      <c r="BG130" s="1453"/>
    </row>
    <row r="131" spans="2:59" ht="15.75" customHeight="1">
      <c r="B131" s="100" t="s">
        <v>17209</v>
      </c>
      <c r="C131" s="101" t="s">
        <v>682</v>
      </c>
      <c r="D131" s="101">
        <v>3</v>
      </c>
      <c r="E131" s="1752"/>
      <c r="F131" s="1752"/>
      <c r="G131" s="1752"/>
      <c r="H131" s="1752"/>
      <c r="I131" s="1752"/>
      <c r="J131" s="1752"/>
      <c r="K131" s="2493"/>
      <c r="L131" s="2381"/>
      <c r="M131" s="2495"/>
      <c r="N131" s="1752"/>
      <c r="O131" s="1752"/>
      <c r="P131" s="1752"/>
      <c r="Q131" s="1752"/>
      <c r="R131" s="1752"/>
      <c r="S131" s="2493"/>
      <c r="T131" s="2378"/>
      <c r="U131" s="2380" t="s">
        <v>10107</v>
      </c>
      <c r="V131" s="1752"/>
      <c r="W131" s="1752"/>
      <c r="X131" s="1752"/>
      <c r="Y131" s="2493"/>
      <c r="Z131" s="88"/>
      <c r="AA131" s="102" t="s">
        <v>10860</v>
      </c>
      <c r="AC131" s="258"/>
      <c r="AD131" s="1319">
        <f t="shared" si="36"/>
        <v>0</v>
      </c>
      <c r="AE131" s="258"/>
      <c r="AF131" s="337">
        <f t="shared" si="37"/>
        <v>0</v>
      </c>
      <c r="AG131" s="337">
        <f t="shared" si="19"/>
        <v>0</v>
      </c>
      <c r="AH131" s="337">
        <f t="shared" si="20"/>
        <v>0</v>
      </c>
      <c r="AI131" s="337">
        <f t="shared" si="21"/>
        <v>0</v>
      </c>
      <c r="AJ131" s="337">
        <f t="shared" si="22"/>
        <v>0</v>
      </c>
      <c r="AK131" s="337">
        <f t="shared" si="23"/>
        <v>0</v>
      </c>
      <c r="AL131" s="337">
        <f t="shared" si="24"/>
        <v>0</v>
      </c>
      <c r="AN131" s="337">
        <f t="shared" si="25"/>
        <v>0</v>
      </c>
      <c r="AO131" s="337">
        <f t="shared" si="26"/>
        <v>0</v>
      </c>
      <c r="AP131" s="337">
        <f t="shared" si="27"/>
        <v>0</v>
      </c>
      <c r="AQ131" s="337">
        <f t="shared" si="28"/>
        <v>0</v>
      </c>
      <c r="AR131" s="337">
        <f t="shared" si="29"/>
        <v>0</v>
      </c>
      <c r="AS131" s="337">
        <f t="shared" si="30"/>
        <v>0</v>
      </c>
      <c r="AT131" s="337">
        <f t="shared" si="31"/>
        <v>0</v>
      </c>
      <c r="AW131" s="337">
        <f t="shared" si="32"/>
        <v>0</v>
      </c>
      <c r="AX131" s="337">
        <f t="shared" si="33"/>
        <v>0</v>
      </c>
      <c r="AY131" s="337">
        <f t="shared" si="34"/>
        <v>0</v>
      </c>
      <c r="AZ131" s="337">
        <f t="shared" si="35"/>
        <v>0</v>
      </c>
      <c r="BA131" s="258"/>
      <c r="BB131" s="1453"/>
      <c r="BC131" s="1453"/>
      <c r="BD131" s="1453"/>
      <c r="BE131" s="1453"/>
      <c r="BF131" s="1453"/>
      <c r="BG131" s="1453"/>
    </row>
    <row r="132" spans="2:59" ht="15.75" customHeight="1">
      <c r="B132" s="100" t="s">
        <v>17210</v>
      </c>
      <c r="C132" s="101" t="s">
        <v>682</v>
      </c>
      <c r="D132" s="101">
        <v>3</v>
      </c>
      <c r="E132" s="1752"/>
      <c r="F132" s="1752"/>
      <c r="G132" s="1752"/>
      <c r="H132" s="1752"/>
      <c r="I132" s="1752"/>
      <c r="J132" s="1752"/>
      <c r="K132" s="2493"/>
      <c r="L132" s="2381"/>
      <c r="M132" s="2495"/>
      <c r="N132" s="1752"/>
      <c r="O132" s="1752"/>
      <c r="P132" s="1752"/>
      <c r="Q132" s="1752"/>
      <c r="R132" s="1752"/>
      <c r="S132" s="2493"/>
      <c r="T132" s="2378"/>
      <c r="U132" s="2380" t="s">
        <v>10107</v>
      </c>
      <c r="V132" s="1752"/>
      <c r="W132" s="1752"/>
      <c r="X132" s="1752"/>
      <c r="Y132" s="2493"/>
      <c r="Z132" s="88"/>
      <c r="AA132" s="102" t="s">
        <v>10861</v>
      </c>
      <c r="AC132" s="258"/>
      <c r="AD132" s="1319">
        <f t="shared" si="36"/>
        <v>0</v>
      </c>
      <c r="AE132" s="258"/>
      <c r="AF132" s="337">
        <f t="shared" si="37"/>
        <v>0</v>
      </c>
      <c r="AG132" s="337">
        <f t="shared" si="19"/>
        <v>0</v>
      </c>
      <c r="AH132" s="337">
        <f t="shared" si="20"/>
        <v>0</v>
      </c>
      <c r="AI132" s="337">
        <f t="shared" si="21"/>
        <v>0</v>
      </c>
      <c r="AJ132" s="337">
        <f t="shared" si="22"/>
        <v>0</v>
      </c>
      <c r="AK132" s="337">
        <f t="shared" si="23"/>
        <v>0</v>
      </c>
      <c r="AL132" s="337">
        <f t="shared" si="24"/>
        <v>0</v>
      </c>
      <c r="AN132" s="337">
        <f t="shared" si="25"/>
        <v>0</v>
      </c>
      <c r="AO132" s="337">
        <f t="shared" si="26"/>
        <v>0</v>
      </c>
      <c r="AP132" s="337">
        <f t="shared" si="27"/>
        <v>0</v>
      </c>
      <c r="AQ132" s="337">
        <f t="shared" si="28"/>
        <v>0</v>
      </c>
      <c r="AR132" s="337">
        <f t="shared" si="29"/>
        <v>0</v>
      </c>
      <c r="AS132" s="337">
        <f t="shared" si="30"/>
        <v>0</v>
      </c>
      <c r="AT132" s="337">
        <f t="shared" si="31"/>
        <v>0</v>
      </c>
      <c r="AW132" s="337">
        <f t="shared" si="32"/>
        <v>0</v>
      </c>
      <c r="AX132" s="337">
        <f t="shared" si="33"/>
        <v>0</v>
      </c>
      <c r="AY132" s="337">
        <f t="shared" si="34"/>
        <v>0</v>
      </c>
      <c r="AZ132" s="337">
        <f t="shared" si="35"/>
        <v>0</v>
      </c>
      <c r="BA132" s="258"/>
      <c r="BB132" s="1453"/>
      <c r="BC132" s="1453"/>
      <c r="BD132" s="1453"/>
      <c r="BE132" s="1453"/>
      <c r="BF132" s="1453"/>
      <c r="BG132" s="1453"/>
    </row>
    <row r="133" spans="2:59" ht="15.75" customHeight="1">
      <c r="B133" s="100" t="s">
        <v>17211</v>
      </c>
      <c r="C133" s="101" t="s">
        <v>682</v>
      </c>
      <c r="D133" s="101">
        <v>3</v>
      </c>
      <c r="E133" s="1752"/>
      <c r="F133" s="1752"/>
      <c r="G133" s="1752"/>
      <c r="H133" s="1752"/>
      <c r="I133" s="1752"/>
      <c r="J133" s="1752"/>
      <c r="K133" s="2493"/>
      <c r="L133" s="2381"/>
      <c r="M133" s="2495"/>
      <c r="N133" s="1752"/>
      <c r="O133" s="1752"/>
      <c r="P133" s="1752"/>
      <c r="Q133" s="1752"/>
      <c r="R133" s="1752"/>
      <c r="S133" s="2493"/>
      <c r="T133" s="2378"/>
      <c r="U133" s="2380" t="s">
        <v>10107</v>
      </c>
      <c r="V133" s="1752"/>
      <c r="W133" s="1752"/>
      <c r="X133" s="1752"/>
      <c r="Y133" s="2493"/>
      <c r="Z133" s="88"/>
      <c r="AA133" s="102" t="s">
        <v>10862</v>
      </c>
      <c r="AC133" s="258"/>
      <c r="AD133" s="1319">
        <f t="shared" si="36"/>
        <v>0</v>
      </c>
      <c r="AE133" s="258"/>
      <c r="AF133" s="337">
        <f t="shared" si="37"/>
        <v>0</v>
      </c>
      <c r="AG133" s="337">
        <f t="shared" si="19"/>
        <v>0</v>
      </c>
      <c r="AH133" s="337">
        <f t="shared" si="20"/>
        <v>0</v>
      </c>
      <c r="AI133" s="337">
        <f t="shared" si="21"/>
        <v>0</v>
      </c>
      <c r="AJ133" s="337">
        <f t="shared" si="22"/>
        <v>0</v>
      </c>
      <c r="AK133" s="337">
        <f t="shared" si="23"/>
        <v>0</v>
      </c>
      <c r="AL133" s="337">
        <f t="shared" si="24"/>
        <v>0</v>
      </c>
      <c r="AN133" s="337">
        <f t="shared" si="25"/>
        <v>0</v>
      </c>
      <c r="AO133" s="337">
        <f t="shared" si="26"/>
        <v>0</v>
      </c>
      <c r="AP133" s="337">
        <f t="shared" si="27"/>
        <v>0</v>
      </c>
      <c r="AQ133" s="337">
        <f t="shared" si="28"/>
        <v>0</v>
      </c>
      <c r="AR133" s="337">
        <f t="shared" si="29"/>
        <v>0</v>
      </c>
      <c r="AS133" s="337">
        <f t="shared" si="30"/>
        <v>0</v>
      </c>
      <c r="AT133" s="337">
        <f t="shared" si="31"/>
        <v>0</v>
      </c>
      <c r="AW133" s="337">
        <f t="shared" si="32"/>
        <v>0</v>
      </c>
      <c r="AX133" s="337">
        <f t="shared" si="33"/>
        <v>0</v>
      </c>
      <c r="AY133" s="337">
        <f t="shared" si="34"/>
        <v>0</v>
      </c>
      <c r="AZ133" s="337">
        <f t="shared" si="35"/>
        <v>0</v>
      </c>
      <c r="BA133" s="258"/>
      <c r="BB133" s="1453"/>
      <c r="BC133" s="1453"/>
      <c r="BD133" s="1453"/>
      <c r="BE133" s="1453"/>
      <c r="BF133" s="1453"/>
      <c r="BG133" s="1453"/>
    </row>
    <row r="134" spans="2:59" ht="15.75" customHeight="1">
      <c r="B134" s="100" t="s">
        <v>17212</v>
      </c>
      <c r="C134" s="101" t="s">
        <v>682</v>
      </c>
      <c r="D134" s="101">
        <v>3</v>
      </c>
      <c r="E134" s="1752"/>
      <c r="F134" s="1752"/>
      <c r="G134" s="1752"/>
      <c r="H134" s="1752"/>
      <c r="I134" s="1752"/>
      <c r="J134" s="1752"/>
      <c r="K134" s="2493"/>
      <c r="L134" s="2381"/>
      <c r="M134" s="2495"/>
      <c r="N134" s="1752"/>
      <c r="O134" s="1752"/>
      <c r="P134" s="1752"/>
      <c r="Q134" s="1752"/>
      <c r="R134" s="1752"/>
      <c r="S134" s="2493"/>
      <c r="T134" s="2378"/>
      <c r="U134" s="2380" t="s">
        <v>10107</v>
      </c>
      <c r="V134" s="1752"/>
      <c r="W134" s="1752"/>
      <c r="X134" s="1752"/>
      <c r="Y134" s="2493"/>
      <c r="Z134" s="88"/>
      <c r="AA134" s="102" t="s">
        <v>10863</v>
      </c>
      <c r="AC134" s="258"/>
      <c r="AD134" s="1319">
        <f t="shared" si="36"/>
        <v>0</v>
      </c>
      <c r="AE134" s="258"/>
      <c r="AF134" s="337">
        <f t="shared" si="37"/>
        <v>0</v>
      </c>
      <c r="AG134" s="337">
        <f t="shared" si="19"/>
        <v>0</v>
      </c>
      <c r="AH134" s="337">
        <f t="shared" si="20"/>
        <v>0</v>
      </c>
      <c r="AI134" s="337">
        <f t="shared" si="21"/>
        <v>0</v>
      </c>
      <c r="AJ134" s="337">
        <f t="shared" si="22"/>
        <v>0</v>
      </c>
      <c r="AK134" s="337">
        <f t="shared" si="23"/>
        <v>0</v>
      </c>
      <c r="AL134" s="337">
        <f t="shared" si="24"/>
        <v>0</v>
      </c>
      <c r="AN134" s="337">
        <f t="shared" si="25"/>
        <v>0</v>
      </c>
      <c r="AO134" s="337">
        <f t="shared" si="26"/>
        <v>0</v>
      </c>
      <c r="AP134" s="337">
        <f t="shared" si="27"/>
        <v>0</v>
      </c>
      <c r="AQ134" s="337">
        <f t="shared" si="28"/>
        <v>0</v>
      </c>
      <c r="AR134" s="337">
        <f t="shared" si="29"/>
        <v>0</v>
      </c>
      <c r="AS134" s="337">
        <f t="shared" si="30"/>
        <v>0</v>
      </c>
      <c r="AT134" s="337">
        <f t="shared" si="31"/>
        <v>0</v>
      </c>
      <c r="AW134" s="337">
        <f t="shared" si="32"/>
        <v>0</v>
      </c>
      <c r="AX134" s="337">
        <f t="shared" si="33"/>
        <v>0</v>
      </c>
      <c r="AY134" s="337">
        <f t="shared" si="34"/>
        <v>0</v>
      </c>
      <c r="AZ134" s="337">
        <f t="shared" si="35"/>
        <v>0</v>
      </c>
      <c r="BA134" s="258"/>
      <c r="BB134" s="1453"/>
      <c r="BC134" s="1453"/>
      <c r="BD134" s="1453"/>
      <c r="BE134" s="1453"/>
      <c r="BF134" s="1453"/>
      <c r="BG134" s="1453"/>
    </row>
    <row r="135" spans="2:59" ht="15.75" customHeight="1">
      <c r="B135" s="100" t="s">
        <v>17213</v>
      </c>
      <c r="C135" s="101" t="s">
        <v>682</v>
      </c>
      <c r="D135" s="101">
        <v>3</v>
      </c>
      <c r="E135" s="1752"/>
      <c r="F135" s="1752"/>
      <c r="G135" s="1752"/>
      <c r="H135" s="1752"/>
      <c r="I135" s="1752"/>
      <c r="J135" s="1752"/>
      <c r="K135" s="2493"/>
      <c r="L135" s="2381"/>
      <c r="M135" s="2495"/>
      <c r="N135" s="1752"/>
      <c r="O135" s="1752"/>
      <c r="P135" s="1752"/>
      <c r="Q135" s="1752"/>
      <c r="R135" s="1752"/>
      <c r="S135" s="2493"/>
      <c r="T135" s="2378"/>
      <c r="U135" s="2380" t="s">
        <v>10107</v>
      </c>
      <c r="V135" s="1752"/>
      <c r="W135" s="1752"/>
      <c r="X135" s="1752"/>
      <c r="Y135" s="2493"/>
      <c r="Z135" s="88"/>
      <c r="AA135" s="102" t="s">
        <v>10864</v>
      </c>
      <c r="AC135" s="258"/>
      <c r="AD135" s="1319">
        <f t="shared" si="36"/>
        <v>0</v>
      </c>
      <c r="AE135" s="258"/>
      <c r="AF135" s="337">
        <f t="shared" si="37"/>
        <v>0</v>
      </c>
      <c r="AG135" s="337">
        <f t="shared" si="19"/>
        <v>0</v>
      </c>
      <c r="AH135" s="337">
        <f t="shared" si="20"/>
        <v>0</v>
      </c>
      <c r="AI135" s="337">
        <f t="shared" si="21"/>
        <v>0</v>
      </c>
      <c r="AJ135" s="337">
        <f t="shared" si="22"/>
        <v>0</v>
      </c>
      <c r="AK135" s="337">
        <f t="shared" si="23"/>
        <v>0</v>
      </c>
      <c r="AL135" s="337">
        <f t="shared" si="24"/>
        <v>0</v>
      </c>
      <c r="AN135" s="337">
        <f t="shared" si="25"/>
        <v>0</v>
      </c>
      <c r="AO135" s="337">
        <f t="shared" si="26"/>
        <v>0</v>
      </c>
      <c r="AP135" s="337">
        <f t="shared" si="27"/>
        <v>0</v>
      </c>
      <c r="AQ135" s="337">
        <f t="shared" si="28"/>
        <v>0</v>
      </c>
      <c r="AR135" s="337">
        <f t="shared" si="29"/>
        <v>0</v>
      </c>
      <c r="AS135" s="337">
        <f t="shared" si="30"/>
        <v>0</v>
      </c>
      <c r="AT135" s="337">
        <f t="shared" si="31"/>
        <v>0</v>
      </c>
      <c r="AW135" s="337">
        <f t="shared" si="32"/>
        <v>0</v>
      </c>
      <c r="AX135" s="337">
        <f t="shared" si="33"/>
        <v>0</v>
      </c>
      <c r="AY135" s="337">
        <f t="shared" si="34"/>
        <v>0</v>
      </c>
      <c r="AZ135" s="337">
        <f t="shared" si="35"/>
        <v>0</v>
      </c>
      <c r="BA135" s="258"/>
      <c r="BB135" s="1453"/>
      <c r="BC135" s="1453"/>
      <c r="BD135" s="1453"/>
      <c r="BE135" s="1453"/>
      <c r="BF135" s="1453"/>
      <c r="BG135" s="1453"/>
    </row>
    <row r="136" spans="2:59" ht="15.75" customHeight="1">
      <c r="B136" s="100" t="s">
        <v>17214</v>
      </c>
      <c r="C136" s="101" t="s">
        <v>682</v>
      </c>
      <c r="D136" s="101">
        <v>3</v>
      </c>
      <c r="E136" s="1752"/>
      <c r="F136" s="1752"/>
      <c r="G136" s="1752"/>
      <c r="H136" s="1752"/>
      <c r="I136" s="1752"/>
      <c r="J136" s="1752"/>
      <c r="K136" s="2493"/>
      <c r="L136" s="2381"/>
      <c r="M136" s="2495"/>
      <c r="N136" s="1752"/>
      <c r="O136" s="1752"/>
      <c r="P136" s="1752"/>
      <c r="Q136" s="1752"/>
      <c r="R136" s="1752"/>
      <c r="S136" s="2493"/>
      <c r="T136" s="2378"/>
      <c r="U136" s="2380" t="s">
        <v>10107</v>
      </c>
      <c r="V136" s="1752"/>
      <c r="W136" s="1752"/>
      <c r="X136" s="1752"/>
      <c r="Y136" s="2493"/>
      <c r="Z136" s="88"/>
      <c r="AA136" s="102" t="s">
        <v>10865</v>
      </c>
      <c r="AC136" s="258"/>
      <c r="AD136" s="1319">
        <f t="shared" si="36"/>
        <v>0</v>
      </c>
      <c r="AE136" s="258"/>
      <c r="AF136" s="337">
        <f t="shared" si="37"/>
        <v>0</v>
      </c>
      <c r="AG136" s="337">
        <f t="shared" si="19"/>
        <v>0</v>
      </c>
      <c r="AH136" s="337">
        <f t="shared" si="20"/>
        <v>0</v>
      </c>
      <c r="AI136" s="337">
        <f t="shared" si="21"/>
        <v>0</v>
      </c>
      <c r="AJ136" s="337">
        <f t="shared" si="22"/>
        <v>0</v>
      </c>
      <c r="AK136" s="337">
        <f t="shared" si="23"/>
        <v>0</v>
      </c>
      <c r="AL136" s="337">
        <f t="shared" si="24"/>
        <v>0</v>
      </c>
      <c r="AN136" s="337">
        <f t="shared" si="25"/>
        <v>0</v>
      </c>
      <c r="AO136" s="337">
        <f t="shared" si="26"/>
        <v>0</v>
      </c>
      <c r="AP136" s="337">
        <f t="shared" si="27"/>
        <v>0</v>
      </c>
      <c r="AQ136" s="337">
        <f t="shared" si="28"/>
        <v>0</v>
      </c>
      <c r="AR136" s="337">
        <f t="shared" si="29"/>
        <v>0</v>
      </c>
      <c r="AS136" s="337">
        <f t="shared" si="30"/>
        <v>0</v>
      </c>
      <c r="AT136" s="337">
        <f t="shared" si="31"/>
        <v>0</v>
      </c>
      <c r="AW136" s="337">
        <f t="shared" si="32"/>
        <v>0</v>
      </c>
      <c r="AX136" s="337">
        <f t="shared" si="33"/>
        <v>0</v>
      </c>
      <c r="AY136" s="337">
        <f t="shared" si="34"/>
        <v>0</v>
      </c>
      <c r="AZ136" s="337">
        <f t="shared" si="35"/>
        <v>0</v>
      </c>
      <c r="BA136" s="258"/>
      <c r="BB136" s="1453"/>
      <c r="BC136" s="1453"/>
      <c r="BD136" s="1453"/>
      <c r="BE136" s="1453"/>
      <c r="BF136" s="1453"/>
      <c r="BG136" s="1453"/>
    </row>
    <row r="137" spans="2:59" ht="15.75" customHeight="1">
      <c r="B137" s="100" t="s">
        <v>17215</v>
      </c>
      <c r="C137" s="101" t="s">
        <v>682</v>
      </c>
      <c r="D137" s="101">
        <v>3</v>
      </c>
      <c r="E137" s="1752"/>
      <c r="F137" s="1752"/>
      <c r="G137" s="1752"/>
      <c r="H137" s="1752"/>
      <c r="I137" s="1752"/>
      <c r="J137" s="1752"/>
      <c r="K137" s="2493"/>
      <c r="L137" s="2381"/>
      <c r="M137" s="2495"/>
      <c r="N137" s="1752"/>
      <c r="O137" s="1752"/>
      <c r="P137" s="1752"/>
      <c r="Q137" s="1752"/>
      <c r="R137" s="1752"/>
      <c r="S137" s="2493"/>
      <c r="T137" s="2378"/>
      <c r="U137" s="2380" t="s">
        <v>10107</v>
      </c>
      <c r="V137" s="1752"/>
      <c r="W137" s="1752"/>
      <c r="X137" s="1752"/>
      <c r="Y137" s="2493"/>
      <c r="Z137" s="88"/>
      <c r="AA137" s="102" t="s">
        <v>10866</v>
      </c>
      <c r="AC137" s="258"/>
      <c r="AD137" s="1319">
        <f t="shared" si="36"/>
        <v>0</v>
      </c>
      <c r="AE137" s="258"/>
      <c r="AF137" s="337">
        <f t="shared" si="37"/>
        <v>0</v>
      </c>
      <c r="AG137" s="337">
        <f t="shared" ref="AG137:AG200" si="38" xml:space="preserve"> IF(SUM($E137:$K137,$M137:$S137,$V137:$Y137)&gt;0,IF( ISNUMBER(F137 ), 0, 1 ),0)</f>
        <v>0</v>
      </c>
      <c r="AH137" s="337">
        <f t="shared" ref="AH137:AH200" si="39" xml:space="preserve"> IF(SUM($E137:$K137,$M137:$S137,$V137:$Y137)&gt;0,IF( ISNUMBER(G137 ), 0, 1 ),0)</f>
        <v>0</v>
      </c>
      <c r="AI137" s="337">
        <f t="shared" ref="AI137:AI200" si="40" xml:space="preserve"> IF(SUM($E137:$K137,$M137:$S137,$V137:$Y137)&gt;0,IF( ISNUMBER(H137 ), 0, 1 ),0)</f>
        <v>0</v>
      </c>
      <c r="AJ137" s="337">
        <f t="shared" ref="AJ137:AJ200" si="41" xml:space="preserve"> IF(SUM($E137:$K137,$M137:$S137,$V137:$Y137)&gt;0,IF( ISNUMBER(I137 ), 0, 1 ),0)</f>
        <v>0</v>
      </c>
      <c r="AK137" s="337">
        <f t="shared" ref="AK137:AK200" si="42" xml:space="preserve"> IF(SUM($E137:$K137,$M137:$S137,$V137:$Y137)&gt;0,IF( ISNUMBER(J137 ), 0, 1 ),0)</f>
        <v>0</v>
      </c>
      <c r="AL137" s="337">
        <f t="shared" ref="AL137:AL200" si="43" xml:space="preserve"> IF(SUM($E137:$K137,$M137:$S137,$V137:$Y137)&gt;0,IF( ISNUMBER(K137 ), 0, 1 ),0)</f>
        <v>0</v>
      </c>
      <c r="AN137" s="337">
        <f t="shared" ref="AN137:AN200" si="44" xml:space="preserve"> IF(SUM($E137:$K137,$M137:$S137,$V137:$Y137)&gt;0,IF( ISNUMBER(M137 ), 0, 1 ),0)</f>
        <v>0</v>
      </c>
      <c r="AO137" s="337">
        <f t="shared" ref="AO137:AO200" si="45" xml:space="preserve"> IF(SUM($E137:$K137,$M137:$S137,$V137:$Y137)&gt;0,IF( ISNUMBER(N137 ), 0, 1 ),0)</f>
        <v>0</v>
      </c>
      <c r="AP137" s="337">
        <f t="shared" ref="AP137:AP200" si="46" xml:space="preserve"> IF(SUM($E137:$K137,$M137:$S137,$V137:$Y137)&gt;0,IF( ISNUMBER(O137 ), 0, 1 ),0)</f>
        <v>0</v>
      </c>
      <c r="AQ137" s="337">
        <f t="shared" ref="AQ137:AQ200" si="47" xml:space="preserve"> IF(SUM($E137:$K137,$M137:$S137,$V137:$Y137)&gt;0,IF( ISNUMBER(P137 ), 0, 1 ),0)</f>
        <v>0</v>
      </c>
      <c r="AR137" s="337">
        <f t="shared" ref="AR137:AR200" si="48" xml:space="preserve"> IF(SUM($E137:$K137,$M137:$S137,$V137:$Y137)&gt;0,IF( ISNUMBER(Q137 ), 0, 1 ),0)</f>
        <v>0</v>
      </c>
      <c r="AS137" s="337">
        <f t="shared" ref="AS137:AS200" si="49" xml:space="preserve"> IF(SUM($E137:$K137,$M137:$S137,$V137:$Y137)&gt;0,IF( ISNUMBER(R137 ), 0, 1 ),0)</f>
        <v>0</v>
      </c>
      <c r="AT137" s="337">
        <f t="shared" ref="AT137:AT200" si="50" xml:space="preserve"> IF(SUM($E137:$K137,$M137:$S137,$V137:$Y137)&gt;0,IF( ISNUMBER(S137 ), 0, 1 ),0)</f>
        <v>0</v>
      </c>
      <c r="AW137" s="337">
        <f t="shared" ref="AW137:AW200" si="51" xml:space="preserve"> IF(SUM($E137:$K137,$M137:$S137,$V137:$Y137)&gt;0,IF( ISNUMBER(V137 ), 0, 1 ),0)</f>
        <v>0</v>
      </c>
      <c r="AX137" s="337">
        <f t="shared" ref="AX137:AX200" si="52" xml:space="preserve"> IF(SUM($E137:$K137,$M137:$S137,$V137:$Y137)&gt;0,IF( ISNUMBER(W137 ), 0, 1 ),0)</f>
        <v>0</v>
      </c>
      <c r="AY137" s="337">
        <f t="shared" ref="AY137:AY200" si="53" xml:space="preserve"> IF(SUM($E137:$K137,$M137:$S137,$V137:$Y137)&gt;0,IF( ISNUMBER(X137 ), 0, 1 ),0)</f>
        <v>0</v>
      </c>
      <c r="AZ137" s="337">
        <f t="shared" ref="AZ137:AZ200" si="54" xml:space="preserve"> IF(SUM($E137:$K137,$M137:$S137,$V137:$Y137)&gt;0,IF( ISNUMBER(Y137 ), 0, 1 ),0)</f>
        <v>0</v>
      </c>
      <c r="BA137" s="258"/>
      <c r="BB137" s="1453"/>
      <c r="BC137" s="1453"/>
      <c r="BD137" s="1453"/>
      <c r="BE137" s="1453"/>
      <c r="BF137" s="1453"/>
      <c r="BG137" s="1453"/>
    </row>
    <row r="138" spans="2:59" ht="15.75" customHeight="1">
      <c r="B138" s="100" t="s">
        <v>17216</v>
      </c>
      <c r="C138" s="101" t="s">
        <v>682</v>
      </c>
      <c r="D138" s="101">
        <v>3</v>
      </c>
      <c r="E138" s="1752"/>
      <c r="F138" s="1752"/>
      <c r="G138" s="1752"/>
      <c r="H138" s="1752"/>
      <c r="I138" s="1752"/>
      <c r="J138" s="1752"/>
      <c r="K138" s="2493"/>
      <c r="L138" s="2381"/>
      <c r="M138" s="2495"/>
      <c r="N138" s="1752"/>
      <c r="O138" s="1752"/>
      <c r="P138" s="1752"/>
      <c r="Q138" s="1752"/>
      <c r="R138" s="1752"/>
      <c r="S138" s="2493"/>
      <c r="T138" s="2378"/>
      <c r="U138" s="2380" t="s">
        <v>10107</v>
      </c>
      <c r="V138" s="1752"/>
      <c r="W138" s="1752"/>
      <c r="X138" s="1752"/>
      <c r="Y138" s="2493"/>
      <c r="Z138" s="88"/>
      <c r="AA138" s="102" t="s">
        <v>10867</v>
      </c>
      <c r="AC138" s="258"/>
      <c r="AD138" s="1319">
        <f t="shared" ref="AD138:AD201" si="55">IF( SUM( AF138:AZ138 ) = 0, 0, $AF$5 )</f>
        <v>0</v>
      </c>
      <c r="AE138" s="258"/>
      <c r="AF138" s="337">
        <f t="shared" ref="AF138:AF201" si="56" xml:space="preserve"> IF(SUM($E138:$K138,$M138:$S138,$V138:$Y138)&gt;0,IF( ISNUMBER(E138 ), 0, 1 ),0)</f>
        <v>0</v>
      </c>
      <c r="AG138" s="337">
        <f t="shared" si="38"/>
        <v>0</v>
      </c>
      <c r="AH138" s="337">
        <f t="shared" si="39"/>
        <v>0</v>
      </c>
      <c r="AI138" s="337">
        <f t="shared" si="40"/>
        <v>0</v>
      </c>
      <c r="AJ138" s="337">
        <f t="shared" si="41"/>
        <v>0</v>
      </c>
      <c r="AK138" s="337">
        <f t="shared" si="42"/>
        <v>0</v>
      </c>
      <c r="AL138" s="337">
        <f t="shared" si="43"/>
        <v>0</v>
      </c>
      <c r="AN138" s="337">
        <f t="shared" si="44"/>
        <v>0</v>
      </c>
      <c r="AO138" s="337">
        <f t="shared" si="45"/>
        <v>0</v>
      </c>
      <c r="AP138" s="337">
        <f t="shared" si="46"/>
        <v>0</v>
      </c>
      <c r="AQ138" s="337">
        <f t="shared" si="47"/>
        <v>0</v>
      </c>
      <c r="AR138" s="337">
        <f t="shared" si="48"/>
        <v>0</v>
      </c>
      <c r="AS138" s="337">
        <f t="shared" si="49"/>
        <v>0</v>
      </c>
      <c r="AT138" s="337">
        <f t="shared" si="50"/>
        <v>0</v>
      </c>
      <c r="AW138" s="337">
        <f t="shared" si="51"/>
        <v>0</v>
      </c>
      <c r="AX138" s="337">
        <f t="shared" si="52"/>
        <v>0</v>
      </c>
      <c r="AY138" s="337">
        <f t="shared" si="53"/>
        <v>0</v>
      </c>
      <c r="AZ138" s="337">
        <f t="shared" si="54"/>
        <v>0</v>
      </c>
      <c r="BA138" s="258"/>
      <c r="BB138" s="1453"/>
      <c r="BC138" s="1453"/>
      <c r="BD138" s="1453"/>
      <c r="BE138" s="1453"/>
      <c r="BF138" s="1453"/>
      <c r="BG138" s="1453"/>
    </row>
    <row r="139" spans="2:59" ht="15.75" customHeight="1">
      <c r="B139" s="100" t="s">
        <v>17217</v>
      </c>
      <c r="C139" s="101" t="s">
        <v>682</v>
      </c>
      <c r="D139" s="101">
        <v>3</v>
      </c>
      <c r="E139" s="1752"/>
      <c r="F139" s="1752"/>
      <c r="G139" s="1752"/>
      <c r="H139" s="1752"/>
      <c r="I139" s="1752"/>
      <c r="J139" s="1752"/>
      <c r="K139" s="2493"/>
      <c r="L139" s="2381"/>
      <c r="M139" s="2495"/>
      <c r="N139" s="1752"/>
      <c r="O139" s="1752"/>
      <c r="P139" s="1752"/>
      <c r="Q139" s="1752"/>
      <c r="R139" s="1752"/>
      <c r="S139" s="2493"/>
      <c r="T139" s="2378"/>
      <c r="U139" s="2380" t="s">
        <v>10107</v>
      </c>
      <c r="V139" s="1752"/>
      <c r="W139" s="1752"/>
      <c r="X139" s="1752"/>
      <c r="Y139" s="2493"/>
      <c r="Z139" s="88"/>
      <c r="AA139" s="102" t="s">
        <v>10868</v>
      </c>
      <c r="AC139" s="258"/>
      <c r="AD139" s="1319">
        <f t="shared" si="55"/>
        <v>0</v>
      </c>
      <c r="AE139" s="258"/>
      <c r="AF139" s="337">
        <f t="shared" si="56"/>
        <v>0</v>
      </c>
      <c r="AG139" s="337">
        <f t="shared" si="38"/>
        <v>0</v>
      </c>
      <c r="AH139" s="337">
        <f t="shared" si="39"/>
        <v>0</v>
      </c>
      <c r="AI139" s="337">
        <f t="shared" si="40"/>
        <v>0</v>
      </c>
      <c r="AJ139" s="337">
        <f t="shared" si="41"/>
        <v>0</v>
      </c>
      <c r="AK139" s="337">
        <f t="shared" si="42"/>
        <v>0</v>
      </c>
      <c r="AL139" s="337">
        <f t="shared" si="43"/>
        <v>0</v>
      </c>
      <c r="AN139" s="337">
        <f t="shared" si="44"/>
        <v>0</v>
      </c>
      <c r="AO139" s="337">
        <f t="shared" si="45"/>
        <v>0</v>
      </c>
      <c r="AP139" s="337">
        <f t="shared" si="46"/>
        <v>0</v>
      </c>
      <c r="AQ139" s="337">
        <f t="shared" si="47"/>
        <v>0</v>
      </c>
      <c r="AR139" s="337">
        <f t="shared" si="48"/>
        <v>0</v>
      </c>
      <c r="AS139" s="337">
        <f t="shared" si="49"/>
        <v>0</v>
      </c>
      <c r="AT139" s="337">
        <f t="shared" si="50"/>
        <v>0</v>
      </c>
      <c r="AW139" s="337">
        <f t="shared" si="51"/>
        <v>0</v>
      </c>
      <c r="AX139" s="337">
        <f t="shared" si="52"/>
        <v>0</v>
      </c>
      <c r="AY139" s="337">
        <f t="shared" si="53"/>
        <v>0</v>
      </c>
      <c r="AZ139" s="337">
        <f t="shared" si="54"/>
        <v>0</v>
      </c>
      <c r="BA139" s="258"/>
      <c r="BB139" s="1453"/>
      <c r="BC139" s="1453"/>
      <c r="BD139" s="1453"/>
      <c r="BE139" s="1453"/>
      <c r="BF139" s="1453"/>
      <c r="BG139" s="1453"/>
    </row>
    <row r="140" spans="2:59" ht="15.75" customHeight="1">
      <c r="B140" s="100" t="s">
        <v>17218</v>
      </c>
      <c r="C140" s="101" t="s">
        <v>682</v>
      </c>
      <c r="D140" s="101">
        <v>3</v>
      </c>
      <c r="E140" s="1752"/>
      <c r="F140" s="1752"/>
      <c r="G140" s="1752"/>
      <c r="H140" s="1752"/>
      <c r="I140" s="1752"/>
      <c r="J140" s="1752"/>
      <c r="K140" s="2493"/>
      <c r="L140" s="2381"/>
      <c r="M140" s="2495"/>
      <c r="N140" s="1752"/>
      <c r="O140" s="1752"/>
      <c r="P140" s="1752"/>
      <c r="Q140" s="1752"/>
      <c r="R140" s="1752"/>
      <c r="S140" s="2493"/>
      <c r="T140" s="2378"/>
      <c r="U140" s="2380" t="s">
        <v>10107</v>
      </c>
      <c r="V140" s="1752"/>
      <c r="W140" s="1752"/>
      <c r="X140" s="1752"/>
      <c r="Y140" s="2493"/>
      <c r="Z140" s="88"/>
      <c r="AA140" s="102" t="s">
        <v>10869</v>
      </c>
      <c r="AC140" s="258"/>
      <c r="AD140" s="1319">
        <f t="shared" si="55"/>
        <v>0</v>
      </c>
      <c r="AE140" s="258"/>
      <c r="AF140" s="337">
        <f t="shared" si="56"/>
        <v>0</v>
      </c>
      <c r="AG140" s="337">
        <f t="shared" si="38"/>
        <v>0</v>
      </c>
      <c r="AH140" s="337">
        <f t="shared" si="39"/>
        <v>0</v>
      </c>
      <c r="AI140" s="337">
        <f t="shared" si="40"/>
        <v>0</v>
      </c>
      <c r="AJ140" s="337">
        <f t="shared" si="41"/>
        <v>0</v>
      </c>
      <c r="AK140" s="337">
        <f t="shared" si="42"/>
        <v>0</v>
      </c>
      <c r="AL140" s="337">
        <f t="shared" si="43"/>
        <v>0</v>
      </c>
      <c r="AN140" s="337">
        <f t="shared" si="44"/>
        <v>0</v>
      </c>
      <c r="AO140" s="337">
        <f t="shared" si="45"/>
        <v>0</v>
      </c>
      <c r="AP140" s="337">
        <f t="shared" si="46"/>
        <v>0</v>
      </c>
      <c r="AQ140" s="337">
        <f t="shared" si="47"/>
        <v>0</v>
      </c>
      <c r="AR140" s="337">
        <f t="shared" si="48"/>
        <v>0</v>
      </c>
      <c r="AS140" s="337">
        <f t="shared" si="49"/>
        <v>0</v>
      </c>
      <c r="AT140" s="337">
        <f t="shared" si="50"/>
        <v>0</v>
      </c>
      <c r="AW140" s="337">
        <f t="shared" si="51"/>
        <v>0</v>
      </c>
      <c r="AX140" s="337">
        <f t="shared" si="52"/>
        <v>0</v>
      </c>
      <c r="AY140" s="337">
        <f t="shared" si="53"/>
        <v>0</v>
      </c>
      <c r="AZ140" s="337">
        <f t="shared" si="54"/>
        <v>0</v>
      </c>
      <c r="BA140" s="258"/>
      <c r="BB140" s="1453"/>
      <c r="BC140" s="1453"/>
      <c r="BD140" s="1453"/>
      <c r="BE140" s="1453"/>
      <c r="BF140" s="1453"/>
      <c r="BG140" s="1453"/>
    </row>
    <row r="141" spans="2:59" ht="15.75" customHeight="1">
      <c r="B141" s="100" t="s">
        <v>17219</v>
      </c>
      <c r="C141" s="101" t="s">
        <v>682</v>
      </c>
      <c r="D141" s="101">
        <v>3</v>
      </c>
      <c r="E141" s="1752"/>
      <c r="F141" s="1752"/>
      <c r="G141" s="1752"/>
      <c r="H141" s="1752"/>
      <c r="I141" s="1752"/>
      <c r="J141" s="1752"/>
      <c r="K141" s="2493"/>
      <c r="L141" s="2381"/>
      <c r="M141" s="2495"/>
      <c r="N141" s="1752"/>
      <c r="O141" s="1752"/>
      <c r="P141" s="1752"/>
      <c r="Q141" s="1752"/>
      <c r="R141" s="1752"/>
      <c r="S141" s="2493"/>
      <c r="T141" s="2378"/>
      <c r="U141" s="2380" t="s">
        <v>10107</v>
      </c>
      <c r="V141" s="1752"/>
      <c r="W141" s="1752"/>
      <c r="X141" s="1752"/>
      <c r="Y141" s="2493"/>
      <c r="Z141" s="88"/>
      <c r="AA141" s="102" t="s">
        <v>10870</v>
      </c>
      <c r="AC141" s="258"/>
      <c r="AD141" s="1319">
        <f t="shared" si="55"/>
        <v>0</v>
      </c>
      <c r="AE141" s="258"/>
      <c r="AF141" s="337">
        <f t="shared" si="56"/>
        <v>0</v>
      </c>
      <c r="AG141" s="337">
        <f t="shared" si="38"/>
        <v>0</v>
      </c>
      <c r="AH141" s="337">
        <f t="shared" si="39"/>
        <v>0</v>
      </c>
      <c r="AI141" s="337">
        <f t="shared" si="40"/>
        <v>0</v>
      </c>
      <c r="AJ141" s="337">
        <f t="shared" si="41"/>
        <v>0</v>
      </c>
      <c r="AK141" s="337">
        <f t="shared" si="42"/>
        <v>0</v>
      </c>
      <c r="AL141" s="337">
        <f t="shared" si="43"/>
        <v>0</v>
      </c>
      <c r="AN141" s="337">
        <f t="shared" si="44"/>
        <v>0</v>
      </c>
      <c r="AO141" s="337">
        <f t="shared" si="45"/>
        <v>0</v>
      </c>
      <c r="AP141" s="337">
        <f t="shared" si="46"/>
        <v>0</v>
      </c>
      <c r="AQ141" s="337">
        <f t="shared" si="47"/>
        <v>0</v>
      </c>
      <c r="AR141" s="337">
        <f t="shared" si="48"/>
        <v>0</v>
      </c>
      <c r="AS141" s="337">
        <f t="shared" si="49"/>
        <v>0</v>
      </c>
      <c r="AT141" s="337">
        <f t="shared" si="50"/>
        <v>0</v>
      </c>
      <c r="AW141" s="337">
        <f t="shared" si="51"/>
        <v>0</v>
      </c>
      <c r="AX141" s="337">
        <f t="shared" si="52"/>
        <v>0</v>
      </c>
      <c r="AY141" s="337">
        <f t="shared" si="53"/>
        <v>0</v>
      </c>
      <c r="AZ141" s="337">
        <f t="shared" si="54"/>
        <v>0</v>
      </c>
      <c r="BA141" s="258"/>
      <c r="BB141" s="1453"/>
      <c r="BC141" s="1453"/>
      <c r="BD141" s="1453"/>
      <c r="BE141" s="1453"/>
      <c r="BF141" s="1453"/>
      <c r="BG141" s="1453"/>
    </row>
    <row r="142" spans="2:59" ht="15.75" customHeight="1">
      <c r="B142" s="100" t="s">
        <v>17220</v>
      </c>
      <c r="C142" s="101" t="s">
        <v>682</v>
      </c>
      <c r="D142" s="101">
        <v>3</v>
      </c>
      <c r="E142" s="1752"/>
      <c r="F142" s="1752"/>
      <c r="G142" s="1752"/>
      <c r="H142" s="1752"/>
      <c r="I142" s="1752"/>
      <c r="J142" s="1752"/>
      <c r="K142" s="2493"/>
      <c r="L142" s="2381"/>
      <c r="M142" s="2495"/>
      <c r="N142" s="1752"/>
      <c r="O142" s="1752"/>
      <c r="P142" s="1752"/>
      <c r="Q142" s="1752"/>
      <c r="R142" s="1752"/>
      <c r="S142" s="2493"/>
      <c r="T142" s="2378"/>
      <c r="U142" s="2380" t="s">
        <v>10107</v>
      </c>
      <c r="V142" s="1752"/>
      <c r="W142" s="1752"/>
      <c r="X142" s="1752"/>
      <c r="Y142" s="2493"/>
      <c r="Z142" s="88"/>
      <c r="AA142" s="102" t="s">
        <v>10871</v>
      </c>
      <c r="AC142" s="258"/>
      <c r="AD142" s="1319">
        <f t="shared" si="55"/>
        <v>0</v>
      </c>
      <c r="AE142" s="258"/>
      <c r="AF142" s="337">
        <f t="shared" si="56"/>
        <v>0</v>
      </c>
      <c r="AG142" s="337">
        <f t="shared" si="38"/>
        <v>0</v>
      </c>
      <c r="AH142" s="337">
        <f t="shared" si="39"/>
        <v>0</v>
      </c>
      <c r="AI142" s="337">
        <f t="shared" si="40"/>
        <v>0</v>
      </c>
      <c r="AJ142" s="337">
        <f t="shared" si="41"/>
        <v>0</v>
      </c>
      <c r="AK142" s="337">
        <f t="shared" si="42"/>
        <v>0</v>
      </c>
      <c r="AL142" s="337">
        <f t="shared" si="43"/>
        <v>0</v>
      </c>
      <c r="AN142" s="337">
        <f t="shared" si="44"/>
        <v>0</v>
      </c>
      <c r="AO142" s="337">
        <f t="shared" si="45"/>
        <v>0</v>
      </c>
      <c r="AP142" s="337">
        <f t="shared" si="46"/>
        <v>0</v>
      </c>
      <c r="AQ142" s="337">
        <f t="shared" si="47"/>
        <v>0</v>
      </c>
      <c r="AR142" s="337">
        <f t="shared" si="48"/>
        <v>0</v>
      </c>
      <c r="AS142" s="337">
        <f t="shared" si="49"/>
        <v>0</v>
      </c>
      <c r="AT142" s="337">
        <f t="shared" si="50"/>
        <v>0</v>
      </c>
      <c r="AW142" s="337">
        <f t="shared" si="51"/>
        <v>0</v>
      </c>
      <c r="AX142" s="337">
        <f t="shared" si="52"/>
        <v>0</v>
      </c>
      <c r="AY142" s="337">
        <f t="shared" si="53"/>
        <v>0</v>
      </c>
      <c r="AZ142" s="337">
        <f t="shared" si="54"/>
        <v>0</v>
      </c>
      <c r="BA142" s="258"/>
      <c r="BB142" s="1453"/>
      <c r="BC142" s="1453"/>
      <c r="BD142" s="1453"/>
      <c r="BE142" s="1453"/>
      <c r="BF142" s="1453"/>
      <c r="BG142" s="1453"/>
    </row>
    <row r="143" spans="2:59" ht="15.75" customHeight="1">
      <c r="B143" s="100" t="s">
        <v>17221</v>
      </c>
      <c r="C143" s="101" t="s">
        <v>682</v>
      </c>
      <c r="D143" s="101">
        <v>3</v>
      </c>
      <c r="E143" s="1752"/>
      <c r="F143" s="1752"/>
      <c r="G143" s="1752"/>
      <c r="H143" s="1752"/>
      <c r="I143" s="1752"/>
      <c r="J143" s="1752"/>
      <c r="K143" s="2493"/>
      <c r="L143" s="2381"/>
      <c r="M143" s="2495"/>
      <c r="N143" s="1752"/>
      <c r="O143" s="1752"/>
      <c r="P143" s="1752"/>
      <c r="Q143" s="1752"/>
      <c r="R143" s="1752"/>
      <c r="S143" s="2493"/>
      <c r="T143" s="2378"/>
      <c r="U143" s="2380" t="s">
        <v>10107</v>
      </c>
      <c r="V143" s="1752"/>
      <c r="W143" s="1752"/>
      <c r="X143" s="1752"/>
      <c r="Y143" s="2493"/>
      <c r="Z143" s="88"/>
      <c r="AA143" s="102" t="s">
        <v>10872</v>
      </c>
      <c r="AC143" s="258"/>
      <c r="AD143" s="1319">
        <f t="shared" si="55"/>
        <v>0</v>
      </c>
      <c r="AE143" s="258"/>
      <c r="AF143" s="337">
        <f t="shared" si="56"/>
        <v>0</v>
      </c>
      <c r="AG143" s="337">
        <f t="shared" si="38"/>
        <v>0</v>
      </c>
      <c r="AH143" s="337">
        <f t="shared" si="39"/>
        <v>0</v>
      </c>
      <c r="AI143" s="337">
        <f t="shared" si="40"/>
        <v>0</v>
      </c>
      <c r="AJ143" s="337">
        <f t="shared" si="41"/>
        <v>0</v>
      </c>
      <c r="AK143" s="337">
        <f t="shared" si="42"/>
        <v>0</v>
      </c>
      <c r="AL143" s="337">
        <f t="shared" si="43"/>
        <v>0</v>
      </c>
      <c r="AN143" s="337">
        <f t="shared" si="44"/>
        <v>0</v>
      </c>
      <c r="AO143" s="337">
        <f t="shared" si="45"/>
        <v>0</v>
      </c>
      <c r="AP143" s="337">
        <f t="shared" si="46"/>
        <v>0</v>
      </c>
      <c r="AQ143" s="337">
        <f t="shared" si="47"/>
        <v>0</v>
      </c>
      <c r="AR143" s="337">
        <f t="shared" si="48"/>
        <v>0</v>
      </c>
      <c r="AS143" s="337">
        <f t="shared" si="49"/>
        <v>0</v>
      </c>
      <c r="AT143" s="337">
        <f t="shared" si="50"/>
        <v>0</v>
      </c>
      <c r="AW143" s="337">
        <f t="shared" si="51"/>
        <v>0</v>
      </c>
      <c r="AX143" s="337">
        <f t="shared" si="52"/>
        <v>0</v>
      </c>
      <c r="AY143" s="337">
        <f t="shared" si="53"/>
        <v>0</v>
      </c>
      <c r="AZ143" s="337">
        <f t="shared" si="54"/>
        <v>0</v>
      </c>
      <c r="BA143" s="258"/>
      <c r="BB143" s="1453"/>
      <c r="BC143" s="1453"/>
      <c r="BD143" s="1453"/>
      <c r="BE143" s="1453"/>
      <c r="BF143" s="1453"/>
      <c r="BG143" s="1453"/>
    </row>
    <row r="144" spans="2:59" ht="15.75" customHeight="1">
      <c r="B144" s="100" t="s">
        <v>17222</v>
      </c>
      <c r="C144" s="101" t="s">
        <v>682</v>
      </c>
      <c r="D144" s="101">
        <v>3</v>
      </c>
      <c r="E144" s="1752"/>
      <c r="F144" s="1752"/>
      <c r="G144" s="1752"/>
      <c r="H144" s="1752"/>
      <c r="I144" s="1752"/>
      <c r="J144" s="1752"/>
      <c r="K144" s="2493"/>
      <c r="L144" s="2381"/>
      <c r="M144" s="2495"/>
      <c r="N144" s="1752"/>
      <c r="O144" s="1752"/>
      <c r="P144" s="1752"/>
      <c r="Q144" s="1752"/>
      <c r="R144" s="1752"/>
      <c r="S144" s="2493"/>
      <c r="T144" s="2378"/>
      <c r="U144" s="2380" t="s">
        <v>10107</v>
      </c>
      <c r="V144" s="1752"/>
      <c r="W144" s="1752"/>
      <c r="X144" s="1752"/>
      <c r="Y144" s="2493"/>
      <c r="Z144" s="88"/>
      <c r="AA144" s="102" t="s">
        <v>10873</v>
      </c>
      <c r="AC144" s="258"/>
      <c r="AD144" s="1319">
        <f t="shared" si="55"/>
        <v>0</v>
      </c>
      <c r="AE144" s="258"/>
      <c r="AF144" s="337">
        <f t="shared" si="56"/>
        <v>0</v>
      </c>
      <c r="AG144" s="337">
        <f t="shared" si="38"/>
        <v>0</v>
      </c>
      <c r="AH144" s="337">
        <f t="shared" si="39"/>
        <v>0</v>
      </c>
      <c r="AI144" s="337">
        <f t="shared" si="40"/>
        <v>0</v>
      </c>
      <c r="AJ144" s="337">
        <f t="shared" si="41"/>
        <v>0</v>
      </c>
      <c r="AK144" s="337">
        <f t="shared" si="42"/>
        <v>0</v>
      </c>
      <c r="AL144" s="337">
        <f t="shared" si="43"/>
        <v>0</v>
      </c>
      <c r="AN144" s="337">
        <f t="shared" si="44"/>
        <v>0</v>
      </c>
      <c r="AO144" s="337">
        <f t="shared" si="45"/>
        <v>0</v>
      </c>
      <c r="AP144" s="337">
        <f t="shared" si="46"/>
        <v>0</v>
      </c>
      <c r="AQ144" s="337">
        <f t="shared" si="47"/>
        <v>0</v>
      </c>
      <c r="AR144" s="337">
        <f t="shared" si="48"/>
        <v>0</v>
      </c>
      <c r="AS144" s="337">
        <f t="shared" si="49"/>
        <v>0</v>
      </c>
      <c r="AT144" s="337">
        <f t="shared" si="50"/>
        <v>0</v>
      </c>
      <c r="AW144" s="337">
        <f t="shared" si="51"/>
        <v>0</v>
      </c>
      <c r="AX144" s="337">
        <f t="shared" si="52"/>
        <v>0</v>
      </c>
      <c r="AY144" s="337">
        <f t="shared" si="53"/>
        <v>0</v>
      </c>
      <c r="AZ144" s="337">
        <f t="shared" si="54"/>
        <v>0</v>
      </c>
      <c r="BA144" s="258"/>
      <c r="BB144" s="1453"/>
      <c r="BC144" s="1453"/>
      <c r="BD144" s="1453"/>
      <c r="BE144" s="1453"/>
      <c r="BF144" s="1453"/>
      <c r="BG144" s="1453"/>
    </row>
    <row r="145" spans="2:59" ht="15.75" customHeight="1">
      <c r="B145" s="100" t="s">
        <v>17223</v>
      </c>
      <c r="C145" s="101" t="s">
        <v>682</v>
      </c>
      <c r="D145" s="101">
        <v>3</v>
      </c>
      <c r="E145" s="1752"/>
      <c r="F145" s="1752"/>
      <c r="G145" s="1752"/>
      <c r="H145" s="1752"/>
      <c r="I145" s="1752"/>
      <c r="J145" s="1752"/>
      <c r="K145" s="2493"/>
      <c r="L145" s="2381"/>
      <c r="M145" s="2495"/>
      <c r="N145" s="1752"/>
      <c r="O145" s="1752"/>
      <c r="P145" s="1752"/>
      <c r="Q145" s="1752"/>
      <c r="R145" s="1752"/>
      <c r="S145" s="2493"/>
      <c r="T145" s="2378"/>
      <c r="U145" s="2380" t="s">
        <v>10107</v>
      </c>
      <c r="V145" s="1752"/>
      <c r="W145" s="1752"/>
      <c r="X145" s="1752"/>
      <c r="Y145" s="2493"/>
      <c r="Z145" s="88"/>
      <c r="AA145" s="102" t="s">
        <v>10874</v>
      </c>
      <c r="AC145" s="258"/>
      <c r="AD145" s="1319">
        <f t="shared" si="55"/>
        <v>0</v>
      </c>
      <c r="AE145" s="258"/>
      <c r="AF145" s="337">
        <f t="shared" si="56"/>
        <v>0</v>
      </c>
      <c r="AG145" s="337">
        <f t="shared" si="38"/>
        <v>0</v>
      </c>
      <c r="AH145" s="337">
        <f t="shared" si="39"/>
        <v>0</v>
      </c>
      <c r="AI145" s="337">
        <f t="shared" si="40"/>
        <v>0</v>
      </c>
      <c r="AJ145" s="337">
        <f t="shared" si="41"/>
        <v>0</v>
      </c>
      <c r="AK145" s="337">
        <f t="shared" si="42"/>
        <v>0</v>
      </c>
      <c r="AL145" s="337">
        <f t="shared" si="43"/>
        <v>0</v>
      </c>
      <c r="AN145" s="337">
        <f t="shared" si="44"/>
        <v>0</v>
      </c>
      <c r="AO145" s="337">
        <f t="shared" si="45"/>
        <v>0</v>
      </c>
      <c r="AP145" s="337">
        <f t="shared" si="46"/>
        <v>0</v>
      </c>
      <c r="AQ145" s="337">
        <f t="shared" si="47"/>
        <v>0</v>
      </c>
      <c r="AR145" s="337">
        <f t="shared" si="48"/>
        <v>0</v>
      </c>
      <c r="AS145" s="337">
        <f t="shared" si="49"/>
        <v>0</v>
      </c>
      <c r="AT145" s="337">
        <f t="shared" si="50"/>
        <v>0</v>
      </c>
      <c r="AW145" s="337">
        <f t="shared" si="51"/>
        <v>0</v>
      </c>
      <c r="AX145" s="337">
        <f t="shared" si="52"/>
        <v>0</v>
      </c>
      <c r="AY145" s="337">
        <f t="shared" si="53"/>
        <v>0</v>
      </c>
      <c r="AZ145" s="337">
        <f t="shared" si="54"/>
        <v>0</v>
      </c>
      <c r="BA145" s="258"/>
      <c r="BB145" s="1453"/>
      <c r="BC145" s="1453"/>
      <c r="BD145" s="1453"/>
      <c r="BE145" s="1453"/>
      <c r="BF145" s="1453"/>
      <c r="BG145" s="1453"/>
    </row>
    <row r="146" spans="2:59" ht="15.75" customHeight="1">
      <c r="B146" s="100" t="s">
        <v>17224</v>
      </c>
      <c r="C146" s="101" t="s">
        <v>682</v>
      </c>
      <c r="D146" s="101">
        <v>3</v>
      </c>
      <c r="E146" s="1752"/>
      <c r="F146" s="1752"/>
      <c r="G146" s="1752"/>
      <c r="H146" s="1752"/>
      <c r="I146" s="1752"/>
      <c r="J146" s="1752"/>
      <c r="K146" s="2493"/>
      <c r="L146" s="2381"/>
      <c r="M146" s="2495"/>
      <c r="N146" s="1752"/>
      <c r="O146" s="1752"/>
      <c r="P146" s="1752"/>
      <c r="Q146" s="1752"/>
      <c r="R146" s="1752"/>
      <c r="S146" s="2493"/>
      <c r="T146" s="2378"/>
      <c r="U146" s="2380" t="s">
        <v>10107</v>
      </c>
      <c r="V146" s="1752"/>
      <c r="W146" s="1752"/>
      <c r="X146" s="1752"/>
      <c r="Y146" s="2493"/>
      <c r="Z146" s="88"/>
      <c r="AA146" s="102" t="s">
        <v>10875</v>
      </c>
      <c r="AC146" s="258"/>
      <c r="AD146" s="1319">
        <f t="shared" si="55"/>
        <v>0</v>
      </c>
      <c r="AE146" s="258"/>
      <c r="AF146" s="337">
        <f t="shared" si="56"/>
        <v>0</v>
      </c>
      <c r="AG146" s="337">
        <f t="shared" si="38"/>
        <v>0</v>
      </c>
      <c r="AH146" s="337">
        <f t="shared" si="39"/>
        <v>0</v>
      </c>
      <c r="AI146" s="337">
        <f t="shared" si="40"/>
        <v>0</v>
      </c>
      <c r="AJ146" s="337">
        <f t="shared" si="41"/>
        <v>0</v>
      </c>
      <c r="AK146" s="337">
        <f t="shared" si="42"/>
        <v>0</v>
      </c>
      <c r="AL146" s="337">
        <f t="shared" si="43"/>
        <v>0</v>
      </c>
      <c r="AN146" s="337">
        <f t="shared" si="44"/>
        <v>0</v>
      </c>
      <c r="AO146" s="337">
        <f t="shared" si="45"/>
        <v>0</v>
      </c>
      <c r="AP146" s="337">
        <f t="shared" si="46"/>
        <v>0</v>
      </c>
      <c r="AQ146" s="337">
        <f t="shared" si="47"/>
        <v>0</v>
      </c>
      <c r="AR146" s="337">
        <f t="shared" si="48"/>
        <v>0</v>
      </c>
      <c r="AS146" s="337">
        <f t="shared" si="49"/>
        <v>0</v>
      </c>
      <c r="AT146" s="337">
        <f t="shared" si="50"/>
        <v>0</v>
      </c>
      <c r="AW146" s="337">
        <f t="shared" si="51"/>
        <v>0</v>
      </c>
      <c r="AX146" s="337">
        <f t="shared" si="52"/>
        <v>0</v>
      </c>
      <c r="AY146" s="337">
        <f t="shared" si="53"/>
        <v>0</v>
      </c>
      <c r="AZ146" s="337">
        <f t="shared" si="54"/>
        <v>0</v>
      </c>
      <c r="BA146" s="258"/>
      <c r="BB146" s="1453"/>
      <c r="BC146" s="1453"/>
      <c r="BD146" s="1453"/>
      <c r="BE146" s="1453"/>
      <c r="BF146" s="1453"/>
      <c r="BG146" s="1453"/>
    </row>
    <row r="147" spans="2:59" ht="15.75" customHeight="1">
      <c r="B147" s="100" t="s">
        <v>17225</v>
      </c>
      <c r="C147" s="101" t="s">
        <v>682</v>
      </c>
      <c r="D147" s="101">
        <v>3</v>
      </c>
      <c r="E147" s="1752"/>
      <c r="F147" s="1752"/>
      <c r="G147" s="1752"/>
      <c r="H147" s="1752"/>
      <c r="I147" s="1752"/>
      <c r="J147" s="1752"/>
      <c r="K147" s="2493"/>
      <c r="L147" s="2381"/>
      <c r="M147" s="2495"/>
      <c r="N147" s="1752"/>
      <c r="O147" s="1752"/>
      <c r="P147" s="1752"/>
      <c r="Q147" s="1752"/>
      <c r="R147" s="1752"/>
      <c r="S147" s="2493"/>
      <c r="T147" s="2378"/>
      <c r="U147" s="2380" t="s">
        <v>10107</v>
      </c>
      <c r="V147" s="1752"/>
      <c r="W147" s="1752"/>
      <c r="X147" s="1752"/>
      <c r="Y147" s="2493"/>
      <c r="Z147" s="88"/>
      <c r="AA147" s="102" t="s">
        <v>10876</v>
      </c>
      <c r="AC147" s="258"/>
      <c r="AD147" s="1319">
        <f t="shared" si="55"/>
        <v>0</v>
      </c>
      <c r="AE147" s="258"/>
      <c r="AF147" s="337">
        <f t="shared" si="56"/>
        <v>0</v>
      </c>
      <c r="AG147" s="337">
        <f t="shared" si="38"/>
        <v>0</v>
      </c>
      <c r="AH147" s="337">
        <f t="shared" si="39"/>
        <v>0</v>
      </c>
      <c r="AI147" s="337">
        <f t="shared" si="40"/>
        <v>0</v>
      </c>
      <c r="AJ147" s="337">
        <f t="shared" si="41"/>
        <v>0</v>
      </c>
      <c r="AK147" s="337">
        <f t="shared" si="42"/>
        <v>0</v>
      </c>
      <c r="AL147" s="337">
        <f t="shared" si="43"/>
        <v>0</v>
      </c>
      <c r="AN147" s="337">
        <f t="shared" si="44"/>
        <v>0</v>
      </c>
      <c r="AO147" s="337">
        <f t="shared" si="45"/>
        <v>0</v>
      </c>
      <c r="AP147" s="337">
        <f t="shared" si="46"/>
        <v>0</v>
      </c>
      <c r="AQ147" s="337">
        <f t="shared" si="47"/>
        <v>0</v>
      </c>
      <c r="AR147" s="337">
        <f t="shared" si="48"/>
        <v>0</v>
      </c>
      <c r="AS147" s="337">
        <f t="shared" si="49"/>
        <v>0</v>
      </c>
      <c r="AT147" s="337">
        <f t="shared" si="50"/>
        <v>0</v>
      </c>
      <c r="AW147" s="337">
        <f t="shared" si="51"/>
        <v>0</v>
      </c>
      <c r="AX147" s="337">
        <f t="shared" si="52"/>
        <v>0</v>
      </c>
      <c r="AY147" s="337">
        <f t="shared" si="53"/>
        <v>0</v>
      </c>
      <c r="AZ147" s="337">
        <f t="shared" si="54"/>
        <v>0</v>
      </c>
      <c r="BA147" s="258"/>
      <c r="BB147" s="1453"/>
      <c r="BC147" s="1453"/>
      <c r="BD147" s="1453"/>
      <c r="BE147" s="1453"/>
      <c r="BF147" s="1453"/>
      <c r="BG147" s="1453"/>
    </row>
    <row r="148" spans="2:59" ht="15.75" customHeight="1">
      <c r="B148" s="100" t="s">
        <v>17226</v>
      </c>
      <c r="C148" s="101" t="s">
        <v>682</v>
      </c>
      <c r="D148" s="101">
        <v>3</v>
      </c>
      <c r="E148" s="1752"/>
      <c r="F148" s="1752"/>
      <c r="G148" s="1752"/>
      <c r="H148" s="1752"/>
      <c r="I148" s="1752"/>
      <c r="J148" s="1752"/>
      <c r="K148" s="2493"/>
      <c r="L148" s="2381"/>
      <c r="M148" s="2495"/>
      <c r="N148" s="1752"/>
      <c r="O148" s="1752"/>
      <c r="P148" s="1752"/>
      <c r="Q148" s="1752"/>
      <c r="R148" s="1752"/>
      <c r="S148" s="2493"/>
      <c r="T148" s="2378"/>
      <c r="U148" s="2380" t="s">
        <v>10107</v>
      </c>
      <c r="V148" s="1752"/>
      <c r="W148" s="1752"/>
      <c r="X148" s="1752"/>
      <c r="Y148" s="2493"/>
      <c r="Z148" s="88"/>
      <c r="AA148" s="102" t="s">
        <v>10877</v>
      </c>
      <c r="AC148" s="258"/>
      <c r="AD148" s="1319">
        <f t="shared" si="55"/>
        <v>0</v>
      </c>
      <c r="AE148" s="258"/>
      <c r="AF148" s="337">
        <f t="shared" si="56"/>
        <v>0</v>
      </c>
      <c r="AG148" s="337">
        <f t="shared" si="38"/>
        <v>0</v>
      </c>
      <c r="AH148" s="337">
        <f t="shared" si="39"/>
        <v>0</v>
      </c>
      <c r="AI148" s="337">
        <f t="shared" si="40"/>
        <v>0</v>
      </c>
      <c r="AJ148" s="337">
        <f t="shared" si="41"/>
        <v>0</v>
      </c>
      <c r="AK148" s="337">
        <f t="shared" si="42"/>
        <v>0</v>
      </c>
      <c r="AL148" s="337">
        <f t="shared" si="43"/>
        <v>0</v>
      </c>
      <c r="AN148" s="337">
        <f t="shared" si="44"/>
        <v>0</v>
      </c>
      <c r="AO148" s="337">
        <f t="shared" si="45"/>
        <v>0</v>
      </c>
      <c r="AP148" s="337">
        <f t="shared" si="46"/>
        <v>0</v>
      </c>
      <c r="AQ148" s="337">
        <f t="shared" si="47"/>
        <v>0</v>
      </c>
      <c r="AR148" s="337">
        <f t="shared" si="48"/>
        <v>0</v>
      </c>
      <c r="AS148" s="337">
        <f t="shared" si="49"/>
        <v>0</v>
      </c>
      <c r="AT148" s="337">
        <f t="shared" si="50"/>
        <v>0</v>
      </c>
      <c r="AW148" s="337">
        <f t="shared" si="51"/>
        <v>0</v>
      </c>
      <c r="AX148" s="337">
        <f t="shared" si="52"/>
        <v>0</v>
      </c>
      <c r="AY148" s="337">
        <f t="shared" si="53"/>
        <v>0</v>
      </c>
      <c r="AZ148" s="337">
        <f t="shared" si="54"/>
        <v>0</v>
      </c>
      <c r="BA148" s="258"/>
      <c r="BB148" s="1453"/>
      <c r="BC148" s="1453"/>
      <c r="BD148" s="1453"/>
      <c r="BE148" s="1453"/>
      <c r="BF148" s="1453"/>
      <c r="BG148" s="1453"/>
    </row>
    <row r="149" spans="2:59" ht="15.75" customHeight="1">
      <c r="B149" s="100" t="s">
        <v>17227</v>
      </c>
      <c r="C149" s="101" t="s">
        <v>682</v>
      </c>
      <c r="D149" s="101">
        <v>3</v>
      </c>
      <c r="E149" s="1752"/>
      <c r="F149" s="1752"/>
      <c r="G149" s="1752"/>
      <c r="H149" s="1752"/>
      <c r="I149" s="1752"/>
      <c r="J149" s="1752"/>
      <c r="K149" s="2493"/>
      <c r="L149" s="2381"/>
      <c r="M149" s="2495"/>
      <c r="N149" s="1752"/>
      <c r="O149" s="1752"/>
      <c r="P149" s="1752"/>
      <c r="Q149" s="1752"/>
      <c r="R149" s="1752"/>
      <c r="S149" s="2493"/>
      <c r="T149" s="2378"/>
      <c r="U149" s="2380" t="s">
        <v>10107</v>
      </c>
      <c r="V149" s="1752"/>
      <c r="W149" s="1752"/>
      <c r="X149" s="1752"/>
      <c r="Y149" s="2493"/>
      <c r="Z149" s="88"/>
      <c r="AA149" s="102" t="s">
        <v>10878</v>
      </c>
      <c r="AC149" s="258"/>
      <c r="AD149" s="1319">
        <f t="shared" si="55"/>
        <v>0</v>
      </c>
      <c r="AE149" s="258"/>
      <c r="AF149" s="337">
        <f t="shared" si="56"/>
        <v>0</v>
      </c>
      <c r="AG149" s="337">
        <f t="shared" si="38"/>
        <v>0</v>
      </c>
      <c r="AH149" s="337">
        <f t="shared" si="39"/>
        <v>0</v>
      </c>
      <c r="AI149" s="337">
        <f t="shared" si="40"/>
        <v>0</v>
      </c>
      <c r="AJ149" s="337">
        <f t="shared" si="41"/>
        <v>0</v>
      </c>
      <c r="AK149" s="337">
        <f t="shared" si="42"/>
        <v>0</v>
      </c>
      <c r="AL149" s="337">
        <f t="shared" si="43"/>
        <v>0</v>
      </c>
      <c r="AN149" s="337">
        <f t="shared" si="44"/>
        <v>0</v>
      </c>
      <c r="AO149" s="337">
        <f t="shared" si="45"/>
        <v>0</v>
      </c>
      <c r="AP149" s="337">
        <f t="shared" si="46"/>
        <v>0</v>
      </c>
      <c r="AQ149" s="337">
        <f t="shared" si="47"/>
        <v>0</v>
      </c>
      <c r="AR149" s="337">
        <f t="shared" si="48"/>
        <v>0</v>
      </c>
      <c r="AS149" s="337">
        <f t="shared" si="49"/>
        <v>0</v>
      </c>
      <c r="AT149" s="337">
        <f t="shared" si="50"/>
        <v>0</v>
      </c>
      <c r="AW149" s="337">
        <f t="shared" si="51"/>
        <v>0</v>
      </c>
      <c r="AX149" s="337">
        <f t="shared" si="52"/>
        <v>0</v>
      </c>
      <c r="AY149" s="337">
        <f t="shared" si="53"/>
        <v>0</v>
      </c>
      <c r="AZ149" s="337">
        <f t="shared" si="54"/>
        <v>0</v>
      </c>
      <c r="BA149" s="258"/>
      <c r="BB149" s="1453"/>
      <c r="BC149" s="1453"/>
      <c r="BD149" s="1453"/>
      <c r="BE149" s="1453"/>
      <c r="BF149" s="1453"/>
      <c r="BG149" s="1453"/>
    </row>
    <row r="150" spans="2:59" ht="15.75" customHeight="1">
      <c r="B150" s="100" t="s">
        <v>17228</v>
      </c>
      <c r="C150" s="101" t="s">
        <v>682</v>
      </c>
      <c r="D150" s="101">
        <v>3</v>
      </c>
      <c r="E150" s="1752"/>
      <c r="F150" s="1752"/>
      <c r="G150" s="1752"/>
      <c r="H150" s="1752"/>
      <c r="I150" s="1752"/>
      <c r="J150" s="1752"/>
      <c r="K150" s="2493"/>
      <c r="L150" s="2381"/>
      <c r="M150" s="2495"/>
      <c r="N150" s="1752"/>
      <c r="O150" s="1752"/>
      <c r="P150" s="1752"/>
      <c r="Q150" s="1752"/>
      <c r="R150" s="1752"/>
      <c r="S150" s="2493"/>
      <c r="T150" s="2378"/>
      <c r="U150" s="2380" t="s">
        <v>10107</v>
      </c>
      <c r="V150" s="1752"/>
      <c r="W150" s="1752"/>
      <c r="X150" s="1752"/>
      <c r="Y150" s="2493"/>
      <c r="Z150" s="88"/>
      <c r="AA150" s="102" t="s">
        <v>10879</v>
      </c>
      <c r="AC150" s="258"/>
      <c r="AD150" s="1319">
        <f t="shared" si="55"/>
        <v>0</v>
      </c>
      <c r="AE150" s="258"/>
      <c r="AF150" s="337">
        <f t="shared" si="56"/>
        <v>0</v>
      </c>
      <c r="AG150" s="337">
        <f t="shared" si="38"/>
        <v>0</v>
      </c>
      <c r="AH150" s="337">
        <f t="shared" si="39"/>
        <v>0</v>
      </c>
      <c r="AI150" s="337">
        <f t="shared" si="40"/>
        <v>0</v>
      </c>
      <c r="AJ150" s="337">
        <f t="shared" si="41"/>
        <v>0</v>
      </c>
      <c r="AK150" s="337">
        <f t="shared" si="42"/>
        <v>0</v>
      </c>
      <c r="AL150" s="337">
        <f t="shared" si="43"/>
        <v>0</v>
      </c>
      <c r="AN150" s="337">
        <f t="shared" si="44"/>
        <v>0</v>
      </c>
      <c r="AO150" s="337">
        <f t="shared" si="45"/>
        <v>0</v>
      </c>
      <c r="AP150" s="337">
        <f t="shared" si="46"/>
        <v>0</v>
      </c>
      <c r="AQ150" s="337">
        <f t="shared" si="47"/>
        <v>0</v>
      </c>
      <c r="AR150" s="337">
        <f t="shared" si="48"/>
        <v>0</v>
      </c>
      <c r="AS150" s="337">
        <f t="shared" si="49"/>
        <v>0</v>
      </c>
      <c r="AT150" s="337">
        <f t="shared" si="50"/>
        <v>0</v>
      </c>
      <c r="AW150" s="337">
        <f t="shared" si="51"/>
        <v>0</v>
      </c>
      <c r="AX150" s="337">
        <f t="shared" si="52"/>
        <v>0</v>
      </c>
      <c r="AY150" s="337">
        <f t="shared" si="53"/>
        <v>0</v>
      </c>
      <c r="AZ150" s="337">
        <f t="shared" si="54"/>
        <v>0</v>
      </c>
      <c r="BA150" s="258"/>
      <c r="BB150" s="1453"/>
      <c r="BC150" s="1453"/>
      <c r="BD150" s="1453"/>
      <c r="BE150" s="1453"/>
      <c r="BF150" s="1453"/>
      <c r="BG150" s="1453"/>
    </row>
    <row r="151" spans="2:59" ht="15.75" customHeight="1">
      <c r="B151" s="100" t="s">
        <v>17229</v>
      </c>
      <c r="C151" s="101" t="s">
        <v>682</v>
      </c>
      <c r="D151" s="101">
        <v>3</v>
      </c>
      <c r="E151" s="1752"/>
      <c r="F151" s="1752"/>
      <c r="G151" s="1752"/>
      <c r="H151" s="1752"/>
      <c r="I151" s="1752"/>
      <c r="J151" s="1752"/>
      <c r="K151" s="2493"/>
      <c r="L151" s="2381"/>
      <c r="M151" s="2495"/>
      <c r="N151" s="1752"/>
      <c r="O151" s="1752"/>
      <c r="P151" s="1752"/>
      <c r="Q151" s="1752"/>
      <c r="R151" s="1752"/>
      <c r="S151" s="2493"/>
      <c r="T151" s="2378"/>
      <c r="U151" s="2380" t="s">
        <v>10107</v>
      </c>
      <c r="V151" s="1752"/>
      <c r="W151" s="1752"/>
      <c r="X151" s="1752"/>
      <c r="Y151" s="2493"/>
      <c r="Z151" s="88"/>
      <c r="AA151" s="102" t="s">
        <v>10880</v>
      </c>
      <c r="AC151" s="258"/>
      <c r="AD151" s="1319">
        <f t="shared" si="55"/>
        <v>0</v>
      </c>
      <c r="AE151" s="258"/>
      <c r="AF151" s="337">
        <f t="shared" si="56"/>
        <v>0</v>
      </c>
      <c r="AG151" s="337">
        <f t="shared" si="38"/>
        <v>0</v>
      </c>
      <c r="AH151" s="337">
        <f t="shared" si="39"/>
        <v>0</v>
      </c>
      <c r="AI151" s="337">
        <f t="shared" si="40"/>
        <v>0</v>
      </c>
      <c r="AJ151" s="337">
        <f t="shared" si="41"/>
        <v>0</v>
      </c>
      <c r="AK151" s="337">
        <f t="shared" si="42"/>
        <v>0</v>
      </c>
      <c r="AL151" s="337">
        <f t="shared" si="43"/>
        <v>0</v>
      </c>
      <c r="AN151" s="337">
        <f t="shared" si="44"/>
        <v>0</v>
      </c>
      <c r="AO151" s="337">
        <f t="shared" si="45"/>
        <v>0</v>
      </c>
      <c r="AP151" s="337">
        <f t="shared" si="46"/>
        <v>0</v>
      </c>
      <c r="AQ151" s="337">
        <f t="shared" si="47"/>
        <v>0</v>
      </c>
      <c r="AR151" s="337">
        <f t="shared" si="48"/>
        <v>0</v>
      </c>
      <c r="AS151" s="337">
        <f t="shared" si="49"/>
        <v>0</v>
      </c>
      <c r="AT151" s="337">
        <f t="shared" si="50"/>
        <v>0</v>
      </c>
      <c r="AW151" s="337">
        <f t="shared" si="51"/>
        <v>0</v>
      </c>
      <c r="AX151" s="337">
        <f t="shared" si="52"/>
        <v>0</v>
      </c>
      <c r="AY151" s="337">
        <f t="shared" si="53"/>
        <v>0</v>
      </c>
      <c r="AZ151" s="337">
        <f t="shared" si="54"/>
        <v>0</v>
      </c>
      <c r="BA151" s="258"/>
      <c r="BB151" s="1453"/>
      <c r="BC151" s="1453"/>
      <c r="BD151" s="1453"/>
      <c r="BE151" s="1453"/>
      <c r="BF151" s="1453"/>
      <c r="BG151" s="1453"/>
    </row>
    <row r="152" spans="2:59" ht="15.75" customHeight="1">
      <c r="B152" s="100" t="s">
        <v>17230</v>
      </c>
      <c r="C152" s="101" t="s">
        <v>682</v>
      </c>
      <c r="D152" s="101">
        <v>3</v>
      </c>
      <c r="E152" s="1752"/>
      <c r="F152" s="1752"/>
      <c r="G152" s="1752"/>
      <c r="H152" s="1752"/>
      <c r="I152" s="1752"/>
      <c r="J152" s="1752"/>
      <c r="K152" s="2493"/>
      <c r="L152" s="2381"/>
      <c r="M152" s="2495"/>
      <c r="N152" s="1752"/>
      <c r="O152" s="1752"/>
      <c r="P152" s="1752"/>
      <c r="Q152" s="1752"/>
      <c r="R152" s="1752"/>
      <c r="S152" s="2493"/>
      <c r="T152" s="2378"/>
      <c r="U152" s="2380" t="s">
        <v>10107</v>
      </c>
      <c r="V152" s="1752"/>
      <c r="W152" s="1752"/>
      <c r="X152" s="1752"/>
      <c r="Y152" s="2493"/>
      <c r="Z152" s="88"/>
      <c r="AA152" s="102" t="s">
        <v>10881</v>
      </c>
      <c r="AC152" s="258"/>
      <c r="AD152" s="1319">
        <f t="shared" si="55"/>
        <v>0</v>
      </c>
      <c r="AE152" s="258"/>
      <c r="AF152" s="337">
        <f t="shared" si="56"/>
        <v>0</v>
      </c>
      <c r="AG152" s="337">
        <f t="shared" si="38"/>
        <v>0</v>
      </c>
      <c r="AH152" s="337">
        <f t="shared" si="39"/>
        <v>0</v>
      </c>
      <c r="AI152" s="337">
        <f t="shared" si="40"/>
        <v>0</v>
      </c>
      <c r="AJ152" s="337">
        <f t="shared" si="41"/>
        <v>0</v>
      </c>
      <c r="AK152" s="337">
        <f t="shared" si="42"/>
        <v>0</v>
      </c>
      <c r="AL152" s="337">
        <f t="shared" si="43"/>
        <v>0</v>
      </c>
      <c r="AN152" s="337">
        <f t="shared" si="44"/>
        <v>0</v>
      </c>
      <c r="AO152" s="337">
        <f t="shared" si="45"/>
        <v>0</v>
      </c>
      <c r="AP152" s="337">
        <f t="shared" si="46"/>
        <v>0</v>
      </c>
      <c r="AQ152" s="337">
        <f t="shared" si="47"/>
        <v>0</v>
      </c>
      <c r="AR152" s="337">
        <f t="shared" si="48"/>
        <v>0</v>
      </c>
      <c r="AS152" s="337">
        <f t="shared" si="49"/>
        <v>0</v>
      </c>
      <c r="AT152" s="337">
        <f t="shared" si="50"/>
        <v>0</v>
      </c>
      <c r="AW152" s="337">
        <f t="shared" si="51"/>
        <v>0</v>
      </c>
      <c r="AX152" s="337">
        <f t="shared" si="52"/>
        <v>0</v>
      </c>
      <c r="AY152" s="337">
        <f t="shared" si="53"/>
        <v>0</v>
      </c>
      <c r="AZ152" s="337">
        <f t="shared" si="54"/>
        <v>0</v>
      </c>
      <c r="BA152" s="258"/>
      <c r="BB152" s="1453"/>
      <c r="BC152" s="1453"/>
      <c r="BD152" s="1453"/>
      <c r="BE152" s="1453"/>
      <c r="BF152" s="1453"/>
      <c r="BG152" s="1453"/>
    </row>
    <row r="153" spans="2:59" ht="15.75" customHeight="1">
      <c r="B153" s="100" t="s">
        <v>17231</v>
      </c>
      <c r="C153" s="101" t="s">
        <v>682</v>
      </c>
      <c r="D153" s="101">
        <v>3</v>
      </c>
      <c r="E153" s="1752"/>
      <c r="F153" s="1752"/>
      <c r="G153" s="1752"/>
      <c r="H153" s="1752"/>
      <c r="I153" s="1752"/>
      <c r="J153" s="1752"/>
      <c r="K153" s="2493"/>
      <c r="L153" s="2381"/>
      <c r="M153" s="2495"/>
      <c r="N153" s="1752"/>
      <c r="O153" s="1752"/>
      <c r="P153" s="1752"/>
      <c r="Q153" s="1752"/>
      <c r="R153" s="1752"/>
      <c r="S153" s="2493"/>
      <c r="T153" s="2378"/>
      <c r="U153" s="2380" t="s">
        <v>10107</v>
      </c>
      <c r="V153" s="1752"/>
      <c r="W153" s="1752"/>
      <c r="X153" s="1752"/>
      <c r="Y153" s="2493"/>
      <c r="Z153" s="88"/>
      <c r="AA153" s="102" t="s">
        <v>10882</v>
      </c>
      <c r="AC153" s="258"/>
      <c r="AD153" s="1319">
        <f t="shared" si="55"/>
        <v>0</v>
      </c>
      <c r="AE153" s="258"/>
      <c r="AF153" s="337">
        <f t="shared" si="56"/>
        <v>0</v>
      </c>
      <c r="AG153" s="337">
        <f t="shared" si="38"/>
        <v>0</v>
      </c>
      <c r="AH153" s="337">
        <f t="shared" si="39"/>
        <v>0</v>
      </c>
      <c r="AI153" s="337">
        <f t="shared" si="40"/>
        <v>0</v>
      </c>
      <c r="AJ153" s="337">
        <f t="shared" si="41"/>
        <v>0</v>
      </c>
      <c r="AK153" s="337">
        <f t="shared" si="42"/>
        <v>0</v>
      </c>
      <c r="AL153" s="337">
        <f t="shared" si="43"/>
        <v>0</v>
      </c>
      <c r="AN153" s="337">
        <f t="shared" si="44"/>
        <v>0</v>
      </c>
      <c r="AO153" s="337">
        <f t="shared" si="45"/>
        <v>0</v>
      </c>
      <c r="AP153" s="337">
        <f t="shared" si="46"/>
        <v>0</v>
      </c>
      <c r="AQ153" s="337">
        <f t="shared" si="47"/>
        <v>0</v>
      </c>
      <c r="AR153" s="337">
        <f t="shared" si="48"/>
        <v>0</v>
      </c>
      <c r="AS153" s="337">
        <f t="shared" si="49"/>
        <v>0</v>
      </c>
      <c r="AT153" s="337">
        <f t="shared" si="50"/>
        <v>0</v>
      </c>
      <c r="AW153" s="337">
        <f t="shared" si="51"/>
        <v>0</v>
      </c>
      <c r="AX153" s="337">
        <f t="shared" si="52"/>
        <v>0</v>
      </c>
      <c r="AY153" s="337">
        <f t="shared" si="53"/>
        <v>0</v>
      </c>
      <c r="AZ153" s="337">
        <f t="shared" si="54"/>
        <v>0</v>
      </c>
      <c r="BA153" s="258"/>
      <c r="BB153" s="1453"/>
      <c r="BC153" s="1453"/>
      <c r="BD153" s="1453"/>
      <c r="BE153" s="1453"/>
      <c r="BF153" s="1453"/>
      <c r="BG153" s="1453"/>
    </row>
    <row r="154" spans="2:59" ht="15.75" customHeight="1">
      <c r="B154" s="100" t="s">
        <v>17232</v>
      </c>
      <c r="C154" s="101" t="s">
        <v>682</v>
      </c>
      <c r="D154" s="101">
        <v>3</v>
      </c>
      <c r="E154" s="1752"/>
      <c r="F154" s="1752"/>
      <c r="G154" s="1752"/>
      <c r="H154" s="1752"/>
      <c r="I154" s="1752"/>
      <c r="J154" s="1752"/>
      <c r="K154" s="2493"/>
      <c r="L154" s="2381"/>
      <c r="M154" s="2495"/>
      <c r="N154" s="1752"/>
      <c r="O154" s="1752"/>
      <c r="P154" s="1752"/>
      <c r="Q154" s="1752"/>
      <c r="R154" s="1752"/>
      <c r="S154" s="2493"/>
      <c r="T154" s="2378"/>
      <c r="U154" s="2380" t="s">
        <v>10107</v>
      </c>
      <c r="V154" s="1752"/>
      <c r="W154" s="1752"/>
      <c r="X154" s="1752"/>
      <c r="Y154" s="2493"/>
      <c r="Z154" s="88"/>
      <c r="AA154" s="102" t="s">
        <v>10883</v>
      </c>
      <c r="AC154" s="258"/>
      <c r="AD154" s="1319">
        <f t="shared" si="55"/>
        <v>0</v>
      </c>
      <c r="AE154" s="258"/>
      <c r="AF154" s="337">
        <f t="shared" si="56"/>
        <v>0</v>
      </c>
      <c r="AG154" s="337">
        <f t="shared" si="38"/>
        <v>0</v>
      </c>
      <c r="AH154" s="337">
        <f t="shared" si="39"/>
        <v>0</v>
      </c>
      <c r="AI154" s="337">
        <f t="shared" si="40"/>
        <v>0</v>
      </c>
      <c r="AJ154" s="337">
        <f t="shared" si="41"/>
        <v>0</v>
      </c>
      <c r="AK154" s="337">
        <f t="shared" si="42"/>
        <v>0</v>
      </c>
      <c r="AL154" s="337">
        <f t="shared" si="43"/>
        <v>0</v>
      </c>
      <c r="AN154" s="337">
        <f t="shared" si="44"/>
        <v>0</v>
      </c>
      <c r="AO154" s="337">
        <f t="shared" si="45"/>
        <v>0</v>
      </c>
      <c r="AP154" s="337">
        <f t="shared" si="46"/>
        <v>0</v>
      </c>
      <c r="AQ154" s="337">
        <f t="shared" si="47"/>
        <v>0</v>
      </c>
      <c r="AR154" s="337">
        <f t="shared" si="48"/>
        <v>0</v>
      </c>
      <c r="AS154" s="337">
        <f t="shared" si="49"/>
        <v>0</v>
      </c>
      <c r="AT154" s="337">
        <f t="shared" si="50"/>
        <v>0</v>
      </c>
      <c r="AW154" s="337">
        <f t="shared" si="51"/>
        <v>0</v>
      </c>
      <c r="AX154" s="337">
        <f t="shared" si="52"/>
        <v>0</v>
      </c>
      <c r="AY154" s="337">
        <f t="shared" si="53"/>
        <v>0</v>
      </c>
      <c r="AZ154" s="337">
        <f t="shared" si="54"/>
        <v>0</v>
      </c>
      <c r="BA154" s="258"/>
      <c r="BB154" s="1453"/>
      <c r="BC154" s="1453"/>
      <c r="BD154" s="1453"/>
      <c r="BE154" s="1453"/>
      <c r="BF154" s="1453"/>
      <c r="BG154" s="1453"/>
    </row>
    <row r="155" spans="2:59" ht="15.75" customHeight="1">
      <c r="B155" s="100" t="s">
        <v>17233</v>
      </c>
      <c r="C155" s="101" t="s">
        <v>682</v>
      </c>
      <c r="D155" s="101">
        <v>3</v>
      </c>
      <c r="E155" s="1752"/>
      <c r="F155" s="1752"/>
      <c r="G155" s="1752"/>
      <c r="H155" s="1752"/>
      <c r="I155" s="1752"/>
      <c r="J155" s="1752"/>
      <c r="K155" s="2493"/>
      <c r="L155" s="2381"/>
      <c r="M155" s="2495"/>
      <c r="N155" s="1752"/>
      <c r="O155" s="1752"/>
      <c r="P155" s="1752"/>
      <c r="Q155" s="1752"/>
      <c r="R155" s="1752"/>
      <c r="S155" s="2493"/>
      <c r="T155" s="2378"/>
      <c r="U155" s="2380" t="s">
        <v>10107</v>
      </c>
      <c r="V155" s="1752"/>
      <c r="W155" s="1752"/>
      <c r="X155" s="1752"/>
      <c r="Y155" s="2493"/>
      <c r="Z155" s="88"/>
      <c r="AA155" s="102" t="s">
        <v>10884</v>
      </c>
      <c r="AC155" s="258"/>
      <c r="AD155" s="1319">
        <f t="shared" si="55"/>
        <v>0</v>
      </c>
      <c r="AE155" s="258"/>
      <c r="AF155" s="337">
        <f t="shared" si="56"/>
        <v>0</v>
      </c>
      <c r="AG155" s="337">
        <f t="shared" si="38"/>
        <v>0</v>
      </c>
      <c r="AH155" s="337">
        <f t="shared" si="39"/>
        <v>0</v>
      </c>
      <c r="AI155" s="337">
        <f t="shared" si="40"/>
        <v>0</v>
      </c>
      <c r="AJ155" s="337">
        <f t="shared" si="41"/>
        <v>0</v>
      </c>
      <c r="AK155" s="337">
        <f t="shared" si="42"/>
        <v>0</v>
      </c>
      <c r="AL155" s="337">
        <f t="shared" si="43"/>
        <v>0</v>
      </c>
      <c r="AN155" s="337">
        <f t="shared" si="44"/>
        <v>0</v>
      </c>
      <c r="AO155" s="337">
        <f t="shared" si="45"/>
        <v>0</v>
      </c>
      <c r="AP155" s="337">
        <f t="shared" si="46"/>
        <v>0</v>
      </c>
      <c r="AQ155" s="337">
        <f t="shared" si="47"/>
        <v>0</v>
      </c>
      <c r="AR155" s="337">
        <f t="shared" si="48"/>
        <v>0</v>
      </c>
      <c r="AS155" s="337">
        <f t="shared" si="49"/>
        <v>0</v>
      </c>
      <c r="AT155" s="337">
        <f t="shared" si="50"/>
        <v>0</v>
      </c>
      <c r="AW155" s="337">
        <f t="shared" si="51"/>
        <v>0</v>
      </c>
      <c r="AX155" s="337">
        <f t="shared" si="52"/>
        <v>0</v>
      </c>
      <c r="AY155" s="337">
        <f t="shared" si="53"/>
        <v>0</v>
      </c>
      <c r="AZ155" s="337">
        <f t="shared" si="54"/>
        <v>0</v>
      </c>
      <c r="BA155" s="258"/>
      <c r="BB155" s="1453"/>
      <c r="BC155" s="1453"/>
      <c r="BD155" s="1453"/>
      <c r="BE155" s="1453"/>
      <c r="BF155" s="1453"/>
      <c r="BG155" s="1453"/>
    </row>
    <row r="156" spans="2:59" ht="15.75" customHeight="1">
      <c r="B156" s="100" t="s">
        <v>17234</v>
      </c>
      <c r="C156" s="101" t="s">
        <v>682</v>
      </c>
      <c r="D156" s="101">
        <v>3</v>
      </c>
      <c r="E156" s="1752"/>
      <c r="F156" s="1752"/>
      <c r="G156" s="1752"/>
      <c r="H156" s="1752"/>
      <c r="I156" s="1752"/>
      <c r="J156" s="1752"/>
      <c r="K156" s="2493"/>
      <c r="L156" s="2381"/>
      <c r="M156" s="2495"/>
      <c r="N156" s="1752"/>
      <c r="O156" s="1752"/>
      <c r="P156" s="1752"/>
      <c r="Q156" s="1752"/>
      <c r="R156" s="1752"/>
      <c r="S156" s="2493"/>
      <c r="T156" s="2378"/>
      <c r="U156" s="2380" t="s">
        <v>10107</v>
      </c>
      <c r="V156" s="1752"/>
      <c r="W156" s="1752"/>
      <c r="X156" s="1752"/>
      <c r="Y156" s="2493"/>
      <c r="Z156" s="88"/>
      <c r="AA156" s="102" t="s">
        <v>10885</v>
      </c>
      <c r="AC156" s="258"/>
      <c r="AD156" s="1319">
        <f t="shared" si="55"/>
        <v>0</v>
      </c>
      <c r="AE156" s="258"/>
      <c r="AF156" s="337">
        <f t="shared" si="56"/>
        <v>0</v>
      </c>
      <c r="AG156" s="337">
        <f t="shared" si="38"/>
        <v>0</v>
      </c>
      <c r="AH156" s="337">
        <f t="shared" si="39"/>
        <v>0</v>
      </c>
      <c r="AI156" s="337">
        <f t="shared" si="40"/>
        <v>0</v>
      </c>
      <c r="AJ156" s="337">
        <f t="shared" si="41"/>
        <v>0</v>
      </c>
      <c r="AK156" s="337">
        <f t="shared" si="42"/>
        <v>0</v>
      </c>
      <c r="AL156" s="337">
        <f t="shared" si="43"/>
        <v>0</v>
      </c>
      <c r="AN156" s="337">
        <f t="shared" si="44"/>
        <v>0</v>
      </c>
      <c r="AO156" s="337">
        <f t="shared" si="45"/>
        <v>0</v>
      </c>
      <c r="AP156" s="337">
        <f t="shared" si="46"/>
        <v>0</v>
      </c>
      <c r="AQ156" s="337">
        <f t="shared" si="47"/>
        <v>0</v>
      </c>
      <c r="AR156" s="337">
        <f t="shared" si="48"/>
        <v>0</v>
      </c>
      <c r="AS156" s="337">
        <f t="shared" si="49"/>
        <v>0</v>
      </c>
      <c r="AT156" s="337">
        <f t="shared" si="50"/>
        <v>0</v>
      </c>
      <c r="AW156" s="337">
        <f t="shared" si="51"/>
        <v>0</v>
      </c>
      <c r="AX156" s="337">
        <f t="shared" si="52"/>
        <v>0</v>
      </c>
      <c r="AY156" s="337">
        <f t="shared" si="53"/>
        <v>0</v>
      </c>
      <c r="AZ156" s="337">
        <f t="shared" si="54"/>
        <v>0</v>
      </c>
      <c r="BA156" s="258"/>
      <c r="BB156" s="1453"/>
      <c r="BC156" s="1453"/>
      <c r="BD156" s="1453"/>
      <c r="BE156" s="1453"/>
      <c r="BF156" s="1453"/>
      <c r="BG156" s="1453"/>
    </row>
    <row r="157" spans="2:59" ht="15.75" customHeight="1">
      <c r="B157" s="100" t="s">
        <v>17235</v>
      </c>
      <c r="C157" s="101" t="s">
        <v>682</v>
      </c>
      <c r="D157" s="101">
        <v>3</v>
      </c>
      <c r="E157" s="1752"/>
      <c r="F157" s="1752"/>
      <c r="G157" s="1752"/>
      <c r="H157" s="1752"/>
      <c r="I157" s="1752"/>
      <c r="J157" s="1752"/>
      <c r="K157" s="2493"/>
      <c r="L157" s="2381"/>
      <c r="M157" s="2495"/>
      <c r="N157" s="1752"/>
      <c r="O157" s="1752"/>
      <c r="P157" s="1752"/>
      <c r="Q157" s="1752"/>
      <c r="R157" s="1752"/>
      <c r="S157" s="2493"/>
      <c r="T157" s="2378"/>
      <c r="U157" s="2380" t="s">
        <v>10107</v>
      </c>
      <c r="V157" s="1752"/>
      <c r="W157" s="1752"/>
      <c r="X157" s="1752"/>
      <c r="Y157" s="2493"/>
      <c r="Z157" s="88"/>
      <c r="AA157" s="102" t="s">
        <v>10886</v>
      </c>
      <c r="AC157" s="258"/>
      <c r="AD157" s="1319">
        <f t="shared" si="55"/>
        <v>0</v>
      </c>
      <c r="AE157" s="258"/>
      <c r="AF157" s="337">
        <f t="shared" si="56"/>
        <v>0</v>
      </c>
      <c r="AG157" s="337">
        <f t="shared" si="38"/>
        <v>0</v>
      </c>
      <c r="AH157" s="337">
        <f t="shared" si="39"/>
        <v>0</v>
      </c>
      <c r="AI157" s="337">
        <f t="shared" si="40"/>
        <v>0</v>
      </c>
      <c r="AJ157" s="337">
        <f t="shared" si="41"/>
        <v>0</v>
      </c>
      <c r="AK157" s="337">
        <f t="shared" si="42"/>
        <v>0</v>
      </c>
      <c r="AL157" s="337">
        <f t="shared" si="43"/>
        <v>0</v>
      </c>
      <c r="AN157" s="337">
        <f t="shared" si="44"/>
        <v>0</v>
      </c>
      <c r="AO157" s="337">
        <f t="shared" si="45"/>
        <v>0</v>
      </c>
      <c r="AP157" s="337">
        <f t="shared" si="46"/>
        <v>0</v>
      </c>
      <c r="AQ157" s="337">
        <f t="shared" si="47"/>
        <v>0</v>
      </c>
      <c r="AR157" s="337">
        <f t="shared" si="48"/>
        <v>0</v>
      </c>
      <c r="AS157" s="337">
        <f t="shared" si="49"/>
        <v>0</v>
      </c>
      <c r="AT157" s="337">
        <f t="shared" si="50"/>
        <v>0</v>
      </c>
      <c r="AW157" s="337">
        <f t="shared" si="51"/>
        <v>0</v>
      </c>
      <c r="AX157" s="337">
        <f t="shared" si="52"/>
        <v>0</v>
      </c>
      <c r="AY157" s="337">
        <f t="shared" si="53"/>
        <v>0</v>
      </c>
      <c r="AZ157" s="337">
        <f t="shared" si="54"/>
        <v>0</v>
      </c>
      <c r="BA157" s="258"/>
      <c r="BB157" s="1453"/>
      <c r="BC157" s="1453"/>
      <c r="BD157" s="1453"/>
      <c r="BE157" s="1453"/>
      <c r="BF157" s="1453"/>
      <c r="BG157" s="1453"/>
    </row>
    <row r="158" spans="2:59" ht="15.75" customHeight="1">
      <c r="B158" s="100" t="s">
        <v>17236</v>
      </c>
      <c r="C158" s="101" t="s">
        <v>682</v>
      </c>
      <c r="D158" s="101">
        <v>3</v>
      </c>
      <c r="E158" s="1752"/>
      <c r="F158" s="1752"/>
      <c r="G158" s="1752"/>
      <c r="H158" s="1752"/>
      <c r="I158" s="1752"/>
      <c r="J158" s="1752"/>
      <c r="K158" s="2493"/>
      <c r="L158" s="2381"/>
      <c r="M158" s="2495"/>
      <c r="N158" s="1752"/>
      <c r="O158" s="1752"/>
      <c r="P158" s="1752"/>
      <c r="Q158" s="1752"/>
      <c r="R158" s="1752"/>
      <c r="S158" s="2493"/>
      <c r="T158" s="2378"/>
      <c r="U158" s="2380" t="s">
        <v>10107</v>
      </c>
      <c r="V158" s="1752"/>
      <c r="W158" s="1752"/>
      <c r="X158" s="1752"/>
      <c r="Y158" s="2493"/>
      <c r="Z158" s="88"/>
      <c r="AA158" s="102" t="s">
        <v>10887</v>
      </c>
      <c r="AC158" s="258"/>
      <c r="AD158" s="1319">
        <f t="shared" si="55"/>
        <v>0</v>
      </c>
      <c r="AE158" s="258"/>
      <c r="AF158" s="337">
        <f t="shared" si="56"/>
        <v>0</v>
      </c>
      <c r="AG158" s="337">
        <f t="shared" si="38"/>
        <v>0</v>
      </c>
      <c r="AH158" s="337">
        <f t="shared" si="39"/>
        <v>0</v>
      </c>
      <c r="AI158" s="337">
        <f t="shared" si="40"/>
        <v>0</v>
      </c>
      <c r="AJ158" s="337">
        <f t="shared" si="41"/>
        <v>0</v>
      </c>
      <c r="AK158" s="337">
        <f t="shared" si="42"/>
        <v>0</v>
      </c>
      <c r="AL158" s="337">
        <f t="shared" si="43"/>
        <v>0</v>
      </c>
      <c r="AN158" s="337">
        <f t="shared" si="44"/>
        <v>0</v>
      </c>
      <c r="AO158" s="337">
        <f t="shared" si="45"/>
        <v>0</v>
      </c>
      <c r="AP158" s="337">
        <f t="shared" si="46"/>
        <v>0</v>
      </c>
      <c r="AQ158" s="337">
        <f t="shared" si="47"/>
        <v>0</v>
      </c>
      <c r="AR158" s="337">
        <f t="shared" si="48"/>
        <v>0</v>
      </c>
      <c r="AS158" s="337">
        <f t="shared" si="49"/>
        <v>0</v>
      </c>
      <c r="AT158" s="337">
        <f t="shared" si="50"/>
        <v>0</v>
      </c>
      <c r="AW158" s="337">
        <f t="shared" si="51"/>
        <v>0</v>
      </c>
      <c r="AX158" s="337">
        <f t="shared" si="52"/>
        <v>0</v>
      </c>
      <c r="AY158" s="337">
        <f t="shared" si="53"/>
        <v>0</v>
      </c>
      <c r="AZ158" s="337">
        <f t="shared" si="54"/>
        <v>0</v>
      </c>
      <c r="BA158" s="258"/>
      <c r="BB158" s="1453"/>
      <c r="BC158" s="1453"/>
      <c r="BD158" s="1453"/>
      <c r="BE158" s="1453"/>
      <c r="BF158" s="1453"/>
      <c r="BG158" s="1453"/>
    </row>
    <row r="159" spans="2:59" ht="15.75" customHeight="1">
      <c r="B159" s="100" t="s">
        <v>17237</v>
      </c>
      <c r="C159" s="101" t="s">
        <v>682</v>
      </c>
      <c r="D159" s="101">
        <v>3</v>
      </c>
      <c r="E159" s="1752"/>
      <c r="F159" s="1752"/>
      <c r="G159" s="1752"/>
      <c r="H159" s="1752"/>
      <c r="I159" s="1752"/>
      <c r="J159" s="1752"/>
      <c r="K159" s="2493"/>
      <c r="L159" s="2381"/>
      <c r="M159" s="2495"/>
      <c r="N159" s="1752"/>
      <c r="O159" s="1752"/>
      <c r="P159" s="1752"/>
      <c r="Q159" s="1752"/>
      <c r="R159" s="1752"/>
      <c r="S159" s="2493"/>
      <c r="T159" s="2378"/>
      <c r="U159" s="2380" t="s">
        <v>10107</v>
      </c>
      <c r="V159" s="1752"/>
      <c r="W159" s="1752"/>
      <c r="X159" s="1752"/>
      <c r="Y159" s="2493"/>
      <c r="Z159" s="88"/>
      <c r="AA159" s="102" t="s">
        <v>10888</v>
      </c>
      <c r="AC159" s="258"/>
      <c r="AD159" s="1319">
        <f t="shared" si="55"/>
        <v>0</v>
      </c>
      <c r="AE159" s="258"/>
      <c r="AF159" s="337">
        <f t="shared" si="56"/>
        <v>0</v>
      </c>
      <c r="AG159" s="337">
        <f t="shared" si="38"/>
        <v>0</v>
      </c>
      <c r="AH159" s="337">
        <f t="shared" si="39"/>
        <v>0</v>
      </c>
      <c r="AI159" s="337">
        <f t="shared" si="40"/>
        <v>0</v>
      </c>
      <c r="AJ159" s="337">
        <f t="shared" si="41"/>
        <v>0</v>
      </c>
      <c r="AK159" s="337">
        <f t="shared" si="42"/>
        <v>0</v>
      </c>
      <c r="AL159" s="337">
        <f t="shared" si="43"/>
        <v>0</v>
      </c>
      <c r="AN159" s="337">
        <f t="shared" si="44"/>
        <v>0</v>
      </c>
      <c r="AO159" s="337">
        <f t="shared" si="45"/>
        <v>0</v>
      </c>
      <c r="AP159" s="337">
        <f t="shared" si="46"/>
        <v>0</v>
      </c>
      <c r="AQ159" s="337">
        <f t="shared" si="47"/>
        <v>0</v>
      </c>
      <c r="AR159" s="337">
        <f t="shared" si="48"/>
        <v>0</v>
      </c>
      <c r="AS159" s="337">
        <f t="shared" si="49"/>
        <v>0</v>
      </c>
      <c r="AT159" s="337">
        <f t="shared" si="50"/>
        <v>0</v>
      </c>
      <c r="AW159" s="337">
        <f t="shared" si="51"/>
        <v>0</v>
      </c>
      <c r="AX159" s="337">
        <f t="shared" si="52"/>
        <v>0</v>
      </c>
      <c r="AY159" s="337">
        <f t="shared" si="53"/>
        <v>0</v>
      </c>
      <c r="AZ159" s="337">
        <f t="shared" si="54"/>
        <v>0</v>
      </c>
      <c r="BA159" s="258"/>
      <c r="BB159" s="1453"/>
      <c r="BC159" s="1453"/>
      <c r="BD159" s="1453"/>
      <c r="BE159" s="1453"/>
      <c r="BF159" s="1453"/>
      <c r="BG159" s="1453"/>
    </row>
    <row r="160" spans="2:59" ht="15.75" customHeight="1">
      <c r="B160" s="100" t="s">
        <v>17238</v>
      </c>
      <c r="C160" s="101" t="s">
        <v>682</v>
      </c>
      <c r="D160" s="101">
        <v>3</v>
      </c>
      <c r="E160" s="1752"/>
      <c r="F160" s="1752"/>
      <c r="G160" s="1752"/>
      <c r="H160" s="1752"/>
      <c r="I160" s="1752"/>
      <c r="J160" s="1752"/>
      <c r="K160" s="2493"/>
      <c r="L160" s="2381"/>
      <c r="M160" s="2495"/>
      <c r="N160" s="1752"/>
      <c r="O160" s="1752"/>
      <c r="P160" s="1752"/>
      <c r="Q160" s="1752"/>
      <c r="R160" s="1752"/>
      <c r="S160" s="2493"/>
      <c r="T160" s="2378"/>
      <c r="U160" s="2380" t="s">
        <v>10107</v>
      </c>
      <c r="V160" s="1752"/>
      <c r="W160" s="1752"/>
      <c r="X160" s="1752"/>
      <c r="Y160" s="2493"/>
      <c r="Z160" s="88"/>
      <c r="AA160" s="102" t="s">
        <v>10889</v>
      </c>
      <c r="AC160" s="258"/>
      <c r="AD160" s="1319">
        <f t="shared" si="55"/>
        <v>0</v>
      </c>
      <c r="AE160" s="258"/>
      <c r="AF160" s="337">
        <f t="shared" si="56"/>
        <v>0</v>
      </c>
      <c r="AG160" s="337">
        <f t="shared" si="38"/>
        <v>0</v>
      </c>
      <c r="AH160" s="337">
        <f t="shared" si="39"/>
        <v>0</v>
      </c>
      <c r="AI160" s="337">
        <f t="shared" si="40"/>
        <v>0</v>
      </c>
      <c r="AJ160" s="337">
        <f t="shared" si="41"/>
        <v>0</v>
      </c>
      <c r="AK160" s="337">
        <f t="shared" si="42"/>
        <v>0</v>
      </c>
      <c r="AL160" s="337">
        <f t="shared" si="43"/>
        <v>0</v>
      </c>
      <c r="AN160" s="337">
        <f t="shared" si="44"/>
        <v>0</v>
      </c>
      <c r="AO160" s="337">
        <f t="shared" si="45"/>
        <v>0</v>
      </c>
      <c r="AP160" s="337">
        <f t="shared" si="46"/>
        <v>0</v>
      </c>
      <c r="AQ160" s="337">
        <f t="shared" si="47"/>
        <v>0</v>
      </c>
      <c r="AR160" s="337">
        <f t="shared" si="48"/>
        <v>0</v>
      </c>
      <c r="AS160" s="337">
        <f t="shared" si="49"/>
        <v>0</v>
      </c>
      <c r="AT160" s="337">
        <f t="shared" si="50"/>
        <v>0</v>
      </c>
      <c r="AW160" s="337">
        <f t="shared" si="51"/>
        <v>0</v>
      </c>
      <c r="AX160" s="337">
        <f t="shared" si="52"/>
        <v>0</v>
      </c>
      <c r="AY160" s="337">
        <f t="shared" si="53"/>
        <v>0</v>
      </c>
      <c r="AZ160" s="337">
        <f t="shared" si="54"/>
        <v>0</v>
      </c>
      <c r="BA160" s="258"/>
      <c r="BB160" s="1453"/>
      <c r="BC160" s="1453"/>
      <c r="BD160" s="1453"/>
      <c r="BE160" s="1453"/>
      <c r="BF160" s="1453"/>
      <c r="BG160" s="1453"/>
    </row>
    <row r="161" spans="2:59" ht="15.75" customHeight="1">
      <c r="B161" s="100" t="s">
        <v>17239</v>
      </c>
      <c r="C161" s="101" t="s">
        <v>682</v>
      </c>
      <c r="D161" s="101">
        <v>3</v>
      </c>
      <c r="E161" s="1752"/>
      <c r="F161" s="1752"/>
      <c r="G161" s="1752"/>
      <c r="H161" s="1752"/>
      <c r="I161" s="1752"/>
      <c r="J161" s="1752"/>
      <c r="K161" s="2493"/>
      <c r="L161" s="2381"/>
      <c r="M161" s="2495"/>
      <c r="N161" s="1752"/>
      <c r="O161" s="1752"/>
      <c r="P161" s="1752"/>
      <c r="Q161" s="1752"/>
      <c r="R161" s="1752"/>
      <c r="S161" s="2493"/>
      <c r="T161" s="2378"/>
      <c r="U161" s="2380" t="s">
        <v>10107</v>
      </c>
      <c r="V161" s="1752"/>
      <c r="W161" s="1752"/>
      <c r="X161" s="1752"/>
      <c r="Y161" s="2493"/>
      <c r="Z161" s="88"/>
      <c r="AA161" s="102" t="s">
        <v>10890</v>
      </c>
      <c r="AC161" s="258"/>
      <c r="AD161" s="1319">
        <f t="shared" si="55"/>
        <v>0</v>
      </c>
      <c r="AE161" s="258"/>
      <c r="AF161" s="337">
        <f t="shared" si="56"/>
        <v>0</v>
      </c>
      <c r="AG161" s="337">
        <f t="shared" si="38"/>
        <v>0</v>
      </c>
      <c r="AH161" s="337">
        <f t="shared" si="39"/>
        <v>0</v>
      </c>
      <c r="AI161" s="337">
        <f t="shared" si="40"/>
        <v>0</v>
      </c>
      <c r="AJ161" s="337">
        <f t="shared" si="41"/>
        <v>0</v>
      </c>
      <c r="AK161" s="337">
        <f t="shared" si="42"/>
        <v>0</v>
      </c>
      <c r="AL161" s="337">
        <f t="shared" si="43"/>
        <v>0</v>
      </c>
      <c r="AN161" s="337">
        <f t="shared" si="44"/>
        <v>0</v>
      </c>
      <c r="AO161" s="337">
        <f t="shared" si="45"/>
        <v>0</v>
      </c>
      <c r="AP161" s="337">
        <f t="shared" si="46"/>
        <v>0</v>
      </c>
      <c r="AQ161" s="337">
        <f t="shared" si="47"/>
        <v>0</v>
      </c>
      <c r="AR161" s="337">
        <f t="shared" si="48"/>
        <v>0</v>
      </c>
      <c r="AS161" s="337">
        <f t="shared" si="49"/>
        <v>0</v>
      </c>
      <c r="AT161" s="337">
        <f t="shared" si="50"/>
        <v>0</v>
      </c>
      <c r="AW161" s="337">
        <f t="shared" si="51"/>
        <v>0</v>
      </c>
      <c r="AX161" s="337">
        <f t="shared" si="52"/>
        <v>0</v>
      </c>
      <c r="AY161" s="337">
        <f t="shared" si="53"/>
        <v>0</v>
      </c>
      <c r="AZ161" s="337">
        <f t="shared" si="54"/>
        <v>0</v>
      </c>
      <c r="BA161" s="258"/>
      <c r="BB161" s="1453"/>
      <c r="BC161" s="1453"/>
      <c r="BD161" s="1453"/>
      <c r="BE161" s="1453"/>
      <c r="BF161" s="1453"/>
      <c r="BG161" s="1453"/>
    </row>
    <row r="162" spans="2:59" ht="15.75" customHeight="1">
      <c r="B162" s="100" t="s">
        <v>17240</v>
      </c>
      <c r="C162" s="101" t="s">
        <v>682</v>
      </c>
      <c r="D162" s="101">
        <v>3</v>
      </c>
      <c r="E162" s="1752"/>
      <c r="F162" s="1752"/>
      <c r="G162" s="1752"/>
      <c r="H162" s="1752"/>
      <c r="I162" s="1752"/>
      <c r="J162" s="1752"/>
      <c r="K162" s="2493"/>
      <c r="L162" s="2381"/>
      <c r="M162" s="2495"/>
      <c r="N162" s="1752"/>
      <c r="O162" s="1752"/>
      <c r="P162" s="1752"/>
      <c r="Q162" s="1752"/>
      <c r="R162" s="1752"/>
      <c r="S162" s="2493"/>
      <c r="T162" s="2378"/>
      <c r="U162" s="2380" t="s">
        <v>10107</v>
      </c>
      <c r="V162" s="1752"/>
      <c r="W162" s="1752"/>
      <c r="X162" s="1752"/>
      <c r="Y162" s="2493"/>
      <c r="Z162" s="88"/>
      <c r="AA162" s="102" t="s">
        <v>10891</v>
      </c>
      <c r="AC162" s="258"/>
      <c r="AD162" s="1319">
        <f t="shared" si="55"/>
        <v>0</v>
      </c>
      <c r="AE162" s="258"/>
      <c r="AF162" s="337">
        <f t="shared" si="56"/>
        <v>0</v>
      </c>
      <c r="AG162" s="337">
        <f t="shared" si="38"/>
        <v>0</v>
      </c>
      <c r="AH162" s="337">
        <f t="shared" si="39"/>
        <v>0</v>
      </c>
      <c r="AI162" s="337">
        <f t="shared" si="40"/>
        <v>0</v>
      </c>
      <c r="AJ162" s="337">
        <f t="shared" si="41"/>
        <v>0</v>
      </c>
      <c r="AK162" s="337">
        <f t="shared" si="42"/>
        <v>0</v>
      </c>
      <c r="AL162" s="337">
        <f t="shared" si="43"/>
        <v>0</v>
      </c>
      <c r="AN162" s="337">
        <f t="shared" si="44"/>
        <v>0</v>
      </c>
      <c r="AO162" s="337">
        <f t="shared" si="45"/>
        <v>0</v>
      </c>
      <c r="AP162" s="337">
        <f t="shared" si="46"/>
        <v>0</v>
      </c>
      <c r="AQ162" s="337">
        <f t="shared" si="47"/>
        <v>0</v>
      </c>
      <c r="AR162" s="337">
        <f t="shared" si="48"/>
        <v>0</v>
      </c>
      <c r="AS162" s="337">
        <f t="shared" si="49"/>
        <v>0</v>
      </c>
      <c r="AT162" s="337">
        <f t="shared" si="50"/>
        <v>0</v>
      </c>
      <c r="AW162" s="337">
        <f t="shared" si="51"/>
        <v>0</v>
      </c>
      <c r="AX162" s="337">
        <f t="shared" si="52"/>
        <v>0</v>
      </c>
      <c r="AY162" s="337">
        <f t="shared" si="53"/>
        <v>0</v>
      </c>
      <c r="AZ162" s="337">
        <f t="shared" si="54"/>
        <v>0</v>
      </c>
      <c r="BA162" s="258"/>
      <c r="BB162" s="1453"/>
      <c r="BC162" s="1453"/>
      <c r="BD162" s="1453"/>
      <c r="BE162" s="1453"/>
      <c r="BF162" s="1453"/>
      <c r="BG162" s="1453"/>
    </row>
    <row r="163" spans="2:59" ht="15.75" customHeight="1">
      <c r="B163" s="100" t="s">
        <v>17241</v>
      </c>
      <c r="C163" s="101" t="s">
        <v>682</v>
      </c>
      <c r="D163" s="101">
        <v>3</v>
      </c>
      <c r="E163" s="1752"/>
      <c r="F163" s="1752"/>
      <c r="G163" s="1752"/>
      <c r="H163" s="1752"/>
      <c r="I163" s="1752"/>
      <c r="J163" s="1752"/>
      <c r="K163" s="2493"/>
      <c r="L163" s="2381"/>
      <c r="M163" s="2495"/>
      <c r="N163" s="1752"/>
      <c r="O163" s="1752"/>
      <c r="P163" s="1752"/>
      <c r="Q163" s="1752"/>
      <c r="R163" s="1752"/>
      <c r="S163" s="2493"/>
      <c r="T163" s="2378"/>
      <c r="U163" s="2380" t="s">
        <v>10107</v>
      </c>
      <c r="V163" s="1752"/>
      <c r="W163" s="1752"/>
      <c r="X163" s="1752"/>
      <c r="Y163" s="2493"/>
      <c r="Z163" s="88"/>
      <c r="AA163" s="102" t="s">
        <v>10892</v>
      </c>
      <c r="AC163" s="258"/>
      <c r="AD163" s="1319">
        <f t="shared" si="55"/>
        <v>0</v>
      </c>
      <c r="AE163" s="258"/>
      <c r="AF163" s="337">
        <f t="shared" si="56"/>
        <v>0</v>
      </c>
      <c r="AG163" s="337">
        <f t="shared" si="38"/>
        <v>0</v>
      </c>
      <c r="AH163" s="337">
        <f t="shared" si="39"/>
        <v>0</v>
      </c>
      <c r="AI163" s="337">
        <f t="shared" si="40"/>
        <v>0</v>
      </c>
      <c r="AJ163" s="337">
        <f t="shared" si="41"/>
        <v>0</v>
      </c>
      <c r="AK163" s="337">
        <f t="shared" si="42"/>
        <v>0</v>
      </c>
      <c r="AL163" s="337">
        <f t="shared" si="43"/>
        <v>0</v>
      </c>
      <c r="AN163" s="337">
        <f t="shared" si="44"/>
        <v>0</v>
      </c>
      <c r="AO163" s="337">
        <f t="shared" si="45"/>
        <v>0</v>
      </c>
      <c r="AP163" s="337">
        <f t="shared" si="46"/>
        <v>0</v>
      </c>
      <c r="AQ163" s="337">
        <f t="shared" si="47"/>
        <v>0</v>
      </c>
      <c r="AR163" s="337">
        <f t="shared" si="48"/>
        <v>0</v>
      </c>
      <c r="AS163" s="337">
        <f t="shared" si="49"/>
        <v>0</v>
      </c>
      <c r="AT163" s="337">
        <f t="shared" si="50"/>
        <v>0</v>
      </c>
      <c r="AW163" s="337">
        <f t="shared" si="51"/>
        <v>0</v>
      </c>
      <c r="AX163" s="337">
        <f t="shared" si="52"/>
        <v>0</v>
      </c>
      <c r="AY163" s="337">
        <f t="shared" si="53"/>
        <v>0</v>
      </c>
      <c r="AZ163" s="337">
        <f t="shared" si="54"/>
        <v>0</v>
      </c>
      <c r="BA163" s="258"/>
      <c r="BB163" s="1453"/>
      <c r="BC163" s="1453"/>
      <c r="BD163" s="1453"/>
      <c r="BE163" s="1453"/>
      <c r="BF163" s="1453"/>
      <c r="BG163" s="1453"/>
    </row>
    <row r="164" spans="2:59" ht="15.75" customHeight="1">
      <c r="B164" s="100" t="s">
        <v>17242</v>
      </c>
      <c r="C164" s="101" t="s">
        <v>682</v>
      </c>
      <c r="D164" s="101">
        <v>3</v>
      </c>
      <c r="E164" s="1752"/>
      <c r="F164" s="1752"/>
      <c r="G164" s="1752"/>
      <c r="H164" s="1752"/>
      <c r="I164" s="1752"/>
      <c r="J164" s="1752"/>
      <c r="K164" s="2493"/>
      <c r="L164" s="2381"/>
      <c r="M164" s="2495"/>
      <c r="N164" s="1752"/>
      <c r="O164" s="1752"/>
      <c r="P164" s="1752"/>
      <c r="Q164" s="1752"/>
      <c r="R164" s="1752"/>
      <c r="S164" s="2493"/>
      <c r="T164" s="2378"/>
      <c r="U164" s="2380" t="s">
        <v>10107</v>
      </c>
      <c r="V164" s="1752"/>
      <c r="W164" s="1752"/>
      <c r="X164" s="1752"/>
      <c r="Y164" s="2493"/>
      <c r="Z164" s="88"/>
      <c r="AA164" s="102" t="s">
        <v>10893</v>
      </c>
      <c r="AC164" s="258"/>
      <c r="AD164" s="1319">
        <f t="shared" si="55"/>
        <v>0</v>
      </c>
      <c r="AE164" s="258"/>
      <c r="AF164" s="337">
        <f t="shared" si="56"/>
        <v>0</v>
      </c>
      <c r="AG164" s="337">
        <f t="shared" si="38"/>
        <v>0</v>
      </c>
      <c r="AH164" s="337">
        <f t="shared" si="39"/>
        <v>0</v>
      </c>
      <c r="AI164" s="337">
        <f t="shared" si="40"/>
        <v>0</v>
      </c>
      <c r="AJ164" s="337">
        <f t="shared" si="41"/>
        <v>0</v>
      </c>
      <c r="AK164" s="337">
        <f t="shared" si="42"/>
        <v>0</v>
      </c>
      <c r="AL164" s="337">
        <f t="shared" si="43"/>
        <v>0</v>
      </c>
      <c r="AN164" s="337">
        <f t="shared" si="44"/>
        <v>0</v>
      </c>
      <c r="AO164" s="337">
        <f t="shared" si="45"/>
        <v>0</v>
      </c>
      <c r="AP164" s="337">
        <f t="shared" si="46"/>
        <v>0</v>
      </c>
      <c r="AQ164" s="337">
        <f t="shared" si="47"/>
        <v>0</v>
      </c>
      <c r="AR164" s="337">
        <f t="shared" si="48"/>
        <v>0</v>
      </c>
      <c r="AS164" s="337">
        <f t="shared" si="49"/>
        <v>0</v>
      </c>
      <c r="AT164" s="337">
        <f t="shared" si="50"/>
        <v>0</v>
      </c>
      <c r="AW164" s="337">
        <f t="shared" si="51"/>
        <v>0</v>
      </c>
      <c r="AX164" s="337">
        <f t="shared" si="52"/>
        <v>0</v>
      </c>
      <c r="AY164" s="337">
        <f t="shared" si="53"/>
        <v>0</v>
      </c>
      <c r="AZ164" s="337">
        <f t="shared" si="54"/>
        <v>0</v>
      </c>
      <c r="BA164" s="258"/>
      <c r="BB164" s="1453"/>
      <c r="BC164" s="1453"/>
      <c r="BD164" s="1453"/>
      <c r="BE164" s="1453"/>
      <c r="BF164" s="1453"/>
      <c r="BG164" s="1453"/>
    </row>
    <row r="165" spans="2:59" ht="15.75" customHeight="1">
      <c r="B165" s="100" t="s">
        <v>17243</v>
      </c>
      <c r="C165" s="101" t="s">
        <v>682</v>
      </c>
      <c r="D165" s="101">
        <v>3</v>
      </c>
      <c r="E165" s="1752"/>
      <c r="F165" s="1752"/>
      <c r="G165" s="1752"/>
      <c r="H165" s="1752"/>
      <c r="I165" s="1752"/>
      <c r="J165" s="1752"/>
      <c r="K165" s="2493"/>
      <c r="L165" s="2381"/>
      <c r="M165" s="2495"/>
      <c r="N165" s="1752"/>
      <c r="O165" s="1752"/>
      <c r="P165" s="1752"/>
      <c r="Q165" s="1752"/>
      <c r="R165" s="1752"/>
      <c r="S165" s="2493"/>
      <c r="T165" s="2378"/>
      <c r="U165" s="2380" t="s">
        <v>10107</v>
      </c>
      <c r="V165" s="1752"/>
      <c r="W165" s="1752"/>
      <c r="X165" s="1752"/>
      <c r="Y165" s="2493"/>
      <c r="Z165" s="88"/>
      <c r="AA165" s="102" t="s">
        <v>10894</v>
      </c>
      <c r="AC165" s="258"/>
      <c r="AD165" s="1319">
        <f t="shared" si="55"/>
        <v>0</v>
      </c>
      <c r="AE165" s="258"/>
      <c r="AF165" s="337">
        <f t="shared" si="56"/>
        <v>0</v>
      </c>
      <c r="AG165" s="337">
        <f t="shared" si="38"/>
        <v>0</v>
      </c>
      <c r="AH165" s="337">
        <f t="shared" si="39"/>
        <v>0</v>
      </c>
      <c r="AI165" s="337">
        <f t="shared" si="40"/>
        <v>0</v>
      </c>
      <c r="AJ165" s="337">
        <f t="shared" si="41"/>
        <v>0</v>
      </c>
      <c r="AK165" s="337">
        <f t="shared" si="42"/>
        <v>0</v>
      </c>
      <c r="AL165" s="337">
        <f t="shared" si="43"/>
        <v>0</v>
      </c>
      <c r="AN165" s="337">
        <f t="shared" si="44"/>
        <v>0</v>
      </c>
      <c r="AO165" s="337">
        <f t="shared" si="45"/>
        <v>0</v>
      </c>
      <c r="AP165" s="337">
        <f t="shared" si="46"/>
        <v>0</v>
      </c>
      <c r="AQ165" s="337">
        <f t="shared" si="47"/>
        <v>0</v>
      </c>
      <c r="AR165" s="337">
        <f t="shared" si="48"/>
        <v>0</v>
      </c>
      <c r="AS165" s="337">
        <f t="shared" si="49"/>
        <v>0</v>
      </c>
      <c r="AT165" s="337">
        <f t="shared" si="50"/>
        <v>0</v>
      </c>
      <c r="AW165" s="337">
        <f t="shared" si="51"/>
        <v>0</v>
      </c>
      <c r="AX165" s="337">
        <f t="shared" si="52"/>
        <v>0</v>
      </c>
      <c r="AY165" s="337">
        <f t="shared" si="53"/>
        <v>0</v>
      </c>
      <c r="AZ165" s="337">
        <f t="shared" si="54"/>
        <v>0</v>
      </c>
      <c r="BA165" s="258"/>
      <c r="BB165" s="1453"/>
      <c r="BC165" s="1453"/>
      <c r="BD165" s="1453"/>
      <c r="BE165" s="1453"/>
      <c r="BF165" s="1453"/>
      <c r="BG165" s="1453"/>
    </row>
    <row r="166" spans="2:59" ht="15.75" customHeight="1">
      <c r="B166" s="100" t="s">
        <v>17244</v>
      </c>
      <c r="C166" s="101" t="s">
        <v>682</v>
      </c>
      <c r="D166" s="101">
        <v>3</v>
      </c>
      <c r="E166" s="1752"/>
      <c r="F166" s="1752"/>
      <c r="G166" s="1752"/>
      <c r="H166" s="1752"/>
      <c r="I166" s="1752"/>
      <c r="J166" s="1752"/>
      <c r="K166" s="2493"/>
      <c r="L166" s="2381"/>
      <c r="M166" s="2495"/>
      <c r="N166" s="1752"/>
      <c r="O166" s="1752"/>
      <c r="P166" s="1752"/>
      <c r="Q166" s="1752"/>
      <c r="R166" s="1752"/>
      <c r="S166" s="2493"/>
      <c r="T166" s="2378"/>
      <c r="U166" s="2380" t="s">
        <v>10107</v>
      </c>
      <c r="V166" s="1752"/>
      <c r="W166" s="1752"/>
      <c r="X166" s="1752"/>
      <c r="Y166" s="2493"/>
      <c r="Z166" s="88"/>
      <c r="AA166" s="102" t="s">
        <v>10895</v>
      </c>
      <c r="AC166" s="258"/>
      <c r="AD166" s="1319">
        <f t="shared" si="55"/>
        <v>0</v>
      </c>
      <c r="AE166" s="258"/>
      <c r="AF166" s="337">
        <f t="shared" si="56"/>
        <v>0</v>
      </c>
      <c r="AG166" s="337">
        <f t="shared" si="38"/>
        <v>0</v>
      </c>
      <c r="AH166" s="337">
        <f t="shared" si="39"/>
        <v>0</v>
      </c>
      <c r="AI166" s="337">
        <f t="shared" si="40"/>
        <v>0</v>
      </c>
      <c r="AJ166" s="337">
        <f t="shared" si="41"/>
        <v>0</v>
      </c>
      <c r="AK166" s="337">
        <f t="shared" si="42"/>
        <v>0</v>
      </c>
      <c r="AL166" s="337">
        <f t="shared" si="43"/>
        <v>0</v>
      </c>
      <c r="AN166" s="337">
        <f t="shared" si="44"/>
        <v>0</v>
      </c>
      <c r="AO166" s="337">
        <f t="shared" si="45"/>
        <v>0</v>
      </c>
      <c r="AP166" s="337">
        <f t="shared" si="46"/>
        <v>0</v>
      </c>
      <c r="AQ166" s="337">
        <f t="shared" si="47"/>
        <v>0</v>
      </c>
      <c r="AR166" s="337">
        <f t="shared" si="48"/>
        <v>0</v>
      </c>
      <c r="AS166" s="337">
        <f t="shared" si="49"/>
        <v>0</v>
      </c>
      <c r="AT166" s="337">
        <f t="shared" si="50"/>
        <v>0</v>
      </c>
      <c r="AW166" s="337">
        <f t="shared" si="51"/>
        <v>0</v>
      </c>
      <c r="AX166" s="337">
        <f t="shared" si="52"/>
        <v>0</v>
      </c>
      <c r="AY166" s="337">
        <f t="shared" si="53"/>
        <v>0</v>
      </c>
      <c r="AZ166" s="337">
        <f t="shared" si="54"/>
        <v>0</v>
      </c>
      <c r="BA166" s="258"/>
      <c r="BB166" s="1453"/>
      <c r="BC166" s="1453"/>
      <c r="BD166" s="1453"/>
      <c r="BE166" s="1453"/>
      <c r="BF166" s="1453"/>
      <c r="BG166" s="1453"/>
    </row>
    <row r="167" spans="2:59" ht="15.75" customHeight="1">
      <c r="B167" s="100" t="s">
        <v>17245</v>
      </c>
      <c r="C167" s="101" t="s">
        <v>682</v>
      </c>
      <c r="D167" s="101">
        <v>3</v>
      </c>
      <c r="E167" s="1752"/>
      <c r="F167" s="1752"/>
      <c r="G167" s="1752"/>
      <c r="H167" s="1752"/>
      <c r="I167" s="1752"/>
      <c r="J167" s="1752"/>
      <c r="K167" s="2493"/>
      <c r="L167" s="2381"/>
      <c r="M167" s="2495"/>
      <c r="N167" s="1752"/>
      <c r="O167" s="1752"/>
      <c r="P167" s="1752"/>
      <c r="Q167" s="1752"/>
      <c r="R167" s="1752"/>
      <c r="S167" s="2493"/>
      <c r="T167" s="2378"/>
      <c r="U167" s="2380" t="s">
        <v>10107</v>
      </c>
      <c r="V167" s="1752"/>
      <c r="W167" s="1752"/>
      <c r="X167" s="1752"/>
      <c r="Y167" s="2493"/>
      <c r="Z167" s="88"/>
      <c r="AA167" s="102" t="s">
        <v>10896</v>
      </c>
      <c r="AC167" s="258"/>
      <c r="AD167" s="1319">
        <f t="shared" si="55"/>
        <v>0</v>
      </c>
      <c r="AE167" s="258"/>
      <c r="AF167" s="337">
        <f t="shared" si="56"/>
        <v>0</v>
      </c>
      <c r="AG167" s="337">
        <f t="shared" si="38"/>
        <v>0</v>
      </c>
      <c r="AH167" s="337">
        <f t="shared" si="39"/>
        <v>0</v>
      </c>
      <c r="AI167" s="337">
        <f t="shared" si="40"/>
        <v>0</v>
      </c>
      <c r="AJ167" s="337">
        <f t="shared" si="41"/>
        <v>0</v>
      </c>
      <c r="AK167" s="337">
        <f t="shared" si="42"/>
        <v>0</v>
      </c>
      <c r="AL167" s="337">
        <f t="shared" si="43"/>
        <v>0</v>
      </c>
      <c r="AN167" s="337">
        <f t="shared" si="44"/>
        <v>0</v>
      </c>
      <c r="AO167" s="337">
        <f t="shared" si="45"/>
        <v>0</v>
      </c>
      <c r="AP167" s="337">
        <f t="shared" si="46"/>
        <v>0</v>
      </c>
      <c r="AQ167" s="337">
        <f t="shared" si="47"/>
        <v>0</v>
      </c>
      <c r="AR167" s="337">
        <f t="shared" si="48"/>
        <v>0</v>
      </c>
      <c r="AS167" s="337">
        <f t="shared" si="49"/>
        <v>0</v>
      </c>
      <c r="AT167" s="337">
        <f t="shared" si="50"/>
        <v>0</v>
      </c>
      <c r="AW167" s="337">
        <f t="shared" si="51"/>
        <v>0</v>
      </c>
      <c r="AX167" s="337">
        <f t="shared" si="52"/>
        <v>0</v>
      </c>
      <c r="AY167" s="337">
        <f t="shared" si="53"/>
        <v>0</v>
      </c>
      <c r="AZ167" s="337">
        <f t="shared" si="54"/>
        <v>0</v>
      </c>
      <c r="BA167" s="258"/>
      <c r="BB167" s="1453"/>
      <c r="BC167" s="1453"/>
      <c r="BD167" s="1453"/>
      <c r="BE167" s="1453"/>
      <c r="BF167" s="1453"/>
      <c r="BG167" s="1453"/>
    </row>
    <row r="168" spans="2:59" ht="15.75" customHeight="1">
      <c r="B168" s="100" t="s">
        <v>17246</v>
      </c>
      <c r="C168" s="101" t="s">
        <v>682</v>
      </c>
      <c r="D168" s="101">
        <v>3</v>
      </c>
      <c r="E168" s="1752"/>
      <c r="F168" s="1752"/>
      <c r="G168" s="1752"/>
      <c r="H168" s="1752"/>
      <c r="I168" s="1752"/>
      <c r="J168" s="1752"/>
      <c r="K168" s="2493"/>
      <c r="L168" s="2381"/>
      <c r="M168" s="2495"/>
      <c r="N168" s="1752"/>
      <c r="O168" s="1752"/>
      <c r="P168" s="1752"/>
      <c r="Q168" s="1752"/>
      <c r="R168" s="1752"/>
      <c r="S168" s="2493"/>
      <c r="T168" s="2378"/>
      <c r="U168" s="2380" t="s">
        <v>10107</v>
      </c>
      <c r="V168" s="1752"/>
      <c r="W168" s="1752"/>
      <c r="X168" s="1752"/>
      <c r="Y168" s="2493"/>
      <c r="Z168" s="88"/>
      <c r="AA168" s="102" t="s">
        <v>10897</v>
      </c>
      <c r="AC168" s="258"/>
      <c r="AD168" s="1319">
        <f t="shared" si="55"/>
        <v>0</v>
      </c>
      <c r="AE168" s="258"/>
      <c r="AF168" s="337">
        <f t="shared" si="56"/>
        <v>0</v>
      </c>
      <c r="AG168" s="337">
        <f t="shared" si="38"/>
        <v>0</v>
      </c>
      <c r="AH168" s="337">
        <f t="shared" si="39"/>
        <v>0</v>
      </c>
      <c r="AI168" s="337">
        <f t="shared" si="40"/>
        <v>0</v>
      </c>
      <c r="AJ168" s="337">
        <f t="shared" si="41"/>
        <v>0</v>
      </c>
      <c r="AK168" s="337">
        <f t="shared" si="42"/>
        <v>0</v>
      </c>
      <c r="AL168" s="337">
        <f t="shared" si="43"/>
        <v>0</v>
      </c>
      <c r="AN168" s="337">
        <f t="shared" si="44"/>
        <v>0</v>
      </c>
      <c r="AO168" s="337">
        <f t="shared" si="45"/>
        <v>0</v>
      </c>
      <c r="AP168" s="337">
        <f t="shared" si="46"/>
        <v>0</v>
      </c>
      <c r="AQ168" s="337">
        <f t="shared" si="47"/>
        <v>0</v>
      </c>
      <c r="AR168" s="337">
        <f t="shared" si="48"/>
        <v>0</v>
      </c>
      <c r="AS168" s="337">
        <f t="shared" si="49"/>
        <v>0</v>
      </c>
      <c r="AT168" s="337">
        <f t="shared" si="50"/>
        <v>0</v>
      </c>
      <c r="AW168" s="337">
        <f t="shared" si="51"/>
        <v>0</v>
      </c>
      <c r="AX168" s="337">
        <f t="shared" si="52"/>
        <v>0</v>
      </c>
      <c r="AY168" s="337">
        <f t="shared" si="53"/>
        <v>0</v>
      </c>
      <c r="AZ168" s="337">
        <f t="shared" si="54"/>
        <v>0</v>
      </c>
      <c r="BA168" s="258"/>
      <c r="BB168" s="1453"/>
      <c r="BC168" s="1453"/>
      <c r="BD168" s="1453"/>
      <c r="BE168" s="1453"/>
      <c r="BF168" s="1453"/>
      <c r="BG168" s="1453"/>
    </row>
    <row r="169" spans="2:59" ht="15.75" customHeight="1">
      <c r="B169" s="100" t="s">
        <v>17247</v>
      </c>
      <c r="C169" s="101" t="s">
        <v>682</v>
      </c>
      <c r="D169" s="101">
        <v>3</v>
      </c>
      <c r="E169" s="1752"/>
      <c r="F169" s="1752"/>
      <c r="G169" s="1752"/>
      <c r="H169" s="1752"/>
      <c r="I169" s="1752"/>
      <c r="J169" s="1752"/>
      <c r="K169" s="2493"/>
      <c r="L169" s="2381"/>
      <c r="M169" s="2495"/>
      <c r="N169" s="1752"/>
      <c r="O169" s="1752"/>
      <c r="P169" s="1752"/>
      <c r="Q169" s="1752"/>
      <c r="R169" s="1752"/>
      <c r="S169" s="2493"/>
      <c r="T169" s="2378"/>
      <c r="U169" s="2380" t="s">
        <v>10107</v>
      </c>
      <c r="V169" s="1752"/>
      <c r="W169" s="1752"/>
      <c r="X169" s="1752"/>
      <c r="Y169" s="2493"/>
      <c r="Z169" s="88"/>
      <c r="AA169" s="102" t="s">
        <v>10898</v>
      </c>
      <c r="AC169" s="258"/>
      <c r="AD169" s="1319">
        <f t="shared" si="55"/>
        <v>0</v>
      </c>
      <c r="AE169" s="258"/>
      <c r="AF169" s="337">
        <f t="shared" si="56"/>
        <v>0</v>
      </c>
      <c r="AG169" s="337">
        <f t="shared" si="38"/>
        <v>0</v>
      </c>
      <c r="AH169" s="337">
        <f t="shared" si="39"/>
        <v>0</v>
      </c>
      <c r="AI169" s="337">
        <f t="shared" si="40"/>
        <v>0</v>
      </c>
      <c r="AJ169" s="337">
        <f t="shared" si="41"/>
        <v>0</v>
      </c>
      <c r="AK169" s="337">
        <f t="shared" si="42"/>
        <v>0</v>
      </c>
      <c r="AL169" s="337">
        <f t="shared" si="43"/>
        <v>0</v>
      </c>
      <c r="AN169" s="337">
        <f t="shared" si="44"/>
        <v>0</v>
      </c>
      <c r="AO169" s="337">
        <f t="shared" si="45"/>
        <v>0</v>
      </c>
      <c r="AP169" s="337">
        <f t="shared" si="46"/>
        <v>0</v>
      </c>
      <c r="AQ169" s="337">
        <f t="shared" si="47"/>
        <v>0</v>
      </c>
      <c r="AR169" s="337">
        <f t="shared" si="48"/>
        <v>0</v>
      </c>
      <c r="AS169" s="337">
        <f t="shared" si="49"/>
        <v>0</v>
      </c>
      <c r="AT169" s="337">
        <f t="shared" si="50"/>
        <v>0</v>
      </c>
      <c r="AW169" s="337">
        <f t="shared" si="51"/>
        <v>0</v>
      </c>
      <c r="AX169" s="337">
        <f t="shared" si="52"/>
        <v>0</v>
      </c>
      <c r="AY169" s="337">
        <f t="shared" si="53"/>
        <v>0</v>
      </c>
      <c r="AZ169" s="337">
        <f t="shared" si="54"/>
        <v>0</v>
      </c>
      <c r="BA169" s="258"/>
      <c r="BB169" s="1453"/>
      <c r="BC169" s="1453"/>
      <c r="BD169" s="1453"/>
      <c r="BE169" s="1453"/>
      <c r="BF169" s="1453"/>
      <c r="BG169" s="1453"/>
    </row>
    <row r="170" spans="2:59" ht="15.75" customHeight="1">
      <c r="B170" s="100" t="s">
        <v>17248</v>
      </c>
      <c r="C170" s="101" t="s">
        <v>682</v>
      </c>
      <c r="D170" s="101">
        <v>3</v>
      </c>
      <c r="E170" s="1752"/>
      <c r="F170" s="1752"/>
      <c r="G170" s="1752"/>
      <c r="H170" s="1752"/>
      <c r="I170" s="1752"/>
      <c r="J170" s="1752"/>
      <c r="K170" s="2493"/>
      <c r="L170" s="2381"/>
      <c r="M170" s="2495"/>
      <c r="N170" s="1752"/>
      <c r="O170" s="1752"/>
      <c r="P170" s="1752"/>
      <c r="Q170" s="1752"/>
      <c r="R170" s="1752"/>
      <c r="S170" s="2493"/>
      <c r="T170" s="2378"/>
      <c r="U170" s="2380" t="s">
        <v>10107</v>
      </c>
      <c r="V170" s="1752"/>
      <c r="W170" s="1752"/>
      <c r="X170" s="1752"/>
      <c r="Y170" s="2493"/>
      <c r="Z170" s="88"/>
      <c r="AA170" s="102" t="s">
        <v>10899</v>
      </c>
      <c r="AC170" s="258"/>
      <c r="AD170" s="1319">
        <f t="shared" si="55"/>
        <v>0</v>
      </c>
      <c r="AE170" s="258"/>
      <c r="AF170" s="337">
        <f t="shared" si="56"/>
        <v>0</v>
      </c>
      <c r="AG170" s="337">
        <f t="shared" si="38"/>
        <v>0</v>
      </c>
      <c r="AH170" s="337">
        <f t="shared" si="39"/>
        <v>0</v>
      </c>
      <c r="AI170" s="337">
        <f t="shared" si="40"/>
        <v>0</v>
      </c>
      <c r="AJ170" s="337">
        <f t="shared" si="41"/>
        <v>0</v>
      </c>
      <c r="AK170" s="337">
        <f t="shared" si="42"/>
        <v>0</v>
      </c>
      <c r="AL170" s="337">
        <f t="shared" si="43"/>
        <v>0</v>
      </c>
      <c r="AN170" s="337">
        <f t="shared" si="44"/>
        <v>0</v>
      </c>
      <c r="AO170" s="337">
        <f t="shared" si="45"/>
        <v>0</v>
      </c>
      <c r="AP170" s="337">
        <f t="shared" si="46"/>
        <v>0</v>
      </c>
      <c r="AQ170" s="337">
        <f t="shared" si="47"/>
        <v>0</v>
      </c>
      <c r="AR170" s="337">
        <f t="shared" si="48"/>
        <v>0</v>
      </c>
      <c r="AS170" s="337">
        <f t="shared" si="49"/>
        <v>0</v>
      </c>
      <c r="AT170" s="337">
        <f t="shared" si="50"/>
        <v>0</v>
      </c>
      <c r="AW170" s="337">
        <f t="shared" si="51"/>
        <v>0</v>
      </c>
      <c r="AX170" s="337">
        <f t="shared" si="52"/>
        <v>0</v>
      </c>
      <c r="AY170" s="337">
        <f t="shared" si="53"/>
        <v>0</v>
      </c>
      <c r="AZ170" s="337">
        <f t="shared" si="54"/>
        <v>0</v>
      </c>
      <c r="BA170" s="258"/>
      <c r="BB170" s="1453"/>
      <c r="BC170" s="1453"/>
      <c r="BD170" s="1453"/>
      <c r="BE170" s="1453"/>
      <c r="BF170" s="1453"/>
      <c r="BG170" s="1453"/>
    </row>
    <row r="171" spans="2:59" ht="15.75" customHeight="1">
      <c r="B171" s="100" t="s">
        <v>17249</v>
      </c>
      <c r="C171" s="101" t="s">
        <v>682</v>
      </c>
      <c r="D171" s="101">
        <v>3</v>
      </c>
      <c r="E171" s="1752"/>
      <c r="F171" s="1752"/>
      <c r="G171" s="1752"/>
      <c r="H171" s="1752"/>
      <c r="I171" s="1752"/>
      <c r="J171" s="1752"/>
      <c r="K171" s="2493"/>
      <c r="L171" s="2381"/>
      <c r="M171" s="2495"/>
      <c r="N171" s="1752"/>
      <c r="O171" s="1752"/>
      <c r="P171" s="1752"/>
      <c r="Q171" s="1752"/>
      <c r="R171" s="1752"/>
      <c r="S171" s="2493"/>
      <c r="T171" s="2378"/>
      <c r="U171" s="2380" t="s">
        <v>10107</v>
      </c>
      <c r="V171" s="1752"/>
      <c r="W171" s="1752"/>
      <c r="X171" s="1752"/>
      <c r="Y171" s="2493"/>
      <c r="Z171" s="88"/>
      <c r="AA171" s="102" t="s">
        <v>10900</v>
      </c>
      <c r="AC171" s="258"/>
      <c r="AD171" s="1319">
        <f t="shared" si="55"/>
        <v>0</v>
      </c>
      <c r="AE171" s="258"/>
      <c r="AF171" s="337">
        <f t="shared" si="56"/>
        <v>0</v>
      </c>
      <c r="AG171" s="337">
        <f t="shared" si="38"/>
        <v>0</v>
      </c>
      <c r="AH171" s="337">
        <f t="shared" si="39"/>
        <v>0</v>
      </c>
      <c r="AI171" s="337">
        <f t="shared" si="40"/>
        <v>0</v>
      </c>
      <c r="AJ171" s="337">
        <f t="shared" si="41"/>
        <v>0</v>
      </c>
      <c r="AK171" s="337">
        <f t="shared" si="42"/>
        <v>0</v>
      </c>
      <c r="AL171" s="337">
        <f t="shared" si="43"/>
        <v>0</v>
      </c>
      <c r="AN171" s="337">
        <f t="shared" si="44"/>
        <v>0</v>
      </c>
      <c r="AO171" s="337">
        <f t="shared" si="45"/>
        <v>0</v>
      </c>
      <c r="AP171" s="337">
        <f t="shared" si="46"/>
        <v>0</v>
      </c>
      <c r="AQ171" s="337">
        <f t="shared" si="47"/>
        <v>0</v>
      </c>
      <c r="AR171" s="337">
        <f t="shared" si="48"/>
        <v>0</v>
      </c>
      <c r="AS171" s="337">
        <f t="shared" si="49"/>
        <v>0</v>
      </c>
      <c r="AT171" s="337">
        <f t="shared" si="50"/>
        <v>0</v>
      </c>
      <c r="AW171" s="337">
        <f t="shared" si="51"/>
        <v>0</v>
      </c>
      <c r="AX171" s="337">
        <f t="shared" si="52"/>
        <v>0</v>
      </c>
      <c r="AY171" s="337">
        <f t="shared" si="53"/>
        <v>0</v>
      </c>
      <c r="AZ171" s="337">
        <f t="shared" si="54"/>
        <v>0</v>
      </c>
      <c r="BA171" s="258"/>
      <c r="BB171" s="1453"/>
      <c r="BC171" s="1453"/>
      <c r="BD171" s="1453"/>
      <c r="BE171" s="1453"/>
      <c r="BF171" s="1453"/>
      <c r="BG171" s="1453"/>
    </row>
    <row r="172" spans="2:59" ht="15.75" customHeight="1">
      <c r="B172" s="100" t="s">
        <v>17250</v>
      </c>
      <c r="C172" s="101" t="s">
        <v>682</v>
      </c>
      <c r="D172" s="101">
        <v>3</v>
      </c>
      <c r="E172" s="1752"/>
      <c r="F172" s="1752"/>
      <c r="G172" s="1752"/>
      <c r="H172" s="1752"/>
      <c r="I172" s="1752"/>
      <c r="J172" s="1752"/>
      <c r="K172" s="2493"/>
      <c r="L172" s="2381"/>
      <c r="M172" s="2495"/>
      <c r="N172" s="1752"/>
      <c r="O172" s="1752"/>
      <c r="P172" s="1752"/>
      <c r="Q172" s="1752"/>
      <c r="R172" s="1752"/>
      <c r="S172" s="2493"/>
      <c r="T172" s="2378"/>
      <c r="U172" s="2380" t="s">
        <v>10107</v>
      </c>
      <c r="V172" s="1752"/>
      <c r="W172" s="1752"/>
      <c r="X172" s="1752"/>
      <c r="Y172" s="2493"/>
      <c r="Z172" s="88"/>
      <c r="AA172" s="102" t="s">
        <v>10901</v>
      </c>
      <c r="AC172" s="258"/>
      <c r="AD172" s="1319">
        <f t="shared" si="55"/>
        <v>0</v>
      </c>
      <c r="AE172" s="258"/>
      <c r="AF172" s="337">
        <f t="shared" si="56"/>
        <v>0</v>
      </c>
      <c r="AG172" s="337">
        <f t="shared" si="38"/>
        <v>0</v>
      </c>
      <c r="AH172" s="337">
        <f t="shared" si="39"/>
        <v>0</v>
      </c>
      <c r="AI172" s="337">
        <f t="shared" si="40"/>
        <v>0</v>
      </c>
      <c r="AJ172" s="337">
        <f t="shared" si="41"/>
        <v>0</v>
      </c>
      <c r="AK172" s="337">
        <f t="shared" si="42"/>
        <v>0</v>
      </c>
      <c r="AL172" s="337">
        <f t="shared" si="43"/>
        <v>0</v>
      </c>
      <c r="AN172" s="337">
        <f t="shared" si="44"/>
        <v>0</v>
      </c>
      <c r="AO172" s="337">
        <f t="shared" si="45"/>
        <v>0</v>
      </c>
      <c r="AP172" s="337">
        <f t="shared" si="46"/>
        <v>0</v>
      </c>
      <c r="AQ172" s="337">
        <f t="shared" si="47"/>
        <v>0</v>
      </c>
      <c r="AR172" s="337">
        <f t="shared" si="48"/>
        <v>0</v>
      </c>
      <c r="AS172" s="337">
        <f t="shared" si="49"/>
        <v>0</v>
      </c>
      <c r="AT172" s="337">
        <f t="shared" si="50"/>
        <v>0</v>
      </c>
      <c r="AW172" s="337">
        <f t="shared" si="51"/>
        <v>0</v>
      </c>
      <c r="AX172" s="337">
        <f t="shared" si="52"/>
        <v>0</v>
      </c>
      <c r="AY172" s="337">
        <f t="shared" si="53"/>
        <v>0</v>
      </c>
      <c r="AZ172" s="337">
        <f t="shared" si="54"/>
        <v>0</v>
      </c>
      <c r="BA172" s="258"/>
      <c r="BB172" s="1453"/>
      <c r="BC172" s="1453"/>
      <c r="BD172" s="1453"/>
      <c r="BE172" s="1453"/>
      <c r="BF172" s="1453"/>
      <c r="BG172" s="1453"/>
    </row>
    <row r="173" spans="2:59" ht="15.75" customHeight="1">
      <c r="B173" s="100" t="s">
        <v>17251</v>
      </c>
      <c r="C173" s="101" t="s">
        <v>682</v>
      </c>
      <c r="D173" s="101">
        <v>3</v>
      </c>
      <c r="E173" s="1752"/>
      <c r="F173" s="1752"/>
      <c r="G173" s="1752"/>
      <c r="H173" s="1752"/>
      <c r="I173" s="1752"/>
      <c r="J173" s="1752"/>
      <c r="K173" s="2493"/>
      <c r="L173" s="2381"/>
      <c r="M173" s="2495"/>
      <c r="N173" s="1752"/>
      <c r="O173" s="1752"/>
      <c r="P173" s="1752"/>
      <c r="Q173" s="1752"/>
      <c r="R173" s="1752"/>
      <c r="S173" s="2493"/>
      <c r="T173" s="2378"/>
      <c r="U173" s="2380" t="s">
        <v>10107</v>
      </c>
      <c r="V173" s="1752"/>
      <c r="W173" s="1752"/>
      <c r="X173" s="1752"/>
      <c r="Y173" s="2493"/>
      <c r="Z173" s="88"/>
      <c r="AA173" s="102" t="s">
        <v>10902</v>
      </c>
      <c r="AC173" s="258"/>
      <c r="AD173" s="1319">
        <f t="shared" si="55"/>
        <v>0</v>
      </c>
      <c r="AE173" s="258"/>
      <c r="AF173" s="337">
        <f t="shared" si="56"/>
        <v>0</v>
      </c>
      <c r="AG173" s="337">
        <f t="shared" si="38"/>
        <v>0</v>
      </c>
      <c r="AH173" s="337">
        <f t="shared" si="39"/>
        <v>0</v>
      </c>
      <c r="AI173" s="337">
        <f t="shared" si="40"/>
        <v>0</v>
      </c>
      <c r="AJ173" s="337">
        <f t="shared" si="41"/>
        <v>0</v>
      </c>
      <c r="AK173" s="337">
        <f t="shared" si="42"/>
        <v>0</v>
      </c>
      <c r="AL173" s="337">
        <f t="shared" si="43"/>
        <v>0</v>
      </c>
      <c r="AN173" s="337">
        <f t="shared" si="44"/>
        <v>0</v>
      </c>
      <c r="AO173" s="337">
        <f t="shared" si="45"/>
        <v>0</v>
      </c>
      <c r="AP173" s="337">
        <f t="shared" si="46"/>
        <v>0</v>
      </c>
      <c r="AQ173" s="337">
        <f t="shared" si="47"/>
        <v>0</v>
      </c>
      <c r="AR173" s="337">
        <f t="shared" si="48"/>
        <v>0</v>
      </c>
      <c r="AS173" s="337">
        <f t="shared" si="49"/>
        <v>0</v>
      </c>
      <c r="AT173" s="337">
        <f t="shared" si="50"/>
        <v>0</v>
      </c>
      <c r="AW173" s="337">
        <f t="shared" si="51"/>
        <v>0</v>
      </c>
      <c r="AX173" s="337">
        <f t="shared" si="52"/>
        <v>0</v>
      </c>
      <c r="AY173" s="337">
        <f t="shared" si="53"/>
        <v>0</v>
      </c>
      <c r="AZ173" s="337">
        <f t="shared" si="54"/>
        <v>0</v>
      </c>
      <c r="BA173" s="258"/>
      <c r="BB173" s="1453"/>
      <c r="BC173" s="1453"/>
      <c r="BD173" s="1453"/>
      <c r="BE173" s="1453"/>
      <c r="BF173" s="1453"/>
      <c r="BG173" s="1453"/>
    </row>
    <row r="174" spans="2:59" ht="15.75" customHeight="1">
      <c r="B174" s="100" t="s">
        <v>17252</v>
      </c>
      <c r="C174" s="101" t="s">
        <v>682</v>
      </c>
      <c r="D174" s="101">
        <v>3</v>
      </c>
      <c r="E174" s="1752"/>
      <c r="F174" s="1752"/>
      <c r="G174" s="1752"/>
      <c r="H174" s="1752"/>
      <c r="I174" s="1752"/>
      <c r="J174" s="1752"/>
      <c r="K174" s="2493"/>
      <c r="L174" s="2381"/>
      <c r="M174" s="2495"/>
      <c r="N174" s="1752"/>
      <c r="O174" s="1752"/>
      <c r="P174" s="1752"/>
      <c r="Q174" s="1752"/>
      <c r="R174" s="1752"/>
      <c r="S174" s="2493"/>
      <c r="T174" s="2378"/>
      <c r="U174" s="2380" t="s">
        <v>10107</v>
      </c>
      <c r="V174" s="1752"/>
      <c r="W174" s="1752"/>
      <c r="X174" s="1752"/>
      <c r="Y174" s="2493"/>
      <c r="Z174" s="88"/>
      <c r="AA174" s="102" t="s">
        <v>10903</v>
      </c>
      <c r="AC174" s="258"/>
      <c r="AD174" s="1319">
        <f t="shared" si="55"/>
        <v>0</v>
      </c>
      <c r="AE174" s="258"/>
      <c r="AF174" s="337">
        <f t="shared" si="56"/>
        <v>0</v>
      </c>
      <c r="AG174" s="337">
        <f t="shared" si="38"/>
        <v>0</v>
      </c>
      <c r="AH174" s="337">
        <f t="shared" si="39"/>
        <v>0</v>
      </c>
      <c r="AI174" s="337">
        <f t="shared" si="40"/>
        <v>0</v>
      </c>
      <c r="AJ174" s="337">
        <f t="shared" si="41"/>
        <v>0</v>
      </c>
      <c r="AK174" s="337">
        <f t="shared" si="42"/>
        <v>0</v>
      </c>
      <c r="AL174" s="337">
        <f t="shared" si="43"/>
        <v>0</v>
      </c>
      <c r="AN174" s="337">
        <f t="shared" si="44"/>
        <v>0</v>
      </c>
      <c r="AO174" s="337">
        <f t="shared" si="45"/>
        <v>0</v>
      </c>
      <c r="AP174" s="337">
        <f t="shared" si="46"/>
        <v>0</v>
      </c>
      <c r="AQ174" s="337">
        <f t="shared" si="47"/>
        <v>0</v>
      </c>
      <c r="AR174" s="337">
        <f t="shared" si="48"/>
        <v>0</v>
      </c>
      <c r="AS174" s="337">
        <f t="shared" si="49"/>
        <v>0</v>
      </c>
      <c r="AT174" s="337">
        <f t="shared" si="50"/>
        <v>0</v>
      </c>
      <c r="AW174" s="337">
        <f t="shared" si="51"/>
        <v>0</v>
      </c>
      <c r="AX174" s="337">
        <f t="shared" si="52"/>
        <v>0</v>
      </c>
      <c r="AY174" s="337">
        <f t="shared" si="53"/>
        <v>0</v>
      </c>
      <c r="AZ174" s="337">
        <f t="shared" si="54"/>
        <v>0</v>
      </c>
      <c r="BA174" s="258"/>
      <c r="BB174" s="1453"/>
      <c r="BC174" s="1453"/>
      <c r="BD174" s="1453"/>
      <c r="BE174" s="1453"/>
      <c r="BF174" s="1453"/>
      <c r="BG174" s="1453"/>
    </row>
    <row r="175" spans="2:59" ht="15.75" customHeight="1">
      <c r="B175" s="100" t="s">
        <v>17253</v>
      </c>
      <c r="C175" s="101" t="s">
        <v>682</v>
      </c>
      <c r="D175" s="101">
        <v>3</v>
      </c>
      <c r="E175" s="1752"/>
      <c r="F175" s="1752"/>
      <c r="G175" s="1752"/>
      <c r="H175" s="1752"/>
      <c r="I175" s="1752"/>
      <c r="J175" s="1752"/>
      <c r="K175" s="2493"/>
      <c r="L175" s="2381"/>
      <c r="M175" s="2495"/>
      <c r="N175" s="1752"/>
      <c r="O175" s="1752"/>
      <c r="P175" s="1752"/>
      <c r="Q175" s="1752"/>
      <c r="R175" s="1752"/>
      <c r="S175" s="2493"/>
      <c r="T175" s="2378"/>
      <c r="U175" s="2380" t="s">
        <v>10107</v>
      </c>
      <c r="V175" s="1752"/>
      <c r="W175" s="1752"/>
      <c r="X175" s="1752"/>
      <c r="Y175" s="2493"/>
      <c r="Z175" s="88"/>
      <c r="AA175" s="102" t="s">
        <v>10904</v>
      </c>
      <c r="AC175" s="258"/>
      <c r="AD175" s="1319">
        <f t="shared" si="55"/>
        <v>0</v>
      </c>
      <c r="AE175" s="258"/>
      <c r="AF175" s="337">
        <f t="shared" si="56"/>
        <v>0</v>
      </c>
      <c r="AG175" s="337">
        <f t="shared" si="38"/>
        <v>0</v>
      </c>
      <c r="AH175" s="337">
        <f t="shared" si="39"/>
        <v>0</v>
      </c>
      <c r="AI175" s="337">
        <f t="shared" si="40"/>
        <v>0</v>
      </c>
      <c r="AJ175" s="337">
        <f t="shared" si="41"/>
        <v>0</v>
      </c>
      <c r="AK175" s="337">
        <f t="shared" si="42"/>
        <v>0</v>
      </c>
      <c r="AL175" s="337">
        <f t="shared" si="43"/>
        <v>0</v>
      </c>
      <c r="AN175" s="337">
        <f t="shared" si="44"/>
        <v>0</v>
      </c>
      <c r="AO175" s="337">
        <f t="shared" si="45"/>
        <v>0</v>
      </c>
      <c r="AP175" s="337">
        <f t="shared" si="46"/>
        <v>0</v>
      </c>
      <c r="AQ175" s="337">
        <f t="shared" si="47"/>
        <v>0</v>
      </c>
      <c r="AR175" s="337">
        <f t="shared" si="48"/>
        <v>0</v>
      </c>
      <c r="AS175" s="337">
        <f t="shared" si="49"/>
        <v>0</v>
      </c>
      <c r="AT175" s="337">
        <f t="shared" si="50"/>
        <v>0</v>
      </c>
      <c r="AW175" s="337">
        <f t="shared" si="51"/>
        <v>0</v>
      </c>
      <c r="AX175" s="337">
        <f t="shared" si="52"/>
        <v>0</v>
      </c>
      <c r="AY175" s="337">
        <f t="shared" si="53"/>
        <v>0</v>
      </c>
      <c r="AZ175" s="337">
        <f t="shared" si="54"/>
        <v>0</v>
      </c>
      <c r="BA175" s="258"/>
      <c r="BB175" s="1453"/>
      <c r="BC175" s="1453"/>
      <c r="BD175" s="1453"/>
      <c r="BE175" s="1453"/>
      <c r="BF175" s="1453"/>
      <c r="BG175" s="1453"/>
    </row>
    <row r="176" spans="2:59" ht="15.75" customHeight="1">
      <c r="B176" s="100" t="s">
        <v>17254</v>
      </c>
      <c r="C176" s="101" t="s">
        <v>682</v>
      </c>
      <c r="D176" s="101">
        <v>3</v>
      </c>
      <c r="E176" s="1752"/>
      <c r="F176" s="1752"/>
      <c r="G176" s="1752"/>
      <c r="H176" s="1752"/>
      <c r="I176" s="1752"/>
      <c r="J176" s="1752"/>
      <c r="K176" s="2493"/>
      <c r="L176" s="2381"/>
      <c r="M176" s="2495"/>
      <c r="N176" s="1752"/>
      <c r="O176" s="1752"/>
      <c r="P176" s="1752"/>
      <c r="Q176" s="1752"/>
      <c r="R176" s="1752"/>
      <c r="S176" s="2493"/>
      <c r="T176" s="2378"/>
      <c r="U176" s="2380" t="s">
        <v>10107</v>
      </c>
      <c r="V176" s="1752"/>
      <c r="W176" s="1752"/>
      <c r="X176" s="1752"/>
      <c r="Y176" s="2493"/>
      <c r="Z176" s="88"/>
      <c r="AA176" s="102" t="s">
        <v>10905</v>
      </c>
      <c r="AC176" s="258"/>
      <c r="AD176" s="1319">
        <f t="shared" si="55"/>
        <v>0</v>
      </c>
      <c r="AE176" s="258"/>
      <c r="AF176" s="337">
        <f t="shared" si="56"/>
        <v>0</v>
      </c>
      <c r="AG176" s="337">
        <f t="shared" si="38"/>
        <v>0</v>
      </c>
      <c r="AH176" s="337">
        <f t="shared" si="39"/>
        <v>0</v>
      </c>
      <c r="AI176" s="337">
        <f t="shared" si="40"/>
        <v>0</v>
      </c>
      <c r="AJ176" s="337">
        <f t="shared" si="41"/>
        <v>0</v>
      </c>
      <c r="AK176" s="337">
        <f t="shared" si="42"/>
        <v>0</v>
      </c>
      <c r="AL176" s="337">
        <f t="shared" si="43"/>
        <v>0</v>
      </c>
      <c r="AN176" s="337">
        <f t="shared" si="44"/>
        <v>0</v>
      </c>
      <c r="AO176" s="337">
        <f t="shared" si="45"/>
        <v>0</v>
      </c>
      <c r="AP176" s="337">
        <f t="shared" si="46"/>
        <v>0</v>
      </c>
      <c r="AQ176" s="337">
        <f t="shared" si="47"/>
        <v>0</v>
      </c>
      <c r="AR176" s="337">
        <f t="shared" si="48"/>
        <v>0</v>
      </c>
      <c r="AS176" s="337">
        <f t="shared" si="49"/>
        <v>0</v>
      </c>
      <c r="AT176" s="337">
        <f t="shared" si="50"/>
        <v>0</v>
      </c>
      <c r="AW176" s="337">
        <f t="shared" si="51"/>
        <v>0</v>
      </c>
      <c r="AX176" s="337">
        <f t="shared" si="52"/>
        <v>0</v>
      </c>
      <c r="AY176" s="337">
        <f t="shared" si="53"/>
        <v>0</v>
      </c>
      <c r="AZ176" s="337">
        <f t="shared" si="54"/>
        <v>0</v>
      </c>
      <c r="BA176" s="258"/>
      <c r="BB176" s="1453"/>
      <c r="BC176" s="1453"/>
      <c r="BD176" s="1453"/>
      <c r="BE176" s="1453"/>
      <c r="BF176" s="1453"/>
      <c r="BG176" s="1453"/>
    </row>
    <row r="177" spans="2:59" ht="15.75" customHeight="1">
      <c r="B177" s="100" t="s">
        <v>17255</v>
      </c>
      <c r="C177" s="101" t="s">
        <v>682</v>
      </c>
      <c r="D177" s="101">
        <v>3</v>
      </c>
      <c r="E177" s="1752"/>
      <c r="F177" s="1752"/>
      <c r="G177" s="1752"/>
      <c r="H177" s="1752"/>
      <c r="I177" s="1752"/>
      <c r="J177" s="1752"/>
      <c r="K177" s="2493"/>
      <c r="L177" s="2381"/>
      <c r="M177" s="2495"/>
      <c r="N177" s="1752"/>
      <c r="O177" s="1752"/>
      <c r="P177" s="1752"/>
      <c r="Q177" s="1752"/>
      <c r="R177" s="1752"/>
      <c r="S177" s="2493"/>
      <c r="T177" s="2378"/>
      <c r="U177" s="2380" t="s">
        <v>10107</v>
      </c>
      <c r="V177" s="1752"/>
      <c r="W177" s="1752"/>
      <c r="X177" s="1752"/>
      <c r="Y177" s="2493"/>
      <c r="Z177" s="88"/>
      <c r="AA177" s="102" t="s">
        <v>10906</v>
      </c>
      <c r="AC177" s="258"/>
      <c r="AD177" s="1319">
        <f t="shared" si="55"/>
        <v>0</v>
      </c>
      <c r="AE177" s="258"/>
      <c r="AF177" s="337">
        <f t="shared" si="56"/>
        <v>0</v>
      </c>
      <c r="AG177" s="337">
        <f t="shared" si="38"/>
        <v>0</v>
      </c>
      <c r="AH177" s="337">
        <f t="shared" si="39"/>
        <v>0</v>
      </c>
      <c r="AI177" s="337">
        <f t="shared" si="40"/>
        <v>0</v>
      </c>
      <c r="AJ177" s="337">
        <f t="shared" si="41"/>
        <v>0</v>
      </c>
      <c r="AK177" s="337">
        <f t="shared" si="42"/>
        <v>0</v>
      </c>
      <c r="AL177" s="337">
        <f t="shared" si="43"/>
        <v>0</v>
      </c>
      <c r="AN177" s="337">
        <f t="shared" si="44"/>
        <v>0</v>
      </c>
      <c r="AO177" s="337">
        <f t="shared" si="45"/>
        <v>0</v>
      </c>
      <c r="AP177" s="337">
        <f t="shared" si="46"/>
        <v>0</v>
      </c>
      <c r="AQ177" s="337">
        <f t="shared" si="47"/>
        <v>0</v>
      </c>
      <c r="AR177" s="337">
        <f t="shared" si="48"/>
        <v>0</v>
      </c>
      <c r="AS177" s="337">
        <f t="shared" si="49"/>
        <v>0</v>
      </c>
      <c r="AT177" s="337">
        <f t="shared" si="50"/>
        <v>0</v>
      </c>
      <c r="AW177" s="337">
        <f t="shared" si="51"/>
        <v>0</v>
      </c>
      <c r="AX177" s="337">
        <f t="shared" si="52"/>
        <v>0</v>
      </c>
      <c r="AY177" s="337">
        <f t="shared" si="53"/>
        <v>0</v>
      </c>
      <c r="AZ177" s="337">
        <f t="shared" si="54"/>
        <v>0</v>
      </c>
      <c r="BA177" s="258"/>
      <c r="BB177" s="1453"/>
      <c r="BC177" s="1453"/>
      <c r="BD177" s="1453"/>
      <c r="BE177" s="1453"/>
      <c r="BF177" s="1453"/>
      <c r="BG177" s="1453"/>
    </row>
    <row r="178" spans="2:59" ht="15.75" customHeight="1">
      <c r="B178" s="100" t="s">
        <v>17256</v>
      </c>
      <c r="C178" s="101" t="s">
        <v>682</v>
      </c>
      <c r="D178" s="101">
        <v>3</v>
      </c>
      <c r="E178" s="1752"/>
      <c r="F178" s="1752"/>
      <c r="G178" s="1752"/>
      <c r="H178" s="1752"/>
      <c r="I178" s="1752"/>
      <c r="J178" s="1752"/>
      <c r="K178" s="2493"/>
      <c r="L178" s="2381"/>
      <c r="M178" s="2495"/>
      <c r="N178" s="1752"/>
      <c r="O178" s="1752"/>
      <c r="P178" s="1752"/>
      <c r="Q178" s="1752"/>
      <c r="R178" s="1752"/>
      <c r="S178" s="2493"/>
      <c r="T178" s="2378"/>
      <c r="U178" s="2380" t="s">
        <v>10107</v>
      </c>
      <c r="V178" s="1752"/>
      <c r="W178" s="1752"/>
      <c r="X178" s="1752"/>
      <c r="Y178" s="2493"/>
      <c r="Z178" s="88"/>
      <c r="AA178" s="102" t="s">
        <v>10907</v>
      </c>
      <c r="AC178" s="258"/>
      <c r="AD178" s="1319">
        <f t="shared" si="55"/>
        <v>0</v>
      </c>
      <c r="AE178" s="258"/>
      <c r="AF178" s="337">
        <f t="shared" si="56"/>
        <v>0</v>
      </c>
      <c r="AG178" s="337">
        <f t="shared" si="38"/>
        <v>0</v>
      </c>
      <c r="AH178" s="337">
        <f t="shared" si="39"/>
        <v>0</v>
      </c>
      <c r="AI178" s="337">
        <f t="shared" si="40"/>
        <v>0</v>
      </c>
      <c r="AJ178" s="337">
        <f t="shared" si="41"/>
        <v>0</v>
      </c>
      <c r="AK178" s="337">
        <f t="shared" si="42"/>
        <v>0</v>
      </c>
      <c r="AL178" s="337">
        <f t="shared" si="43"/>
        <v>0</v>
      </c>
      <c r="AN178" s="337">
        <f t="shared" si="44"/>
        <v>0</v>
      </c>
      <c r="AO178" s="337">
        <f t="shared" si="45"/>
        <v>0</v>
      </c>
      <c r="AP178" s="337">
        <f t="shared" si="46"/>
        <v>0</v>
      </c>
      <c r="AQ178" s="337">
        <f t="shared" si="47"/>
        <v>0</v>
      </c>
      <c r="AR178" s="337">
        <f t="shared" si="48"/>
        <v>0</v>
      </c>
      <c r="AS178" s="337">
        <f t="shared" si="49"/>
        <v>0</v>
      </c>
      <c r="AT178" s="337">
        <f t="shared" si="50"/>
        <v>0</v>
      </c>
      <c r="AW178" s="337">
        <f t="shared" si="51"/>
        <v>0</v>
      </c>
      <c r="AX178" s="337">
        <f t="shared" si="52"/>
        <v>0</v>
      </c>
      <c r="AY178" s="337">
        <f t="shared" si="53"/>
        <v>0</v>
      </c>
      <c r="AZ178" s="337">
        <f t="shared" si="54"/>
        <v>0</v>
      </c>
      <c r="BA178" s="258"/>
      <c r="BB178" s="1453"/>
      <c r="BC178" s="1453"/>
      <c r="BD178" s="1453"/>
      <c r="BE178" s="1453"/>
      <c r="BF178" s="1453"/>
      <c r="BG178" s="1453"/>
    </row>
    <row r="179" spans="2:59" ht="15.75" customHeight="1">
      <c r="B179" s="100" t="s">
        <v>17257</v>
      </c>
      <c r="C179" s="101" t="s">
        <v>682</v>
      </c>
      <c r="D179" s="101">
        <v>3</v>
      </c>
      <c r="E179" s="1752"/>
      <c r="F179" s="1752"/>
      <c r="G179" s="1752"/>
      <c r="H179" s="1752"/>
      <c r="I179" s="1752"/>
      <c r="J179" s="1752"/>
      <c r="K179" s="2493"/>
      <c r="L179" s="2381"/>
      <c r="M179" s="2495"/>
      <c r="N179" s="1752"/>
      <c r="O179" s="1752"/>
      <c r="P179" s="1752"/>
      <c r="Q179" s="1752"/>
      <c r="R179" s="1752"/>
      <c r="S179" s="2493"/>
      <c r="T179" s="2378"/>
      <c r="U179" s="2380" t="s">
        <v>10107</v>
      </c>
      <c r="V179" s="1752"/>
      <c r="W179" s="1752"/>
      <c r="X179" s="1752"/>
      <c r="Y179" s="2493"/>
      <c r="Z179" s="88"/>
      <c r="AA179" s="102" t="s">
        <v>10908</v>
      </c>
      <c r="AC179" s="258"/>
      <c r="AD179" s="1319">
        <f t="shared" si="55"/>
        <v>0</v>
      </c>
      <c r="AE179" s="258"/>
      <c r="AF179" s="337">
        <f t="shared" si="56"/>
        <v>0</v>
      </c>
      <c r="AG179" s="337">
        <f t="shared" si="38"/>
        <v>0</v>
      </c>
      <c r="AH179" s="337">
        <f t="shared" si="39"/>
        <v>0</v>
      </c>
      <c r="AI179" s="337">
        <f t="shared" si="40"/>
        <v>0</v>
      </c>
      <c r="AJ179" s="337">
        <f t="shared" si="41"/>
        <v>0</v>
      </c>
      <c r="AK179" s="337">
        <f t="shared" si="42"/>
        <v>0</v>
      </c>
      <c r="AL179" s="337">
        <f t="shared" si="43"/>
        <v>0</v>
      </c>
      <c r="AN179" s="337">
        <f t="shared" si="44"/>
        <v>0</v>
      </c>
      <c r="AO179" s="337">
        <f t="shared" si="45"/>
        <v>0</v>
      </c>
      <c r="AP179" s="337">
        <f t="shared" si="46"/>
        <v>0</v>
      </c>
      <c r="AQ179" s="337">
        <f t="shared" si="47"/>
        <v>0</v>
      </c>
      <c r="AR179" s="337">
        <f t="shared" si="48"/>
        <v>0</v>
      </c>
      <c r="AS179" s="337">
        <f t="shared" si="49"/>
        <v>0</v>
      </c>
      <c r="AT179" s="337">
        <f t="shared" si="50"/>
        <v>0</v>
      </c>
      <c r="AW179" s="337">
        <f t="shared" si="51"/>
        <v>0</v>
      </c>
      <c r="AX179" s="337">
        <f t="shared" si="52"/>
        <v>0</v>
      </c>
      <c r="AY179" s="337">
        <f t="shared" si="53"/>
        <v>0</v>
      </c>
      <c r="AZ179" s="337">
        <f t="shared" si="54"/>
        <v>0</v>
      </c>
      <c r="BA179" s="258"/>
      <c r="BB179" s="1453"/>
      <c r="BC179" s="1453"/>
      <c r="BD179" s="1453"/>
      <c r="BE179" s="1453"/>
      <c r="BF179" s="1453"/>
      <c r="BG179" s="1453"/>
    </row>
    <row r="180" spans="2:59" ht="15.75" customHeight="1">
      <c r="B180" s="100" t="s">
        <v>17258</v>
      </c>
      <c r="C180" s="101" t="s">
        <v>682</v>
      </c>
      <c r="D180" s="101">
        <v>3</v>
      </c>
      <c r="E180" s="1752"/>
      <c r="F180" s="1752"/>
      <c r="G180" s="1752"/>
      <c r="H180" s="1752"/>
      <c r="I180" s="1752"/>
      <c r="J180" s="1752"/>
      <c r="K180" s="2493"/>
      <c r="L180" s="2381"/>
      <c r="M180" s="2495"/>
      <c r="N180" s="1752"/>
      <c r="O180" s="1752"/>
      <c r="P180" s="1752"/>
      <c r="Q180" s="1752"/>
      <c r="R180" s="1752"/>
      <c r="S180" s="2493"/>
      <c r="T180" s="2378"/>
      <c r="U180" s="2380" t="s">
        <v>10107</v>
      </c>
      <c r="V180" s="1752"/>
      <c r="W180" s="1752"/>
      <c r="X180" s="1752"/>
      <c r="Y180" s="2493"/>
      <c r="Z180" s="88"/>
      <c r="AA180" s="102" t="s">
        <v>10909</v>
      </c>
      <c r="AC180" s="258"/>
      <c r="AD180" s="1319">
        <f t="shared" si="55"/>
        <v>0</v>
      </c>
      <c r="AE180" s="258"/>
      <c r="AF180" s="337">
        <f t="shared" si="56"/>
        <v>0</v>
      </c>
      <c r="AG180" s="337">
        <f t="shared" si="38"/>
        <v>0</v>
      </c>
      <c r="AH180" s="337">
        <f t="shared" si="39"/>
        <v>0</v>
      </c>
      <c r="AI180" s="337">
        <f t="shared" si="40"/>
        <v>0</v>
      </c>
      <c r="AJ180" s="337">
        <f t="shared" si="41"/>
        <v>0</v>
      </c>
      <c r="AK180" s="337">
        <f t="shared" si="42"/>
        <v>0</v>
      </c>
      <c r="AL180" s="337">
        <f t="shared" si="43"/>
        <v>0</v>
      </c>
      <c r="AN180" s="337">
        <f t="shared" si="44"/>
        <v>0</v>
      </c>
      <c r="AO180" s="337">
        <f t="shared" si="45"/>
        <v>0</v>
      </c>
      <c r="AP180" s="337">
        <f t="shared" si="46"/>
        <v>0</v>
      </c>
      <c r="AQ180" s="337">
        <f t="shared" si="47"/>
        <v>0</v>
      </c>
      <c r="AR180" s="337">
        <f t="shared" si="48"/>
        <v>0</v>
      </c>
      <c r="AS180" s="337">
        <f t="shared" si="49"/>
        <v>0</v>
      </c>
      <c r="AT180" s="337">
        <f t="shared" si="50"/>
        <v>0</v>
      </c>
      <c r="AW180" s="337">
        <f t="shared" si="51"/>
        <v>0</v>
      </c>
      <c r="AX180" s="337">
        <f t="shared" si="52"/>
        <v>0</v>
      </c>
      <c r="AY180" s="337">
        <f t="shared" si="53"/>
        <v>0</v>
      </c>
      <c r="AZ180" s="337">
        <f t="shared" si="54"/>
        <v>0</v>
      </c>
      <c r="BA180" s="258"/>
      <c r="BB180" s="1453"/>
      <c r="BC180" s="1453"/>
      <c r="BD180" s="1453"/>
      <c r="BE180" s="1453"/>
      <c r="BF180" s="1453"/>
      <c r="BG180" s="1453"/>
    </row>
    <row r="181" spans="2:59" ht="15.75" customHeight="1">
      <c r="B181" s="100" t="s">
        <v>17259</v>
      </c>
      <c r="C181" s="101" t="s">
        <v>682</v>
      </c>
      <c r="D181" s="101">
        <v>3</v>
      </c>
      <c r="E181" s="1752"/>
      <c r="F181" s="1752"/>
      <c r="G181" s="1752"/>
      <c r="H181" s="1752"/>
      <c r="I181" s="1752"/>
      <c r="J181" s="1752"/>
      <c r="K181" s="2493"/>
      <c r="L181" s="2381"/>
      <c r="M181" s="2495"/>
      <c r="N181" s="1752"/>
      <c r="O181" s="1752"/>
      <c r="P181" s="1752"/>
      <c r="Q181" s="1752"/>
      <c r="R181" s="1752"/>
      <c r="S181" s="2493"/>
      <c r="T181" s="2378"/>
      <c r="U181" s="2380" t="s">
        <v>10107</v>
      </c>
      <c r="V181" s="1752"/>
      <c r="W181" s="1752"/>
      <c r="X181" s="1752"/>
      <c r="Y181" s="2493"/>
      <c r="Z181" s="88"/>
      <c r="AA181" s="102" t="s">
        <v>10910</v>
      </c>
      <c r="AC181" s="258"/>
      <c r="AD181" s="1319">
        <f t="shared" si="55"/>
        <v>0</v>
      </c>
      <c r="AE181" s="258"/>
      <c r="AF181" s="337">
        <f t="shared" si="56"/>
        <v>0</v>
      </c>
      <c r="AG181" s="337">
        <f t="shared" si="38"/>
        <v>0</v>
      </c>
      <c r="AH181" s="337">
        <f t="shared" si="39"/>
        <v>0</v>
      </c>
      <c r="AI181" s="337">
        <f t="shared" si="40"/>
        <v>0</v>
      </c>
      <c r="AJ181" s="337">
        <f t="shared" si="41"/>
        <v>0</v>
      </c>
      <c r="AK181" s="337">
        <f t="shared" si="42"/>
        <v>0</v>
      </c>
      <c r="AL181" s="337">
        <f t="shared" si="43"/>
        <v>0</v>
      </c>
      <c r="AN181" s="337">
        <f t="shared" si="44"/>
        <v>0</v>
      </c>
      <c r="AO181" s="337">
        <f t="shared" si="45"/>
        <v>0</v>
      </c>
      <c r="AP181" s="337">
        <f t="shared" si="46"/>
        <v>0</v>
      </c>
      <c r="AQ181" s="337">
        <f t="shared" si="47"/>
        <v>0</v>
      </c>
      <c r="AR181" s="337">
        <f t="shared" si="48"/>
        <v>0</v>
      </c>
      <c r="AS181" s="337">
        <f t="shared" si="49"/>
        <v>0</v>
      </c>
      <c r="AT181" s="337">
        <f t="shared" si="50"/>
        <v>0</v>
      </c>
      <c r="AW181" s="337">
        <f t="shared" si="51"/>
        <v>0</v>
      </c>
      <c r="AX181" s="337">
        <f t="shared" si="52"/>
        <v>0</v>
      </c>
      <c r="AY181" s="337">
        <f t="shared" si="53"/>
        <v>0</v>
      </c>
      <c r="AZ181" s="337">
        <f t="shared" si="54"/>
        <v>0</v>
      </c>
      <c r="BA181" s="258"/>
      <c r="BB181" s="1453"/>
      <c r="BC181" s="1453"/>
      <c r="BD181" s="1453"/>
      <c r="BE181" s="1453"/>
      <c r="BF181" s="1453"/>
      <c r="BG181" s="1453"/>
    </row>
    <row r="182" spans="2:59" ht="15.75" customHeight="1">
      <c r="B182" s="100" t="s">
        <v>17260</v>
      </c>
      <c r="C182" s="101" t="s">
        <v>682</v>
      </c>
      <c r="D182" s="101">
        <v>3</v>
      </c>
      <c r="E182" s="1752"/>
      <c r="F182" s="1752"/>
      <c r="G182" s="1752"/>
      <c r="H182" s="1752"/>
      <c r="I182" s="1752"/>
      <c r="J182" s="1752"/>
      <c r="K182" s="2493"/>
      <c r="L182" s="2381"/>
      <c r="M182" s="2495"/>
      <c r="N182" s="1752"/>
      <c r="O182" s="1752"/>
      <c r="P182" s="1752"/>
      <c r="Q182" s="1752"/>
      <c r="R182" s="1752"/>
      <c r="S182" s="2493"/>
      <c r="T182" s="2378"/>
      <c r="U182" s="2380" t="s">
        <v>10107</v>
      </c>
      <c r="V182" s="1752"/>
      <c r="W182" s="1752"/>
      <c r="X182" s="1752"/>
      <c r="Y182" s="2493"/>
      <c r="Z182" s="88"/>
      <c r="AA182" s="102" t="s">
        <v>10911</v>
      </c>
      <c r="AC182" s="258"/>
      <c r="AD182" s="1319">
        <f t="shared" si="55"/>
        <v>0</v>
      </c>
      <c r="AE182" s="258"/>
      <c r="AF182" s="337">
        <f t="shared" si="56"/>
        <v>0</v>
      </c>
      <c r="AG182" s="337">
        <f t="shared" si="38"/>
        <v>0</v>
      </c>
      <c r="AH182" s="337">
        <f t="shared" si="39"/>
        <v>0</v>
      </c>
      <c r="AI182" s="337">
        <f t="shared" si="40"/>
        <v>0</v>
      </c>
      <c r="AJ182" s="337">
        <f t="shared" si="41"/>
        <v>0</v>
      </c>
      <c r="AK182" s="337">
        <f t="shared" si="42"/>
        <v>0</v>
      </c>
      <c r="AL182" s="337">
        <f t="shared" si="43"/>
        <v>0</v>
      </c>
      <c r="AN182" s="337">
        <f t="shared" si="44"/>
        <v>0</v>
      </c>
      <c r="AO182" s="337">
        <f t="shared" si="45"/>
        <v>0</v>
      </c>
      <c r="AP182" s="337">
        <f t="shared" si="46"/>
        <v>0</v>
      </c>
      <c r="AQ182" s="337">
        <f t="shared" si="47"/>
        <v>0</v>
      </c>
      <c r="AR182" s="337">
        <f t="shared" si="48"/>
        <v>0</v>
      </c>
      <c r="AS182" s="337">
        <f t="shared" si="49"/>
        <v>0</v>
      </c>
      <c r="AT182" s="337">
        <f t="shared" si="50"/>
        <v>0</v>
      </c>
      <c r="AW182" s="337">
        <f t="shared" si="51"/>
        <v>0</v>
      </c>
      <c r="AX182" s="337">
        <f t="shared" si="52"/>
        <v>0</v>
      </c>
      <c r="AY182" s="337">
        <f t="shared" si="53"/>
        <v>0</v>
      </c>
      <c r="AZ182" s="337">
        <f t="shared" si="54"/>
        <v>0</v>
      </c>
      <c r="BA182" s="258"/>
      <c r="BB182" s="1453"/>
      <c r="BC182" s="1453"/>
      <c r="BD182" s="1453"/>
      <c r="BE182" s="1453"/>
      <c r="BF182" s="1453"/>
      <c r="BG182" s="1453"/>
    </row>
    <row r="183" spans="2:59" ht="15.75" customHeight="1">
      <c r="B183" s="100" t="s">
        <v>17261</v>
      </c>
      <c r="C183" s="101" t="s">
        <v>682</v>
      </c>
      <c r="D183" s="101">
        <v>3</v>
      </c>
      <c r="E183" s="1752"/>
      <c r="F183" s="1752"/>
      <c r="G183" s="1752"/>
      <c r="H183" s="1752"/>
      <c r="I183" s="1752"/>
      <c r="J183" s="1752"/>
      <c r="K183" s="2493"/>
      <c r="L183" s="2381"/>
      <c r="M183" s="2495"/>
      <c r="N183" s="1752"/>
      <c r="O183" s="1752"/>
      <c r="P183" s="1752"/>
      <c r="Q183" s="1752"/>
      <c r="R183" s="1752"/>
      <c r="S183" s="2493"/>
      <c r="T183" s="2378"/>
      <c r="U183" s="2380" t="s">
        <v>10107</v>
      </c>
      <c r="V183" s="1752"/>
      <c r="W183" s="1752"/>
      <c r="X183" s="1752"/>
      <c r="Y183" s="2493"/>
      <c r="Z183" s="88"/>
      <c r="AA183" s="102" t="s">
        <v>10912</v>
      </c>
      <c r="AC183" s="258"/>
      <c r="AD183" s="1319">
        <f t="shared" si="55"/>
        <v>0</v>
      </c>
      <c r="AE183" s="258"/>
      <c r="AF183" s="337">
        <f t="shared" si="56"/>
        <v>0</v>
      </c>
      <c r="AG183" s="337">
        <f t="shared" si="38"/>
        <v>0</v>
      </c>
      <c r="AH183" s="337">
        <f t="shared" si="39"/>
        <v>0</v>
      </c>
      <c r="AI183" s="337">
        <f t="shared" si="40"/>
        <v>0</v>
      </c>
      <c r="AJ183" s="337">
        <f t="shared" si="41"/>
        <v>0</v>
      </c>
      <c r="AK183" s="337">
        <f t="shared" si="42"/>
        <v>0</v>
      </c>
      <c r="AL183" s="337">
        <f t="shared" si="43"/>
        <v>0</v>
      </c>
      <c r="AN183" s="337">
        <f t="shared" si="44"/>
        <v>0</v>
      </c>
      <c r="AO183" s="337">
        <f t="shared" si="45"/>
        <v>0</v>
      </c>
      <c r="AP183" s="337">
        <f t="shared" si="46"/>
        <v>0</v>
      </c>
      <c r="AQ183" s="337">
        <f t="shared" si="47"/>
        <v>0</v>
      </c>
      <c r="AR183" s="337">
        <f t="shared" si="48"/>
        <v>0</v>
      </c>
      <c r="AS183" s="337">
        <f t="shared" si="49"/>
        <v>0</v>
      </c>
      <c r="AT183" s="337">
        <f t="shared" si="50"/>
        <v>0</v>
      </c>
      <c r="AW183" s="337">
        <f t="shared" si="51"/>
        <v>0</v>
      </c>
      <c r="AX183" s="337">
        <f t="shared" si="52"/>
        <v>0</v>
      </c>
      <c r="AY183" s="337">
        <f t="shared" si="53"/>
        <v>0</v>
      </c>
      <c r="AZ183" s="337">
        <f t="shared" si="54"/>
        <v>0</v>
      </c>
      <c r="BA183" s="258"/>
      <c r="BB183" s="1453"/>
      <c r="BC183" s="1453"/>
      <c r="BD183" s="1453"/>
      <c r="BE183" s="1453"/>
      <c r="BF183" s="1453"/>
      <c r="BG183" s="1453"/>
    </row>
    <row r="184" spans="2:59" ht="15.75" customHeight="1">
      <c r="B184" s="100" t="s">
        <v>17262</v>
      </c>
      <c r="C184" s="101" t="s">
        <v>682</v>
      </c>
      <c r="D184" s="101">
        <v>3</v>
      </c>
      <c r="E184" s="1752"/>
      <c r="F184" s="1752"/>
      <c r="G184" s="1752"/>
      <c r="H184" s="1752"/>
      <c r="I184" s="1752"/>
      <c r="J184" s="1752"/>
      <c r="K184" s="2493"/>
      <c r="L184" s="2381"/>
      <c r="M184" s="2495"/>
      <c r="N184" s="1752"/>
      <c r="O184" s="1752"/>
      <c r="P184" s="1752"/>
      <c r="Q184" s="1752"/>
      <c r="R184" s="1752"/>
      <c r="S184" s="2493"/>
      <c r="T184" s="2378"/>
      <c r="U184" s="2380" t="s">
        <v>10107</v>
      </c>
      <c r="V184" s="1752"/>
      <c r="W184" s="1752"/>
      <c r="X184" s="1752"/>
      <c r="Y184" s="2493"/>
      <c r="Z184" s="88"/>
      <c r="AA184" s="102" t="s">
        <v>10913</v>
      </c>
      <c r="AC184" s="258"/>
      <c r="AD184" s="1319">
        <f t="shared" si="55"/>
        <v>0</v>
      </c>
      <c r="AE184" s="258"/>
      <c r="AF184" s="337">
        <f t="shared" si="56"/>
        <v>0</v>
      </c>
      <c r="AG184" s="337">
        <f t="shared" si="38"/>
        <v>0</v>
      </c>
      <c r="AH184" s="337">
        <f t="shared" si="39"/>
        <v>0</v>
      </c>
      <c r="AI184" s="337">
        <f t="shared" si="40"/>
        <v>0</v>
      </c>
      <c r="AJ184" s="337">
        <f t="shared" si="41"/>
        <v>0</v>
      </c>
      <c r="AK184" s="337">
        <f t="shared" si="42"/>
        <v>0</v>
      </c>
      <c r="AL184" s="337">
        <f t="shared" si="43"/>
        <v>0</v>
      </c>
      <c r="AN184" s="337">
        <f t="shared" si="44"/>
        <v>0</v>
      </c>
      <c r="AO184" s="337">
        <f t="shared" si="45"/>
        <v>0</v>
      </c>
      <c r="AP184" s="337">
        <f t="shared" si="46"/>
        <v>0</v>
      </c>
      <c r="AQ184" s="337">
        <f t="shared" si="47"/>
        <v>0</v>
      </c>
      <c r="AR184" s="337">
        <f t="shared" si="48"/>
        <v>0</v>
      </c>
      <c r="AS184" s="337">
        <f t="shared" si="49"/>
        <v>0</v>
      </c>
      <c r="AT184" s="337">
        <f t="shared" si="50"/>
        <v>0</v>
      </c>
      <c r="AW184" s="337">
        <f t="shared" si="51"/>
        <v>0</v>
      </c>
      <c r="AX184" s="337">
        <f t="shared" si="52"/>
        <v>0</v>
      </c>
      <c r="AY184" s="337">
        <f t="shared" si="53"/>
        <v>0</v>
      </c>
      <c r="AZ184" s="337">
        <f t="shared" si="54"/>
        <v>0</v>
      </c>
      <c r="BA184" s="258"/>
      <c r="BB184" s="1453"/>
      <c r="BC184" s="1453"/>
      <c r="BD184" s="1453"/>
      <c r="BE184" s="1453"/>
      <c r="BF184" s="1453"/>
      <c r="BG184" s="1453"/>
    </row>
    <row r="185" spans="2:59" ht="15.75" customHeight="1">
      <c r="B185" s="100" t="s">
        <v>17263</v>
      </c>
      <c r="C185" s="101" t="s">
        <v>682</v>
      </c>
      <c r="D185" s="101">
        <v>3</v>
      </c>
      <c r="E185" s="1752"/>
      <c r="F185" s="1752"/>
      <c r="G185" s="1752"/>
      <c r="H185" s="1752"/>
      <c r="I185" s="1752"/>
      <c r="J185" s="1752"/>
      <c r="K185" s="2493"/>
      <c r="L185" s="2381"/>
      <c r="M185" s="2495"/>
      <c r="N185" s="1752"/>
      <c r="O185" s="1752"/>
      <c r="P185" s="1752"/>
      <c r="Q185" s="1752"/>
      <c r="R185" s="1752"/>
      <c r="S185" s="2493"/>
      <c r="T185" s="2378"/>
      <c r="U185" s="2380" t="s">
        <v>10107</v>
      </c>
      <c r="V185" s="1752"/>
      <c r="W185" s="1752"/>
      <c r="X185" s="1752"/>
      <c r="Y185" s="2493"/>
      <c r="Z185" s="88"/>
      <c r="AA185" s="102" t="s">
        <v>10914</v>
      </c>
      <c r="AC185" s="258"/>
      <c r="AD185" s="1319">
        <f t="shared" si="55"/>
        <v>0</v>
      </c>
      <c r="AE185" s="258"/>
      <c r="AF185" s="337">
        <f t="shared" si="56"/>
        <v>0</v>
      </c>
      <c r="AG185" s="337">
        <f t="shared" si="38"/>
        <v>0</v>
      </c>
      <c r="AH185" s="337">
        <f t="shared" si="39"/>
        <v>0</v>
      </c>
      <c r="AI185" s="337">
        <f t="shared" si="40"/>
        <v>0</v>
      </c>
      <c r="AJ185" s="337">
        <f t="shared" si="41"/>
        <v>0</v>
      </c>
      <c r="AK185" s="337">
        <f t="shared" si="42"/>
        <v>0</v>
      </c>
      <c r="AL185" s="337">
        <f t="shared" si="43"/>
        <v>0</v>
      </c>
      <c r="AN185" s="337">
        <f t="shared" si="44"/>
        <v>0</v>
      </c>
      <c r="AO185" s="337">
        <f t="shared" si="45"/>
        <v>0</v>
      </c>
      <c r="AP185" s="337">
        <f t="shared" si="46"/>
        <v>0</v>
      </c>
      <c r="AQ185" s="337">
        <f t="shared" si="47"/>
        <v>0</v>
      </c>
      <c r="AR185" s="337">
        <f t="shared" si="48"/>
        <v>0</v>
      </c>
      <c r="AS185" s="337">
        <f t="shared" si="49"/>
        <v>0</v>
      </c>
      <c r="AT185" s="337">
        <f t="shared" si="50"/>
        <v>0</v>
      </c>
      <c r="AW185" s="337">
        <f t="shared" si="51"/>
        <v>0</v>
      </c>
      <c r="AX185" s="337">
        <f t="shared" si="52"/>
        <v>0</v>
      </c>
      <c r="AY185" s="337">
        <f t="shared" si="53"/>
        <v>0</v>
      </c>
      <c r="AZ185" s="337">
        <f t="shared" si="54"/>
        <v>0</v>
      </c>
      <c r="BA185" s="258"/>
      <c r="BB185" s="1453"/>
      <c r="BC185" s="1453"/>
      <c r="BD185" s="1453"/>
      <c r="BE185" s="1453"/>
      <c r="BF185" s="1453"/>
      <c r="BG185" s="1453"/>
    </row>
    <row r="186" spans="2:59" ht="15.75" customHeight="1">
      <c r="B186" s="100" t="s">
        <v>17264</v>
      </c>
      <c r="C186" s="101" t="s">
        <v>682</v>
      </c>
      <c r="D186" s="101">
        <v>3</v>
      </c>
      <c r="E186" s="1752"/>
      <c r="F186" s="1752"/>
      <c r="G186" s="1752"/>
      <c r="H186" s="1752"/>
      <c r="I186" s="1752"/>
      <c r="J186" s="1752"/>
      <c r="K186" s="2493"/>
      <c r="L186" s="2381"/>
      <c r="M186" s="2495"/>
      <c r="N186" s="1752"/>
      <c r="O186" s="1752"/>
      <c r="P186" s="1752"/>
      <c r="Q186" s="1752"/>
      <c r="R186" s="1752"/>
      <c r="S186" s="2493"/>
      <c r="T186" s="2378"/>
      <c r="U186" s="2380" t="s">
        <v>10107</v>
      </c>
      <c r="V186" s="1752"/>
      <c r="W186" s="1752"/>
      <c r="X186" s="1752"/>
      <c r="Y186" s="2493"/>
      <c r="Z186" s="88"/>
      <c r="AA186" s="102" t="s">
        <v>10915</v>
      </c>
      <c r="AC186" s="258"/>
      <c r="AD186" s="1319">
        <f t="shared" si="55"/>
        <v>0</v>
      </c>
      <c r="AE186" s="258"/>
      <c r="AF186" s="337">
        <f t="shared" si="56"/>
        <v>0</v>
      </c>
      <c r="AG186" s="337">
        <f t="shared" si="38"/>
        <v>0</v>
      </c>
      <c r="AH186" s="337">
        <f t="shared" si="39"/>
        <v>0</v>
      </c>
      <c r="AI186" s="337">
        <f t="shared" si="40"/>
        <v>0</v>
      </c>
      <c r="AJ186" s="337">
        <f t="shared" si="41"/>
        <v>0</v>
      </c>
      <c r="AK186" s="337">
        <f t="shared" si="42"/>
        <v>0</v>
      </c>
      <c r="AL186" s="337">
        <f t="shared" si="43"/>
        <v>0</v>
      </c>
      <c r="AN186" s="337">
        <f t="shared" si="44"/>
        <v>0</v>
      </c>
      <c r="AO186" s="337">
        <f t="shared" si="45"/>
        <v>0</v>
      </c>
      <c r="AP186" s="337">
        <f t="shared" si="46"/>
        <v>0</v>
      </c>
      <c r="AQ186" s="337">
        <f t="shared" si="47"/>
        <v>0</v>
      </c>
      <c r="AR186" s="337">
        <f t="shared" si="48"/>
        <v>0</v>
      </c>
      <c r="AS186" s="337">
        <f t="shared" si="49"/>
        <v>0</v>
      </c>
      <c r="AT186" s="337">
        <f t="shared" si="50"/>
        <v>0</v>
      </c>
      <c r="AW186" s="337">
        <f t="shared" si="51"/>
        <v>0</v>
      </c>
      <c r="AX186" s="337">
        <f t="shared" si="52"/>
        <v>0</v>
      </c>
      <c r="AY186" s="337">
        <f t="shared" si="53"/>
        <v>0</v>
      </c>
      <c r="AZ186" s="337">
        <f t="shared" si="54"/>
        <v>0</v>
      </c>
      <c r="BA186" s="258"/>
      <c r="BB186" s="1453"/>
      <c r="BC186" s="1453"/>
      <c r="BD186" s="1453"/>
      <c r="BE186" s="1453"/>
      <c r="BF186" s="1453"/>
      <c r="BG186" s="1453"/>
    </row>
    <row r="187" spans="2:59" ht="15.75" customHeight="1">
      <c r="B187" s="100" t="s">
        <v>17265</v>
      </c>
      <c r="C187" s="101" t="s">
        <v>682</v>
      </c>
      <c r="D187" s="101">
        <v>3</v>
      </c>
      <c r="E187" s="1752"/>
      <c r="F187" s="1752"/>
      <c r="G187" s="1752"/>
      <c r="H187" s="1752"/>
      <c r="I187" s="1752"/>
      <c r="J187" s="1752"/>
      <c r="K187" s="2493"/>
      <c r="L187" s="2381"/>
      <c r="M187" s="2495"/>
      <c r="N187" s="1752"/>
      <c r="O187" s="1752"/>
      <c r="P187" s="1752"/>
      <c r="Q187" s="1752"/>
      <c r="R187" s="1752"/>
      <c r="S187" s="2493"/>
      <c r="T187" s="2378"/>
      <c r="U187" s="2380" t="s">
        <v>10107</v>
      </c>
      <c r="V187" s="1752"/>
      <c r="W187" s="1752"/>
      <c r="X187" s="1752"/>
      <c r="Y187" s="2493"/>
      <c r="Z187" s="88"/>
      <c r="AA187" s="102" t="s">
        <v>10916</v>
      </c>
      <c r="AC187" s="258"/>
      <c r="AD187" s="1319">
        <f t="shared" si="55"/>
        <v>0</v>
      </c>
      <c r="AE187" s="258"/>
      <c r="AF187" s="337">
        <f t="shared" si="56"/>
        <v>0</v>
      </c>
      <c r="AG187" s="337">
        <f t="shared" si="38"/>
        <v>0</v>
      </c>
      <c r="AH187" s="337">
        <f t="shared" si="39"/>
        <v>0</v>
      </c>
      <c r="AI187" s="337">
        <f t="shared" si="40"/>
        <v>0</v>
      </c>
      <c r="AJ187" s="337">
        <f t="shared" si="41"/>
        <v>0</v>
      </c>
      <c r="AK187" s="337">
        <f t="shared" si="42"/>
        <v>0</v>
      </c>
      <c r="AL187" s="337">
        <f t="shared" si="43"/>
        <v>0</v>
      </c>
      <c r="AN187" s="337">
        <f t="shared" si="44"/>
        <v>0</v>
      </c>
      <c r="AO187" s="337">
        <f t="shared" si="45"/>
        <v>0</v>
      </c>
      <c r="AP187" s="337">
        <f t="shared" si="46"/>
        <v>0</v>
      </c>
      <c r="AQ187" s="337">
        <f t="shared" si="47"/>
        <v>0</v>
      </c>
      <c r="AR187" s="337">
        <f t="shared" si="48"/>
        <v>0</v>
      </c>
      <c r="AS187" s="337">
        <f t="shared" si="49"/>
        <v>0</v>
      </c>
      <c r="AT187" s="337">
        <f t="shared" si="50"/>
        <v>0</v>
      </c>
      <c r="AW187" s="337">
        <f t="shared" si="51"/>
        <v>0</v>
      </c>
      <c r="AX187" s="337">
        <f t="shared" si="52"/>
        <v>0</v>
      </c>
      <c r="AY187" s="337">
        <f t="shared" si="53"/>
        <v>0</v>
      </c>
      <c r="AZ187" s="337">
        <f t="shared" si="54"/>
        <v>0</v>
      </c>
      <c r="BA187" s="258"/>
      <c r="BB187" s="1453"/>
      <c r="BC187" s="1453"/>
      <c r="BD187" s="1453"/>
      <c r="BE187" s="1453"/>
      <c r="BF187" s="1453"/>
      <c r="BG187" s="1453"/>
    </row>
    <row r="188" spans="2:59" ht="15.75" customHeight="1">
      <c r="B188" s="100" t="s">
        <v>17266</v>
      </c>
      <c r="C188" s="101" t="s">
        <v>682</v>
      </c>
      <c r="D188" s="101">
        <v>3</v>
      </c>
      <c r="E188" s="1752"/>
      <c r="F188" s="1752"/>
      <c r="G188" s="1752"/>
      <c r="H188" s="1752"/>
      <c r="I188" s="1752"/>
      <c r="J188" s="1752"/>
      <c r="K188" s="2493"/>
      <c r="L188" s="2381"/>
      <c r="M188" s="2495"/>
      <c r="N188" s="1752"/>
      <c r="O188" s="1752"/>
      <c r="P188" s="1752"/>
      <c r="Q188" s="1752"/>
      <c r="R188" s="1752"/>
      <c r="S188" s="2493"/>
      <c r="T188" s="2378"/>
      <c r="U188" s="2380" t="s">
        <v>10107</v>
      </c>
      <c r="V188" s="1752"/>
      <c r="W188" s="1752"/>
      <c r="X188" s="1752"/>
      <c r="Y188" s="2493"/>
      <c r="Z188" s="88"/>
      <c r="AA188" s="102" t="s">
        <v>10917</v>
      </c>
      <c r="AC188" s="258"/>
      <c r="AD188" s="1319">
        <f t="shared" si="55"/>
        <v>0</v>
      </c>
      <c r="AE188" s="258"/>
      <c r="AF188" s="337">
        <f t="shared" si="56"/>
        <v>0</v>
      </c>
      <c r="AG188" s="337">
        <f t="shared" si="38"/>
        <v>0</v>
      </c>
      <c r="AH188" s="337">
        <f t="shared" si="39"/>
        <v>0</v>
      </c>
      <c r="AI188" s="337">
        <f t="shared" si="40"/>
        <v>0</v>
      </c>
      <c r="AJ188" s="337">
        <f t="shared" si="41"/>
        <v>0</v>
      </c>
      <c r="AK188" s="337">
        <f t="shared" si="42"/>
        <v>0</v>
      </c>
      <c r="AL188" s="337">
        <f t="shared" si="43"/>
        <v>0</v>
      </c>
      <c r="AN188" s="337">
        <f t="shared" si="44"/>
        <v>0</v>
      </c>
      <c r="AO188" s="337">
        <f t="shared" si="45"/>
        <v>0</v>
      </c>
      <c r="AP188" s="337">
        <f t="shared" si="46"/>
        <v>0</v>
      </c>
      <c r="AQ188" s="337">
        <f t="shared" si="47"/>
        <v>0</v>
      </c>
      <c r="AR188" s="337">
        <f t="shared" si="48"/>
        <v>0</v>
      </c>
      <c r="AS188" s="337">
        <f t="shared" si="49"/>
        <v>0</v>
      </c>
      <c r="AT188" s="337">
        <f t="shared" si="50"/>
        <v>0</v>
      </c>
      <c r="AW188" s="337">
        <f t="shared" si="51"/>
        <v>0</v>
      </c>
      <c r="AX188" s="337">
        <f t="shared" si="52"/>
        <v>0</v>
      </c>
      <c r="AY188" s="337">
        <f t="shared" si="53"/>
        <v>0</v>
      </c>
      <c r="AZ188" s="337">
        <f t="shared" si="54"/>
        <v>0</v>
      </c>
      <c r="BA188" s="258"/>
      <c r="BB188" s="1453"/>
      <c r="BC188" s="1453"/>
      <c r="BD188" s="1453"/>
      <c r="BE188" s="1453"/>
      <c r="BF188" s="1453"/>
      <c r="BG188" s="1453"/>
    </row>
    <row r="189" spans="2:59" ht="15.75" customHeight="1">
      <c r="B189" s="100" t="s">
        <v>17267</v>
      </c>
      <c r="C189" s="101" t="s">
        <v>682</v>
      </c>
      <c r="D189" s="101">
        <v>3</v>
      </c>
      <c r="E189" s="1752"/>
      <c r="F189" s="1752"/>
      <c r="G189" s="1752"/>
      <c r="H189" s="1752"/>
      <c r="I189" s="1752"/>
      <c r="J189" s="1752"/>
      <c r="K189" s="2493"/>
      <c r="L189" s="2381"/>
      <c r="M189" s="2495"/>
      <c r="N189" s="1752"/>
      <c r="O189" s="1752"/>
      <c r="P189" s="1752"/>
      <c r="Q189" s="1752"/>
      <c r="R189" s="1752"/>
      <c r="S189" s="2493"/>
      <c r="T189" s="2378"/>
      <c r="U189" s="2380" t="s">
        <v>10107</v>
      </c>
      <c r="V189" s="1752"/>
      <c r="W189" s="1752"/>
      <c r="X189" s="1752"/>
      <c r="Y189" s="2493"/>
      <c r="Z189" s="88"/>
      <c r="AA189" s="102" t="s">
        <v>10918</v>
      </c>
      <c r="AC189" s="258"/>
      <c r="AD189" s="1319">
        <f t="shared" si="55"/>
        <v>0</v>
      </c>
      <c r="AE189" s="258"/>
      <c r="AF189" s="337">
        <f t="shared" si="56"/>
        <v>0</v>
      </c>
      <c r="AG189" s="337">
        <f t="shared" si="38"/>
        <v>0</v>
      </c>
      <c r="AH189" s="337">
        <f t="shared" si="39"/>
        <v>0</v>
      </c>
      <c r="AI189" s="337">
        <f t="shared" si="40"/>
        <v>0</v>
      </c>
      <c r="AJ189" s="337">
        <f t="shared" si="41"/>
        <v>0</v>
      </c>
      <c r="AK189" s="337">
        <f t="shared" si="42"/>
        <v>0</v>
      </c>
      <c r="AL189" s="337">
        <f t="shared" si="43"/>
        <v>0</v>
      </c>
      <c r="AN189" s="337">
        <f t="shared" si="44"/>
        <v>0</v>
      </c>
      <c r="AO189" s="337">
        <f t="shared" si="45"/>
        <v>0</v>
      </c>
      <c r="AP189" s="337">
        <f t="shared" si="46"/>
        <v>0</v>
      </c>
      <c r="AQ189" s="337">
        <f t="shared" si="47"/>
        <v>0</v>
      </c>
      <c r="AR189" s="337">
        <f t="shared" si="48"/>
        <v>0</v>
      </c>
      <c r="AS189" s="337">
        <f t="shared" si="49"/>
        <v>0</v>
      </c>
      <c r="AT189" s="337">
        <f t="shared" si="50"/>
        <v>0</v>
      </c>
      <c r="AW189" s="337">
        <f t="shared" si="51"/>
        <v>0</v>
      </c>
      <c r="AX189" s="337">
        <f t="shared" si="52"/>
        <v>0</v>
      </c>
      <c r="AY189" s="337">
        <f t="shared" si="53"/>
        <v>0</v>
      </c>
      <c r="AZ189" s="337">
        <f t="shared" si="54"/>
        <v>0</v>
      </c>
      <c r="BA189" s="258"/>
      <c r="BB189" s="1453"/>
      <c r="BC189" s="1453"/>
      <c r="BD189" s="1453"/>
      <c r="BE189" s="1453"/>
      <c r="BF189" s="1453"/>
      <c r="BG189" s="1453"/>
    </row>
    <row r="190" spans="2:59" ht="15.75" customHeight="1">
      <c r="B190" s="100" t="s">
        <v>17268</v>
      </c>
      <c r="C190" s="101" t="s">
        <v>682</v>
      </c>
      <c r="D190" s="101">
        <v>3</v>
      </c>
      <c r="E190" s="1752"/>
      <c r="F190" s="1752"/>
      <c r="G190" s="1752"/>
      <c r="H190" s="1752"/>
      <c r="I190" s="1752"/>
      <c r="J190" s="1752"/>
      <c r="K190" s="2493"/>
      <c r="L190" s="2381"/>
      <c r="M190" s="2495"/>
      <c r="N190" s="1752"/>
      <c r="O190" s="1752"/>
      <c r="P190" s="1752"/>
      <c r="Q190" s="1752"/>
      <c r="R190" s="1752"/>
      <c r="S190" s="2493"/>
      <c r="T190" s="2378"/>
      <c r="U190" s="2380" t="s">
        <v>10107</v>
      </c>
      <c r="V190" s="1752"/>
      <c r="W190" s="1752"/>
      <c r="X190" s="1752"/>
      <c r="Y190" s="2493"/>
      <c r="Z190" s="88"/>
      <c r="AA190" s="102" t="s">
        <v>10919</v>
      </c>
      <c r="AC190" s="258"/>
      <c r="AD190" s="1319">
        <f t="shared" si="55"/>
        <v>0</v>
      </c>
      <c r="AE190" s="258"/>
      <c r="AF190" s="337">
        <f t="shared" si="56"/>
        <v>0</v>
      </c>
      <c r="AG190" s="337">
        <f t="shared" si="38"/>
        <v>0</v>
      </c>
      <c r="AH190" s="337">
        <f t="shared" si="39"/>
        <v>0</v>
      </c>
      <c r="AI190" s="337">
        <f t="shared" si="40"/>
        <v>0</v>
      </c>
      <c r="AJ190" s="337">
        <f t="shared" si="41"/>
        <v>0</v>
      </c>
      <c r="AK190" s="337">
        <f t="shared" si="42"/>
        <v>0</v>
      </c>
      <c r="AL190" s="337">
        <f t="shared" si="43"/>
        <v>0</v>
      </c>
      <c r="AN190" s="337">
        <f t="shared" si="44"/>
        <v>0</v>
      </c>
      <c r="AO190" s="337">
        <f t="shared" si="45"/>
        <v>0</v>
      </c>
      <c r="AP190" s="337">
        <f t="shared" si="46"/>
        <v>0</v>
      </c>
      <c r="AQ190" s="337">
        <f t="shared" si="47"/>
        <v>0</v>
      </c>
      <c r="AR190" s="337">
        <f t="shared" si="48"/>
        <v>0</v>
      </c>
      <c r="AS190" s="337">
        <f t="shared" si="49"/>
        <v>0</v>
      </c>
      <c r="AT190" s="337">
        <f t="shared" si="50"/>
        <v>0</v>
      </c>
      <c r="AW190" s="337">
        <f t="shared" si="51"/>
        <v>0</v>
      </c>
      <c r="AX190" s="337">
        <f t="shared" si="52"/>
        <v>0</v>
      </c>
      <c r="AY190" s="337">
        <f t="shared" si="53"/>
        <v>0</v>
      </c>
      <c r="AZ190" s="337">
        <f t="shared" si="54"/>
        <v>0</v>
      </c>
      <c r="BA190" s="258"/>
      <c r="BB190" s="1453"/>
      <c r="BC190" s="1453"/>
      <c r="BD190" s="1453"/>
      <c r="BE190" s="1453"/>
      <c r="BF190" s="1453"/>
      <c r="BG190" s="1453"/>
    </row>
    <row r="191" spans="2:59" ht="15.75" customHeight="1">
      <c r="B191" s="100" t="s">
        <v>17269</v>
      </c>
      <c r="C191" s="101" t="s">
        <v>682</v>
      </c>
      <c r="D191" s="101">
        <v>3</v>
      </c>
      <c r="E191" s="1752"/>
      <c r="F191" s="1752"/>
      <c r="G191" s="1752"/>
      <c r="H191" s="1752"/>
      <c r="I191" s="1752"/>
      <c r="J191" s="1752"/>
      <c r="K191" s="2493"/>
      <c r="L191" s="2381"/>
      <c r="M191" s="2495"/>
      <c r="N191" s="1752"/>
      <c r="O191" s="1752"/>
      <c r="P191" s="1752"/>
      <c r="Q191" s="1752"/>
      <c r="R191" s="1752"/>
      <c r="S191" s="2493"/>
      <c r="T191" s="2378"/>
      <c r="U191" s="2380" t="s">
        <v>10107</v>
      </c>
      <c r="V191" s="1752"/>
      <c r="W191" s="1752"/>
      <c r="X191" s="1752"/>
      <c r="Y191" s="2493"/>
      <c r="Z191" s="88"/>
      <c r="AA191" s="102" t="s">
        <v>10920</v>
      </c>
      <c r="AC191" s="258"/>
      <c r="AD191" s="1319">
        <f t="shared" si="55"/>
        <v>0</v>
      </c>
      <c r="AE191" s="258"/>
      <c r="AF191" s="337">
        <f t="shared" si="56"/>
        <v>0</v>
      </c>
      <c r="AG191" s="337">
        <f t="shared" si="38"/>
        <v>0</v>
      </c>
      <c r="AH191" s="337">
        <f t="shared" si="39"/>
        <v>0</v>
      </c>
      <c r="AI191" s="337">
        <f t="shared" si="40"/>
        <v>0</v>
      </c>
      <c r="AJ191" s="337">
        <f t="shared" si="41"/>
        <v>0</v>
      </c>
      <c r="AK191" s="337">
        <f t="shared" si="42"/>
        <v>0</v>
      </c>
      <c r="AL191" s="337">
        <f t="shared" si="43"/>
        <v>0</v>
      </c>
      <c r="AN191" s="337">
        <f t="shared" si="44"/>
        <v>0</v>
      </c>
      <c r="AO191" s="337">
        <f t="shared" si="45"/>
        <v>0</v>
      </c>
      <c r="AP191" s="337">
        <f t="shared" si="46"/>
        <v>0</v>
      </c>
      <c r="AQ191" s="337">
        <f t="shared" si="47"/>
        <v>0</v>
      </c>
      <c r="AR191" s="337">
        <f t="shared" si="48"/>
        <v>0</v>
      </c>
      <c r="AS191" s="337">
        <f t="shared" si="49"/>
        <v>0</v>
      </c>
      <c r="AT191" s="337">
        <f t="shared" si="50"/>
        <v>0</v>
      </c>
      <c r="AW191" s="337">
        <f t="shared" si="51"/>
        <v>0</v>
      </c>
      <c r="AX191" s="337">
        <f t="shared" si="52"/>
        <v>0</v>
      </c>
      <c r="AY191" s="337">
        <f t="shared" si="53"/>
        <v>0</v>
      </c>
      <c r="AZ191" s="337">
        <f t="shared" si="54"/>
        <v>0</v>
      </c>
      <c r="BA191" s="258"/>
      <c r="BB191" s="1453"/>
      <c r="BC191" s="1453"/>
      <c r="BD191" s="1453"/>
      <c r="BE191" s="1453"/>
      <c r="BF191" s="1453"/>
      <c r="BG191" s="1453"/>
    </row>
    <row r="192" spans="2:59" ht="15.75" customHeight="1">
      <c r="B192" s="100" t="s">
        <v>17270</v>
      </c>
      <c r="C192" s="101" t="s">
        <v>682</v>
      </c>
      <c r="D192" s="101">
        <v>3</v>
      </c>
      <c r="E192" s="1752"/>
      <c r="F192" s="1752"/>
      <c r="G192" s="1752"/>
      <c r="H192" s="1752"/>
      <c r="I192" s="1752"/>
      <c r="J192" s="1752"/>
      <c r="K192" s="2493"/>
      <c r="L192" s="2381"/>
      <c r="M192" s="2495"/>
      <c r="N192" s="1752"/>
      <c r="O192" s="1752"/>
      <c r="P192" s="1752"/>
      <c r="Q192" s="1752"/>
      <c r="R192" s="1752"/>
      <c r="S192" s="2493"/>
      <c r="T192" s="2378"/>
      <c r="U192" s="2380" t="s">
        <v>10107</v>
      </c>
      <c r="V192" s="1752"/>
      <c r="W192" s="1752"/>
      <c r="X192" s="1752"/>
      <c r="Y192" s="2493"/>
      <c r="Z192" s="88"/>
      <c r="AA192" s="102" t="s">
        <v>10921</v>
      </c>
      <c r="AC192" s="258"/>
      <c r="AD192" s="1319">
        <f t="shared" si="55"/>
        <v>0</v>
      </c>
      <c r="AE192" s="258"/>
      <c r="AF192" s="337">
        <f t="shared" si="56"/>
        <v>0</v>
      </c>
      <c r="AG192" s="337">
        <f t="shared" si="38"/>
        <v>0</v>
      </c>
      <c r="AH192" s="337">
        <f t="shared" si="39"/>
        <v>0</v>
      </c>
      <c r="AI192" s="337">
        <f t="shared" si="40"/>
        <v>0</v>
      </c>
      <c r="AJ192" s="337">
        <f t="shared" si="41"/>
        <v>0</v>
      </c>
      <c r="AK192" s="337">
        <f t="shared" si="42"/>
        <v>0</v>
      </c>
      <c r="AL192" s="337">
        <f t="shared" si="43"/>
        <v>0</v>
      </c>
      <c r="AN192" s="337">
        <f t="shared" si="44"/>
        <v>0</v>
      </c>
      <c r="AO192" s="337">
        <f t="shared" si="45"/>
        <v>0</v>
      </c>
      <c r="AP192" s="337">
        <f t="shared" si="46"/>
        <v>0</v>
      </c>
      <c r="AQ192" s="337">
        <f t="shared" si="47"/>
        <v>0</v>
      </c>
      <c r="AR192" s="337">
        <f t="shared" si="48"/>
        <v>0</v>
      </c>
      <c r="AS192" s="337">
        <f t="shared" si="49"/>
        <v>0</v>
      </c>
      <c r="AT192" s="337">
        <f t="shared" si="50"/>
        <v>0</v>
      </c>
      <c r="AW192" s="337">
        <f t="shared" si="51"/>
        <v>0</v>
      </c>
      <c r="AX192" s="337">
        <f t="shared" si="52"/>
        <v>0</v>
      </c>
      <c r="AY192" s="337">
        <f t="shared" si="53"/>
        <v>0</v>
      </c>
      <c r="AZ192" s="337">
        <f t="shared" si="54"/>
        <v>0</v>
      </c>
      <c r="BA192" s="258"/>
      <c r="BB192" s="1453"/>
      <c r="BC192" s="1453"/>
      <c r="BD192" s="1453"/>
      <c r="BE192" s="1453"/>
      <c r="BF192" s="1453"/>
      <c r="BG192" s="1453"/>
    </row>
    <row r="193" spans="2:59" ht="15.75" customHeight="1">
      <c r="B193" s="100" t="s">
        <v>17271</v>
      </c>
      <c r="C193" s="101" t="s">
        <v>682</v>
      </c>
      <c r="D193" s="101">
        <v>3</v>
      </c>
      <c r="E193" s="1752"/>
      <c r="F193" s="1752"/>
      <c r="G193" s="1752"/>
      <c r="H193" s="1752"/>
      <c r="I193" s="1752"/>
      <c r="J193" s="1752"/>
      <c r="K193" s="2493"/>
      <c r="L193" s="2381"/>
      <c r="M193" s="2495"/>
      <c r="N193" s="1752"/>
      <c r="O193" s="1752"/>
      <c r="P193" s="1752"/>
      <c r="Q193" s="1752"/>
      <c r="R193" s="1752"/>
      <c r="S193" s="2493"/>
      <c r="T193" s="2378"/>
      <c r="U193" s="2380" t="s">
        <v>10107</v>
      </c>
      <c r="V193" s="1752"/>
      <c r="W193" s="1752"/>
      <c r="X193" s="1752"/>
      <c r="Y193" s="2493"/>
      <c r="Z193" s="88"/>
      <c r="AA193" s="102" t="s">
        <v>10922</v>
      </c>
      <c r="AC193" s="258"/>
      <c r="AD193" s="1319">
        <f t="shared" si="55"/>
        <v>0</v>
      </c>
      <c r="AE193" s="258"/>
      <c r="AF193" s="337">
        <f t="shared" si="56"/>
        <v>0</v>
      </c>
      <c r="AG193" s="337">
        <f t="shared" si="38"/>
        <v>0</v>
      </c>
      <c r="AH193" s="337">
        <f t="shared" si="39"/>
        <v>0</v>
      </c>
      <c r="AI193" s="337">
        <f t="shared" si="40"/>
        <v>0</v>
      </c>
      <c r="AJ193" s="337">
        <f t="shared" si="41"/>
        <v>0</v>
      </c>
      <c r="AK193" s="337">
        <f t="shared" si="42"/>
        <v>0</v>
      </c>
      <c r="AL193" s="337">
        <f t="shared" si="43"/>
        <v>0</v>
      </c>
      <c r="AN193" s="337">
        <f t="shared" si="44"/>
        <v>0</v>
      </c>
      <c r="AO193" s="337">
        <f t="shared" si="45"/>
        <v>0</v>
      </c>
      <c r="AP193" s="337">
        <f t="shared" si="46"/>
        <v>0</v>
      </c>
      <c r="AQ193" s="337">
        <f t="shared" si="47"/>
        <v>0</v>
      </c>
      <c r="AR193" s="337">
        <f t="shared" si="48"/>
        <v>0</v>
      </c>
      <c r="AS193" s="337">
        <f t="shared" si="49"/>
        <v>0</v>
      </c>
      <c r="AT193" s="337">
        <f t="shared" si="50"/>
        <v>0</v>
      </c>
      <c r="AW193" s="337">
        <f t="shared" si="51"/>
        <v>0</v>
      </c>
      <c r="AX193" s="337">
        <f t="shared" si="52"/>
        <v>0</v>
      </c>
      <c r="AY193" s="337">
        <f t="shared" si="53"/>
        <v>0</v>
      </c>
      <c r="AZ193" s="337">
        <f t="shared" si="54"/>
        <v>0</v>
      </c>
      <c r="BA193" s="258"/>
      <c r="BB193" s="1453"/>
      <c r="BC193" s="1453"/>
      <c r="BD193" s="1453"/>
      <c r="BE193" s="1453"/>
      <c r="BF193" s="1453"/>
      <c r="BG193" s="1453"/>
    </row>
    <row r="194" spans="2:59" ht="15.75" customHeight="1">
      <c r="B194" s="100" t="s">
        <v>17272</v>
      </c>
      <c r="C194" s="101" t="s">
        <v>682</v>
      </c>
      <c r="D194" s="101">
        <v>3</v>
      </c>
      <c r="E194" s="1752"/>
      <c r="F194" s="1752"/>
      <c r="G194" s="1752"/>
      <c r="H194" s="1752"/>
      <c r="I194" s="1752"/>
      <c r="J194" s="1752"/>
      <c r="K194" s="2493"/>
      <c r="L194" s="2381"/>
      <c r="M194" s="2495"/>
      <c r="N194" s="1752"/>
      <c r="O194" s="1752"/>
      <c r="P194" s="1752"/>
      <c r="Q194" s="1752"/>
      <c r="R194" s="1752"/>
      <c r="S194" s="2493"/>
      <c r="T194" s="2378"/>
      <c r="U194" s="2380" t="s">
        <v>10107</v>
      </c>
      <c r="V194" s="1752"/>
      <c r="W194" s="1752"/>
      <c r="X194" s="1752"/>
      <c r="Y194" s="2493"/>
      <c r="Z194" s="88"/>
      <c r="AA194" s="102" t="s">
        <v>10923</v>
      </c>
      <c r="AC194" s="258"/>
      <c r="AD194" s="1319">
        <f t="shared" si="55"/>
        <v>0</v>
      </c>
      <c r="AE194" s="258"/>
      <c r="AF194" s="337">
        <f t="shared" si="56"/>
        <v>0</v>
      </c>
      <c r="AG194" s="337">
        <f t="shared" si="38"/>
        <v>0</v>
      </c>
      <c r="AH194" s="337">
        <f t="shared" si="39"/>
        <v>0</v>
      </c>
      <c r="AI194" s="337">
        <f t="shared" si="40"/>
        <v>0</v>
      </c>
      <c r="AJ194" s="337">
        <f t="shared" si="41"/>
        <v>0</v>
      </c>
      <c r="AK194" s="337">
        <f t="shared" si="42"/>
        <v>0</v>
      </c>
      <c r="AL194" s="337">
        <f t="shared" si="43"/>
        <v>0</v>
      </c>
      <c r="AN194" s="337">
        <f t="shared" si="44"/>
        <v>0</v>
      </c>
      <c r="AO194" s="337">
        <f t="shared" si="45"/>
        <v>0</v>
      </c>
      <c r="AP194" s="337">
        <f t="shared" si="46"/>
        <v>0</v>
      </c>
      <c r="AQ194" s="337">
        <f t="shared" si="47"/>
        <v>0</v>
      </c>
      <c r="AR194" s="337">
        <f t="shared" si="48"/>
        <v>0</v>
      </c>
      <c r="AS194" s="337">
        <f t="shared" si="49"/>
        <v>0</v>
      </c>
      <c r="AT194" s="337">
        <f t="shared" si="50"/>
        <v>0</v>
      </c>
      <c r="AW194" s="337">
        <f t="shared" si="51"/>
        <v>0</v>
      </c>
      <c r="AX194" s="337">
        <f t="shared" si="52"/>
        <v>0</v>
      </c>
      <c r="AY194" s="337">
        <f t="shared" si="53"/>
        <v>0</v>
      </c>
      <c r="AZ194" s="337">
        <f t="shared" si="54"/>
        <v>0</v>
      </c>
      <c r="BA194" s="258"/>
      <c r="BB194" s="1453"/>
      <c r="BC194" s="1453"/>
      <c r="BD194" s="1453"/>
      <c r="BE194" s="1453"/>
      <c r="BF194" s="1453"/>
      <c r="BG194" s="1453"/>
    </row>
    <row r="195" spans="2:59" ht="15.75" customHeight="1">
      <c r="B195" s="100" t="s">
        <v>17273</v>
      </c>
      <c r="C195" s="101" t="s">
        <v>682</v>
      </c>
      <c r="D195" s="101">
        <v>3</v>
      </c>
      <c r="E195" s="1752"/>
      <c r="F195" s="1752"/>
      <c r="G195" s="1752"/>
      <c r="H195" s="1752"/>
      <c r="I195" s="1752"/>
      <c r="J195" s="1752"/>
      <c r="K195" s="2493"/>
      <c r="L195" s="2381"/>
      <c r="M195" s="2495"/>
      <c r="N195" s="1752"/>
      <c r="O195" s="1752"/>
      <c r="P195" s="1752"/>
      <c r="Q195" s="1752"/>
      <c r="R195" s="1752"/>
      <c r="S195" s="2493"/>
      <c r="T195" s="2378"/>
      <c r="U195" s="2380" t="s">
        <v>10107</v>
      </c>
      <c r="V195" s="1752"/>
      <c r="W195" s="1752"/>
      <c r="X195" s="1752"/>
      <c r="Y195" s="2493"/>
      <c r="Z195" s="88"/>
      <c r="AA195" s="102" t="s">
        <v>10924</v>
      </c>
      <c r="AC195" s="258"/>
      <c r="AD195" s="1319">
        <f t="shared" si="55"/>
        <v>0</v>
      </c>
      <c r="AE195" s="258"/>
      <c r="AF195" s="337">
        <f t="shared" si="56"/>
        <v>0</v>
      </c>
      <c r="AG195" s="337">
        <f t="shared" si="38"/>
        <v>0</v>
      </c>
      <c r="AH195" s="337">
        <f t="shared" si="39"/>
        <v>0</v>
      </c>
      <c r="AI195" s="337">
        <f t="shared" si="40"/>
        <v>0</v>
      </c>
      <c r="AJ195" s="337">
        <f t="shared" si="41"/>
        <v>0</v>
      </c>
      <c r="AK195" s="337">
        <f t="shared" si="42"/>
        <v>0</v>
      </c>
      <c r="AL195" s="337">
        <f t="shared" si="43"/>
        <v>0</v>
      </c>
      <c r="AN195" s="337">
        <f t="shared" si="44"/>
        <v>0</v>
      </c>
      <c r="AO195" s="337">
        <f t="shared" si="45"/>
        <v>0</v>
      </c>
      <c r="AP195" s="337">
        <f t="shared" si="46"/>
        <v>0</v>
      </c>
      <c r="AQ195" s="337">
        <f t="shared" si="47"/>
        <v>0</v>
      </c>
      <c r="AR195" s="337">
        <f t="shared" si="48"/>
        <v>0</v>
      </c>
      <c r="AS195" s="337">
        <f t="shared" si="49"/>
        <v>0</v>
      </c>
      <c r="AT195" s="337">
        <f t="shared" si="50"/>
        <v>0</v>
      </c>
      <c r="AW195" s="337">
        <f t="shared" si="51"/>
        <v>0</v>
      </c>
      <c r="AX195" s="337">
        <f t="shared" si="52"/>
        <v>0</v>
      </c>
      <c r="AY195" s="337">
        <f t="shared" si="53"/>
        <v>0</v>
      </c>
      <c r="AZ195" s="337">
        <f t="shared" si="54"/>
        <v>0</v>
      </c>
      <c r="BA195" s="258"/>
      <c r="BB195" s="1453"/>
      <c r="BC195" s="1453"/>
      <c r="BD195" s="1453"/>
      <c r="BE195" s="1453"/>
      <c r="BF195" s="1453"/>
      <c r="BG195" s="1453"/>
    </row>
    <row r="196" spans="2:59" ht="15.75" customHeight="1">
      <c r="B196" s="100" t="s">
        <v>17274</v>
      </c>
      <c r="C196" s="101" t="s">
        <v>682</v>
      </c>
      <c r="D196" s="101">
        <v>3</v>
      </c>
      <c r="E196" s="1752"/>
      <c r="F196" s="1752"/>
      <c r="G196" s="1752"/>
      <c r="H196" s="1752"/>
      <c r="I196" s="1752"/>
      <c r="J196" s="1752"/>
      <c r="K196" s="2493"/>
      <c r="L196" s="2381"/>
      <c r="M196" s="2495"/>
      <c r="N196" s="1752"/>
      <c r="O196" s="1752"/>
      <c r="P196" s="1752"/>
      <c r="Q196" s="1752"/>
      <c r="R196" s="1752"/>
      <c r="S196" s="2493"/>
      <c r="T196" s="2378"/>
      <c r="U196" s="2380" t="s">
        <v>10107</v>
      </c>
      <c r="V196" s="1752"/>
      <c r="W196" s="1752"/>
      <c r="X196" s="1752"/>
      <c r="Y196" s="2493"/>
      <c r="Z196" s="88"/>
      <c r="AA196" s="102" t="s">
        <v>10925</v>
      </c>
      <c r="AC196" s="258"/>
      <c r="AD196" s="1319">
        <f t="shared" si="55"/>
        <v>0</v>
      </c>
      <c r="AE196" s="258"/>
      <c r="AF196" s="337">
        <f t="shared" si="56"/>
        <v>0</v>
      </c>
      <c r="AG196" s="337">
        <f t="shared" si="38"/>
        <v>0</v>
      </c>
      <c r="AH196" s="337">
        <f t="shared" si="39"/>
        <v>0</v>
      </c>
      <c r="AI196" s="337">
        <f t="shared" si="40"/>
        <v>0</v>
      </c>
      <c r="AJ196" s="337">
        <f t="shared" si="41"/>
        <v>0</v>
      </c>
      <c r="AK196" s="337">
        <f t="shared" si="42"/>
        <v>0</v>
      </c>
      <c r="AL196" s="337">
        <f t="shared" si="43"/>
        <v>0</v>
      </c>
      <c r="AN196" s="337">
        <f t="shared" si="44"/>
        <v>0</v>
      </c>
      <c r="AO196" s="337">
        <f t="shared" si="45"/>
        <v>0</v>
      </c>
      <c r="AP196" s="337">
        <f t="shared" si="46"/>
        <v>0</v>
      </c>
      <c r="AQ196" s="337">
        <f t="shared" si="47"/>
        <v>0</v>
      </c>
      <c r="AR196" s="337">
        <f t="shared" si="48"/>
        <v>0</v>
      </c>
      <c r="AS196" s="337">
        <f t="shared" si="49"/>
        <v>0</v>
      </c>
      <c r="AT196" s="337">
        <f t="shared" si="50"/>
        <v>0</v>
      </c>
      <c r="AW196" s="337">
        <f t="shared" si="51"/>
        <v>0</v>
      </c>
      <c r="AX196" s="337">
        <f t="shared" si="52"/>
        <v>0</v>
      </c>
      <c r="AY196" s="337">
        <f t="shared" si="53"/>
        <v>0</v>
      </c>
      <c r="AZ196" s="337">
        <f t="shared" si="54"/>
        <v>0</v>
      </c>
      <c r="BA196" s="258"/>
      <c r="BB196" s="1453"/>
      <c r="BC196" s="1453"/>
      <c r="BD196" s="1453"/>
      <c r="BE196" s="1453"/>
      <c r="BF196" s="1453"/>
      <c r="BG196" s="1453"/>
    </row>
    <row r="197" spans="2:59" ht="15.75" customHeight="1">
      <c r="B197" s="100" t="s">
        <v>17275</v>
      </c>
      <c r="C197" s="101" t="s">
        <v>682</v>
      </c>
      <c r="D197" s="101">
        <v>3</v>
      </c>
      <c r="E197" s="1752"/>
      <c r="F197" s="1752"/>
      <c r="G197" s="1752"/>
      <c r="H197" s="1752"/>
      <c r="I197" s="1752"/>
      <c r="J197" s="1752"/>
      <c r="K197" s="2493"/>
      <c r="L197" s="2381"/>
      <c r="M197" s="2495"/>
      <c r="N197" s="1752"/>
      <c r="O197" s="1752"/>
      <c r="P197" s="1752"/>
      <c r="Q197" s="1752"/>
      <c r="R197" s="1752"/>
      <c r="S197" s="2493"/>
      <c r="T197" s="2378"/>
      <c r="U197" s="2380" t="s">
        <v>10107</v>
      </c>
      <c r="V197" s="1752"/>
      <c r="W197" s="1752"/>
      <c r="X197" s="1752"/>
      <c r="Y197" s="2493"/>
      <c r="Z197" s="88"/>
      <c r="AA197" s="102" t="s">
        <v>10926</v>
      </c>
      <c r="AC197" s="258"/>
      <c r="AD197" s="1319">
        <f t="shared" si="55"/>
        <v>0</v>
      </c>
      <c r="AE197" s="258"/>
      <c r="AF197" s="337">
        <f t="shared" si="56"/>
        <v>0</v>
      </c>
      <c r="AG197" s="337">
        <f t="shared" si="38"/>
        <v>0</v>
      </c>
      <c r="AH197" s="337">
        <f t="shared" si="39"/>
        <v>0</v>
      </c>
      <c r="AI197" s="337">
        <f t="shared" si="40"/>
        <v>0</v>
      </c>
      <c r="AJ197" s="337">
        <f t="shared" si="41"/>
        <v>0</v>
      </c>
      <c r="AK197" s="337">
        <f t="shared" si="42"/>
        <v>0</v>
      </c>
      <c r="AL197" s="337">
        <f t="shared" si="43"/>
        <v>0</v>
      </c>
      <c r="AN197" s="337">
        <f t="shared" si="44"/>
        <v>0</v>
      </c>
      <c r="AO197" s="337">
        <f t="shared" si="45"/>
        <v>0</v>
      </c>
      <c r="AP197" s="337">
        <f t="shared" si="46"/>
        <v>0</v>
      </c>
      <c r="AQ197" s="337">
        <f t="shared" si="47"/>
        <v>0</v>
      </c>
      <c r="AR197" s="337">
        <f t="shared" si="48"/>
        <v>0</v>
      </c>
      <c r="AS197" s="337">
        <f t="shared" si="49"/>
        <v>0</v>
      </c>
      <c r="AT197" s="337">
        <f t="shared" si="50"/>
        <v>0</v>
      </c>
      <c r="AW197" s="337">
        <f t="shared" si="51"/>
        <v>0</v>
      </c>
      <c r="AX197" s="337">
        <f t="shared" si="52"/>
        <v>0</v>
      </c>
      <c r="AY197" s="337">
        <f t="shared" si="53"/>
        <v>0</v>
      </c>
      <c r="AZ197" s="337">
        <f t="shared" si="54"/>
        <v>0</v>
      </c>
      <c r="BA197" s="258"/>
      <c r="BB197" s="1453"/>
      <c r="BC197" s="1453"/>
      <c r="BD197" s="1453"/>
      <c r="BE197" s="1453"/>
      <c r="BF197" s="1453"/>
      <c r="BG197" s="1453"/>
    </row>
    <row r="198" spans="2:59" ht="15.75" customHeight="1">
      <c r="B198" s="100" t="s">
        <v>17276</v>
      </c>
      <c r="C198" s="101" t="s">
        <v>682</v>
      </c>
      <c r="D198" s="101">
        <v>3</v>
      </c>
      <c r="E198" s="1752"/>
      <c r="F198" s="1752"/>
      <c r="G198" s="1752"/>
      <c r="H198" s="1752"/>
      <c r="I198" s="1752"/>
      <c r="J198" s="1752"/>
      <c r="K198" s="2493"/>
      <c r="L198" s="2381"/>
      <c r="M198" s="2495"/>
      <c r="N198" s="1752"/>
      <c r="O198" s="1752"/>
      <c r="P198" s="1752"/>
      <c r="Q198" s="1752"/>
      <c r="R198" s="1752"/>
      <c r="S198" s="2493"/>
      <c r="T198" s="2378"/>
      <c r="U198" s="2380" t="s">
        <v>10107</v>
      </c>
      <c r="V198" s="1752"/>
      <c r="W198" s="1752"/>
      <c r="X198" s="1752"/>
      <c r="Y198" s="2493"/>
      <c r="Z198" s="88"/>
      <c r="AA198" s="102" t="s">
        <v>10927</v>
      </c>
      <c r="AC198" s="258"/>
      <c r="AD198" s="1319">
        <f t="shared" si="55"/>
        <v>0</v>
      </c>
      <c r="AE198" s="258"/>
      <c r="AF198" s="337">
        <f t="shared" si="56"/>
        <v>0</v>
      </c>
      <c r="AG198" s="337">
        <f t="shared" si="38"/>
        <v>0</v>
      </c>
      <c r="AH198" s="337">
        <f t="shared" si="39"/>
        <v>0</v>
      </c>
      <c r="AI198" s="337">
        <f t="shared" si="40"/>
        <v>0</v>
      </c>
      <c r="AJ198" s="337">
        <f t="shared" si="41"/>
        <v>0</v>
      </c>
      <c r="AK198" s="337">
        <f t="shared" si="42"/>
        <v>0</v>
      </c>
      <c r="AL198" s="337">
        <f t="shared" si="43"/>
        <v>0</v>
      </c>
      <c r="AN198" s="337">
        <f t="shared" si="44"/>
        <v>0</v>
      </c>
      <c r="AO198" s="337">
        <f t="shared" si="45"/>
        <v>0</v>
      </c>
      <c r="AP198" s="337">
        <f t="shared" si="46"/>
        <v>0</v>
      </c>
      <c r="AQ198" s="337">
        <f t="shared" si="47"/>
        <v>0</v>
      </c>
      <c r="AR198" s="337">
        <f t="shared" si="48"/>
        <v>0</v>
      </c>
      <c r="AS198" s="337">
        <f t="shared" si="49"/>
        <v>0</v>
      </c>
      <c r="AT198" s="337">
        <f t="shared" si="50"/>
        <v>0</v>
      </c>
      <c r="AW198" s="337">
        <f t="shared" si="51"/>
        <v>0</v>
      </c>
      <c r="AX198" s="337">
        <f t="shared" si="52"/>
        <v>0</v>
      </c>
      <c r="AY198" s="337">
        <f t="shared" si="53"/>
        <v>0</v>
      </c>
      <c r="AZ198" s="337">
        <f t="shared" si="54"/>
        <v>0</v>
      </c>
      <c r="BA198" s="258"/>
      <c r="BB198" s="1453"/>
      <c r="BC198" s="1453"/>
      <c r="BD198" s="1453"/>
      <c r="BE198" s="1453"/>
      <c r="BF198" s="1453"/>
      <c r="BG198" s="1453"/>
    </row>
    <row r="199" spans="2:59" ht="15.75" customHeight="1">
      <c r="B199" s="100" t="s">
        <v>17277</v>
      </c>
      <c r="C199" s="101" t="s">
        <v>682</v>
      </c>
      <c r="D199" s="101">
        <v>3</v>
      </c>
      <c r="E199" s="1752"/>
      <c r="F199" s="1752"/>
      <c r="G199" s="1752"/>
      <c r="H199" s="1752"/>
      <c r="I199" s="1752"/>
      <c r="J199" s="1752"/>
      <c r="K199" s="2493"/>
      <c r="L199" s="2381"/>
      <c r="M199" s="2495"/>
      <c r="N199" s="1752"/>
      <c r="O199" s="1752"/>
      <c r="P199" s="1752"/>
      <c r="Q199" s="1752"/>
      <c r="R199" s="1752"/>
      <c r="S199" s="2493"/>
      <c r="T199" s="2378"/>
      <c r="U199" s="2380" t="s">
        <v>10107</v>
      </c>
      <c r="V199" s="1752"/>
      <c r="W199" s="1752"/>
      <c r="X199" s="1752"/>
      <c r="Y199" s="2493"/>
      <c r="Z199" s="88"/>
      <c r="AA199" s="102" t="s">
        <v>10928</v>
      </c>
      <c r="AC199" s="258"/>
      <c r="AD199" s="1319">
        <f t="shared" si="55"/>
        <v>0</v>
      </c>
      <c r="AE199" s="258"/>
      <c r="AF199" s="337">
        <f t="shared" si="56"/>
        <v>0</v>
      </c>
      <c r="AG199" s="337">
        <f t="shared" si="38"/>
        <v>0</v>
      </c>
      <c r="AH199" s="337">
        <f t="shared" si="39"/>
        <v>0</v>
      </c>
      <c r="AI199" s="337">
        <f t="shared" si="40"/>
        <v>0</v>
      </c>
      <c r="AJ199" s="337">
        <f t="shared" si="41"/>
        <v>0</v>
      </c>
      <c r="AK199" s="337">
        <f t="shared" si="42"/>
        <v>0</v>
      </c>
      <c r="AL199" s="337">
        <f t="shared" si="43"/>
        <v>0</v>
      </c>
      <c r="AN199" s="337">
        <f t="shared" si="44"/>
        <v>0</v>
      </c>
      <c r="AO199" s="337">
        <f t="shared" si="45"/>
        <v>0</v>
      </c>
      <c r="AP199" s="337">
        <f t="shared" si="46"/>
        <v>0</v>
      </c>
      <c r="AQ199" s="337">
        <f t="shared" si="47"/>
        <v>0</v>
      </c>
      <c r="AR199" s="337">
        <f t="shared" si="48"/>
        <v>0</v>
      </c>
      <c r="AS199" s="337">
        <f t="shared" si="49"/>
        <v>0</v>
      </c>
      <c r="AT199" s="337">
        <f t="shared" si="50"/>
        <v>0</v>
      </c>
      <c r="AW199" s="337">
        <f t="shared" si="51"/>
        <v>0</v>
      </c>
      <c r="AX199" s="337">
        <f t="shared" si="52"/>
        <v>0</v>
      </c>
      <c r="AY199" s="337">
        <f t="shared" si="53"/>
        <v>0</v>
      </c>
      <c r="AZ199" s="337">
        <f t="shared" si="54"/>
        <v>0</v>
      </c>
      <c r="BA199" s="258"/>
      <c r="BB199" s="1453"/>
      <c r="BC199" s="1453"/>
      <c r="BD199" s="1453"/>
      <c r="BE199" s="1453"/>
      <c r="BF199" s="1453"/>
      <c r="BG199" s="1453"/>
    </row>
    <row r="200" spans="2:59" ht="15.75" customHeight="1">
      <c r="B200" s="100" t="s">
        <v>17278</v>
      </c>
      <c r="C200" s="101" t="s">
        <v>682</v>
      </c>
      <c r="D200" s="101">
        <v>3</v>
      </c>
      <c r="E200" s="1752"/>
      <c r="F200" s="1752"/>
      <c r="G200" s="1752"/>
      <c r="H200" s="1752"/>
      <c r="I200" s="1752"/>
      <c r="J200" s="1752"/>
      <c r="K200" s="2493"/>
      <c r="L200" s="2381"/>
      <c r="M200" s="2495"/>
      <c r="N200" s="1752"/>
      <c r="O200" s="1752"/>
      <c r="P200" s="1752"/>
      <c r="Q200" s="1752"/>
      <c r="R200" s="1752"/>
      <c r="S200" s="2493"/>
      <c r="T200" s="2378"/>
      <c r="U200" s="2380" t="s">
        <v>10107</v>
      </c>
      <c r="V200" s="1752"/>
      <c r="W200" s="1752"/>
      <c r="X200" s="1752"/>
      <c r="Y200" s="2493"/>
      <c r="Z200" s="88"/>
      <c r="AA200" s="102" t="s">
        <v>10929</v>
      </c>
      <c r="AC200" s="258"/>
      <c r="AD200" s="1319">
        <f t="shared" si="55"/>
        <v>0</v>
      </c>
      <c r="AE200" s="258"/>
      <c r="AF200" s="337">
        <f t="shared" si="56"/>
        <v>0</v>
      </c>
      <c r="AG200" s="337">
        <f t="shared" si="38"/>
        <v>0</v>
      </c>
      <c r="AH200" s="337">
        <f t="shared" si="39"/>
        <v>0</v>
      </c>
      <c r="AI200" s="337">
        <f t="shared" si="40"/>
        <v>0</v>
      </c>
      <c r="AJ200" s="337">
        <f t="shared" si="41"/>
        <v>0</v>
      </c>
      <c r="AK200" s="337">
        <f t="shared" si="42"/>
        <v>0</v>
      </c>
      <c r="AL200" s="337">
        <f t="shared" si="43"/>
        <v>0</v>
      </c>
      <c r="AN200" s="337">
        <f t="shared" si="44"/>
        <v>0</v>
      </c>
      <c r="AO200" s="337">
        <f t="shared" si="45"/>
        <v>0</v>
      </c>
      <c r="AP200" s="337">
        <f t="shared" si="46"/>
        <v>0</v>
      </c>
      <c r="AQ200" s="337">
        <f t="shared" si="47"/>
        <v>0</v>
      </c>
      <c r="AR200" s="337">
        <f t="shared" si="48"/>
        <v>0</v>
      </c>
      <c r="AS200" s="337">
        <f t="shared" si="49"/>
        <v>0</v>
      </c>
      <c r="AT200" s="337">
        <f t="shared" si="50"/>
        <v>0</v>
      </c>
      <c r="AW200" s="337">
        <f t="shared" si="51"/>
        <v>0</v>
      </c>
      <c r="AX200" s="337">
        <f t="shared" si="52"/>
        <v>0</v>
      </c>
      <c r="AY200" s="337">
        <f t="shared" si="53"/>
        <v>0</v>
      </c>
      <c r="AZ200" s="337">
        <f t="shared" si="54"/>
        <v>0</v>
      </c>
      <c r="BA200" s="258"/>
      <c r="BB200" s="1453"/>
      <c r="BC200" s="1453"/>
      <c r="BD200" s="1453"/>
      <c r="BE200" s="1453"/>
      <c r="BF200" s="1453"/>
      <c r="BG200" s="1453"/>
    </row>
    <row r="201" spans="2:59" ht="15.75" customHeight="1">
      <c r="B201" s="100" t="s">
        <v>17279</v>
      </c>
      <c r="C201" s="101" t="s">
        <v>682</v>
      </c>
      <c r="D201" s="101">
        <v>3</v>
      </c>
      <c r="E201" s="1752"/>
      <c r="F201" s="1752"/>
      <c r="G201" s="1752"/>
      <c r="H201" s="1752"/>
      <c r="I201" s="1752"/>
      <c r="J201" s="1752"/>
      <c r="K201" s="2493"/>
      <c r="L201" s="2381"/>
      <c r="M201" s="2495"/>
      <c r="N201" s="1752"/>
      <c r="O201" s="1752"/>
      <c r="P201" s="1752"/>
      <c r="Q201" s="1752"/>
      <c r="R201" s="1752"/>
      <c r="S201" s="2493"/>
      <c r="T201" s="2378"/>
      <c r="U201" s="2380" t="s">
        <v>10107</v>
      </c>
      <c r="V201" s="1752"/>
      <c r="W201" s="1752"/>
      <c r="X201" s="1752"/>
      <c r="Y201" s="2493"/>
      <c r="Z201" s="88"/>
      <c r="AA201" s="102" t="s">
        <v>10930</v>
      </c>
      <c r="AC201" s="258"/>
      <c r="AD201" s="1319">
        <f t="shared" si="55"/>
        <v>0</v>
      </c>
      <c r="AE201" s="258"/>
      <c r="AF201" s="337">
        <f t="shared" si="56"/>
        <v>0</v>
      </c>
      <c r="AG201" s="337">
        <f t="shared" ref="AG201:AG208" si="57" xml:space="preserve"> IF(SUM($E201:$K201,$M201:$S201,$V201:$Y201)&gt;0,IF( ISNUMBER(F201 ), 0, 1 ),0)</f>
        <v>0</v>
      </c>
      <c r="AH201" s="337">
        <f t="shared" ref="AH201:AH208" si="58" xml:space="preserve"> IF(SUM($E201:$K201,$M201:$S201,$V201:$Y201)&gt;0,IF( ISNUMBER(G201 ), 0, 1 ),0)</f>
        <v>0</v>
      </c>
      <c r="AI201" s="337">
        <f t="shared" ref="AI201:AI208" si="59" xml:space="preserve"> IF(SUM($E201:$K201,$M201:$S201,$V201:$Y201)&gt;0,IF( ISNUMBER(H201 ), 0, 1 ),0)</f>
        <v>0</v>
      </c>
      <c r="AJ201" s="337">
        <f t="shared" ref="AJ201:AJ208" si="60" xml:space="preserve"> IF(SUM($E201:$K201,$M201:$S201,$V201:$Y201)&gt;0,IF( ISNUMBER(I201 ), 0, 1 ),0)</f>
        <v>0</v>
      </c>
      <c r="AK201" s="337">
        <f t="shared" ref="AK201:AK208" si="61" xml:space="preserve"> IF(SUM($E201:$K201,$M201:$S201,$V201:$Y201)&gt;0,IF( ISNUMBER(J201 ), 0, 1 ),0)</f>
        <v>0</v>
      </c>
      <c r="AL201" s="337">
        <f t="shared" ref="AL201:AL208" si="62" xml:space="preserve"> IF(SUM($E201:$K201,$M201:$S201,$V201:$Y201)&gt;0,IF( ISNUMBER(K201 ), 0, 1 ),0)</f>
        <v>0</v>
      </c>
      <c r="AN201" s="337">
        <f t="shared" ref="AN201:AN208" si="63" xml:space="preserve"> IF(SUM($E201:$K201,$M201:$S201,$V201:$Y201)&gt;0,IF( ISNUMBER(M201 ), 0, 1 ),0)</f>
        <v>0</v>
      </c>
      <c r="AO201" s="337">
        <f t="shared" ref="AO201:AO208" si="64" xml:space="preserve"> IF(SUM($E201:$K201,$M201:$S201,$V201:$Y201)&gt;0,IF( ISNUMBER(N201 ), 0, 1 ),0)</f>
        <v>0</v>
      </c>
      <c r="AP201" s="337">
        <f t="shared" ref="AP201:AP208" si="65" xml:space="preserve"> IF(SUM($E201:$K201,$M201:$S201,$V201:$Y201)&gt;0,IF( ISNUMBER(O201 ), 0, 1 ),0)</f>
        <v>0</v>
      </c>
      <c r="AQ201" s="337">
        <f t="shared" ref="AQ201:AQ208" si="66" xml:space="preserve"> IF(SUM($E201:$K201,$M201:$S201,$V201:$Y201)&gt;0,IF( ISNUMBER(P201 ), 0, 1 ),0)</f>
        <v>0</v>
      </c>
      <c r="AR201" s="337">
        <f t="shared" ref="AR201:AR208" si="67" xml:space="preserve"> IF(SUM($E201:$K201,$M201:$S201,$V201:$Y201)&gt;0,IF( ISNUMBER(Q201 ), 0, 1 ),0)</f>
        <v>0</v>
      </c>
      <c r="AS201" s="337">
        <f t="shared" ref="AS201:AS208" si="68" xml:space="preserve"> IF(SUM($E201:$K201,$M201:$S201,$V201:$Y201)&gt;0,IF( ISNUMBER(R201 ), 0, 1 ),0)</f>
        <v>0</v>
      </c>
      <c r="AT201" s="337">
        <f t="shared" ref="AT201:AT208" si="69" xml:space="preserve"> IF(SUM($E201:$K201,$M201:$S201,$V201:$Y201)&gt;0,IF( ISNUMBER(S201 ), 0, 1 ),0)</f>
        <v>0</v>
      </c>
      <c r="AW201" s="337">
        <f t="shared" ref="AW201:AW208" si="70" xml:space="preserve"> IF(SUM($E201:$K201,$M201:$S201,$V201:$Y201)&gt;0,IF( ISNUMBER(V201 ), 0, 1 ),0)</f>
        <v>0</v>
      </c>
      <c r="AX201" s="337">
        <f t="shared" ref="AX201:AX208" si="71" xml:space="preserve"> IF(SUM($E201:$K201,$M201:$S201,$V201:$Y201)&gt;0,IF( ISNUMBER(W201 ), 0, 1 ),0)</f>
        <v>0</v>
      </c>
      <c r="AY201" s="337">
        <f t="shared" ref="AY201:AY208" si="72" xml:space="preserve"> IF(SUM($E201:$K201,$M201:$S201,$V201:$Y201)&gt;0,IF( ISNUMBER(X201 ), 0, 1 ),0)</f>
        <v>0</v>
      </c>
      <c r="AZ201" s="337">
        <f t="shared" ref="AZ201:AZ208" si="73" xml:space="preserve"> IF(SUM($E201:$K201,$M201:$S201,$V201:$Y201)&gt;0,IF( ISNUMBER(Y201 ), 0, 1 ),0)</f>
        <v>0</v>
      </c>
      <c r="BA201" s="258"/>
      <c r="BB201" s="1453"/>
      <c r="BC201" s="1453"/>
      <c r="BD201" s="1453"/>
      <c r="BE201" s="1453"/>
      <c r="BF201" s="1453"/>
      <c r="BG201" s="1453"/>
    </row>
    <row r="202" spans="2:59" ht="15.75" customHeight="1">
      <c r="B202" s="100" t="s">
        <v>17280</v>
      </c>
      <c r="C202" s="101" t="s">
        <v>682</v>
      </c>
      <c r="D202" s="101">
        <v>3</v>
      </c>
      <c r="E202" s="1752"/>
      <c r="F202" s="1752"/>
      <c r="G202" s="1752"/>
      <c r="H202" s="1752"/>
      <c r="I202" s="1752"/>
      <c r="J202" s="1752"/>
      <c r="K202" s="2493"/>
      <c r="L202" s="2381"/>
      <c r="M202" s="2495"/>
      <c r="N202" s="1752"/>
      <c r="O202" s="1752"/>
      <c r="P202" s="1752"/>
      <c r="Q202" s="1752"/>
      <c r="R202" s="1752"/>
      <c r="S202" s="2493"/>
      <c r="T202" s="2378"/>
      <c r="U202" s="2380" t="s">
        <v>10107</v>
      </c>
      <c r="V202" s="1752"/>
      <c r="W202" s="1752"/>
      <c r="X202" s="1752"/>
      <c r="Y202" s="2493"/>
      <c r="Z202" s="88"/>
      <c r="AA202" s="102" t="s">
        <v>10931</v>
      </c>
      <c r="AC202" s="258"/>
      <c r="AD202" s="1319">
        <f t="shared" ref="AD202:AD208" si="74">IF( SUM( AF202:AZ202 ) = 0, 0, $AF$5 )</f>
        <v>0</v>
      </c>
      <c r="AE202" s="258"/>
      <c r="AF202" s="337">
        <f t="shared" ref="AF202:AF208" si="75" xml:space="preserve"> IF(SUM($E202:$K202,$M202:$S202,$V202:$Y202)&gt;0,IF( ISNUMBER(E202 ), 0, 1 ),0)</f>
        <v>0</v>
      </c>
      <c r="AG202" s="337">
        <f t="shared" si="57"/>
        <v>0</v>
      </c>
      <c r="AH202" s="337">
        <f t="shared" si="58"/>
        <v>0</v>
      </c>
      <c r="AI202" s="337">
        <f t="shared" si="59"/>
        <v>0</v>
      </c>
      <c r="AJ202" s="337">
        <f t="shared" si="60"/>
        <v>0</v>
      </c>
      <c r="AK202" s="337">
        <f t="shared" si="61"/>
        <v>0</v>
      </c>
      <c r="AL202" s="337">
        <f t="shared" si="62"/>
        <v>0</v>
      </c>
      <c r="AN202" s="337">
        <f t="shared" si="63"/>
        <v>0</v>
      </c>
      <c r="AO202" s="337">
        <f t="shared" si="64"/>
        <v>0</v>
      </c>
      <c r="AP202" s="337">
        <f t="shared" si="65"/>
        <v>0</v>
      </c>
      <c r="AQ202" s="337">
        <f t="shared" si="66"/>
        <v>0</v>
      </c>
      <c r="AR202" s="337">
        <f t="shared" si="67"/>
        <v>0</v>
      </c>
      <c r="AS202" s="337">
        <f t="shared" si="68"/>
        <v>0</v>
      </c>
      <c r="AT202" s="337">
        <f t="shared" si="69"/>
        <v>0</v>
      </c>
      <c r="AW202" s="337">
        <f t="shared" si="70"/>
        <v>0</v>
      </c>
      <c r="AX202" s="337">
        <f t="shared" si="71"/>
        <v>0</v>
      </c>
      <c r="AY202" s="337">
        <f t="shared" si="72"/>
        <v>0</v>
      </c>
      <c r="AZ202" s="337">
        <f t="shared" si="73"/>
        <v>0</v>
      </c>
      <c r="BA202" s="258"/>
      <c r="BB202" s="1453"/>
      <c r="BC202" s="1453"/>
      <c r="BD202" s="1453"/>
      <c r="BE202" s="1453"/>
      <c r="BF202" s="1453"/>
      <c r="BG202" s="1453"/>
    </row>
    <row r="203" spans="2:59" ht="15.75" customHeight="1">
      <c r="B203" s="100" t="s">
        <v>17281</v>
      </c>
      <c r="C203" s="101" t="s">
        <v>682</v>
      </c>
      <c r="D203" s="101">
        <v>3</v>
      </c>
      <c r="E203" s="1752"/>
      <c r="F203" s="1752"/>
      <c r="G203" s="1752"/>
      <c r="H203" s="1752"/>
      <c r="I203" s="1752"/>
      <c r="J203" s="1752"/>
      <c r="K203" s="2493"/>
      <c r="L203" s="2381"/>
      <c r="M203" s="2495"/>
      <c r="N203" s="1752"/>
      <c r="O203" s="1752"/>
      <c r="P203" s="1752"/>
      <c r="Q203" s="1752"/>
      <c r="R203" s="1752"/>
      <c r="S203" s="2493"/>
      <c r="T203" s="2378"/>
      <c r="U203" s="2380" t="s">
        <v>10107</v>
      </c>
      <c r="V203" s="1752"/>
      <c r="W203" s="1752"/>
      <c r="X203" s="1752"/>
      <c r="Y203" s="2493"/>
      <c r="Z203" s="88"/>
      <c r="AA203" s="102" t="s">
        <v>10932</v>
      </c>
      <c r="AC203" s="258"/>
      <c r="AD203" s="1319">
        <f t="shared" si="74"/>
        <v>0</v>
      </c>
      <c r="AE203" s="258"/>
      <c r="AF203" s="337">
        <f t="shared" si="75"/>
        <v>0</v>
      </c>
      <c r="AG203" s="337">
        <f t="shared" si="57"/>
        <v>0</v>
      </c>
      <c r="AH203" s="337">
        <f t="shared" si="58"/>
        <v>0</v>
      </c>
      <c r="AI203" s="337">
        <f t="shared" si="59"/>
        <v>0</v>
      </c>
      <c r="AJ203" s="337">
        <f t="shared" si="60"/>
        <v>0</v>
      </c>
      <c r="AK203" s="337">
        <f t="shared" si="61"/>
        <v>0</v>
      </c>
      <c r="AL203" s="337">
        <f t="shared" si="62"/>
        <v>0</v>
      </c>
      <c r="AN203" s="337">
        <f t="shared" si="63"/>
        <v>0</v>
      </c>
      <c r="AO203" s="337">
        <f t="shared" si="64"/>
        <v>0</v>
      </c>
      <c r="AP203" s="337">
        <f t="shared" si="65"/>
        <v>0</v>
      </c>
      <c r="AQ203" s="337">
        <f t="shared" si="66"/>
        <v>0</v>
      </c>
      <c r="AR203" s="337">
        <f t="shared" si="67"/>
        <v>0</v>
      </c>
      <c r="AS203" s="337">
        <f t="shared" si="68"/>
        <v>0</v>
      </c>
      <c r="AT203" s="337">
        <f t="shared" si="69"/>
        <v>0</v>
      </c>
      <c r="AW203" s="337">
        <f t="shared" si="70"/>
        <v>0</v>
      </c>
      <c r="AX203" s="337">
        <f t="shared" si="71"/>
        <v>0</v>
      </c>
      <c r="AY203" s="337">
        <f t="shared" si="72"/>
        <v>0</v>
      </c>
      <c r="AZ203" s="337">
        <f t="shared" si="73"/>
        <v>0</v>
      </c>
      <c r="BA203" s="258"/>
      <c r="BB203" s="1453"/>
      <c r="BC203" s="1453"/>
      <c r="BD203" s="1453"/>
      <c r="BE203" s="1453"/>
      <c r="BF203" s="1453"/>
      <c r="BG203" s="1453"/>
    </row>
    <row r="204" spans="2:59" ht="15.75" customHeight="1">
      <c r="B204" s="100" t="s">
        <v>17282</v>
      </c>
      <c r="C204" s="101" t="s">
        <v>682</v>
      </c>
      <c r="D204" s="101">
        <v>3</v>
      </c>
      <c r="E204" s="1752"/>
      <c r="F204" s="1752"/>
      <c r="G204" s="1752"/>
      <c r="H204" s="1752"/>
      <c r="I204" s="1752"/>
      <c r="J204" s="1752"/>
      <c r="K204" s="2493"/>
      <c r="L204" s="2381"/>
      <c r="M204" s="2495"/>
      <c r="N204" s="1752"/>
      <c r="O204" s="1752"/>
      <c r="P204" s="1752"/>
      <c r="Q204" s="1752"/>
      <c r="R204" s="1752"/>
      <c r="S204" s="2493"/>
      <c r="T204" s="2378"/>
      <c r="U204" s="2380" t="s">
        <v>10107</v>
      </c>
      <c r="V204" s="1752"/>
      <c r="W204" s="1752"/>
      <c r="X204" s="1752"/>
      <c r="Y204" s="2493"/>
      <c r="Z204" s="88"/>
      <c r="AA204" s="102" t="s">
        <v>10933</v>
      </c>
      <c r="AC204" s="258"/>
      <c r="AD204" s="1319">
        <f t="shared" si="74"/>
        <v>0</v>
      </c>
      <c r="AE204" s="258"/>
      <c r="AF204" s="337">
        <f t="shared" si="75"/>
        <v>0</v>
      </c>
      <c r="AG204" s="337">
        <f t="shared" si="57"/>
        <v>0</v>
      </c>
      <c r="AH204" s="337">
        <f t="shared" si="58"/>
        <v>0</v>
      </c>
      <c r="AI204" s="337">
        <f t="shared" si="59"/>
        <v>0</v>
      </c>
      <c r="AJ204" s="337">
        <f t="shared" si="60"/>
        <v>0</v>
      </c>
      <c r="AK204" s="337">
        <f t="shared" si="61"/>
        <v>0</v>
      </c>
      <c r="AL204" s="337">
        <f t="shared" si="62"/>
        <v>0</v>
      </c>
      <c r="AN204" s="337">
        <f t="shared" si="63"/>
        <v>0</v>
      </c>
      <c r="AO204" s="337">
        <f t="shared" si="64"/>
        <v>0</v>
      </c>
      <c r="AP204" s="337">
        <f t="shared" si="65"/>
        <v>0</v>
      </c>
      <c r="AQ204" s="337">
        <f t="shared" si="66"/>
        <v>0</v>
      </c>
      <c r="AR204" s="337">
        <f t="shared" si="67"/>
        <v>0</v>
      </c>
      <c r="AS204" s="337">
        <f t="shared" si="68"/>
        <v>0</v>
      </c>
      <c r="AT204" s="337">
        <f t="shared" si="69"/>
        <v>0</v>
      </c>
      <c r="AW204" s="337">
        <f t="shared" si="70"/>
        <v>0</v>
      </c>
      <c r="AX204" s="337">
        <f t="shared" si="71"/>
        <v>0</v>
      </c>
      <c r="AY204" s="337">
        <f t="shared" si="72"/>
        <v>0</v>
      </c>
      <c r="AZ204" s="337">
        <f t="shared" si="73"/>
        <v>0</v>
      </c>
      <c r="BA204" s="258"/>
      <c r="BB204" s="1453"/>
      <c r="BC204" s="1453"/>
      <c r="BD204" s="1453"/>
      <c r="BE204" s="1453"/>
      <c r="BF204" s="1453"/>
      <c r="BG204" s="1453"/>
    </row>
    <row r="205" spans="2:59" ht="15.75" customHeight="1">
      <c r="B205" s="100" t="s">
        <v>17283</v>
      </c>
      <c r="C205" s="101" t="s">
        <v>682</v>
      </c>
      <c r="D205" s="101">
        <v>3</v>
      </c>
      <c r="E205" s="1752"/>
      <c r="F205" s="1752"/>
      <c r="G205" s="1752"/>
      <c r="H205" s="1752"/>
      <c r="I205" s="1752"/>
      <c r="J205" s="1752"/>
      <c r="K205" s="2493"/>
      <c r="L205" s="2381"/>
      <c r="M205" s="2495"/>
      <c r="N205" s="1752"/>
      <c r="O205" s="1752"/>
      <c r="P205" s="1752"/>
      <c r="Q205" s="1752"/>
      <c r="R205" s="1752"/>
      <c r="S205" s="2493"/>
      <c r="T205" s="2378"/>
      <c r="U205" s="2380" t="s">
        <v>10107</v>
      </c>
      <c r="V205" s="1752"/>
      <c r="W205" s="1752"/>
      <c r="X205" s="1752"/>
      <c r="Y205" s="2493"/>
      <c r="Z205" s="88"/>
      <c r="AA205" s="102" t="s">
        <v>10934</v>
      </c>
      <c r="AC205" s="258"/>
      <c r="AD205" s="1319">
        <f t="shared" si="74"/>
        <v>0</v>
      </c>
      <c r="AE205" s="258"/>
      <c r="AF205" s="337">
        <f t="shared" si="75"/>
        <v>0</v>
      </c>
      <c r="AG205" s="337">
        <f t="shared" si="57"/>
        <v>0</v>
      </c>
      <c r="AH205" s="337">
        <f t="shared" si="58"/>
        <v>0</v>
      </c>
      <c r="AI205" s="337">
        <f t="shared" si="59"/>
        <v>0</v>
      </c>
      <c r="AJ205" s="337">
        <f t="shared" si="60"/>
        <v>0</v>
      </c>
      <c r="AK205" s="337">
        <f t="shared" si="61"/>
        <v>0</v>
      </c>
      <c r="AL205" s="337">
        <f t="shared" si="62"/>
        <v>0</v>
      </c>
      <c r="AN205" s="337">
        <f t="shared" si="63"/>
        <v>0</v>
      </c>
      <c r="AO205" s="337">
        <f t="shared" si="64"/>
        <v>0</v>
      </c>
      <c r="AP205" s="337">
        <f t="shared" si="65"/>
        <v>0</v>
      </c>
      <c r="AQ205" s="337">
        <f t="shared" si="66"/>
        <v>0</v>
      </c>
      <c r="AR205" s="337">
        <f t="shared" si="67"/>
        <v>0</v>
      </c>
      <c r="AS205" s="337">
        <f t="shared" si="68"/>
        <v>0</v>
      </c>
      <c r="AT205" s="337">
        <f t="shared" si="69"/>
        <v>0</v>
      </c>
      <c r="AW205" s="337">
        <f t="shared" si="70"/>
        <v>0</v>
      </c>
      <c r="AX205" s="337">
        <f t="shared" si="71"/>
        <v>0</v>
      </c>
      <c r="AY205" s="337">
        <f t="shared" si="72"/>
        <v>0</v>
      </c>
      <c r="AZ205" s="337">
        <f t="shared" si="73"/>
        <v>0</v>
      </c>
      <c r="BA205" s="258"/>
      <c r="BB205" s="1453"/>
      <c r="BC205" s="1453"/>
      <c r="BD205" s="1453"/>
      <c r="BE205" s="1453"/>
      <c r="BF205" s="1453"/>
      <c r="BG205" s="1453"/>
    </row>
    <row r="206" spans="2:59" ht="15.75" customHeight="1">
      <c r="B206" s="100" t="s">
        <v>17284</v>
      </c>
      <c r="C206" s="101" t="s">
        <v>682</v>
      </c>
      <c r="D206" s="101">
        <v>3</v>
      </c>
      <c r="E206" s="1752"/>
      <c r="F206" s="1752"/>
      <c r="G206" s="1752"/>
      <c r="H206" s="1752"/>
      <c r="I206" s="1752"/>
      <c r="J206" s="1752"/>
      <c r="K206" s="2493"/>
      <c r="L206" s="2381"/>
      <c r="M206" s="2495"/>
      <c r="N206" s="1752"/>
      <c r="O206" s="1752"/>
      <c r="P206" s="1752"/>
      <c r="Q206" s="1752"/>
      <c r="R206" s="1752"/>
      <c r="S206" s="2493"/>
      <c r="T206" s="2378"/>
      <c r="U206" s="2380" t="s">
        <v>10107</v>
      </c>
      <c r="V206" s="1752"/>
      <c r="W206" s="1752"/>
      <c r="X206" s="1752"/>
      <c r="Y206" s="2493"/>
      <c r="Z206" s="88"/>
      <c r="AA206" s="102" t="s">
        <v>10935</v>
      </c>
      <c r="AC206" s="258"/>
      <c r="AD206" s="1319">
        <f t="shared" si="74"/>
        <v>0</v>
      </c>
      <c r="AE206" s="258"/>
      <c r="AF206" s="337">
        <f t="shared" si="75"/>
        <v>0</v>
      </c>
      <c r="AG206" s="337">
        <f t="shared" si="57"/>
        <v>0</v>
      </c>
      <c r="AH206" s="337">
        <f t="shared" si="58"/>
        <v>0</v>
      </c>
      <c r="AI206" s="337">
        <f t="shared" si="59"/>
        <v>0</v>
      </c>
      <c r="AJ206" s="337">
        <f t="shared" si="60"/>
        <v>0</v>
      </c>
      <c r="AK206" s="337">
        <f t="shared" si="61"/>
        <v>0</v>
      </c>
      <c r="AL206" s="337">
        <f t="shared" si="62"/>
        <v>0</v>
      </c>
      <c r="AN206" s="337">
        <f t="shared" si="63"/>
        <v>0</v>
      </c>
      <c r="AO206" s="337">
        <f t="shared" si="64"/>
        <v>0</v>
      </c>
      <c r="AP206" s="337">
        <f t="shared" si="65"/>
        <v>0</v>
      </c>
      <c r="AQ206" s="337">
        <f t="shared" si="66"/>
        <v>0</v>
      </c>
      <c r="AR206" s="337">
        <f t="shared" si="67"/>
        <v>0</v>
      </c>
      <c r="AS206" s="337">
        <f t="shared" si="68"/>
        <v>0</v>
      </c>
      <c r="AT206" s="337">
        <f t="shared" si="69"/>
        <v>0</v>
      </c>
      <c r="AW206" s="337">
        <f t="shared" si="70"/>
        <v>0</v>
      </c>
      <c r="AX206" s="337">
        <f t="shared" si="71"/>
        <v>0</v>
      </c>
      <c r="AY206" s="337">
        <f t="shared" si="72"/>
        <v>0</v>
      </c>
      <c r="AZ206" s="337">
        <f t="shared" si="73"/>
        <v>0</v>
      </c>
      <c r="BA206" s="258"/>
      <c r="BB206" s="1453"/>
      <c r="BC206" s="1453"/>
      <c r="BD206" s="1453"/>
      <c r="BE206" s="1453"/>
      <c r="BF206" s="1453"/>
      <c r="BG206" s="1453"/>
    </row>
    <row r="207" spans="2:59" ht="15.75" customHeight="1">
      <c r="B207" s="100" t="s">
        <v>17285</v>
      </c>
      <c r="C207" s="101" t="s">
        <v>682</v>
      </c>
      <c r="D207" s="101">
        <v>3</v>
      </c>
      <c r="E207" s="1752"/>
      <c r="F207" s="1752"/>
      <c r="G207" s="1752"/>
      <c r="H207" s="1752"/>
      <c r="I207" s="1752"/>
      <c r="J207" s="1752"/>
      <c r="K207" s="2493"/>
      <c r="L207" s="2381"/>
      <c r="M207" s="2495"/>
      <c r="N207" s="1752"/>
      <c r="O207" s="1752"/>
      <c r="P207" s="1752"/>
      <c r="Q207" s="1752"/>
      <c r="R207" s="1752"/>
      <c r="S207" s="2493"/>
      <c r="T207" s="2378"/>
      <c r="U207" s="2380" t="s">
        <v>10107</v>
      </c>
      <c r="V207" s="1752"/>
      <c r="W207" s="1752"/>
      <c r="X207" s="1752"/>
      <c r="Y207" s="2493"/>
      <c r="Z207" s="88"/>
      <c r="AA207" s="102" t="s">
        <v>10936</v>
      </c>
      <c r="AC207" s="258"/>
      <c r="AD207" s="1319">
        <f t="shared" si="74"/>
        <v>0</v>
      </c>
      <c r="AE207" s="258"/>
      <c r="AF207" s="337">
        <f t="shared" si="75"/>
        <v>0</v>
      </c>
      <c r="AG207" s="337">
        <f t="shared" si="57"/>
        <v>0</v>
      </c>
      <c r="AH207" s="337">
        <f t="shared" si="58"/>
        <v>0</v>
      </c>
      <c r="AI207" s="337">
        <f t="shared" si="59"/>
        <v>0</v>
      </c>
      <c r="AJ207" s="337">
        <f t="shared" si="60"/>
        <v>0</v>
      </c>
      <c r="AK207" s="337">
        <f t="shared" si="61"/>
        <v>0</v>
      </c>
      <c r="AL207" s="337">
        <f t="shared" si="62"/>
        <v>0</v>
      </c>
      <c r="AN207" s="337">
        <f t="shared" si="63"/>
        <v>0</v>
      </c>
      <c r="AO207" s="337">
        <f t="shared" si="64"/>
        <v>0</v>
      </c>
      <c r="AP207" s="337">
        <f t="shared" si="65"/>
        <v>0</v>
      </c>
      <c r="AQ207" s="337">
        <f t="shared" si="66"/>
        <v>0</v>
      </c>
      <c r="AR207" s="337">
        <f t="shared" si="67"/>
        <v>0</v>
      </c>
      <c r="AS207" s="337">
        <f t="shared" si="68"/>
        <v>0</v>
      </c>
      <c r="AT207" s="337">
        <f t="shared" si="69"/>
        <v>0</v>
      </c>
      <c r="AW207" s="337">
        <f t="shared" si="70"/>
        <v>0</v>
      </c>
      <c r="AX207" s="337">
        <f t="shared" si="71"/>
        <v>0</v>
      </c>
      <c r="AY207" s="337">
        <f t="shared" si="72"/>
        <v>0</v>
      </c>
      <c r="AZ207" s="337">
        <f t="shared" si="73"/>
        <v>0</v>
      </c>
      <c r="BA207" s="258"/>
      <c r="BB207" s="1453"/>
      <c r="BC207" s="1453"/>
      <c r="BD207" s="1453"/>
      <c r="BE207" s="1453"/>
      <c r="BF207" s="1453"/>
      <c r="BG207" s="1453"/>
    </row>
    <row r="208" spans="2:59" ht="15.75" customHeight="1" thickBot="1">
      <c r="B208" s="100" t="s">
        <v>10135</v>
      </c>
      <c r="C208" s="101" t="s">
        <v>682</v>
      </c>
      <c r="D208" s="101">
        <v>3</v>
      </c>
      <c r="E208" s="1752"/>
      <c r="F208" s="1752"/>
      <c r="G208" s="1752"/>
      <c r="H208" s="1752"/>
      <c r="I208" s="1752"/>
      <c r="J208" s="1752"/>
      <c r="K208" s="2493"/>
      <c r="L208" s="2381"/>
      <c r="M208" s="2495"/>
      <c r="N208" s="1752"/>
      <c r="O208" s="1752"/>
      <c r="P208" s="1752"/>
      <c r="Q208" s="1752"/>
      <c r="R208" s="1752"/>
      <c r="S208" s="2493"/>
      <c r="T208" s="2378"/>
      <c r="U208" s="2382" t="s">
        <v>10107</v>
      </c>
      <c r="V208" s="1754"/>
      <c r="W208" s="1754"/>
      <c r="X208" s="1754"/>
      <c r="Y208" s="2497"/>
      <c r="Z208" s="88"/>
      <c r="AA208" s="102" t="s">
        <v>10937</v>
      </c>
      <c r="AC208" s="258"/>
      <c r="AD208" s="1319">
        <f t="shared" si="74"/>
        <v>0</v>
      </c>
      <c r="AE208" s="258"/>
      <c r="AF208" s="337">
        <f t="shared" si="75"/>
        <v>0</v>
      </c>
      <c r="AG208" s="337">
        <f t="shared" si="57"/>
        <v>0</v>
      </c>
      <c r="AH208" s="337">
        <f t="shared" si="58"/>
        <v>0</v>
      </c>
      <c r="AI208" s="337">
        <f t="shared" si="59"/>
        <v>0</v>
      </c>
      <c r="AJ208" s="337">
        <f t="shared" si="60"/>
        <v>0</v>
      </c>
      <c r="AK208" s="337">
        <f t="shared" si="61"/>
        <v>0</v>
      </c>
      <c r="AL208" s="337">
        <f t="shared" si="62"/>
        <v>0</v>
      </c>
      <c r="AN208" s="337">
        <f t="shared" si="63"/>
        <v>0</v>
      </c>
      <c r="AO208" s="337">
        <f t="shared" si="64"/>
        <v>0</v>
      </c>
      <c r="AP208" s="337">
        <f t="shared" si="65"/>
        <v>0</v>
      </c>
      <c r="AQ208" s="337">
        <f t="shared" si="66"/>
        <v>0</v>
      </c>
      <c r="AR208" s="337">
        <f t="shared" si="67"/>
        <v>0</v>
      </c>
      <c r="AS208" s="337">
        <f t="shared" si="68"/>
        <v>0</v>
      </c>
      <c r="AT208" s="337">
        <f t="shared" si="69"/>
        <v>0</v>
      </c>
      <c r="AW208" s="337">
        <f t="shared" si="70"/>
        <v>0</v>
      </c>
      <c r="AX208" s="337">
        <f t="shared" si="71"/>
        <v>0</v>
      </c>
      <c r="AY208" s="337">
        <f t="shared" si="72"/>
        <v>0</v>
      </c>
      <c r="AZ208" s="337">
        <f t="shared" si="73"/>
        <v>0</v>
      </c>
      <c r="BA208" s="258"/>
      <c r="BB208" s="1453"/>
      <c r="BC208" s="1453"/>
      <c r="BD208" s="1453"/>
      <c r="BE208" s="1453"/>
      <c r="BF208" s="1453"/>
      <c r="BG208" s="1453"/>
    </row>
    <row r="209" spans="2:59" ht="15.75" customHeight="1" thickTop="1" thickBot="1">
      <c r="B209" s="104" t="s">
        <v>6106</v>
      </c>
      <c r="C209" s="105" t="s">
        <v>682</v>
      </c>
      <c r="D209" s="105">
        <v>3</v>
      </c>
      <c r="E209" s="1763">
        <f>IFERROR(SUM(E9:E208),0)</f>
        <v>0</v>
      </c>
      <c r="F209" s="1763">
        <f t="shared" ref="F209:K209" si="76">IFERROR(SUM(F9:F208),0)</f>
        <v>0</v>
      </c>
      <c r="G209" s="1763">
        <f t="shared" si="76"/>
        <v>0</v>
      </c>
      <c r="H209" s="1763">
        <f t="shared" si="76"/>
        <v>0</v>
      </c>
      <c r="I209" s="1763">
        <f t="shared" si="76"/>
        <v>0</v>
      </c>
      <c r="J209" s="1763">
        <f t="shared" si="76"/>
        <v>0</v>
      </c>
      <c r="K209" s="1755">
        <f t="shared" si="76"/>
        <v>0</v>
      </c>
      <c r="L209" s="85"/>
      <c r="M209" s="2496">
        <f t="shared" ref="M209:S209" si="77">IFERROR(SUM(M9:M208),0)</f>
        <v>0</v>
      </c>
      <c r="N209" s="1763">
        <f t="shared" si="77"/>
        <v>0</v>
      </c>
      <c r="O209" s="1763">
        <f t="shared" si="77"/>
        <v>0</v>
      </c>
      <c r="P209" s="1763">
        <f t="shared" si="77"/>
        <v>0</v>
      </c>
      <c r="Q209" s="1763">
        <f t="shared" si="77"/>
        <v>0</v>
      </c>
      <c r="R209" s="1763">
        <f t="shared" si="77"/>
        <v>0</v>
      </c>
      <c r="S209" s="1755">
        <f t="shared" si="77"/>
        <v>0</v>
      </c>
      <c r="T209" s="226"/>
      <c r="U209" s="222"/>
      <c r="V209" s="88"/>
      <c r="W209" s="88"/>
      <c r="X209" s="88"/>
      <c r="Y209" s="88"/>
      <c r="Z209" s="88"/>
      <c r="AA209" s="106" t="s">
        <v>10136</v>
      </c>
      <c r="AC209" s="258"/>
      <c r="AE209" s="258"/>
      <c r="BA209" s="258"/>
      <c r="BB209" s="1453"/>
      <c r="BC209" s="1453"/>
      <c r="BD209" s="1453"/>
      <c r="BE209" s="1453"/>
      <c r="BF209" s="1453"/>
      <c r="BG209" s="1453"/>
    </row>
    <row r="210" spans="2:59" ht="15.75" thickTop="1">
      <c r="B210" s="410"/>
      <c r="C210" s="85"/>
      <c r="D210" s="85"/>
      <c r="E210" s="86"/>
      <c r="F210" s="86"/>
      <c r="G210" s="86"/>
      <c r="H210" s="86"/>
      <c r="I210" s="86"/>
      <c r="J210" s="86"/>
      <c r="K210" s="83"/>
      <c r="L210" s="86"/>
      <c r="M210" s="1451"/>
      <c r="N210" s="1451"/>
      <c r="O210" s="1451"/>
      <c r="P210" s="1451"/>
      <c r="Q210" s="1451"/>
      <c r="R210" s="1451"/>
      <c r="S210" s="1451"/>
      <c r="T210" s="2936"/>
      <c r="U210" s="2936"/>
      <c r="V210" s="1451"/>
      <c r="W210" s="1451"/>
      <c r="X210" s="1451"/>
      <c r="Y210" s="1451"/>
      <c r="Z210" s="2936"/>
      <c r="AA210" s="2936"/>
      <c r="BB210" s="1451"/>
      <c r="BC210" s="1451"/>
      <c r="BD210" s="1451"/>
      <c r="BE210" s="1451"/>
      <c r="BF210" s="1451"/>
      <c r="BG210" s="1451"/>
    </row>
    <row r="211" spans="2:59" ht="15">
      <c r="B211" s="410"/>
    </row>
  </sheetData>
  <sheetProtection formatColumns="0" formatRows="0"/>
  <mergeCells count="19">
    <mergeCell ref="Z1:AA1"/>
    <mergeCell ref="Z2:AA2"/>
    <mergeCell ref="B3:Y3"/>
    <mergeCell ref="Z3:AA3"/>
    <mergeCell ref="AF4:AZ4"/>
    <mergeCell ref="T4:U4"/>
    <mergeCell ref="Z4:AA4"/>
    <mergeCell ref="T210:U210"/>
    <mergeCell ref="Z210:AA210"/>
    <mergeCell ref="C7:E7"/>
    <mergeCell ref="T7:U7"/>
    <mergeCell ref="Z7:AA7"/>
    <mergeCell ref="T8:U8"/>
    <mergeCell ref="Z8:AA8"/>
    <mergeCell ref="E5:K5"/>
    <mergeCell ref="M5:S5"/>
    <mergeCell ref="T5:U5"/>
    <mergeCell ref="AA5:AA6"/>
    <mergeCell ref="T6:U6"/>
  </mergeCells>
  <conditionalFormatting sqref="AD9">
    <cfRule type="cellIs" dxfId="54" priority="10" operator="equal">
      <formula>0</formula>
    </cfRule>
  </conditionalFormatting>
  <conditionalFormatting sqref="AD10:AD208">
    <cfRule type="cellIs" dxfId="53" priority="1" operator="equal">
      <formula>0</formula>
    </cfRule>
  </conditionalFormatting>
  <pageMargins left="0.7" right="0.7" top="0.75" bottom="0.75" header="0.3" footer="0.3"/>
  <pageSetup paperSize="9" scale="51" orientation="portrait" r:id="rId1"/>
  <headerFooter differentFirst="1">
    <oddHeader>&amp;CTable: &amp;A</oddHeader>
    <oddFooter>&amp;LPrinted on: &amp;D at &amp;T&amp;CPage &amp;P of &amp;N&amp;ROfwat</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tabColor theme="1"/>
    <pageSetUpPr fitToPage="1"/>
  </sheetPr>
  <dimension ref="A1"/>
  <sheetViews>
    <sheetView showGridLines="0" zoomScale="70" zoomScaleNormal="70" zoomScaleSheetLayoutView="80" workbookViewId="0"/>
  </sheetViews>
  <sheetFormatPr defaultColWidth="9" defaultRowHeight="14.25"/>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pageSetUpPr fitToPage="1"/>
  </sheetPr>
  <dimension ref="A1:R40"/>
  <sheetViews>
    <sheetView showGridLines="0" zoomScale="70" zoomScaleNormal="70" zoomScaleSheetLayoutView="100" workbookViewId="0"/>
  </sheetViews>
  <sheetFormatPr defaultColWidth="9" defaultRowHeight="14.25"/>
  <cols>
    <col min="1" max="1" width="1.625" style="239" customWidth="1"/>
    <col min="2" max="2" width="85.625" style="239" bestFit="1" customWidth="1"/>
    <col min="3" max="3" width="12.125" style="239" bestFit="1" customWidth="1"/>
    <col min="4" max="4" width="4.75" style="239" bestFit="1" customWidth="1"/>
    <col min="5" max="5" width="5.25" style="239" bestFit="1" customWidth="1"/>
    <col min="6" max="6" width="1.625" style="239" customWidth="1"/>
    <col min="7" max="7" width="11.75" style="239" customWidth="1"/>
    <col min="8" max="8" width="1.625" style="239" customWidth="1"/>
    <col min="9" max="9" width="29.5" style="239" customWidth="1"/>
    <col min="10" max="11" width="1.625" style="239" customWidth="1"/>
    <col min="12" max="12" width="25" style="239" customWidth="1"/>
    <col min="13" max="13" width="1.625" style="239" customWidth="1"/>
    <col min="14" max="14" width="25" style="239" hidden="1" customWidth="1"/>
    <col min="15" max="15" width="1.625" style="239" hidden="1" customWidth="1"/>
    <col min="16" max="16" width="1.625" style="239" customWidth="1"/>
    <col min="17" max="17" width="90.25" style="239" bestFit="1" customWidth="1"/>
    <col min="18" max="18" width="12.5" style="239" customWidth="1"/>
    <col min="19" max="19" width="1.625" style="239" customWidth="1"/>
    <col min="20" max="16384" width="9" style="239"/>
  </cols>
  <sheetData>
    <row r="1" spans="1:18" ht="30" customHeight="1">
      <c r="B1" s="1316" t="s">
        <v>667</v>
      </c>
      <c r="C1" s="1316"/>
      <c r="D1" s="1316"/>
      <c r="E1" s="1316"/>
      <c r="F1" s="1448"/>
      <c r="G1" s="313"/>
      <c r="K1" s="258"/>
      <c r="M1" s="258"/>
      <c r="O1" s="258"/>
      <c r="Q1" s="1316" t="s">
        <v>11001</v>
      </c>
      <c r="R1" s="1316"/>
    </row>
    <row r="2" spans="1:18" ht="30" customHeight="1">
      <c r="B2" s="1316" t="str">
        <f>Validation!B4</f>
        <v>South Staffordshire Water</v>
      </c>
      <c r="C2" s="584"/>
      <c r="D2" s="584"/>
      <c r="E2" s="584"/>
      <c r="F2" s="583"/>
      <c r="G2" s="313"/>
      <c r="K2" s="258"/>
      <c r="M2" s="258"/>
      <c r="O2" s="258"/>
      <c r="Q2" s="1316"/>
      <c r="R2" s="584"/>
    </row>
    <row r="3" spans="1:18" ht="45.75" customHeight="1">
      <c r="B3" s="2827" t="s">
        <v>17487</v>
      </c>
      <c r="C3" s="2827"/>
      <c r="D3" s="2827"/>
      <c r="E3" s="2827"/>
      <c r="F3" s="2827"/>
      <c r="G3" s="2827"/>
      <c r="H3" s="2827"/>
      <c r="I3" s="2827"/>
      <c r="K3" s="258"/>
      <c r="L3" s="1327" t="s">
        <v>6027</v>
      </c>
      <c r="M3" s="258"/>
      <c r="O3" s="258"/>
      <c r="Q3" s="2827" t="s">
        <v>17487</v>
      </c>
      <c r="R3" s="2827"/>
    </row>
    <row r="4" spans="1:18" ht="15" customHeight="1" thickBot="1">
      <c r="B4" s="748"/>
      <c r="C4" s="748"/>
      <c r="D4" s="748"/>
      <c r="E4" s="748"/>
      <c r="F4" s="891"/>
      <c r="G4" s="313"/>
      <c r="K4" s="258"/>
      <c r="M4" s="258"/>
      <c r="N4" s="260" t="s">
        <v>6028</v>
      </c>
      <c r="O4" s="258"/>
      <c r="Q4" s="748"/>
      <c r="R4" s="748"/>
    </row>
    <row r="5" spans="1:18" ht="46.5" thickTop="1" thickBot="1">
      <c r="A5" s="268"/>
      <c r="B5" s="499" t="s">
        <v>6029</v>
      </c>
      <c r="C5" s="500" t="s">
        <v>6030</v>
      </c>
      <c r="D5" s="500" t="s">
        <v>5926</v>
      </c>
      <c r="E5" s="501" t="s">
        <v>6106</v>
      </c>
      <c r="F5" s="207"/>
      <c r="G5" s="503" t="s">
        <v>6034</v>
      </c>
      <c r="H5" s="268"/>
      <c r="I5" s="503" t="s">
        <v>6035</v>
      </c>
      <c r="J5" s="268"/>
      <c r="K5" s="258"/>
      <c r="M5" s="258"/>
      <c r="N5" s="321" t="s">
        <v>6036</v>
      </c>
      <c r="O5" s="258"/>
      <c r="Q5" s="499" t="s">
        <v>6029</v>
      </c>
      <c r="R5" s="501" t="s">
        <v>6106</v>
      </c>
    </row>
    <row r="6" spans="1:18" ht="15.75" customHeight="1" thickTop="1" thickBot="1">
      <c r="A6" s="268"/>
      <c r="B6" s="410"/>
      <c r="C6" s="83"/>
      <c r="D6" s="83"/>
      <c r="E6" s="938"/>
      <c r="F6" s="207"/>
      <c r="G6" s="313"/>
      <c r="H6" s="268"/>
      <c r="I6" s="268"/>
      <c r="J6" s="268"/>
      <c r="K6" s="258"/>
      <c r="M6" s="258"/>
      <c r="O6" s="258"/>
      <c r="Q6" s="410"/>
      <c r="R6" s="938"/>
    </row>
    <row r="7" spans="1:18" ht="15.75" thickTop="1">
      <c r="A7" s="268"/>
      <c r="B7" s="505" t="s">
        <v>10137</v>
      </c>
      <c r="C7" s="329" t="s">
        <v>5645</v>
      </c>
      <c r="D7" s="329">
        <v>1</v>
      </c>
      <c r="E7" s="1881"/>
      <c r="F7" s="110"/>
      <c r="G7" s="333" t="s">
        <v>10138</v>
      </c>
      <c r="H7" s="268"/>
      <c r="I7" s="1318"/>
      <c r="J7" s="268"/>
      <c r="K7" s="258"/>
      <c r="L7" s="1319" t="str">
        <f>IF( SUM( N7:N7 ) = 0, 0, $N$5 )</f>
        <v>Please complete all cells in row</v>
      </c>
      <c r="M7" s="258"/>
      <c r="N7" s="337">
        <f xml:space="preserve"> IF( ISNUMBER(E7 ), 0, 1 )</f>
        <v>1</v>
      </c>
      <c r="O7" s="258"/>
      <c r="Q7" s="505" t="s">
        <v>10137</v>
      </c>
      <c r="R7" s="1031" t="s">
        <v>5644</v>
      </c>
    </row>
    <row r="8" spans="1:18" ht="18">
      <c r="A8" s="268"/>
      <c r="B8" s="514" t="s">
        <v>10997</v>
      </c>
      <c r="C8" s="338" t="s">
        <v>5645</v>
      </c>
      <c r="D8" s="338">
        <v>1</v>
      </c>
      <c r="E8" s="1882"/>
      <c r="F8" s="110"/>
      <c r="G8" s="342" t="s">
        <v>10139</v>
      </c>
      <c r="H8" s="268"/>
      <c r="I8" s="1320"/>
      <c r="J8" s="268"/>
      <c r="K8" s="258"/>
      <c r="L8" s="1319" t="str">
        <f t="shared" ref="L8" si="0">IF( SUM( N8:N8 ) = 0, 0, $N$5 )</f>
        <v>Please complete all cells in row</v>
      </c>
      <c r="M8" s="258"/>
      <c r="N8" s="337">
        <f t="shared" ref="N8" si="1" xml:space="preserve"> IF( ISNUMBER(E8 ), 0, 1 )</f>
        <v>1</v>
      </c>
      <c r="O8" s="258"/>
      <c r="Q8" s="2178" t="s">
        <v>10997</v>
      </c>
      <c r="R8" s="1035" t="s">
        <v>5646</v>
      </c>
    </row>
    <row r="9" spans="1:18" ht="15">
      <c r="A9" s="268"/>
      <c r="B9" s="514" t="s">
        <v>10140</v>
      </c>
      <c r="C9" s="338" t="s">
        <v>5645</v>
      </c>
      <c r="D9" s="338">
        <v>1</v>
      </c>
      <c r="E9" s="1883">
        <f>IFERROR(E7 + E8, 0)</f>
        <v>0</v>
      </c>
      <c r="F9" s="110"/>
      <c r="G9" s="342" t="s">
        <v>10141</v>
      </c>
      <c r="H9" s="268"/>
      <c r="I9" s="1320"/>
      <c r="J9" s="268"/>
      <c r="K9" s="258"/>
      <c r="M9" s="258"/>
      <c r="O9" s="258"/>
      <c r="Q9" s="514" t="s">
        <v>10140</v>
      </c>
      <c r="R9" s="1454" t="s">
        <v>5647</v>
      </c>
    </row>
    <row r="10" spans="1:18" ht="15.75" customHeight="1" thickBot="1">
      <c r="A10" s="268"/>
      <c r="B10" s="517" t="s">
        <v>10142</v>
      </c>
      <c r="C10" s="407" t="s">
        <v>5645</v>
      </c>
      <c r="D10" s="407">
        <v>1</v>
      </c>
      <c r="E10" s="1884"/>
      <c r="F10" s="110"/>
      <c r="G10" s="408" t="s">
        <v>10143</v>
      </c>
      <c r="H10" s="268"/>
      <c r="I10" s="1324"/>
      <c r="J10" s="268"/>
      <c r="K10" s="258"/>
      <c r="L10" s="1319" t="str">
        <f>IF( SUM( N10:N10 ) = 0, 0, $N$5 )</f>
        <v>Please complete all cells in row</v>
      </c>
      <c r="M10" s="258"/>
      <c r="N10" s="337">
        <f xml:space="preserve"> IF( ISNUMBER(E10 ), 0, 1 )</f>
        <v>1</v>
      </c>
      <c r="O10" s="258"/>
      <c r="Q10" s="517" t="s">
        <v>10142</v>
      </c>
      <c r="R10" s="1354" t="s">
        <v>5648</v>
      </c>
    </row>
    <row r="11" spans="1:18" ht="15.75" customHeight="1" thickTop="1" thickBot="1">
      <c r="A11" s="268"/>
      <c r="B11" s="467"/>
      <c r="C11" s="86"/>
      <c r="D11" s="86"/>
      <c r="E11" s="401"/>
      <c r="F11" s="110"/>
      <c r="G11" s="313"/>
      <c r="H11" s="268"/>
      <c r="I11" s="268"/>
      <c r="J11" s="268"/>
      <c r="K11" s="258"/>
      <c r="M11" s="258"/>
      <c r="O11" s="258"/>
      <c r="Q11" s="467"/>
      <c r="R11" s="401"/>
    </row>
    <row r="12" spans="1:18" ht="15.75" customHeight="1" thickTop="1" thickBot="1">
      <c r="A12" s="268"/>
      <c r="B12" s="523" t="s">
        <v>10144</v>
      </c>
      <c r="C12" s="423" t="s">
        <v>1083</v>
      </c>
      <c r="D12" s="423">
        <v>2</v>
      </c>
      <c r="E12" s="1886"/>
      <c r="F12" s="110"/>
      <c r="G12" s="426" t="s">
        <v>10145</v>
      </c>
      <c r="H12" s="268"/>
      <c r="I12" s="1456"/>
      <c r="J12" s="268"/>
      <c r="K12" s="258"/>
      <c r="L12" s="1319" t="str">
        <f>IF( SUM( N12:N12 ) = 0, 0, $N$5 )</f>
        <v>Please complete all cells in row</v>
      </c>
      <c r="M12" s="258"/>
      <c r="N12" s="337">
        <f xml:space="preserve"> IF( ISNUMBER(E12 ), 0, 1 )</f>
        <v>1</v>
      </c>
      <c r="O12" s="258"/>
      <c r="Q12" s="762" t="s">
        <v>10144</v>
      </c>
      <c r="R12" s="1455" t="s">
        <v>5649</v>
      </c>
    </row>
    <row r="13" spans="1:18" ht="15.75" customHeight="1" thickTop="1" thickBot="1">
      <c r="A13" s="268"/>
      <c r="B13" s="509"/>
      <c r="C13" s="401"/>
      <c r="D13" s="401"/>
      <c r="E13" s="401"/>
      <c r="F13" s="110"/>
      <c r="G13" s="313"/>
      <c r="H13" s="268"/>
      <c r="I13" s="268"/>
      <c r="J13" s="268"/>
      <c r="K13" s="258"/>
      <c r="M13" s="258"/>
      <c r="O13" s="258"/>
      <c r="Q13" s="509"/>
      <c r="R13" s="401"/>
    </row>
    <row r="14" spans="1:18" ht="15.75" customHeight="1" thickTop="1">
      <c r="A14" s="268"/>
      <c r="B14" s="505" t="s">
        <v>10146</v>
      </c>
      <c r="C14" s="329" t="s">
        <v>5645</v>
      </c>
      <c r="D14" s="329">
        <v>1</v>
      </c>
      <c r="E14" s="1881"/>
      <c r="F14" s="110"/>
      <c r="G14" s="333" t="s">
        <v>10147</v>
      </c>
      <c r="H14" s="268"/>
      <c r="I14" s="1318"/>
      <c r="J14" s="268"/>
      <c r="K14" s="258"/>
      <c r="L14" s="1319" t="str">
        <f>IF( SUM( N14:N14 ) = 0, 0, $N$5 )</f>
        <v>Please complete all cells in row</v>
      </c>
      <c r="M14" s="258"/>
      <c r="N14" s="337">
        <f t="shared" ref="N14:N15" si="2" xml:space="preserve"> IF( ISNUMBER(E14 ), 0, 1 )</f>
        <v>1</v>
      </c>
      <c r="O14" s="258"/>
      <c r="Q14" s="505" t="s">
        <v>10146</v>
      </c>
      <c r="R14" s="1031" t="s">
        <v>5650</v>
      </c>
    </row>
    <row r="15" spans="1:18" ht="15.75" customHeight="1">
      <c r="A15" s="268"/>
      <c r="B15" s="514" t="s">
        <v>10998</v>
      </c>
      <c r="C15" s="338" t="s">
        <v>5645</v>
      </c>
      <c r="D15" s="338">
        <v>1</v>
      </c>
      <c r="E15" s="1882"/>
      <c r="F15" s="110"/>
      <c r="G15" s="342" t="s">
        <v>10148</v>
      </c>
      <c r="H15" s="268"/>
      <c r="I15" s="1320"/>
      <c r="J15" s="268"/>
      <c r="K15" s="258"/>
      <c r="L15" s="1319" t="str">
        <f>IF( SUM( N15:N15 ) = 0, 0, $N$5 )</f>
        <v>Please complete all cells in row</v>
      </c>
      <c r="M15" s="258"/>
      <c r="N15" s="337">
        <f t="shared" si="2"/>
        <v>1</v>
      </c>
      <c r="O15" s="258"/>
      <c r="Q15" s="514" t="s">
        <v>10998</v>
      </c>
      <c r="R15" s="1035" t="s">
        <v>5651</v>
      </c>
    </row>
    <row r="16" spans="1:18" ht="15.75" customHeight="1" thickBot="1">
      <c r="A16" s="268"/>
      <c r="B16" s="517" t="s">
        <v>10149</v>
      </c>
      <c r="C16" s="407" t="s">
        <v>5645</v>
      </c>
      <c r="D16" s="407">
        <v>1</v>
      </c>
      <c r="E16" s="1885">
        <f>IFERROR(E14 + E15, 0)</f>
        <v>0</v>
      </c>
      <c r="F16" s="110"/>
      <c r="G16" s="408" t="s">
        <v>10150</v>
      </c>
      <c r="H16" s="268"/>
      <c r="I16" s="1324"/>
      <c r="J16" s="268"/>
      <c r="K16" s="258"/>
      <c r="M16" s="258"/>
      <c r="O16" s="258"/>
      <c r="Q16" s="517" t="s">
        <v>10149</v>
      </c>
      <c r="R16" s="1457" t="s">
        <v>5652</v>
      </c>
    </row>
    <row r="17" spans="1:18" ht="15.75" customHeight="1" thickTop="1" thickBot="1">
      <c r="A17" s="268"/>
      <c r="B17" s="509"/>
      <c r="C17" s="509"/>
      <c r="D17" s="509"/>
      <c r="E17" s="401"/>
      <c r="F17" s="110"/>
      <c r="G17" s="313"/>
      <c r="H17" s="268"/>
      <c r="I17" s="268"/>
      <c r="J17" s="268"/>
      <c r="K17" s="258"/>
      <c r="M17" s="258"/>
      <c r="O17" s="258"/>
      <c r="Q17" s="509"/>
      <c r="R17" s="401"/>
    </row>
    <row r="18" spans="1:18" ht="15.75" customHeight="1" thickTop="1">
      <c r="A18" s="268"/>
      <c r="B18" s="505" t="s">
        <v>10151</v>
      </c>
      <c r="C18" s="329" t="s">
        <v>5654</v>
      </c>
      <c r="D18" s="329">
        <v>0</v>
      </c>
      <c r="E18" s="1859"/>
      <c r="F18" s="110"/>
      <c r="G18" s="333" t="s">
        <v>10152</v>
      </c>
      <c r="H18" s="268"/>
      <c r="I18" s="1318"/>
      <c r="J18" s="268"/>
      <c r="K18" s="258"/>
      <c r="L18" s="1319" t="str">
        <f>IF( SUM( N18:N18 ) = 0, 0, $N$5 )</f>
        <v>Please complete all cells in row</v>
      </c>
      <c r="M18" s="258"/>
      <c r="N18" s="337">
        <f xml:space="preserve"> IF( ISNUMBER(E18 ), 0, 1 )</f>
        <v>1</v>
      </c>
      <c r="O18" s="258"/>
      <c r="Q18" s="505" t="s">
        <v>10151</v>
      </c>
      <c r="R18" s="1031" t="s">
        <v>5653</v>
      </c>
    </row>
    <row r="19" spans="1:18" ht="15.75" customHeight="1">
      <c r="A19" s="268"/>
      <c r="B19" s="514" t="s">
        <v>10153</v>
      </c>
      <c r="C19" s="338" t="s">
        <v>5654</v>
      </c>
      <c r="D19" s="338">
        <v>0</v>
      </c>
      <c r="E19" s="1420"/>
      <c r="F19" s="110"/>
      <c r="G19" s="342" t="s">
        <v>10154</v>
      </c>
      <c r="H19" s="268"/>
      <c r="I19" s="1320"/>
      <c r="J19" s="268"/>
      <c r="K19" s="258"/>
      <c r="L19" s="1319" t="str">
        <f>IF( SUM( N19:N19 ) = 0, 0, $N$5 )</f>
        <v>Please complete all cells in row</v>
      </c>
      <c r="M19" s="258"/>
      <c r="N19" s="337">
        <f t="shared" ref="N19:N20" si="3" xml:space="preserve"> IF( ISNUMBER(E19 ), 0, 1 )</f>
        <v>1</v>
      </c>
      <c r="O19" s="258"/>
      <c r="Q19" s="514" t="s">
        <v>10153</v>
      </c>
      <c r="R19" s="1035" t="s">
        <v>5655</v>
      </c>
    </row>
    <row r="20" spans="1:18" ht="15.75" customHeight="1">
      <c r="A20" s="268"/>
      <c r="B20" s="514" t="s">
        <v>10155</v>
      </c>
      <c r="C20" s="338" t="s">
        <v>5654</v>
      </c>
      <c r="D20" s="338">
        <v>0</v>
      </c>
      <c r="E20" s="1420"/>
      <c r="F20" s="110"/>
      <c r="G20" s="342" t="s">
        <v>10156</v>
      </c>
      <c r="H20" s="268"/>
      <c r="I20" s="1320"/>
      <c r="J20" s="268"/>
      <c r="K20" s="258"/>
      <c r="L20" s="1319" t="str">
        <f>IF( SUM( N20:N20 ) = 0, 0, $N$5 )</f>
        <v>Please complete all cells in row</v>
      </c>
      <c r="M20" s="258"/>
      <c r="N20" s="337">
        <f t="shared" si="3"/>
        <v>1</v>
      </c>
      <c r="O20" s="258"/>
      <c r="Q20" s="514" t="s">
        <v>10155</v>
      </c>
      <c r="R20" s="1035" t="s">
        <v>5656</v>
      </c>
    </row>
    <row r="21" spans="1:18" ht="15.75" customHeight="1" thickBot="1">
      <c r="A21" s="268"/>
      <c r="B21" s="517" t="s">
        <v>10157</v>
      </c>
      <c r="C21" s="407" t="s">
        <v>5654</v>
      </c>
      <c r="D21" s="407">
        <v>0</v>
      </c>
      <c r="E21" s="1878">
        <f>IFERROR(E18 + E19 + E20, 0)</f>
        <v>0</v>
      </c>
      <c r="F21" s="110"/>
      <c r="G21" s="408" t="s">
        <v>10158</v>
      </c>
      <c r="H21" s="268"/>
      <c r="I21" s="1324"/>
      <c r="J21" s="268"/>
      <c r="K21" s="258"/>
      <c r="M21" s="258"/>
      <c r="O21" s="258"/>
      <c r="Q21" s="517" t="s">
        <v>10157</v>
      </c>
      <c r="R21" s="1445" t="s">
        <v>5657</v>
      </c>
    </row>
    <row r="22" spans="1:18" ht="15.75" customHeight="1" thickTop="1" thickBot="1">
      <c r="A22" s="268"/>
      <c r="B22" s="467"/>
      <c r="C22" s="86"/>
      <c r="D22" s="86"/>
      <c r="E22" s="1852"/>
      <c r="F22" s="110"/>
      <c r="G22" s="313"/>
      <c r="H22" s="268"/>
      <c r="I22" s="268"/>
      <c r="J22" s="268"/>
      <c r="K22" s="258"/>
      <c r="M22" s="258"/>
      <c r="O22" s="258"/>
      <c r="Q22" s="467"/>
      <c r="R22" s="401"/>
    </row>
    <row r="23" spans="1:18" ht="15.75" customHeight="1" thickTop="1" thickBot="1">
      <c r="A23" s="268"/>
      <c r="B23" s="523" t="s">
        <v>17098</v>
      </c>
      <c r="C23" s="423" t="s">
        <v>10999</v>
      </c>
      <c r="D23" s="423">
        <v>0</v>
      </c>
      <c r="E23" s="1458"/>
      <c r="F23" s="110"/>
      <c r="G23" s="426" t="s">
        <v>10160</v>
      </c>
      <c r="H23" s="268"/>
      <c r="I23" s="1456"/>
      <c r="J23" s="268"/>
      <c r="K23" s="258"/>
      <c r="L23" s="1319" t="str">
        <f>IF( SUM( N23:N23 ) = 0, 0, $N$5 )</f>
        <v>Please complete all cells in row</v>
      </c>
      <c r="M23" s="258"/>
      <c r="N23" s="337">
        <f xml:space="preserve"> IF( ISNUMBER(E23 ), 0, 1 )</f>
        <v>1</v>
      </c>
      <c r="O23" s="258"/>
      <c r="Q23" s="762" t="s">
        <v>10159</v>
      </c>
      <c r="R23" s="1458" t="s">
        <v>5658</v>
      </c>
    </row>
    <row r="24" spans="1:18" ht="15.75" customHeight="1" thickTop="1" thickBot="1">
      <c r="A24" s="268"/>
      <c r="B24" s="467"/>
      <c r="C24" s="86"/>
      <c r="D24" s="86"/>
      <c r="E24" s="401"/>
      <c r="F24" s="110"/>
      <c r="G24" s="313"/>
      <c r="H24" s="268"/>
      <c r="I24" s="268"/>
      <c r="J24" s="268"/>
      <c r="K24" s="258"/>
      <c r="M24" s="258"/>
      <c r="O24" s="258"/>
      <c r="Q24" s="467"/>
      <c r="R24" s="401"/>
    </row>
    <row r="25" spans="1:18" ht="15.75" customHeight="1" thickTop="1">
      <c r="A25" s="268"/>
      <c r="B25" s="505" t="s">
        <v>5660</v>
      </c>
      <c r="C25" s="329" t="s">
        <v>5654</v>
      </c>
      <c r="D25" s="329">
        <v>0</v>
      </c>
      <c r="E25" s="1859"/>
      <c r="F25" s="110"/>
      <c r="G25" s="333" t="s">
        <v>10161</v>
      </c>
      <c r="H25" s="268"/>
      <c r="I25" s="1318"/>
      <c r="J25" s="268"/>
      <c r="K25" s="258"/>
      <c r="L25" s="1319" t="str">
        <f t="shared" ref="L25:L27" si="4">IF( SUM( N25:N25 ) = 0, 0, $N$5 )</f>
        <v>Please complete all cells in row</v>
      </c>
      <c r="M25" s="258"/>
      <c r="N25" s="337">
        <f t="shared" ref="N25:N27" si="5" xml:space="preserve"> IF( ISNUMBER(E25 ), 0, 1 )</f>
        <v>1</v>
      </c>
      <c r="O25" s="258"/>
      <c r="Q25" s="505" t="s">
        <v>5660</v>
      </c>
      <c r="R25" s="1031" t="s">
        <v>5659</v>
      </c>
    </row>
    <row r="26" spans="1:18" ht="15.75" customHeight="1">
      <c r="A26" s="268"/>
      <c r="B26" s="514" t="s">
        <v>5662</v>
      </c>
      <c r="C26" s="338" t="s">
        <v>5654</v>
      </c>
      <c r="D26" s="338">
        <v>0</v>
      </c>
      <c r="E26" s="1420"/>
      <c r="F26" s="110"/>
      <c r="G26" s="342" t="s">
        <v>10162</v>
      </c>
      <c r="H26" s="268"/>
      <c r="I26" s="1320"/>
      <c r="J26" s="268"/>
      <c r="K26" s="258"/>
      <c r="L26" s="1319" t="str">
        <f t="shared" si="4"/>
        <v>Please complete all cells in row</v>
      </c>
      <c r="M26" s="258"/>
      <c r="N26" s="337">
        <f t="shared" si="5"/>
        <v>1</v>
      </c>
      <c r="O26" s="258"/>
      <c r="Q26" s="514" t="s">
        <v>5662</v>
      </c>
      <c r="R26" s="1035" t="s">
        <v>5661</v>
      </c>
    </row>
    <row r="27" spans="1:18" ht="15.75" customHeight="1">
      <c r="A27" s="268"/>
      <c r="B27" s="514" t="s">
        <v>5664</v>
      </c>
      <c r="C27" s="338" t="s">
        <v>5654</v>
      </c>
      <c r="D27" s="338">
        <v>0</v>
      </c>
      <c r="E27" s="1420"/>
      <c r="F27" s="110"/>
      <c r="G27" s="342" t="s">
        <v>10163</v>
      </c>
      <c r="H27" s="268"/>
      <c r="I27" s="1320"/>
      <c r="J27" s="268"/>
      <c r="K27" s="258"/>
      <c r="L27" s="1319" t="str">
        <f t="shared" si="4"/>
        <v>Please complete all cells in row</v>
      </c>
      <c r="M27" s="258"/>
      <c r="N27" s="337">
        <f t="shared" si="5"/>
        <v>1</v>
      </c>
      <c r="O27" s="258"/>
      <c r="Q27" s="514" t="s">
        <v>5664</v>
      </c>
      <c r="R27" s="1035" t="s">
        <v>5663</v>
      </c>
    </row>
    <row r="28" spans="1:18" ht="15.75" customHeight="1" thickBot="1">
      <c r="A28" s="268"/>
      <c r="B28" s="517" t="s">
        <v>5666</v>
      </c>
      <c r="C28" s="407" t="s">
        <v>5654</v>
      </c>
      <c r="D28" s="407">
        <v>0</v>
      </c>
      <c r="E28" s="1878">
        <f>IFERROR(E25 + E26 + E27, 0)</f>
        <v>0</v>
      </c>
      <c r="F28" s="110"/>
      <c r="G28" s="408" t="s">
        <v>10164</v>
      </c>
      <c r="H28" s="268"/>
      <c r="I28" s="1324"/>
      <c r="J28" s="268"/>
      <c r="K28" s="258"/>
      <c r="M28" s="258"/>
      <c r="O28" s="258"/>
      <c r="Q28" s="517" t="s">
        <v>5666</v>
      </c>
      <c r="R28" s="1222" t="s">
        <v>5665</v>
      </c>
    </row>
    <row r="29" spans="1:18" ht="15.75" customHeight="1" thickTop="1" thickBot="1">
      <c r="A29" s="268"/>
      <c r="B29" s="467"/>
      <c r="C29" s="86"/>
      <c r="D29" s="86"/>
      <c r="E29" s="401"/>
      <c r="F29" s="110"/>
      <c r="G29" s="313"/>
      <c r="H29" s="268"/>
      <c r="I29" s="268"/>
      <c r="J29" s="268"/>
      <c r="K29" s="258"/>
      <c r="M29" s="258"/>
      <c r="O29" s="258"/>
      <c r="Q29" s="467"/>
      <c r="R29" s="401"/>
    </row>
    <row r="30" spans="1:18" ht="35.65" customHeight="1" thickTop="1">
      <c r="A30" s="268"/>
      <c r="B30" s="505" t="s">
        <v>5668</v>
      </c>
      <c r="C30" s="329" t="s">
        <v>10999</v>
      </c>
      <c r="D30" s="329">
        <v>0</v>
      </c>
      <c r="E30" s="1859"/>
      <c r="F30" s="110"/>
      <c r="G30" s="333" t="s">
        <v>10165</v>
      </c>
      <c r="H30" s="268"/>
      <c r="I30" s="1318"/>
      <c r="J30" s="268"/>
      <c r="K30" s="258"/>
      <c r="L30" s="1319" t="str">
        <f t="shared" ref="L30:L31" si="6">IF( SUM( N30:N30 ) = 0, 0, $N$5 )</f>
        <v>Please complete all cells in row</v>
      </c>
      <c r="M30" s="258"/>
      <c r="N30" s="337">
        <f t="shared" ref="N30:N31" si="7" xml:space="preserve"> IF( ISNUMBER(E30 ), 0, 1 )</f>
        <v>1</v>
      </c>
      <c r="O30" s="258"/>
      <c r="Q30" s="505" t="s">
        <v>5668</v>
      </c>
      <c r="R30" s="1031" t="s">
        <v>5667</v>
      </c>
    </row>
    <row r="31" spans="1:18" ht="15.75" customHeight="1" thickBot="1">
      <c r="A31" s="268"/>
      <c r="B31" s="517" t="s">
        <v>10166</v>
      </c>
      <c r="C31" s="407" t="s">
        <v>1083</v>
      </c>
      <c r="D31" s="407">
        <v>2</v>
      </c>
      <c r="E31" s="1887"/>
      <c r="F31" s="110"/>
      <c r="G31" s="408" t="s">
        <v>10167</v>
      </c>
      <c r="H31" s="268"/>
      <c r="I31" s="1324"/>
      <c r="J31" s="268"/>
      <c r="K31" s="258"/>
      <c r="L31" s="1319" t="str">
        <f t="shared" si="6"/>
        <v>Please complete all cells in row</v>
      </c>
      <c r="M31" s="258"/>
      <c r="N31" s="337">
        <f t="shared" si="7"/>
        <v>1</v>
      </c>
      <c r="O31" s="258"/>
      <c r="Q31" s="517" t="s">
        <v>10166</v>
      </c>
      <c r="R31" s="1323" t="s">
        <v>5669</v>
      </c>
    </row>
    <row r="32" spans="1:18" ht="15.75" thickTop="1">
      <c r="A32" s="268"/>
      <c r="B32" s="268"/>
      <c r="C32" s="268"/>
      <c r="D32" s="268"/>
      <c r="E32" s="268"/>
      <c r="F32" s="268"/>
      <c r="G32" s="268"/>
      <c r="H32" s="268"/>
      <c r="I32" s="268"/>
      <c r="J32" s="268"/>
    </row>
    <row r="33" spans="1:10" ht="15">
      <c r="A33" s="268"/>
      <c r="B33" s="268"/>
      <c r="C33" s="268"/>
      <c r="D33" s="268"/>
      <c r="E33" s="268"/>
      <c r="F33" s="268"/>
      <c r="G33" s="268"/>
      <c r="H33" s="268"/>
      <c r="I33" s="268"/>
      <c r="J33" s="268"/>
    </row>
    <row r="34" spans="1:10" ht="15">
      <c r="A34" s="268"/>
      <c r="B34" s="268"/>
      <c r="C34" s="268"/>
      <c r="D34" s="268"/>
      <c r="E34" s="268"/>
      <c r="F34" s="268"/>
      <c r="G34" s="268"/>
      <c r="H34" s="268"/>
      <c r="I34" s="268"/>
      <c r="J34" s="268"/>
    </row>
    <row r="35" spans="1:10" ht="15">
      <c r="A35" s="268"/>
      <c r="B35" s="268"/>
      <c r="C35" s="268"/>
      <c r="D35" s="268"/>
      <c r="E35" s="268"/>
      <c r="F35" s="268"/>
      <c r="G35" s="268"/>
      <c r="H35" s="268"/>
      <c r="I35" s="268"/>
      <c r="J35" s="268"/>
    </row>
    <row r="36" spans="1:10" ht="15">
      <c r="A36" s="268"/>
      <c r="B36" s="268"/>
      <c r="C36" s="268"/>
      <c r="D36" s="268"/>
      <c r="E36" s="268"/>
      <c r="F36" s="268"/>
      <c r="G36" s="268"/>
      <c r="H36" s="268"/>
      <c r="I36" s="268"/>
      <c r="J36" s="268"/>
    </row>
    <row r="37" spans="1:10" ht="15">
      <c r="A37" s="268"/>
      <c r="B37" s="268"/>
      <c r="C37" s="268"/>
      <c r="D37" s="268"/>
      <c r="E37" s="268"/>
      <c r="F37" s="268"/>
      <c r="G37" s="268"/>
      <c r="H37" s="268"/>
      <c r="I37" s="268"/>
      <c r="J37" s="268"/>
    </row>
    <row r="38" spans="1:10" ht="15">
      <c r="A38" s="268"/>
      <c r="B38" s="268"/>
      <c r="C38" s="268"/>
      <c r="D38" s="268"/>
      <c r="E38" s="268"/>
      <c r="F38" s="268"/>
      <c r="G38" s="268"/>
      <c r="H38" s="268"/>
      <c r="I38" s="268"/>
      <c r="J38" s="268"/>
    </row>
    <row r="39" spans="1:10" ht="15">
      <c r="A39" s="268"/>
      <c r="B39" s="268"/>
      <c r="C39" s="268"/>
      <c r="D39" s="268"/>
      <c r="E39" s="268"/>
      <c r="F39" s="268"/>
      <c r="G39" s="268"/>
      <c r="H39" s="268"/>
      <c r="I39" s="268"/>
      <c r="J39" s="268"/>
    </row>
    <row r="40" spans="1:10" ht="15">
      <c r="A40" s="268"/>
      <c r="B40" s="268"/>
      <c r="C40" s="268"/>
      <c r="D40" s="268"/>
      <c r="E40" s="268"/>
      <c r="F40" s="268"/>
      <c r="G40" s="268"/>
      <c r="H40" s="268"/>
      <c r="I40" s="268"/>
      <c r="J40" s="268"/>
    </row>
  </sheetData>
  <sheetProtection formatColumns="0" formatRows="0"/>
  <mergeCells count="2">
    <mergeCell ref="B3:I3"/>
    <mergeCell ref="Q3:R3"/>
  </mergeCells>
  <conditionalFormatting sqref="L7:L8">
    <cfRule type="cellIs" dxfId="52" priority="16" operator="equal">
      <formula>0</formula>
    </cfRule>
  </conditionalFormatting>
  <conditionalFormatting sqref="L10">
    <cfRule type="cellIs" dxfId="51" priority="10" operator="equal">
      <formula>0</formula>
    </cfRule>
  </conditionalFormatting>
  <conditionalFormatting sqref="L12">
    <cfRule type="cellIs" dxfId="50" priority="9" operator="equal">
      <formula>0</formula>
    </cfRule>
  </conditionalFormatting>
  <conditionalFormatting sqref="L14">
    <cfRule type="cellIs" dxfId="49" priority="8" operator="equal">
      <formula>0</formula>
    </cfRule>
  </conditionalFormatting>
  <conditionalFormatting sqref="L15">
    <cfRule type="cellIs" dxfId="48" priority="7" operator="equal">
      <formula>0</formula>
    </cfRule>
  </conditionalFormatting>
  <conditionalFormatting sqref="L18">
    <cfRule type="cellIs" dxfId="47" priority="6" operator="equal">
      <formula>0</formula>
    </cfRule>
  </conditionalFormatting>
  <conditionalFormatting sqref="L19">
    <cfRule type="cellIs" dxfId="46" priority="5" operator="equal">
      <formula>0</formula>
    </cfRule>
  </conditionalFormatting>
  <conditionalFormatting sqref="L20">
    <cfRule type="cellIs" dxfId="45" priority="4" operator="equal">
      <formula>0</formula>
    </cfRule>
  </conditionalFormatting>
  <conditionalFormatting sqref="L23">
    <cfRule type="cellIs" dxfId="44" priority="3" operator="equal">
      <formula>0</formula>
    </cfRule>
  </conditionalFormatting>
  <conditionalFormatting sqref="L25:L27">
    <cfRule type="cellIs" dxfId="43" priority="2" operator="equal">
      <formula>0</formula>
    </cfRule>
  </conditionalFormatting>
  <conditionalFormatting sqref="L30:L31">
    <cfRule type="cellIs" dxfId="42" priority="1" operator="equal">
      <formula>0</formula>
    </cfRule>
  </conditionalFormatting>
  <dataValidations count="1">
    <dataValidation type="custom" allowBlank="1" showErrorMessage="1" errorTitle="Input Error" error="Please input a numeric value." sqref="E30:E31 E25:E27 E23 E18:E20 E14:E15 E12 E10 E7:E8">
      <formula1>ISNUMBER(E7)</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pageSetUpPr fitToPage="1"/>
  </sheetPr>
  <dimension ref="A1:AP55"/>
  <sheetViews>
    <sheetView showGridLines="0" zoomScale="70" zoomScaleNormal="70" zoomScaleSheetLayoutView="100" workbookViewId="0"/>
  </sheetViews>
  <sheetFormatPr defaultColWidth="9" defaultRowHeight="15.75"/>
  <cols>
    <col min="1" max="1" width="1.625" style="244" customWidth="1"/>
    <col min="2" max="2" width="45.125" style="244" bestFit="1" customWidth="1"/>
    <col min="3" max="3" width="7" style="244" customWidth="1"/>
    <col min="4" max="4" width="5.5" style="244" customWidth="1"/>
    <col min="5" max="5" width="11.125" style="244" bestFit="1" customWidth="1"/>
    <col min="6" max="6" width="12.25" style="244" bestFit="1" customWidth="1"/>
    <col min="7" max="7" width="12.125" style="244" bestFit="1" customWidth="1"/>
    <col min="8" max="8" width="11.25" style="244" customWidth="1"/>
    <col min="9" max="9" width="12.25" style="244" bestFit="1" customWidth="1"/>
    <col min="10" max="10" width="10" style="244" bestFit="1" customWidth="1"/>
    <col min="11" max="11" width="10.625" style="766" customWidth="1"/>
    <col min="12" max="12" width="10.75" style="244" customWidth="1"/>
    <col min="13" max="13" width="12.5" style="244" customWidth="1"/>
    <col min="14" max="14" width="1.625" style="244" customWidth="1"/>
    <col min="15" max="15" width="12.5" style="297" customWidth="1"/>
    <col min="16" max="16" width="1.625" style="109" customWidth="1"/>
    <col min="17" max="17" width="27.625" style="109" customWidth="1"/>
    <col min="18" max="18" width="1.625" style="109" customWidth="1"/>
    <col min="19" max="19" width="1.625" style="239" customWidth="1"/>
    <col min="20" max="20" width="25.125" style="766" customWidth="1"/>
    <col min="21" max="21" width="1.625" style="239" customWidth="1"/>
    <col min="22" max="29" width="6.125" style="244" hidden="1" customWidth="1"/>
    <col min="30" max="30" width="1.625" style="239" hidden="1" customWidth="1"/>
    <col min="31" max="31" width="1.625" style="239" customWidth="1"/>
    <col min="32" max="32" width="52.5" style="239" bestFit="1" customWidth="1"/>
    <col min="33" max="33" width="19.5" style="239" customWidth="1"/>
    <col min="34" max="34" width="19.25" style="239" bestFit="1" customWidth="1"/>
    <col min="35" max="36" width="15" style="239" customWidth="1"/>
    <col min="37" max="41" width="15" style="244" customWidth="1"/>
    <col min="42" max="42" width="1.625" style="244" customWidth="1"/>
    <col min="43" max="16384" width="9" style="244"/>
  </cols>
  <sheetData>
    <row r="1" spans="1:41" s="441" customFormat="1" ht="30" customHeight="1">
      <c r="B1" s="1316" t="s">
        <v>668</v>
      </c>
      <c r="C1" s="1316"/>
      <c r="D1" s="1316"/>
      <c r="E1" s="1316"/>
      <c r="F1" s="1316"/>
      <c r="G1" s="1448"/>
      <c r="H1" s="313"/>
      <c r="I1" s="1316"/>
      <c r="J1" s="1316"/>
      <c r="K1" s="1316"/>
      <c r="L1" s="1448"/>
      <c r="M1" s="313"/>
      <c r="N1" s="1316"/>
      <c r="O1" s="1316"/>
      <c r="P1" s="1325"/>
      <c r="Q1" s="1325"/>
      <c r="R1" s="1325"/>
      <c r="S1" s="258"/>
      <c r="T1" s="1459"/>
      <c r="U1" s="258"/>
      <c r="AC1" s="239"/>
      <c r="AD1" s="258"/>
      <c r="AE1" s="1460"/>
      <c r="AF1" s="1316" t="s">
        <v>11001</v>
      </c>
      <c r="AG1" s="1316"/>
      <c r="AH1" s="1316"/>
      <c r="AI1" s="1448"/>
      <c r="AJ1" s="313"/>
      <c r="AK1" s="1316"/>
      <c r="AL1" s="1316"/>
      <c r="AM1" s="1316"/>
      <c r="AN1" s="1448"/>
      <c r="AO1" s="313"/>
    </row>
    <row r="2" spans="1:41" s="441" customFormat="1" ht="30" customHeight="1">
      <c r="B2" s="1316" t="str">
        <f>Validation!B4</f>
        <v>South Staffordshire Water</v>
      </c>
      <c r="C2" s="584"/>
      <c r="D2" s="584"/>
      <c r="E2" s="584"/>
      <c r="F2" s="584"/>
      <c r="G2" s="583"/>
      <c r="H2" s="313"/>
      <c r="I2" s="584"/>
      <c r="J2" s="584"/>
      <c r="K2" s="584"/>
      <c r="L2" s="583"/>
      <c r="M2" s="313"/>
      <c r="N2" s="1461"/>
      <c r="O2" s="1326"/>
      <c r="P2" s="1325"/>
      <c r="Q2" s="1325"/>
      <c r="R2" s="1325"/>
      <c r="S2" s="258"/>
      <c r="T2" s="1459"/>
      <c r="U2" s="258"/>
      <c r="AC2" s="239"/>
      <c r="AD2" s="258"/>
      <c r="AE2" s="1462"/>
      <c r="AF2" s="1316"/>
      <c r="AG2" s="584"/>
      <c r="AH2" s="584"/>
      <c r="AI2" s="583"/>
      <c r="AJ2" s="313"/>
      <c r="AK2" s="584"/>
      <c r="AL2" s="584"/>
      <c r="AM2" s="584"/>
      <c r="AN2" s="583"/>
      <c r="AO2" s="313"/>
    </row>
    <row r="3" spans="1:41" ht="45" customHeight="1">
      <c r="B3" s="2827" t="s">
        <v>17488</v>
      </c>
      <c r="C3" s="2827"/>
      <c r="D3" s="2827"/>
      <c r="E3" s="2827"/>
      <c r="F3" s="2827"/>
      <c r="G3" s="2827"/>
      <c r="H3" s="2827"/>
      <c r="I3" s="2827"/>
      <c r="J3" s="2827"/>
      <c r="K3" s="2827"/>
      <c r="L3" s="2827"/>
      <c r="M3" s="2827"/>
      <c r="N3" s="2827"/>
      <c r="O3" s="2827"/>
      <c r="P3" s="2827"/>
      <c r="Q3" s="2827"/>
      <c r="R3" s="319"/>
      <c r="S3" s="258"/>
      <c r="T3" s="1327" t="s">
        <v>6027</v>
      </c>
      <c r="U3" s="258"/>
      <c r="AC3" s="239"/>
      <c r="AD3" s="258"/>
      <c r="AE3" s="269"/>
      <c r="AF3" s="2827" t="s">
        <v>17488</v>
      </c>
      <c r="AG3" s="2827"/>
      <c r="AH3" s="2827"/>
      <c r="AI3" s="2827"/>
      <c r="AJ3" s="2827"/>
      <c r="AK3" s="2827"/>
      <c r="AL3" s="2827"/>
      <c r="AM3" s="2827"/>
      <c r="AN3" s="2827"/>
      <c r="AO3" s="2827"/>
    </row>
    <row r="4" spans="1:41" ht="15" customHeight="1" thickBot="1">
      <c r="B4" s="748"/>
      <c r="C4" s="748"/>
      <c r="D4" s="748"/>
      <c r="E4" s="748"/>
      <c r="F4" s="748"/>
      <c r="G4" s="891"/>
      <c r="H4" s="313"/>
      <c r="I4" s="748"/>
      <c r="J4" s="748"/>
      <c r="K4" s="748"/>
      <c r="L4" s="891"/>
      <c r="M4" s="313"/>
      <c r="N4" s="937"/>
      <c r="O4" s="1063"/>
      <c r="P4" s="244"/>
      <c r="Q4" s="244"/>
      <c r="R4" s="244"/>
      <c r="S4" s="258"/>
      <c r="T4" s="1463"/>
      <c r="U4" s="258"/>
      <c r="V4" s="2938" t="s">
        <v>6028</v>
      </c>
      <c r="W4" s="2938"/>
      <c r="X4" s="2938"/>
      <c r="Y4" s="2938"/>
      <c r="Z4" s="2938"/>
      <c r="AA4" s="2938"/>
      <c r="AB4" s="2938"/>
      <c r="AC4" s="2938"/>
      <c r="AD4" s="258"/>
      <c r="AF4" s="748"/>
      <c r="AG4" s="748"/>
      <c r="AH4" s="748"/>
      <c r="AI4" s="891"/>
      <c r="AJ4" s="313"/>
      <c r="AK4" s="748"/>
      <c r="AL4" s="748"/>
      <c r="AM4" s="748"/>
      <c r="AN4" s="891"/>
      <c r="AO4" s="313"/>
    </row>
    <row r="5" spans="1:41" ht="46.5" thickTop="1" thickBot="1">
      <c r="A5" s="207"/>
      <c r="B5" s="499" t="s">
        <v>6029</v>
      </c>
      <c r="C5" s="500" t="s">
        <v>6030</v>
      </c>
      <c r="D5" s="500" t="s">
        <v>5926</v>
      </c>
      <c r="E5" s="500" t="s">
        <v>10168</v>
      </c>
      <c r="F5" s="500" t="s">
        <v>10169</v>
      </c>
      <c r="G5" s="500" t="s">
        <v>10170</v>
      </c>
      <c r="H5" s="501" t="s">
        <v>6106</v>
      </c>
      <c r="I5" s="110"/>
      <c r="J5" s="110"/>
      <c r="K5" s="110"/>
      <c r="L5" s="110"/>
      <c r="M5" s="207"/>
      <c r="N5" s="110"/>
      <c r="O5" s="503" t="s">
        <v>6034</v>
      </c>
      <c r="P5" s="207"/>
      <c r="Q5" s="503" t="s">
        <v>6035</v>
      </c>
      <c r="R5" s="207"/>
      <c r="S5" s="258"/>
      <c r="T5" s="1463"/>
      <c r="U5" s="258"/>
      <c r="V5" s="321" t="s">
        <v>6036</v>
      </c>
      <c r="AC5" s="239"/>
      <c r="AD5" s="258"/>
      <c r="AF5" s="499" t="s">
        <v>6029</v>
      </c>
      <c r="AG5" s="500" t="s">
        <v>10168</v>
      </c>
      <c r="AH5" s="500" t="s">
        <v>10169</v>
      </c>
      <c r="AI5" s="500" t="s">
        <v>10170</v>
      </c>
      <c r="AJ5" s="501" t="s">
        <v>6106</v>
      </c>
      <c r="AK5" s="110"/>
      <c r="AL5" s="110"/>
      <c r="AM5" s="110"/>
      <c r="AN5" s="110"/>
      <c r="AO5" s="110"/>
    </row>
    <row r="6" spans="1:41" ht="15.75" customHeight="1" thickTop="1" thickBot="1">
      <c r="A6" s="207"/>
      <c r="B6" s="536"/>
      <c r="C6" s="536"/>
      <c r="D6" s="536"/>
      <c r="E6" s="536"/>
      <c r="F6" s="536"/>
      <c r="G6" s="536"/>
      <c r="H6" s="536"/>
      <c r="I6" s="110"/>
      <c r="J6" s="110"/>
      <c r="K6" s="110"/>
      <c r="L6" s="110"/>
      <c r="M6" s="207"/>
      <c r="N6" s="110"/>
      <c r="O6" s="86"/>
      <c r="P6" s="207"/>
      <c r="Q6" s="207"/>
      <c r="R6" s="207"/>
      <c r="S6" s="258"/>
      <c r="T6" s="1463"/>
      <c r="U6" s="258"/>
      <c r="AC6" s="239"/>
      <c r="AD6" s="258"/>
      <c r="AF6" s="536"/>
      <c r="AG6" s="536"/>
      <c r="AH6" s="536"/>
      <c r="AI6" s="536"/>
      <c r="AJ6" s="536"/>
      <c r="AK6" s="110"/>
      <c r="AL6" s="110"/>
      <c r="AM6" s="110"/>
      <c r="AN6" s="110"/>
      <c r="AO6" s="110"/>
    </row>
    <row r="7" spans="1:41" ht="15.75" customHeight="1" thickTop="1" thickBot="1">
      <c r="A7" s="207"/>
      <c r="B7" s="1464" t="s">
        <v>10171</v>
      </c>
      <c r="C7" s="268"/>
      <c r="D7" s="268"/>
      <c r="E7" s="536"/>
      <c r="F7" s="536"/>
      <c r="G7" s="536"/>
      <c r="H7" s="536"/>
      <c r="I7" s="110"/>
      <c r="J7" s="110"/>
      <c r="K7" s="110"/>
      <c r="L7" s="110"/>
      <c r="M7" s="207"/>
      <c r="N7" s="110"/>
      <c r="O7" s="86"/>
      <c r="P7" s="207"/>
      <c r="Q7" s="207"/>
      <c r="R7" s="207"/>
      <c r="S7" s="258"/>
      <c r="T7" s="1463"/>
      <c r="U7" s="258"/>
      <c r="AC7" s="315"/>
      <c r="AD7" s="258"/>
      <c r="AF7" s="1464" t="s">
        <v>10171</v>
      </c>
      <c r="AG7" s="536"/>
      <c r="AH7" s="536"/>
      <c r="AI7" s="536"/>
      <c r="AJ7" s="536"/>
      <c r="AK7" s="110"/>
      <c r="AL7" s="110"/>
      <c r="AM7" s="110"/>
      <c r="AN7" s="110"/>
      <c r="AO7" s="110"/>
    </row>
    <row r="8" spans="1:41" ht="15.75" customHeight="1" thickTop="1">
      <c r="A8" s="207"/>
      <c r="B8" s="505" t="s">
        <v>6327</v>
      </c>
      <c r="C8" s="329" t="s">
        <v>682</v>
      </c>
      <c r="D8" s="329">
        <v>3</v>
      </c>
      <c r="E8" s="752"/>
      <c r="F8" s="752"/>
      <c r="G8" s="752"/>
      <c r="H8" s="1722">
        <f>IFERROR(SUM(E8:G8), 0)</f>
        <v>0</v>
      </c>
      <c r="I8" s="86"/>
      <c r="J8" s="110"/>
      <c r="K8" s="110"/>
      <c r="L8" s="110"/>
      <c r="M8" s="207"/>
      <c r="N8" s="110"/>
      <c r="O8" s="333" t="s">
        <v>10172</v>
      </c>
      <c r="P8" s="207"/>
      <c r="Q8" s="335"/>
      <c r="R8" s="207"/>
      <c r="S8" s="258"/>
      <c r="T8" s="1319" t="str">
        <f>IF( SUM( V8:AC8 ) = 0, 0, $V$5 )</f>
        <v>Please complete all cells in row</v>
      </c>
      <c r="U8" s="258"/>
      <c r="V8" s="337">
        <f xml:space="preserve"> IF( ISNUMBER(E8 ), 0, 1 )</f>
        <v>1</v>
      </c>
      <c r="W8" s="337">
        <f t="shared" ref="W8:W11" si="0" xml:space="preserve"> IF( ISNUMBER(F8 ), 0, 1 )</f>
        <v>1</v>
      </c>
      <c r="X8" s="337">
        <f t="shared" ref="X8:X11" si="1" xml:space="preserve"> IF( ISNUMBER(G8 ), 0, 1 )</f>
        <v>1</v>
      </c>
      <c r="AD8" s="258"/>
      <c r="AF8" s="505" t="s">
        <v>6327</v>
      </c>
      <c r="AG8" s="975" t="s">
        <v>5670</v>
      </c>
      <c r="AH8" s="975" t="s">
        <v>5674</v>
      </c>
      <c r="AI8" s="975" t="s">
        <v>5678</v>
      </c>
      <c r="AJ8" s="468" t="s">
        <v>5682</v>
      </c>
      <c r="AK8" s="86"/>
      <c r="AL8" s="110"/>
      <c r="AM8" s="110"/>
      <c r="AN8" s="110"/>
      <c r="AO8" s="110"/>
    </row>
    <row r="9" spans="1:41" ht="15.75" customHeight="1">
      <c r="A9" s="207"/>
      <c r="B9" s="514" t="s">
        <v>6329</v>
      </c>
      <c r="C9" s="338" t="s">
        <v>682</v>
      </c>
      <c r="D9" s="338">
        <v>3</v>
      </c>
      <c r="E9" s="755"/>
      <c r="F9" s="755"/>
      <c r="G9" s="755"/>
      <c r="H9" s="1724">
        <f>IFERROR(SUM(E9:G9), 0)</f>
        <v>0</v>
      </c>
      <c r="I9" s="86"/>
      <c r="J9" s="110"/>
      <c r="K9" s="110"/>
      <c r="L9" s="110"/>
      <c r="M9" s="207"/>
      <c r="N9" s="110"/>
      <c r="O9" s="342" t="s">
        <v>10173</v>
      </c>
      <c r="P9" s="207"/>
      <c r="Q9" s="343"/>
      <c r="R9" s="207"/>
      <c r="S9" s="258"/>
      <c r="T9" s="1319" t="str">
        <f t="shared" ref="T9:T11" si="2">IF( SUM( V9:AC9 ) = 0, 0, $V$5 )</f>
        <v>Please complete all cells in row</v>
      </c>
      <c r="U9" s="258"/>
      <c r="V9" s="337">
        <f t="shared" ref="V9:V11" si="3" xml:space="preserve"> IF( ISNUMBER(E9 ), 0, 1 )</f>
        <v>1</v>
      </c>
      <c r="W9" s="337">
        <f t="shared" si="0"/>
        <v>1</v>
      </c>
      <c r="X9" s="337">
        <f t="shared" si="1"/>
        <v>1</v>
      </c>
      <c r="AD9" s="258"/>
      <c r="AF9" s="514" t="s">
        <v>6329</v>
      </c>
      <c r="AG9" s="976" t="s">
        <v>5671</v>
      </c>
      <c r="AH9" s="976" t="s">
        <v>5675</v>
      </c>
      <c r="AI9" s="976" t="s">
        <v>5679</v>
      </c>
      <c r="AJ9" s="963" t="s">
        <v>5683</v>
      </c>
      <c r="AK9" s="86"/>
      <c r="AL9" s="110"/>
      <c r="AM9" s="110"/>
      <c r="AN9" s="110"/>
      <c r="AO9" s="110"/>
    </row>
    <row r="10" spans="1:41" ht="15.75" customHeight="1">
      <c r="A10" s="207"/>
      <c r="B10" s="514" t="s">
        <v>10174</v>
      </c>
      <c r="C10" s="338" t="s">
        <v>682</v>
      </c>
      <c r="D10" s="338">
        <v>3</v>
      </c>
      <c r="E10" s="755"/>
      <c r="F10" s="755"/>
      <c r="G10" s="755"/>
      <c r="H10" s="1724">
        <f>IFERROR(SUM(E10:G10), 0)</f>
        <v>0</v>
      </c>
      <c r="I10" s="86"/>
      <c r="J10" s="110"/>
      <c r="K10" s="110"/>
      <c r="L10" s="110"/>
      <c r="M10" s="207"/>
      <c r="N10" s="110"/>
      <c r="O10" s="342" t="s">
        <v>10175</v>
      </c>
      <c r="P10" s="207"/>
      <c r="Q10" s="343"/>
      <c r="R10" s="207"/>
      <c r="S10" s="258"/>
      <c r="T10" s="1319" t="str">
        <f t="shared" si="2"/>
        <v>Please complete all cells in row</v>
      </c>
      <c r="U10" s="258"/>
      <c r="V10" s="337">
        <f t="shared" si="3"/>
        <v>1</v>
      </c>
      <c r="W10" s="337">
        <f t="shared" si="0"/>
        <v>1</v>
      </c>
      <c r="X10" s="337">
        <f t="shared" si="1"/>
        <v>1</v>
      </c>
      <c r="AD10" s="258"/>
      <c r="AF10" s="514" t="s">
        <v>10174</v>
      </c>
      <c r="AG10" s="976" t="s">
        <v>5672</v>
      </c>
      <c r="AH10" s="976" t="s">
        <v>5676</v>
      </c>
      <c r="AI10" s="976" t="s">
        <v>5680</v>
      </c>
      <c r="AJ10" s="963" t="s">
        <v>5684</v>
      </c>
      <c r="AK10" s="86"/>
      <c r="AL10" s="110"/>
      <c r="AM10" s="110"/>
      <c r="AN10" s="110"/>
      <c r="AO10" s="110"/>
    </row>
    <row r="11" spans="1:41" ht="15.75" customHeight="1" thickBot="1">
      <c r="A11" s="207"/>
      <c r="B11" s="517" t="s">
        <v>8106</v>
      </c>
      <c r="C11" s="407" t="s">
        <v>682</v>
      </c>
      <c r="D11" s="407">
        <v>3</v>
      </c>
      <c r="E11" s="1766"/>
      <c r="F11" s="1766"/>
      <c r="G11" s="1766"/>
      <c r="H11" s="1725">
        <f t="shared" ref="H11" si="4">IFERROR(SUM(E11:G11), 0)</f>
        <v>0</v>
      </c>
      <c r="I11" s="86"/>
      <c r="J11" s="110"/>
      <c r="K11" s="110"/>
      <c r="L11" s="110"/>
      <c r="M11" s="207"/>
      <c r="N11" s="110"/>
      <c r="O11" s="408" t="s">
        <v>10176</v>
      </c>
      <c r="P11" s="207"/>
      <c r="Q11" s="354"/>
      <c r="R11" s="207"/>
      <c r="S11" s="258"/>
      <c r="T11" s="1319" t="str">
        <f t="shared" si="2"/>
        <v>Please complete all cells in row</v>
      </c>
      <c r="U11" s="258"/>
      <c r="V11" s="337">
        <f t="shared" si="3"/>
        <v>1</v>
      </c>
      <c r="W11" s="337">
        <f t="shared" si="0"/>
        <v>1</v>
      </c>
      <c r="X11" s="337">
        <f t="shared" si="1"/>
        <v>1</v>
      </c>
      <c r="AD11" s="258"/>
      <c r="AF11" s="517" t="s">
        <v>8106</v>
      </c>
      <c r="AG11" s="1113" t="s">
        <v>5673</v>
      </c>
      <c r="AH11" s="1113" t="s">
        <v>5677</v>
      </c>
      <c r="AI11" s="1113" t="s">
        <v>5681</v>
      </c>
      <c r="AJ11" s="469" t="s">
        <v>5685</v>
      </c>
      <c r="AK11" s="86"/>
      <c r="AL11" s="110"/>
      <c r="AM11" s="110"/>
      <c r="AN11" s="110"/>
      <c r="AO11" s="110"/>
    </row>
    <row r="12" spans="1:41" ht="15.75" customHeight="1" thickTop="1" thickBot="1">
      <c r="A12" s="207"/>
      <c r="B12" s="417"/>
      <c r="C12" s="417"/>
      <c r="D12" s="417"/>
      <c r="E12" s="1760"/>
      <c r="F12" s="1760"/>
      <c r="G12" s="1760"/>
      <c r="H12" s="1760"/>
      <c r="I12" s="86"/>
      <c r="J12" s="110"/>
      <c r="K12" s="110"/>
      <c r="L12" s="110"/>
      <c r="M12" s="207"/>
      <c r="N12" s="110"/>
      <c r="O12" s="1085"/>
      <c r="P12" s="207"/>
      <c r="Q12" s="207"/>
      <c r="R12" s="207"/>
      <c r="S12" s="258"/>
      <c r="T12" s="1319"/>
      <c r="U12" s="258"/>
      <c r="AD12" s="258"/>
      <c r="AF12" s="417"/>
      <c r="AG12" s="83"/>
      <c r="AH12" s="83"/>
      <c r="AI12" s="83"/>
      <c r="AJ12" s="83"/>
      <c r="AK12" s="86"/>
      <c r="AL12" s="110"/>
      <c r="AM12" s="110"/>
      <c r="AN12" s="110"/>
      <c r="AO12" s="110"/>
    </row>
    <row r="13" spans="1:41" ht="15.75" customHeight="1" thickTop="1" thickBot="1">
      <c r="A13" s="207"/>
      <c r="B13" s="445" t="s">
        <v>6341</v>
      </c>
      <c r="C13" s="268"/>
      <c r="D13" s="268"/>
      <c r="E13" s="1757"/>
      <c r="F13" s="1757"/>
      <c r="G13" s="1757"/>
      <c r="H13" s="1757"/>
      <c r="I13" s="86"/>
      <c r="J13" s="86"/>
      <c r="K13" s="86"/>
      <c r="L13" s="86"/>
      <c r="M13" s="207"/>
      <c r="N13" s="110"/>
      <c r="O13" s="1085"/>
      <c r="P13" s="207"/>
      <c r="Q13" s="207"/>
      <c r="R13" s="207"/>
      <c r="S13" s="258"/>
      <c r="T13" s="1319"/>
      <c r="U13" s="258"/>
      <c r="AD13" s="258"/>
      <c r="AF13" s="445" t="s">
        <v>6341</v>
      </c>
      <c r="AG13" s="536"/>
      <c r="AH13" s="536"/>
      <c r="AI13" s="536"/>
      <c r="AJ13" s="536"/>
      <c r="AK13" s="86"/>
      <c r="AL13" s="86"/>
      <c r="AM13" s="86"/>
      <c r="AN13" s="86"/>
      <c r="AO13" s="86"/>
    </row>
    <row r="14" spans="1:41" ht="15.75" customHeight="1" thickTop="1">
      <c r="A14" s="207"/>
      <c r="B14" s="505" t="s">
        <v>6335</v>
      </c>
      <c r="C14" s="329" t="s">
        <v>682</v>
      </c>
      <c r="D14" s="329">
        <v>3</v>
      </c>
      <c r="E14" s="752"/>
      <c r="F14" s="752"/>
      <c r="G14" s="752"/>
      <c r="H14" s="1722">
        <f>IFERROR(SUM(E14:G14), 0)</f>
        <v>0</v>
      </c>
      <c r="I14" s="86"/>
      <c r="J14" s="86"/>
      <c r="K14" s="86"/>
      <c r="L14" s="86"/>
      <c r="M14" s="207"/>
      <c r="N14" s="110"/>
      <c r="O14" s="333" t="s">
        <v>10177</v>
      </c>
      <c r="P14" s="207"/>
      <c r="Q14" s="335"/>
      <c r="R14" s="207"/>
      <c r="S14" s="258"/>
      <c r="T14" s="1319" t="str">
        <f t="shared" ref="T14:T16" si="5">IF( SUM( V14:AC14 ) = 0, 0, $V$5 )</f>
        <v>Please complete all cells in row</v>
      </c>
      <c r="U14" s="258"/>
      <c r="V14" s="337">
        <f t="shared" ref="V14:V16" si="6" xml:space="preserve"> IF( ISNUMBER(E14 ), 0, 1 )</f>
        <v>1</v>
      </c>
      <c r="W14" s="337">
        <f t="shared" ref="W14:W16" si="7" xml:space="preserve"> IF( ISNUMBER(F14 ), 0, 1 )</f>
        <v>1</v>
      </c>
      <c r="X14" s="337">
        <f t="shared" ref="X14:X16" si="8" xml:space="preserve"> IF( ISNUMBER(G14 ), 0, 1 )</f>
        <v>1</v>
      </c>
      <c r="AD14" s="258"/>
      <c r="AF14" s="505" t="s">
        <v>6335</v>
      </c>
      <c r="AG14" s="975" t="s">
        <v>5686</v>
      </c>
      <c r="AH14" s="975" t="s">
        <v>5692</v>
      </c>
      <c r="AI14" s="975" t="s">
        <v>5698</v>
      </c>
      <c r="AJ14" s="468" t="s">
        <v>5704</v>
      </c>
      <c r="AK14" s="86"/>
      <c r="AL14" s="86"/>
      <c r="AM14" s="86"/>
      <c r="AN14" s="86"/>
      <c r="AO14" s="86"/>
    </row>
    <row r="15" spans="1:41" ht="15.75" customHeight="1">
      <c r="A15" s="207"/>
      <c r="B15" s="514" t="s">
        <v>6337</v>
      </c>
      <c r="C15" s="338" t="s">
        <v>682</v>
      </c>
      <c r="D15" s="338">
        <v>3</v>
      </c>
      <c r="E15" s="755"/>
      <c r="F15" s="755"/>
      <c r="G15" s="755"/>
      <c r="H15" s="1724">
        <f t="shared" ref="H15:H18" si="9">IFERROR(SUM(E15:G15), 0)</f>
        <v>0</v>
      </c>
      <c r="I15" s="86"/>
      <c r="J15" s="86"/>
      <c r="K15" s="86"/>
      <c r="L15" s="86"/>
      <c r="M15" s="207"/>
      <c r="N15" s="110"/>
      <c r="O15" s="342" t="s">
        <v>10178</v>
      </c>
      <c r="P15" s="207"/>
      <c r="Q15" s="343"/>
      <c r="R15" s="207"/>
      <c r="S15" s="258"/>
      <c r="T15" s="1319" t="str">
        <f t="shared" si="5"/>
        <v>Please complete all cells in row</v>
      </c>
      <c r="U15" s="258"/>
      <c r="V15" s="337">
        <f t="shared" si="6"/>
        <v>1</v>
      </c>
      <c r="W15" s="337">
        <f t="shared" si="7"/>
        <v>1</v>
      </c>
      <c r="X15" s="337">
        <f t="shared" si="8"/>
        <v>1</v>
      </c>
      <c r="AD15" s="258"/>
      <c r="AF15" s="514" t="s">
        <v>6337</v>
      </c>
      <c r="AG15" s="976" t="s">
        <v>5687</v>
      </c>
      <c r="AH15" s="976" t="s">
        <v>5693</v>
      </c>
      <c r="AI15" s="976" t="s">
        <v>5699</v>
      </c>
      <c r="AJ15" s="963" t="s">
        <v>5705</v>
      </c>
      <c r="AK15" s="86"/>
      <c r="AL15" s="86"/>
      <c r="AM15" s="86"/>
      <c r="AN15" s="86"/>
      <c r="AO15" s="86"/>
    </row>
    <row r="16" spans="1:41" ht="15.75" customHeight="1">
      <c r="A16" s="207"/>
      <c r="B16" s="514" t="s">
        <v>9539</v>
      </c>
      <c r="C16" s="338" t="s">
        <v>682</v>
      </c>
      <c r="D16" s="338">
        <v>3</v>
      </c>
      <c r="E16" s="755"/>
      <c r="F16" s="755"/>
      <c r="G16" s="755"/>
      <c r="H16" s="1724">
        <f t="shared" si="9"/>
        <v>0</v>
      </c>
      <c r="I16" s="86"/>
      <c r="J16" s="86"/>
      <c r="K16" s="86"/>
      <c r="L16" s="86"/>
      <c r="M16" s="207"/>
      <c r="N16" s="110"/>
      <c r="O16" s="342" t="s">
        <v>10179</v>
      </c>
      <c r="P16" s="207"/>
      <c r="Q16" s="343"/>
      <c r="R16" s="207"/>
      <c r="S16" s="258"/>
      <c r="T16" s="1319" t="str">
        <f t="shared" si="5"/>
        <v>Please complete all cells in row</v>
      </c>
      <c r="U16" s="258"/>
      <c r="V16" s="337">
        <f t="shared" si="6"/>
        <v>1</v>
      </c>
      <c r="W16" s="337">
        <f t="shared" si="7"/>
        <v>1</v>
      </c>
      <c r="X16" s="337">
        <f t="shared" si="8"/>
        <v>1</v>
      </c>
      <c r="AD16" s="258"/>
      <c r="AF16" s="514" t="s">
        <v>10180</v>
      </c>
      <c r="AG16" s="976" t="s">
        <v>5688</v>
      </c>
      <c r="AH16" s="976" t="s">
        <v>5694</v>
      </c>
      <c r="AI16" s="976" t="s">
        <v>5700</v>
      </c>
      <c r="AJ16" s="963" t="s">
        <v>5706</v>
      </c>
      <c r="AK16" s="86"/>
      <c r="AL16" s="86"/>
      <c r="AM16" s="86"/>
      <c r="AN16" s="86"/>
      <c r="AO16" s="86"/>
    </row>
    <row r="17" spans="1:41" ht="15.75" customHeight="1">
      <c r="A17" s="207"/>
      <c r="B17" s="514" t="s">
        <v>10181</v>
      </c>
      <c r="C17" s="338" t="s">
        <v>682</v>
      </c>
      <c r="D17" s="338">
        <v>3</v>
      </c>
      <c r="E17" s="1723">
        <f>IFERROR(SUM(E8:E11,E14:E16), 0)</f>
        <v>0</v>
      </c>
      <c r="F17" s="1723">
        <f>IFERROR(SUM(F8:F11,F14:F16), 0)</f>
        <v>0</v>
      </c>
      <c r="G17" s="1723">
        <f>IFERROR(SUM(G8:G11,G14:G16), 0)</f>
        <v>0</v>
      </c>
      <c r="H17" s="1724">
        <f t="shared" si="9"/>
        <v>0</v>
      </c>
      <c r="I17" s="86"/>
      <c r="J17" s="86"/>
      <c r="K17" s="86"/>
      <c r="L17" s="86"/>
      <c r="M17" s="207"/>
      <c r="N17" s="110"/>
      <c r="O17" s="342" t="s">
        <v>10182</v>
      </c>
      <c r="P17" s="207"/>
      <c r="Q17" s="343"/>
      <c r="R17" s="207"/>
      <c r="S17" s="258"/>
      <c r="T17" s="1319"/>
      <c r="U17" s="258"/>
      <c r="AD17" s="258"/>
      <c r="AE17" s="322"/>
      <c r="AF17" s="514" t="s">
        <v>10181</v>
      </c>
      <c r="AG17" s="735" t="s">
        <v>5689</v>
      </c>
      <c r="AH17" s="735" t="s">
        <v>5695</v>
      </c>
      <c r="AI17" s="735" t="s">
        <v>5701</v>
      </c>
      <c r="AJ17" s="963" t="s">
        <v>5707</v>
      </c>
      <c r="AK17" s="86"/>
      <c r="AL17" s="86"/>
      <c r="AM17" s="86"/>
      <c r="AN17" s="86"/>
      <c r="AO17" s="86"/>
    </row>
    <row r="18" spans="1:41" s="207" customFormat="1" ht="15.75" customHeight="1">
      <c r="B18" s="514" t="s">
        <v>6342</v>
      </c>
      <c r="C18" s="338" t="s">
        <v>682</v>
      </c>
      <c r="D18" s="338">
        <v>3</v>
      </c>
      <c r="E18" s="755"/>
      <c r="F18" s="755"/>
      <c r="G18" s="755"/>
      <c r="H18" s="1724">
        <f t="shared" si="9"/>
        <v>0</v>
      </c>
      <c r="I18" s="86"/>
      <c r="J18" s="86"/>
      <c r="K18" s="86"/>
      <c r="L18" s="86"/>
      <c r="N18" s="110"/>
      <c r="O18" s="342" t="s">
        <v>10183</v>
      </c>
      <c r="P18" s="110"/>
      <c r="Q18" s="343"/>
      <c r="R18" s="110"/>
      <c r="S18" s="258"/>
      <c r="T18" s="1319" t="str">
        <f>IF( SUM( V18:AC18 ) = 0, 0, $V$5 )</f>
        <v>Please complete all cells in row</v>
      </c>
      <c r="U18" s="258"/>
      <c r="V18" s="337">
        <f t="shared" ref="V18" si="10" xml:space="preserve"> IF( ISNUMBER(E18 ), 0, 1 )</f>
        <v>1</v>
      </c>
      <c r="W18" s="337">
        <f t="shared" ref="W18" si="11" xml:space="preserve"> IF( ISNUMBER(F18 ), 0, 1 )</f>
        <v>1</v>
      </c>
      <c r="X18" s="337">
        <f t="shared" ref="X18" si="12" xml:space="preserve"> IF( ISNUMBER(G18 ), 0, 1 )</f>
        <v>1</v>
      </c>
      <c r="Y18" s="244"/>
      <c r="Z18" s="244"/>
      <c r="AA18" s="244"/>
      <c r="AB18" s="244"/>
      <c r="AC18" s="244"/>
      <c r="AD18" s="258"/>
      <c r="AE18" s="239"/>
      <c r="AF18" s="514" t="s">
        <v>6342</v>
      </c>
      <c r="AG18" s="976" t="s">
        <v>5690</v>
      </c>
      <c r="AH18" s="976" t="s">
        <v>5696</v>
      </c>
      <c r="AI18" s="976" t="s">
        <v>5702</v>
      </c>
      <c r="AJ18" s="963" t="s">
        <v>5708</v>
      </c>
      <c r="AK18" s="86"/>
      <c r="AL18" s="86"/>
      <c r="AM18" s="86"/>
      <c r="AN18" s="86"/>
      <c r="AO18" s="86"/>
    </row>
    <row r="19" spans="1:41" s="207" customFormat="1" ht="15.75" customHeight="1" thickBot="1">
      <c r="B19" s="517" t="s">
        <v>9543</v>
      </c>
      <c r="C19" s="407" t="s">
        <v>682</v>
      </c>
      <c r="D19" s="407">
        <v>3</v>
      </c>
      <c r="E19" s="1715">
        <f>IFERROR(E17 + E18, 0)</f>
        <v>0</v>
      </c>
      <c r="F19" s="1715">
        <f>IFERROR(F17 + F18, 0)</f>
        <v>0</v>
      </c>
      <c r="G19" s="1715">
        <f>IFERROR(G17 + G18, 0)</f>
        <v>0</v>
      </c>
      <c r="H19" s="1725">
        <f>IFERROR(SUM(E19:G19), 0)</f>
        <v>0</v>
      </c>
      <c r="I19" s="86"/>
      <c r="J19" s="86"/>
      <c r="K19" s="86"/>
      <c r="L19" s="86"/>
      <c r="N19" s="110"/>
      <c r="O19" s="408" t="s">
        <v>10184</v>
      </c>
      <c r="P19" s="110"/>
      <c r="Q19" s="354"/>
      <c r="R19" s="110"/>
      <c r="S19" s="258"/>
      <c r="T19" s="1319"/>
      <c r="U19" s="258"/>
      <c r="V19" s="244"/>
      <c r="W19" s="244"/>
      <c r="X19" s="244"/>
      <c r="Y19" s="244"/>
      <c r="Z19" s="244"/>
      <c r="AA19" s="244"/>
      <c r="AB19" s="244"/>
      <c r="AC19" s="244"/>
      <c r="AD19" s="258"/>
      <c r="AE19" s="239"/>
      <c r="AF19" s="517" t="s">
        <v>9543</v>
      </c>
      <c r="AG19" s="737" t="s">
        <v>5691</v>
      </c>
      <c r="AH19" s="737" t="s">
        <v>5697</v>
      </c>
      <c r="AI19" s="737" t="s">
        <v>5703</v>
      </c>
      <c r="AJ19" s="469" t="s">
        <v>5709</v>
      </c>
      <c r="AK19" s="86"/>
      <c r="AL19" s="86"/>
      <c r="AM19" s="86"/>
      <c r="AN19" s="86"/>
      <c r="AO19" s="86"/>
    </row>
    <row r="20" spans="1:41" ht="15.75" customHeight="1" thickTop="1" thickBot="1">
      <c r="A20" s="207"/>
      <c r="B20" s="110"/>
      <c r="C20" s="110"/>
      <c r="D20" s="110"/>
      <c r="E20" s="401"/>
      <c r="F20" s="401"/>
      <c r="G20" s="401"/>
      <c r="H20" s="401"/>
      <c r="I20" s="401"/>
      <c r="J20" s="401"/>
      <c r="K20" s="401"/>
      <c r="L20" s="401"/>
      <c r="M20" s="207"/>
      <c r="N20" s="401"/>
      <c r="O20" s="1085"/>
      <c r="P20" s="1094"/>
      <c r="Q20" s="1094"/>
      <c r="R20" s="1094"/>
      <c r="S20" s="258"/>
      <c r="T20" s="1319"/>
      <c r="U20" s="258"/>
      <c r="AD20" s="258"/>
      <c r="AF20" s="110"/>
      <c r="AG20" s="401"/>
      <c r="AH20" s="401"/>
      <c r="AI20" s="401"/>
      <c r="AJ20" s="401"/>
      <c r="AK20" s="401"/>
      <c r="AL20" s="401"/>
      <c r="AM20" s="401"/>
      <c r="AN20" s="401"/>
      <c r="AO20" s="917"/>
    </row>
    <row r="21" spans="1:41" ht="56.25" customHeight="1" thickTop="1" thickBot="1">
      <c r="A21" s="207"/>
      <c r="B21" s="499" t="s">
        <v>6029</v>
      </c>
      <c r="C21" s="500" t="s">
        <v>6030</v>
      </c>
      <c r="D21" s="500" t="s">
        <v>5926</v>
      </c>
      <c r="E21" s="500" t="s">
        <v>10185</v>
      </c>
      <c r="F21" s="500" t="s">
        <v>10186</v>
      </c>
      <c r="G21" s="500" t="s">
        <v>10187</v>
      </c>
      <c r="H21" s="500" t="s">
        <v>10188</v>
      </c>
      <c r="I21" s="500" t="s">
        <v>10189</v>
      </c>
      <c r="J21" s="500" t="s">
        <v>10190</v>
      </c>
      <c r="K21" s="500" t="s">
        <v>6187</v>
      </c>
      <c r="L21" s="501" t="s">
        <v>6106</v>
      </c>
      <c r="M21" s="207"/>
      <c r="N21" s="401"/>
      <c r="O21" s="1085"/>
      <c r="P21" s="1094"/>
      <c r="Q21" s="1094"/>
      <c r="R21" s="1094"/>
      <c r="S21" s="258"/>
      <c r="T21" s="1319"/>
      <c r="U21" s="258"/>
      <c r="AD21" s="258"/>
      <c r="AF21" s="499" t="s">
        <v>6029</v>
      </c>
      <c r="AG21" s="500" t="s">
        <v>10185</v>
      </c>
      <c r="AH21" s="500" t="s">
        <v>10186</v>
      </c>
      <c r="AI21" s="500" t="s">
        <v>10187</v>
      </c>
      <c r="AJ21" s="500" t="s">
        <v>10188</v>
      </c>
      <c r="AK21" s="500" t="s">
        <v>10189</v>
      </c>
      <c r="AL21" s="500" t="s">
        <v>10190</v>
      </c>
      <c r="AM21" s="500" t="s">
        <v>6187</v>
      </c>
      <c r="AN21" s="501" t="s">
        <v>6106</v>
      </c>
    </row>
    <row r="22" spans="1:41" ht="15.75" customHeight="1" thickTop="1" thickBot="1">
      <c r="A22" s="207"/>
      <c r="B22" s="536"/>
      <c r="C22" s="536"/>
      <c r="D22" s="536"/>
      <c r="E22" s="536"/>
      <c r="F22" s="536"/>
      <c r="G22" s="536"/>
      <c r="H22" s="536"/>
      <c r="I22" s="536"/>
      <c r="J22" s="536"/>
      <c r="K22" s="536"/>
      <c r="L22" s="536"/>
      <c r="M22" s="207"/>
      <c r="N22" s="401"/>
      <c r="O22" s="1085"/>
      <c r="P22" s="1094"/>
      <c r="Q22" s="1094"/>
      <c r="R22" s="1094"/>
      <c r="S22" s="258"/>
      <c r="T22" s="1319"/>
      <c r="U22" s="258"/>
      <c r="AD22" s="258"/>
      <c r="AF22" s="536"/>
      <c r="AG22" s="536"/>
      <c r="AH22" s="536"/>
      <c r="AI22" s="536"/>
      <c r="AJ22" s="536"/>
      <c r="AK22" s="536"/>
      <c r="AL22" s="536"/>
      <c r="AM22" s="536"/>
      <c r="AN22" s="536"/>
    </row>
    <row r="23" spans="1:41" ht="15.75" customHeight="1" thickTop="1" thickBot="1">
      <c r="A23" s="207"/>
      <c r="B23" s="1464" t="s">
        <v>10192</v>
      </c>
      <c r="C23" s="268"/>
      <c r="D23" s="268"/>
      <c r="E23" s="536"/>
      <c r="F23" s="536"/>
      <c r="G23" s="536"/>
      <c r="H23" s="536"/>
      <c r="I23" s="110"/>
      <c r="J23" s="110"/>
      <c r="K23" s="110"/>
      <c r="L23" s="110"/>
      <c r="M23" s="207"/>
      <c r="N23" s="110"/>
      <c r="O23" s="86"/>
      <c r="P23" s="1094"/>
      <c r="Q23" s="1094"/>
      <c r="R23" s="1094"/>
      <c r="S23" s="258"/>
      <c r="T23" s="1319"/>
      <c r="U23" s="258"/>
      <c r="AD23" s="258"/>
      <c r="AF23" s="1464" t="s">
        <v>10192</v>
      </c>
      <c r="AG23" s="536"/>
      <c r="AH23" s="536"/>
      <c r="AI23" s="536"/>
      <c r="AJ23" s="536"/>
      <c r="AK23" s="110"/>
      <c r="AL23" s="110"/>
      <c r="AM23" s="110"/>
      <c r="AN23" s="110"/>
    </row>
    <row r="24" spans="1:41" ht="15.75" customHeight="1" thickTop="1">
      <c r="A24" s="207"/>
      <c r="B24" s="505" t="s">
        <v>6327</v>
      </c>
      <c r="C24" s="329" t="s">
        <v>682</v>
      </c>
      <c r="D24" s="329">
        <v>3</v>
      </c>
      <c r="E24" s="752"/>
      <c r="F24" s="752"/>
      <c r="G24" s="752"/>
      <c r="H24" s="752"/>
      <c r="I24" s="752"/>
      <c r="J24" s="752"/>
      <c r="K24" s="752"/>
      <c r="L24" s="1722">
        <f>IFERROR(SUM(E24:K24), 0)</f>
        <v>0</v>
      </c>
      <c r="M24" s="207"/>
      <c r="N24" s="110"/>
      <c r="O24" s="333" t="s">
        <v>10193</v>
      </c>
      <c r="P24" s="1094"/>
      <c r="Q24" s="335"/>
      <c r="R24" s="1094"/>
      <c r="S24" s="258"/>
      <c r="T24" s="1319" t="str">
        <f t="shared" ref="T24:T27" si="13">IF( SUM( V24:AC24 ) = 0, 0, $V$5 )</f>
        <v>Please complete all cells in row</v>
      </c>
      <c r="U24" s="258"/>
      <c r="V24" s="337">
        <f t="shared" ref="V24:V27" si="14" xml:space="preserve"> IF( ISNUMBER(E24 ), 0, 1 )</f>
        <v>1</v>
      </c>
      <c r="W24" s="337">
        <f t="shared" ref="W24:W27" si="15" xml:space="preserve"> IF( ISNUMBER(F24 ), 0, 1 )</f>
        <v>1</v>
      </c>
      <c r="X24" s="337">
        <f t="shared" ref="X24:X27" si="16" xml:space="preserve"> IF( ISNUMBER(G24 ), 0, 1 )</f>
        <v>1</v>
      </c>
      <c r="Y24" s="337">
        <f t="shared" ref="Y24:Y27" si="17" xml:space="preserve"> IF( ISNUMBER(H24 ), 0, 1 )</f>
        <v>1</v>
      </c>
      <c r="Z24" s="337">
        <f t="shared" ref="Z24:Z27" si="18" xml:space="preserve"> IF( ISNUMBER(I24 ), 0, 1 )</f>
        <v>1</v>
      </c>
      <c r="AA24" s="337">
        <f t="shared" ref="AA24:AA27" si="19" xml:space="preserve"> IF( ISNUMBER(J24 ), 0, 1 )</f>
        <v>1</v>
      </c>
      <c r="AB24" s="337">
        <f t="shared" ref="AB24:AB27" si="20" xml:space="preserve"> IF( ISNUMBER(K24 ), 0, 1 )</f>
        <v>1</v>
      </c>
      <c r="AD24" s="258"/>
      <c r="AF24" s="505" t="s">
        <v>6327</v>
      </c>
      <c r="AG24" s="975" t="s">
        <v>5710</v>
      </c>
      <c r="AH24" s="975" t="s">
        <v>5720</v>
      </c>
      <c r="AI24" s="975" t="s">
        <v>5730</v>
      </c>
      <c r="AJ24" s="975" t="s">
        <v>5740</v>
      </c>
      <c r="AK24" s="975" t="s">
        <v>5750</v>
      </c>
      <c r="AL24" s="975" t="s">
        <v>5760</v>
      </c>
      <c r="AM24" s="975" t="s">
        <v>5770</v>
      </c>
      <c r="AN24" s="468" t="s">
        <v>5780</v>
      </c>
    </row>
    <row r="25" spans="1:41" ht="15.75" customHeight="1">
      <c r="A25" s="207"/>
      <c r="B25" s="514" t="s">
        <v>6329</v>
      </c>
      <c r="C25" s="338" t="s">
        <v>682</v>
      </c>
      <c r="D25" s="338">
        <v>3</v>
      </c>
      <c r="E25" s="755"/>
      <c r="F25" s="755"/>
      <c r="G25" s="755"/>
      <c r="H25" s="755"/>
      <c r="I25" s="755"/>
      <c r="J25" s="755"/>
      <c r="K25" s="755"/>
      <c r="L25" s="1724">
        <f>IFERROR(SUM(E25:K25), 0)</f>
        <v>0</v>
      </c>
      <c r="M25" s="207"/>
      <c r="N25" s="110"/>
      <c r="O25" s="342" t="s">
        <v>10194</v>
      </c>
      <c r="P25" s="1094"/>
      <c r="Q25" s="343"/>
      <c r="R25" s="1094"/>
      <c r="S25" s="258"/>
      <c r="T25" s="1319" t="str">
        <f t="shared" si="13"/>
        <v>Please complete all cells in row</v>
      </c>
      <c r="U25" s="258"/>
      <c r="V25" s="337">
        <f t="shared" si="14"/>
        <v>1</v>
      </c>
      <c r="W25" s="337">
        <f t="shared" si="15"/>
        <v>1</v>
      </c>
      <c r="X25" s="337">
        <f t="shared" si="16"/>
        <v>1</v>
      </c>
      <c r="Y25" s="337">
        <f t="shared" si="17"/>
        <v>1</v>
      </c>
      <c r="Z25" s="337">
        <f t="shared" si="18"/>
        <v>1</v>
      </c>
      <c r="AA25" s="337">
        <f t="shared" si="19"/>
        <v>1</v>
      </c>
      <c r="AB25" s="337">
        <f t="shared" si="20"/>
        <v>1</v>
      </c>
      <c r="AD25" s="258"/>
      <c r="AF25" s="514" t="s">
        <v>6329</v>
      </c>
      <c r="AG25" s="976" t="s">
        <v>5711</v>
      </c>
      <c r="AH25" s="976" t="s">
        <v>5721</v>
      </c>
      <c r="AI25" s="976" t="s">
        <v>5731</v>
      </c>
      <c r="AJ25" s="976" t="s">
        <v>5741</v>
      </c>
      <c r="AK25" s="976" t="s">
        <v>5751</v>
      </c>
      <c r="AL25" s="976" t="s">
        <v>5761</v>
      </c>
      <c r="AM25" s="976" t="s">
        <v>5771</v>
      </c>
      <c r="AN25" s="963" t="s">
        <v>5781</v>
      </c>
    </row>
    <row r="26" spans="1:41" ht="15.75" customHeight="1">
      <c r="A26" s="207"/>
      <c r="B26" s="514" t="s">
        <v>10174</v>
      </c>
      <c r="C26" s="338" t="s">
        <v>682</v>
      </c>
      <c r="D26" s="338">
        <v>3</v>
      </c>
      <c r="E26" s="755"/>
      <c r="F26" s="755"/>
      <c r="G26" s="755"/>
      <c r="H26" s="755"/>
      <c r="I26" s="755"/>
      <c r="J26" s="755"/>
      <c r="K26" s="755"/>
      <c r="L26" s="1724">
        <f>IFERROR(SUM(E26:K26), 0)</f>
        <v>0</v>
      </c>
      <c r="M26" s="207"/>
      <c r="N26" s="110"/>
      <c r="O26" s="342" t="s">
        <v>10195</v>
      </c>
      <c r="P26" s="1094"/>
      <c r="Q26" s="343"/>
      <c r="R26" s="1094"/>
      <c r="S26" s="258"/>
      <c r="T26" s="1319" t="str">
        <f t="shared" si="13"/>
        <v>Please complete all cells in row</v>
      </c>
      <c r="U26" s="258"/>
      <c r="V26" s="337">
        <f t="shared" si="14"/>
        <v>1</v>
      </c>
      <c r="W26" s="337">
        <f t="shared" si="15"/>
        <v>1</v>
      </c>
      <c r="X26" s="337">
        <f t="shared" si="16"/>
        <v>1</v>
      </c>
      <c r="Y26" s="337">
        <f t="shared" si="17"/>
        <v>1</v>
      </c>
      <c r="Z26" s="337">
        <f t="shared" si="18"/>
        <v>1</v>
      </c>
      <c r="AA26" s="337">
        <f t="shared" si="19"/>
        <v>1</v>
      </c>
      <c r="AB26" s="337">
        <f t="shared" si="20"/>
        <v>1</v>
      </c>
      <c r="AD26" s="258"/>
      <c r="AF26" s="514" t="s">
        <v>10174</v>
      </c>
      <c r="AG26" s="976" t="s">
        <v>5712</v>
      </c>
      <c r="AH26" s="976" t="s">
        <v>5722</v>
      </c>
      <c r="AI26" s="976" t="s">
        <v>5732</v>
      </c>
      <c r="AJ26" s="976" t="s">
        <v>5742</v>
      </c>
      <c r="AK26" s="976" t="s">
        <v>5752</v>
      </c>
      <c r="AL26" s="976" t="s">
        <v>5762</v>
      </c>
      <c r="AM26" s="976" t="s">
        <v>5772</v>
      </c>
      <c r="AN26" s="963" t="s">
        <v>5782</v>
      </c>
    </row>
    <row r="27" spans="1:41" ht="15.75" customHeight="1" thickBot="1">
      <c r="A27" s="207"/>
      <c r="B27" s="517" t="s">
        <v>8106</v>
      </c>
      <c r="C27" s="407" t="s">
        <v>682</v>
      </c>
      <c r="D27" s="407">
        <v>3</v>
      </c>
      <c r="E27" s="1766"/>
      <c r="F27" s="1766"/>
      <c r="G27" s="1766"/>
      <c r="H27" s="1766"/>
      <c r="I27" s="1766"/>
      <c r="J27" s="1766"/>
      <c r="K27" s="1766"/>
      <c r="L27" s="1725">
        <f>IFERROR(SUM(E27:K27), 0)</f>
        <v>0</v>
      </c>
      <c r="M27" s="207"/>
      <c r="N27" s="110"/>
      <c r="O27" s="408" t="s">
        <v>10196</v>
      </c>
      <c r="P27" s="1094"/>
      <c r="Q27" s="354"/>
      <c r="R27" s="1094"/>
      <c r="S27" s="258"/>
      <c r="T27" s="1319" t="str">
        <f t="shared" si="13"/>
        <v>Please complete all cells in row</v>
      </c>
      <c r="U27" s="258"/>
      <c r="V27" s="337">
        <f t="shared" si="14"/>
        <v>1</v>
      </c>
      <c r="W27" s="337">
        <f t="shared" si="15"/>
        <v>1</v>
      </c>
      <c r="X27" s="337">
        <f t="shared" si="16"/>
        <v>1</v>
      </c>
      <c r="Y27" s="337">
        <f t="shared" si="17"/>
        <v>1</v>
      </c>
      <c r="Z27" s="337">
        <f t="shared" si="18"/>
        <v>1</v>
      </c>
      <c r="AA27" s="337">
        <f t="shared" si="19"/>
        <v>1</v>
      </c>
      <c r="AB27" s="337">
        <f t="shared" si="20"/>
        <v>1</v>
      </c>
      <c r="AD27" s="258"/>
      <c r="AF27" s="517" t="s">
        <v>8106</v>
      </c>
      <c r="AG27" s="1113" t="s">
        <v>5713</v>
      </c>
      <c r="AH27" s="1113" t="s">
        <v>5723</v>
      </c>
      <c r="AI27" s="1113" t="s">
        <v>5733</v>
      </c>
      <c r="AJ27" s="1113" t="s">
        <v>5743</v>
      </c>
      <c r="AK27" s="1113" t="s">
        <v>5753</v>
      </c>
      <c r="AL27" s="1113" t="s">
        <v>5763</v>
      </c>
      <c r="AM27" s="1113" t="s">
        <v>5773</v>
      </c>
      <c r="AN27" s="469" t="s">
        <v>5783</v>
      </c>
    </row>
    <row r="28" spans="1:41" ht="15.75" customHeight="1" thickTop="1" thickBot="1">
      <c r="A28" s="207"/>
      <c r="B28" s="417"/>
      <c r="C28" s="417"/>
      <c r="D28" s="417"/>
      <c r="E28" s="1760"/>
      <c r="F28" s="1760"/>
      <c r="G28" s="1760"/>
      <c r="H28" s="1760"/>
      <c r="I28" s="1719"/>
      <c r="J28" s="1719"/>
      <c r="K28" s="1719"/>
      <c r="L28" s="1719"/>
      <c r="M28" s="207"/>
      <c r="N28" s="110"/>
      <c r="O28" s="1085"/>
      <c r="P28" s="1094"/>
      <c r="Q28" s="1094"/>
      <c r="R28" s="1094"/>
      <c r="S28" s="258"/>
      <c r="T28" s="1319"/>
      <c r="U28" s="258"/>
      <c r="AD28" s="258"/>
      <c r="AF28" s="417"/>
      <c r="AG28" s="83"/>
      <c r="AH28" s="83"/>
      <c r="AI28" s="83"/>
      <c r="AJ28" s="83"/>
      <c r="AK28" s="110"/>
      <c r="AL28" s="110"/>
      <c r="AM28" s="110"/>
      <c r="AN28" s="110"/>
    </row>
    <row r="29" spans="1:41" ht="15.75" customHeight="1" thickTop="1" thickBot="1">
      <c r="A29" s="207"/>
      <c r="B29" s="445" t="s">
        <v>6341</v>
      </c>
      <c r="C29" s="268"/>
      <c r="D29" s="268"/>
      <c r="E29" s="1757"/>
      <c r="F29" s="1757"/>
      <c r="G29" s="1757"/>
      <c r="H29" s="1757"/>
      <c r="I29" s="1888"/>
      <c r="J29" s="1888"/>
      <c r="K29" s="1888"/>
      <c r="L29" s="1888"/>
      <c r="M29" s="207"/>
      <c r="N29" s="110"/>
      <c r="O29" s="1085"/>
      <c r="P29" s="1094"/>
      <c r="Q29" s="1094"/>
      <c r="R29" s="1094"/>
      <c r="S29" s="258"/>
      <c r="T29" s="1319"/>
      <c r="U29" s="258"/>
      <c r="AD29" s="258"/>
      <c r="AF29" s="445" t="s">
        <v>6341</v>
      </c>
      <c r="AG29" s="536"/>
      <c r="AH29" s="536"/>
      <c r="AI29" s="536"/>
      <c r="AJ29" s="536"/>
      <c r="AK29" s="86"/>
      <c r="AL29" s="86"/>
      <c r="AM29" s="86"/>
      <c r="AN29" s="86"/>
    </row>
    <row r="30" spans="1:41" ht="15.75" customHeight="1" thickTop="1">
      <c r="A30" s="207"/>
      <c r="B30" s="505" t="s">
        <v>6335</v>
      </c>
      <c r="C30" s="329" t="s">
        <v>682</v>
      </c>
      <c r="D30" s="329">
        <v>3</v>
      </c>
      <c r="E30" s="752"/>
      <c r="F30" s="752"/>
      <c r="G30" s="752"/>
      <c r="H30" s="752"/>
      <c r="I30" s="752"/>
      <c r="J30" s="752"/>
      <c r="K30" s="752"/>
      <c r="L30" s="1722">
        <f t="shared" ref="L30:L35" si="21">IFERROR(SUM(E30:K30), 0)</f>
        <v>0</v>
      </c>
      <c r="M30" s="207"/>
      <c r="N30" s="110"/>
      <c r="O30" s="333" t="s">
        <v>10197</v>
      </c>
      <c r="P30" s="1094"/>
      <c r="Q30" s="335"/>
      <c r="R30" s="1094"/>
      <c r="S30" s="258"/>
      <c r="T30" s="1319" t="str">
        <f t="shared" ref="T30:T34" si="22">IF( SUM( V30:AC30 ) = 0, 0, $V$5 )</f>
        <v>Please complete all cells in row</v>
      </c>
      <c r="U30" s="258"/>
      <c r="V30" s="337">
        <f t="shared" ref="V30:V34" si="23" xml:space="preserve"> IF( ISNUMBER(E30 ), 0, 1 )</f>
        <v>1</v>
      </c>
      <c r="W30" s="337">
        <f t="shared" ref="W30:W34" si="24" xml:space="preserve"> IF( ISNUMBER(F30 ), 0, 1 )</f>
        <v>1</v>
      </c>
      <c r="X30" s="337">
        <f t="shared" ref="X30:X34" si="25" xml:space="preserve"> IF( ISNUMBER(G30 ), 0, 1 )</f>
        <v>1</v>
      </c>
      <c r="Y30" s="337">
        <f t="shared" ref="Y30:Y34" si="26" xml:space="preserve"> IF( ISNUMBER(H30 ), 0, 1 )</f>
        <v>1</v>
      </c>
      <c r="Z30" s="337">
        <f t="shared" ref="Z30:Z34" si="27" xml:space="preserve"> IF( ISNUMBER(I30 ), 0, 1 )</f>
        <v>1</v>
      </c>
      <c r="AA30" s="337">
        <f t="shared" ref="AA30:AA34" si="28" xml:space="preserve"> IF( ISNUMBER(J30 ), 0, 1 )</f>
        <v>1</v>
      </c>
      <c r="AB30" s="337">
        <f t="shared" ref="AB30:AB34" si="29" xml:space="preserve"> IF( ISNUMBER(K30 ), 0, 1 )</f>
        <v>1</v>
      </c>
      <c r="AD30" s="258"/>
      <c r="AF30" s="505" t="s">
        <v>6335</v>
      </c>
      <c r="AG30" s="975" t="s">
        <v>5714</v>
      </c>
      <c r="AH30" s="975" t="s">
        <v>5724</v>
      </c>
      <c r="AI30" s="975" t="s">
        <v>5734</v>
      </c>
      <c r="AJ30" s="975" t="s">
        <v>5744</v>
      </c>
      <c r="AK30" s="975" t="s">
        <v>5754</v>
      </c>
      <c r="AL30" s="975" t="s">
        <v>5764</v>
      </c>
      <c r="AM30" s="975" t="s">
        <v>5774</v>
      </c>
      <c r="AN30" s="468" t="s">
        <v>5784</v>
      </c>
    </row>
    <row r="31" spans="1:41" ht="15.75" customHeight="1">
      <c r="A31" s="207"/>
      <c r="B31" s="514" t="s">
        <v>6337</v>
      </c>
      <c r="C31" s="338" t="s">
        <v>682</v>
      </c>
      <c r="D31" s="338">
        <v>3</v>
      </c>
      <c r="E31" s="755"/>
      <c r="F31" s="755"/>
      <c r="G31" s="755"/>
      <c r="H31" s="755"/>
      <c r="I31" s="755"/>
      <c r="J31" s="755"/>
      <c r="K31" s="755"/>
      <c r="L31" s="1724">
        <f t="shared" si="21"/>
        <v>0</v>
      </c>
      <c r="M31" s="207"/>
      <c r="N31" s="110"/>
      <c r="O31" s="342" t="s">
        <v>10198</v>
      </c>
      <c r="P31" s="1094"/>
      <c r="Q31" s="343"/>
      <c r="R31" s="1094"/>
      <c r="S31" s="258"/>
      <c r="T31" s="1319" t="str">
        <f t="shared" si="22"/>
        <v>Please complete all cells in row</v>
      </c>
      <c r="U31" s="258"/>
      <c r="V31" s="337">
        <f t="shared" si="23"/>
        <v>1</v>
      </c>
      <c r="W31" s="337">
        <f t="shared" si="24"/>
        <v>1</v>
      </c>
      <c r="X31" s="337">
        <f t="shared" si="25"/>
        <v>1</v>
      </c>
      <c r="Y31" s="337">
        <f t="shared" si="26"/>
        <v>1</v>
      </c>
      <c r="Z31" s="337">
        <f t="shared" si="27"/>
        <v>1</v>
      </c>
      <c r="AA31" s="337">
        <f t="shared" si="28"/>
        <v>1</v>
      </c>
      <c r="AB31" s="337">
        <f t="shared" si="29"/>
        <v>1</v>
      </c>
      <c r="AD31" s="258"/>
      <c r="AF31" s="514" t="s">
        <v>6337</v>
      </c>
      <c r="AG31" s="976" t="s">
        <v>5715</v>
      </c>
      <c r="AH31" s="976" t="s">
        <v>5725</v>
      </c>
      <c r="AI31" s="976" t="s">
        <v>5735</v>
      </c>
      <c r="AJ31" s="976" t="s">
        <v>5745</v>
      </c>
      <c r="AK31" s="976" t="s">
        <v>5755</v>
      </c>
      <c r="AL31" s="976" t="s">
        <v>5765</v>
      </c>
      <c r="AM31" s="976" t="s">
        <v>5775</v>
      </c>
      <c r="AN31" s="963" t="s">
        <v>5785</v>
      </c>
    </row>
    <row r="32" spans="1:41" ht="15.75" customHeight="1">
      <c r="A32" s="207"/>
      <c r="B32" s="514" t="s">
        <v>9539</v>
      </c>
      <c r="C32" s="338" t="s">
        <v>682</v>
      </c>
      <c r="D32" s="338">
        <v>3</v>
      </c>
      <c r="E32" s="755"/>
      <c r="F32" s="755"/>
      <c r="G32" s="755"/>
      <c r="H32" s="755"/>
      <c r="I32" s="755"/>
      <c r="J32" s="755"/>
      <c r="K32" s="755"/>
      <c r="L32" s="1724">
        <f t="shared" si="21"/>
        <v>0</v>
      </c>
      <c r="M32" s="207"/>
      <c r="N32" s="110"/>
      <c r="O32" s="342" t="s">
        <v>10199</v>
      </c>
      <c r="P32" s="1094"/>
      <c r="Q32" s="343"/>
      <c r="R32" s="1094"/>
      <c r="S32" s="258"/>
      <c r="T32" s="1319" t="str">
        <f t="shared" si="22"/>
        <v>Please complete all cells in row</v>
      </c>
      <c r="U32" s="258"/>
      <c r="V32" s="337">
        <f t="shared" si="23"/>
        <v>1</v>
      </c>
      <c r="W32" s="337">
        <f t="shared" si="24"/>
        <v>1</v>
      </c>
      <c r="X32" s="337">
        <f t="shared" si="25"/>
        <v>1</v>
      </c>
      <c r="Y32" s="337">
        <f t="shared" si="26"/>
        <v>1</v>
      </c>
      <c r="Z32" s="337">
        <f t="shared" si="27"/>
        <v>1</v>
      </c>
      <c r="AA32" s="337">
        <f t="shared" si="28"/>
        <v>1</v>
      </c>
      <c r="AB32" s="337">
        <f t="shared" si="29"/>
        <v>1</v>
      </c>
      <c r="AD32" s="258"/>
      <c r="AF32" s="514" t="s">
        <v>10180</v>
      </c>
      <c r="AG32" s="976" t="s">
        <v>5716</v>
      </c>
      <c r="AH32" s="976" t="s">
        <v>5726</v>
      </c>
      <c r="AI32" s="976" t="s">
        <v>5736</v>
      </c>
      <c r="AJ32" s="976" t="s">
        <v>5746</v>
      </c>
      <c r="AK32" s="976" t="s">
        <v>5756</v>
      </c>
      <c r="AL32" s="976" t="s">
        <v>5766</v>
      </c>
      <c r="AM32" s="976" t="s">
        <v>5776</v>
      </c>
      <c r="AN32" s="963" t="s">
        <v>5786</v>
      </c>
    </row>
    <row r="33" spans="2:42" s="207" customFormat="1" ht="15.75" customHeight="1">
      <c r="B33" s="514" t="s">
        <v>10181</v>
      </c>
      <c r="C33" s="338" t="s">
        <v>682</v>
      </c>
      <c r="D33" s="338">
        <v>3</v>
      </c>
      <c r="E33" s="1723">
        <f>IFERROR(SUM(E24:E27,E30:E32), 0)</f>
        <v>0</v>
      </c>
      <c r="F33" s="1723">
        <f t="shared" ref="F33:K33" si="30">IFERROR(SUM(F24:F27,F30:F32), 0)</f>
        <v>0</v>
      </c>
      <c r="G33" s="1723">
        <f t="shared" si="30"/>
        <v>0</v>
      </c>
      <c r="H33" s="1723">
        <f t="shared" si="30"/>
        <v>0</v>
      </c>
      <c r="I33" s="1723">
        <f t="shared" si="30"/>
        <v>0</v>
      </c>
      <c r="J33" s="1723">
        <f t="shared" si="30"/>
        <v>0</v>
      </c>
      <c r="K33" s="1723">
        <f t="shared" si="30"/>
        <v>0</v>
      </c>
      <c r="L33" s="1724">
        <f t="shared" si="21"/>
        <v>0</v>
      </c>
      <c r="N33" s="110"/>
      <c r="O33" s="342" t="s">
        <v>10200</v>
      </c>
      <c r="P33" s="1094"/>
      <c r="Q33" s="343"/>
      <c r="R33" s="1094"/>
      <c r="S33" s="258"/>
      <c r="T33" s="1319">
        <f t="shared" si="22"/>
        <v>0</v>
      </c>
      <c r="U33" s="258"/>
      <c r="V33" s="337">
        <f t="shared" si="23"/>
        <v>0</v>
      </c>
      <c r="W33" s="337">
        <f t="shared" si="24"/>
        <v>0</v>
      </c>
      <c r="X33" s="337">
        <f t="shared" si="25"/>
        <v>0</v>
      </c>
      <c r="Y33" s="337">
        <f t="shared" si="26"/>
        <v>0</v>
      </c>
      <c r="Z33" s="337">
        <f t="shared" si="27"/>
        <v>0</v>
      </c>
      <c r="AA33" s="337">
        <f t="shared" si="28"/>
        <v>0</v>
      </c>
      <c r="AB33" s="337">
        <f t="shared" si="29"/>
        <v>0</v>
      </c>
      <c r="AC33" s="244"/>
      <c r="AD33" s="258"/>
      <c r="AE33" s="322"/>
      <c r="AF33" s="514" t="s">
        <v>9541</v>
      </c>
      <c r="AG33" s="735" t="s">
        <v>5717</v>
      </c>
      <c r="AH33" s="735" t="s">
        <v>5727</v>
      </c>
      <c r="AI33" s="735" t="s">
        <v>5737</v>
      </c>
      <c r="AJ33" s="735" t="s">
        <v>5747</v>
      </c>
      <c r="AK33" s="735" t="s">
        <v>5757</v>
      </c>
      <c r="AL33" s="735" t="s">
        <v>5767</v>
      </c>
      <c r="AM33" s="735" t="s">
        <v>5777</v>
      </c>
      <c r="AN33" s="963" t="s">
        <v>5787</v>
      </c>
    </row>
    <row r="34" spans="2:42" s="207" customFormat="1" ht="15.75" customHeight="1">
      <c r="B34" s="514" t="s">
        <v>6342</v>
      </c>
      <c r="C34" s="338" t="s">
        <v>682</v>
      </c>
      <c r="D34" s="338">
        <v>3</v>
      </c>
      <c r="E34" s="755"/>
      <c r="F34" s="755"/>
      <c r="G34" s="755"/>
      <c r="H34" s="755"/>
      <c r="I34" s="755"/>
      <c r="J34" s="755"/>
      <c r="K34" s="755"/>
      <c r="L34" s="1724">
        <f t="shared" si="21"/>
        <v>0</v>
      </c>
      <c r="N34" s="110"/>
      <c r="O34" s="342" t="s">
        <v>10201</v>
      </c>
      <c r="P34" s="1094"/>
      <c r="Q34" s="343"/>
      <c r="R34" s="1094"/>
      <c r="S34" s="258"/>
      <c r="T34" s="1319" t="str">
        <f t="shared" si="22"/>
        <v>Please complete all cells in row</v>
      </c>
      <c r="U34" s="258"/>
      <c r="V34" s="337">
        <f t="shared" si="23"/>
        <v>1</v>
      </c>
      <c r="W34" s="337">
        <f t="shared" si="24"/>
        <v>1</v>
      </c>
      <c r="X34" s="337">
        <f t="shared" si="25"/>
        <v>1</v>
      </c>
      <c r="Y34" s="337">
        <f t="shared" si="26"/>
        <v>1</v>
      </c>
      <c r="Z34" s="337">
        <f t="shared" si="27"/>
        <v>1</v>
      </c>
      <c r="AA34" s="337">
        <f t="shared" si="28"/>
        <v>1</v>
      </c>
      <c r="AB34" s="337">
        <f t="shared" si="29"/>
        <v>1</v>
      </c>
      <c r="AC34" s="244"/>
      <c r="AD34" s="258"/>
      <c r="AE34" s="239"/>
      <c r="AF34" s="514" t="s">
        <v>6342</v>
      </c>
      <c r="AG34" s="976" t="s">
        <v>5718</v>
      </c>
      <c r="AH34" s="976" t="s">
        <v>5728</v>
      </c>
      <c r="AI34" s="976" t="s">
        <v>5738</v>
      </c>
      <c r="AJ34" s="976" t="s">
        <v>5748</v>
      </c>
      <c r="AK34" s="976" t="s">
        <v>5758</v>
      </c>
      <c r="AL34" s="976" t="s">
        <v>5768</v>
      </c>
      <c r="AM34" s="976" t="s">
        <v>5778</v>
      </c>
      <c r="AN34" s="963" t="s">
        <v>5788</v>
      </c>
    </row>
    <row r="35" spans="2:42" s="207" customFormat="1" ht="15.75" customHeight="1" thickBot="1">
      <c r="B35" s="517" t="s">
        <v>9543</v>
      </c>
      <c r="C35" s="407" t="s">
        <v>682</v>
      </c>
      <c r="D35" s="407">
        <v>3</v>
      </c>
      <c r="E35" s="1715">
        <f>IFERROR(E33 + E34, 0)</f>
        <v>0</v>
      </c>
      <c r="F35" s="1715">
        <f t="shared" ref="F35:K35" si="31">IFERROR(F33 + F34, 0)</f>
        <v>0</v>
      </c>
      <c r="G35" s="1715">
        <f t="shared" si="31"/>
        <v>0</v>
      </c>
      <c r="H35" s="1715">
        <f t="shared" si="31"/>
        <v>0</v>
      </c>
      <c r="I35" s="1715">
        <f t="shared" si="31"/>
        <v>0</v>
      </c>
      <c r="J35" s="1715">
        <f t="shared" si="31"/>
        <v>0</v>
      </c>
      <c r="K35" s="1715">
        <f t="shared" si="31"/>
        <v>0</v>
      </c>
      <c r="L35" s="1725">
        <f t="shared" si="21"/>
        <v>0</v>
      </c>
      <c r="N35" s="110"/>
      <c r="O35" s="408" t="s">
        <v>10202</v>
      </c>
      <c r="P35" s="1094"/>
      <c r="Q35" s="354"/>
      <c r="R35" s="1094"/>
      <c r="S35" s="258"/>
      <c r="T35" s="1319"/>
      <c r="U35" s="258"/>
      <c r="V35" s="244"/>
      <c r="W35" s="244"/>
      <c r="X35" s="244"/>
      <c r="Y35" s="244"/>
      <c r="Z35" s="244"/>
      <c r="AA35" s="244"/>
      <c r="AB35" s="244"/>
      <c r="AC35" s="244"/>
      <c r="AD35" s="258"/>
      <c r="AE35" s="239"/>
      <c r="AF35" s="517" t="s">
        <v>9543</v>
      </c>
      <c r="AG35" s="737" t="s">
        <v>5719</v>
      </c>
      <c r="AH35" s="737" t="s">
        <v>5729</v>
      </c>
      <c r="AI35" s="737" t="s">
        <v>5739</v>
      </c>
      <c r="AJ35" s="737" t="s">
        <v>5749</v>
      </c>
      <c r="AK35" s="737" t="s">
        <v>5759</v>
      </c>
      <c r="AL35" s="737" t="s">
        <v>5769</v>
      </c>
      <c r="AM35" s="737" t="s">
        <v>5779</v>
      </c>
      <c r="AN35" s="469" t="s">
        <v>5789</v>
      </c>
    </row>
    <row r="36" spans="2:42" s="207" customFormat="1" ht="15.75" customHeight="1" thickTop="1" thickBot="1">
      <c r="B36" s="110"/>
      <c r="C36" s="110"/>
      <c r="D36" s="110"/>
      <c r="E36" s="401"/>
      <c r="F36" s="401"/>
      <c r="G36" s="401"/>
      <c r="H36" s="401"/>
      <c r="I36" s="401"/>
      <c r="J36" s="401"/>
      <c r="K36" s="401"/>
      <c r="L36" s="401"/>
      <c r="N36" s="401"/>
      <c r="O36" s="1085"/>
      <c r="P36" s="1094"/>
      <c r="Q36" s="1094"/>
      <c r="R36" s="1094"/>
      <c r="S36" s="258"/>
      <c r="T36" s="1319"/>
      <c r="U36" s="258"/>
      <c r="V36" s="244"/>
      <c r="W36" s="244"/>
      <c r="X36" s="244"/>
      <c r="Y36" s="244"/>
      <c r="Z36" s="244"/>
      <c r="AA36" s="244"/>
      <c r="AB36" s="244"/>
      <c r="AC36" s="244"/>
      <c r="AD36" s="258"/>
      <c r="AE36" s="239"/>
      <c r="AF36" s="110"/>
      <c r="AG36" s="401"/>
      <c r="AH36" s="401"/>
      <c r="AI36" s="401"/>
      <c r="AJ36" s="401"/>
      <c r="AK36" s="401"/>
      <c r="AL36" s="401"/>
      <c r="AM36" s="401"/>
      <c r="AN36" s="401"/>
      <c r="AO36" s="401"/>
    </row>
    <row r="37" spans="2:42" s="207" customFormat="1" ht="56.25" customHeight="1" thickTop="1" thickBot="1">
      <c r="B37" s="499" t="s">
        <v>6029</v>
      </c>
      <c r="C37" s="500" t="s">
        <v>6030</v>
      </c>
      <c r="D37" s="500" t="s">
        <v>5926</v>
      </c>
      <c r="E37" s="500" t="s">
        <v>17050</v>
      </c>
      <c r="F37" s="500" t="s">
        <v>17051</v>
      </c>
      <c r="G37" s="500" t="s">
        <v>17052</v>
      </c>
      <c r="H37" s="500" t="s">
        <v>17053</v>
      </c>
      <c r="I37" s="500" t="s">
        <v>10191</v>
      </c>
      <c r="J37" s="500" t="s">
        <v>6187</v>
      </c>
      <c r="K37" s="501" t="s">
        <v>6106</v>
      </c>
      <c r="L37" s="401"/>
      <c r="M37" s="401"/>
      <c r="O37" s="401"/>
      <c r="P37" s="1085"/>
      <c r="Q37" s="1094"/>
      <c r="R37" s="1094"/>
      <c r="S37" s="258"/>
      <c r="T37" s="1319"/>
      <c r="U37" s="258"/>
      <c r="V37" s="244"/>
      <c r="W37" s="244"/>
      <c r="X37" s="244"/>
      <c r="Y37" s="244"/>
      <c r="Z37" s="244"/>
      <c r="AA37" s="244"/>
      <c r="AB37" s="244"/>
      <c r="AC37" s="244"/>
      <c r="AD37" s="258"/>
      <c r="AE37" s="239"/>
      <c r="AF37" s="499" t="s">
        <v>6029</v>
      </c>
      <c r="AG37" s="500" t="s">
        <v>10203</v>
      </c>
      <c r="AH37" s="500" t="s">
        <v>10204</v>
      </c>
      <c r="AI37" s="500" t="s">
        <v>10205</v>
      </c>
      <c r="AJ37" s="500" t="s">
        <v>10206</v>
      </c>
      <c r="AK37" s="500" t="s">
        <v>10191</v>
      </c>
      <c r="AL37" s="500" t="s">
        <v>6187</v>
      </c>
      <c r="AM37" s="501" t="s">
        <v>6106</v>
      </c>
      <c r="AN37" s="401"/>
      <c r="AO37" s="401"/>
      <c r="AP37" s="401"/>
    </row>
    <row r="38" spans="2:42" s="207" customFormat="1" ht="15.75" customHeight="1" thickTop="1" thickBot="1">
      <c r="B38" s="926"/>
      <c r="C38" s="926"/>
      <c r="D38" s="926"/>
      <c r="E38" s="401"/>
      <c r="F38" s="401"/>
      <c r="G38" s="401"/>
      <c r="H38" s="401"/>
      <c r="J38" s="401"/>
      <c r="K38" s="401"/>
      <c r="L38" s="401"/>
      <c r="M38" s="401"/>
      <c r="O38" s="401"/>
      <c r="P38" s="1085"/>
      <c r="Q38" s="1094"/>
      <c r="R38" s="1094"/>
      <c r="S38" s="258"/>
      <c r="T38" s="1319"/>
      <c r="U38" s="258"/>
      <c r="V38" s="244"/>
      <c r="W38" s="244"/>
      <c r="X38" s="244"/>
      <c r="Y38" s="244"/>
      <c r="Z38" s="244"/>
      <c r="AA38" s="244"/>
      <c r="AB38" s="244"/>
      <c r="AC38" s="244"/>
      <c r="AD38" s="258"/>
      <c r="AE38" s="239"/>
      <c r="AF38" s="926"/>
      <c r="AG38" s="401"/>
      <c r="AH38" s="401"/>
      <c r="AI38" s="401"/>
      <c r="AJ38" s="401"/>
      <c r="AL38" s="401"/>
      <c r="AM38" s="401"/>
      <c r="AN38" s="401"/>
      <c r="AO38" s="401"/>
      <c r="AP38" s="401"/>
    </row>
    <row r="39" spans="2:42" s="207" customFormat="1" ht="15.75" customHeight="1" thickTop="1" thickBot="1">
      <c r="B39" s="1464" t="s">
        <v>10207</v>
      </c>
      <c r="C39" s="268"/>
      <c r="D39" s="268"/>
      <c r="E39" s="536"/>
      <c r="F39" s="536"/>
      <c r="G39" s="536"/>
      <c r="H39" s="536"/>
      <c r="J39" s="110"/>
      <c r="K39" s="110"/>
      <c r="L39" s="110"/>
      <c r="M39" s="110"/>
      <c r="O39" s="110"/>
      <c r="P39" s="86"/>
      <c r="Q39" s="1094"/>
      <c r="R39" s="1094"/>
      <c r="S39" s="258"/>
      <c r="T39" s="1319"/>
      <c r="U39" s="258"/>
      <c r="V39" s="244"/>
      <c r="W39" s="244"/>
      <c r="X39" s="244"/>
      <c r="Y39" s="244"/>
      <c r="Z39" s="244"/>
      <c r="AA39" s="244"/>
      <c r="AB39" s="244"/>
      <c r="AC39" s="244"/>
      <c r="AD39" s="258"/>
      <c r="AE39" s="239"/>
      <c r="AF39" s="1464" t="s">
        <v>10207</v>
      </c>
      <c r="AG39" s="536"/>
      <c r="AH39" s="536"/>
      <c r="AI39" s="536"/>
      <c r="AJ39" s="536"/>
      <c r="AL39" s="110"/>
      <c r="AM39" s="110"/>
      <c r="AN39" s="110"/>
      <c r="AO39" s="110"/>
      <c r="AP39" s="110"/>
    </row>
    <row r="40" spans="2:42" s="207" customFormat="1" ht="15.75" customHeight="1" thickTop="1">
      <c r="B40" s="505" t="s">
        <v>6327</v>
      </c>
      <c r="C40" s="329" t="s">
        <v>682</v>
      </c>
      <c r="D40" s="329">
        <v>3</v>
      </c>
      <c r="E40" s="752"/>
      <c r="F40" s="752"/>
      <c r="G40" s="752"/>
      <c r="H40" s="752"/>
      <c r="I40" s="752"/>
      <c r="J40" s="752"/>
      <c r="K40" s="1722">
        <f>IFERROR(SUM(E40:J40), 0)</f>
        <v>0</v>
      </c>
      <c r="L40" s="110"/>
      <c r="M40" s="110"/>
      <c r="O40" s="333" t="s">
        <v>10208</v>
      </c>
      <c r="P40" s="1094"/>
      <c r="Q40" s="335"/>
      <c r="S40" s="258"/>
      <c r="T40" s="1319" t="str">
        <f t="shared" ref="T40:T43" si="32">IF( SUM( V40:AC40 ) = 0, 0, $V$5 )</f>
        <v>Please complete all cells in row</v>
      </c>
      <c r="U40" s="258"/>
      <c r="V40" s="337">
        <f t="shared" ref="V40:V43" si="33" xml:space="preserve"> IF( ISNUMBER(E40 ), 0, 1 )</f>
        <v>1</v>
      </c>
      <c r="W40" s="337">
        <f t="shared" ref="W40:W43" si="34" xml:space="preserve"> IF( ISNUMBER(F40 ), 0, 1 )</f>
        <v>1</v>
      </c>
      <c r="X40" s="337">
        <f t="shared" ref="X40:X43" si="35" xml:space="preserve"> IF( ISNUMBER(G40 ), 0, 1 )</f>
        <v>1</v>
      </c>
      <c r="Y40" s="337">
        <f t="shared" ref="Y40:Y43" si="36" xml:space="preserve"> IF( ISNUMBER(H40 ), 0, 1 )</f>
        <v>1</v>
      </c>
      <c r="Z40" s="337">
        <f t="shared" ref="Z40:Z43" si="37" xml:space="preserve"> IF( ISNUMBER(I40 ), 0, 1 )</f>
        <v>1</v>
      </c>
      <c r="AA40" s="337">
        <f t="shared" ref="AA40:AA43" si="38" xml:space="preserve"> IF( ISNUMBER(J40 ), 0, 1 )</f>
        <v>1</v>
      </c>
      <c r="AB40" s="244"/>
      <c r="AC40" s="244"/>
      <c r="AD40" s="258"/>
      <c r="AE40" s="239"/>
      <c r="AF40" s="505" t="s">
        <v>6327</v>
      </c>
      <c r="AG40" s="975" t="s">
        <v>5790</v>
      </c>
      <c r="AH40" s="975" t="s">
        <v>5800</v>
      </c>
      <c r="AI40" s="975" t="s">
        <v>5810</v>
      </c>
      <c r="AJ40" s="975" t="s">
        <v>5820</v>
      </c>
      <c r="AK40" s="975" t="s">
        <v>10724</v>
      </c>
      <c r="AL40" s="975" t="s">
        <v>5830</v>
      </c>
      <c r="AM40" s="468" t="s">
        <v>5840</v>
      </c>
      <c r="AN40" s="110"/>
      <c r="AO40" s="110"/>
    </row>
    <row r="41" spans="2:42" s="207" customFormat="1" ht="15.75" customHeight="1">
      <c r="B41" s="514" t="s">
        <v>6329</v>
      </c>
      <c r="C41" s="338" t="s">
        <v>682</v>
      </c>
      <c r="D41" s="338">
        <v>3</v>
      </c>
      <c r="E41" s="755"/>
      <c r="F41" s="755"/>
      <c r="G41" s="755"/>
      <c r="H41" s="755"/>
      <c r="I41" s="755"/>
      <c r="J41" s="755"/>
      <c r="K41" s="1724">
        <f>IFERROR(SUM(E41:J41), 0)</f>
        <v>0</v>
      </c>
      <c r="L41" s="110"/>
      <c r="M41" s="110"/>
      <c r="O41" s="342" t="s">
        <v>10209</v>
      </c>
      <c r="P41" s="1094"/>
      <c r="Q41" s="343"/>
      <c r="S41" s="258"/>
      <c r="T41" s="1319" t="str">
        <f t="shared" si="32"/>
        <v>Please complete all cells in row</v>
      </c>
      <c r="U41" s="258"/>
      <c r="V41" s="337">
        <f t="shared" si="33"/>
        <v>1</v>
      </c>
      <c r="W41" s="337">
        <f t="shared" si="34"/>
        <v>1</v>
      </c>
      <c r="X41" s="337">
        <f t="shared" si="35"/>
        <v>1</v>
      </c>
      <c r="Y41" s="337">
        <f t="shared" si="36"/>
        <v>1</v>
      </c>
      <c r="Z41" s="337">
        <f t="shared" si="37"/>
        <v>1</v>
      </c>
      <c r="AA41" s="337">
        <f t="shared" si="38"/>
        <v>1</v>
      </c>
      <c r="AB41" s="244"/>
      <c r="AC41" s="244"/>
      <c r="AD41" s="258"/>
      <c r="AE41" s="239"/>
      <c r="AF41" s="514" t="s">
        <v>6329</v>
      </c>
      <c r="AG41" s="976" t="s">
        <v>5791</v>
      </c>
      <c r="AH41" s="976" t="s">
        <v>5801</v>
      </c>
      <c r="AI41" s="976" t="s">
        <v>5811</v>
      </c>
      <c r="AJ41" s="976" t="s">
        <v>5821</v>
      </c>
      <c r="AK41" s="976" t="s">
        <v>10725</v>
      </c>
      <c r="AL41" s="976" t="s">
        <v>5831</v>
      </c>
      <c r="AM41" s="963" t="s">
        <v>5841</v>
      </c>
      <c r="AN41" s="110"/>
      <c r="AO41" s="110"/>
    </row>
    <row r="42" spans="2:42" s="207" customFormat="1" ht="15.75" customHeight="1">
      <c r="B42" s="514" t="s">
        <v>10174</v>
      </c>
      <c r="C42" s="338" t="s">
        <v>682</v>
      </c>
      <c r="D42" s="338">
        <v>3</v>
      </c>
      <c r="E42" s="755"/>
      <c r="F42" s="755"/>
      <c r="G42" s="755"/>
      <c r="H42" s="755"/>
      <c r="I42" s="755"/>
      <c r="J42" s="755"/>
      <c r="K42" s="1724">
        <f>IFERROR(SUM(E42:J42), 0)</f>
        <v>0</v>
      </c>
      <c r="L42" s="110"/>
      <c r="M42" s="110"/>
      <c r="O42" s="342" t="s">
        <v>10210</v>
      </c>
      <c r="P42" s="1466"/>
      <c r="Q42" s="343"/>
      <c r="S42" s="258"/>
      <c r="T42" s="1319" t="str">
        <f t="shared" si="32"/>
        <v>Please complete all cells in row</v>
      </c>
      <c r="U42" s="258"/>
      <c r="V42" s="337">
        <f t="shared" si="33"/>
        <v>1</v>
      </c>
      <c r="W42" s="337">
        <f t="shared" si="34"/>
        <v>1</v>
      </c>
      <c r="X42" s="337">
        <f t="shared" si="35"/>
        <v>1</v>
      </c>
      <c r="Y42" s="337">
        <f t="shared" si="36"/>
        <v>1</v>
      </c>
      <c r="Z42" s="337">
        <f t="shared" si="37"/>
        <v>1</v>
      </c>
      <c r="AA42" s="337">
        <f t="shared" si="38"/>
        <v>1</v>
      </c>
      <c r="AB42" s="244"/>
      <c r="AC42" s="244"/>
      <c r="AD42" s="258"/>
      <c r="AE42" s="239"/>
      <c r="AF42" s="514" t="s">
        <v>10174</v>
      </c>
      <c r="AG42" s="976" t="s">
        <v>5792</v>
      </c>
      <c r="AH42" s="976" t="s">
        <v>5802</v>
      </c>
      <c r="AI42" s="976" t="s">
        <v>5812</v>
      </c>
      <c r="AJ42" s="976" t="s">
        <v>5822</v>
      </c>
      <c r="AK42" s="976" t="s">
        <v>10726</v>
      </c>
      <c r="AL42" s="976" t="s">
        <v>5832</v>
      </c>
      <c r="AM42" s="963" t="s">
        <v>5842</v>
      </c>
      <c r="AN42" s="110"/>
      <c r="AO42" s="110"/>
    </row>
    <row r="43" spans="2:42" s="207" customFormat="1" ht="15.75" customHeight="1" thickBot="1">
      <c r="B43" s="517" t="s">
        <v>8106</v>
      </c>
      <c r="C43" s="407" t="s">
        <v>682</v>
      </c>
      <c r="D43" s="407">
        <v>3</v>
      </c>
      <c r="E43" s="1766"/>
      <c r="F43" s="1766"/>
      <c r="G43" s="1766"/>
      <c r="H43" s="1766"/>
      <c r="I43" s="1766"/>
      <c r="J43" s="1766"/>
      <c r="K43" s="1725">
        <f>IFERROR(SUM(E43:J43), 0)</f>
        <v>0</v>
      </c>
      <c r="L43" s="110"/>
      <c r="M43" s="110"/>
      <c r="O43" s="408" t="s">
        <v>10211</v>
      </c>
      <c r="P43" s="1094"/>
      <c r="Q43" s="354"/>
      <c r="S43" s="258"/>
      <c r="T43" s="1319" t="str">
        <f t="shared" si="32"/>
        <v>Please complete all cells in row</v>
      </c>
      <c r="U43" s="258"/>
      <c r="V43" s="337">
        <f t="shared" si="33"/>
        <v>1</v>
      </c>
      <c r="W43" s="337">
        <f t="shared" si="34"/>
        <v>1</v>
      </c>
      <c r="X43" s="337">
        <f t="shared" si="35"/>
        <v>1</v>
      </c>
      <c r="Y43" s="337">
        <f t="shared" si="36"/>
        <v>1</v>
      </c>
      <c r="Z43" s="337">
        <f t="shared" si="37"/>
        <v>1</v>
      </c>
      <c r="AA43" s="337">
        <f t="shared" si="38"/>
        <v>1</v>
      </c>
      <c r="AB43" s="244"/>
      <c r="AC43" s="244"/>
      <c r="AD43" s="258"/>
      <c r="AE43" s="239"/>
      <c r="AF43" s="517" t="s">
        <v>8106</v>
      </c>
      <c r="AG43" s="1113" t="s">
        <v>5793</v>
      </c>
      <c r="AH43" s="1113" t="s">
        <v>5803</v>
      </c>
      <c r="AI43" s="1113" t="s">
        <v>5813</v>
      </c>
      <c r="AJ43" s="1113" t="s">
        <v>5823</v>
      </c>
      <c r="AK43" s="1113" t="s">
        <v>10727</v>
      </c>
      <c r="AL43" s="1113" t="s">
        <v>5833</v>
      </c>
      <c r="AM43" s="469" t="s">
        <v>5843</v>
      </c>
      <c r="AN43" s="110"/>
      <c r="AO43" s="110"/>
    </row>
    <row r="44" spans="2:42" s="207" customFormat="1" ht="15.75" customHeight="1" thickTop="1" thickBot="1">
      <c r="B44" s="467"/>
      <c r="C44" s="467"/>
      <c r="D44" s="401"/>
      <c r="E44" s="1718"/>
      <c r="F44" s="1718"/>
      <c r="G44" s="1718"/>
      <c r="H44" s="1718"/>
      <c r="I44" s="532"/>
      <c r="J44" s="1718"/>
      <c r="K44" s="1888"/>
      <c r="L44" s="401"/>
      <c r="M44" s="401"/>
      <c r="O44" s="1085"/>
      <c r="P44" s="1094"/>
      <c r="Q44" s="1094"/>
      <c r="S44" s="258"/>
      <c r="T44" s="1319"/>
      <c r="U44" s="258"/>
      <c r="V44" s="244"/>
      <c r="W44" s="244"/>
      <c r="X44" s="244"/>
      <c r="Y44" s="244"/>
      <c r="Z44" s="244"/>
      <c r="AA44" s="244"/>
      <c r="AB44" s="244"/>
      <c r="AC44" s="244"/>
      <c r="AD44" s="258"/>
      <c r="AE44" s="239"/>
      <c r="AF44" s="467"/>
      <c r="AG44" s="401"/>
      <c r="AH44" s="401"/>
      <c r="AI44" s="401"/>
      <c r="AJ44" s="401"/>
      <c r="AL44" s="401"/>
      <c r="AM44" s="86"/>
      <c r="AN44" s="401"/>
      <c r="AO44" s="401"/>
      <c r="AP44" s="401"/>
    </row>
    <row r="45" spans="2:42" s="207" customFormat="1" ht="15.75" customHeight="1" thickTop="1" thickBot="1">
      <c r="B45" s="445" t="s">
        <v>6341</v>
      </c>
      <c r="C45" s="268"/>
      <c r="D45" s="1401"/>
      <c r="E45" s="1757"/>
      <c r="F45" s="1757"/>
      <c r="G45" s="1757"/>
      <c r="H45" s="1757"/>
      <c r="I45" s="532"/>
      <c r="J45" s="1888"/>
      <c r="K45" s="1888"/>
      <c r="L45" s="401"/>
      <c r="M45" s="401"/>
      <c r="O45" s="1085"/>
      <c r="P45" s="1094"/>
      <c r="Q45" s="1094"/>
      <c r="S45" s="258"/>
      <c r="T45" s="1319"/>
      <c r="U45" s="258"/>
      <c r="V45" s="244"/>
      <c r="W45" s="244"/>
      <c r="X45" s="244"/>
      <c r="Y45" s="244"/>
      <c r="Z45" s="244"/>
      <c r="AA45" s="244"/>
      <c r="AB45" s="244"/>
      <c r="AC45" s="244"/>
      <c r="AD45" s="258"/>
      <c r="AE45" s="239"/>
      <c r="AF45" s="445" t="s">
        <v>6341</v>
      </c>
      <c r="AG45" s="536"/>
      <c r="AH45" s="536"/>
      <c r="AI45" s="536"/>
      <c r="AJ45" s="536"/>
      <c r="AL45" s="86"/>
      <c r="AM45" s="86"/>
      <c r="AN45" s="401"/>
      <c r="AO45" s="401"/>
      <c r="AP45" s="401"/>
    </row>
    <row r="46" spans="2:42" s="207" customFormat="1" ht="15.75" customHeight="1" thickTop="1">
      <c r="B46" s="505" t="s">
        <v>6335</v>
      </c>
      <c r="C46" s="329" t="s">
        <v>682</v>
      </c>
      <c r="D46" s="329">
        <v>3</v>
      </c>
      <c r="E46" s="752"/>
      <c r="F46" s="752"/>
      <c r="G46" s="752"/>
      <c r="H46" s="752"/>
      <c r="I46" s="752"/>
      <c r="J46" s="752"/>
      <c r="K46" s="1722">
        <f t="shared" ref="K46:K51" si="39">IFERROR(SUM(E46:J46), 0)</f>
        <v>0</v>
      </c>
      <c r="L46" s="401"/>
      <c r="M46" s="401"/>
      <c r="O46" s="333" t="s">
        <v>10212</v>
      </c>
      <c r="P46" s="1094"/>
      <c r="Q46" s="335"/>
      <c r="S46" s="258"/>
      <c r="T46" s="1319" t="str">
        <f t="shared" ref="T46:T48" si="40">IF( SUM( V46:AC46 ) = 0, 0, $V$5 )</f>
        <v>Please complete all cells in row</v>
      </c>
      <c r="U46" s="258"/>
      <c r="V46" s="337">
        <f t="shared" ref="V46:V48" si="41" xml:space="preserve"> IF( ISNUMBER(E46 ), 0, 1 )</f>
        <v>1</v>
      </c>
      <c r="W46" s="337">
        <f t="shared" ref="W46:W48" si="42" xml:space="preserve"> IF( ISNUMBER(F46 ), 0, 1 )</f>
        <v>1</v>
      </c>
      <c r="X46" s="337">
        <f t="shared" ref="X46:X48" si="43" xml:space="preserve"> IF( ISNUMBER(G46 ), 0, 1 )</f>
        <v>1</v>
      </c>
      <c r="Y46" s="337">
        <f t="shared" ref="Y46:Y48" si="44" xml:space="preserve"> IF( ISNUMBER(H46 ), 0, 1 )</f>
        <v>1</v>
      </c>
      <c r="Z46" s="337">
        <f t="shared" ref="Z46:Z48" si="45" xml:space="preserve"> IF( ISNUMBER(I46 ), 0, 1 )</f>
        <v>1</v>
      </c>
      <c r="AA46" s="337">
        <f t="shared" ref="AA46:AA48" si="46" xml:space="preserve"> IF( ISNUMBER(J46 ), 0, 1 )</f>
        <v>1</v>
      </c>
      <c r="AB46" s="244"/>
      <c r="AC46" s="244"/>
      <c r="AD46" s="258"/>
      <c r="AE46" s="239"/>
      <c r="AF46" s="505" t="s">
        <v>6335</v>
      </c>
      <c r="AG46" s="975" t="s">
        <v>5794</v>
      </c>
      <c r="AH46" s="975" t="s">
        <v>5804</v>
      </c>
      <c r="AI46" s="975" t="s">
        <v>5814</v>
      </c>
      <c r="AJ46" s="975" t="s">
        <v>5824</v>
      </c>
      <c r="AK46" s="975" t="s">
        <v>10728</v>
      </c>
      <c r="AL46" s="975" t="s">
        <v>5834</v>
      </c>
      <c r="AM46" s="468" t="s">
        <v>5844</v>
      </c>
      <c r="AN46" s="401"/>
      <c r="AO46" s="401"/>
      <c r="AP46" s="401"/>
    </row>
    <row r="47" spans="2:42" s="207" customFormat="1" ht="15.75" customHeight="1">
      <c r="B47" s="514" t="s">
        <v>6337</v>
      </c>
      <c r="C47" s="338" t="s">
        <v>682</v>
      </c>
      <c r="D47" s="338">
        <v>3</v>
      </c>
      <c r="E47" s="755"/>
      <c r="F47" s="755"/>
      <c r="G47" s="755"/>
      <c r="H47" s="755"/>
      <c r="I47" s="755"/>
      <c r="J47" s="755"/>
      <c r="K47" s="1724">
        <f t="shared" si="39"/>
        <v>0</v>
      </c>
      <c r="L47" s="401"/>
      <c r="M47" s="401"/>
      <c r="O47" s="342" t="s">
        <v>10213</v>
      </c>
      <c r="P47" s="1094"/>
      <c r="Q47" s="343"/>
      <c r="S47" s="258"/>
      <c r="T47" s="1319" t="str">
        <f t="shared" si="40"/>
        <v>Please complete all cells in row</v>
      </c>
      <c r="U47" s="258"/>
      <c r="V47" s="337">
        <f t="shared" si="41"/>
        <v>1</v>
      </c>
      <c r="W47" s="337">
        <f t="shared" si="42"/>
        <v>1</v>
      </c>
      <c r="X47" s="337">
        <f t="shared" si="43"/>
        <v>1</v>
      </c>
      <c r="Y47" s="337">
        <f t="shared" si="44"/>
        <v>1</v>
      </c>
      <c r="Z47" s="337">
        <f t="shared" si="45"/>
        <v>1</v>
      </c>
      <c r="AA47" s="337">
        <f t="shared" si="46"/>
        <v>1</v>
      </c>
      <c r="AB47" s="244"/>
      <c r="AC47" s="244"/>
      <c r="AD47" s="258"/>
      <c r="AE47" s="239"/>
      <c r="AF47" s="514" t="s">
        <v>6337</v>
      </c>
      <c r="AG47" s="976" t="s">
        <v>5795</v>
      </c>
      <c r="AH47" s="976" t="s">
        <v>5805</v>
      </c>
      <c r="AI47" s="976" t="s">
        <v>5815</v>
      </c>
      <c r="AJ47" s="976" t="s">
        <v>5825</v>
      </c>
      <c r="AK47" s="976" t="s">
        <v>10729</v>
      </c>
      <c r="AL47" s="976" t="s">
        <v>5835</v>
      </c>
      <c r="AM47" s="963" t="s">
        <v>5845</v>
      </c>
      <c r="AN47" s="401"/>
      <c r="AO47" s="401"/>
      <c r="AP47" s="401"/>
    </row>
    <row r="48" spans="2:42" s="207" customFormat="1" ht="15.75" customHeight="1">
      <c r="B48" s="514" t="s">
        <v>9539</v>
      </c>
      <c r="C48" s="338" t="s">
        <v>682</v>
      </c>
      <c r="D48" s="338">
        <v>3</v>
      </c>
      <c r="E48" s="755"/>
      <c r="F48" s="755"/>
      <c r="G48" s="755"/>
      <c r="H48" s="755"/>
      <c r="I48" s="755"/>
      <c r="J48" s="755"/>
      <c r="K48" s="1724">
        <f t="shared" si="39"/>
        <v>0</v>
      </c>
      <c r="L48" s="401"/>
      <c r="M48" s="401"/>
      <c r="O48" s="342" t="s">
        <v>10214</v>
      </c>
      <c r="P48" s="1094"/>
      <c r="Q48" s="343"/>
      <c r="S48" s="258"/>
      <c r="T48" s="1319" t="str">
        <f t="shared" si="40"/>
        <v>Please complete all cells in row</v>
      </c>
      <c r="U48" s="258"/>
      <c r="V48" s="337">
        <f t="shared" si="41"/>
        <v>1</v>
      </c>
      <c r="W48" s="337">
        <f t="shared" si="42"/>
        <v>1</v>
      </c>
      <c r="X48" s="337">
        <f t="shared" si="43"/>
        <v>1</v>
      </c>
      <c r="Y48" s="337">
        <f t="shared" si="44"/>
        <v>1</v>
      </c>
      <c r="Z48" s="337">
        <f t="shared" si="45"/>
        <v>1</v>
      </c>
      <c r="AA48" s="337">
        <f t="shared" si="46"/>
        <v>1</v>
      </c>
      <c r="AB48" s="244"/>
      <c r="AC48" s="244"/>
      <c r="AD48" s="258"/>
      <c r="AE48" s="239"/>
      <c r="AF48" s="514" t="s">
        <v>10180</v>
      </c>
      <c r="AG48" s="976" t="s">
        <v>5796</v>
      </c>
      <c r="AH48" s="976" t="s">
        <v>5806</v>
      </c>
      <c r="AI48" s="976" t="s">
        <v>5816</v>
      </c>
      <c r="AJ48" s="976" t="s">
        <v>5826</v>
      </c>
      <c r="AK48" s="976" t="s">
        <v>10730</v>
      </c>
      <c r="AL48" s="976" t="s">
        <v>5836</v>
      </c>
      <c r="AM48" s="963" t="s">
        <v>5846</v>
      </c>
      <c r="AN48" s="401"/>
      <c r="AO48" s="401"/>
      <c r="AP48" s="401"/>
    </row>
    <row r="49" spans="1:42" s="207" customFormat="1" ht="15.75" customHeight="1">
      <c r="B49" s="514" t="s">
        <v>10181</v>
      </c>
      <c r="C49" s="338" t="s">
        <v>682</v>
      </c>
      <c r="D49" s="338">
        <v>3</v>
      </c>
      <c r="E49" s="1723">
        <f>IFERROR(SUM(E40:E43,E46:E48), 0)</f>
        <v>0</v>
      </c>
      <c r="F49" s="1723">
        <f>IFERROR(SUM(F40:F43,F46:F48), 0)</f>
        <v>0</v>
      </c>
      <c r="G49" s="1723">
        <f>IFERROR(SUM(G40:G43,G46:G48), 0)</f>
        <v>0</v>
      </c>
      <c r="H49" s="1723">
        <f>IFERROR(SUM(H40:H43,H46:H48), 0)</f>
        <v>0</v>
      </c>
      <c r="I49" s="1723">
        <f t="shared" ref="I49" si="47">IFERROR(SUM(I40:I43,I46:I48), 0)</f>
        <v>0</v>
      </c>
      <c r="J49" s="1723">
        <f>IFERROR(SUM(J40:J43,J46:J48), 0)</f>
        <v>0</v>
      </c>
      <c r="K49" s="1724">
        <f t="shared" si="39"/>
        <v>0</v>
      </c>
      <c r="L49" s="401"/>
      <c r="M49" s="401"/>
      <c r="O49" s="342" t="s">
        <v>10215</v>
      </c>
      <c r="P49" s="1094"/>
      <c r="Q49" s="343"/>
      <c r="S49" s="258"/>
      <c r="T49" s="1319"/>
      <c r="U49" s="258"/>
      <c r="V49" s="244"/>
      <c r="W49" s="244"/>
      <c r="X49" s="244"/>
      <c r="Y49" s="244"/>
      <c r="Z49" s="244"/>
      <c r="AA49" s="244"/>
      <c r="AB49" s="244"/>
      <c r="AC49" s="244"/>
      <c r="AD49" s="258"/>
      <c r="AE49" s="239"/>
      <c r="AF49" s="514" t="s">
        <v>10181</v>
      </c>
      <c r="AG49" s="735" t="s">
        <v>5797</v>
      </c>
      <c r="AH49" s="735" t="s">
        <v>5807</v>
      </c>
      <c r="AI49" s="735" t="s">
        <v>5817</v>
      </c>
      <c r="AJ49" s="735" t="s">
        <v>5827</v>
      </c>
      <c r="AK49" s="735" t="s">
        <v>10731</v>
      </c>
      <c r="AL49" s="735" t="s">
        <v>5837</v>
      </c>
      <c r="AM49" s="963" t="s">
        <v>5847</v>
      </c>
      <c r="AN49" s="401"/>
      <c r="AO49" s="401"/>
      <c r="AP49" s="401"/>
    </row>
    <row r="50" spans="1:42" s="207" customFormat="1" ht="15.75" customHeight="1">
      <c r="B50" s="514" t="s">
        <v>6342</v>
      </c>
      <c r="C50" s="338" t="s">
        <v>682</v>
      </c>
      <c r="D50" s="338">
        <v>3</v>
      </c>
      <c r="E50" s="755"/>
      <c r="F50" s="755"/>
      <c r="G50" s="755"/>
      <c r="H50" s="755"/>
      <c r="I50" s="755"/>
      <c r="J50" s="755"/>
      <c r="K50" s="1724">
        <f t="shared" si="39"/>
        <v>0</v>
      </c>
      <c r="L50" s="401"/>
      <c r="M50" s="401"/>
      <c r="O50" s="342" t="s">
        <v>10216</v>
      </c>
      <c r="P50" s="1094"/>
      <c r="Q50" s="343"/>
      <c r="S50" s="258"/>
      <c r="T50" s="1319" t="str">
        <f>IF( SUM( V50:AC50 ) = 0, 0, $V$5 )</f>
        <v>Please complete all cells in row</v>
      </c>
      <c r="U50" s="258"/>
      <c r="V50" s="337">
        <f t="shared" ref="V50" si="48" xml:space="preserve"> IF( ISNUMBER(E50 ), 0, 1 )</f>
        <v>1</v>
      </c>
      <c r="W50" s="337">
        <f t="shared" ref="W50" si="49" xml:space="preserve"> IF( ISNUMBER(F50 ), 0, 1 )</f>
        <v>1</v>
      </c>
      <c r="X50" s="337">
        <f t="shared" ref="X50" si="50" xml:space="preserve"> IF( ISNUMBER(G50 ), 0, 1 )</f>
        <v>1</v>
      </c>
      <c r="Y50" s="337">
        <f t="shared" ref="Y50" si="51" xml:space="preserve"> IF( ISNUMBER(H50 ), 0, 1 )</f>
        <v>1</v>
      </c>
      <c r="Z50" s="337">
        <f t="shared" ref="Z50" si="52" xml:space="preserve"> IF( ISNUMBER(I50 ), 0, 1 )</f>
        <v>1</v>
      </c>
      <c r="AA50" s="337">
        <f t="shared" ref="AA50" si="53" xml:space="preserve"> IF( ISNUMBER(J50 ), 0, 1 )</f>
        <v>1</v>
      </c>
      <c r="AB50" s="244"/>
      <c r="AC50" s="244"/>
      <c r="AD50" s="258"/>
      <c r="AE50" s="239"/>
      <c r="AF50" s="514" t="s">
        <v>6342</v>
      </c>
      <c r="AG50" s="976" t="s">
        <v>5798</v>
      </c>
      <c r="AH50" s="976" t="s">
        <v>5808</v>
      </c>
      <c r="AI50" s="976" t="s">
        <v>5818</v>
      </c>
      <c r="AJ50" s="976" t="s">
        <v>5828</v>
      </c>
      <c r="AK50" s="976" t="s">
        <v>10732</v>
      </c>
      <c r="AL50" s="976" t="s">
        <v>5838</v>
      </c>
      <c r="AM50" s="963" t="s">
        <v>5848</v>
      </c>
      <c r="AN50" s="401"/>
      <c r="AO50" s="401"/>
      <c r="AP50" s="401"/>
    </row>
    <row r="51" spans="1:42" s="207" customFormat="1" ht="15.75" customHeight="1" thickBot="1">
      <c r="B51" s="517" t="s">
        <v>9543</v>
      </c>
      <c r="C51" s="407" t="s">
        <v>682</v>
      </c>
      <c r="D51" s="407">
        <v>3</v>
      </c>
      <c r="E51" s="1715">
        <f>IFERROR(E49 + E50, 0)</f>
        <v>0</v>
      </c>
      <c r="F51" s="1715">
        <f t="shared" ref="F51:I51" si="54">IFERROR(F49 + F50, 0)</f>
        <v>0</v>
      </c>
      <c r="G51" s="1715">
        <f t="shared" si="54"/>
        <v>0</v>
      </c>
      <c r="H51" s="1715">
        <f t="shared" si="54"/>
        <v>0</v>
      </c>
      <c r="I51" s="1715">
        <f t="shared" si="54"/>
        <v>0</v>
      </c>
      <c r="J51" s="1715">
        <f>IFERROR(J49 + J50, 0)</f>
        <v>0</v>
      </c>
      <c r="K51" s="1725">
        <f t="shared" si="39"/>
        <v>0</v>
      </c>
      <c r="L51" s="401"/>
      <c r="M51" s="401"/>
      <c r="O51" s="408" t="s">
        <v>10217</v>
      </c>
      <c r="P51" s="1094"/>
      <c r="Q51" s="354"/>
      <c r="S51" s="258"/>
      <c r="T51" s="1319"/>
      <c r="U51" s="258"/>
      <c r="V51" s="244"/>
      <c r="W51" s="244"/>
      <c r="X51" s="244"/>
      <c r="Y51" s="244"/>
      <c r="Z51" s="244"/>
      <c r="AA51" s="244"/>
      <c r="AB51" s="244"/>
      <c r="AC51" s="244"/>
      <c r="AD51" s="258"/>
      <c r="AE51" s="239"/>
      <c r="AF51" s="517" t="s">
        <v>9543</v>
      </c>
      <c r="AG51" s="737" t="s">
        <v>5799</v>
      </c>
      <c r="AH51" s="737" t="s">
        <v>5809</v>
      </c>
      <c r="AI51" s="737" t="s">
        <v>5819</v>
      </c>
      <c r="AJ51" s="737" t="s">
        <v>5829</v>
      </c>
      <c r="AK51" s="737" t="s">
        <v>10733</v>
      </c>
      <c r="AL51" s="737" t="s">
        <v>5839</v>
      </c>
      <c r="AM51" s="469" t="s">
        <v>5849</v>
      </c>
      <c r="AN51" s="401"/>
      <c r="AO51" s="401"/>
      <c r="AP51" s="401"/>
    </row>
    <row r="52" spans="1:42" ht="15.75" customHeight="1" thickTop="1">
      <c r="A52" s="207"/>
      <c r="B52" s="110"/>
      <c r="C52" s="110"/>
      <c r="D52" s="110"/>
      <c r="E52" s="401"/>
      <c r="F52" s="401"/>
      <c r="G52" s="401"/>
      <c r="H52" s="401"/>
      <c r="I52" s="401"/>
      <c r="J52" s="401"/>
      <c r="K52" s="401"/>
      <c r="L52" s="401"/>
      <c r="M52" s="401"/>
      <c r="N52" s="207"/>
      <c r="O52" s="401"/>
      <c r="P52" s="1105"/>
      <c r="Q52" s="1094"/>
      <c r="R52" s="1094"/>
      <c r="S52" s="1094"/>
      <c r="T52" s="244"/>
      <c r="U52" s="1467"/>
      <c r="AD52" s="244"/>
    </row>
    <row r="53" spans="1:42" ht="15.75" customHeight="1">
      <c r="A53" s="207"/>
      <c r="B53" s="110"/>
      <c r="C53" s="110"/>
      <c r="D53" s="110"/>
      <c r="E53" s="110"/>
      <c r="F53" s="110"/>
      <c r="G53" s="110"/>
      <c r="H53" s="110"/>
      <c r="I53" s="110"/>
      <c r="J53" s="110"/>
      <c r="K53" s="210"/>
      <c r="L53" s="110"/>
      <c r="M53" s="207"/>
      <c r="N53" s="110"/>
      <c r="O53" s="86"/>
      <c r="P53" s="1094"/>
      <c r="Q53" s="1094"/>
      <c r="R53" s="1094"/>
      <c r="S53" s="766"/>
      <c r="T53" s="244"/>
      <c r="U53" s="244"/>
    </row>
    <row r="54" spans="1:42">
      <c r="A54" s="207"/>
      <c r="B54" s="207"/>
      <c r="C54" s="207"/>
      <c r="D54" s="207"/>
      <c r="E54" s="207"/>
      <c r="F54" s="207"/>
      <c r="G54" s="207"/>
      <c r="H54" s="207"/>
      <c r="I54" s="207"/>
      <c r="J54" s="207"/>
      <c r="K54" s="210"/>
      <c r="L54" s="207"/>
      <c r="M54" s="207"/>
      <c r="N54" s="207"/>
      <c r="O54" s="188"/>
      <c r="S54" s="766"/>
      <c r="T54" s="244"/>
      <c r="U54" s="244"/>
    </row>
    <row r="55" spans="1:42">
      <c r="A55" s="207"/>
      <c r="B55" s="207"/>
      <c r="C55" s="207"/>
      <c r="D55" s="207"/>
      <c r="E55" s="207"/>
      <c r="F55" s="207"/>
      <c r="G55" s="207"/>
      <c r="H55" s="207"/>
      <c r="I55" s="207"/>
      <c r="J55" s="207"/>
      <c r="K55" s="210"/>
      <c r="L55" s="207"/>
      <c r="M55" s="207"/>
      <c r="N55" s="207"/>
      <c r="O55" s="188"/>
      <c r="S55" s="766"/>
      <c r="T55" s="244"/>
      <c r="U55" s="244"/>
    </row>
  </sheetData>
  <sheetProtection formatColumns="0" formatRows="0"/>
  <dataConsolidate/>
  <mergeCells count="3">
    <mergeCell ref="B3:Q3"/>
    <mergeCell ref="AF3:AO3"/>
    <mergeCell ref="V4:AC4"/>
  </mergeCells>
  <conditionalFormatting sqref="T8:T51">
    <cfRule type="cellIs" dxfId="41" priority="1" operator="equal">
      <formula>0</formula>
    </cfRule>
  </conditionalFormatting>
  <dataValidations count="1">
    <dataValidation type="custom" allowBlank="1" showErrorMessage="1" errorTitle="Input Error" error="Please enter a numeric value." sqref="E8:G11 E14:G16 E18:G18 E24:K27 E40:J43 E50:J50 E46:J48 E30:K32 E34:K34">
      <formula1>ISNUMBER(E8)</formula1>
    </dataValidation>
  </dataValidations>
  <pageMargins left="0.7" right="0.7" top="0.75" bottom="0.75" header="0.3" footer="0.3"/>
  <pageSetup paperSize="8" scale="91" fitToHeight="0" orientation="portrait" r:id="rId1"/>
  <headerFooter>
    <oddHeader>&amp;L&amp;F&amp;CSheet: &amp;A&amp;ROFFICIAL</oddHeader>
    <oddFooter>&amp;LPrinted on: &amp;D at &amp;T&amp;CPage &amp;P of &amp;N&amp;ROfwat</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pageSetUpPr fitToPage="1"/>
  </sheetPr>
  <dimension ref="A1:AM57"/>
  <sheetViews>
    <sheetView showGridLines="0" zoomScale="70" zoomScaleNormal="70" zoomScaleSheetLayoutView="100" workbookViewId="0"/>
  </sheetViews>
  <sheetFormatPr defaultColWidth="9" defaultRowHeight="15.75"/>
  <cols>
    <col min="1" max="1" width="1.625" style="766" customWidth="1"/>
    <col min="2" max="2" width="63.75" style="766" customWidth="1"/>
    <col min="3" max="4" width="19.75" style="1404" bestFit="1" customWidth="1"/>
    <col min="5" max="12" width="12.5" style="766" customWidth="1"/>
    <col min="13" max="13" width="1.625" style="1507" customWidth="1"/>
    <col min="14" max="14" width="12.5" style="1507" customWidth="1"/>
    <col min="15" max="15" width="1.625" style="1499" customWidth="1"/>
    <col min="16" max="16" width="33.625" style="1499" customWidth="1"/>
    <col min="17" max="17" width="1.625" style="1499" customWidth="1"/>
    <col min="18" max="18" width="1.625" style="239" customWidth="1"/>
    <col min="19" max="19" width="21.125" style="766" customWidth="1"/>
    <col min="20" max="20" width="1.625" style="239" customWidth="1"/>
    <col min="21" max="28" width="9" style="766" hidden="1" customWidth="1"/>
    <col min="29" max="29" width="1.625" style="239" hidden="1" customWidth="1"/>
    <col min="30" max="30" width="1.625" style="239" customWidth="1"/>
    <col min="31" max="31" width="36.125" style="239" customWidth="1"/>
    <col min="32" max="38" width="16.625" style="239" customWidth="1"/>
    <col min="39" max="39" width="16.625" style="766" customWidth="1"/>
    <col min="40" max="40" width="1.625" style="766" customWidth="1"/>
    <col min="41" max="16384" width="9" style="766"/>
  </cols>
  <sheetData>
    <row r="1" spans="1:39" s="1459" customFormat="1" ht="30" customHeight="1">
      <c r="B1" s="1316" t="s">
        <v>669</v>
      </c>
      <c r="C1" s="1316"/>
      <c r="D1" s="1316"/>
      <c r="E1" s="1316"/>
      <c r="F1" s="1316"/>
      <c r="G1" s="1316"/>
      <c r="H1" s="1316"/>
      <c r="I1" s="1316"/>
      <c r="J1" s="1316"/>
      <c r="K1" s="1316"/>
      <c r="L1" s="1468"/>
      <c r="M1" s="1468"/>
      <c r="N1" s="1468"/>
      <c r="O1" s="1469"/>
      <c r="P1" s="1469"/>
      <c r="Q1" s="1469"/>
      <c r="R1" s="258"/>
      <c r="T1" s="258"/>
      <c r="AC1" s="258"/>
      <c r="AD1" s="1470"/>
      <c r="AE1" s="1316" t="s">
        <v>11001</v>
      </c>
      <c r="AF1" s="1316"/>
      <c r="AG1" s="1316"/>
      <c r="AH1" s="1316"/>
      <c r="AI1" s="1316"/>
      <c r="AJ1" s="1316"/>
      <c r="AK1" s="1316"/>
      <c r="AL1" s="1316"/>
      <c r="AM1" s="1316"/>
    </row>
    <row r="2" spans="1:39" s="1459" customFormat="1" ht="30" customHeight="1">
      <c r="B2" s="1316" t="str">
        <f>Validation!B4</f>
        <v>South Staffordshire Water</v>
      </c>
      <c r="C2" s="584"/>
      <c r="D2" s="584"/>
      <c r="E2" s="584"/>
      <c r="F2" s="584"/>
      <c r="G2" s="584"/>
      <c r="H2" s="584"/>
      <c r="I2" s="584"/>
      <c r="J2" s="584"/>
      <c r="K2" s="584"/>
      <c r="L2" s="1471"/>
      <c r="M2" s="1472"/>
      <c r="N2" s="1472"/>
      <c r="O2" s="1469"/>
      <c r="P2" s="1469"/>
      <c r="Q2" s="1469"/>
      <c r="R2" s="258"/>
      <c r="T2" s="258"/>
      <c r="AC2" s="258"/>
      <c r="AD2" s="1473"/>
      <c r="AE2" s="1316"/>
      <c r="AF2" s="584"/>
      <c r="AG2" s="584"/>
      <c r="AH2" s="584"/>
      <c r="AI2" s="584"/>
      <c r="AJ2" s="584"/>
      <c r="AK2" s="584"/>
      <c r="AL2" s="584"/>
      <c r="AM2" s="584"/>
    </row>
    <row r="3" spans="1:39" ht="45" customHeight="1">
      <c r="B3" s="2827" t="s">
        <v>17489</v>
      </c>
      <c r="C3" s="2827"/>
      <c r="D3" s="2827"/>
      <c r="E3" s="2827"/>
      <c r="F3" s="2827"/>
      <c r="G3" s="2827"/>
      <c r="H3" s="2827"/>
      <c r="I3" s="2827"/>
      <c r="J3" s="2827"/>
      <c r="K3" s="2827"/>
      <c r="L3" s="2827"/>
      <c r="M3" s="2827"/>
      <c r="N3" s="2827"/>
      <c r="O3" s="2827"/>
      <c r="P3" s="2827"/>
      <c r="Q3" s="1474"/>
      <c r="R3" s="258"/>
      <c r="S3" s="1327" t="s">
        <v>6027</v>
      </c>
      <c r="T3" s="258"/>
      <c r="AC3" s="258"/>
      <c r="AD3" s="322"/>
      <c r="AE3" s="2827" t="s">
        <v>17489</v>
      </c>
      <c r="AF3" s="2827"/>
      <c r="AG3" s="2827"/>
      <c r="AH3" s="2827"/>
      <c r="AI3" s="2827"/>
      <c r="AJ3" s="2827"/>
      <c r="AK3" s="2827"/>
      <c r="AL3" s="2827"/>
      <c r="AM3" s="2827"/>
    </row>
    <row r="4" spans="1:39" ht="15" customHeight="1" thickBot="1">
      <c r="B4" s="748"/>
      <c r="C4" s="748"/>
      <c r="D4" s="748"/>
      <c r="E4" s="748"/>
      <c r="F4" s="748"/>
      <c r="G4" s="748"/>
      <c r="H4" s="748"/>
      <c r="I4" s="748"/>
      <c r="J4" s="748"/>
      <c r="K4" s="748"/>
      <c r="L4" s="1475"/>
      <c r="M4" s="1476"/>
      <c r="N4" s="1476"/>
      <c r="O4" s="1474"/>
      <c r="P4" s="1474"/>
      <c r="Q4" s="1474"/>
      <c r="R4" s="258"/>
      <c r="T4" s="258"/>
      <c r="U4" s="2939" t="s">
        <v>6028</v>
      </c>
      <c r="V4" s="2939"/>
      <c r="W4" s="2939"/>
      <c r="X4" s="2939"/>
      <c r="Y4" s="2939"/>
      <c r="Z4" s="2939"/>
      <c r="AA4" s="2939"/>
      <c r="AB4" s="2939"/>
      <c r="AC4" s="258"/>
      <c r="AE4" s="748"/>
      <c r="AF4" s="748"/>
      <c r="AG4" s="748"/>
      <c r="AH4" s="748"/>
      <c r="AI4" s="748"/>
      <c r="AJ4" s="748"/>
      <c r="AK4" s="748"/>
      <c r="AL4" s="748"/>
      <c r="AM4" s="748"/>
    </row>
    <row r="5" spans="1:39" ht="30" customHeight="1" thickTop="1">
      <c r="A5" s="210"/>
      <c r="B5" s="2731" t="s">
        <v>6029</v>
      </c>
      <c r="C5" s="2712" t="s">
        <v>6030</v>
      </c>
      <c r="D5" s="2712" t="s">
        <v>5926</v>
      </c>
      <c r="E5" s="728" t="s">
        <v>10218</v>
      </c>
      <c r="F5" s="728" t="s">
        <v>10219</v>
      </c>
      <c r="G5" s="728" t="s">
        <v>10220</v>
      </c>
      <c r="H5" s="728" t="s">
        <v>6106</v>
      </c>
      <c r="I5" s="728" t="s">
        <v>10218</v>
      </c>
      <c r="J5" s="728" t="s">
        <v>10219</v>
      </c>
      <c r="K5" s="728" t="s">
        <v>10220</v>
      </c>
      <c r="L5" s="729" t="s">
        <v>6106</v>
      </c>
      <c r="M5" s="210"/>
      <c r="N5" s="2808" t="s">
        <v>6034</v>
      </c>
      <c r="O5" s="931"/>
      <c r="P5" s="2808" t="s">
        <v>6035</v>
      </c>
      <c r="Q5" s="931"/>
      <c r="R5" s="258"/>
      <c r="T5" s="258"/>
      <c r="U5" s="321" t="s">
        <v>6036</v>
      </c>
      <c r="AC5" s="258"/>
      <c r="AE5" s="2731" t="s">
        <v>6029</v>
      </c>
      <c r="AF5" s="728" t="s">
        <v>10218</v>
      </c>
      <c r="AG5" s="728" t="s">
        <v>10219</v>
      </c>
      <c r="AH5" s="728" t="s">
        <v>10220</v>
      </c>
      <c r="AI5" s="728" t="s">
        <v>6106</v>
      </c>
      <c r="AJ5" s="728" t="s">
        <v>10218</v>
      </c>
      <c r="AK5" s="728" t="s">
        <v>10219</v>
      </c>
      <c r="AL5" s="728" t="s">
        <v>10220</v>
      </c>
      <c r="AM5" s="729" t="s">
        <v>6106</v>
      </c>
    </row>
    <row r="6" spans="1:39" ht="30" customHeight="1" thickBot="1">
      <c r="A6" s="210"/>
      <c r="B6" s="2732"/>
      <c r="C6" s="2713"/>
      <c r="D6" s="2713"/>
      <c r="E6" s="323" t="s">
        <v>10221</v>
      </c>
      <c r="F6" s="323" t="s">
        <v>10221</v>
      </c>
      <c r="G6" s="323" t="s">
        <v>10221</v>
      </c>
      <c r="H6" s="323" t="s">
        <v>10221</v>
      </c>
      <c r="I6" s="323" t="s">
        <v>10222</v>
      </c>
      <c r="J6" s="323" t="s">
        <v>10222</v>
      </c>
      <c r="K6" s="323" t="s">
        <v>10222</v>
      </c>
      <c r="L6" s="730" t="s">
        <v>10222</v>
      </c>
      <c r="M6" s="210"/>
      <c r="N6" s="2810"/>
      <c r="O6" s="931"/>
      <c r="P6" s="2810"/>
      <c r="Q6" s="931"/>
      <c r="R6" s="258"/>
      <c r="T6" s="258"/>
      <c r="AC6" s="258"/>
      <c r="AE6" s="2732"/>
      <c r="AF6" s="323" t="s">
        <v>10221</v>
      </c>
      <c r="AG6" s="323" t="s">
        <v>10221</v>
      </c>
      <c r="AH6" s="323" t="s">
        <v>10221</v>
      </c>
      <c r="AI6" s="323" t="s">
        <v>10221</v>
      </c>
      <c r="AJ6" s="323" t="s">
        <v>10222</v>
      </c>
      <c r="AK6" s="323" t="s">
        <v>10222</v>
      </c>
      <c r="AL6" s="323" t="s">
        <v>10222</v>
      </c>
      <c r="AM6" s="730" t="s">
        <v>10222</v>
      </c>
    </row>
    <row r="7" spans="1:39" ht="15.75" customHeight="1" thickTop="1" thickBot="1">
      <c r="A7" s="210"/>
      <c r="B7" s="584"/>
      <c r="C7" s="268"/>
      <c r="D7" s="268"/>
      <c r="E7" s="584"/>
      <c r="F7" s="584"/>
      <c r="G7" s="584"/>
      <c r="H7" s="584"/>
      <c r="I7" s="584"/>
      <c r="J7" s="584"/>
      <c r="K7" s="584"/>
      <c r="L7" s="584"/>
      <c r="M7" s="210"/>
      <c r="N7" s="836"/>
      <c r="O7" s="931"/>
      <c r="P7" s="931"/>
      <c r="Q7" s="931"/>
      <c r="R7" s="258"/>
      <c r="T7" s="258"/>
      <c r="AC7" s="258"/>
      <c r="AE7" s="584"/>
      <c r="AF7" s="584"/>
      <c r="AG7" s="584"/>
      <c r="AH7" s="584"/>
      <c r="AI7" s="584"/>
      <c r="AJ7" s="584"/>
      <c r="AK7" s="584"/>
      <c r="AL7" s="584"/>
      <c r="AM7" s="584"/>
    </row>
    <row r="8" spans="1:39" ht="15.75" customHeight="1" thickTop="1" thickBot="1">
      <c r="A8" s="210"/>
      <c r="B8" s="445" t="s">
        <v>10223</v>
      </c>
      <c r="C8" s="268"/>
      <c r="D8" s="268"/>
      <c r="E8" s="536"/>
      <c r="F8" s="536"/>
      <c r="G8" s="536"/>
      <c r="H8" s="536"/>
      <c r="I8" s="536"/>
      <c r="J8" s="1233"/>
      <c r="K8" s="1233"/>
      <c r="L8" s="1233"/>
      <c r="M8" s="1477"/>
      <c r="N8" s="1478"/>
      <c r="O8" s="931"/>
      <c r="P8" s="931"/>
      <c r="Q8" s="931"/>
      <c r="R8" s="258"/>
      <c r="T8" s="258"/>
      <c r="AC8" s="258"/>
      <c r="AE8" s="445" t="s">
        <v>10223</v>
      </c>
      <c r="AF8" s="536"/>
      <c r="AG8" s="536"/>
      <c r="AH8" s="536"/>
      <c r="AI8" s="536"/>
      <c r="AJ8" s="536"/>
      <c r="AK8" s="1233"/>
      <c r="AL8" s="1233"/>
      <c r="AM8" s="1233"/>
    </row>
    <row r="9" spans="1:39" ht="15.75" customHeight="1" thickTop="1">
      <c r="A9" s="210"/>
      <c r="B9" s="505" t="s">
        <v>10224</v>
      </c>
      <c r="C9" s="329" t="s">
        <v>10225</v>
      </c>
      <c r="D9" s="329" t="s">
        <v>10225</v>
      </c>
      <c r="E9" s="1889"/>
      <c r="F9" s="1889"/>
      <c r="G9" s="1889"/>
      <c r="H9" s="1889"/>
      <c r="I9" s="1894"/>
      <c r="J9" s="1894"/>
      <c r="K9" s="1894"/>
      <c r="L9" s="778"/>
      <c r="M9" s="1477"/>
      <c r="N9" s="333" t="s">
        <v>10226</v>
      </c>
      <c r="O9" s="931"/>
      <c r="P9" s="335"/>
      <c r="Q9" s="931"/>
      <c r="R9" s="258"/>
      <c r="S9" s="1319" t="str">
        <f>IF( SUM( U9:AB9 ) = 0, 0, $U$5 )</f>
        <v>Please complete all cells in row</v>
      </c>
      <c r="T9" s="258"/>
      <c r="AB9" s="337">
        <f xml:space="preserve"> IF( ISNUMBER(L9 ), 0, 1 )</f>
        <v>1</v>
      </c>
      <c r="AC9" s="258"/>
      <c r="AE9" s="505" t="s">
        <v>10224</v>
      </c>
      <c r="AF9" s="1479"/>
      <c r="AG9" s="1479"/>
      <c r="AH9" s="1479"/>
      <c r="AI9" s="1479"/>
      <c r="AJ9" s="1479"/>
      <c r="AK9" s="1479"/>
      <c r="AL9" s="1479"/>
      <c r="AM9" s="778" t="s">
        <v>5895</v>
      </c>
    </row>
    <row r="10" spans="1:39" ht="15.75" customHeight="1">
      <c r="A10" s="210"/>
      <c r="B10" s="514" t="s">
        <v>10227</v>
      </c>
      <c r="C10" s="338" t="s">
        <v>10225</v>
      </c>
      <c r="D10" s="338" t="s">
        <v>10225</v>
      </c>
      <c r="E10" s="1890"/>
      <c r="F10" s="1890"/>
      <c r="G10" s="1890"/>
      <c r="H10" s="1891">
        <f>IFERROR(SUM(E10:G10), 0)</f>
        <v>0</v>
      </c>
      <c r="I10" s="339"/>
      <c r="J10" s="339"/>
      <c r="K10" s="339"/>
      <c r="L10" s="1724">
        <f>IFERROR(SUM(I10:K10), 0)</f>
        <v>0</v>
      </c>
      <c r="M10" s="1477"/>
      <c r="N10" s="342" t="s">
        <v>10228</v>
      </c>
      <c r="O10" s="931"/>
      <c r="P10" s="343"/>
      <c r="Q10" s="931"/>
      <c r="R10" s="258"/>
      <c r="S10" s="1319" t="str">
        <f t="shared" ref="S10:S14" si="0">IF( SUM( U10:AB10 ) = 0, 0, $U$5 )</f>
        <v>Please complete all cells in row</v>
      </c>
      <c r="T10" s="258"/>
      <c r="U10" s="337">
        <f t="shared" ref="U10" si="1" xml:space="preserve"> IF( ISNUMBER(E10 ), 0, 1 )</f>
        <v>1</v>
      </c>
      <c r="V10" s="337">
        <f t="shared" ref="V10" si="2" xml:space="preserve"> IF( ISNUMBER(F10 ), 0, 1 )</f>
        <v>1</v>
      </c>
      <c r="W10" s="337">
        <f t="shared" ref="W10" si="3" xml:space="preserve"> IF( ISNUMBER(G10 ), 0, 1 )</f>
        <v>1</v>
      </c>
      <c r="Y10" s="337">
        <f t="shared" ref="Y10:AA10" si="4" xml:space="preserve"> IF( ISNUMBER(I10 ), 0, 1 )</f>
        <v>1</v>
      </c>
      <c r="Z10" s="337">
        <f t="shared" si="4"/>
        <v>1</v>
      </c>
      <c r="AA10" s="337">
        <f t="shared" si="4"/>
        <v>1</v>
      </c>
      <c r="AC10" s="258"/>
      <c r="AE10" s="514" t="s">
        <v>10227</v>
      </c>
      <c r="AF10" s="1480" t="s">
        <v>5850</v>
      </c>
      <c r="AG10" s="1480" t="s">
        <v>5868</v>
      </c>
      <c r="AH10" s="1480" t="s">
        <v>5873</v>
      </c>
      <c r="AI10" s="1481" t="s">
        <v>5878</v>
      </c>
      <c r="AJ10" s="339" t="s">
        <v>5883</v>
      </c>
      <c r="AK10" s="339" t="s">
        <v>5887</v>
      </c>
      <c r="AL10" s="339" t="s">
        <v>5891</v>
      </c>
      <c r="AM10" s="963" t="s">
        <v>5896</v>
      </c>
    </row>
    <row r="11" spans="1:39" ht="15.75" customHeight="1">
      <c r="A11" s="210"/>
      <c r="B11" s="514" t="s">
        <v>10229</v>
      </c>
      <c r="C11" s="338" t="s">
        <v>10225</v>
      </c>
      <c r="D11" s="338" t="s">
        <v>10225</v>
      </c>
      <c r="E11" s="1890"/>
      <c r="F11" s="1890"/>
      <c r="G11" s="1890"/>
      <c r="H11" s="1891">
        <f>IFERROR(SUM(E11:G11), 0)</f>
        <v>0</v>
      </c>
      <c r="I11" s="339"/>
      <c r="J11" s="339"/>
      <c r="K11" s="339"/>
      <c r="L11" s="1724">
        <f>IFERROR(SUM(I11:K11), 0)</f>
        <v>0</v>
      </c>
      <c r="M11" s="1477"/>
      <c r="N11" s="342" t="s">
        <v>10230</v>
      </c>
      <c r="O11" s="931"/>
      <c r="P11" s="343"/>
      <c r="Q11" s="931"/>
      <c r="R11" s="258"/>
      <c r="S11" s="1319" t="str">
        <f t="shared" si="0"/>
        <v>Please complete all cells in row</v>
      </c>
      <c r="T11" s="258"/>
      <c r="U11" s="337">
        <f t="shared" ref="U11:U13" si="5" xml:space="preserve"> IF( ISNUMBER(E11 ), 0, 1 )</f>
        <v>1</v>
      </c>
      <c r="V11" s="337">
        <f t="shared" ref="V11:V13" si="6" xml:space="preserve"> IF( ISNUMBER(F11 ), 0, 1 )</f>
        <v>1</v>
      </c>
      <c r="W11" s="337">
        <f t="shared" ref="W11:W13" si="7" xml:space="preserve"> IF( ISNUMBER(G11 ), 0, 1 )</f>
        <v>1</v>
      </c>
      <c r="Y11" s="337">
        <f t="shared" ref="Y11:Y12" si="8" xml:space="preserve"> IF( ISNUMBER(I11 ), 0, 1 )</f>
        <v>1</v>
      </c>
      <c r="Z11" s="337">
        <f t="shared" ref="Z11:Z12" si="9" xml:space="preserve"> IF( ISNUMBER(J11 ), 0, 1 )</f>
        <v>1</v>
      </c>
      <c r="AA11" s="337">
        <f t="shared" ref="AA11:AA12" si="10" xml:space="preserve"> IF( ISNUMBER(K11 ), 0, 1 )</f>
        <v>1</v>
      </c>
      <c r="AC11" s="258"/>
      <c r="AE11" s="514" t="s">
        <v>10229</v>
      </c>
      <c r="AF11" s="1480" t="s">
        <v>5851</v>
      </c>
      <c r="AG11" s="1480" t="s">
        <v>5869</v>
      </c>
      <c r="AH11" s="1480" t="s">
        <v>5874</v>
      </c>
      <c r="AI11" s="1481" t="s">
        <v>5879</v>
      </c>
      <c r="AJ11" s="339" t="s">
        <v>5884</v>
      </c>
      <c r="AK11" s="339" t="s">
        <v>5888</v>
      </c>
      <c r="AL11" s="339" t="s">
        <v>5892</v>
      </c>
      <c r="AM11" s="963" t="s">
        <v>5897</v>
      </c>
    </row>
    <row r="12" spans="1:39" ht="15.75" customHeight="1">
      <c r="A12" s="210"/>
      <c r="B12" s="514" t="s">
        <v>10231</v>
      </c>
      <c r="C12" s="338" t="s">
        <v>10225</v>
      </c>
      <c r="D12" s="338" t="s">
        <v>10225</v>
      </c>
      <c r="E12" s="1890"/>
      <c r="F12" s="1890"/>
      <c r="G12" s="1890"/>
      <c r="H12" s="1891">
        <f>IFERROR(SUM(E12:G12), 0)</f>
        <v>0</v>
      </c>
      <c r="I12" s="339"/>
      <c r="J12" s="339"/>
      <c r="K12" s="339"/>
      <c r="L12" s="1724">
        <f>IFERROR(SUM(I12:K12), 0)</f>
        <v>0</v>
      </c>
      <c r="M12" s="1477"/>
      <c r="N12" s="342" t="s">
        <v>10232</v>
      </c>
      <c r="O12" s="931"/>
      <c r="P12" s="343"/>
      <c r="Q12" s="931"/>
      <c r="R12" s="258"/>
      <c r="S12" s="1319" t="str">
        <f t="shared" si="0"/>
        <v>Please complete all cells in row</v>
      </c>
      <c r="T12" s="258"/>
      <c r="U12" s="337">
        <f t="shared" si="5"/>
        <v>1</v>
      </c>
      <c r="V12" s="337">
        <f t="shared" si="6"/>
        <v>1</v>
      </c>
      <c r="W12" s="337">
        <f t="shared" si="7"/>
        <v>1</v>
      </c>
      <c r="Y12" s="337">
        <f t="shared" si="8"/>
        <v>1</v>
      </c>
      <c r="Z12" s="337">
        <f t="shared" si="9"/>
        <v>1</v>
      </c>
      <c r="AA12" s="337">
        <f t="shared" si="10"/>
        <v>1</v>
      </c>
      <c r="AC12" s="258"/>
      <c r="AE12" s="514" t="s">
        <v>10231</v>
      </c>
      <c r="AF12" s="1480" t="s">
        <v>5852</v>
      </c>
      <c r="AG12" s="1480" t="s">
        <v>5870</v>
      </c>
      <c r="AH12" s="1480" t="s">
        <v>5875</v>
      </c>
      <c r="AI12" s="1481" t="s">
        <v>5880</v>
      </c>
      <c r="AJ12" s="339" t="s">
        <v>5885</v>
      </c>
      <c r="AK12" s="339" t="s">
        <v>5889</v>
      </c>
      <c r="AL12" s="339" t="s">
        <v>5893</v>
      </c>
      <c r="AM12" s="963" t="s">
        <v>5898</v>
      </c>
    </row>
    <row r="13" spans="1:39" ht="15.75" customHeight="1">
      <c r="A13" s="210"/>
      <c r="B13" s="514" t="s">
        <v>10233</v>
      </c>
      <c r="C13" s="338" t="s">
        <v>10225</v>
      </c>
      <c r="D13" s="338" t="s">
        <v>10225</v>
      </c>
      <c r="E13" s="1890"/>
      <c r="F13" s="1890"/>
      <c r="G13" s="1890"/>
      <c r="H13" s="1891">
        <f>IFERROR(SUM(E13:G13), 0)</f>
        <v>0</v>
      </c>
      <c r="I13" s="2383"/>
      <c r="J13" s="2384"/>
      <c r="K13" s="2384"/>
      <c r="L13" s="1895"/>
      <c r="M13" s="1477"/>
      <c r="N13" s="342" t="s">
        <v>10234</v>
      </c>
      <c r="O13" s="931"/>
      <c r="P13" s="1485"/>
      <c r="Q13" s="931"/>
      <c r="R13" s="258"/>
      <c r="S13" s="1319" t="str">
        <f t="shared" si="0"/>
        <v>Please complete all cells in row</v>
      </c>
      <c r="T13" s="258"/>
      <c r="U13" s="337">
        <f t="shared" si="5"/>
        <v>1</v>
      </c>
      <c r="V13" s="337">
        <f t="shared" si="6"/>
        <v>1</v>
      </c>
      <c r="W13" s="337">
        <f t="shared" si="7"/>
        <v>1</v>
      </c>
      <c r="AC13" s="258"/>
      <c r="AE13" s="514" t="s">
        <v>10233</v>
      </c>
      <c r="AF13" s="1480" t="s">
        <v>5853</v>
      </c>
      <c r="AG13" s="1480" t="s">
        <v>5871</v>
      </c>
      <c r="AH13" s="1480" t="s">
        <v>5876</v>
      </c>
      <c r="AI13" s="1481" t="s">
        <v>5881</v>
      </c>
      <c r="AJ13" s="1482"/>
      <c r="AK13" s="1483"/>
      <c r="AL13" s="1483"/>
      <c r="AM13" s="1484"/>
    </row>
    <row r="14" spans="1:39" ht="15.75" customHeight="1" thickBot="1">
      <c r="A14" s="210"/>
      <c r="B14" s="517" t="s">
        <v>10235</v>
      </c>
      <c r="C14" s="407" t="s">
        <v>10225</v>
      </c>
      <c r="D14" s="407" t="s">
        <v>10225</v>
      </c>
      <c r="E14" s="1892"/>
      <c r="F14" s="1892"/>
      <c r="G14" s="1892"/>
      <c r="H14" s="1893">
        <f>IFERROR(SUM(E14:G14), 0)</f>
        <v>0</v>
      </c>
      <c r="I14" s="349"/>
      <c r="J14" s="349"/>
      <c r="K14" s="349"/>
      <c r="L14" s="1725">
        <f>IFERROR(SUM(I14:K14), 0)</f>
        <v>0</v>
      </c>
      <c r="M14" s="1477"/>
      <c r="N14" s="408" t="s">
        <v>10236</v>
      </c>
      <c r="O14" s="931"/>
      <c r="P14" s="354"/>
      <c r="Q14" s="931"/>
      <c r="R14" s="258"/>
      <c r="S14" s="1319" t="str">
        <f t="shared" si="0"/>
        <v>Please complete all cells in row</v>
      </c>
      <c r="T14" s="258"/>
      <c r="U14" s="337">
        <f t="shared" ref="U14" si="11" xml:space="preserve"> IF( ISNUMBER(E14 ), 0, 1 )</f>
        <v>1</v>
      </c>
      <c r="V14" s="337">
        <f t="shared" ref="V14" si="12" xml:space="preserve"> IF( ISNUMBER(F14 ), 0, 1 )</f>
        <v>1</v>
      </c>
      <c r="W14" s="337">
        <f t="shared" ref="W14" si="13" xml:space="preserve"> IF( ISNUMBER(G14 ), 0, 1 )</f>
        <v>1</v>
      </c>
      <c r="Y14" s="337">
        <f t="shared" ref="Y14" si="14" xml:space="preserve"> IF( ISNUMBER(I14 ), 0, 1 )</f>
        <v>1</v>
      </c>
      <c r="Z14" s="337">
        <f t="shared" ref="Z14" si="15" xml:space="preserve"> IF( ISNUMBER(J14 ), 0, 1 )</f>
        <v>1</v>
      </c>
      <c r="AA14" s="337">
        <f t="shared" ref="AA14" si="16" xml:space="preserve"> IF( ISNUMBER(K14 ), 0, 1 )</f>
        <v>1</v>
      </c>
      <c r="AC14" s="258"/>
      <c r="AE14" s="517" t="s">
        <v>10235</v>
      </c>
      <c r="AF14" s="1486" t="s">
        <v>5854</v>
      </c>
      <c r="AG14" s="1486" t="s">
        <v>5872</v>
      </c>
      <c r="AH14" s="1486" t="s">
        <v>5877</v>
      </c>
      <c r="AI14" s="1487" t="s">
        <v>5882</v>
      </c>
      <c r="AJ14" s="349" t="s">
        <v>5886</v>
      </c>
      <c r="AK14" s="349" t="s">
        <v>5890</v>
      </c>
      <c r="AL14" s="349" t="s">
        <v>5894</v>
      </c>
      <c r="AM14" s="469" t="s">
        <v>5899</v>
      </c>
    </row>
    <row r="15" spans="1:39" ht="15.75" customHeight="1" thickTop="1" thickBot="1">
      <c r="A15" s="210"/>
      <c r="B15" s="417"/>
      <c r="C15" s="83"/>
      <c r="D15" s="83"/>
      <c r="E15" s="83"/>
      <c r="F15" s="83"/>
      <c r="G15" s="83"/>
      <c r="H15" s="83"/>
      <c r="I15" s="83"/>
      <c r="J15" s="83"/>
      <c r="K15" s="83"/>
      <c r="L15" s="1477"/>
      <c r="M15" s="334"/>
      <c r="N15" s="334"/>
      <c r="O15" s="931"/>
      <c r="P15" s="1040"/>
      <c r="Q15" s="931"/>
      <c r="R15" s="258"/>
      <c r="T15" s="258"/>
      <c r="AC15" s="258"/>
      <c r="AE15" s="417"/>
      <c r="AF15" s="83"/>
      <c r="AG15" s="83"/>
      <c r="AH15" s="83"/>
      <c r="AI15" s="83"/>
      <c r="AJ15" s="83"/>
      <c r="AK15" s="83"/>
      <c r="AL15" s="83"/>
      <c r="AM15" s="1477"/>
    </row>
    <row r="16" spans="1:39" ht="15.75" customHeight="1" thickTop="1" thickBot="1">
      <c r="A16" s="210"/>
      <c r="B16" s="1270" t="s">
        <v>10237</v>
      </c>
      <c r="C16" s="1271" t="s">
        <v>678</v>
      </c>
      <c r="D16" s="1271" t="s">
        <v>5926</v>
      </c>
      <c r="E16" s="1488" t="s">
        <v>10238</v>
      </c>
      <c r="F16" s="83"/>
      <c r="G16" s="83"/>
      <c r="H16" s="83"/>
      <c r="I16" s="83"/>
      <c r="J16" s="83"/>
      <c r="K16" s="83"/>
      <c r="L16" s="1477"/>
      <c r="M16" s="334"/>
      <c r="N16" s="334"/>
      <c r="O16" s="931"/>
      <c r="P16" s="1040"/>
      <c r="Q16" s="931"/>
      <c r="R16" s="258"/>
      <c r="T16" s="258"/>
      <c r="AC16" s="258"/>
      <c r="AE16" s="1270" t="s">
        <v>10237</v>
      </c>
      <c r="AF16" s="1488" t="s">
        <v>10238</v>
      </c>
      <c r="AG16" s="83"/>
      <c r="AH16" s="83"/>
      <c r="AI16" s="83"/>
      <c r="AJ16" s="83"/>
      <c r="AK16" s="83"/>
      <c r="AL16" s="83"/>
      <c r="AM16" s="1477"/>
    </row>
    <row r="17" spans="1:39" ht="15.75" customHeight="1" thickTop="1" thickBot="1">
      <c r="A17" s="210"/>
      <c r="B17" s="1683" t="s">
        <v>10239</v>
      </c>
      <c r="C17" s="329" t="s">
        <v>682</v>
      </c>
      <c r="D17" s="329">
        <v>3</v>
      </c>
      <c r="E17" s="778"/>
      <c r="F17" s="83"/>
      <c r="G17" s="83"/>
      <c r="H17" s="83"/>
      <c r="I17" s="83"/>
      <c r="J17" s="83"/>
      <c r="K17" s="83"/>
      <c r="L17" s="1477"/>
      <c r="M17" s="334"/>
      <c r="N17" s="333" t="s">
        <v>10240</v>
      </c>
      <c r="O17" s="931"/>
      <c r="P17" s="335"/>
      <c r="Q17" s="931"/>
      <c r="R17" s="258"/>
      <c r="S17" s="1319" t="str">
        <f t="shared" ref="S17:S21" si="17">IF( SUM( U17:AB17 ) = 0, 0, $U$5 )</f>
        <v>Please complete all cells in row</v>
      </c>
      <c r="T17" s="258"/>
      <c r="U17" s="337">
        <f t="shared" ref="U17:U24" si="18" xml:space="preserve"> IF( ISNUMBER(E17 ), 0, 1 )</f>
        <v>1</v>
      </c>
      <c r="AC17" s="258"/>
      <c r="AE17" s="1489" t="s">
        <v>10239</v>
      </c>
      <c r="AF17" s="1490" t="s">
        <v>5855</v>
      </c>
      <c r="AG17" s="83"/>
      <c r="AH17" s="83"/>
      <c r="AI17" s="83"/>
      <c r="AJ17" s="83"/>
      <c r="AK17" s="83"/>
      <c r="AL17" s="83"/>
      <c r="AM17" s="1477"/>
    </row>
    <row r="18" spans="1:39" ht="15.75" customHeight="1" thickTop="1">
      <c r="A18" s="210"/>
      <c r="B18" s="1682" t="s">
        <v>10241</v>
      </c>
      <c r="C18" s="338" t="s">
        <v>682</v>
      </c>
      <c r="D18" s="338">
        <v>3</v>
      </c>
      <c r="E18" s="457"/>
      <c r="F18" s="83"/>
      <c r="G18" s="83"/>
      <c r="H18" s="83"/>
      <c r="I18" s="83"/>
      <c r="J18" s="83"/>
      <c r="K18" s="83"/>
      <c r="L18" s="1477"/>
      <c r="M18" s="334"/>
      <c r="N18" s="342" t="s">
        <v>10242</v>
      </c>
      <c r="O18" s="931"/>
      <c r="P18" s="343"/>
      <c r="Q18" s="931"/>
      <c r="R18" s="258"/>
      <c r="S18" s="1319" t="str">
        <f t="shared" si="17"/>
        <v>Please complete all cells in row</v>
      </c>
      <c r="T18" s="258"/>
      <c r="U18" s="337">
        <f t="shared" si="18"/>
        <v>1</v>
      </c>
      <c r="AC18" s="258"/>
      <c r="AE18" s="505" t="s">
        <v>10241</v>
      </c>
      <c r="AF18" s="778" t="s">
        <v>5856</v>
      </c>
      <c r="AG18" s="83"/>
      <c r="AH18" s="83"/>
      <c r="AI18" s="83"/>
      <c r="AJ18" s="83"/>
      <c r="AK18" s="83"/>
      <c r="AL18" s="83"/>
      <c r="AM18" s="1477"/>
    </row>
    <row r="19" spans="1:39" ht="15.75" customHeight="1">
      <c r="A19" s="210"/>
      <c r="B19" s="1682" t="s">
        <v>10243</v>
      </c>
      <c r="C19" s="338" t="s">
        <v>682</v>
      </c>
      <c r="D19" s="338">
        <v>3</v>
      </c>
      <c r="E19" s="457"/>
      <c r="F19" s="83"/>
      <c r="G19" s="83"/>
      <c r="H19" s="83"/>
      <c r="I19" s="83"/>
      <c r="J19" s="83"/>
      <c r="K19" s="83"/>
      <c r="L19" s="1477"/>
      <c r="M19" s="334"/>
      <c r="N19" s="342" t="s">
        <v>10244</v>
      </c>
      <c r="O19" s="931"/>
      <c r="P19" s="343"/>
      <c r="Q19" s="931"/>
      <c r="R19" s="258"/>
      <c r="S19" s="1319" t="str">
        <f t="shared" si="17"/>
        <v>Please complete all cells in row</v>
      </c>
      <c r="T19" s="258"/>
      <c r="U19" s="337">
        <f t="shared" si="18"/>
        <v>1</v>
      </c>
      <c r="AC19" s="258"/>
      <c r="AE19" s="514" t="s">
        <v>10243</v>
      </c>
      <c r="AF19" s="457" t="s">
        <v>5857</v>
      </c>
      <c r="AG19" s="83"/>
      <c r="AH19" s="83"/>
      <c r="AI19" s="83"/>
      <c r="AJ19" s="83"/>
      <c r="AK19" s="83"/>
      <c r="AL19" s="83"/>
      <c r="AM19" s="1477"/>
    </row>
    <row r="20" spans="1:39" ht="15.75" customHeight="1">
      <c r="A20" s="210"/>
      <c r="B20" s="1682" t="s">
        <v>10245</v>
      </c>
      <c r="C20" s="338" t="s">
        <v>682</v>
      </c>
      <c r="D20" s="338">
        <v>3</v>
      </c>
      <c r="E20" s="457"/>
      <c r="F20" s="83"/>
      <c r="G20" s="83"/>
      <c r="H20" s="83"/>
      <c r="I20" s="83"/>
      <c r="J20" s="83"/>
      <c r="K20" s="83"/>
      <c r="L20" s="1477"/>
      <c r="M20" s="334"/>
      <c r="N20" s="342" t="s">
        <v>10246</v>
      </c>
      <c r="O20" s="931"/>
      <c r="P20" s="343"/>
      <c r="Q20" s="931"/>
      <c r="R20" s="258"/>
      <c r="S20" s="1319" t="str">
        <f t="shared" si="17"/>
        <v>Please complete all cells in row</v>
      </c>
      <c r="T20" s="258"/>
      <c r="U20" s="337">
        <f t="shared" si="18"/>
        <v>1</v>
      </c>
      <c r="AC20" s="258"/>
      <c r="AE20" s="514" t="s">
        <v>10245</v>
      </c>
      <c r="AF20" s="457" t="s">
        <v>5858</v>
      </c>
      <c r="AG20" s="83"/>
      <c r="AH20" s="83"/>
      <c r="AI20" s="83"/>
      <c r="AJ20" s="83"/>
      <c r="AK20" s="83"/>
      <c r="AL20" s="83"/>
      <c r="AM20" s="1477"/>
    </row>
    <row r="21" spans="1:39" ht="15.75" customHeight="1">
      <c r="A21" s="210"/>
      <c r="B21" s="1682" t="s">
        <v>10247</v>
      </c>
      <c r="C21" s="338" t="s">
        <v>682</v>
      </c>
      <c r="D21" s="338">
        <v>3</v>
      </c>
      <c r="E21" s="457"/>
      <c r="F21" s="83"/>
      <c r="G21" s="83"/>
      <c r="H21" s="83"/>
      <c r="I21" s="83"/>
      <c r="J21" s="83"/>
      <c r="K21" s="83"/>
      <c r="L21" s="1477"/>
      <c r="M21" s="334"/>
      <c r="N21" s="342" t="s">
        <v>10248</v>
      </c>
      <c r="O21" s="931"/>
      <c r="P21" s="343"/>
      <c r="Q21" s="931"/>
      <c r="R21" s="258"/>
      <c r="S21" s="1319" t="str">
        <f t="shared" si="17"/>
        <v>Please complete all cells in row</v>
      </c>
      <c r="T21" s="258"/>
      <c r="U21" s="337">
        <f t="shared" si="18"/>
        <v>1</v>
      </c>
      <c r="AC21" s="258"/>
      <c r="AD21" s="322"/>
      <c r="AE21" s="514" t="s">
        <v>10247</v>
      </c>
      <c r="AF21" s="457" t="s">
        <v>5859</v>
      </c>
      <c r="AG21" s="83"/>
      <c r="AH21" s="83"/>
      <c r="AI21" s="83"/>
      <c r="AJ21" s="83"/>
      <c r="AK21" s="83"/>
      <c r="AL21" s="83"/>
      <c r="AM21" s="1477"/>
    </row>
    <row r="22" spans="1:39" ht="15.75" customHeight="1">
      <c r="A22" s="210"/>
      <c r="B22" s="1682" t="s">
        <v>10249</v>
      </c>
      <c r="C22" s="338" t="s">
        <v>682</v>
      </c>
      <c r="D22" s="338">
        <v>3</v>
      </c>
      <c r="E22" s="1724">
        <f>IFERROR(SUM(E17:E21), 0)</f>
        <v>0</v>
      </c>
      <c r="F22" s="83"/>
      <c r="G22" s="83"/>
      <c r="H22" s="83"/>
      <c r="I22" s="83"/>
      <c r="J22" s="83"/>
      <c r="K22" s="83"/>
      <c r="L22" s="1477"/>
      <c r="M22" s="334"/>
      <c r="N22" s="342" t="s">
        <v>10250</v>
      </c>
      <c r="O22" s="931"/>
      <c r="P22" s="343"/>
      <c r="Q22" s="931"/>
      <c r="R22" s="258"/>
      <c r="T22" s="258"/>
      <c r="AC22" s="258"/>
      <c r="AD22" s="322"/>
      <c r="AE22" s="514" t="s">
        <v>10249</v>
      </c>
      <c r="AF22" s="963" t="s">
        <v>5860</v>
      </c>
      <c r="AG22" s="83"/>
      <c r="AH22" s="83"/>
      <c r="AI22" s="83"/>
      <c r="AJ22" s="83"/>
      <c r="AK22" s="83"/>
      <c r="AL22" s="83"/>
      <c r="AM22" s="1477"/>
    </row>
    <row r="23" spans="1:39" ht="32.25" customHeight="1">
      <c r="A23" s="210"/>
      <c r="B23" s="1682" t="s">
        <v>10251</v>
      </c>
      <c r="C23" s="338" t="s">
        <v>1083</v>
      </c>
      <c r="D23" s="338">
        <v>0</v>
      </c>
      <c r="E23" s="1491"/>
      <c r="F23" s="83"/>
      <c r="G23" s="83"/>
      <c r="H23" s="83"/>
      <c r="I23" s="83"/>
      <c r="J23" s="83"/>
      <c r="K23" s="83"/>
      <c r="L23" s="1477"/>
      <c r="M23" s="334"/>
      <c r="N23" s="342" t="s">
        <v>10252</v>
      </c>
      <c r="O23" s="931"/>
      <c r="P23" s="343"/>
      <c r="Q23" s="931"/>
      <c r="R23" s="258"/>
      <c r="S23" s="1319" t="str">
        <f t="shared" ref="S23:S24" si="19">IF( SUM( U23:AB23 ) = 0, 0, $U$5 )</f>
        <v>Please complete all cells in row</v>
      </c>
      <c r="T23" s="258"/>
      <c r="U23" s="337">
        <f t="shared" si="18"/>
        <v>1</v>
      </c>
      <c r="AC23" s="258"/>
      <c r="AD23" s="322"/>
      <c r="AE23" s="514" t="s">
        <v>10251</v>
      </c>
      <c r="AF23" s="1491" t="s">
        <v>5861</v>
      </c>
      <c r="AG23" s="83"/>
      <c r="AH23" s="83"/>
      <c r="AI23" s="83"/>
      <c r="AJ23" s="83"/>
      <c r="AK23" s="83"/>
      <c r="AL23" s="83"/>
      <c r="AM23" s="1477"/>
    </row>
    <row r="24" spans="1:39" ht="32.25" customHeight="1" thickBot="1">
      <c r="A24" s="210"/>
      <c r="B24" s="1684" t="s">
        <v>10253</v>
      </c>
      <c r="C24" s="407" t="s">
        <v>682</v>
      </c>
      <c r="D24" s="407">
        <v>3</v>
      </c>
      <c r="E24" s="779"/>
      <c r="F24" s="83"/>
      <c r="G24" s="83"/>
      <c r="H24" s="83"/>
      <c r="I24" s="83"/>
      <c r="J24" s="83"/>
      <c r="K24" s="83"/>
      <c r="L24" s="1477"/>
      <c r="M24" s="334"/>
      <c r="N24" s="408" t="s">
        <v>10254</v>
      </c>
      <c r="O24" s="931"/>
      <c r="P24" s="354"/>
      <c r="Q24" s="931"/>
      <c r="R24" s="258"/>
      <c r="S24" s="1319" t="str">
        <f t="shared" si="19"/>
        <v>Please complete all cells in row</v>
      </c>
      <c r="T24" s="258"/>
      <c r="U24" s="337">
        <f t="shared" si="18"/>
        <v>1</v>
      </c>
      <c r="AC24" s="258"/>
      <c r="AD24" s="322"/>
      <c r="AE24" s="517" t="s">
        <v>10253</v>
      </c>
      <c r="AF24" s="779" t="s">
        <v>5862</v>
      </c>
      <c r="AG24" s="83"/>
      <c r="AH24" s="83"/>
      <c r="AI24" s="83"/>
      <c r="AJ24" s="83"/>
      <c r="AK24" s="83"/>
      <c r="AL24" s="83"/>
      <c r="AM24" s="1477"/>
    </row>
    <row r="25" spans="1:39" ht="15.75" customHeight="1" thickTop="1" thickBot="1">
      <c r="A25" s="210"/>
      <c r="B25" s="1492"/>
      <c r="C25" s="1493"/>
      <c r="D25" s="1493"/>
      <c r="E25" s="1494"/>
      <c r="F25" s="1494"/>
      <c r="G25" s="1494"/>
      <c r="H25" s="1494"/>
      <c r="I25" s="1494"/>
      <c r="J25" s="1494"/>
      <c r="K25" s="1494"/>
      <c r="L25" s="1477"/>
      <c r="M25" s="268"/>
      <c r="N25" s="268"/>
      <c r="O25" s="931"/>
      <c r="P25" s="1040"/>
      <c r="Q25" s="931"/>
      <c r="R25" s="258"/>
      <c r="T25" s="258"/>
      <c r="AC25" s="258"/>
      <c r="AD25" s="322"/>
      <c r="AE25" s="1492"/>
      <c r="AF25" s="1494"/>
      <c r="AG25" s="1494"/>
      <c r="AH25" s="1494"/>
      <c r="AI25" s="1494"/>
      <c r="AJ25" s="1494"/>
      <c r="AK25" s="1494"/>
      <c r="AL25" s="1494"/>
      <c r="AM25" s="1477"/>
    </row>
    <row r="26" spans="1:39" ht="32.25" customHeight="1" thickTop="1" thickBot="1">
      <c r="A26" s="210"/>
      <c r="B26" s="1495" t="s">
        <v>10255</v>
      </c>
      <c r="C26" s="1493"/>
      <c r="D26" s="1493"/>
      <c r="E26" s="1494"/>
      <c r="F26" s="1494"/>
      <c r="G26" s="1494"/>
      <c r="H26" s="1494"/>
      <c r="I26" s="1494"/>
      <c r="J26" s="1494"/>
      <c r="K26" s="1494"/>
      <c r="L26" s="1477"/>
      <c r="M26" s="268"/>
      <c r="N26" s="268"/>
      <c r="O26" s="931"/>
      <c r="P26" s="1040"/>
      <c r="Q26" s="931"/>
      <c r="R26" s="258"/>
      <c r="T26" s="258"/>
      <c r="AC26" s="258"/>
      <c r="AD26" s="322"/>
      <c r="AE26" s="1495" t="s">
        <v>10256</v>
      </c>
      <c r="AF26" s="1494"/>
      <c r="AG26" s="1494"/>
      <c r="AH26" s="1494"/>
      <c r="AI26" s="1494"/>
      <c r="AJ26" s="1494"/>
      <c r="AK26" s="1494"/>
      <c r="AL26" s="1494"/>
      <c r="AM26" s="1477"/>
    </row>
    <row r="27" spans="1:39" ht="15.75" customHeight="1" thickTop="1" thickBot="1">
      <c r="A27" s="210"/>
      <c r="B27" s="1492"/>
      <c r="C27" s="268"/>
      <c r="D27" s="268"/>
      <c r="E27" s="268"/>
      <c r="F27" s="268"/>
      <c r="G27" s="268"/>
      <c r="H27" s="268"/>
      <c r="I27" s="1494"/>
      <c r="J27" s="1494"/>
      <c r="K27" s="1494"/>
      <c r="L27" s="1477"/>
      <c r="M27" s="1496"/>
      <c r="N27" s="1496"/>
      <c r="O27" s="931"/>
      <c r="P27" s="1040"/>
      <c r="Q27" s="931"/>
      <c r="R27" s="258"/>
      <c r="T27" s="258"/>
      <c r="AC27" s="258"/>
      <c r="AD27" s="322"/>
      <c r="AE27" s="1492"/>
      <c r="AF27" s="268"/>
      <c r="AG27" s="268"/>
      <c r="AH27" s="268"/>
      <c r="AI27" s="268"/>
      <c r="AJ27" s="1494"/>
      <c r="AK27" s="1494"/>
      <c r="AL27" s="1494"/>
      <c r="AM27" s="1477"/>
    </row>
    <row r="28" spans="1:39" ht="15.75" customHeight="1" thickTop="1" thickBot="1">
      <c r="A28" s="210"/>
      <c r="B28" s="1270" t="s">
        <v>10257</v>
      </c>
      <c r="C28" s="1271" t="s">
        <v>678</v>
      </c>
      <c r="D28" s="1271" t="s">
        <v>5926</v>
      </c>
      <c r="E28" s="1488" t="s">
        <v>10238</v>
      </c>
      <c r="F28" s="536"/>
      <c r="G28" s="1494"/>
      <c r="H28" s="1233"/>
      <c r="I28" s="1233"/>
      <c r="J28" s="1233"/>
      <c r="K28" s="1233"/>
      <c r="L28" s="1477"/>
      <c r="M28" s="1496"/>
      <c r="N28" s="1496"/>
      <c r="O28" s="931"/>
      <c r="P28" s="1040"/>
      <c r="Q28" s="931"/>
      <c r="R28" s="258"/>
      <c r="T28" s="258"/>
      <c r="AC28" s="258"/>
      <c r="AE28" s="1270" t="s">
        <v>10258</v>
      </c>
      <c r="AF28" s="1488" t="s">
        <v>10238</v>
      </c>
      <c r="AG28" s="536"/>
      <c r="AH28" s="1494"/>
      <c r="AI28" s="1233"/>
      <c r="AJ28" s="1233"/>
      <c r="AK28" s="1233"/>
      <c r="AL28" s="1233"/>
      <c r="AM28" s="1477"/>
    </row>
    <row r="29" spans="1:39" ht="32.25" customHeight="1" thickTop="1" thickBot="1">
      <c r="A29" s="210"/>
      <c r="B29" s="1683" t="s">
        <v>10259</v>
      </c>
      <c r="C29" s="329" t="s">
        <v>5864</v>
      </c>
      <c r="D29" s="329">
        <v>0</v>
      </c>
      <c r="E29" s="1896"/>
      <c r="F29" s="83"/>
      <c r="G29" s="1494"/>
      <c r="H29" s="1494"/>
      <c r="I29" s="1494"/>
      <c r="J29" s="1494"/>
      <c r="K29" s="1494"/>
      <c r="L29" s="1477"/>
      <c r="M29" s="184"/>
      <c r="N29" s="1111" t="s">
        <v>10260</v>
      </c>
      <c r="O29" s="931"/>
      <c r="P29" s="335"/>
      <c r="Q29" s="931"/>
      <c r="R29" s="258"/>
      <c r="S29" s="1319" t="str">
        <f t="shared" ref="S29:S31" si="20">IF( SUM( U29:AB29 ) = 0, 0, $U$5 )</f>
        <v>Please complete all cells in row</v>
      </c>
      <c r="T29" s="258"/>
      <c r="U29" s="337">
        <f t="shared" ref="U29:U31" si="21" xml:space="preserve"> IF( ISNUMBER(E29 ), 0, 1 )</f>
        <v>1</v>
      </c>
      <c r="AC29" s="258"/>
      <c r="AD29" s="322"/>
      <c r="AE29" s="1489" t="s">
        <v>10259</v>
      </c>
      <c r="AF29" s="1497" t="s">
        <v>5863</v>
      </c>
      <c r="AG29" s="83"/>
      <c r="AH29" s="1494"/>
      <c r="AI29" s="1494"/>
      <c r="AJ29" s="1494"/>
      <c r="AK29" s="1494"/>
      <c r="AL29" s="1494"/>
      <c r="AM29" s="1477"/>
    </row>
    <row r="30" spans="1:39" ht="32.25" customHeight="1" thickTop="1">
      <c r="A30" s="210"/>
      <c r="B30" s="1682" t="s">
        <v>10261</v>
      </c>
      <c r="C30" s="338" t="s">
        <v>5866</v>
      </c>
      <c r="D30" s="338">
        <v>0</v>
      </c>
      <c r="E30" s="1897"/>
      <c r="F30" s="83"/>
      <c r="G30" s="1494"/>
      <c r="H30" s="1494"/>
      <c r="I30" s="1494"/>
      <c r="J30" s="1494"/>
      <c r="K30" s="1494"/>
      <c r="L30" s="1477"/>
      <c r="M30" s="184"/>
      <c r="N30" s="1112" t="s">
        <v>10262</v>
      </c>
      <c r="O30" s="931"/>
      <c r="P30" s="343"/>
      <c r="Q30" s="931"/>
      <c r="R30" s="258"/>
      <c r="S30" s="1319" t="str">
        <f t="shared" si="20"/>
        <v>Please complete all cells in row</v>
      </c>
      <c r="T30" s="258"/>
      <c r="U30" s="337">
        <f t="shared" si="21"/>
        <v>1</v>
      </c>
      <c r="AC30" s="258"/>
      <c r="AD30" s="322"/>
      <c r="AE30" s="505" t="s">
        <v>10261</v>
      </c>
      <c r="AF30" s="1498" t="s">
        <v>5865</v>
      </c>
      <c r="AG30" s="83"/>
      <c r="AH30" s="1494"/>
      <c r="AI30" s="1494"/>
      <c r="AJ30" s="1494"/>
      <c r="AK30" s="1494"/>
      <c r="AL30" s="1494"/>
      <c r="AM30" s="1477"/>
    </row>
    <row r="31" spans="1:39" ht="32.25" customHeight="1" thickBot="1">
      <c r="A31" s="210"/>
      <c r="B31" s="1684" t="s">
        <v>10263</v>
      </c>
      <c r="C31" s="407" t="s">
        <v>682</v>
      </c>
      <c r="D31" s="407">
        <v>3</v>
      </c>
      <c r="E31" s="779"/>
      <c r="F31" s="83"/>
      <c r="G31" s="1494"/>
      <c r="H31" s="1494"/>
      <c r="I31" s="1494"/>
      <c r="J31" s="1494"/>
      <c r="K31" s="1494"/>
      <c r="L31" s="1477"/>
      <c r="M31" s="184"/>
      <c r="N31" s="1114" t="s">
        <v>10264</v>
      </c>
      <c r="O31" s="931"/>
      <c r="P31" s="354"/>
      <c r="Q31" s="931"/>
      <c r="R31" s="258"/>
      <c r="S31" s="1319" t="str">
        <f t="shared" si="20"/>
        <v>Please complete all cells in row</v>
      </c>
      <c r="T31" s="258"/>
      <c r="U31" s="337">
        <f t="shared" si="21"/>
        <v>1</v>
      </c>
      <c r="AC31" s="258"/>
      <c r="AD31" s="322"/>
      <c r="AE31" s="517" t="s">
        <v>10263</v>
      </c>
      <c r="AF31" s="779" t="s">
        <v>5867</v>
      </c>
      <c r="AG31" s="83"/>
      <c r="AH31" s="1494"/>
      <c r="AI31" s="1494"/>
      <c r="AJ31" s="1494"/>
      <c r="AK31" s="1494"/>
      <c r="AL31" s="1494"/>
      <c r="AM31" s="1477"/>
    </row>
    <row r="32" spans="1:39" ht="15.75" customHeight="1" thickTop="1" thickBot="1">
      <c r="A32" s="210"/>
      <c r="B32" s="210"/>
      <c r="C32" s="751"/>
      <c r="D32" s="751"/>
      <c r="E32" s="210"/>
      <c r="F32" s="210"/>
      <c r="G32" s="210"/>
      <c r="H32" s="210"/>
      <c r="I32" s="210"/>
      <c r="J32" s="210"/>
      <c r="K32" s="210"/>
      <c r="L32" s="210"/>
      <c r="M32" s="836"/>
      <c r="N32" s="836"/>
      <c r="R32" s="258"/>
      <c r="T32" s="258"/>
      <c r="AC32" s="258"/>
      <c r="AD32" s="322"/>
      <c r="AE32" s="210"/>
      <c r="AF32" s="210"/>
      <c r="AG32" s="210"/>
      <c r="AH32" s="210"/>
      <c r="AI32" s="210"/>
      <c r="AJ32" s="210"/>
      <c r="AK32" s="210"/>
      <c r="AL32" s="210"/>
      <c r="AM32" s="210"/>
    </row>
    <row r="33" spans="1:39" ht="30" customHeight="1" thickTop="1">
      <c r="A33" s="210"/>
      <c r="B33" s="2731"/>
      <c r="C33" s="2712" t="s">
        <v>6030</v>
      </c>
      <c r="D33" s="2712" t="s">
        <v>5926</v>
      </c>
      <c r="E33" s="728" t="s">
        <v>10218</v>
      </c>
      <c r="F33" s="728" t="s">
        <v>10219</v>
      </c>
      <c r="G33" s="728" t="s">
        <v>10220</v>
      </c>
      <c r="H33" s="728" t="s">
        <v>6106</v>
      </c>
      <c r="I33" s="728" t="s">
        <v>10218</v>
      </c>
      <c r="J33" s="728" t="s">
        <v>10219</v>
      </c>
      <c r="K33" s="728" t="s">
        <v>10220</v>
      </c>
      <c r="L33" s="729" t="s">
        <v>6106</v>
      </c>
      <c r="M33" s="776"/>
      <c r="N33" s="776"/>
      <c r="R33" s="258"/>
      <c r="T33" s="258"/>
      <c r="AC33" s="258"/>
      <c r="AE33" s="2731"/>
      <c r="AF33" s="728" t="s">
        <v>10218</v>
      </c>
      <c r="AG33" s="728" t="s">
        <v>10219</v>
      </c>
      <c r="AH33" s="728" t="s">
        <v>10220</v>
      </c>
      <c r="AI33" s="728" t="s">
        <v>6106</v>
      </c>
      <c r="AJ33" s="728" t="s">
        <v>10218</v>
      </c>
      <c r="AK33" s="728" t="s">
        <v>10219</v>
      </c>
      <c r="AL33" s="728" t="s">
        <v>10220</v>
      </c>
      <c r="AM33" s="729" t="s">
        <v>6106</v>
      </c>
    </row>
    <row r="34" spans="1:39" ht="30.75" thickBot="1">
      <c r="A34" s="210"/>
      <c r="B34" s="2732"/>
      <c r="C34" s="2713"/>
      <c r="D34" s="2713"/>
      <c r="E34" s="323" t="s">
        <v>10221</v>
      </c>
      <c r="F34" s="323" t="s">
        <v>10221</v>
      </c>
      <c r="G34" s="323" t="s">
        <v>10221</v>
      </c>
      <c r="H34" s="323" t="s">
        <v>10221</v>
      </c>
      <c r="I34" s="323" t="s">
        <v>10222</v>
      </c>
      <c r="J34" s="323" t="s">
        <v>10222</v>
      </c>
      <c r="K34" s="323" t="s">
        <v>10222</v>
      </c>
      <c r="L34" s="730" t="s">
        <v>10222</v>
      </c>
      <c r="M34" s="836"/>
      <c r="N34" s="836"/>
      <c r="R34" s="258"/>
      <c r="T34" s="258"/>
      <c r="AC34" s="258"/>
      <c r="AE34" s="2732"/>
      <c r="AF34" s="323" t="s">
        <v>10221</v>
      </c>
      <c r="AG34" s="323" t="s">
        <v>10221</v>
      </c>
      <c r="AH34" s="323" t="s">
        <v>10221</v>
      </c>
      <c r="AI34" s="323" t="s">
        <v>10221</v>
      </c>
      <c r="AJ34" s="323" t="s">
        <v>10222</v>
      </c>
      <c r="AK34" s="323" t="s">
        <v>10222</v>
      </c>
      <c r="AL34" s="323" t="s">
        <v>10222</v>
      </c>
      <c r="AM34" s="730" t="s">
        <v>10222</v>
      </c>
    </row>
    <row r="35" spans="1:39" ht="15.75" customHeight="1" thickTop="1" thickBot="1">
      <c r="A35" s="210"/>
      <c r="B35" s="1500"/>
      <c r="C35" s="751"/>
      <c r="D35" s="751"/>
      <c r="E35" s="536"/>
      <c r="F35" s="536"/>
      <c r="G35" s="536"/>
      <c r="H35" s="536"/>
      <c r="I35" s="536"/>
      <c r="J35" s="536"/>
      <c r="K35" s="536"/>
      <c r="L35" s="536"/>
      <c r="M35" s="836"/>
      <c r="N35" s="836"/>
      <c r="R35" s="258"/>
      <c r="T35" s="258"/>
      <c r="AC35" s="258"/>
      <c r="AD35" s="322"/>
      <c r="AE35" s="1500"/>
      <c r="AF35" s="536"/>
      <c r="AG35" s="536"/>
      <c r="AH35" s="536"/>
      <c r="AI35" s="536"/>
      <c r="AJ35" s="536"/>
      <c r="AK35" s="536"/>
      <c r="AL35" s="536"/>
      <c r="AM35" s="536"/>
    </row>
    <row r="36" spans="1:39" ht="15.75" customHeight="1" thickTop="1" thickBot="1">
      <c r="A36" s="210"/>
      <c r="B36" s="445" t="s">
        <v>10265</v>
      </c>
      <c r="C36" s="751"/>
      <c r="D36" s="751"/>
      <c r="E36" s="536"/>
      <c r="F36" s="536"/>
      <c r="G36" s="536"/>
      <c r="H36" s="536"/>
      <c r="I36" s="536"/>
      <c r="J36" s="1233"/>
      <c r="K36" s="1233"/>
      <c r="L36" s="1233"/>
      <c r="M36" s="836"/>
      <c r="N36" s="836"/>
      <c r="R36" s="258"/>
      <c r="T36" s="258"/>
      <c r="AC36" s="258"/>
      <c r="AD36" s="322"/>
      <c r="AE36" s="445" t="s">
        <v>10265</v>
      </c>
      <c r="AF36" s="536"/>
      <c r="AG36" s="536"/>
      <c r="AH36" s="536"/>
      <c r="AI36" s="536"/>
      <c r="AJ36" s="536"/>
      <c r="AK36" s="1233"/>
      <c r="AL36" s="1233"/>
      <c r="AM36" s="1233"/>
    </row>
    <row r="37" spans="1:39" ht="15.75" customHeight="1" thickTop="1">
      <c r="A37" s="210"/>
      <c r="B37" s="505" t="s">
        <v>10224</v>
      </c>
      <c r="C37" s="329" t="s">
        <v>10225</v>
      </c>
      <c r="D37" s="329" t="s">
        <v>10225</v>
      </c>
      <c r="E37" s="1889"/>
      <c r="F37" s="1889"/>
      <c r="G37" s="1889"/>
      <c r="H37" s="1889"/>
      <c r="I37" s="1894"/>
      <c r="J37" s="1894"/>
      <c r="K37" s="1894"/>
      <c r="L37" s="753"/>
      <c r="M37" s="836"/>
      <c r="N37" s="333" t="s">
        <v>10266</v>
      </c>
      <c r="P37" s="335"/>
      <c r="R37" s="258"/>
      <c r="S37" s="1319" t="str">
        <f t="shared" ref="S37:S42" si="22">IF( SUM( U37:AB37 ) = 0, 0, $U$5 )</f>
        <v>Please complete all cells in row</v>
      </c>
      <c r="T37" s="258"/>
      <c r="AB37" s="337">
        <f t="shared" ref="AB37" si="23" xml:space="preserve"> IF( ISNUMBER(L37 ), 0, 1 )</f>
        <v>1</v>
      </c>
      <c r="AC37" s="258"/>
      <c r="AD37" s="322"/>
      <c r="AE37" s="505" t="s">
        <v>10224</v>
      </c>
      <c r="AF37" s="1501"/>
      <c r="AG37" s="1501"/>
      <c r="AH37" s="1501"/>
      <c r="AI37" s="1501"/>
      <c r="AJ37" s="1501"/>
      <c r="AK37" s="1501"/>
      <c r="AL37" s="1501"/>
      <c r="AM37" s="1502" t="s">
        <v>10267</v>
      </c>
    </row>
    <row r="38" spans="1:39" ht="15.75" customHeight="1">
      <c r="A38" s="210"/>
      <c r="B38" s="514" t="s">
        <v>10227</v>
      </c>
      <c r="C38" s="338" t="s">
        <v>10225</v>
      </c>
      <c r="D38" s="338" t="s">
        <v>10225</v>
      </c>
      <c r="E38" s="1844"/>
      <c r="F38" s="1844"/>
      <c r="G38" s="1844"/>
      <c r="H38" s="1848">
        <f t="shared" ref="H38:H42" si="24">IFERROR(SUM(E38:G38), 0)</f>
        <v>0</v>
      </c>
      <c r="I38" s="755"/>
      <c r="J38" s="755"/>
      <c r="K38" s="755"/>
      <c r="L38" s="1724">
        <f t="shared" ref="L38:L40" si="25">IFERROR(SUM(I38:K38), 0)</f>
        <v>0</v>
      </c>
      <c r="M38" s="836"/>
      <c r="N38" s="342" t="s">
        <v>10268</v>
      </c>
      <c r="P38" s="343"/>
      <c r="R38" s="258"/>
      <c r="S38" s="1319" t="str">
        <f t="shared" si="22"/>
        <v>Please complete all cells in row</v>
      </c>
      <c r="T38" s="258"/>
      <c r="U38" s="337">
        <f t="shared" ref="U38:U40" si="26" xml:space="preserve"> IF( ISNUMBER(E38 ), 0, 1 )</f>
        <v>1</v>
      </c>
      <c r="V38" s="337">
        <f t="shared" ref="V38:V42" si="27" xml:space="preserve"> IF( ISNUMBER(F38 ), 0, 1 )</f>
        <v>1</v>
      </c>
      <c r="W38" s="337">
        <f t="shared" ref="W38:W42" si="28" xml:space="preserve"> IF( ISNUMBER(G38 ), 0, 1 )</f>
        <v>1</v>
      </c>
      <c r="Y38" s="337">
        <f t="shared" ref="Y38:Y40" si="29" xml:space="preserve"> IF( ISNUMBER(I38 ), 0, 1 )</f>
        <v>1</v>
      </c>
      <c r="Z38" s="337">
        <f t="shared" ref="Z38:Z40" si="30" xml:space="preserve"> IF( ISNUMBER(J38 ), 0, 1 )</f>
        <v>1</v>
      </c>
      <c r="AA38" s="337">
        <f t="shared" ref="AA38:AA40" si="31" xml:space="preserve"> IF( ISNUMBER(K38 ), 0, 1 )</f>
        <v>1</v>
      </c>
      <c r="AC38" s="258"/>
      <c r="AD38" s="322"/>
      <c r="AE38" s="514" t="s">
        <v>10227</v>
      </c>
      <c r="AF38" s="1143" t="s">
        <v>10269</v>
      </c>
      <c r="AG38" s="1143" t="s">
        <v>10270</v>
      </c>
      <c r="AH38" s="1143" t="s">
        <v>10271</v>
      </c>
      <c r="AI38" s="1237" t="s">
        <v>10272</v>
      </c>
      <c r="AJ38" s="1143" t="s">
        <v>10273</v>
      </c>
      <c r="AK38" s="1143" t="s">
        <v>10274</v>
      </c>
      <c r="AL38" s="1143" t="s">
        <v>10275</v>
      </c>
      <c r="AM38" s="1219" t="s">
        <v>10276</v>
      </c>
    </row>
    <row r="39" spans="1:39" ht="15.75" customHeight="1">
      <c r="A39" s="210"/>
      <c r="B39" s="514" t="s">
        <v>10229</v>
      </c>
      <c r="C39" s="338" t="s">
        <v>10225</v>
      </c>
      <c r="D39" s="338" t="s">
        <v>10225</v>
      </c>
      <c r="E39" s="1844"/>
      <c r="F39" s="1844"/>
      <c r="G39" s="1844"/>
      <c r="H39" s="1848">
        <f t="shared" si="24"/>
        <v>0</v>
      </c>
      <c r="I39" s="755"/>
      <c r="J39" s="755"/>
      <c r="K39" s="755"/>
      <c r="L39" s="1724">
        <f t="shared" si="25"/>
        <v>0</v>
      </c>
      <c r="M39" s="836"/>
      <c r="N39" s="342" t="s">
        <v>10277</v>
      </c>
      <c r="P39" s="343"/>
      <c r="R39" s="258"/>
      <c r="S39" s="1319" t="str">
        <f t="shared" si="22"/>
        <v>Please complete all cells in row</v>
      </c>
      <c r="T39" s="258"/>
      <c r="U39" s="337">
        <f t="shared" si="26"/>
        <v>1</v>
      </c>
      <c r="V39" s="337">
        <f t="shared" si="27"/>
        <v>1</v>
      </c>
      <c r="W39" s="337">
        <f t="shared" si="28"/>
        <v>1</v>
      </c>
      <c r="Y39" s="337">
        <f t="shared" si="29"/>
        <v>1</v>
      </c>
      <c r="Z39" s="337">
        <f t="shared" si="30"/>
        <v>1</v>
      </c>
      <c r="AA39" s="337">
        <f t="shared" si="31"/>
        <v>1</v>
      </c>
      <c r="AC39" s="258"/>
      <c r="AD39" s="322"/>
      <c r="AE39" s="514" t="s">
        <v>10229</v>
      </c>
      <c r="AF39" s="1143" t="s">
        <v>10278</v>
      </c>
      <c r="AG39" s="1143" t="s">
        <v>10279</v>
      </c>
      <c r="AH39" s="1143" t="s">
        <v>10280</v>
      </c>
      <c r="AI39" s="1237" t="s">
        <v>10281</v>
      </c>
      <c r="AJ39" s="1143" t="s">
        <v>10282</v>
      </c>
      <c r="AK39" s="1143" t="s">
        <v>10283</v>
      </c>
      <c r="AL39" s="1143" t="s">
        <v>10284</v>
      </c>
      <c r="AM39" s="1219" t="s">
        <v>10285</v>
      </c>
    </row>
    <row r="40" spans="1:39" ht="15.75" customHeight="1">
      <c r="A40" s="210"/>
      <c r="B40" s="514" t="s">
        <v>10231</v>
      </c>
      <c r="C40" s="338" t="s">
        <v>10225</v>
      </c>
      <c r="D40" s="338" t="s">
        <v>10225</v>
      </c>
      <c r="E40" s="1844"/>
      <c r="F40" s="1844"/>
      <c r="G40" s="1844"/>
      <c r="H40" s="1848">
        <f t="shared" si="24"/>
        <v>0</v>
      </c>
      <c r="I40" s="755"/>
      <c r="J40" s="755"/>
      <c r="K40" s="755"/>
      <c r="L40" s="1724">
        <f t="shared" si="25"/>
        <v>0</v>
      </c>
      <c r="M40" s="836"/>
      <c r="N40" s="342" t="s">
        <v>10286</v>
      </c>
      <c r="P40" s="343"/>
      <c r="R40" s="258"/>
      <c r="S40" s="1319" t="str">
        <f t="shared" si="22"/>
        <v>Please complete all cells in row</v>
      </c>
      <c r="T40" s="258"/>
      <c r="U40" s="337">
        <f t="shared" si="26"/>
        <v>1</v>
      </c>
      <c r="V40" s="337">
        <f t="shared" si="27"/>
        <v>1</v>
      </c>
      <c r="W40" s="337">
        <f t="shared" si="28"/>
        <v>1</v>
      </c>
      <c r="Y40" s="337">
        <f t="shared" si="29"/>
        <v>1</v>
      </c>
      <c r="Z40" s="337">
        <f t="shared" si="30"/>
        <v>1</v>
      </c>
      <c r="AA40" s="337">
        <f t="shared" si="31"/>
        <v>1</v>
      </c>
      <c r="AC40" s="258"/>
      <c r="AD40" s="322"/>
      <c r="AE40" s="514" t="s">
        <v>10231</v>
      </c>
      <c r="AF40" s="1143" t="s">
        <v>10287</v>
      </c>
      <c r="AG40" s="1143" t="s">
        <v>10288</v>
      </c>
      <c r="AH40" s="1143" t="s">
        <v>10289</v>
      </c>
      <c r="AI40" s="1237" t="s">
        <v>10290</v>
      </c>
      <c r="AJ40" s="1143" t="s">
        <v>10291</v>
      </c>
      <c r="AK40" s="1143" t="s">
        <v>10292</v>
      </c>
      <c r="AL40" s="1143" t="s">
        <v>10293</v>
      </c>
      <c r="AM40" s="1219" t="s">
        <v>10294</v>
      </c>
    </row>
    <row r="41" spans="1:39" ht="15.75" customHeight="1">
      <c r="A41" s="210"/>
      <c r="B41" s="514" t="s">
        <v>10233</v>
      </c>
      <c r="C41" s="338" t="s">
        <v>10225</v>
      </c>
      <c r="D41" s="338" t="s">
        <v>10225</v>
      </c>
      <c r="E41" s="1844"/>
      <c r="F41" s="1844"/>
      <c r="G41" s="1844"/>
      <c r="H41" s="1848">
        <f t="shared" si="24"/>
        <v>0</v>
      </c>
      <c r="I41" s="2385"/>
      <c r="J41" s="2384"/>
      <c r="K41" s="2384"/>
      <c r="L41" s="1895"/>
      <c r="M41" s="836"/>
      <c r="N41" s="342" t="s">
        <v>10295</v>
      </c>
      <c r="P41" s="343"/>
      <c r="R41" s="258"/>
      <c r="S41" s="1319" t="str">
        <f t="shared" si="22"/>
        <v>Please complete all cells in row</v>
      </c>
      <c r="T41" s="258"/>
      <c r="U41" s="337">
        <f t="shared" ref="U41:U42" si="32" xml:space="preserve"> IF( ISNUMBER(E41 ), 0, 1 )</f>
        <v>1</v>
      </c>
      <c r="V41" s="337">
        <f t="shared" si="27"/>
        <v>1</v>
      </c>
      <c r="W41" s="337">
        <f t="shared" si="28"/>
        <v>1</v>
      </c>
      <c r="AC41" s="258"/>
      <c r="AD41" s="322"/>
      <c r="AE41" s="514" t="s">
        <v>10233</v>
      </c>
      <c r="AF41" s="1143" t="s">
        <v>10296</v>
      </c>
      <c r="AG41" s="1143" t="s">
        <v>10297</v>
      </c>
      <c r="AH41" s="1143" t="s">
        <v>10298</v>
      </c>
      <c r="AI41" s="1237" t="s">
        <v>10299</v>
      </c>
      <c r="AJ41" s="1503"/>
      <c r="AK41" s="1483"/>
      <c r="AL41" s="1483"/>
      <c r="AM41" s="1484"/>
    </row>
    <row r="42" spans="1:39" ht="15.75" customHeight="1" thickBot="1">
      <c r="A42" s="210"/>
      <c r="B42" s="517" t="s">
        <v>10235</v>
      </c>
      <c r="C42" s="407" t="s">
        <v>10225</v>
      </c>
      <c r="D42" s="407" t="s">
        <v>10225</v>
      </c>
      <c r="E42" s="1849"/>
      <c r="F42" s="1849"/>
      <c r="G42" s="1849"/>
      <c r="H42" s="1856">
        <f t="shared" si="24"/>
        <v>0</v>
      </c>
      <c r="I42" s="1766"/>
      <c r="J42" s="1766"/>
      <c r="K42" s="1766"/>
      <c r="L42" s="1725">
        <f t="shared" ref="L42" si="33">IFERROR(SUM(I42:K42), 0)</f>
        <v>0</v>
      </c>
      <c r="M42" s="836"/>
      <c r="N42" s="408" t="s">
        <v>10300</v>
      </c>
      <c r="P42" s="354"/>
      <c r="R42" s="258"/>
      <c r="S42" s="1319" t="str">
        <f t="shared" si="22"/>
        <v>Please complete all cells in row</v>
      </c>
      <c r="T42" s="258"/>
      <c r="U42" s="337">
        <f t="shared" si="32"/>
        <v>1</v>
      </c>
      <c r="V42" s="337">
        <f t="shared" si="27"/>
        <v>1</v>
      </c>
      <c r="W42" s="337">
        <f t="shared" si="28"/>
        <v>1</v>
      </c>
      <c r="Y42" s="337">
        <f t="shared" ref="Y42" si="34" xml:space="preserve"> IF( ISNUMBER(I42 ), 0, 1 )</f>
        <v>1</v>
      </c>
      <c r="Z42" s="337">
        <f t="shared" ref="Z42" si="35" xml:space="preserve"> IF( ISNUMBER(J42 ), 0, 1 )</f>
        <v>1</v>
      </c>
      <c r="AA42" s="337">
        <f t="shared" ref="AA42" si="36" xml:space="preserve"> IF( ISNUMBER(K42 ), 0, 1 )</f>
        <v>1</v>
      </c>
      <c r="AC42" s="258"/>
      <c r="AD42" s="322"/>
      <c r="AE42" s="517" t="s">
        <v>10235</v>
      </c>
      <c r="AF42" s="1504" t="s">
        <v>10301</v>
      </c>
      <c r="AG42" s="1504" t="s">
        <v>10302</v>
      </c>
      <c r="AH42" s="1504" t="s">
        <v>10303</v>
      </c>
      <c r="AI42" s="1221" t="s">
        <v>10304</v>
      </c>
      <c r="AJ42" s="1504" t="s">
        <v>10305</v>
      </c>
      <c r="AK42" s="1504" t="s">
        <v>10306</v>
      </c>
      <c r="AL42" s="1504" t="s">
        <v>10307</v>
      </c>
      <c r="AM42" s="1222" t="s">
        <v>10308</v>
      </c>
    </row>
    <row r="43" spans="1:39" ht="15.75" customHeight="1" thickTop="1" thickBot="1">
      <c r="A43" s="210"/>
      <c r="B43" s="577"/>
      <c r="C43" s="750"/>
      <c r="D43" s="750"/>
      <c r="E43" s="750"/>
      <c r="F43" s="750"/>
      <c r="G43" s="750"/>
      <c r="H43" s="750"/>
      <c r="I43" s="750"/>
      <c r="J43" s="750"/>
      <c r="K43" s="750"/>
      <c r="L43" s="210"/>
      <c r="M43" s="836"/>
      <c r="N43" s="776"/>
      <c r="R43" s="258"/>
      <c r="T43" s="258"/>
      <c r="AC43" s="258"/>
      <c r="AD43" s="322"/>
      <c r="AE43" s="577"/>
      <c r="AF43" s="750"/>
      <c r="AG43" s="750"/>
      <c r="AH43" s="750"/>
      <c r="AI43" s="750"/>
      <c r="AJ43" s="750"/>
      <c r="AK43" s="750"/>
      <c r="AL43" s="750"/>
      <c r="AM43" s="210"/>
    </row>
    <row r="44" spans="1:39" ht="15.75" customHeight="1" thickTop="1" thickBot="1">
      <c r="A44" s="210"/>
      <c r="B44" s="499"/>
      <c r="C44" s="501" t="s">
        <v>1083</v>
      </c>
      <c r="D44" s="750"/>
      <c r="E44" s="750"/>
      <c r="F44" s="750"/>
      <c r="G44" s="750"/>
      <c r="H44" s="750"/>
      <c r="I44" s="750"/>
      <c r="J44" s="750"/>
      <c r="K44" s="776"/>
      <c r="L44" s="210"/>
      <c r="M44" s="836"/>
      <c r="N44" s="1499"/>
      <c r="R44" s="258"/>
      <c r="T44" s="258"/>
      <c r="AC44" s="258"/>
      <c r="AD44" s="322"/>
      <c r="AE44" s="499"/>
      <c r="AF44" s="501" t="s">
        <v>1083</v>
      </c>
      <c r="AG44" s="750"/>
      <c r="AH44" s="750"/>
      <c r="AI44" s="750"/>
      <c r="AJ44" s="750"/>
      <c r="AK44" s="750"/>
      <c r="AL44" s="776"/>
      <c r="AM44" s="210"/>
    </row>
    <row r="45" spans="1:39" ht="15.75" customHeight="1" thickTop="1" thickBot="1">
      <c r="A45" s="210"/>
      <c r="B45" s="577"/>
      <c r="C45" s="750"/>
      <c r="D45" s="750"/>
      <c r="E45" s="750"/>
      <c r="F45" s="750"/>
      <c r="G45" s="750"/>
      <c r="H45" s="750"/>
      <c r="I45" s="750"/>
      <c r="J45" s="750"/>
      <c r="K45" s="776"/>
      <c r="L45" s="210"/>
      <c r="M45" s="836"/>
      <c r="N45" s="1499"/>
      <c r="R45" s="258"/>
      <c r="T45" s="258"/>
      <c r="AC45" s="258"/>
      <c r="AD45" s="322"/>
      <c r="AE45" s="577"/>
      <c r="AF45" s="750"/>
      <c r="AG45" s="750"/>
      <c r="AH45" s="750"/>
      <c r="AI45" s="750"/>
      <c r="AJ45" s="750"/>
      <c r="AK45" s="750"/>
      <c r="AL45" s="776"/>
      <c r="AM45" s="210"/>
    </row>
    <row r="46" spans="1:39" ht="15.75" customHeight="1" thickTop="1" thickBot="1">
      <c r="A46" s="210"/>
      <c r="B46" s="523" t="s">
        <v>10309</v>
      </c>
      <c r="C46" s="2386"/>
      <c r="D46" s="750"/>
      <c r="E46" s="750"/>
      <c r="F46" s="750"/>
      <c r="G46" s="750"/>
      <c r="H46" s="750"/>
      <c r="I46" s="750"/>
      <c r="J46" s="750"/>
      <c r="K46" s="750"/>
      <c r="L46" s="210"/>
      <c r="M46" s="836"/>
      <c r="N46" s="426" t="s">
        <v>10310</v>
      </c>
      <c r="P46" s="427"/>
      <c r="R46" s="258"/>
      <c r="S46" s="1319" t="str">
        <f>IF( SUM( U46:AB46 ) = 0, 0, $U$5 )</f>
        <v>Please complete all cells in row</v>
      </c>
      <c r="T46" s="258"/>
      <c r="U46" s="337">
        <f xml:space="preserve"> IF( ISNUMBER(C46 ), 0, 1 )</f>
        <v>1</v>
      </c>
      <c r="AC46" s="258"/>
      <c r="AD46" s="322"/>
      <c r="AE46" s="762" t="s">
        <v>10309</v>
      </c>
      <c r="AF46" s="1505" t="s">
        <v>10311</v>
      </c>
      <c r="AG46" s="750"/>
      <c r="AH46" s="750"/>
      <c r="AI46" s="750"/>
      <c r="AJ46" s="750"/>
      <c r="AK46" s="750"/>
      <c r="AL46" s="750"/>
      <c r="AM46" s="210"/>
    </row>
    <row r="47" spans="1:39" ht="16.5" thickTop="1">
      <c r="A47" s="210"/>
      <c r="B47" s="210"/>
      <c r="C47" s="751"/>
      <c r="D47" s="751"/>
      <c r="E47" s="210"/>
      <c r="F47" s="210"/>
      <c r="G47" s="210"/>
      <c r="H47" s="210"/>
      <c r="I47" s="210"/>
      <c r="J47" s="210"/>
      <c r="K47" s="210"/>
      <c r="L47" s="210"/>
      <c r="M47" s="836"/>
      <c r="N47" s="836"/>
      <c r="AD47" s="322"/>
      <c r="AE47" s="322"/>
      <c r="AF47" s="315"/>
    </row>
    <row r="48" spans="1:39">
      <c r="A48" s="210"/>
      <c r="B48" s="210"/>
      <c r="C48" s="751"/>
      <c r="D48" s="751"/>
      <c r="E48" s="210"/>
      <c r="F48" s="210"/>
      <c r="G48" s="210"/>
      <c r="H48" s="210"/>
      <c r="I48" s="210"/>
      <c r="J48" s="210"/>
      <c r="K48" s="210"/>
      <c r="L48" s="210"/>
      <c r="M48" s="836"/>
      <c r="N48" s="836"/>
      <c r="AD48" s="322"/>
      <c r="AE48" s="322"/>
      <c r="AF48" s="315"/>
      <c r="AL48" s="411"/>
    </row>
    <row r="49" spans="1:32">
      <c r="A49" s="210"/>
      <c r="B49" s="210"/>
      <c r="C49" s="751"/>
      <c r="D49" s="751"/>
      <c r="E49" s="210"/>
      <c r="F49" s="210"/>
      <c r="G49" s="210"/>
      <c r="H49" s="210"/>
      <c r="I49" s="210"/>
      <c r="J49" s="210"/>
      <c r="K49" s="210"/>
      <c r="L49" s="210"/>
      <c r="M49" s="836"/>
      <c r="N49" s="836"/>
    </row>
    <row r="50" spans="1:32">
      <c r="A50" s="210"/>
      <c r="B50" s="210"/>
      <c r="C50" s="751"/>
      <c r="D50" s="751"/>
      <c r="E50" s="210"/>
      <c r="F50" s="210"/>
      <c r="G50" s="210"/>
      <c r="H50" s="210"/>
      <c r="I50" s="210"/>
      <c r="J50" s="210"/>
      <c r="K50" s="210"/>
      <c r="L50" s="210"/>
      <c r="M50" s="836"/>
      <c r="N50" s="836"/>
    </row>
    <row r="51" spans="1:32">
      <c r="A51" s="210"/>
      <c r="B51" s="210"/>
      <c r="C51" s="751"/>
      <c r="D51" s="751"/>
      <c r="E51" s="210"/>
      <c r="F51" s="210"/>
      <c r="G51" s="210"/>
      <c r="H51" s="210"/>
      <c r="I51" s="210"/>
      <c r="J51" s="210"/>
      <c r="K51" s="210"/>
      <c r="L51" s="210"/>
      <c r="M51" s="836"/>
      <c r="N51" s="836"/>
    </row>
    <row r="52" spans="1:32">
      <c r="A52" s="210"/>
      <c r="B52" s="210"/>
      <c r="C52" s="751"/>
      <c r="D52" s="751"/>
      <c r="E52" s="210"/>
      <c r="F52" s="210"/>
      <c r="G52" s="210"/>
      <c r="H52" s="210"/>
      <c r="I52" s="210"/>
      <c r="J52" s="210"/>
      <c r="K52" s="210"/>
      <c r="L52" s="210"/>
      <c r="M52" s="836"/>
      <c r="N52" s="836"/>
    </row>
    <row r="53" spans="1:32">
      <c r="A53" s="210"/>
      <c r="B53" s="210"/>
      <c r="C53" s="751"/>
      <c r="D53" s="751"/>
      <c r="E53" s="210"/>
      <c r="F53" s="210"/>
      <c r="G53" s="210"/>
      <c r="H53" s="210"/>
      <c r="I53" s="210"/>
      <c r="J53" s="210"/>
      <c r="K53" s="210"/>
      <c r="L53" s="210"/>
      <c r="M53" s="836"/>
      <c r="N53" s="836"/>
    </row>
    <row r="54" spans="1:32">
      <c r="A54" s="210"/>
      <c r="B54" s="210"/>
      <c r="C54" s="751"/>
      <c r="D54" s="751"/>
      <c r="E54" s="210"/>
      <c r="F54" s="210"/>
      <c r="G54" s="210"/>
      <c r="H54" s="210"/>
      <c r="I54" s="210"/>
      <c r="J54" s="210"/>
      <c r="K54" s="210"/>
      <c r="L54" s="210"/>
      <c r="M54" s="836"/>
      <c r="N54" s="836"/>
    </row>
    <row r="55" spans="1:32">
      <c r="A55" s="210"/>
      <c r="B55" s="210"/>
      <c r="C55" s="751"/>
      <c r="D55" s="751"/>
      <c r="E55" s="210"/>
      <c r="F55" s="210"/>
      <c r="G55" s="210"/>
      <c r="H55" s="210"/>
      <c r="I55" s="210"/>
      <c r="J55" s="210"/>
      <c r="K55" s="210"/>
      <c r="L55" s="210"/>
      <c r="M55" s="836"/>
      <c r="N55" s="836"/>
      <c r="AD55" s="322"/>
      <c r="AE55" s="322"/>
      <c r="AF55" s="315"/>
    </row>
    <row r="56" spans="1:32">
      <c r="A56" s="210"/>
      <c r="B56" s="210"/>
      <c r="C56" s="751"/>
      <c r="D56" s="751"/>
      <c r="E56" s="210"/>
      <c r="F56" s="210"/>
      <c r="G56" s="210"/>
      <c r="H56" s="210"/>
      <c r="I56" s="210"/>
      <c r="J56" s="210"/>
      <c r="K56" s="210"/>
      <c r="L56" s="210"/>
      <c r="M56" s="836"/>
      <c r="N56" s="836"/>
      <c r="AD56" s="322"/>
      <c r="AE56" s="322"/>
      <c r="AF56" s="315"/>
    </row>
    <row r="57" spans="1:32">
      <c r="A57" s="210"/>
      <c r="B57" s="210"/>
      <c r="C57" s="751"/>
      <c r="D57" s="751"/>
      <c r="E57" s="210"/>
      <c r="F57" s="210"/>
      <c r="G57" s="210"/>
      <c r="H57" s="210"/>
      <c r="I57" s="210"/>
      <c r="J57" s="210"/>
      <c r="K57" s="210"/>
      <c r="L57" s="210"/>
      <c r="M57" s="836"/>
      <c r="N57" s="836"/>
      <c r="AD57" s="322"/>
      <c r="AE57" s="322"/>
      <c r="AF57" s="315"/>
    </row>
  </sheetData>
  <sheetProtection formatColumns="0" formatRows="0"/>
  <mergeCells count="13">
    <mergeCell ref="B33:B34"/>
    <mergeCell ref="AE33:AE34"/>
    <mergeCell ref="B3:P3"/>
    <mergeCell ref="AE3:AM3"/>
    <mergeCell ref="U4:AB4"/>
    <mergeCell ref="B5:B6"/>
    <mergeCell ref="C5:C6"/>
    <mergeCell ref="D5:D6"/>
    <mergeCell ref="N5:N6"/>
    <mergeCell ref="P5:P6"/>
    <mergeCell ref="AE5:AE6"/>
    <mergeCell ref="C33:C34"/>
    <mergeCell ref="D33:D34"/>
  </mergeCells>
  <conditionalFormatting sqref="S9:S14">
    <cfRule type="cellIs" dxfId="40" priority="9" operator="equal">
      <formula>0</formula>
    </cfRule>
  </conditionalFormatting>
  <conditionalFormatting sqref="S17:S21">
    <cfRule type="cellIs" dxfId="39" priority="5" operator="equal">
      <formula>0</formula>
    </cfRule>
  </conditionalFormatting>
  <conditionalFormatting sqref="S23:S24">
    <cfRule type="cellIs" dxfId="38" priority="4" operator="equal">
      <formula>0</formula>
    </cfRule>
  </conditionalFormatting>
  <conditionalFormatting sqref="S29:S31">
    <cfRule type="cellIs" dxfId="37" priority="3" operator="equal">
      <formula>0</formula>
    </cfRule>
  </conditionalFormatting>
  <conditionalFormatting sqref="S37:S42">
    <cfRule type="cellIs" dxfId="36" priority="2" operator="equal">
      <formula>0</formula>
    </cfRule>
  </conditionalFormatting>
  <conditionalFormatting sqref="S46">
    <cfRule type="cellIs" dxfId="35" priority="1" operator="equal">
      <formula>0</formula>
    </cfRule>
  </conditionalFormatting>
  <dataValidations disablePrompts="1" count="1">
    <dataValidation type="custom" allowBlank="1" showErrorMessage="1" errorTitle="Input Error" error="Please input a numeric value." sqref="E23:E24 E17:E21 I14:K14 L9 E10:G14 I10:K12 E29:E31">
      <formula1>ISNUMBER(E9)</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pageSetUpPr fitToPage="1"/>
  </sheetPr>
  <dimension ref="A1:U26"/>
  <sheetViews>
    <sheetView showGridLines="0" zoomScale="70" zoomScaleNormal="70" zoomScaleSheetLayoutView="100" workbookViewId="0"/>
  </sheetViews>
  <sheetFormatPr defaultColWidth="9" defaultRowHeight="14.25"/>
  <cols>
    <col min="1" max="1" width="1.625" style="239" customWidth="1"/>
    <col min="2" max="2" width="59" style="272" customWidth="1"/>
    <col min="3" max="3" width="5.5" style="239" bestFit="1" customWidth="1"/>
    <col min="4" max="4" width="4.625" style="239" bestFit="1" customWidth="1"/>
    <col min="5" max="5" width="10.25" style="239" bestFit="1" customWidth="1"/>
    <col min="6" max="6" width="19.625" style="239" customWidth="1"/>
    <col min="7" max="7" width="1.625" style="239" customWidth="1"/>
    <col min="8" max="8" width="9.25" style="1513" bestFit="1" customWidth="1"/>
    <col min="9" max="9" width="1.625" style="239" customWidth="1"/>
    <col min="10" max="10" width="29.5" style="239" bestFit="1" customWidth="1"/>
    <col min="11" max="12" width="1.625" style="239" customWidth="1"/>
    <col min="13" max="13" width="25" style="239" customWidth="1"/>
    <col min="14" max="14" width="1.625" style="239" customWidth="1"/>
    <col min="15" max="16" width="12.5" style="239" hidden="1" customWidth="1"/>
    <col min="17" max="17" width="1.625" style="239" hidden="1" customWidth="1"/>
    <col min="18" max="18" width="1.625" style="239" customWidth="1"/>
    <col min="19" max="19" width="36.125" style="239" customWidth="1"/>
    <col min="20" max="21" width="12.5" style="239" customWidth="1"/>
    <col min="22" max="22" width="1.625" style="239" customWidth="1"/>
    <col min="23" max="23" width="9" style="239"/>
    <col min="24" max="24" width="9.125" style="239" bestFit="1" customWidth="1"/>
    <col min="25" max="25" width="9" style="239" customWidth="1"/>
    <col min="26" max="16384" width="9" style="239"/>
  </cols>
  <sheetData>
    <row r="1" spans="1:21" ht="30" customHeight="1">
      <c r="B1" s="1316" t="s">
        <v>670</v>
      </c>
      <c r="C1" s="1316"/>
      <c r="D1" s="1316"/>
      <c r="E1" s="1316"/>
      <c r="F1" s="1316"/>
      <c r="G1" s="1316"/>
      <c r="H1" s="1316"/>
      <c r="I1" s="1316"/>
      <c r="J1" s="1316"/>
      <c r="K1" s="1316"/>
      <c r="L1" s="258"/>
      <c r="N1" s="258"/>
      <c r="Q1" s="258"/>
      <c r="S1" s="1316" t="s">
        <v>11001</v>
      </c>
      <c r="T1" s="1316"/>
      <c r="U1" s="1316"/>
    </row>
    <row r="2" spans="1:21" ht="30" customHeight="1">
      <c r="B2" s="1316" t="str">
        <f>Validation!B4</f>
        <v>South Staffordshire Water</v>
      </c>
      <c r="C2" s="584"/>
      <c r="D2" s="584"/>
      <c r="E2" s="584"/>
      <c r="F2" s="584"/>
      <c r="G2" s="584"/>
      <c r="H2" s="584"/>
      <c r="I2" s="584"/>
      <c r="J2" s="584"/>
      <c r="K2" s="584"/>
      <c r="L2" s="258"/>
      <c r="N2" s="258"/>
      <c r="Q2" s="258"/>
      <c r="S2" s="1316"/>
      <c r="T2" s="584"/>
      <c r="U2" s="584"/>
    </row>
    <row r="3" spans="1:21" ht="45" customHeight="1">
      <c r="B3" s="2827" t="s">
        <v>17490</v>
      </c>
      <c r="C3" s="2827"/>
      <c r="D3" s="2827"/>
      <c r="E3" s="2827"/>
      <c r="F3" s="2827"/>
      <c r="G3" s="2827"/>
      <c r="H3" s="2827"/>
      <c r="I3" s="2827"/>
      <c r="J3" s="2827"/>
      <c r="K3" s="1508"/>
      <c r="L3" s="258"/>
      <c r="M3" s="1327" t="s">
        <v>6027</v>
      </c>
      <c r="N3" s="258"/>
      <c r="Q3" s="258"/>
      <c r="S3" s="2827" t="s">
        <v>17490</v>
      </c>
      <c r="T3" s="2827"/>
      <c r="U3" s="2827"/>
    </row>
    <row r="4" spans="1:21" ht="14.25" customHeight="1" thickBot="1">
      <c r="B4" s="748"/>
      <c r="C4" s="748"/>
      <c r="D4" s="748"/>
      <c r="E4" s="748"/>
      <c r="F4" s="748"/>
      <c r="G4" s="748"/>
      <c r="H4" s="1508"/>
      <c r="L4" s="258"/>
      <c r="N4" s="258"/>
      <c r="O4" s="2911" t="s">
        <v>6028</v>
      </c>
      <c r="P4" s="2911"/>
      <c r="Q4" s="258"/>
      <c r="S4" s="748"/>
      <c r="T4" s="748"/>
      <c r="U4" s="748"/>
    </row>
    <row r="5" spans="1:21" ht="55.5" customHeight="1" thickTop="1" thickBot="1">
      <c r="A5" s="268"/>
      <c r="B5" s="499" t="s">
        <v>6029</v>
      </c>
      <c r="C5" s="500" t="s">
        <v>6030</v>
      </c>
      <c r="D5" s="500" t="s">
        <v>5926</v>
      </c>
      <c r="E5" s="500" t="s">
        <v>10312</v>
      </c>
      <c r="F5" s="501" t="s">
        <v>10313</v>
      </c>
      <c r="G5" s="1428"/>
      <c r="H5" s="503" t="s">
        <v>6034</v>
      </c>
      <c r="I5" s="268"/>
      <c r="J5" s="503" t="s">
        <v>6035</v>
      </c>
      <c r="K5" s="268"/>
      <c r="L5" s="258"/>
      <c r="N5" s="258"/>
      <c r="O5" s="321" t="s">
        <v>6036</v>
      </c>
      <c r="Q5" s="258"/>
      <c r="S5" s="499" t="s">
        <v>6029</v>
      </c>
      <c r="T5" s="500" t="s">
        <v>10312</v>
      </c>
      <c r="U5" s="501" t="s">
        <v>10313</v>
      </c>
    </row>
    <row r="6" spans="1:21" ht="15.75" customHeight="1" thickTop="1" thickBot="1">
      <c r="A6" s="268"/>
      <c r="B6" s="205"/>
      <c r="C6" s="938"/>
      <c r="D6" s="938"/>
      <c r="E6" s="938"/>
      <c r="F6" s="938"/>
      <c r="G6" s="1428"/>
      <c r="H6" s="941"/>
      <c r="I6" s="268"/>
      <c r="J6" s="268"/>
      <c r="K6" s="268"/>
      <c r="L6" s="258"/>
      <c r="N6" s="258"/>
      <c r="Q6" s="258"/>
      <c r="S6" s="205"/>
      <c r="T6" s="938"/>
      <c r="U6" s="938"/>
    </row>
    <row r="7" spans="1:21" ht="15.75" customHeight="1" thickTop="1" thickBot="1">
      <c r="A7" s="268"/>
      <c r="B7" s="445" t="s">
        <v>10314</v>
      </c>
      <c r="C7" s="536"/>
      <c r="D7" s="536"/>
      <c r="E7" s="536"/>
      <c r="F7" s="118"/>
      <c r="G7" s="118"/>
      <c r="H7" s="941"/>
      <c r="I7" s="268"/>
      <c r="J7" s="268"/>
      <c r="K7" s="268"/>
      <c r="L7" s="258"/>
      <c r="N7" s="258"/>
      <c r="Q7" s="258"/>
      <c r="S7" s="445" t="s">
        <v>10314</v>
      </c>
      <c r="T7" s="536"/>
      <c r="U7" s="118"/>
    </row>
    <row r="8" spans="1:21" ht="15.75" customHeight="1" thickTop="1">
      <c r="A8" s="268"/>
      <c r="B8" s="505" t="s">
        <v>10315</v>
      </c>
      <c r="C8" s="329" t="s">
        <v>1083</v>
      </c>
      <c r="D8" s="329">
        <v>1</v>
      </c>
      <c r="E8" s="1898"/>
      <c r="F8" s="1899"/>
      <c r="G8" s="118"/>
      <c r="H8" s="333" t="s">
        <v>10316</v>
      </c>
      <c r="I8" s="268"/>
      <c r="J8" s="1318"/>
      <c r="K8" s="268"/>
      <c r="L8" s="258"/>
      <c r="M8" s="1319" t="str">
        <f t="shared" ref="M8:M13" si="0">IF( SUM( O8:P8 ) = 0, 0, $O$5 )</f>
        <v>Please complete all cells in row</v>
      </c>
      <c r="N8" s="258"/>
      <c r="O8" s="337">
        <f t="shared" ref="O8" si="1" xml:space="preserve"> IF( ISNUMBER(E8 ), 0, 1 )</f>
        <v>1</v>
      </c>
      <c r="P8" s="337">
        <f t="shared" ref="P8:P13" si="2" xml:space="preserve"> IF( ISNUMBER(F8 ), 0, 1 )</f>
        <v>1</v>
      </c>
      <c r="Q8" s="258"/>
      <c r="S8" s="505" t="s">
        <v>10315</v>
      </c>
      <c r="T8" s="1509" t="s">
        <v>5900</v>
      </c>
      <c r="U8" s="1355" t="s">
        <v>5913</v>
      </c>
    </row>
    <row r="9" spans="1:21" ht="15.75" customHeight="1">
      <c r="A9" s="268"/>
      <c r="B9" s="514" t="s">
        <v>10317</v>
      </c>
      <c r="C9" s="338" t="s">
        <v>1083</v>
      </c>
      <c r="D9" s="338">
        <v>1</v>
      </c>
      <c r="E9" s="1900"/>
      <c r="F9" s="1901"/>
      <c r="G9" s="118"/>
      <c r="H9" s="342" t="s">
        <v>10318</v>
      </c>
      <c r="I9" s="268"/>
      <c r="J9" s="1320"/>
      <c r="K9" s="268"/>
      <c r="L9" s="258"/>
      <c r="M9" s="1319" t="str">
        <f t="shared" si="0"/>
        <v>Please complete all cells in row</v>
      </c>
      <c r="N9" s="258"/>
      <c r="O9" s="337">
        <f t="shared" ref="O9:O13" si="3" xml:space="preserve"> IF( ISNUMBER(E9 ), 0, 1 )</f>
        <v>1</v>
      </c>
      <c r="P9" s="337">
        <f t="shared" si="2"/>
        <v>1</v>
      </c>
      <c r="Q9" s="258"/>
      <c r="S9" s="514" t="s">
        <v>10317</v>
      </c>
      <c r="T9" s="1510" t="s">
        <v>5901</v>
      </c>
      <c r="U9" s="1356" t="s">
        <v>5914</v>
      </c>
    </row>
    <row r="10" spans="1:21" ht="15.75" customHeight="1">
      <c r="A10" s="268"/>
      <c r="B10" s="514" t="s">
        <v>10319</v>
      </c>
      <c r="C10" s="338" t="s">
        <v>1083</v>
      </c>
      <c r="D10" s="338">
        <v>1</v>
      </c>
      <c r="E10" s="1900"/>
      <c r="F10" s="1901"/>
      <c r="G10" s="118"/>
      <c r="H10" s="342" t="s">
        <v>10320</v>
      </c>
      <c r="I10" s="268"/>
      <c r="J10" s="1320"/>
      <c r="K10" s="268"/>
      <c r="L10" s="258"/>
      <c r="M10" s="1319" t="str">
        <f t="shared" si="0"/>
        <v>Please complete all cells in row</v>
      </c>
      <c r="N10" s="258"/>
      <c r="O10" s="337">
        <f t="shared" si="3"/>
        <v>1</v>
      </c>
      <c r="P10" s="337">
        <f t="shared" si="2"/>
        <v>1</v>
      </c>
      <c r="Q10" s="258"/>
      <c r="S10" s="514" t="s">
        <v>10319</v>
      </c>
      <c r="T10" s="1376" t="s">
        <v>5902</v>
      </c>
      <c r="U10" s="1356" t="s">
        <v>5915</v>
      </c>
    </row>
    <row r="11" spans="1:21" ht="15.75" customHeight="1">
      <c r="A11" s="268"/>
      <c r="B11" s="514" t="s">
        <v>10321</v>
      </c>
      <c r="C11" s="338" t="s">
        <v>1083</v>
      </c>
      <c r="D11" s="338">
        <v>1</v>
      </c>
      <c r="E11" s="1900"/>
      <c r="F11" s="1901"/>
      <c r="G11" s="486"/>
      <c r="H11" s="342" t="s">
        <v>10322</v>
      </c>
      <c r="I11" s="268"/>
      <c r="J11" s="1320"/>
      <c r="K11" s="268"/>
      <c r="L11" s="258"/>
      <c r="M11" s="1319" t="str">
        <f t="shared" si="0"/>
        <v>Please complete all cells in row</v>
      </c>
      <c r="N11" s="258"/>
      <c r="O11" s="337">
        <f t="shared" si="3"/>
        <v>1</v>
      </c>
      <c r="P11" s="337">
        <f t="shared" si="2"/>
        <v>1</v>
      </c>
      <c r="Q11" s="258"/>
      <c r="S11" s="514" t="s">
        <v>10321</v>
      </c>
      <c r="T11" s="1510" t="s">
        <v>5903</v>
      </c>
      <c r="U11" s="1356" t="s">
        <v>5916</v>
      </c>
    </row>
    <row r="12" spans="1:21" ht="15.75" customHeight="1">
      <c r="A12" s="268"/>
      <c r="B12" s="514" t="s">
        <v>10323</v>
      </c>
      <c r="C12" s="338" t="s">
        <v>1083</v>
      </c>
      <c r="D12" s="338">
        <v>1</v>
      </c>
      <c r="E12" s="1900"/>
      <c r="F12" s="1901"/>
      <c r="G12" s="118"/>
      <c r="H12" s="342" t="s">
        <v>10324</v>
      </c>
      <c r="I12" s="268"/>
      <c r="J12" s="1320"/>
      <c r="K12" s="268"/>
      <c r="L12" s="258"/>
      <c r="M12" s="1319" t="str">
        <f t="shared" si="0"/>
        <v>Please complete all cells in row</v>
      </c>
      <c r="N12" s="258"/>
      <c r="O12" s="337">
        <f t="shared" si="3"/>
        <v>1</v>
      </c>
      <c r="P12" s="337">
        <f t="shared" si="2"/>
        <v>1</v>
      </c>
      <c r="Q12" s="258"/>
      <c r="S12" s="514" t="s">
        <v>10323</v>
      </c>
      <c r="T12" s="1510" t="s">
        <v>5904</v>
      </c>
      <c r="U12" s="1356" t="s">
        <v>5917</v>
      </c>
    </row>
    <row r="13" spans="1:21" ht="15.75" customHeight="1">
      <c r="A13" s="268"/>
      <c r="B13" s="514" t="s">
        <v>10325</v>
      </c>
      <c r="C13" s="338" t="s">
        <v>1083</v>
      </c>
      <c r="D13" s="338">
        <v>1</v>
      </c>
      <c r="E13" s="1900"/>
      <c r="F13" s="1901"/>
      <c r="G13" s="115"/>
      <c r="H13" s="342" t="s">
        <v>10326</v>
      </c>
      <c r="I13" s="268"/>
      <c r="J13" s="1320"/>
      <c r="K13" s="268"/>
      <c r="L13" s="258"/>
      <c r="M13" s="1319" t="str">
        <f t="shared" si="0"/>
        <v>Please complete all cells in row</v>
      </c>
      <c r="N13" s="258"/>
      <c r="O13" s="337">
        <f t="shared" si="3"/>
        <v>1</v>
      </c>
      <c r="P13" s="337">
        <f t="shared" si="2"/>
        <v>1</v>
      </c>
      <c r="Q13" s="258"/>
      <c r="S13" s="514" t="s">
        <v>10325</v>
      </c>
      <c r="T13" s="1510" t="s">
        <v>5905</v>
      </c>
      <c r="U13" s="1356" t="s">
        <v>5918</v>
      </c>
    </row>
    <row r="14" spans="1:21" ht="15.75" customHeight="1" thickBot="1">
      <c r="A14" s="268"/>
      <c r="B14" s="517" t="s">
        <v>10327</v>
      </c>
      <c r="C14" s="407" t="s">
        <v>1083</v>
      </c>
      <c r="D14" s="407">
        <v>1</v>
      </c>
      <c r="E14" s="1902">
        <f>IFERROR(SUM(E8:E13), 0)</f>
        <v>0</v>
      </c>
      <c r="F14" s="1903">
        <f>IFERROR(SUM(F8:F13), 0)</f>
        <v>0</v>
      </c>
      <c r="G14" s="115"/>
      <c r="H14" s="408" t="s">
        <v>10328</v>
      </c>
      <c r="I14" s="268"/>
      <c r="J14" s="1324"/>
      <c r="K14" s="268"/>
      <c r="L14" s="258"/>
      <c r="N14" s="258"/>
      <c r="Q14" s="258"/>
      <c r="S14" s="517" t="s">
        <v>10327</v>
      </c>
      <c r="T14" s="1511" t="s">
        <v>5906</v>
      </c>
      <c r="U14" s="1457" t="s">
        <v>5919</v>
      </c>
    </row>
    <row r="15" spans="1:21" ht="15.75" customHeight="1" thickTop="1" thickBot="1">
      <c r="A15" s="268"/>
      <c r="B15" s="1512"/>
      <c r="C15" s="115"/>
      <c r="D15" s="115"/>
      <c r="E15" s="1904"/>
      <c r="F15" s="1904"/>
      <c r="G15" s="118"/>
      <c r="H15" s="1361"/>
      <c r="I15" s="268"/>
      <c r="J15" s="268"/>
      <c r="K15" s="268"/>
      <c r="L15" s="258"/>
      <c r="N15" s="258"/>
      <c r="Q15" s="258"/>
      <c r="S15" s="1512"/>
      <c r="T15" s="118"/>
      <c r="U15" s="118"/>
    </row>
    <row r="16" spans="1:21" ht="15.75" customHeight="1" thickTop="1" thickBot="1">
      <c r="A16" s="268"/>
      <c r="B16" s="445" t="s">
        <v>10329</v>
      </c>
      <c r="C16" s="536"/>
      <c r="D16" s="536"/>
      <c r="E16" s="1905"/>
      <c r="F16" s="1904"/>
      <c r="G16" s="118"/>
      <c r="H16" s="941"/>
      <c r="I16" s="268"/>
      <c r="J16" s="268"/>
      <c r="K16" s="268"/>
      <c r="L16" s="258"/>
      <c r="N16" s="258"/>
      <c r="Q16" s="258"/>
      <c r="S16" s="445" t="s">
        <v>10329</v>
      </c>
      <c r="T16" s="536"/>
      <c r="U16" s="118"/>
    </row>
    <row r="17" spans="1:21" ht="15.75" customHeight="1" thickTop="1">
      <c r="A17" s="268"/>
      <c r="B17" s="505" t="s">
        <v>10330</v>
      </c>
      <c r="C17" s="329" t="s">
        <v>1083</v>
      </c>
      <c r="D17" s="329">
        <v>1</v>
      </c>
      <c r="E17" s="1898"/>
      <c r="F17" s="1899"/>
      <c r="G17" s="118"/>
      <c r="H17" s="333" t="s">
        <v>10331</v>
      </c>
      <c r="I17" s="268"/>
      <c r="J17" s="1318"/>
      <c r="K17" s="268"/>
      <c r="L17" s="258"/>
      <c r="M17" s="1319" t="str">
        <f t="shared" ref="M17:M21" si="4">IF( SUM( O17:P17 ) = 0, 0, $O$5 )</f>
        <v>Please complete all cells in row</v>
      </c>
      <c r="N17" s="258"/>
      <c r="O17" s="337">
        <f t="shared" ref="O17:O21" si="5" xml:space="preserve"> IF( ISNUMBER(E17 ), 0, 1 )</f>
        <v>1</v>
      </c>
      <c r="P17" s="337">
        <f t="shared" ref="P17:P21" si="6" xml:space="preserve"> IF( ISNUMBER(F17 ), 0, 1 )</f>
        <v>1</v>
      </c>
      <c r="Q17" s="258"/>
      <c r="S17" s="505" t="s">
        <v>10330</v>
      </c>
      <c r="T17" s="1509" t="s">
        <v>5907</v>
      </c>
      <c r="U17" s="1355" t="s">
        <v>5920</v>
      </c>
    </row>
    <row r="18" spans="1:21" ht="15.75" customHeight="1">
      <c r="A18" s="268"/>
      <c r="B18" s="514" t="s">
        <v>10332</v>
      </c>
      <c r="C18" s="338" t="s">
        <v>1083</v>
      </c>
      <c r="D18" s="338">
        <v>1</v>
      </c>
      <c r="E18" s="1900"/>
      <c r="F18" s="1901"/>
      <c r="G18" s="118"/>
      <c r="H18" s="342" t="s">
        <v>10333</v>
      </c>
      <c r="I18" s="268"/>
      <c r="J18" s="1320"/>
      <c r="K18" s="268"/>
      <c r="L18" s="258"/>
      <c r="M18" s="1319" t="str">
        <f t="shared" si="4"/>
        <v>Please complete all cells in row</v>
      </c>
      <c r="N18" s="258"/>
      <c r="O18" s="337">
        <f t="shared" si="5"/>
        <v>1</v>
      </c>
      <c r="P18" s="337">
        <f t="shared" si="6"/>
        <v>1</v>
      </c>
      <c r="Q18" s="258"/>
      <c r="S18" s="514" t="s">
        <v>10332</v>
      </c>
      <c r="T18" s="1510" t="s">
        <v>5908</v>
      </c>
      <c r="U18" s="1356" t="s">
        <v>5921</v>
      </c>
    </row>
    <row r="19" spans="1:21" ht="15.75" customHeight="1">
      <c r="A19" s="268"/>
      <c r="B19" s="514" t="s">
        <v>10334</v>
      </c>
      <c r="C19" s="338" t="s">
        <v>1083</v>
      </c>
      <c r="D19" s="338">
        <v>1</v>
      </c>
      <c r="E19" s="1900"/>
      <c r="F19" s="1901"/>
      <c r="G19" s="118"/>
      <c r="H19" s="342" t="s">
        <v>10335</v>
      </c>
      <c r="I19" s="268"/>
      <c r="J19" s="1320"/>
      <c r="K19" s="268"/>
      <c r="L19" s="258"/>
      <c r="M19" s="1319" t="str">
        <f t="shared" si="4"/>
        <v>Please complete all cells in row</v>
      </c>
      <c r="N19" s="258"/>
      <c r="O19" s="337">
        <f t="shared" si="5"/>
        <v>1</v>
      </c>
      <c r="P19" s="337">
        <f t="shared" si="6"/>
        <v>1</v>
      </c>
      <c r="Q19" s="258"/>
      <c r="S19" s="514" t="s">
        <v>10334</v>
      </c>
      <c r="T19" s="1510" t="s">
        <v>5909</v>
      </c>
      <c r="U19" s="1356" t="s">
        <v>5922</v>
      </c>
    </row>
    <row r="20" spans="1:21" ht="15.75" customHeight="1">
      <c r="A20" s="268"/>
      <c r="B20" s="514" t="s">
        <v>10336</v>
      </c>
      <c r="C20" s="338" t="s">
        <v>1083</v>
      </c>
      <c r="D20" s="338">
        <v>1</v>
      </c>
      <c r="E20" s="1900"/>
      <c r="F20" s="1901"/>
      <c r="G20" s="486"/>
      <c r="H20" s="342" t="s">
        <v>10337</v>
      </c>
      <c r="I20" s="268"/>
      <c r="J20" s="1320"/>
      <c r="K20" s="268"/>
      <c r="L20" s="258"/>
      <c r="M20" s="1319" t="str">
        <f t="shared" si="4"/>
        <v>Please complete all cells in row</v>
      </c>
      <c r="N20" s="258"/>
      <c r="O20" s="337">
        <f t="shared" si="5"/>
        <v>1</v>
      </c>
      <c r="P20" s="337">
        <f t="shared" si="6"/>
        <v>1</v>
      </c>
      <c r="Q20" s="258"/>
      <c r="S20" s="514" t="s">
        <v>10336</v>
      </c>
      <c r="T20" s="1510" t="s">
        <v>5910</v>
      </c>
      <c r="U20" s="1356" t="s">
        <v>5923</v>
      </c>
    </row>
    <row r="21" spans="1:21" ht="15.75" customHeight="1">
      <c r="A21" s="268"/>
      <c r="B21" s="514" t="s">
        <v>10338</v>
      </c>
      <c r="C21" s="338" t="s">
        <v>1083</v>
      </c>
      <c r="D21" s="338">
        <v>1</v>
      </c>
      <c r="E21" s="1900"/>
      <c r="F21" s="1901"/>
      <c r="G21" s="118"/>
      <c r="H21" s="342" t="s">
        <v>10339</v>
      </c>
      <c r="I21" s="268"/>
      <c r="J21" s="1320"/>
      <c r="K21" s="268"/>
      <c r="L21" s="258"/>
      <c r="M21" s="1319" t="str">
        <f t="shared" si="4"/>
        <v>Please complete all cells in row</v>
      </c>
      <c r="N21" s="258"/>
      <c r="O21" s="337">
        <f t="shared" si="5"/>
        <v>1</v>
      </c>
      <c r="P21" s="337">
        <f t="shared" si="6"/>
        <v>1</v>
      </c>
      <c r="Q21" s="258"/>
      <c r="S21" s="514" t="s">
        <v>10338</v>
      </c>
      <c r="T21" s="1510" t="s">
        <v>5911</v>
      </c>
      <c r="U21" s="1356" t="s">
        <v>5924</v>
      </c>
    </row>
    <row r="22" spans="1:21" ht="15.75" customHeight="1" thickBot="1">
      <c r="A22" s="268"/>
      <c r="B22" s="517" t="s">
        <v>10340</v>
      </c>
      <c r="C22" s="407" t="s">
        <v>1083</v>
      </c>
      <c r="D22" s="407">
        <v>1</v>
      </c>
      <c r="E22" s="1902">
        <f>IFERROR(SUM(E17:E21), 0)</f>
        <v>0</v>
      </c>
      <c r="F22" s="1903">
        <f>IFERROR(SUM(F17:F21), 0)</f>
        <v>0</v>
      </c>
      <c r="G22" s="115"/>
      <c r="H22" s="408" t="s">
        <v>10341</v>
      </c>
      <c r="I22" s="268"/>
      <c r="J22" s="1324"/>
      <c r="K22" s="268"/>
      <c r="L22" s="258"/>
      <c r="N22" s="258"/>
      <c r="Q22" s="258"/>
      <c r="S22" s="517" t="s">
        <v>10340</v>
      </c>
      <c r="T22" s="1511" t="s">
        <v>5912</v>
      </c>
      <c r="U22" s="1457" t="s">
        <v>5925</v>
      </c>
    </row>
    <row r="23" spans="1:21" ht="33" customHeight="1" thickTop="1">
      <c r="A23" s="268"/>
      <c r="B23" s="1130"/>
      <c r="C23" s="268"/>
      <c r="D23" s="268"/>
      <c r="E23" s="268"/>
      <c r="F23" s="268"/>
      <c r="G23" s="268"/>
      <c r="H23" s="1025"/>
      <c r="I23" s="268"/>
      <c r="J23" s="268"/>
      <c r="K23" s="268"/>
    </row>
    <row r="24" spans="1:21" ht="33" customHeight="1">
      <c r="A24" s="268"/>
      <c r="B24" s="1130"/>
      <c r="C24" s="268"/>
      <c r="D24" s="268"/>
      <c r="E24" s="268"/>
      <c r="F24" s="268"/>
      <c r="G24" s="268"/>
      <c r="H24" s="1025"/>
      <c r="I24" s="268"/>
      <c r="J24" s="268"/>
      <c r="K24" s="268"/>
    </row>
    <row r="25" spans="1:21" ht="15">
      <c r="A25" s="268"/>
      <c r="B25" s="1130"/>
      <c r="C25" s="268"/>
      <c r="D25" s="268"/>
      <c r="E25" s="268"/>
      <c r="F25" s="268"/>
      <c r="G25" s="268"/>
      <c r="H25" s="1025"/>
      <c r="I25" s="268"/>
      <c r="J25" s="268"/>
      <c r="K25" s="268"/>
    </row>
    <row r="26" spans="1:21" ht="15">
      <c r="A26" s="268"/>
      <c r="B26" s="1130"/>
      <c r="C26" s="268"/>
      <c r="D26" s="268"/>
      <c r="E26" s="268"/>
      <c r="F26" s="268"/>
      <c r="G26" s="268"/>
      <c r="H26" s="1025"/>
      <c r="I26" s="268"/>
      <c r="J26" s="268"/>
      <c r="K26" s="268"/>
    </row>
  </sheetData>
  <sheetProtection formatColumns="0" formatRows="0"/>
  <mergeCells count="3">
    <mergeCell ref="B3:J3"/>
    <mergeCell ref="S3:U3"/>
    <mergeCell ref="O4:P4"/>
  </mergeCells>
  <conditionalFormatting sqref="M8:M13">
    <cfRule type="cellIs" dxfId="34" priority="2" operator="equal">
      <formula>0</formula>
    </cfRule>
  </conditionalFormatting>
  <conditionalFormatting sqref="M17:M21">
    <cfRule type="cellIs" dxfId="33" priority="1" operator="equal">
      <formula>0</formula>
    </cfRule>
  </conditionalFormatting>
  <dataValidations disablePrompts="1" count="1">
    <dataValidation type="custom" allowBlank="1" showErrorMessage="1" errorTitle="Input Error" error="Please input a numeric value." sqref="E8:F13 E17:F21">
      <formula1>ISNUMBER(E8)</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tabColor rgb="FFFFFF00"/>
  </sheetPr>
  <dimension ref="A1:F172"/>
  <sheetViews>
    <sheetView zoomScale="70" zoomScaleNormal="70" workbookViewId="0"/>
  </sheetViews>
  <sheetFormatPr defaultColWidth="9" defaultRowHeight="14.25"/>
  <cols>
    <col min="1" max="1" width="9" style="239"/>
    <col min="2" max="2" width="19.25" style="239" bestFit="1" customWidth="1"/>
    <col min="3" max="3" width="61.125" style="239" customWidth="1"/>
    <col min="4" max="4" width="11" style="239" bestFit="1" customWidth="1"/>
    <col min="5" max="5" width="17.25" style="239" bestFit="1" customWidth="1"/>
    <col min="6" max="6" width="8.75" style="239" bestFit="1" customWidth="1"/>
    <col min="7" max="16384" width="9" style="239"/>
  </cols>
  <sheetData>
    <row r="1" spans="1:6">
      <c r="C1" s="239" t="str">
        <f>CONCATENATE(Lists!$B$59,"_APR2022_F6")</f>
        <v>SSC_APR2022_F6</v>
      </c>
    </row>
    <row r="2" spans="1:6">
      <c r="A2" s="239" t="s">
        <v>3</v>
      </c>
      <c r="B2" s="301" t="s">
        <v>676</v>
      </c>
      <c r="C2" s="301" t="s">
        <v>677</v>
      </c>
      <c r="D2" s="301" t="s">
        <v>678</v>
      </c>
      <c r="E2" s="301" t="s">
        <v>679</v>
      </c>
      <c r="F2" s="301" t="s">
        <v>9845</v>
      </c>
    </row>
    <row r="3" spans="1:6" ht="15">
      <c r="B3" s="2111"/>
      <c r="C3" s="302"/>
      <c r="D3" s="301"/>
      <c r="E3" s="301"/>
    </row>
    <row r="4" spans="1:6">
      <c r="B4" s="239" t="str">
        <f>'6A'!V8</f>
        <v>B0005RWTSTNBR</v>
      </c>
      <c r="C4" s="239" t="s">
        <v>16272</v>
      </c>
      <c r="E4" s="301" t="s">
        <v>683</v>
      </c>
      <c r="F4" s="307">
        <f>IF(ISBLANK('6A'!E8),"##BLANK",'6A'!E8)</f>
        <v>0</v>
      </c>
    </row>
    <row r="5" spans="1:6">
      <c r="B5" s="239" t="str">
        <f>'6A'!V9</f>
        <v>B0005RWTSTVBR</v>
      </c>
      <c r="C5" s="239" t="s">
        <v>16273</v>
      </c>
      <c r="E5" s="301" t="s">
        <v>683</v>
      </c>
      <c r="F5" s="307">
        <f>IF(ISBLANK('6A'!E9),"##BLANK",'6A'!E9)</f>
        <v>0</v>
      </c>
    </row>
    <row r="6" spans="1:6">
      <c r="B6" s="239" t="str">
        <f>'6A'!V10</f>
        <v>WR001</v>
      </c>
      <c r="C6" s="239" t="s">
        <v>16274</v>
      </c>
      <c r="E6" s="301" t="s">
        <v>683</v>
      </c>
      <c r="F6" s="307">
        <f>IF(ISBLANK('6A'!E10),"##BLANK",'6A'!E10)</f>
        <v>8</v>
      </c>
    </row>
    <row r="7" spans="1:6">
      <c r="B7" s="239" t="str">
        <f>'6A'!V11</f>
        <v>B0005RWTSTIPS</v>
      </c>
      <c r="C7" s="239" t="s">
        <v>16275</v>
      </c>
      <c r="E7" s="301" t="s">
        <v>683</v>
      </c>
      <c r="F7" s="307">
        <f>IF(ISBLANK('6A'!E11),"##BLANK",'6A'!E11)</f>
        <v>1700</v>
      </c>
    </row>
    <row r="8" spans="1:6">
      <c r="B8" s="239" t="str">
        <f>'6A'!V12</f>
        <v>BN10290_6A</v>
      </c>
      <c r="C8" s="239" t="s">
        <v>16276</v>
      </c>
      <c r="E8" s="301" t="s">
        <v>683</v>
      </c>
      <c r="F8" s="307">
        <f>IF(ISBLANK('6A'!E12),"##BLANK",'6A'!E12)</f>
        <v>84.42</v>
      </c>
    </row>
    <row r="9" spans="1:6">
      <c r="B9" s="239" t="str">
        <f>'6A'!V13</f>
        <v>BN4862</v>
      </c>
      <c r="C9" s="239" t="s">
        <v>16277</v>
      </c>
      <c r="E9" s="301" t="s">
        <v>683</v>
      </c>
      <c r="F9" s="307">
        <f>IF(ISBLANK('6A'!E13),"##BLANK",'6A'!E13)</f>
        <v>23.13</v>
      </c>
    </row>
    <row r="10" spans="1:6">
      <c r="B10" s="239" t="str">
        <f>'6A'!V14</f>
        <v>B0005RWTSEC</v>
      </c>
      <c r="C10" s="239" t="s">
        <v>16278</v>
      </c>
      <c r="E10" s="301" t="s">
        <v>683</v>
      </c>
      <c r="F10" s="307">
        <f>IF(ISBLANK('6A'!E14),"##BLANK",'6A'!E14)</f>
        <v>12907.723</v>
      </c>
    </row>
    <row r="11" spans="1:6">
      <c r="B11" s="239" t="str">
        <f>'6A'!V15</f>
        <v>B0005RWTSTNI</v>
      </c>
      <c r="C11" s="239" t="s">
        <v>16279</v>
      </c>
      <c r="E11" s="301" t="s">
        <v>683</v>
      </c>
      <c r="F11" s="307">
        <f>IF(ISBLANK('6A'!E15),"##BLANK",'6A'!E15)</f>
        <v>0</v>
      </c>
    </row>
    <row r="12" spans="1:6">
      <c r="B12" s="239" t="str">
        <f>'6A'!V16</f>
        <v>B0005RWTSWI3</v>
      </c>
      <c r="C12" s="239" t="s">
        <v>16280</v>
      </c>
      <c r="E12" s="301" t="s">
        <v>683</v>
      </c>
      <c r="F12" s="307">
        <f>IF(ISBLANK('6A'!E16),"##BLANK",'6A'!E16)</f>
        <v>0</v>
      </c>
    </row>
    <row r="13" spans="1:6">
      <c r="B13" s="239" t="str">
        <f>'6A'!V17</f>
        <v>B0005RWTSTNE</v>
      </c>
      <c r="C13" s="239" t="s">
        <v>16281</v>
      </c>
      <c r="E13" s="301" t="s">
        <v>683</v>
      </c>
      <c r="F13" s="307">
        <f>IF(ISBLANK('6A'!E17),"##BLANK",'6A'!E17)</f>
        <v>0</v>
      </c>
    </row>
    <row r="14" spans="1:6">
      <c r="B14" s="239" t="str">
        <f>'6A'!V18</f>
        <v>B0005RWTSWE3</v>
      </c>
      <c r="C14" s="239" t="s">
        <v>16282</v>
      </c>
      <c r="E14" s="301" t="s">
        <v>683</v>
      </c>
      <c r="F14" s="307">
        <f>IF(ISBLANK('6A'!E18),"##BLANK",'6A'!E18)</f>
        <v>0</v>
      </c>
    </row>
    <row r="15" spans="1:6">
      <c r="B15" s="239" t="str">
        <f>'6A'!V19</f>
        <v>BN4858</v>
      </c>
      <c r="C15" s="239" t="s">
        <v>16283</v>
      </c>
      <c r="E15" s="301" t="s">
        <v>683</v>
      </c>
      <c r="F15" s="307">
        <f>IF(ISBLANK('6A'!E19),"##BLANK",'6A'!E19)</f>
        <v>19.29</v>
      </c>
    </row>
    <row r="16" spans="1:6">
      <c r="B16" s="1914" t="str">
        <f>'6A'!V25</f>
        <v>CPMW0098</v>
      </c>
      <c r="C16" s="239" t="s">
        <v>16284</v>
      </c>
      <c r="E16" s="301" t="s">
        <v>683</v>
      </c>
      <c r="F16" s="307">
        <f>IF(ISBLANK('6A'!C25),"##BLANK",'6A'!C25)</f>
        <v>0</v>
      </c>
    </row>
    <row r="17" spans="2:6">
      <c r="B17" s="239" t="str">
        <f>'6A'!W25</f>
        <v>CPMW0015</v>
      </c>
      <c r="C17" s="239" t="s">
        <v>16285</v>
      </c>
      <c r="E17" s="301" t="s">
        <v>683</v>
      </c>
      <c r="F17" s="307">
        <f>IF(ISBLANK('6A'!D25),"##BLANK",'6A'!D25)</f>
        <v>0</v>
      </c>
    </row>
    <row r="18" spans="2:6">
      <c r="B18" s="1914" t="str">
        <f>'6A'!X25</f>
        <v>CPMW0027</v>
      </c>
      <c r="C18" s="239" t="s">
        <v>16286</v>
      </c>
      <c r="E18" s="301" t="s">
        <v>683</v>
      </c>
      <c r="F18" s="307">
        <f>IF(ISBLANK('6A'!E25),"##BLANK",'6A'!E25)</f>
        <v>58.01</v>
      </c>
    </row>
    <row r="19" spans="2:6">
      <c r="B19" s="239" t="str">
        <f>'6A'!Y25</f>
        <v>CPMW0021</v>
      </c>
      <c r="C19" s="239" t="s">
        <v>16287</v>
      </c>
      <c r="E19" s="301" t="s">
        <v>683</v>
      </c>
      <c r="F19" s="307">
        <f>IF(ISBLANK('6A'!F25),"##BLANK",'6A'!F25)</f>
        <v>9</v>
      </c>
    </row>
    <row r="20" spans="2:6">
      <c r="B20" s="1914" t="str">
        <f>'6A'!V26</f>
        <v>CPMW0104</v>
      </c>
      <c r="C20" s="239" t="s">
        <v>16288</v>
      </c>
      <c r="E20" s="301" t="s">
        <v>683</v>
      </c>
      <c r="F20" s="307">
        <f>IF(ISBLANK('6A'!C26),"##BLANK",'6A'!C26)</f>
        <v>0</v>
      </c>
    </row>
    <row r="21" spans="2:6">
      <c r="B21" s="239" t="str">
        <f>'6A'!W26</f>
        <v>BN10491</v>
      </c>
      <c r="C21" s="239" t="s">
        <v>16289</v>
      </c>
      <c r="E21" s="301" t="s">
        <v>683</v>
      </c>
      <c r="F21" s="307">
        <f>IF(ISBLANK('6A'!D26),"##BLANK",'6A'!D26)</f>
        <v>0</v>
      </c>
    </row>
    <row r="22" spans="2:6">
      <c r="B22" s="1914" t="str">
        <f>'6A'!X26</f>
        <v>CPMW0033</v>
      </c>
      <c r="C22" s="239" t="s">
        <v>16290</v>
      </c>
      <c r="E22" s="301" t="s">
        <v>683</v>
      </c>
      <c r="F22" s="307">
        <f>IF(ISBLANK('6A'!E26),"##BLANK",'6A'!E26)</f>
        <v>6.66</v>
      </c>
    </row>
    <row r="23" spans="2:6">
      <c r="B23" s="239" t="str">
        <f>'6A'!Y26</f>
        <v>BN10791</v>
      </c>
      <c r="C23" s="239" t="s">
        <v>16291</v>
      </c>
      <c r="E23" s="301" t="s">
        <v>683</v>
      </c>
      <c r="F23" s="307">
        <f>IF(ISBLANK('6A'!F26),"##BLANK",'6A'!F26)</f>
        <v>1</v>
      </c>
    </row>
    <row r="24" spans="2:6">
      <c r="B24" s="1914" t="str">
        <f>'6A'!V27</f>
        <v>CPMW0110</v>
      </c>
      <c r="C24" s="239" t="s">
        <v>16292</v>
      </c>
      <c r="E24" s="301" t="s">
        <v>683</v>
      </c>
      <c r="F24" s="307">
        <f>IF(ISBLANK('6A'!C27),"##BLANK",'6A'!C27)</f>
        <v>0</v>
      </c>
    </row>
    <row r="25" spans="2:6">
      <c r="B25" s="239" t="str">
        <f>'6A'!W27</f>
        <v>BN10490</v>
      </c>
      <c r="C25" s="239" t="s">
        <v>16293</v>
      </c>
      <c r="E25" s="301" t="s">
        <v>683</v>
      </c>
      <c r="F25" s="307">
        <f>IF(ISBLANK('6A'!D27),"##BLANK",'6A'!D27)</f>
        <v>0</v>
      </c>
    </row>
    <row r="26" spans="2:6">
      <c r="B26" s="1914" t="str">
        <f>'6A'!X27</f>
        <v>CPMW0039</v>
      </c>
      <c r="C26" s="239" t="s">
        <v>16294</v>
      </c>
      <c r="E26" s="301" t="s">
        <v>683</v>
      </c>
      <c r="F26" s="307">
        <f>IF(ISBLANK('6A'!E27),"##BLANK",'6A'!E27)</f>
        <v>11.08</v>
      </c>
    </row>
    <row r="27" spans="2:6">
      <c r="B27" s="239" t="str">
        <f>'6A'!Y27</f>
        <v>BN10790</v>
      </c>
      <c r="C27" s="239" t="s">
        <v>16295</v>
      </c>
      <c r="E27" s="301" t="s">
        <v>683</v>
      </c>
      <c r="F27" s="307">
        <f>IF(ISBLANK('6A'!F27),"##BLANK",'6A'!F27)</f>
        <v>3</v>
      </c>
    </row>
    <row r="28" spans="2:6">
      <c r="B28" s="1914" t="str">
        <f>'6A'!V28</f>
        <v>CPMW0116</v>
      </c>
      <c r="C28" s="239" t="s">
        <v>16296</v>
      </c>
      <c r="E28" s="301" t="s">
        <v>683</v>
      </c>
      <c r="F28" s="307">
        <f>IF(ISBLANK('6A'!C28),"##BLANK",'6A'!C28)</f>
        <v>0</v>
      </c>
    </row>
    <row r="29" spans="2:6">
      <c r="B29" s="239" t="str">
        <f>'6A'!W28</f>
        <v>BN10590</v>
      </c>
      <c r="C29" s="239" t="s">
        <v>16297</v>
      </c>
      <c r="E29" s="301" t="s">
        <v>683</v>
      </c>
      <c r="F29" s="307">
        <f>IF(ISBLANK('6A'!D28),"##BLANK",'6A'!D28)</f>
        <v>0</v>
      </c>
    </row>
    <row r="30" spans="2:6">
      <c r="B30" s="1914" t="str">
        <f>'6A'!X28</f>
        <v>CPMW0045</v>
      </c>
      <c r="C30" s="239" t="s">
        <v>16298</v>
      </c>
      <c r="E30" s="301" t="s">
        <v>683</v>
      </c>
      <c r="F30" s="307">
        <f>IF(ISBLANK('6A'!E28),"##BLANK",'6A'!E28)</f>
        <v>4.28</v>
      </c>
    </row>
    <row r="31" spans="2:6">
      <c r="B31" s="239" t="str">
        <f>'6A'!Y28</f>
        <v>BN10890</v>
      </c>
      <c r="C31" s="239" t="s">
        <v>16299</v>
      </c>
      <c r="E31" s="301" t="s">
        <v>683</v>
      </c>
      <c r="F31" s="307">
        <f>IF(ISBLANK('6A'!F28),"##BLANK",'6A'!F28)</f>
        <v>1</v>
      </c>
    </row>
    <row r="32" spans="2:6">
      <c r="B32" s="1914" t="str">
        <f>'6A'!V29</f>
        <v>CPMW0165</v>
      </c>
      <c r="C32" s="239" t="s">
        <v>16300</v>
      </c>
      <c r="E32" s="301" t="s">
        <v>683</v>
      </c>
      <c r="F32" s="307">
        <f>IF(ISBLANK('6A'!C29),"##BLANK",'6A'!C29)</f>
        <v>0</v>
      </c>
    </row>
    <row r="33" spans="2:6">
      <c r="B33" s="239" t="str">
        <f>'6A'!W29</f>
        <v>BN10597</v>
      </c>
      <c r="C33" s="239" t="s">
        <v>16301</v>
      </c>
      <c r="E33" s="301" t="s">
        <v>683</v>
      </c>
      <c r="F33" s="307">
        <f>IF(ISBLANK('6A'!D29),"##BLANK",'6A'!D29)</f>
        <v>0</v>
      </c>
    </row>
    <row r="34" spans="2:6">
      <c r="B34" s="1914" t="str">
        <f>'6A'!X29</f>
        <v>CPMW0185</v>
      </c>
      <c r="C34" s="239" t="s">
        <v>16302</v>
      </c>
      <c r="E34" s="301" t="s">
        <v>683</v>
      </c>
      <c r="F34" s="307">
        <f>IF(ISBLANK('6A'!E29),"##BLANK",'6A'!E29)</f>
        <v>87.63</v>
      </c>
    </row>
    <row r="35" spans="2:6">
      <c r="B35" s="239" t="str">
        <f>'6A'!Y29</f>
        <v>BN10897</v>
      </c>
      <c r="C35" s="239" t="s">
        <v>16303</v>
      </c>
      <c r="E35" s="301" t="s">
        <v>683</v>
      </c>
      <c r="F35" s="307">
        <f>IF(ISBLANK('6A'!F29),"##BLANK",'6A'!F29)</f>
        <v>18</v>
      </c>
    </row>
    <row r="36" spans="2:6">
      <c r="B36" s="1914" t="str">
        <f>'6A'!V30</f>
        <v>CPMW0166</v>
      </c>
      <c r="C36" s="239" t="s">
        <v>16304</v>
      </c>
      <c r="E36" s="301" t="s">
        <v>683</v>
      </c>
      <c r="F36" s="307">
        <f>IF(ISBLANK('6A'!C30),"##BLANK",'6A'!C30)</f>
        <v>242.22</v>
      </c>
    </row>
    <row r="37" spans="2:6">
      <c r="B37" s="239" t="str">
        <f>'6A'!W30</f>
        <v>BN10598</v>
      </c>
      <c r="C37" s="239" t="s">
        <v>16305</v>
      </c>
      <c r="E37" s="301" t="s">
        <v>683</v>
      </c>
      <c r="F37" s="307">
        <f>IF(ISBLANK('6A'!D30),"##BLANK",'6A'!D30)</f>
        <v>2</v>
      </c>
    </row>
    <row r="38" spans="2:6">
      <c r="B38" s="1914" t="str">
        <f>'6A'!X30</f>
        <v>CPMW0197</v>
      </c>
      <c r="C38" s="239" t="s">
        <v>16306</v>
      </c>
      <c r="E38" s="301" t="s">
        <v>683</v>
      </c>
      <c r="F38" s="307">
        <f>IF(ISBLANK('6A'!E30),"##BLANK",'6A'!E30)</f>
        <v>55.46</v>
      </c>
    </row>
    <row r="39" spans="2:6">
      <c r="B39" s="239" t="str">
        <f>'6A'!Y30</f>
        <v>BN10898</v>
      </c>
      <c r="C39" s="239" t="s">
        <v>16307</v>
      </c>
      <c r="E39" s="301" t="s">
        <v>683</v>
      </c>
      <c r="F39" s="307">
        <f>IF(ISBLANK('6A'!F30),"##BLANK",'6A'!F30)</f>
        <v>6</v>
      </c>
    </row>
    <row r="40" spans="2:6">
      <c r="B40" s="1914" t="str">
        <f>'6A'!V31</f>
        <v>CPMW0167</v>
      </c>
      <c r="C40" s="239" t="s">
        <v>16308</v>
      </c>
      <c r="E40" s="301" t="s">
        <v>683</v>
      </c>
      <c r="F40" s="307">
        <f>IF(ISBLANK('6A'!C31),"##BLANK",'6A'!C31)</f>
        <v>0</v>
      </c>
    </row>
    <row r="41" spans="2:6">
      <c r="B41" s="239" t="str">
        <f>'6A'!W31</f>
        <v>BN10599</v>
      </c>
      <c r="C41" s="239" t="s">
        <v>16309</v>
      </c>
      <c r="E41" s="301" t="s">
        <v>683</v>
      </c>
      <c r="F41" s="307">
        <f>IF(ISBLANK('6A'!D31),"##BLANK",'6A'!D31)</f>
        <v>0</v>
      </c>
    </row>
    <row r="42" spans="2:6">
      <c r="B42" s="1914" t="str">
        <f>'6A'!X31</f>
        <v>CPMW0198</v>
      </c>
      <c r="C42" s="239" t="s">
        <v>16310</v>
      </c>
      <c r="E42" s="301" t="s">
        <v>683</v>
      </c>
      <c r="F42" s="307">
        <f>IF(ISBLANK('6A'!E31),"##BLANK",'6A'!E31)</f>
        <v>0</v>
      </c>
    </row>
    <row r="43" spans="2:6">
      <c r="B43" s="239" t="str">
        <f>'6A'!Y31</f>
        <v>BN10899</v>
      </c>
      <c r="C43" s="239" t="s">
        <v>16311</v>
      </c>
      <c r="E43" s="301" t="s">
        <v>683</v>
      </c>
      <c r="F43" s="307">
        <f>IF(ISBLANK('6A'!F31),"##BLANK",'6A'!F31)</f>
        <v>0</v>
      </c>
    </row>
    <row r="44" spans="2:6">
      <c r="B44" s="239" t="str">
        <f>'6A'!V36</f>
        <v>WTW001PN</v>
      </c>
      <c r="C44" s="239" t="s">
        <v>16312</v>
      </c>
      <c r="E44" s="301" t="s">
        <v>683</v>
      </c>
      <c r="F44" s="307">
        <f>IF(ISBLANK('6A'!C36),"##BLANK",'6A'!C36)</f>
        <v>0.7</v>
      </c>
    </row>
    <row r="45" spans="2:6">
      <c r="B45" s="239" t="str">
        <f>'6A'!W36</f>
        <v>WTW001NR</v>
      </c>
      <c r="C45" s="239" t="s">
        <v>16313</v>
      </c>
      <c r="E45" s="301" t="s">
        <v>683</v>
      </c>
      <c r="F45" s="307">
        <f>IF(ISBLANK('6A'!D36),"##BLANK",'6A'!D36)</f>
        <v>5</v>
      </c>
    </row>
    <row r="46" spans="2:6">
      <c r="B46" s="239" t="str">
        <f>'6A'!V37</f>
        <v>WTW002PN</v>
      </c>
      <c r="C46" s="239" t="s">
        <v>16314</v>
      </c>
      <c r="E46" s="301" t="s">
        <v>683</v>
      </c>
      <c r="F46" s="307">
        <f>IF(ISBLANK('6A'!C37),"##BLANK",'6A'!C37)</f>
        <v>3.3</v>
      </c>
    </row>
    <row r="47" spans="2:6">
      <c r="B47" s="239" t="str">
        <f>'6A'!W37</f>
        <v>WTW002NR</v>
      </c>
      <c r="C47" s="239" t="s">
        <v>16315</v>
      </c>
      <c r="E47" s="301" t="s">
        <v>683</v>
      </c>
      <c r="F47" s="307">
        <f>IF(ISBLANK('6A'!D37),"##BLANK",'6A'!D37)</f>
        <v>7</v>
      </c>
    </row>
    <row r="48" spans="2:6">
      <c r="B48" s="239" t="str">
        <f>'6A'!V38</f>
        <v>WTW003PN</v>
      </c>
      <c r="C48" s="239" t="s">
        <v>16316</v>
      </c>
      <c r="E48" s="301" t="s">
        <v>683</v>
      </c>
      <c r="F48" s="307">
        <f>IF(ISBLANK('6A'!C38),"##BLANK",'6A'!C38)</f>
        <v>12.4</v>
      </c>
    </row>
    <row r="49" spans="2:6">
      <c r="B49" s="239" t="str">
        <f>'6A'!W38</f>
        <v>WTW003NR</v>
      </c>
      <c r="C49" s="239" t="s">
        <v>16317</v>
      </c>
      <c r="E49" s="301" t="s">
        <v>683</v>
      </c>
      <c r="F49" s="307">
        <f>IF(ISBLANK('6A'!D38),"##BLANK",'6A'!D38)</f>
        <v>12</v>
      </c>
    </row>
    <row r="50" spans="2:6">
      <c r="B50" s="239" t="str">
        <f>'6A'!V39</f>
        <v>WTW004PN</v>
      </c>
      <c r="C50" s="239" t="s">
        <v>16318</v>
      </c>
      <c r="E50" s="301" t="s">
        <v>683</v>
      </c>
      <c r="F50" s="307">
        <f>IF(ISBLANK('6A'!C39),"##BLANK",'6A'!C39)</f>
        <v>22.5</v>
      </c>
    </row>
    <row r="51" spans="2:6">
      <c r="B51" s="239" t="str">
        <f>'6A'!W39</f>
        <v>WTW004NR</v>
      </c>
      <c r="C51" s="239" t="s">
        <v>16319</v>
      </c>
      <c r="E51" s="301" t="s">
        <v>683</v>
      </c>
      <c r="F51" s="307">
        <f>IF(ISBLANK('6A'!D39),"##BLANK",'6A'!D39)</f>
        <v>10</v>
      </c>
    </row>
    <row r="52" spans="2:6">
      <c r="B52" s="239" t="str">
        <f>'6A'!V40</f>
        <v>WTW005PN</v>
      </c>
      <c r="C52" s="239" t="s">
        <v>16320</v>
      </c>
      <c r="E52" s="301" t="s">
        <v>683</v>
      </c>
      <c r="F52" s="307">
        <f>IF(ISBLANK('6A'!C40),"##BLANK",'6A'!C40)</f>
        <v>14</v>
      </c>
    </row>
    <row r="53" spans="2:6">
      <c r="B53" s="239" t="str">
        <f>'6A'!W40</f>
        <v>WTW005NR</v>
      </c>
      <c r="C53" s="239" t="s">
        <v>16321</v>
      </c>
      <c r="E53" s="301" t="s">
        <v>683</v>
      </c>
      <c r="F53" s="307">
        <f>IF(ISBLANK('6A'!D40),"##BLANK",'6A'!D40)</f>
        <v>4</v>
      </c>
    </row>
    <row r="54" spans="2:6">
      <c r="B54" s="239" t="str">
        <f>'6A'!V41</f>
        <v>WTW006PN</v>
      </c>
      <c r="C54" s="239" t="s">
        <v>16322</v>
      </c>
      <c r="E54" s="301" t="s">
        <v>683</v>
      </c>
      <c r="F54" s="307">
        <f>IF(ISBLANK('6A'!C41),"##BLANK",'6A'!C41)</f>
        <v>0</v>
      </c>
    </row>
    <row r="55" spans="2:6">
      <c r="B55" s="239" t="str">
        <f>'6A'!W41</f>
        <v>WTW006NR</v>
      </c>
      <c r="C55" s="239" t="s">
        <v>16323</v>
      </c>
      <c r="E55" s="301" t="s">
        <v>683</v>
      </c>
      <c r="F55" s="307">
        <f>IF(ISBLANK('6A'!D41),"##BLANK",'6A'!D41)</f>
        <v>0</v>
      </c>
    </row>
    <row r="56" spans="2:6">
      <c r="B56" s="239" t="str">
        <f>'6A'!V42</f>
        <v>WTW007PN</v>
      </c>
      <c r="C56" s="239" t="s">
        <v>16324</v>
      </c>
      <c r="E56" s="301" t="s">
        <v>683</v>
      </c>
      <c r="F56" s="307">
        <f>IF(ISBLANK('6A'!C42),"##BLANK",'6A'!C42)</f>
        <v>19.2</v>
      </c>
    </row>
    <row r="57" spans="2:6">
      <c r="B57" s="239" t="str">
        <f>'6A'!W42</f>
        <v>WTW007NR</v>
      </c>
      <c r="C57" s="239" t="s">
        <v>16325</v>
      </c>
      <c r="E57" s="301" t="s">
        <v>683</v>
      </c>
      <c r="F57" s="307">
        <f>IF(ISBLANK('6A'!D42),"##BLANK",'6A'!D42)</f>
        <v>1</v>
      </c>
    </row>
    <row r="58" spans="2:6">
      <c r="B58" s="239" t="str">
        <f>'6A'!V43</f>
        <v>WTW008PN</v>
      </c>
      <c r="C58" s="239" t="s">
        <v>16326</v>
      </c>
      <c r="E58" s="301" t="s">
        <v>683</v>
      </c>
      <c r="F58" s="307">
        <f>IF(ISBLANK('6A'!C43),"##BLANK",'6A'!C43)</f>
        <v>27.8</v>
      </c>
    </row>
    <row r="59" spans="2:6">
      <c r="B59" s="239" t="str">
        <f>'6A'!W43</f>
        <v>WTW008NR</v>
      </c>
      <c r="C59" s="239" t="s">
        <v>16327</v>
      </c>
      <c r="E59" s="301" t="s">
        <v>683</v>
      </c>
      <c r="F59" s="307">
        <f>IF(ISBLANK('6A'!D43),"##BLANK",'6A'!D43)</f>
        <v>1</v>
      </c>
    </row>
    <row r="60" spans="2:6">
      <c r="B60" s="239" t="str">
        <f>'6A'!V46</f>
        <v>CPMW001A</v>
      </c>
      <c r="C60" s="239" t="s">
        <v>16328</v>
      </c>
      <c r="E60" s="301" t="s">
        <v>683</v>
      </c>
      <c r="F60" s="307">
        <f>IF(ISBLANK('6A'!E46),"##BLANK",'6A'!E46)</f>
        <v>0</v>
      </c>
    </row>
    <row r="61" spans="2:6">
      <c r="B61" s="239" t="str">
        <f>'6A'!V47</f>
        <v>W4005</v>
      </c>
      <c r="C61" s="239" t="s">
        <v>16329</v>
      </c>
      <c r="E61" s="301" t="s">
        <v>683</v>
      </c>
      <c r="F61" s="307">
        <f>IF(ISBLANK('6A'!E47),"##BLANK",'6A'!E47)</f>
        <v>0</v>
      </c>
    </row>
    <row r="62" spans="2:6">
      <c r="B62" s="239" t="str">
        <f>'6A'!V48</f>
        <v>BN10901</v>
      </c>
      <c r="C62" s="239" t="s">
        <v>16330</v>
      </c>
      <c r="E62" s="301" t="s">
        <v>683</v>
      </c>
      <c r="F62" s="307">
        <f>IF(ISBLANK('6A'!E48),"##BLANK",'6A'!E48)</f>
        <v>1716.085</v>
      </c>
    </row>
    <row r="63" spans="2:6">
      <c r="B63" s="239" t="str">
        <f>'6A'!V49</f>
        <v>BN10902</v>
      </c>
      <c r="C63" s="239" t="s">
        <v>16331</v>
      </c>
      <c r="E63" s="301" t="s">
        <v>683</v>
      </c>
      <c r="F63" s="307">
        <f>IF(ISBLANK('6A'!E49),"##BLANK",'6A'!E49)</f>
        <v>2.39</v>
      </c>
    </row>
    <row r="64" spans="2:6">
      <c r="B64" s="239" t="str">
        <f>'6A'!V50</f>
        <v>B0005WTEC</v>
      </c>
      <c r="C64" s="239" t="s">
        <v>16332</v>
      </c>
      <c r="E64" s="301" t="s">
        <v>683</v>
      </c>
      <c r="F64" s="307">
        <f>IF(ISBLANK('6A'!E50),"##BLANK",'6A'!E50)</f>
        <v>14154.313</v>
      </c>
    </row>
    <row r="65" spans="2:6">
      <c r="B65" s="239" t="str">
        <f>'6A'!V51</f>
        <v>B0005WTTNI</v>
      </c>
      <c r="C65" s="239" t="s">
        <v>16333</v>
      </c>
      <c r="E65" s="301" t="s">
        <v>683</v>
      </c>
      <c r="F65" s="307">
        <f>IF(ISBLANK('6A'!E51),"##BLANK",'6A'!E51)</f>
        <v>0</v>
      </c>
    </row>
    <row r="66" spans="2:6">
      <c r="B66" s="239" t="str">
        <f>'6A'!V52</f>
        <v>B0005WTWI3</v>
      </c>
      <c r="C66" s="239" t="s">
        <v>16334</v>
      </c>
      <c r="E66" s="301" t="s">
        <v>683</v>
      </c>
      <c r="F66" s="307">
        <f>IF(ISBLANK('6A'!E52),"##BLANK",'6A'!E52)</f>
        <v>0</v>
      </c>
    </row>
    <row r="67" spans="2:6">
      <c r="B67" s="239" t="str">
        <f>'6A'!V53</f>
        <v>B0005WTTNE</v>
      </c>
      <c r="C67" s="239" t="s">
        <v>16335</v>
      </c>
      <c r="E67" s="301" t="s">
        <v>683</v>
      </c>
      <c r="F67" s="307">
        <f>IF(ISBLANK('6A'!E53),"##BLANK",'6A'!E53)</f>
        <v>0</v>
      </c>
    </row>
    <row r="68" spans="2:6">
      <c r="B68" s="239" t="str">
        <f>'6A'!V54</f>
        <v>B0005WTWE3</v>
      </c>
      <c r="C68" s="239" t="s">
        <v>16336</v>
      </c>
      <c r="E68" s="301" t="s">
        <v>683</v>
      </c>
      <c r="F68" s="307">
        <f>IF(ISBLANK('6A'!E54),"##BLANK",'6A'!E54)</f>
        <v>0</v>
      </c>
    </row>
    <row r="69" spans="2:6">
      <c r="B69" s="239" t="str">
        <f>'6B'!R8</f>
        <v>B0006TWDTIPC</v>
      </c>
      <c r="C69" s="239" t="s">
        <v>16337</v>
      </c>
      <c r="E69" s="301" t="s">
        <v>683</v>
      </c>
      <c r="F69" s="307">
        <f>IF(ISBLANK('6B'!E8),"##BLANK",'6B'!E8)</f>
        <v>33785</v>
      </c>
    </row>
    <row r="70" spans="2:6">
      <c r="B70" s="239" t="str">
        <f>'6B'!R9</f>
        <v>BN10900CAP</v>
      </c>
      <c r="C70" s="239" t="s">
        <v>16338</v>
      </c>
      <c r="E70" s="301" t="s">
        <v>683</v>
      </c>
      <c r="F70" s="307">
        <f>IF(ISBLANK('6B'!E9),"##BLANK",'6B'!E9)</f>
        <v>500.3</v>
      </c>
    </row>
    <row r="71" spans="2:6">
      <c r="B71" s="239" t="str">
        <f>'6B'!R10</f>
        <v>BN11030CAP</v>
      </c>
      <c r="C71" s="239" t="s">
        <v>16339</v>
      </c>
      <c r="E71" s="301" t="s">
        <v>683</v>
      </c>
      <c r="F71" s="307">
        <f>IF(ISBLANK('6B'!E10),"##BLANK",'6B'!E10)</f>
        <v>10.1</v>
      </c>
    </row>
    <row r="72" spans="2:6">
      <c r="B72" s="239" t="str">
        <f>'6B'!R11</f>
        <v>BN1000</v>
      </c>
      <c r="C72" s="239" t="s">
        <v>16340</v>
      </c>
      <c r="E72" s="301" t="s">
        <v>683</v>
      </c>
      <c r="F72" s="307">
        <f>IF(ISBLANK('6B'!E11),"##BLANK",'6B'!E11)</f>
        <v>410.02</v>
      </c>
    </row>
    <row r="73" spans="2:6">
      <c r="B73" s="1914" t="str">
        <f>'6B'!R12</f>
        <v>BN2350</v>
      </c>
      <c r="C73" s="239" t="s">
        <v>5172</v>
      </c>
      <c r="E73" s="301" t="s">
        <v>683</v>
      </c>
      <c r="F73" s="307">
        <f>IF(ISBLANK('6B'!E12),"##BLANK",'6B'!E12)</f>
        <v>0</v>
      </c>
    </row>
    <row r="74" spans="2:6">
      <c r="B74" s="239" t="str">
        <f>'6B'!R13</f>
        <v>BN2330</v>
      </c>
      <c r="C74" s="239" t="s">
        <v>16341</v>
      </c>
      <c r="E74" s="301" t="s">
        <v>683</v>
      </c>
      <c r="F74" s="307">
        <f>IF(ISBLANK('6B'!E13),"##BLANK",'6B'!E13)</f>
        <v>328.07000000000005</v>
      </c>
    </row>
    <row r="75" spans="2:6">
      <c r="B75" s="239" t="str">
        <f>'6B'!R14</f>
        <v>BN2000</v>
      </c>
      <c r="C75" s="239" t="s">
        <v>16342</v>
      </c>
      <c r="E75" s="301" t="s">
        <v>683</v>
      </c>
      <c r="F75" s="307">
        <f>IF(ISBLANK('6B'!E14),"##BLANK",'6B'!E14)</f>
        <v>106.36000000000001</v>
      </c>
    </row>
    <row r="76" spans="2:6">
      <c r="B76" s="239" t="str">
        <f>'6B'!R15</f>
        <v>BN2010</v>
      </c>
      <c r="C76" s="239" t="s">
        <v>16343</v>
      </c>
      <c r="E76" s="301" t="s">
        <v>683</v>
      </c>
      <c r="F76" s="307">
        <f>IF(ISBLANK('6B'!E15),"##BLANK",'6B'!E15)</f>
        <v>72.94</v>
      </c>
    </row>
    <row r="77" spans="2:6">
      <c r="B77" s="1914" t="str">
        <f>'6B'!R16</f>
        <v>BN2345A</v>
      </c>
      <c r="C77" s="239" t="s">
        <v>16344</v>
      </c>
      <c r="E77" s="301" t="s">
        <v>683</v>
      </c>
      <c r="F77" s="307">
        <f>IF(ISBLANK('6B'!E16),"##BLANK",'6B'!E16)</f>
        <v>79.949999999999989</v>
      </c>
    </row>
    <row r="78" spans="2:6">
      <c r="B78" s="239" t="str">
        <f>'6B'!R17</f>
        <v>BN2340</v>
      </c>
      <c r="C78" s="239" t="s">
        <v>16345</v>
      </c>
      <c r="E78" s="301" t="s">
        <v>683</v>
      </c>
      <c r="F78" s="307">
        <f>IF(ISBLANK('6B'!E17),"##BLANK",'6B'!E17)</f>
        <v>56.129999999999995</v>
      </c>
    </row>
    <row r="79" spans="2:6">
      <c r="B79" s="239" t="str">
        <f>'6B'!R18</f>
        <v>BN2327</v>
      </c>
      <c r="C79" s="239" t="s">
        <v>16346</v>
      </c>
      <c r="E79" s="301" t="s">
        <v>683</v>
      </c>
      <c r="F79" s="307">
        <f>IF(ISBLANK('6B'!E18),"##BLANK",'6B'!E18)</f>
        <v>1.4899999999999998</v>
      </c>
    </row>
    <row r="80" spans="2:6">
      <c r="B80" s="239" t="str">
        <f>'6B'!R19</f>
        <v>BN4833</v>
      </c>
      <c r="C80" s="239" t="s">
        <v>16347</v>
      </c>
      <c r="E80" s="301" t="s">
        <v>683</v>
      </c>
      <c r="F80" s="307">
        <f>IF(ISBLANK('6B'!E19),"##BLANK",'6B'!E19)</f>
        <v>0.15410069121035344</v>
      </c>
    </row>
    <row r="81" spans="2:6">
      <c r="B81" s="239" t="str">
        <f>'6B'!R20</f>
        <v>BN4834</v>
      </c>
      <c r="C81" s="239" t="s">
        <v>16348</v>
      </c>
      <c r="E81" s="301" t="s">
        <v>683</v>
      </c>
      <c r="F81" s="307">
        <f>IF(ISBLANK('6B'!E20),"##BLANK",'6B'!E20)</f>
        <v>0.28778371488798471</v>
      </c>
    </row>
    <row r="82" spans="2:6">
      <c r="B82" s="239" t="str">
        <f>'6B'!R21</f>
        <v>BN4838</v>
      </c>
      <c r="C82" s="239" t="s">
        <v>16349</v>
      </c>
      <c r="E82" s="301" t="s">
        <v>683</v>
      </c>
      <c r="F82" s="307">
        <f>IF(ISBLANK('6B'!E21),"##BLANK",'6B'!E21)</f>
        <v>0</v>
      </c>
    </row>
    <row r="83" spans="2:6">
      <c r="B83" s="239" t="str">
        <f>'6B'!R22</f>
        <v>BN4848</v>
      </c>
      <c r="C83" s="239" t="s">
        <v>16350</v>
      </c>
      <c r="E83" s="301" t="s">
        <v>683</v>
      </c>
      <c r="F83" s="307">
        <f>IF(ISBLANK('6B'!E22),"##BLANK",'6B'!E22)</f>
        <v>0.55811559390166199</v>
      </c>
    </row>
    <row r="84" spans="2:6">
      <c r="B84" s="239" t="str">
        <f>'6B'!R23</f>
        <v>BN4846</v>
      </c>
      <c r="C84" s="239" t="s">
        <v>16351</v>
      </c>
      <c r="E84" s="301" t="s">
        <v>683</v>
      </c>
      <c r="F84" s="307">
        <f>IF(ISBLANK('6B'!E23),"##BLANK",'6B'!E23)</f>
        <v>0</v>
      </c>
    </row>
    <row r="85" spans="2:6">
      <c r="B85" s="239" t="str">
        <f>'6B'!R24</f>
        <v>BN4847</v>
      </c>
      <c r="C85" s="239" t="s">
        <v>16352</v>
      </c>
      <c r="E85" s="301" t="s">
        <v>683</v>
      </c>
      <c r="F85" s="307">
        <f>IF(ISBLANK('6B'!E24),"##BLANK",'6B'!E24)</f>
        <v>0</v>
      </c>
    </row>
    <row r="86" spans="2:6">
      <c r="B86" s="239" t="str">
        <f>'6B'!R25</f>
        <v>BN4854</v>
      </c>
      <c r="C86" s="239" t="s">
        <v>16353</v>
      </c>
      <c r="E86" s="301" t="s">
        <v>683</v>
      </c>
      <c r="F86" s="307">
        <f>IF(ISBLANK('6B'!E25),"##BLANK",'6B'!E25)</f>
        <v>0</v>
      </c>
    </row>
    <row r="87" spans="2:6">
      <c r="B87" s="239" t="str">
        <f>'6B'!R26</f>
        <v>BN4855</v>
      </c>
      <c r="C87" s="239" t="s">
        <v>16354</v>
      </c>
      <c r="E87" s="301" t="s">
        <v>683</v>
      </c>
      <c r="F87" s="307">
        <f>IF(ISBLANK('6B'!E26),"##BLANK",'6B'!E26)</f>
        <v>0</v>
      </c>
    </row>
    <row r="88" spans="2:6">
      <c r="B88" s="239" t="str">
        <f>'6B'!R27</f>
        <v>B0006TWDPIAW</v>
      </c>
      <c r="C88" s="239" t="s">
        <v>16355</v>
      </c>
      <c r="E88" s="301" t="s">
        <v>683</v>
      </c>
      <c r="F88" s="307">
        <f>IF(ISBLANK('6B'!E27),"##BLANK",'6B'!E27)</f>
        <v>113</v>
      </c>
    </row>
    <row r="89" spans="2:6">
      <c r="B89" s="239" t="str">
        <f>'6B'!R28</f>
        <v>B0006TWDDGW</v>
      </c>
      <c r="C89" s="239" t="s">
        <v>16356</v>
      </c>
      <c r="E89" s="301" t="s">
        <v>683</v>
      </c>
      <c r="F89" s="307">
        <f>IF(ISBLANK('6B'!E28),"##BLANK",'6B'!E28)</f>
        <v>36</v>
      </c>
    </row>
    <row r="90" spans="2:6">
      <c r="B90" s="239" t="str">
        <f>'6B'!R29</f>
        <v>B0006TWDDSW</v>
      </c>
      <c r="C90" s="239" t="s">
        <v>16357</v>
      </c>
      <c r="E90" s="301" t="s">
        <v>683</v>
      </c>
      <c r="F90" s="307">
        <f>IF(ISBLANK('6B'!E29),"##BLANK",'6B'!E29)</f>
        <v>2</v>
      </c>
    </row>
    <row r="91" spans="2:6">
      <c r="B91" s="239" t="str">
        <f>'6B'!R30</f>
        <v>B0006TWDREP</v>
      </c>
      <c r="C91" s="239" t="s">
        <v>16358</v>
      </c>
      <c r="E91" s="301" t="s">
        <v>683</v>
      </c>
      <c r="F91" s="307">
        <f>IF(ISBLANK('6B'!E30),"##BLANK",'6B'!E30)</f>
        <v>73</v>
      </c>
    </row>
    <row r="92" spans="2:6">
      <c r="B92" s="239" t="str">
        <f>'6B'!R31</f>
        <v>B0006TWDPI3</v>
      </c>
      <c r="C92" s="239" t="s">
        <v>16359</v>
      </c>
      <c r="E92" s="301" t="s">
        <v>683</v>
      </c>
      <c r="F92" s="307">
        <f>IF(ISBLANK('6B'!E31),"##BLANK",'6B'!E31)</f>
        <v>2</v>
      </c>
    </row>
    <row r="93" spans="2:6">
      <c r="B93" s="239" t="str">
        <f>'6B'!R32</f>
        <v>BN10990</v>
      </c>
      <c r="C93" s="239" t="s">
        <v>16360</v>
      </c>
      <c r="E93" s="301" t="s">
        <v>683</v>
      </c>
      <c r="F93" s="307">
        <f>IF(ISBLANK('6B'!E32),"##BLANK",'6B'!E32)</f>
        <v>56</v>
      </c>
    </row>
    <row r="94" spans="2:6">
      <c r="B94" s="239" t="str">
        <f>'6B'!R33</f>
        <v>BN11090</v>
      </c>
      <c r="C94" s="239" t="s">
        <v>16361</v>
      </c>
      <c r="E94" s="301" t="s">
        <v>683</v>
      </c>
      <c r="F94" s="307">
        <f>IF(ISBLANK('6B'!E33),"##BLANK",'6B'!E33)</f>
        <v>13</v>
      </c>
    </row>
    <row r="95" spans="2:6">
      <c r="B95" s="239" t="str">
        <f>'6B'!R34</f>
        <v>B0006TWDEC</v>
      </c>
      <c r="C95" s="239" t="s">
        <v>16362</v>
      </c>
      <c r="E95" s="301" t="s">
        <v>683</v>
      </c>
      <c r="F95" s="307">
        <f>IF(ISBLANK('6B'!E34),"##BLANK",'6B'!E34)</f>
        <v>142458.34700000001</v>
      </c>
    </row>
    <row r="96" spans="2:6">
      <c r="B96" s="239" t="str">
        <f>'6B'!R35</f>
        <v>BN4870</v>
      </c>
      <c r="C96" s="239" t="s">
        <v>16363</v>
      </c>
      <c r="E96" s="301" t="s">
        <v>683</v>
      </c>
      <c r="F96" s="307">
        <f>IF(ISBLANK('6B'!E35),"##BLANK",'6B'!E35)</f>
        <v>131.00846520992363</v>
      </c>
    </row>
    <row r="97" spans="2:6">
      <c r="B97" s="239" t="str">
        <f>'6B'!R36</f>
        <v>B0006TWDTNI</v>
      </c>
      <c r="C97" s="239" t="s">
        <v>16364</v>
      </c>
      <c r="E97" s="301" t="s">
        <v>683</v>
      </c>
      <c r="F97" s="307">
        <f>IF(ISBLANK('6B'!E36),"##BLANK",'6B'!E36)</f>
        <v>11</v>
      </c>
    </row>
    <row r="98" spans="2:6">
      <c r="B98" s="239" t="str">
        <f>'6B'!R37</f>
        <v>B0006TWDWI3</v>
      </c>
      <c r="C98" s="239" t="s">
        <v>16365</v>
      </c>
      <c r="E98" s="301" t="s">
        <v>683</v>
      </c>
      <c r="F98" s="307">
        <f>IF(ISBLANK('6B'!E37),"##BLANK",'6B'!E37)</f>
        <v>9.5000000000000001E-2</v>
      </c>
    </row>
    <row r="99" spans="2:6">
      <c r="B99" s="239" t="str">
        <f>'6B'!R38</f>
        <v>B0006TWDTNE</v>
      </c>
      <c r="C99" s="239" t="s">
        <v>16366</v>
      </c>
      <c r="E99" s="301" t="s">
        <v>683</v>
      </c>
      <c r="F99" s="307">
        <f>IF(ISBLANK('6B'!E38),"##BLANK",'6B'!E38)</f>
        <v>16</v>
      </c>
    </row>
    <row r="100" spans="2:6">
      <c r="B100" s="239" t="str">
        <f>'6B'!R39</f>
        <v>B0006TWDWE3</v>
      </c>
      <c r="C100" s="239" t="s">
        <v>16367</v>
      </c>
      <c r="E100" s="301" t="s">
        <v>683</v>
      </c>
      <c r="F100" s="307">
        <f>IF(ISBLANK('6B'!E39),"##BLANK",'6B'!E39)</f>
        <v>44.45</v>
      </c>
    </row>
    <row r="101" spans="2:6">
      <c r="B101" s="239" t="str">
        <f>'6C'!R8</f>
        <v>BN1100</v>
      </c>
      <c r="C101" s="239" t="s">
        <v>16368</v>
      </c>
      <c r="E101" s="301" t="s">
        <v>683</v>
      </c>
      <c r="F101" s="307">
        <f>IF(ISBLANK('6C'!E8),"##BLANK",'6C'!E8)</f>
        <v>8675.4</v>
      </c>
    </row>
    <row r="102" spans="2:6">
      <c r="B102" s="239" t="str">
        <f>'6C'!R9</f>
        <v>BN1204</v>
      </c>
      <c r="C102" s="239" t="s">
        <v>16369</v>
      </c>
      <c r="E102" s="301" t="s">
        <v>683</v>
      </c>
      <c r="F102" s="307">
        <f>IF(ISBLANK('6C'!E9),"##BLANK",'6C'!E9)</f>
        <v>0</v>
      </c>
    </row>
    <row r="103" spans="2:6">
      <c r="B103" s="239" t="str">
        <f>'6C'!R10</f>
        <v>BN1200</v>
      </c>
      <c r="C103" s="239" t="s">
        <v>16370</v>
      </c>
      <c r="E103" s="301" t="s">
        <v>683</v>
      </c>
      <c r="F103" s="307">
        <f>IF(ISBLANK('6C'!E10),"##BLANK",'6C'!E10)</f>
        <v>24.5</v>
      </c>
    </row>
    <row r="104" spans="2:6">
      <c r="B104" s="239" t="str">
        <f>'6C'!R11</f>
        <v>BN1208</v>
      </c>
      <c r="C104" s="239" t="s">
        <v>16371</v>
      </c>
      <c r="E104" s="301" t="s">
        <v>683</v>
      </c>
      <c r="F104" s="307">
        <f>IF(ISBLANK('6C'!E11),"##BLANK",'6C'!E11)</f>
        <v>49.9</v>
      </c>
    </row>
    <row r="105" spans="2:6">
      <c r="B105" s="239" t="str">
        <f>'6C'!R12</f>
        <v>BN14990</v>
      </c>
      <c r="C105" s="239" t="s">
        <v>16372</v>
      </c>
      <c r="E105" s="301" t="s">
        <v>683</v>
      </c>
      <c r="F105" s="307">
        <f>IF(ISBLANK('6C'!E12),"##BLANK",'6C'!E12)</f>
        <v>7681.2000000000007</v>
      </c>
    </row>
    <row r="106" spans="2:6">
      <c r="B106" s="239" t="str">
        <f>'6C'!R13</f>
        <v>BN14890</v>
      </c>
      <c r="C106" s="239" t="s">
        <v>16373</v>
      </c>
      <c r="E106" s="301" t="s">
        <v>683</v>
      </c>
      <c r="F106" s="307">
        <f>IF(ISBLANK('6C'!E13),"##BLANK",'6C'!E13)</f>
        <v>327.10000000000002</v>
      </c>
    </row>
    <row r="107" spans="2:6">
      <c r="B107" s="239" t="str">
        <f>'6C'!R14</f>
        <v>BN14790</v>
      </c>
      <c r="C107" s="239" t="s">
        <v>16374</v>
      </c>
      <c r="E107" s="301" t="s">
        <v>683</v>
      </c>
      <c r="F107" s="307">
        <f>IF(ISBLANK('6C'!E14),"##BLANK",'6C'!E14)</f>
        <v>326.39999999999998</v>
      </c>
    </row>
    <row r="108" spans="2:6">
      <c r="B108" s="239" t="str">
        <f>'6C'!R15</f>
        <v>BN14690</v>
      </c>
      <c r="C108" s="239" t="s">
        <v>16375</v>
      </c>
      <c r="E108" s="301" t="s">
        <v>683</v>
      </c>
      <c r="F108" s="307">
        <f>IF(ISBLANK('6C'!E15),"##BLANK",'6C'!E15)</f>
        <v>340.6</v>
      </c>
    </row>
    <row r="109" spans="2:6">
      <c r="B109" s="239" t="str">
        <f>'6C'!R18</f>
        <v>BN11600</v>
      </c>
      <c r="C109" s="239" t="s">
        <v>16376</v>
      </c>
      <c r="E109" s="301" t="s">
        <v>683</v>
      </c>
      <c r="F109" s="307">
        <f>IF(ISBLANK('6C'!E18),"##BLANK",'6C'!E18)</f>
        <v>149380</v>
      </c>
    </row>
    <row r="110" spans="2:6">
      <c r="B110" s="239" t="str">
        <f>'6C'!R19</f>
        <v>BN11610</v>
      </c>
      <c r="C110" s="239" t="s">
        <v>16377</v>
      </c>
      <c r="E110" s="301" t="s">
        <v>683</v>
      </c>
      <c r="F110" s="307">
        <f>IF(ISBLANK('6C'!E19),"##BLANK",'6C'!E19)</f>
        <v>1435</v>
      </c>
    </row>
    <row r="111" spans="2:6">
      <c r="B111" s="239" t="str">
        <f>'6C'!R20</f>
        <v>BN11620</v>
      </c>
      <c r="C111" s="239" t="s">
        <v>16378</v>
      </c>
      <c r="E111" s="301" t="s">
        <v>683</v>
      </c>
      <c r="F111" s="307">
        <f>IF(ISBLANK('6C'!E20),"##BLANK",'6C'!E20)</f>
        <v>438399</v>
      </c>
    </row>
    <row r="112" spans="2:6">
      <c r="B112" s="239" t="str">
        <f>'6C'!R23</f>
        <v>BB13000</v>
      </c>
      <c r="C112" s="239" t="s">
        <v>16379</v>
      </c>
      <c r="E112" s="301" t="s">
        <v>683</v>
      </c>
      <c r="F112" s="307">
        <f>IF(ISBLANK('6C'!E23),"##BLANK",'6C'!E23)</f>
        <v>116.5</v>
      </c>
    </row>
    <row r="113" spans="2:6">
      <c r="B113" s="239" t="str">
        <f>'6C'!R24</f>
        <v>BB13010</v>
      </c>
      <c r="C113" s="239" t="s">
        <v>16380</v>
      </c>
      <c r="E113" s="301" t="s">
        <v>683</v>
      </c>
      <c r="F113" s="307">
        <f>IF(ISBLANK('6C'!E24),"##BLANK",'6C'!E24)</f>
        <v>107.5</v>
      </c>
    </row>
    <row r="114" spans="2:6">
      <c r="B114" s="239" t="str">
        <f>'6C'!R25</f>
        <v>BB13020</v>
      </c>
      <c r="C114" s="239" t="s">
        <v>16381</v>
      </c>
      <c r="E114" s="301" t="s">
        <v>683</v>
      </c>
      <c r="F114" s="307">
        <f>IF(ISBLANK('6C'!E25),"##BLANK",'6C'!E25)</f>
        <v>321.77</v>
      </c>
    </row>
    <row r="115" spans="2:6">
      <c r="B115" s="239" t="str">
        <f>'6C'!R26</f>
        <v>BB13030</v>
      </c>
      <c r="C115" s="239" t="s">
        <v>16382</v>
      </c>
      <c r="E115" s="301" t="s">
        <v>683</v>
      </c>
      <c r="F115" s="307">
        <f>IF(ISBLANK('6C'!E26),"##BLANK",'6C'!E26)</f>
        <v>1045</v>
      </c>
    </row>
    <row r="116" spans="2:6">
      <c r="B116" s="239" t="str">
        <f>'6C'!R27</f>
        <v>BB13040</v>
      </c>
      <c r="C116" s="239" t="s">
        <v>16383</v>
      </c>
      <c r="E116" s="301" t="s">
        <v>683</v>
      </c>
      <c r="F116" s="307">
        <f>IF(ISBLANK('6C'!E27),"##BLANK",'6C'!E27)</f>
        <v>1012.2</v>
      </c>
    </row>
    <row r="117" spans="2:6">
      <c r="B117" s="239" t="str">
        <f>'6C'!R28</f>
        <v>BB13050</v>
      </c>
      <c r="C117" s="239" t="s">
        <v>16384</v>
      </c>
      <c r="E117" s="301" t="s">
        <v>683</v>
      </c>
      <c r="F117" s="307">
        <f>IF(ISBLANK('6C'!E28),"##BLANK",'6C'!E28)</f>
        <v>1922.8000000000002</v>
      </c>
    </row>
    <row r="118" spans="2:6">
      <c r="B118" s="239" t="str">
        <f>'6C'!R29</f>
        <v>BB13060</v>
      </c>
      <c r="C118" s="239" t="s">
        <v>16385</v>
      </c>
      <c r="E118" s="301" t="s">
        <v>683</v>
      </c>
      <c r="F118" s="307">
        <f>IF(ISBLANK('6C'!E29),"##BLANK",'6C'!E29)</f>
        <v>2188.5</v>
      </c>
    </row>
    <row r="119" spans="2:6">
      <c r="B119" s="239" t="str">
        <f>'6C'!R30</f>
        <v>BB13070</v>
      </c>
      <c r="C119" s="239" t="s">
        <v>16386</v>
      </c>
      <c r="E119" s="301" t="s">
        <v>683</v>
      </c>
      <c r="F119" s="307">
        <f>IF(ISBLANK('6C'!E30),"##BLANK",'6C'!E30)</f>
        <v>1960.85</v>
      </c>
    </row>
    <row r="120" spans="2:6">
      <c r="B120" s="239" t="str">
        <f>'6C'!R33</f>
        <v>SYS03</v>
      </c>
      <c r="C120" s="239" t="s">
        <v>16387</v>
      </c>
      <c r="E120" s="301" t="s">
        <v>683</v>
      </c>
      <c r="F120" s="307">
        <f>IF(ISBLANK('6C'!E33),"##BLANK",'6C'!E33)</f>
        <v>2672</v>
      </c>
    </row>
    <row r="121" spans="2:6">
      <c r="B121" s="239" t="str">
        <f>'6C'!R34</f>
        <v>BN1231</v>
      </c>
      <c r="C121" s="239" t="s">
        <v>16388</v>
      </c>
      <c r="E121" s="301" t="s">
        <v>683</v>
      </c>
      <c r="F121" s="307">
        <f>IF(ISBLANK('6C'!E34),"##BLANK",'6C'!E34)</f>
        <v>56</v>
      </c>
    </row>
    <row r="122" spans="2:6">
      <c r="B122" s="1914" t="str">
        <f>'6C'!R35</f>
        <v>QEBW0183</v>
      </c>
      <c r="C122" s="239" t="s">
        <v>16389</v>
      </c>
      <c r="E122" s="301" t="s">
        <v>683</v>
      </c>
      <c r="F122" s="307">
        <f>IF(ISBLANK('6C'!E35),"##BLANK",'6C'!E35)</f>
        <v>0.9</v>
      </c>
    </row>
    <row r="123" spans="2:6">
      <c r="B123" s="239" t="str">
        <f>'6C'!R36</f>
        <v>QEBW0184</v>
      </c>
      <c r="C123" s="239" t="s">
        <v>16390</v>
      </c>
      <c r="E123" s="301" t="s">
        <v>683</v>
      </c>
      <c r="F123" s="307">
        <f>IF(ISBLANK('6C'!E36),"##BLANK",'6C'!E36)</f>
        <v>29.5</v>
      </c>
    </row>
    <row r="124" spans="2:6">
      <c r="B124" s="239" t="str">
        <f>'6D'!W8</f>
        <v>B1250NMT_BM</v>
      </c>
      <c r="C124" s="239" t="s">
        <v>5975</v>
      </c>
      <c r="E124" s="301" t="s">
        <v>683</v>
      </c>
      <c r="F124" s="307">
        <f>IF(ISBLANK('6D'!E8),"##BLANK",'6D'!E8)</f>
        <v>0</v>
      </c>
    </row>
    <row r="125" spans="2:6">
      <c r="B125" s="239" t="str">
        <f>'6D'!X8</f>
        <v>B1250NMT_AMR</v>
      </c>
      <c r="C125" s="239" t="s">
        <v>5984</v>
      </c>
      <c r="E125" s="301" t="s">
        <v>683</v>
      </c>
      <c r="F125" s="307">
        <f>IF(ISBLANK('6D'!F8),"##BLANK",'6D'!F8)</f>
        <v>1.8016869810987457</v>
      </c>
    </row>
    <row r="126" spans="2:6">
      <c r="B126" s="239" t="str">
        <f>'6D'!Y8</f>
        <v>B1250NMT_AMI</v>
      </c>
      <c r="C126" s="239" t="s">
        <v>6000</v>
      </c>
      <c r="E126" s="301" t="s">
        <v>683</v>
      </c>
      <c r="F126" s="307">
        <f>IF(ISBLANK('6D'!G8),"##BLANK",'6D'!G8)</f>
        <v>0</v>
      </c>
    </row>
    <row r="127" spans="2:6">
      <c r="B127" s="239" t="str">
        <f>'6D'!W9</f>
        <v>B1253NMT_BM</v>
      </c>
      <c r="C127" s="239" t="s">
        <v>5976</v>
      </c>
      <c r="E127" s="301" t="s">
        <v>683</v>
      </c>
      <c r="F127" s="307">
        <f>IF(ISBLANK('6D'!E9),"##BLANK",'6D'!E9)</f>
        <v>0</v>
      </c>
    </row>
    <row r="128" spans="2:6">
      <c r="B128" s="239" t="str">
        <f>'6D'!X9</f>
        <v>B1253NMT_AMR</v>
      </c>
      <c r="C128" s="239" t="s">
        <v>5985</v>
      </c>
      <c r="E128" s="301" t="s">
        <v>683</v>
      </c>
      <c r="F128" s="307">
        <f>IF(ISBLANK('6D'!F9),"##BLANK",'6D'!F9)</f>
        <v>0</v>
      </c>
    </row>
    <row r="129" spans="2:6">
      <c r="B129" s="239" t="str">
        <f>'6D'!Y9</f>
        <v>B1253NMT_AMI</v>
      </c>
      <c r="C129" s="239" t="s">
        <v>6001</v>
      </c>
      <c r="E129" s="301" t="s">
        <v>683</v>
      </c>
      <c r="F129" s="307">
        <f>IF(ISBLANK('6D'!G9),"##BLANK",'6D'!G9)</f>
        <v>0</v>
      </c>
    </row>
    <row r="130" spans="2:6">
      <c r="B130" s="239" t="str">
        <f>'6D'!W10</f>
        <v>B1256NMT_BM</v>
      </c>
      <c r="C130" s="239" t="s">
        <v>5977</v>
      </c>
      <c r="E130" s="301" t="s">
        <v>683</v>
      </c>
      <c r="F130" s="307">
        <f>IF(ISBLANK('6D'!E10),"##BLANK",'6D'!E10)</f>
        <v>0</v>
      </c>
    </row>
    <row r="131" spans="2:6">
      <c r="B131" s="239" t="str">
        <f>'6D'!X10</f>
        <v>B1256NMT_AMR</v>
      </c>
      <c r="C131" s="239" t="s">
        <v>5986</v>
      </c>
      <c r="E131" s="301" t="s">
        <v>683</v>
      </c>
      <c r="F131" s="307">
        <f>IF(ISBLANK('6D'!F10),"##BLANK",'6D'!F10)</f>
        <v>8.3130189012541947E-3</v>
      </c>
    </row>
    <row r="132" spans="2:6">
      <c r="B132" s="239" t="str">
        <f>'6D'!Y10</f>
        <v>B1256NMT_AMI</v>
      </c>
      <c r="C132" s="239" t="s">
        <v>6002</v>
      </c>
      <c r="E132" s="301" t="s">
        <v>683</v>
      </c>
      <c r="F132" s="307">
        <f>IF(ISBLANK('6D'!G10),"##BLANK",'6D'!G10)</f>
        <v>0</v>
      </c>
    </row>
    <row r="133" spans="2:6">
      <c r="B133" s="239" t="str">
        <f>'6D'!W11</f>
        <v>B0257NMT_BM</v>
      </c>
      <c r="C133" s="239" t="s">
        <v>16391</v>
      </c>
      <c r="E133" s="301" t="s">
        <v>683</v>
      </c>
      <c r="F133" s="307">
        <f>IF(ISBLANK('6D'!E11),"##BLANK",'6D'!E11)</f>
        <v>0</v>
      </c>
    </row>
    <row r="134" spans="2:6">
      <c r="B134" s="239" t="str">
        <f>'6D'!X11</f>
        <v>B0257NMT_AMR</v>
      </c>
      <c r="C134" s="239" t="s">
        <v>5987</v>
      </c>
      <c r="E134" s="301" t="s">
        <v>683</v>
      </c>
      <c r="F134" s="307">
        <f>IF(ISBLANK('6D'!F11),"##BLANK",'6D'!F11)</f>
        <v>0.69799999999999995</v>
      </c>
    </row>
    <row r="135" spans="2:6">
      <c r="B135" s="239" t="str">
        <f>'6D'!Y11</f>
        <v>B0257NMT_AMI</v>
      </c>
      <c r="C135" s="239" t="s">
        <v>6003</v>
      </c>
      <c r="E135" s="301" t="s">
        <v>683</v>
      </c>
      <c r="F135" s="307">
        <f>IF(ISBLANK('6D'!G11),"##BLANK",'6D'!G11)</f>
        <v>0</v>
      </c>
    </row>
    <row r="136" spans="2:6">
      <c r="B136" s="239" t="str">
        <f>'6D'!W12</f>
        <v>B0258NMT_BM</v>
      </c>
      <c r="C136" s="239" t="s">
        <v>16392</v>
      </c>
      <c r="E136" s="301" t="s">
        <v>683</v>
      </c>
      <c r="F136" s="307">
        <f>IF(ISBLANK('6D'!E12),"##BLANK",'6D'!E12)</f>
        <v>0</v>
      </c>
    </row>
    <row r="137" spans="2:6">
      <c r="B137" s="239" t="str">
        <f>'6D'!X12</f>
        <v>B0258NMT_AMR</v>
      </c>
      <c r="C137" s="239" t="s">
        <v>5988</v>
      </c>
      <c r="E137" s="301" t="s">
        <v>683</v>
      </c>
      <c r="F137" s="307">
        <f>IF(ISBLANK('6D'!F12),"##BLANK",'6D'!F12)</f>
        <v>0.23200000000000001</v>
      </c>
    </row>
    <row r="138" spans="2:6">
      <c r="B138" s="239" t="str">
        <f>'6D'!Y12</f>
        <v>B0258NMT_AMI</v>
      </c>
      <c r="C138" s="239" t="s">
        <v>6004</v>
      </c>
      <c r="E138" s="301" t="s">
        <v>683</v>
      </c>
      <c r="F138" s="307">
        <f>IF(ISBLANK('6D'!G12),"##BLANK",'6D'!G12)</f>
        <v>0</v>
      </c>
    </row>
    <row r="139" spans="2:6">
      <c r="B139" s="239" t="str">
        <f>'6D'!W15</f>
        <v>BN11715_BM</v>
      </c>
      <c r="C139" s="239" t="s">
        <v>5978</v>
      </c>
      <c r="E139" s="301" t="s">
        <v>683</v>
      </c>
      <c r="F139" s="307">
        <f>IF(ISBLANK('6D'!E15),"##BLANK",'6D'!E15)</f>
        <v>0</v>
      </c>
    </row>
    <row r="140" spans="2:6">
      <c r="B140" s="239" t="str">
        <f>'6D'!X15</f>
        <v>BN11715_AMR</v>
      </c>
      <c r="C140" s="239" t="s">
        <v>5989</v>
      </c>
      <c r="E140" s="301" t="s">
        <v>683</v>
      </c>
      <c r="F140" s="307">
        <f>IF(ISBLANK('6D'!F15),"##BLANK",'6D'!F15)</f>
        <v>5.6349999999999998</v>
      </c>
    </row>
    <row r="141" spans="2:6">
      <c r="B141" s="239" t="str">
        <f>'6D'!Y15</f>
        <v>BN11715_AMI</v>
      </c>
      <c r="C141" s="239" t="s">
        <v>6005</v>
      </c>
      <c r="E141" s="301" t="s">
        <v>683</v>
      </c>
      <c r="F141" s="307">
        <f>IF(ISBLANK('6D'!G15),"##BLANK",'6D'!G15)</f>
        <v>0</v>
      </c>
    </row>
    <row r="142" spans="2:6">
      <c r="B142" s="239" t="str">
        <f>'6D'!W16</f>
        <v>BN11711_BM</v>
      </c>
      <c r="C142" s="239" t="s">
        <v>5979</v>
      </c>
      <c r="E142" s="301" t="s">
        <v>683</v>
      </c>
      <c r="F142" s="307">
        <f>IF(ISBLANK('6D'!E16),"##BLANK",'6D'!E16)</f>
        <v>0</v>
      </c>
    </row>
    <row r="143" spans="2:6">
      <c r="B143" s="239" t="str">
        <f>'6D'!X16</f>
        <v>BN11711_AMR</v>
      </c>
      <c r="C143" s="239" t="s">
        <v>5990</v>
      </c>
      <c r="E143" s="301" t="s">
        <v>683</v>
      </c>
      <c r="F143" s="307">
        <f>IF(ISBLANK('6D'!F16),"##BLANK",'6D'!F16)</f>
        <v>0</v>
      </c>
    </row>
    <row r="144" spans="2:6">
      <c r="B144" s="239" t="str">
        <f>'6D'!Y16</f>
        <v>BN11711_AMI</v>
      </c>
      <c r="C144" s="239" t="s">
        <v>6006</v>
      </c>
      <c r="E144" s="301" t="s">
        <v>683</v>
      </c>
      <c r="F144" s="307">
        <f>IF(ISBLANK('6D'!G16),"##BLANK",'6D'!G16)</f>
        <v>0</v>
      </c>
    </row>
    <row r="145" spans="2:6">
      <c r="B145" s="239" t="str">
        <f>'6D'!W17</f>
        <v>BN10102_BM</v>
      </c>
      <c r="C145" s="239" t="s">
        <v>5980</v>
      </c>
      <c r="E145" s="301" t="s">
        <v>683</v>
      </c>
      <c r="F145" s="307">
        <f>IF(ISBLANK('6D'!E17),"##BLANK",'6D'!E17)</f>
        <v>0</v>
      </c>
    </row>
    <row r="146" spans="2:6">
      <c r="B146" s="239" t="str">
        <f>'6D'!X17</f>
        <v>BN10102_AMR</v>
      </c>
      <c r="C146" s="239" t="s">
        <v>5991</v>
      </c>
      <c r="E146" s="301" t="s">
        <v>683</v>
      </c>
      <c r="F146" s="307">
        <f>IF(ISBLANK('6D'!F17),"##BLANK",'6D'!F17)</f>
        <v>2.5999999999999999E-2</v>
      </c>
    </row>
    <row r="147" spans="2:6">
      <c r="B147" s="239" t="str">
        <f>'6D'!Y17</f>
        <v>BN10102_AMI</v>
      </c>
      <c r="C147" s="239" t="s">
        <v>6007</v>
      </c>
      <c r="E147" s="301" t="s">
        <v>683</v>
      </c>
      <c r="F147" s="307">
        <f>IF(ISBLANK('6D'!G17),"##BLANK",'6D'!G17)</f>
        <v>0</v>
      </c>
    </row>
    <row r="148" spans="2:6">
      <c r="B148" s="239" t="str">
        <f>'6D'!W18</f>
        <v>BN01004_BM</v>
      </c>
      <c r="C148" s="239" t="s">
        <v>16393</v>
      </c>
      <c r="E148" s="301" t="s">
        <v>683</v>
      </c>
      <c r="F148" s="307">
        <f>IF(ISBLANK('6D'!E18),"##BLANK",'6D'!E18)</f>
        <v>0</v>
      </c>
    </row>
    <row r="149" spans="2:6">
      <c r="B149" s="239" t="str">
        <f>'6D'!X18</f>
        <v>BN01004_AMR</v>
      </c>
      <c r="C149" s="239" t="s">
        <v>5992</v>
      </c>
      <c r="E149" s="301" t="s">
        <v>683</v>
      </c>
      <c r="F149" s="307">
        <f>IF(ISBLANK('6D'!F18),"##BLANK",'6D'!F18)</f>
        <v>2.2309999999999999</v>
      </c>
    </row>
    <row r="150" spans="2:6">
      <c r="B150" s="239" t="str">
        <f>'6D'!Y18</f>
        <v>BN01004_AMI</v>
      </c>
      <c r="C150" s="239" t="s">
        <v>6008</v>
      </c>
      <c r="E150" s="301" t="s">
        <v>683</v>
      </c>
      <c r="F150" s="307">
        <f>IF(ISBLANK('6D'!G18),"##BLANK",'6D'!G18)</f>
        <v>0</v>
      </c>
    </row>
    <row r="151" spans="2:6">
      <c r="B151" s="239" t="str">
        <f>'6D'!W19</f>
        <v>BN01005_BM</v>
      </c>
      <c r="C151" s="239" t="s">
        <v>16394</v>
      </c>
      <c r="E151" s="301" t="s">
        <v>683</v>
      </c>
      <c r="F151" s="307">
        <f>IF(ISBLANK('6D'!E19),"##BLANK",'6D'!E19)</f>
        <v>0</v>
      </c>
    </row>
    <row r="152" spans="2:6">
      <c r="B152" s="239" t="str">
        <f>'6D'!X19</f>
        <v>BN01005_AMR</v>
      </c>
      <c r="C152" s="239" t="s">
        <v>5993</v>
      </c>
      <c r="E152" s="301" t="s">
        <v>683</v>
      </c>
      <c r="F152" s="307">
        <f>IF(ISBLANK('6D'!F19),"##BLANK",'6D'!F19)</f>
        <v>1.2</v>
      </c>
    </row>
    <row r="153" spans="2:6">
      <c r="B153" s="239" t="str">
        <f>'6D'!Y19</f>
        <v>BN01005_AMI</v>
      </c>
      <c r="C153" s="239" t="s">
        <v>6009</v>
      </c>
      <c r="E153" s="301" t="s">
        <v>683</v>
      </c>
      <c r="F153" s="307">
        <f>IF(ISBLANK('6D'!G19),"##BLANK",'6D'!G19)</f>
        <v>0</v>
      </c>
    </row>
    <row r="154" spans="2:6">
      <c r="B154" s="1914" t="str">
        <f>'6D'!W20</f>
        <v>BN12001_BM</v>
      </c>
      <c r="C154" s="239" t="s">
        <v>5981</v>
      </c>
      <c r="E154" s="301" t="s">
        <v>683</v>
      </c>
      <c r="F154" s="307">
        <f>IF(ISBLANK('6D'!E20),"##BLANK",'6D'!E20)</f>
        <v>0</v>
      </c>
    </row>
    <row r="155" spans="2:6">
      <c r="B155" s="1914" t="str">
        <f>'6D'!X20</f>
        <v>BN12001_AMR</v>
      </c>
      <c r="C155" s="239" t="s">
        <v>5994</v>
      </c>
      <c r="E155" s="301" t="s">
        <v>683</v>
      </c>
      <c r="F155" s="307">
        <f>IF(ISBLANK('6D'!F20),"##BLANK",'6D'!F20)</f>
        <v>0.35</v>
      </c>
    </row>
    <row r="156" spans="2:6">
      <c r="B156" s="1914" t="str">
        <f>'6D'!Y20</f>
        <v>BN12001_AMI</v>
      </c>
      <c r="C156" s="239" t="s">
        <v>6010</v>
      </c>
      <c r="E156" s="301" t="s">
        <v>683</v>
      </c>
      <c r="F156" s="307">
        <f>IF(ISBLANK('6D'!G20),"##BLANK",'6D'!G20)</f>
        <v>0</v>
      </c>
    </row>
    <row r="157" spans="2:6">
      <c r="B157" s="1914" t="str">
        <f>'6D'!W21</f>
        <v>BN12002_BM</v>
      </c>
      <c r="C157" s="239" t="s">
        <v>5982</v>
      </c>
      <c r="E157" s="301" t="s">
        <v>683</v>
      </c>
      <c r="F157" s="307">
        <f>IF(ISBLANK('6D'!E21),"##BLANK",'6D'!E21)</f>
        <v>0</v>
      </c>
    </row>
    <row r="158" spans="2:6">
      <c r="B158" s="1914" t="str">
        <f>'6D'!X21</f>
        <v>BN12002_AMR</v>
      </c>
      <c r="C158" s="239" t="s">
        <v>5995</v>
      </c>
      <c r="E158" s="301" t="s">
        <v>683</v>
      </c>
      <c r="F158" s="307">
        <f>IF(ISBLANK('6D'!F21),"##BLANK",'6D'!F21)</f>
        <v>0</v>
      </c>
    </row>
    <row r="159" spans="2:6">
      <c r="B159" s="1914" t="str">
        <f>'6D'!Y21</f>
        <v>BN12002_AMI</v>
      </c>
      <c r="C159" s="239" t="s">
        <v>6011</v>
      </c>
      <c r="E159" s="301" t="s">
        <v>683</v>
      </c>
      <c r="F159" s="307">
        <f>IF(ISBLANK('6D'!G21),"##BLANK",'6D'!G21)</f>
        <v>0</v>
      </c>
    </row>
    <row r="160" spans="2:6">
      <c r="B160" s="1914" t="str">
        <f>'6D'!X22</f>
        <v>BN12004_AMR</v>
      </c>
      <c r="C160" s="239" t="s">
        <v>5996</v>
      </c>
      <c r="E160" s="301" t="s">
        <v>683</v>
      </c>
      <c r="F160" s="307">
        <f>IF(ISBLANK('6D'!F22),"##BLANK",'6D'!F22)</f>
        <v>0</v>
      </c>
    </row>
    <row r="161" spans="2:6">
      <c r="B161" s="1914" t="str">
        <f>'6D'!Y22</f>
        <v>BN12004_AMI</v>
      </c>
      <c r="C161" s="239" t="s">
        <v>6012</v>
      </c>
      <c r="E161" s="301" t="s">
        <v>683</v>
      </c>
      <c r="F161" s="307">
        <f>IF(ISBLANK('6D'!G22),"##BLANK",'6D'!G22)</f>
        <v>0</v>
      </c>
    </row>
    <row r="162" spans="2:6">
      <c r="B162" s="1914" t="str">
        <f>'6D'!X23</f>
        <v>BN12005_AMR</v>
      </c>
      <c r="C162" s="239" t="s">
        <v>5997</v>
      </c>
      <c r="E162" s="301" t="s">
        <v>683</v>
      </c>
      <c r="F162" s="307">
        <f>IF(ISBLANK('6D'!F23),"##BLANK",'6D'!F23)</f>
        <v>0</v>
      </c>
    </row>
    <row r="163" spans="2:6">
      <c r="B163" s="1914" t="str">
        <f>'6D'!Y23</f>
        <v>BN12005_AMI</v>
      </c>
      <c r="C163" s="239" t="s">
        <v>6013</v>
      </c>
      <c r="E163" s="301" t="s">
        <v>683</v>
      </c>
      <c r="F163" s="307">
        <f>IF(ISBLANK('6D'!G23),"##BLANK",'6D'!G23)</f>
        <v>0</v>
      </c>
    </row>
    <row r="164" spans="2:6">
      <c r="B164" s="239" t="str">
        <f>'6D'!W24</f>
        <v>BN00101_BM</v>
      </c>
      <c r="C164" s="239" t="s">
        <v>16395</v>
      </c>
      <c r="E164" s="301" t="s">
        <v>683</v>
      </c>
      <c r="F164" s="307">
        <f>IF(ISBLANK('6D'!E24),"##BLANK",'6D'!E24)</f>
        <v>16.600000000000001</v>
      </c>
    </row>
    <row r="165" spans="2:6">
      <c r="B165" s="239" t="str">
        <f>'6D'!X24</f>
        <v>BN00101_AMR</v>
      </c>
      <c r="C165" s="239" t="s">
        <v>5998</v>
      </c>
      <c r="E165" s="301" t="s">
        <v>683</v>
      </c>
      <c r="F165" s="307">
        <f>IF(ISBLANK('6D'!F24),"##BLANK",'6D'!F24)</f>
        <v>32.799999999999997</v>
      </c>
    </row>
    <row r="166" spans="2:6">
      <c r="B166" s="239" t="str">
        <f>'6D'!Y24</f>
        <v>BN00101_AMI</v>
      </c>
      <c r="C166" s="239" t="s">
        <v>6014</v>
      </c>
      <c r="E166" s="301" t="s">
        <v>683</v>
      </c>
      <c r="F166" s="307">
        <f>IF(ISBLANK('6D'!G24),"##BLANK",'6D'!G24)</f>
        <v>0</v>
      </c>
    </row>
    <row r="167" spans="2:6">
      <c r="B167" s="239" t="str">
        <f>'6D'!W27</f>
        <v>BN15500_ML</v>
      </c>
      <c r="C167" s="239" t="s">
        <v>5983</v>
      </c>
      <c r="E167" s="301" t="s">
        <v>683</v>
      </c>
      <c r="F167" s="307">
        <f>IF(ISBLANK('6D'!E27),"##BLANK",'6D'!E27)</f>
        <v>12.85</v>
      </c>
    </row>
    <row r="168" spans="2:6">
      <c r="B168" s="239" t="str">
        <f>'6D'!X27</f>
        <v>BN15500_RL</v>
      </c>
      <c r="C168" s="239" t="s">
        <v>5999</v>
      </c>
      <c r="E168" s="301" t="s">
        <v>683</v>
      </c>
      <c r="F168" s="307">
        <f>IF(ISBLANK('6D'!F27),"##BLANK",'6D'!F27)</f>
        <v>7</v>
      </c>
    </row>
    <row r="169" spans="2:6">
      <c r="B169" s="239" t="str">
        <f>'6D'!Y27</f>
        <v>BN15500_TOT</v>
      </c>
      <c r="C169" s="239" t="s">
        <v>16396</v>
      </c>
      <c r="E169" s="301" t="s">
        <v>683</v>
      </c>
      <c r="F169" s="307">
        <f>IF(ISBLANK('6D'!G27),"##BLANK",'6D'!G27)</f>
        <v>19.850000000000001</v>
      </c>
    </row>
    <row r="170" spans="2:6">
      <c r="B170" s="1914" t="str">
        <f>'6D'!Y28</f>
        <v>B0004WNPLI</v>
      </c>
      <c r="C170" s="239" t="s">
        <v>16397</v>
      </c>
      <c r="E170" s="301" t="s">
        <v>683</v>
      </c>
      <c r="F170" s="307">
        <f>IF(ISBLANK('6D'!G28),"##BLANK",'6D'!G28)</f>
        <v>-1.980000000000004</v>
      </c>
    </row>
    <row r="171" spans="2:6">
      <c r="B171" s="1914" t="str">
        <f>'6D'!W31</f>
        <v>BN2305</v>
      </c>
      <c r="C171" s="239" t="s">
        <v>16398</v>
      </c>
      <c r="E171" s="301" t="s">
        <v>683</v>
      </c>
      <c r="F171" s="307">
        <f>IF(ISBLANK('6D'!E31),"##BLANK",'6D'!E31)</f>
        <v>133.87</v>
      </c>
    </row>
    <row r="172" spans="2:6">
      <c r="B172" s="1914" t="str">
        <f>'6D'!W32</f>
        <v>BN2304</v>
      </c>
      <c r="C172" s="239" t="s">
        <v>16399</v>
      </c>
      <c r="E172" s="301" t="s">
        <v>683</v>
      </c>
      <c r="F172" s="307">
        <f>IF(ISBLANK('6D'!E32),"##BLANK",'6D'!E32)</f>
        <v>158.77000000000001</v>
      </c>
    </row>
  </sheetData>
  <sheetProtection sort="0"/>
  <conditionalFormatting sqref="F4:F68 C2:F2 C4:D4 D5:D126">
    <cfRule type="expression" dxfId="479" priority="13">
      <formula>$C2="New Bon"</formula>
    </cfRule>
  </conditionalFormatting>
  <conditionalFormatting sqref="D127:D159">
    <cfRule type="expression" dxfId="478" priority="11">
      <formula>$C127="New Bon"</formula>
    </cfRule>
  </conditionalFormatting>
  <conditionalFormatting sqref="B4:B68">
    <cfRule type="expression" dxfId="477" priority="8">
      <formula>$C4="New Bon"</formula>
    </cfRule>
  </conditionalFormatting>
  <conditionalFormatting sqref="E4">
    <cfRule type="expression" dxfId="476" priority="6">
      <formula>$C4="New Bon"</formula>
    </cfRule>
  </conditionalFormatting>
  <conditionalFormatting sqref="E5:E172">
    <cfRule type="expression" dxfId="475" priority="5">
      <formula>$C5="New Bon"</formula>
    </cfRule>
  </conditionalFormatting>
  <conditionalFormatting sqref="C5:C172">
    <cfRule type="expression" dxfId="474" priority="4">
      <formula>$C5="New Bon"</formula>
    </cfRule>
  </conditionalFormatting>
  <conditionalFormatting sqref="B2">
    <cfRule type="expression" dxfId="473" priority="2">
      <formula>$C2="New Bon"</formula>
    </cfRule>
  </conditionalFormatting>
  <conditionalFormatting sqref="B2">
    <cfRule type="duplicateValues" dxfId="472" priority="3"/>
  </conditionalFormatting>
  <conditionalFormatting sqref="B2">
    <cfRule type="duplicateValues" dxfId="471" priority="1"/>
  </conditionalFormatting>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tabColor theme="1"/>
    <pageSetUpPr fitToPage="1"/>
  </sheetPr>
  <dimension ref="A1"/>
  <sheetViews>
    <sheetView showGridLines="0" zoomScale="70" zoomScaleNormal="70" zoomScaleSheetLayoutView="80" workbookViewId="0"/>
  </sheetViews>
  <sheetFormatPr defaultColWidth="9" defaultRowHeight="14.25"/>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pageSetUpPr fitToPage="1"/>
  </sheetPr>
  <dimension ref="A1:AQ47"/>
  <sheetViews>
    <sheetView showGridLines="0" topLeftCell="A23" zoomScale="70" zoomScaleNormal="70" zoomScaleSheetLayoutView="100" workbookViewId="0">
      <selection activeCell="E8" sqref="E8"/>
    </sheetView>
  </sheetViews>
  <sheetFormatPr defaultColWidth="9" defaultRowHeight="14.25"/>
  <cols>
    <col min="1" max="1" width="1.625" style="1514" customWidth="1"/>
    <col min="2" max="2" width="80.625" style="1514" customWidth="1"/>
    <col min="3" max="3" width="19.25" style="1550" customWidth="1"/>
    <col min="4" max="4" width="19.5" style="1550" bestFit="1" customWidth="1"/>
    <col min="5" max="5" width="19.25" style="1514" customWidth="1"/>
    <col min="6" max="6" width="14.625" style="1514" bestFit="1" customWidth="1"/>
    <col min="7" max="8" width="21.75" style="1514" bestFit="1" customWidth="1"/>
    <col min="9" max="9" width="14.625" style="1514" bestFit="1" customWidth="1"/>
    <col min="10" max="11" width="14.75" style="1514" bestFit="1" customWidth="1"/>
    <col min="12" max="12" width="15.125" style="1514" customWidth="1"/>
    <col min="13" max="13" width="12.5" style="1514" customWidth="1"/>
    <col min="14" max="14" width="1.625" style="1514" customWidth="1"/>
    <col min="15" max="15" width="33.625" style="1514" customWidth="1"/>
    <col min="16" max="16" width="1.625" style="1514" customWidth="1"/>
    <col min="17" max="17" width="1.625" style="239" customWidth="1"/>
    <col min="18" max="18" width="20.625" style="239" customWidth="1"/>
    <col min="19" max="19" width="1.625" style="239" customWidth="1"/>
    <col min="20" max="20" width="6.125" style="239" hidden="1" customWidth="1"/>
    <col min="21" max="21" width="7.5" style="239" hidden="1" customWidth="1"/>
    <col min="22" max="22" width="10.125" style="239" hidden="1" customWidth="1"/>
    <col min="23" max="23" width="7.5" style="239" hidden="1" customWidth="1"/>
    <col min="24" max="24" width="9" style="239" hidden="1" customWidth="1"/>
    <col min="25" max="29" width="9.625" style="239" hidden="1" customWidth="1"/>
    <col min="30" max="30" width="1.625" style="239" hidden="1" customWidth="1"/>
    <col min="31" max="31" width="1.625" style="1514" customWidth="1"/>
    <col min="32" max="32" width="44.25" style="1514" customWidth="1"/>
    <col min="33" max="36" width="18.125" style="239" customWidth="1"/>
    <col min="37" max="37" width="19.375" style="239" bestFit="1" customWidth="1"/>
    <col min="38" max="39" width="18.125" style="239" customWidth="1"/>
    <col min="40" max="40" width="13.5" style="239" bestFit="1" customWidth="1"/>
    <col min="41" max="41" width="15.625" style="239" customWidth="1"/>
    <col min="42" max="42" width="17.125" style="239" customWidth="1"/>
    <col min="43" max="43" width="9" style="239"/>
    <col min="44" max="16384" width="9" style="1514"/>
  </cols>
  <sheetData>
    <row r="1" spans="1:43" ht="30.75" customHeight="1">
      <c r="B1" s="1316" t="s">
        <v>672</v>
      </c>
      <c r="C1" s="1515"/>
      <c r="D1" s="1515"/>
      <c r="E1" s="1316"/>
      <c r="F1" s="1316"/>
      <c r="G1" s="1316"/>
      <c r="Q1" s="258"/>
      <c r="S1" s="258"/>
      <c r="AD1" s="258"/>
      <c r="AF1" s="1316" t="s">
        <v>11001</v>
      </c>
      <c r="AG1" s="1316"/>
      <c r="AH1" s="1316"/>
      <c r="AI1" s="1316"/>
      <c r="AJ1" s="1514"/>
      <c r="AK1" s="1514"/>
      <c r="AL1" s="1514"/>
      <c r="AM1" s="1514"/>
    </row>
    <row r="2" spans="1:43" ht="30.75" customHeight="1">
      <c r="B2" s="1316" t="str">
        <f>Validation!B4</f>
        <v>South Staffordshire Water</v>
      </c>
      <c r="C2" s="1326"/>
      <c r="D2" s="1326"/>
      <c r="E2" s="584"/>
      <c r="F2" s="584"/>
      <c r="G2" s="584"/>
      <c r="Q2" s="258"/>
      <c r="S2" s="258"/>
      <c r="AD2" s="258"/>
      <c r="AF2" s="584"/>
      <c r="AG2" s="584"/>
      <c r="AH2" s="584"/>
      <c r="AI2" s="584"/>
      <c r="AJ2" s="1514"/>
      <c r="AK2" s="1514"/>
      <c r="AL2" s="1514"/>
      <c r="AM2" s="1514"/>
    </row>
    <row r="3" spans="1:43" ht="45" customHeight="1">
      <c r="B3" s="2827" t="s">
        <v>602</v>
      </c>
      <c r="C3" s="2827"/>
      <c r="D3" s="2827"/>
      <c r="E3" s="2827"/>
      <c r="F3" s="2827"/>
      <c r="G3" s="2827"/>
      <c r="H3" s="2827"/>
      <c r="I3" s="2827"/>
      <c r="J3" s="2827"/>
      <c r="K3" s="2827"/>
      <c r="L3" s="2827"/>
      <c r="M3" s="2827"/>
      <c r="N3" s="2827"/>
      <c r="O3" s="2827"/>
      <c r="Q3" s="258"/>
      <c r="R3" s="1327" t="s">
        <v>6027</v>
      </c>
      <c r="S3" s="258"/>
      <c r="AD3" s="258"/>
      <c r="AF3" s="2827" t="s">
        <v>602</v>
      </c>
      <c r="AG3" s="2827"/>
      <c r="AH3" s="2827"/>
      <c r="AI3" s="2827"/>
      <c r="AJ3" s="2827"/>
      <c r="AK3" s="2827"/>
      <c r="AL3" s="2827"/>
      <c r="AM3" s="2827"/>
      <c r="AN3" s="1514"/>
      <c r="AO3" s="1514"/>
      <c r="AP3" s="1514"/>
      <c r="AQ3" s="1514"/>
    </row>
    <row r="4" spans="1:43" ht="15.75" customHeight="1" thickBot="1">
      <c r="B4" s="748"/>
      <c r="C4" s="748"/>
      <c r="D4" s="748"/>
      <c r="E4" s="748"/>
      <c r="F4" s="748"/>
      <c r="G4" s="748"/>
      <c r="Q4" s="258"/>
      <c r="S4" s="258"/>
      <c r="T4" s="2940" t="s">
        <v>6028</v>
      </c>
      <c r="U4" s="2940"/>
      <c r="V4" s="2940"/>
      <c r="W4" s="2940"/>
      <c r="X4" s="2940"/>
      <c r="Y4" s="2940"/>
      <c r="Z4" s="2940"/>
      <c r="AA4" s="2940"/>
      <c r="AB4" s="2940"/>
      <c r="AC4" s="2940"/>
      <c r="AD4" s="258"/>
      <c r="AF4" s="748"/>
      <c r="AG4" s="748"/>
      <c r="AH4" s="748"/>
      <c r="AI4" s="748"/>
      <c r="AJ4" s="1514"/>
      <c r="AK4" s="1514"/>
      <c r="AL4" s="1514"/>
      <c r="AM4" s="1514"/>
      <c r="AN4" s="1514"/>
      <c r="AO4" s="1514"/>
      <c r="AP4" s="1514"/>
      <c r="AQ4" s="1514"/>
    </row>
    <row r="5" spans="1:43" ht="50.65" customHeight="1" thickTop="1" thickBot="1">
      <c r="A5" s="1229"/>
      <c r="B5" s="499" t="s">
        <v>6029</v>
      </c>
      <c r="C5" s="500" t="s">
        <v>6030</v>
      </c>
      <c r="D5" s="500" t="s">
        <v>5926</v>
      </c>
      <c r="E5" s="501" t="s">
        <v>6071</v>
      </c>
      <c r="F5" s="1229"/>
      <c r="G5" s="1229"/>
      <c r="H5" s="1229"/>
      <c r="I5" s="1229"/>
      <c r="J5" s="1229"/>
      <c r="K5" s="1229"/>
      <c r="L5" s="1229"/>
      <c r="M5" s="503" t="s">
        <v>6034</v>
      </c>
      <c r="N5" s="1229"/>
      <c r="O5" s="503" t="s">
        <v>6035</v>
      </c>
      <c r="P5" s="1229"/>
      <c r="Q5" s="258"/>
      <c r="S5" s="258"/>
      <c r="T5" s="321" t="s">
        <v>6036</v>
      </c>
      <c r="U5" s="321"/>
      <c r="V5" s="321"/>
      <c r="W5" s="321"/>
      <c r="X5" s="321"/>
      <c r="Y5" s="321"/>
      <c r="Z5" s="321"/>
      <c r="AA5" s="321"/>
      <c r="AB5" s="321"/>
      <c r="AC5" s="321"/>
      <c r="AD5" s="258"/>
      <c r="AF5" s="499" t="s">
        <v>6029</v>
      </c>
      <c r="AG5" s="501" t="s">
        <v>6071</v>
      </c>
      <c r="AH5" s="1514"/>
      <c r="AI5" s="1514"/>
      <c r="AJ5" s="1514"/>
      <c r="AK5" s="1514"/>
      <c r="AL5" s="1514"/>
      <c r="AM5" s="1514"/>
      <c r="AN5" s="1514"/>
      <c r="AO5" s="1514"/>
      <c r="AP5" s="1514"/>
      <c r="AQ5" s="1514"/>
    </row>
    <row r="6" spans="1:43" ht="15.75" customHeight="1" thickTop="1" thickBot="1">
      <c r="A6" s="1229"/>
      <c r="B6" s="1516"/>
      <c r="C6" s="1517"/>
      <c r="D6" s="1517"/>
      <c r="E6" s="1516"/>
      <c r="F6" s="1229"/>
      <c r="G6" s="1229"/>
      <c r="H6" s="1229"/>
      <c r="I6" s="1229"/>
      <c r="J6" s="1229"/>
      <c r="K6" s="1229"/>
      <c r="L6" s="1229"/>
      <c r="M6" s="836"/>
      <c r="N6" s="1229"/>
      <c r="O6" s="1229"/>
      <c r="P6" s="1229"/>
      <c r="Q6" s="258"/>
      <c r="S6" s="258"/>
      <c r="AD6" s="258"/>
      <c r="AF6" s="1516"/>
      <c r="AG6" s="1516"/>
      <c r="AH6" s="1514"/>
      <c r="AI6" s="1514"/>
      <c r="AJ6" s="1514"/>
      <c r="AK6" s="1514"/>
      <c r="AL6" s="1514"/>
      <c r="AM6" s="1514"/>
      <c r="AN6" s="1514"/>
      <c r="AO6" s="1514"/>
      <c r="AP6" s="1514"/>
      <c r="AQ6" s="1514"/>
    </row>
    <row r="7" spans="1:43" ht="15.75" customHeight="1" thickTop="1" thickBot="1">
      <c r="A7" s="1229"/>
      <c r="B7" s="445" t="s">
        <v>10342</v>
      </c>
      <c r="C7" s="536"/>
      <c r="D7" s="536"/>
      <c r="E7" s="536"/>
      <c r="F7" s="1229"/>
      <c r="G7" s="1229"/>
      <c r="H7" s="1229"/>
      <c r="I7" s="1229"/>
      <c r="J7" s="1229"/>
      <c r="K7" s="1229"/>
      <c r="L7" s="1229"/>
      <c r="M7" s="1229"/>
      <c r="N7" s="1229"/>
      <c r="O7" s="1229"/>
      <c r="P7" s="1229"/>
      <c r="Q7" s="258"/>
      <c r="S7" s="258"/>
      <c r="AD7" s="258"/>
      <c r="AF7" s="445" t="s">
        <v>10342</v>
      </c>
      <c r="AG7" s="536"/>
      <c r="AH7" s="1514"/>
      <c r="AI7" s="1514"/>
      <c r="AJ7" s="1514"/>
      <c r="AK7" s="1514"/>
      <c r="AL7" s="1514"/>
      <c r="AM7" s="1514"/>
      <c r="AN7" s="1514"/>
      <c r="AO7" s="1514"/>
      <c r="AP7" s="1514"/>
      <c r="AQ7" s="1514"/>
    </row>
    <row r="8" spans="1:43" ht="31.5" thickTop="1" thickBot="1">
      <c r="A8" s="1229"/>
      <c r="B8" s="523" t="s">
        <v>11270</v>
      </c>
      <c r="C8" s="436" t="s">
        <v>682</v>
      </c>
      <c r="D8" s="436">
        <v>3</v>
      </c>
      <c r="E8" s="759">
        <v>2.2839999999999998</v>
      </c>
      <c r="F8" s="1518"/>
      <c r="G8" s="1519"/>
      <c r="H8" s="1519"/>
      <c r="I8" s="1519"/>
      <c r="J8" s="1519"/>
      <c r="K8" s="1519"/>
      <c r="L8" s="1519"/>
      <c r="M8" s="1520" t="s">
        <v>10344</v>
      </c>
      <c r="N8" s="1229"/>
      <c r="O8" s="427"/>
      <c r="P8" s="1229"/>
      <c r="Q8" s="258"/>
      <c r="R8" s="1319">
        <f>IF( SUM( T8:AC8 ) = 0, 0, $T$5 )</f>
        <v>0</v>
      </c>
      <c r="S8" s="258"/>
      <c r="V8" s="337">
        <f xml:space="preserve"> IF( ISNUMBER(E8 ), 0, 1 )</f>
        <v>0</v>
      </c>
      <c r="AD8" s="258"/>
      <c r="AF8" s="762" t="s">
        <v>10343</v>
      </c>
      <c r="AG8" s="1455" t="s">
        <v>17064</v>
      </c>
      <c r="AH8" s="1521"/>
      <c r="AI8" s="1514"/>
      <c r="AJ8" s="1514"/>
      <c r="AK8" s="1514"/>
      <c r="AL8" s="1514"/>
      <c r="AM8" s="1514"/>
      <c r="AN8" s="1514"/>
      <c r="AO8" s="1514"/>
      <c r="AP8" s="1514"/>
      <c r="AQ8" s="1514"/>
    </row>
    <row r="9" spans="1:43" ht="15.75" customHeight="1" thickTop="1" thickBot="1">
      <c r="A9" s="1229"/>
      <c r="B9" s="1492"/>
      <c r="C9" s="1493"/>
      <c r="D9" s="1493"/>
      <c r="E9" s="2387"/>
      <c r="F9" s="1521"/>
      <c r="G9" s="1229"/>
      <c r="H9" s="1229"/>
      <c r="I9" s="1229"/>
      <c r="J9" s="1229"/>
      <c r="K9" s="1229"/>
      <c r="L9" s="1229"/>
      <c r="M9" s="1522"/>
      <c r="N9" s="1229"/>
      <c r="O9" s="1229"/>
      <c r="P9" s="1229"/>
      <c r="Q9" s="258"/>
      <c r="S9" s="258"/>
      <c r="AD9" s="258"/>
      <c r="AF9" s="1492"/>
      <c r="AG9" s="1493"/>
      <c r="AH9" s="1521"/>
      <c r="AI9" s="1514"/>
      <c r="AJ9" s="1514"/>
      <c r="AK9" s="1514"/>
      <c r="AL9" s="1514"/>
      <c r="AM9" s="1514"/>
      <c r="AN9" s="1514"/>
      <c r="AO9" s="1514"/>
      <c r="AP9" s="1514"/>
      <c r="AQ9" s="1514"/>
    </row>
    <row r="10" spans="1:43" ht="35.25" customHeight="1" thickTop="1" thickBot="1">
      <c r="A10" s="1229"/>
      <c r="B10" s="445" t="s">
        <v>10345</v>
      </c>
      <c r="C10" s="536"/>
      <c r="D10" s="118"/>
      <c r="E10" s="2388"/>
      <c r="F10" s="1229"/>
      <c r="G10" s="1229"/>
      <c r="H10" s="1229"/>
      <c r="I10" s="1229"/>
      <c r="J10" s="1229"/>
      <c r="K10" s="1229"/>
      <c r="L10" s="1229"/>
      <c r="M10" s="1229"/>
      <c r="N10" s="1229"/>
      <c r="O10" s="1229"/>
      <c r="P10" s="1229"/>
      <c r="Q10" s="258"/>
      <c r="S10" s="258"/>
      <c r="AD10" s="258"/>
      <c r="AF10" s="445" t="s">
        <v>10345</v>
      </c>
      <c r="AG10" s="1229"/>
      <c r="AH10" s="118"/>
      <c r="AI10" s="1514"/>
      <c r="AJ10" s="1514"/>
      <c r="AK10" s="1514"/>
      <c r="AL10" s="1514"/>
      <c r="AM10" s="1514"/>
      <c r="AN10" s="1514"/>
      <c r="AO10" s="1514"/>
      <c r="AP10" s="1514"/>
      <c r="AQ10" s="1514"/>
    </row>
    <row r="11" spans="1:43" ht="15.75" customHeight="1" thickTop="1">
      <c r="A11" s="1229"/>
      <c r="B11" s="505" t="s">
        <v>10346</v>
      </c>
      <c r="C11" s="1523" t="s">
        <v>682</v>
      </c>
      <c r="D11" s="1523">
        <v>3</v>
      </c>
      <c r="E11" s="752">
        <v>0.86799999999999999</v>
      </c>
      <c r="F11" s="1525"/>
      <c r="G11" s="1525"/>
      <c r="H11" s="1525"/>
      <c r="I11" s="1525"/>
      <c r="J11" s="1525"/>
      <c r="K11" s="1525"/>
      <c r="L11" s="1525"/>
      <c r="M11" s="1526" t="s">
        <v>10347</v>
      </c>
      <c r="N11" s="1229"/>
      <c r="O11" s="335"/>
      <c r="P11" s="1229"/>
      <c r="Q11" s="258"/>
      <c r="R11" s="1319">
        <f t="shared" ref="R11:R15" si="0">IF( SUM( T11:AC11 ) = 0, 0, $T$5 )</f>
        <v>0</v>
      </c>
      <c r="S11" s="258"/>
      <c r="V11" s="337">
        <f t="shared" ref="V11:V15" si="1" xml:space="preserve"> IF( ISNUMBER(E11 ), 0, 1 )</f>
        <v>0</v>
      </c>
      <c r="AD11" s="258"/>
      <c r="AF11" s="505" t="s">
        <v>10346</v>
      </c>
      <c r="AG11" s="734" t="s">
        <v>17065</v>
      </c>
      <c r="AH11" s="1514"/>
      <c r="AI11" s="1514"/>
      <c r="AJ11" s="1514"/>
      <c r="AK11" s="1514"/>
      <c r="AL11" s="1514"/>
      <c r="AM11" s="1514"/>
      <c r="AN11" s="1514"/>
      <c r="AO11" s="1514"/>
      <c r="AP11" s="1514"/>
      <c r="AQ11" s="1514"/>
    </row>
    <row r="12" spans="1:43" ht="15.75" customHeight="1">
      <c r="A12" s="1229"/>
      <c r="B12" s="514" t="s">
        <v>10348</v>
      </c>
      <c r="C12" s="1527" t="s">
        <v>682</v>
      </c>
      <c r="D12" s="1527">
        <v>3</v>
      </c>
      <c r="E12" s="755">
        <v>0</v>
      </c>
      <c r="F12" s="1529"/>
      <c r="G12" s="1529"/>
      <c r="H12" s="1529"/>
      <c r="I12" s="1529"/>
      <c r="J12" s="1529"/>
      <c r="K12" s="1529"/>
      <c r="L12" s="1529"/>
      <c r="M12" s="1530" t="s">
        <v>10349</v>
      </c>
      <c r="N12" s="1229"/>
      <c r="O12" s="343"/>
      <c r="P12" s="1229"/>
      <c r="Q12" s="258"/>
      <c r="R12" s="1319">
        <f t="shared" si="0"/>
        <v>0</v>
      </c>
      <c r="S12" s="258"/>
      <c r="V12" s="337">
        <f t="shared" si="1"/>
        <v>0</v>
      </c>
      <c r="AD12" s="258"/>
      <c r="AF12" s="514" t="s">
        <v>10348</v>
      </c>
      <c r="AG12" s="736" t="s">
        <v>17066</v>
      </c>
      <c r="AH12" s="1514"/>
      <c r="AI12" s="1514"/>
      <c r="AJ12" s="1514"/>
      <c r="AK12" s="1514"/>
      <c r="AL12" s="1514"/>
      <c r="AM12" s="1514"/>
      <c r="AN12" s="1514"/>
      <c r="AO12" s="1514"/>
      <c r="AP12" s="1514"/>
      <c r="AQ12" s="1514"/>
    </row>
    <row r="13" spans="1:43" ht="15.75" customHeight="1">
      <c r="A13" s="1229"/>
      <c r="B13" s="514" t="s">
        <v>10350</v>
      </c>
      <c r="C13" s="1527" t="s">
        <v>682</v>
      </c>
      <c r="D13" s="1527">
        <v>3</v>
      </c>
      <c r="E13" s="755">
        <v>0</v>
      </c>
      <c r="F13" s="1529"/>
      <c r="G13" s="1529"/>
      <c r="H13" s="1529"/>
      <c r="I13" s="1529"/>
      <c r="J13" s="1529"/>
      <c r="K13" s="1529"/>
      <c r="L13" s="1529"/>
      <c r="M13" s="1530" t="s">
        <v>10351</v>
      </c>
      <c r="N13" s="1229"/>
      <c r="O13" s="343"/>
      <c r="P13" s="1229"/>
      <c r="Q13" s="258"/>
      <c r="R13" s="1319">
        <f t="shared" si="0"/>
        <v>0</v>
      </c>
      <c r="S13" s="258"/>
      <c r="V13" s="337">
        <f t="shared" si="1"/>
        <v>0</v>
      </c>
      <c r="AD13" s="258"/>
      <c r="AF13" s="514" t="s">
        <v>10350</v>
      </c>
      <c r="AG13" s="736" t="s">
        <v>17067</v>
      </c>
      <c r="AH13" s="1514"/>
      <c r="AI13" s="1514"/>
      <c r="AJ13" s="1514"/>
      <c r="AK13" s="1514"/>
      <c r="AL13" s="1514"/>
      <c r="AM13" s="1514"/>
      <c r="AN13" s="1514"/>
      <c r="AO13" s="1514"/>
      <c r="AP13" s="1514"/>
      <c r="AQ13" s="1514"/>
    </row>
    <row r="14" spans="1:43" ht="15.75" customHeight="1">
      <c r="A14" s="1229"/>
      <c r="B14" s="514" t="s">
        <v>10352</v>
      </c>
      <c r="C14" s="1527" t="s">
        <v>682</v>
      </c>
      <c r="D14" s="1527">
        <v>3</v>
      </c>
      <c r="E14" s="755">
        <v>2.1999999999999999E-2</v>
      </c>
      <c r="F14" s="1529"/>
      <c r="G14" s="1529"/>
      <c r="H14" s="1529"/>
      <c r="I14" s="1529"/>
      <c r="J14" s="1529"/>
      <c r="K14" s="1529"/>
      <c r="L14" s="1529"/>
      <c r="M14" s="1530" t="s">
        <v>10353</v>
      </c>
      <c r="N14" s="1229"/>
      <c r="O14" s="343"/>
      <c r="P14" s="1229"/>
      <c r="Q14" s="258"/>
      <c r="R14" s="1319">
        <f t="shared" si="0"/>
        <v>0</v>
      </c>
      <c r="S14" s="258"/>
      <c r="V14" s="337">
        <f t="shared" si="1"/>
        <v>0</v>
      </c>
      <c r="AD14" s="258"/>
      <c r="AF14" s="514" t="s">
        <v>10352</v>
      </c>
      <c r="AG14" s="736" t="s">
        <v>17068</v>
      </c>
      <c r="AH14" s="1514"/>
      <c r="AI14" s="1514"/>
      <c r="AJ14" s="1514"/>
      <c r="AK14" s="1514"/>
      <c r="AL14" s="1514"/>
      <c r="AM14" s="1514"/>
      <c r="AN14" s="1514"/>
      <c r="AO14" s="1514"/>
      <c r="AP14" s="1514"/>
      <c r="AQ14" s="1514"/>
    </row>
    <row r="15" spans="1:43" ht="15.75" customHeight="1" thickBot="1">
      <c r="A15" s="1229"/>
      <c r="B15" s="517" t="s">
        <v>10354</v>
      </c>
      <c r="C15" s="1531" t="s">
        <v>682</v>
      </c>
      <c r="D15" s="1531">
        <v>3</v>
      </c>
      <c r="E15" s="1766">
        <v>0</v>
      </c>
      <c r="F15" s="1532"/>
      <c r="G15" s="1532"/>
      <c r="H15" s="1532"/>
      <c r="I15" s="1532"/>
      <c r="J15" s="1532"/>
      <c r="K15" s="1532"/>
      <c r="L15" s="1532"/>
      <c r="M15" s="1533" t="s">
        <v>10355</v>
      </c>
      <c r="N15" s="1229"/>
      <c r="O15" s="354"/>
      <c r="P15" s="1229"/>
      <c r="Q15" s="258"/>
      <c r="R15" s="1319">
        <f t="shared" si="0"/>
        <v>0</v>
      </c>
      <c r="S15" s="258"/>
      <c r="V15" s="337">
        <f t="shared" si="1"/>
        <v>0</v>
      </c>
      <c r="AD15" s="258"/>
      <c r="AF15" s="517" t="s">
        <v>10354</v>
      </c>
      <c r="AG15" s="1696" t="s">
        <v>17069</v>
      </c>
      <c r="AH15" s="1514"/>
      <c r="AI15" s="1514"/>
      <c r="AJ15" s="1514"/>
      <c r="AK15" s="1514"/>
      <c r="AL15" s="1514"/>
      <c r="AM15" s="1514"/>
      <c r="AN15" s="1514"/>
      <c r="AO15" s="1514"/>
      <c r="AP15" s="1514"/>
      <c r="AQ15" s="1514"/>
    </row>
    <row r="16" spans="1:43" ht="15.75" customHeight="1" thickTop="1" thickBot="1">
      <c r="A16" s="1229"/>
      <c r="B16" s="1534"/>
      <c r="C16" s="1535">
        <v>1</v>
      </c>
      <c r="D16" s="1535">
        <v>2</v>
      </c>
      <c r="E16" s="1535">
        <v>3</v>
      </c>
      <c r="F16" s="1535">
        <v>4</v>
      </c>
      <c r="G16" s="1535">
        <v>5</v>
      </c>
      <c r="H16" s="1535">
        <v>6</v>
      </c>
      <c r="I16" s="1535">
        <v>7</v>
      </c>
      <c r="J16" s="1535">
        <v>8</v>
      </c>
      <c r="K16" s="1535">
        <v>9</v>
      </c>
      <c r="L16" s="1535">
        <v>10</v>
      </c>
      <c r="M16" s="1534"/>
      <c r="N16" s="1229"/>
      <c r="O16" s="1229"/>
      <c r="P16" s="1229"/>
      <c r="Q16" s="258"/>
      <c r="S16" s="258"/>
      <c r="AD16" s="258"/>
      <c r="AF16" s="1534"/>
      <c r="AG16" s="1536">
        <v>1</v>
      </c>
      <c r="AH16" s="1536">
        <v>2</v>
      </c>
      <c r="AI16" s="1536">
        <v>3</v>
      </c>
      <c r="AJ16" s="1536">
        <v>4</v>
      </c>
      <c r="AK16" s="1536">
        <v>5</v>
      </c>
      <c r="AL16" s="1536">
        <v>6</v>
      </c>
      <c r="AM16" s="1536">
        <v>7</v>
      </c>
      <c r="AN16" s="1536">
        <v>8</v>
      </c>
      <c r="AO16" s="1536">
        <v>9</v>
      </c>
      <c r="AP16" s="1536">
        <v>10</v>
      </c>
      <c r="AQ16" s="1514"/>
    </row>
    <row r="17" spans="1:43" ht="93.75" customHeight="1" thickTop="1" thickBot="1">
      <c r="A17" s="1229"/>
      <c r="B17" s="1534"/>
      <c r="C17" s="1537" t="s">
        <v>10356</v>
      </c>
      <c r="D17" s="1538" t="s">
        <v>10357</v>
      </c>
      <c r="E17" s="1538" t="s">
        <v>10358</v>
      </c>
      <c r="F17" s="1538" t="s">
        <v>10359</v>
      </c>
      <c r="G17" s="1538" t="s">
        <v>10360</v>
      </c>
      <c r="H17" s="1538" t="s">
        <v>10361</v>
      </c>
      <c r="I17" s="1538" t="s">
        <v>10359</v>
      </c>
      <c r="J17" s="1538" t="s">
        <v>10362</v>
      </c>
      <c r="K17" s="1538" t="s">
        <v>17542</v>
      </c>
      <c r="L17" s="1539" t="s">
        <v>10363</v>
      </c>
      <c r="M17" s="1534"/>
      <c r="N17" s="1229"/>
      <c r="O17" s="1229"/>
      <c r="P17" s="1229"/>
      <c r="Q17" s="258"/>
      <c r="S17" s="258"/>
      <c r="AD17" s="258"/>
      <c r="AF17" s="1534"/>
      <c r="AG17" s="1537" t="s">
        <v>10356</v>
      </c>
      <c r="AH17" s="1538" t="s">
        <v>10357</v>
      </c>
      <c r="AI17" s="1538" t="s">
        <v>10358</v>
      </c>
      <c r="AJ17" s="1538" t="s">
        <v>10359</v>
      </c>
      <c r="AK17" s="1538" t="s">
        <v>10360</v>
      </c>
      <c r="AL17" s="1538" t="s">
        <v>10361</v>
      </c>
      <c r="AM17" s="1538" t="s">
        <v>10359</v>
      </c>
      <c r="AN17" s="1538" t="s">
        <v>10362</v>
      </c>
      <c r="AO17" s="1538" t="s">
        <v>10362</v>
      </c>
      <c r="AP17" s="1539" t="s">
        <v>10363</v>
      </c>
      <c r="AQ17" s="1514"/>
    </row>
    <row r="18" spans="1:43" ht="15.75" customHeight="1" thickTop="1">
      <c r="A18" s="1229"/>
      <c r="B18" s="1540" t="s">
        <v>6030</v>
      </c>
      <c r="C18" s="1541" t="s">
        <v>682</v>
      </c>
      <c r="D18" s="1541" t="s">
        <v>682</v>
      </c>
      <c r="E18" s="1541" t="s">
        <v>682</v>
      </c>
      <c r="F18" s="1541" t="s">
        <v>682</v>
      </c>
      <c r="G18" s="1541" t="s">
        <v>682</v>
      </c>
      <c r="H18" s="1541" t="s">
        <v>682</v>
      </c>
      <c r="I18" s="1541" t="s">
        <v>682</v>
      </c>
      <c r="J18" s="1541" t="s">
        <v>682</v>
      </c>
      <c r="K18" s="1541" t="s">
        <v>682</v>
      </c>
      <c r="L18" s="1542" t="s">
        <v>682</v>
      </c>
      <c r="M18" s="1534"/>
      <c r="N18" s="1229"/>
      <c r="O18" s="1229"/>
      <c r="P18" s="1229"/>
      <c r="Q18" s="258"/>
      <c r="S18" s="258"/>
      <c r="AD18" s="258"/>
      <c r="AF18" s="1540" t="s">
        <v>6030</v>
      </c>
      <c r="AG18" s="1541" t="s">
        <v>682</v>
      </c>
      <c r="AH18" s="1541" t="s">
        <v>682</v>
      </c>
      <c r="AI18" s="1541" t="s">
        <v>682</v>
      </c>
      <c r="AJ18" s="1541" t="s">
        <v>682</v>
      </c>
      <c r="AK18" s="1541" t="s">
        <v>682</v>
      </c>
      <c r="AL18" s="1541" t="s">
        <v>682</v>
      </c>
      <c r="AM18" s="1541" t="s">
        <v>682</v>
      </c>
      <c r="AN18" s="1541" t="s">
        <v>682</v>
      </c>
      <c r="AO18" s="1541" t="s">
        <v>682</v>
      </c>
      <c r="AP18" s="1542" t="s">
        <v>682</v>
      </c>
      <c r="AQ18" s="1514"/>
    </row>
    <row r="19" spans="1:43" ht="15.75" customHeight="1" thickBot="1">
      <c r="A19" s="1229"/>
      <c r="B19" s="1543" t="s">
        <v>5926</v>
      </c>
      <c r="C19" s="1544">
        <v>3</v>
      </c>
      <c r="D19" s="1544">
        <v>3</v>
      </c>
      <c r="E19" s="1544">
        <v>3</v>
      </c>
      <c r="F19" s="1544">
        <v>3</v>
      </c>
      <c r="G19" s="1544">
        <v>3</v>
      </c>
      <c r="H19" s="1544">
        <v>3</v>
      </c>
      <c r="I19" s="1544">
        <v>3</v>
      </c>
      <c r="J19" s="1544">
        <v>3</v>
      </c>
      <c r="K19" s="1544">
        <v>3</v>
      </c>
      <c r="L19" s="1545">
        <v>3</v>
      </c>
      <c r="M19" s="1534"/>
      <c r="N19" s="1229"/>
      <c r="O19" s="1229"/>
      <c r="P19" s="1229"/>
      <c r="Q19" s="258"/>
      <c r="S19" s="258"/>
      <c r="AD19" s="258"/>
      <c r="AF19" s="1543" t="s">
        <v>5926</v>
      </c>
      <c r="AG19" s="1544">
        <v>3</v>
      </c>
      <c r="AH19" s="1544">
        <v>3</v>
      </c>
      <c r="AI19" s="1544">
        <v>3</v>
      </c>
      <c r="AJ19" s="1544">
        <v>3</v>
      </c>
      <c r="AK19" s="1544">
        <v>3</v>
      </c>
      <c r="AL19" s="1544">
        <v>3</v>
      </c>
      <c r="AM19" s="1544">
        <v>3</v>
      </c>
      <c r="AN19" s="1544">
        <v>3</v>
      </c>
      <c r="AO19" s="1544">
        <v>3</v>
      </c>
      <c r="AP19" s="1545">
        <v>3</v>
      </c>
      <c r="AQ19" s="1514"/>
    </row>
    <row r="20" spans="1:43" ht="15.75" customHeight="1" thickTop="1">
      <c r="A20" s="1229"/>
      <c r="B20" s="505" t="s">
        <v>10364</v>
      </c>
      <c r="C20" s="752">
        <v>0</v>
      </c>
      <c r="D20" s="752">
        <v>0</v>
      </c>
      <c r="E20" s="752">
        <v>0</v>
      </c>
      <c r="F20" s="1721">
        <f t="shared" ref="F20:F34" si="2">IFERROR(E20-D20,0)</f>
        <v>0</v>
      </c>
      <c r="G20" s="752">
        <v>0</v>
      </c>
      <c r="H20" s="752">
        <v>0</v>
      </c>
      <c r="I20" s="1721">
        <f t="shared" ref="I20:I34" si="3">IFERROR(H20-G20,0)</f>
        <v>0</v>
      </c>
      <c r="J20" s="752">
        <v>0</v>
      </c>
      <c r="K20" s="752">
        <v>0</v>
      </c>
      <c r="L20" s="752">
        <v>0</v>
      </c>
      <c r="M20" s="1526" t="s">
        <v>10365</v>
      </c>
      <c r="N20" s="1229"/>
      <c r="O20" s="335"/>
      <c r="P20" s="1229"/>
      <c r="Q20" s="258"/>
      <c r="R20" s="1319">
        <f t="shared" ref="R20:R34" si="4">IF( SUM( T20:AC20 ) = 0, 0, $T$5 )</f>
        <v>0</v>
      </c>
      <c r="S20" s="258"/>
      <c r="T20" s="337">
        <f t="shared" ref="T20:V20" si="5" xml:space="preserve"> IF( ISNUMBER(C20 ), 0, 1 )</f>
        <v>0</v>
      </c>
      <c r="U20" s="337">
        <f t="shared" si="5"/>
        <v>0</v>
      </c>
      <c r="V20" s="337">
        <f t="shared" si="5"/>
        <v>0</v>
      </c>
      <c r="X20" s="337">
        <f t="shared" ref="X20" si="6" xml:space="preserve"> IF( ISNUMBER(G20 ), 0, 1 )</f>
        <v>0</v>
      </c>
      <c r="Y20" s="337">
        <f t="shared" ref="Y20" si="7" xml:space="preserve"> IF( ISNUMBER(H20 ), 0, 1 )</f>
        <v>0</v>
      </c>
      <c r="AA20" s="337">
        <f t="shared" ref="AA20" si="8" xml:space="preserve"> IF( ISNUMBER(J20 ), 0, 1 )</f>
        <v>0</v>
      </c>
      <c r="AB20" s="337">
        <f t="shared" ref="AB20" si="9" xml:space="preserve"> IF( ISNUMBER(K20 ), 0, 1 )</f>
        <v>0</v>
      </c>
      <c r="AC20" s="337">
        <f t="shared" ref="AC20" si="10" xml:space="preserve"> IF( ISNUMBER(L20 ), 0, 1 )</f>
        <v>0</v>
      </c>
      <c r="AD20" s="258"/>
      <c r="AF20" s="505" t="s">
        <v>10364</v>
      </c>
      <c r="AG20" s="1524"/>
      <c r="AH20" s="1524"/>
      <c r="AI20" s="1524"/>
      <c r="AJ20" s="733"/>
      <c r="AK20" s="1524"/>
      <c r="AL20" s="1524"/>
      <c r="AM20" s="733"/>
      <c r="AN20" s="1524"/>
      <c r="AO20" s="1524"/>
      <c r="AP20" s="734"/>
      <c r="AQ20" s="1514"/>
    </row>
    <row r="21" spans="1:43" ht="15.75" customHeight="1">
      <c r="A21" s="1229"/>
      <c r="B21" s="514" t="s">
        <v>10366</v>
      </c>
      <c r="C21" s="755">
        <v>0</v>
      </c>
      <c r="D21" s="755">
        <v>0</v>
      </c>
      <c r="E21" s="755">
        <v>0</v>
      </c>
      <c r="F21" s="1723">
        <f t="shared" si="2"/>
        <v>0</v>
      </c>
      <c r="G21" s="755">
        <v>0</v>
      </c>
      <c r="H21" s="755">
        <v>0</v>
      </c>
      <c r="I21" s="1723">
        <f t="shared" si="3"/>
        <v>0</v>
      </c>
      <c r="J21" s="755">
        <v>0</v>
      </c>
      <c r="K21" s="755">
        <v>0</v>
      </c>
      <c r="L21" s="755">
        <v>0</v>
      </c>
      <c r="M21" s="1530" t="s">
        <v>10367</v>
      </c>
      <c r="N21" s="1229"/>
      <c r="O21" s="343"/>
      <c r="P21" s="1229"/>
      <c r="Q21" s="258"/>
      <c r="R21" s="1319">
        <f t="shared" si="4"/>
        <v>0</v>
      </c>
      <c r="S21" s="258"/>
      <c r="T21" s="337">
        <f t="shared" ref="T21:T34" si="11" xml:space="preserve"> IF( ISNUMBER(C21 ), 0, 1 )</f>
        <v>0</v>
      </c>
      <c r="U21" s="337">
        <f t="shared" ref="U21:U34" si="12" xml:space="preserve"> IF( ISNUMBER(D21 ), 0, 1 )</f>
        <v>0</v>
      </c>
      <c r="V21" s="337">
        <f t="shared" ref="V21:V34" si="13" xml:space="preserve"> IF( ISNUMBER(E21 ), 0, 1 )</f>
        <v>0</v>
      </c>
      <c r="X21" s="337">
        <f t="shared" ref="X21:X34" si="14" xml:space="preserve"> IF( ISNUMBER(G21 ), 0, 1 )</f>
        <v>0</v>
      </c>
      <c r="Y21" s="337">
        <f t="shared" ref="Y21:Y34" si="15" xml:space="preserve"> IF( ISNUMBER(H21 ), 0, 1 )</f>
        <v>0</v>
      </c>
      <c r="AA21" s="337">
        <f t="shared" ref="AA21:AA34" si="16" xml:space="preserve"> IF( ISNUMBER(J21 ), 0, 1 )</f>
        <v>0</v>
      </c>
      <c r="AB21" s="337">
        <f t="shared" ref="AB21:AB34" si="17" xml:space="preserve"> IF( ISNUMBER(K21 ), 0, 1 )</f>
        <v>0</v>
      </c>
      <c r="AC21" s="337">
        <f t="shared" ref="AC21:AC34" si="18" xml:space="preserve"> IF( ISNUMBER(L21 ), 0, 1 )</f>
        <v>0</v>
      </c>
      <c r="AD21" s="258"/>
      <c r="AF21" s="514" t="s">
        <v>10366</v>
      </c>
      <c r="AG21" s="1528"/>
      <c r="AH21" s="1528"/>
      <c r="AI21" s="1528"/>
      <c r="AJ21" s="735"/>
      <c r="AK21" s="1528"/>
      <c r="AL21" s="1528"/>
      <c r="AM21" s="735"/>
      <c r="AN21" s="1528"/>
      <c r="AO21" s="1528"/>
      <c r="AP21" s="736"/>
      <c r="AQ21" s="1514"/>
    </row>
    <row r="22" spans="1:43" ht="15.75" customHeight="1">
      <c r="A22" s="1229"/>
      <c r="B22" s="514" t="s">
        <v>10368</v>
      </c>
      <c r="C22" s="755">
        <v>0</v>
      </c>
      <c r="D22" s="755">
        <v>0</v>
      </c>
      <c r="E22" s="755">
        <v>0</v>
      </c>
      <c r="F22" s="1723">
        <f t="shared" si="2"/>
        <v>0</v>
      </c>
      <c r="G22" s="755">
        <v>0</v>
      </c>
      <c r="H22" s="755">
        <v>0</v>
      </c>
      <c r="I22" s="1723">
        <f t="shared" si="3"/>
        <v>0</v>
      </c>
      <c r="J22" s="755">
        <v>0</v>
      </c>
      <c r="K22" s="755">
        <v>0</v>
      </c>
      <c r="L22" s="755">
        <v>0</v>
      </c>
      <c r="M22" s="1530" t="s">
        <v>10369</v>
      </c>
      <c r="N22" s="1229"/>
      <c r="O22" s="343"/>
      <c r="P22" s="1229"/>
      <c r="Q22" s="258"/>
      <c r="R22" s="1319">
        <f t="shared" si="4"/>
        <v>0</v>
      </c>
      <c r="S22" s="258"/>
      <c r="T22" s="337">
        <f t="shared" si="11"/>
        <v>0</v>
      </c>
      <c r="U22" s="337">
        <f t="shared" si="12"/>
        <v>0</v>
      </c>
      <c r="V22" s="337">
        <f t="shared" si="13"/>
        <v>0</v>
      </c>
      <c r="X22" s="337">
        <f t="shared" si="14"/>
        <v>0</v>
      </c>
      <c r="Y22" s="337">
        <f t="shared" si="15"/>
        <v>0</v>
      </c>
      <c r="AA22" s="337">
        <f t="shared" si="16"/>
        <v>0</v>
      </c>
      <c r="AB22" s="337">
        <f t="shared" si="17"/>
        <v>0</v>
      </c>
      <c r="AC22" s="337">
        <f t="shared" si="18"/>
        <v>0</v>
      </c>
      <c r="AD22" s="258"/>
      <c r="AF22" s="514" t="s">
        <v>10368</v>
      </c>
      <c r="AG22" s="1528"/>
      <c r="AH22" s="1528"/>
      <c r="AI22" s="1528"/>
      <c r="AJ22" s="735"/>
      <c r="AK22" s="1528"/>
      <c r="AL22" s="1528"/>
      <c r="AM22" s="735"/>
      <c r="AN22" s="1528"/>
      <c r="AO22" s="1528"/>
      <c r="AP22" s="736"/>
      <c r="AQ22" s="1514"/>
    </row>
    <row r="23" spans="1:43" ht="15.75" customHeight="1">
      <c r="A23" s="1229"/>
      <c r="B23" s="514" t="s">
        <v>10370</v>
      </c>
      <c r="C23" s="755">
        <v>0</v>
      </c>
      <c r="D23" s="755">
        <v>0</v>
      </c>
      <c r="E23" s="755">
        <v>0</v>
      </c>
      <c r="F23" s="1723">
        <f t="shared" si="2"/>
        <v>0</v>
      </c>
      <c r="G23" s="755">
        <v>0</v>
      </c>
      <c r="H23" s="755">
        <v>0</v>
      </c>
      <c r="I23" s="1723">
        <f t="shared" si="3"/>
        <v>0</v>
      </c>
      <c r="J23" s="755">
        <v>0</v>
      </c>
      <c r="K23" s="755">
        <v>0</v>
      </c>
      <c r="L23" s="755">
        <v>0</v>
      </c>
      <c r="M23" s="1530" t="s">
        <v>10371</v>
      </c>
      <c r="N23" s="1229"/>
      <c r="O23" s="343"/>
      <c r="P23" s="1229"/>
      <c r="Q23" s="258"/>
      <c r="R23" s="1319">
        <f t="shared" si="4"/>
        <v>0</v>
      </c>
      <c r="S23" s="258"/>
      <c r="T23" s="337">
        <f t="shared" si="11"/>
        <v>0</v>
      </c>
      <c r="U23" s="337">
        <f t="shared" si="12"/>
        <v>0</v>
      </c>
      <c r="V23" s="337">
        <f t="shared" si="13"/>
        <v>0</v>
      </c>
      <c r="X23" s="337">
        <f t="shared" si="14"/>
        <v>0</v>
      </c>
      <c r="Y23" s="337">
        <f t="shared" si="15"/>
        <v>0</v>
      </c>
      <c r="AA23" s="337">
        <f t="shared" si="16"/>
        <v>0</v>
      </c>
      <c r="AB23" s="337">
        <f t="shared" si="17"/>
        <v>0</v>
      </c>
      <c r="AC23" s="337">
        <f t="shared" si="18"/>
        <v>0</v>
      </c>
      <c r="AD23" s="258"/>
      <c r="AF23" s="514" t="s">
        <v>10370</v>
      </c>
      <c r="AG23" s="1528"/>
      <c r="AH23" s="1528"/>
      <c r="AI23" s="1528"/>
      <c r="AJ23" s="735"/>
      <c r="AK23" s="1528"/>
      <c r="AL23" s="1528"/>
      <c r="AM23" s="735"/>
      <c r="AN23" s="1528"/>
      <c r="AO23" s="1528"/>
      <c r="AP23" s="736"/>
      <c r="AQ23" s="1514"/>
    </row>
    <row r="24" spans="1:43" ht="15.75" customHeight="1">
      <c r="A24" s="1229"/>
      <c r="B24" s="514" t="s">
        <v>10372</v>
      </c>
      <c r="C24" s="755">
        <v>0</v>
      </c>
      <c r="D24" s="755">
        <v>0</v>
      </c>
      <c r="E24" s="755">
        <v>0</v>
      </c>
      <c r="F24" s="1723">
        <f t="shared" si="2"/>
        <v>0</v>
      </c>
      <c r="G24" s="755">
        <v>0</v>
      </c>
      <c r="H24" s="755">
        <v>0</v>
      </c>
      <c r="I24" s="1723">
        <f t="shared" si="3"/>
        <v>0</v>
      </c>
      <c r="J24" s="755">
        <v>0</v>
      </c>
      <c r="K24" s="755">
        <v>0</v>
      </c>
      <c r="L24" s="755">
        <v>0</v>
      </c>
      <c r="M24" s="1530" t="s">
        <v>10373</v>
      </c>
      <c r="N24" s="1229"/>
      <c r="O24" s="343"/>
      <c r="P24" s="1229"/>
      <c r="Q24" s="258"/>
      <c r="R24" s="1319">
        <f t="shared" si="4"/>
        <v>0</v>
      </c>
      <c r="S24" s="258"/>
      <c r="T24" s="337">
        <f t="shared" si="11"/>
        <v>0</v>
      </c>
      <c r="U24" s="337">
        <f t="shared" si="12"/>
        <v>0</v>
      </c>
      <c r="V24" s="337">
        <f t="shared" si="13"/>
        <v>0</v>
      </c>
      <c r="X24" s="337">
        <f t="shared" si="14"/>
        <v>0</v>
      </c>
      <c r="Y24" s="337">
        <f t="shared" si="15"/>
        <v>0</v>
      </c>
      <c r="AA24" s="337">
        <f t="shared" si="16"/>
        <v>0</v>
      </c>
      <c r="AB24" s="337">
        <f t="shared" si="17"/>
        <v>0</v>
      </c>
      <c r="AC24" s="337">
        <f t="shared" si="18"/>
        <v>0</v>
      </c>
      <c r="AD24" s="258"/>
      <c r="AF24" s="514" t="s">
        <v>10372</v>
      </c>
      <c r="AG24" s="1528"/>
      <c r="AH24" s="1528"/>
      <c r="AI24" s="1528"/>
      <c r="AJ24" s="735"/>
      <c r="AK24" s="1528"/>
      <c r="AL24" s="1528"/>
      <c r="AM24" s="735"/>
      <c r="AN24" s="1528"/>
      <c r="AO24" s="1528"/>
      <c r="AP24" s="736"/>
      <c r="AQ24" s="1514"/>
    </row>
    <row r="25" spans="1:43" ht="15.75" customHeight="1">
      <c r="A25" s="1229"/>
      <c r="B25" s="514" t="s">
        <v>10374</v>
      </c>
      <c r="C25" s="755">
        <v>0</v>
      </c>
      <c r="D25" s="755">
        <v>0</v>
      </c>
      <c r="E25" s="755">
        <v>0</v>
      </c>
      <c r="F25" s="1723">
        <f t="shared" si="2"/>
        <v>0</v>
      </c>
      <c r="G25" s="755">
        <v>0</v>
      </c>
      <c r="H25" s="755">
        <v>0</v>
      </c>
      <c r="I25" s="1723">
        <f t="shared" si="3"/>
        <v>0</v>
      </c>
      <c r="J25" s="755">
        <v>0</v>
      </c>
      <c r="K25" s="755">
        <v>0</v>
      </c>
      <c r="L25" s="755">
        <v>0</v>
      </c>
      <c r="M25" s="1530" t="s">
        <v>10375</v>
      </c>
      <c r="N25" s="1229"/>
      <c r="O25" s="343"/>
      <c r="P25" s="1229"/>
      <c r="Q25" s="258"/>
      <c r="R25" s="1319">
        <f t="shared" si="4"/>
        <v>0</v>
      </c>
      <c r="S25" s="258"/>
      <c r="T25" s="337">
        <f t="shared" si="11"/>
        <v>0</v>
      </c>
      <c r="U25" s="337">
        <f t="shared" si="12"/>
        <v>0</v>
      </c>
      <c r="V25" s="337">
        <f t="shared" si="13"/>
        <v>0</v>
      </c>
      <c r="X25" s="337">
        <f t="shared" si="14"/>
        <v>0</v>
      </c>
      <c r="Y25" s="337">
        <f t="shared" si="15"/>
        <v>0</v>
      </c>
      <c r="AA25" s="337">
        <f t="shared" si="16"/>
        <v>0</v>
      </c>
      <c r="AB25" s="337">
        <f t="shared" si="17"/>
        <v>0</v>
      </c>
      <c r="AC25" s="337">
        <f t="shared" si="18"/>
        <v>0</v>
      </c>
      <c r="AD25" s="258"/>
      <c r="AF25" s="514" t="s">
        <v>10374</v>
      </c>
      <c r="AG25" s="1528"/>
      <c r="AH25" s="1528"/>
      <c r="AI25" s="1528"/>
      <c r="AJ25" s="735"/>
      <c r="AK25" s="1528"/>
      <c r="AL25" s="1528"/>
      <c r="AM25" s="735"/>
      <c r="AN25" s="1528"/>
      <c r="AO25" s="1528"/>
      <c r="AP25" s="736"/>
      <c r="AQ25" s="1514"/>
    </row>
    <row r="26" spans="1:43" ht="15.75" customHeight="1">
      <c r="A26" s="1229"/>
      <c r="B26" s="514" t="s">
        <v>10376</v>
      </c>
      <c r="C26" s="755">
        <v>0</v>
      </c>
      <c r="D26" s="755">
        <v>0</v>
      </c>
      <c r="E26" s="755">
        <v>0</v>
      </c>
      <c r="F26" s="1723">
        <f t="shared" si="2"/>
        <v>0</v>
      </c>
      <c r="G26" s="755">
        <v>0</v>
      </c>
      <c r="H26" s="755">
        <v>0</v>
      </c>
      <c r="I26" s="1723">
        <f t="shared" si="3"/>
        <v>0</v>
      </c>
      <c r="J26" s="755">
        <v>0</v>
      </c>
      <c r="K26" s="755">
        <v>0</v>
      </c>
      <c r="L26" s="755">
        <v>0</v>
      </c>
      <c r="M26" s="1530" t="s">
        <v>10377</v>
      </c>
      <c r="N26" s="1229"/>
      <c r="O26" s="343"/>
      <c r="P26" s="1229"/>
      <c r="Q26" s="258"/>
      <c r="R26" s="1319">
        <f t="shared" si="4"/>
        <v>0</v>
      </c>
      <c r="S26" s="258"/>
      <c r="T26" s="337">
        <f t="shared" si="11"/>
        <v>0</v>
      </c>
      <c r="U26" s="337">
        <f t="shared" si="12"/>
        <v>0</v>
      </c>
      <c r="V26" s="337">
        <f t="shared" si="13"/>
        <v>0</v>
      </c>
      <c r="X26" s="337">
        <f t="shared" si="14"/>
        <v>0</v>
      </c>
      <c r="Y26" s="337">
        <f t="shared" si="15"/>
        <v>0</v>
      </c>
      <c r="AA26" s="337">
        <f t="shared" si="16"/>
        <v>0</v>
      </c>
      <c r="AB26" s="337">
        <f t="shared" si="17"/>
        <v>0</v>
      </c>
      <c r="AC26" s="337">
        <f t="shared" si="18"/>
        <v>0</v>
      </c>
      <c r="AD26" s="258"/>
      <c r="AF26" s="514" t="s">
        <v>10376</v>
      </c>
      <c r="AG26" s="1528"/>
      <c r="AH26" s="1528"/>
      <c r="AI26" s="1528"/>
      <c r="AJ26" s="735"/>
      <c r="AK26" s="1528"/>
      <c r="AL26" s="1528"/>
      <c r="AM26" s="735"/>
      <c r="AN26" s="1528"/>
      <c r="AO26" s="1528"/>
      <c r="AP26" s="736"/>
      <c r="AQ26" s="1514"/>
    </row>
    <row r="27" spans="1:43" ht="15.75" customHeight="1">
      <c r="A27" s="1229"/>
      <c r="B27" s="514" t="s">
        <v>10378</v>
      </c>
      <c r="C27" s="755">
        <v>0</v>
      </c>
      <c r="D27" s="755">
        <v>0</v>
      </c>
      <c r="E27" s="755">
        <v>0</v>
      </c>
      <c r="F27" s="1723">
        <f t="shared" si="2"/>
        <v>0</v>
      </c>
      <c r="G27" s="755">
        <v>0</v>
      </c>
      <c r="H27" s="755">
        <v>0</v>
      </c>
      <c r="I27" s="1723">
        <f t="shared" si="3"/>
        <v>0</v>
      </c>
      <c r="J27" s="755">
        <v>0</v>
      </c>
      <c r="K27" s="755">
        <v>0</v>
      </c>
      <c r="L27" s="755">
        <v>0</v>
      </c>
      <c r="M27" s="1530" t="s">
        <v>10379</v>
      </c>
      <c r="N27" s="1229"/>
      <c r="O27" s="343"/>
      <c r="P27" s="1229"/>
      <c r="Q27" s="258"/>
      <c r="R27" s="1319">
        <f t="shared" si="4"/>
        <v>0</v>
      </c>
      <c r="S27" s="258"/>
      <c r="T27" s="337">
        <f t="shared" si="11"/>
        <v>0</v>
      </c>
      <c r="U27" s="337">
        <f t="shared" si="12"/>
        <v>0</v>
      </c>
      <c r="V27" s="337">
        <f t="shared" si="13"/>
        <v>0</v>
      </c>
      <c r="X27" s="337">
        <f t="shared" si="14"/>
        <v>0</v>
      </c>
      <c r="Y27" s="337">
        <f t="shared" si="15"/>
        <v>0</v>
      </c>
      <c r="AA27" s="337">
        <f t="shared" si="16"/>
        <v>0</v>
      </c>
      <c r="AB27" s="337">
        <f t="shared" si="17"/>
        <v>0</v>
      </c>
      <c r="AC27" s="337">
        <f t="shared" si="18"/>
        <v>0</v>
      </c>
      <c r="AD27" s="258"/>
      <c r="AF27" s="514" t="s">
        <v>10378</v>
      </c>
      <c r="AG27" s="1528"/>
      <c r="AH27" s="1528"/>
      <c r="AI27" s="1528"/>
      <c r="AJ27" s="735"/>
      <c r="AK27" s="1528"/>
      <c r="AL27" s="1528"/>
      <c r="AM27" s="735"/>
      <c r="AN27" s="1528"/>
      <c r="AO27" s="1528"/>
      <c r="AP27" s="736"/>
      <c r="AQ27" s="1514"/>
    </row>
    <row r="28" spans="1:43" ht="15.75" customHeight="1">
      <c r="A28" s="1229"/>
      <c r="B28" s="514" t="s">
        <v>10380</v>
      </c>
      <c r="C28" s="755">
        <v>0</v>
      </c>
      <c r="D28" s="755">
        <v>0</v>
      </c>
      <c r="E28" s="755">
        <v>0</v>
      </c>
      <c r="F28" s="1723">
        <f t="shared" si="2"/>
        <v>0</v>
      </c>
      <c r="G28" s="755">
        <v>0</v>
      </c>
      <c r="H28" s="755">
        <v>0</v>
      </c>
      <c r="I28" s="1723">
        <f t="shared" si="3"/>
        <v>0</v>
      </c>
      <c r="J28" s="755">
        <v>0</v>
      </c>
      <c r="K28" s="755">
        <v>0</v>
      </c>
      <c r="L28" s="755">
        <v>0</v>
      </c>
      <c r="M28" s="1530" t="s">
        <v>10381</v>
      </c>
      <c r="N28" s="1229"/>
      <c r="O28" s="343"/>
      <c r="P28" s="1229"/>
      <c r="Q28" s="258"/>
      <c r="R28" s="1319">
        <f t="shared" si="4"/>
        <v>0</v>
      </c>
      <c r="S28" s="258"/>
      <c r="T28" s="337">
        <f t="shared" si="11"/>
        <v>0</v>
      </c>
      <c r="U28" s="337">
        <f t="shared" si="12"/>
        <v>0</v>
      </c>
      <c r="V28" s="337">
        <f t="shared" si="13"/>
        <v>0</v>
      </c>
      <c r="X28" s="337">
        <f t="shared" si="14"/>
        <v>0</v>
      </c>
      <c r="Y28" s="337">
        <f t="shared" si="15"/>
        <v>0</v>
      </c>
      <c r="AA28" s="337">
        <f t="shared" si="16"/>
        <v>0</v>
      </c>
      <c r="AB28" s="337">
        <f t="shared" si="17"/>
        <v>0</v>
      </c>
      <c r="AC28" s="337">
        <f t="shared" si="18"/>
        <v>0</v>
      </c>
      <c r="AD28" s="258"/>
      <c r="AF28" s="514" t="s">
        <v>10380</v>
      </c>
      <c r="AG28" s="1528"/>
      <c r="AH28" s="1528"/>
      <c r="AI28" s="1528"/>
      <c r="AJ28" s="735"/>
      <c r="AK28" s="1528"/>
      <c r="AL28" s="1528"/>
      <c r="AM28" s="735"/>
      <c r="AN28" s="1528"/>
      <c r="AO28" s="1528"/>
      <c r="AP28" s="736"/>
      <c r="AQ28" s="1514"/>
    </row>
    <row r="29" spans="1:43" ht="15.75" customHeight="1">
      <c r="A29" s="1229"/>
      <c r="B29" s="514" t="s">
        <v>10382</v>
      </c>
      <c r="C29" s="755">
        <v>0</v>
      </c>
      <c r="D29" s="755">
        <v>0</v>
      </c>
      <c r="E29" s="755">
        <v>0</v>
      </c>
      <c r="F29" s="1723">
        <f t="shared" si="2"/>
        <v>0</v>
      </c>
      <c r="G29" s="755">
        <v>0</v>
      </c>
      <c r="H29" s="755">
        <v>0</v>
      </c>
      <c r="I29" s="1723">
        <f t="shared" si="3"/>
        <v>0</v>
      </c>
      <c r="J29" s="755">
        <v>0</v>
      </c>
      <c r="K29" s="755">
        <v>0</v>
      </c>
      <c r="L29" s="755">
        <v>0</v>
      </c>
      <c r="M29" s="1530" t="s">
        <v>10383</v>
      </c>
      <c r="N29" s="1229"/>
      <c r="O29" s="343"/>
      <c r="P29" s="1229"/>
      <c r="Q29" s="258"/>
      <c r="R29" s="1319">
        <f t="shared" si="4"/>
        <v>0</v>
      </c>
      <c r="S29" s="258"/>
      <c r="T29" s="337">
        <f t="shared" si="11"/>
        <v>0</v>
      </c>
      <c r="U29" s="337">
        <f t="shared" si="12"/>
        <v>0</v>
      </c>
      <c r="V29" s="337">
        <f t="shared" si="13"/>
        <v>0</v>
      </c>
      <c r="X29" s="337">
        <f t="shared" si="14"/>
        <v>0</v>
      </c>
      <c r="Y29" s="337">
        <f t="shared" si="15"/>
        <v>0</v>
      </c>
      <c r="AA29" s="337">
        <f t="shared" si="16"/>
        <v>0</v>
      </c>
      <c r="AB29" s="337">
        <f t="shared" si="17"/>
        <v>0</v>
      </c>
      <c r="AC29" s="337">
        <f t="shared" si="18"/>
        <v>0</v>
      </c>
      <c r="AD29" s="258"/>
      <c r="AF29" s="514" t="s">
        <v>10382</v>
      </c>
      <c r="AG29" s="1528"/>
      <c r="AH29" s="1528"/>
      <c r="AI29" s="1528"/>
      <c r="AJ29" s="735"/>
      <c r="AK29" s="1528"/>
      <c r="AL29" s="1528"/>
      <c r="AM29" s="735"/>
      <c r="AN29" s="1528"/>
      <c r="AO29" s="1528"/>
      <c r="AP29" s="736"/>
      <c r="AQ29" s="1514"/>
    </row>
    <row r="30" spans="1:43" ht="15.75" customHeight="1">
      <c r="A30" s="1229"/>
      <c r="B30" s="514" t="s">
        <v>10384</v>
      </c>
      <c r="C30" s="755">
        <v>0</v>
      </c>
      <c r="D30" s="755">
        <v>0</v>
      </c>
      <c r="E30" s="755">
        <v>0</v>
      </c>
      <c r="F30" s="1723">
        <f t="shared" si="2"/>
        <v>0</v>
      </c>
      <c r="G30" s="755">
        <v>0</v>
      </c>
      <c r="H30" s="755">
        <v>0</v>
      </c>
      <c r="I30" s="1723">
        <f t="shared" si="3"/>
        <v>0</v>
      </c>
      <c r="J30" s="755">
        <v>0</v>
      </c>
      <c r="K30" s="755">
        <v>0</v>
      </c>
      <c r="L30" s="755">
        <v>0</v>
      </c>
      <c r="M30" s="1530" t="s">
        <v>10385</v>
      </c>
      <c r="N30" s="1229"/>
      <c r="O30" s="343"/>
      <c r="P30" s="1229"/>
      <c r="Q30" s="258"/>
      <c r="R30" s="1319">
        <f t="shared" si="4"/>
        <v>0</v>
      </c>
      <c r="S30" s="258"/>
      <c r="T30" s="337">
        <f t="shared" si="11"/>
        <v>0</v>
      </c>
      <c r="U30" s="337">
        <f t="shared" si="12"/>
        <v>0</v>
      </c>
      <c r="V30" s="337">
        <f t="shared" si="13"/>
        <v>0</v>
      </c>
      <c r="X30" s="337">
        <f t="shared" si="14"/>
        <v>0</v>
      </c>
      <c r="Y30" s="337">
        <f t="shared" si="15"/>
        <v>0</v>
      </c>
      <c r="AA30" s="337">
        <f t="shared" si="16"/>
        <v>0</v>
      </c>
      <c r="AB30" s="337">
        <f t="shared" si="17"/>
        <v>0</v>
      </c>
      <c r="AC30" s="337">
        <f t="shared" si="18"/>
        <v>0</v>
      </c>
      <c r="AD30" s="258"/>
      <c r="AF30" s="514" t="s">
        <v>10384</v>
      </c>
      <c r="AG30" s="1528"/>
      <c r="AH30" s="1528"/>
      <c r="AI30" s="1528"/>
      <c r="AJ30" s="735"/>
      <c r="AK30" s="1528"/>
      <c r="AL30" s="1528"/>
      <c r="AM30" s="735"/>
      <c r="AN30" s="1528"/>
      <c r="AO30" s="1528"/>
      <c r="AP30" s="736"/>
      <c r="AQ30" s="1514"/>
    </row>
    <row r="31" spans="1:43" ht="15.75" customHeight="1">
      <c r="A31" s="1229"/>
      <c r="B31" s="514" t="s">
        <v>10386</v>
      </c>
      <c r="C31" s="755">
        <v>0</v>
      </c>
      <c r="D31" s="755">
        <v>0</v>
      </c>
      <c r="E31" s="755">
        <v>0</v>
      </c>
      <c r="F31" s="1723">
        <f t="shared" si="2"/>
        <v>0</v>
      </c>
      <c r="G31" s="755">
        <v>0</v>
      </c>
      <c r="H31" s="755">
        <v>0</v>
      </c>
      <c r="I31" s="1723">
        <f t="shared" si="3"/>
        <v>0</v>
      </c>
      <c r="J31" s="755">
        <v>0</v>
      </c>
      <c r="K31" s="755">
        <v>0</v>
      </c>
      <c r="L31" s="755">
        <v>0</v>
      </c>
      <c r="M31" s="1530" t="s">
        <v>10387</v>
      </c>
      <c r="N31" s="1229"/>
      <c r="O31" s="343"/>
      <c r="P31" s="1229"/>
      <c r="Q31" s="258"/>
      <c r="R31" s="1319">
        <f t="shared" si="4"/>
        <v>0</v>
      </c>
      <c r="S31" s="258"/>
      <c r="T31" s="337">
        <f t="shared" si="11"/>
        <v>0</v>
      </c>
      <c r="U31" s="337">
        <f t="shared" si="12"/>
        <v>0</v>
      </c>
      <c r="V31" s="337">
        <f t="shared" si="13"/>
        <v>0</v>
      </c>
      <c r="X31" s="337">
        <f t="shared" si="14"/>
        <v>0</v>
      </c>
      <c r="Y31" s="337">
        <f t="shared" si="15"/>
        <v>0</v>
      </c>
      <c r="AA31" s="337">
        <f t="shared" si="16"/>
        <v>0</v>
      </c>
      <c r="AB31" s="337">
        <f t="shared" si="17"/>
        <v>0</v>
      </c>
      <c r="AC31" s="337">
        <f t="shared" si="18"/>
        <v>0</v>
      </c>
      <c r="AD31" s="258"/>
      <c r="AF31" s="514" t="s">
        <v>10386</v>
      </c>
      <c r="AG31" s="1528"/>
      <c r="AH31" s="1528"/>
      <c r="AI31" s="1528"/>
      <c r="AJ31" s="735"/>
      <c r="AK31" s="1528"/>
      <c r="AL31" s="1528"/>
      <c r="AM31" s="735"/>
      <c r="AN31" s="1528"/>
      <c r="AO31" s="1528"/>
      <c r="AP31" s="736"/>
      <c r="AQ31" s="1514"/>
    </row>
    <row r="32" spans="1:43" ht="15.75" customHeight="1">
      <c r="A32" s="1229"/>
      <c r="B32" s="514" t="s">
        <v>10388</v>
      </c>
      <c r="C32" s="755">
        <v>0</v>
      </c>
      <c r="D32" s="755">
        <v>0</v>
      </c>
      <c r="E32" s="755">
        <v>0</v>
      </c>
      <c r="F32" s="1723">
        <f t="shared" si="2"/>
        <v>0</v>
      </c>
      <c r="G32" s="755">
        <v>0</v>
      </c>
      <c r="H32" s="755">
        <v>0</v>
      </c>
      <c r="I32" s="1723">
        <f t="shared" si="3"/>
        <v>0</v>
      </c>
      <c r="J32" s="755">
        <v>0</v>
      </c>
      <c r="K32" s="755">
        <v>0</v>
      </c>
      <c r="L32" s="755">
        <v>0</v>
      </c>
      <c r="M32" s="1530" t="s">
        <v>10389</v>
      </c>
      <c r="N32" s="1229"/>
      <c r="O32" s="343"/>
      <c r="P32" s="1229"/>
      <c r="Q32" s="258"/>
      <c r="R32" s="1319">
        <f t="shared" si="4"/>
        <v>0</v>
      </c>
      <c r="S32" s="258"/>
      <c r="T32" s="337">
        <f t="shared" si="11"/>
        <v>0</v>
      </c>
      <c r="U32" s="337">
        <f t="shared" si="12"/>
        <v>0</v>
      </c>
      <c r="V32" s="337">
        <f t="shared" si="13"/>
        <v>0</v>
      </c>
      <c r="X32" s="337">
        <f t="shared" si="14"/>
        <v>0</v>
      </c>
      <c r="Y32" s="337">
        <f t="shared" si="15"/>
        <v>0</v>
      </c>
      <c r="AA32" s="337">
        <f t="shared" si="16"/>
        <v>0</v>
      </c>
      <c r="AB32" s="337">
        <f t="shared" si="17"/>
        <v>0</v>
      </c>
      <c r="AC32" s="337">
        <f t="shared" si="18"/>
        <v>0</v>
      </c>
      <c r="AD32" s="258"/>
      <c r="AF32" s="514" t="s">
        <v>10388</v>
      </c>
      <c r="AG32" s="1528"/>
      <c r="AH32" s="1528"/>
      <c r="AI32" s="1528"/>
      <c r="AJ32" s="735"/>
      <c r="AK32" s="1528"/>
      <c r="AL32" s="1528"/>
      <c r="AM32" s="735"/>
      <c r="AN32" s="1528"/>
      <c r="AO32" s="1528"/>
      <c r="AP32" s="736"/>
      <c r="AQ32" s="1514"/>
    </row>
    <row r="33" spans="1:43" ht="15.75" customHeight="1">
      <c r="A33" s="1229"/>
      <c r="B33" s="514" t="s">
        <v>10390</v>
      </c>
      <c r="C33" s="755">
        <v>0</v>
      </c>
      <c r="D33" s="755">
        <v>0</v>
      </c>
      <c r="E33" s="755">
        <v>0</v>
      </c>
      <c r="F33" s="1723">
        <f t="shared" si="2"/>
        <v>0</v>
      </c>
      <c r="G33" s="755">
        <v>0</v>
      </c>
      <c r="H33" s="755">
        <v>0</v>
      </c>
      <c r="I33" s="1723">
        <f t="shared" si="3"/>
        <v>0</v>
      </c>
      <c r="J33" s="755">
        <v>0</v>
      </c>
      <c r="K33" s="755">
        <v>0</v>
      </c>
      <c r="L33" s="755">
        <v>0</v>
      </c>
      <c r="M33" s="1530" t="s">
        <v>10391</v>
      </c>
      <c r="N33" s="1229"/>
      <c r="O33" s="343"/>
      <c r="P33" s="1229"/>
      <c r="Q33" s="258"/>
      <c r="R33" s="1319">
        <f t="shared" si="4"/>
        <v>0</v>
      </c>
      <c r="S33" s="258"/>
      <c r="T33" s="337">
        <f t="shared" si="11"/>
        <v>0</v>
      </c>
      <c r="U33" s="337">
        <f t="shared" si="12"/>
        <v>0</v>
      </c>
      <c r="V33" s="337">
        <f t="shared" si="13"/>
        <v>0</v>
      </c>
      <c r="X33" s="337">
        <f t="shared" si="14"/>
        <v>0</v>
      </c>
      <c r="Y33" s="337">
        <f t="shared" si="15"/>
        <v>0</v>
      </c>
      <c r="AA33" s="337">
        <f t="shared" si="16"/>
        <v>0</v>
      </c>
      <c r="AB33" s="337">
        <f t="shared" si="17"/>
        <v>0</v>
      </c>
      <c r="AC33" s="337">
        <f t="shared" si="18"/>
        <v>0</v>
      </c>
      <c r="AD33" s="258"/>
      <c r="AF33" s="514" t="s">
        <v>10390</v>
      </c>
      <c r="AG33" s="1528"/>
      <c r="AH33" s="1528"/>
      <c r="AI33" s="1528"/>
      <c r="AJ33" s="735"/>
      <c r="AK33" s="1528"/>
      <c r="AL33" s="1528"/>
      <c r="AM33" s="735"/>
      <c r="AN33" s="1528"/>
      <c r="AO33" s="1528"/>
      <c r="AP33" s="736"/>
      <c r="AQ33" s="1514"/>
    </row>
    <row r="34" spans="1:43" ht="15.75" customHeight="1">
      <c r="A34" s="1229"/>
      <c r="B34" s="514" t="s">
        <v>10392</v>
      </c>
      <c r="C34" s="755">
        <v>0</v>
      </c>
      <c r="D34" s="755">
        <v>0</v>
      </c>
      <c r="E34" s="755">
        <v>0</v>
      </c>
      <c r="F34" s="1723">
        <f t="shared" si="2"/>
        <v>0</v>
      </c>
      <c r="G34" s="755">
        <v>0</v>
      </c>
      <c r="H34" s="755">
        <v>0</v>
      </c>
      <c r="I34" s="1723">
        <f t="shared" si="3"/>
        <v>0</v>
      </c>
      <c r="J34" s="755">
        <v>0</v>
      </c>
      <c r="K34" s="755">
        <v>0</v>
      </c>
      <c r="L34" s="755">
        <v>0</v>
      </c>
      <c r="M34" s="1530" t="s">
        <v>10393</v>
      </c>
      <c r="N34" s="1229"/>
      <c r="O34" s="343"/>
      <c r="P34" s="1229"/>
      <c r="Q34" s="258"/>
      <c r="R34" s="1319">
        <f t="shared" si="4"/>
        <v>0</v>
      </c>
      <c r="S34" s="258"/>
      <c r="T34" s="337">
        <f t="shared" si="11"/>
        <v>0</v>
      </c>
      <c r="U34" s="337">
        <f t="shared" si="12"/>
        <v>0</v>
      </c>
      <c r="V34" s="337">
        <f t="shared" si="13"/>
        <v>0</v>
      </c>
      <c r="X34" s="337">
        <f t="shared" si="14"/>
        <v>0</v>
      </c>
      <c r="Y34" s="337">
        <f t="shared" si="15"/>
        <v>0</v>
      </c>
      <c r="AA34" s="337">
        <f t="shared" si="16"/>
        <v>0</v>
      </c>
      <c r="AB34" s="337">
        <f t="shared" si="17"/>
        <v>0</v>
      </c>
      <c r="AC34" s="337">
        <f t="shared" si="18"/>
        <v>0</v>
      </c>
      <c r="AD34" s="258"/>
      <c r="AF34" s="514" t="s">
        <v>10392</v>
      </c>
      <c r="AG34" s="1528"/>
      <c r="AH34" s="1528"/>
      <c r="AI34" s="1528"/>
      <c r="AJ34" s="735"/>
      <c r="AK34" s="1528"/>
      <c r="AL34" s="1528"/>
      <c r="AM34" s="735"/>
      <c r="AN34" s="1528"/>
      <c r="AO34" s="1528"/>
      <c r="AP34" s="736"/>
      <c r="AQ34" s="1514"/>
    </row>
    <row r="35" spans="1:43" ht="15.75" customHeight="1" thickBot="1">
      <c r="A35" s="1229"/>
      <c r="B35" s="517" t="s">
        <v>6106</v>
      </c>
      <c r="C35" s="1715">
        <f t="shared" ref="C35:L35" si="19">IFERROR(SUM(C20:C34),0)</f>
        <v>0</v>
      </c>
      <c r="D35" s="1715">
        <f t="shared" si="19"/>
        <v>0</v>
      </c>
      <c r="E35" s="1715">
        <f t="shared" si="19"/>
        <v>0</v>
      </c>
      <c r="F35" s="1715">
        <f t="shared" si="19"/>
        <v>0</v>
      </c>
      <c r="G35" s="1715">
        <f t="shared" si="19"/>
        <v>0</v>
      </c>
      <c r="H35" s="1715">
        <f t="shared" si="19"/>
        <v>0</v>
      </c>
      <c r="I35" s="1715">
        <f t="shared" si="19"/>
        <v>0</v>
      </c>
      <c r="J35" s="1715">
        <f t="shared" si="19"/>
        <v>0</v>
      </c>
      <c r="K35" s="1715">
        <f t="shared" si="19"/>
        <v>0</v>
      </c>
      <c r="L35" s="1715">
        <f t="shared" si="19"/>
        <v>0</v>
      </c>
      <c r="M35" s="1533" t="s">
        <v>10394</v>
      </c>
      <c r="N35" s="1229"/>
      <c r="O35" s="354"/>
      <c r="P35" s="1229"/>
      <c r="Q35" s="258"/>
      <c r="S35" s="258"/>
      <c r="AD35" s="258"/>
      <c r="AF35" s="517" t="s">
        <v>6106</v>
      </c>
      <c r="AG35" s="737"/>
      <c r="AH35" s="737"/>
      <c r="AI35" s="737"/>
      <c r="AJ35" s="737"/>
      <c r="AK35" s="737"/>
      <c r="AL35" s="737"/>
      <c r="AM35" s="737"/>
      <c r="AN35" s="737"/>
      <c r="AO35" s="737"/>
      <c r="AP35" s="469"/>
      <c r="AQ35" s="1514"/>
    </row>
    <row r="36" spans="1:43" ht="15.75" customHeight="1" thickTop="1" thickBot="1">
      <c r="A36" s="1229"/>
      <c r="B36" s="1546"/>
      <c r="C36" s="1906"/>
      <c r="D36" s="1908"/>
      <c r="E36" s="1907"/>
      <c r="F36" s="1907"/>
      <c r="G36" s="1907"/>
      <c r="H36" s="1907"/>
      <c r="I36" s="1907"/>
      <c r="J36" s="1907"/>
      <c r="K36" s="1907"/>
      <c r="L36" s="1907"/>
      <c r="M36" s="1522"/>
      <c r="N36" s="1229"/>
      <c r="O36" s="1229"/>
      <c r="P36" s="1229"/>
      <c r="Q36" s="258"/>
      <c r="S36" s="258"/>
      <c r="AD36" s="258"/>
      <c r="AF36" s="1546"/>
      <c r="AG36" s="1493"/>
      <c r="AH36" s="1521"/>
      <c r="AI36" s="1514"/>
      <c r="AJ36" s="1514"/>
      <c r="AK36" s="1514"/>
      <c r="AL36" s="1514"/>
      <c r="AM36" s="1514"/>
      <c r="AN36" s="1514"/>
      <c r="AO36" s="1514"/>
      <c r="AP36" s="1514"/>
      <c r="AQ36" s="1514"/>
    </row>
    <row r="37" spans="1:43" ht="15.75" customHeight="1" thickTop="1" thickBot="1">
      <c r="A37" s="1229"/>
      <c r="B37" s="445" t="s">
        <v>10395</v>
      </c>
      <c r="C37" s="1909"/>
      <c r="D37" s="1907"/>
      <c r="E37" s="1907"/>
      <c r="F37" s="1907"/>
      <c r="G37" s="1907"/>
      <c r="H37" s="1907"/>
      <c r="I37" s="1907"/>
      <c r="J37" s="1907"/>
      <c r="K37" s="1907"/>
      <c r="L37" s="1907"/>
      <c r="M37" s="1229"/>
      <c r="N37" s="1229"/>
      <c r="O37" s="1229"/>
      <c r="P37" s="1229"/>
      <c r="Q37" s="258"/>
      <c r="S37" s="258"/>
      <c r="AD37" s="258"/>
      <c r="AF37" s="445" t="s">
        <v>10395</v>
      </c>
      <c r="AG37" s="802"/>
      <c r="AH37" s="1229"/>
      <c r="AI37" s="1229"/>
      <c r="AJ37" s="1229"/>
      <c r="AK37" s="1229"/>
      <c r="AL37" s="1229"/>
      <c r="AM37" s="1229"/>
      <c r="AN37" s="1229"/>
      <c r="AO37" s="1229"/>
      <c r="AP37" s="1229"/>
      <c r="AQ37" s="1514"/>
    </row>
    <row r="38" spans="1:43" ht="15.75" customHeight="1" thickTop="1" thickBot="1">
      <c r="A38" s="1229"/>
      <c r="B38" s="523" t="s">
        <v>10396</v>
      </c>
      <c r="C38" s="759">
        <v>0.02</v>
      </c>
      <c r="D38" s="1910"/>
      <c r="E38" s="1911"/>
      <c r="F38" s="1911"/>
      <c r="G38" s="1911"/>
      <c r="H38" s="1911"/>
      <c r="I38" s="1911"/>
      <c r="J38" s="1911"/>
      <c r="K38" s="1911"/>
      <c r="L38" s="1911"/>
      <c r="M38" s="1520" t="s">
        <v>10397</v>
      </c>
      <c r="N38" s="1229"/>
      <c r="O38" s="1548"/>
      <c r="P38" s="1229"/>
      <c r="Q38" s="258"/>
      <c r="R38" s="1319">
        <f>IF( SUM( T38:AC38 ) = 0, 0, $T$5 )</f>
        <v>0</v>
      </c>
      <c r="S38" s="258"/>
      <c r="T38" s="337">
        <f t="shared" ref="T38" si="20" xml:space="preserve"> IF( ISNUMBER(C38 ), 0, 1 )</f>
        <v>0</v>
      </c>
      <c r="AD38" s="258"/>
      <c r="AF38" s="762" t="s">
        <v>10396</v>
      </c>
      <c r="AG38" s="1547"/>
      <c r="AH38" s="1518"/>
      <c r="AI38" s="1519"/>
      <c r="AJ38" s="1519"/>
      <c r="AK38" s="1519"/>
      <c r="AL38" s="1519"/>
      <c r="AM38" s="1519"/>
      <c r="AN38" s="1519"/>
      <c r="AO38" s="1519"/>
      <c r="AP38" s="2140"/>
      <c r="AQ38" s="1514"/>
    </row>
    <row r="39" spans="1:43" ht="19.5" customHeight="1" thickTop="1">
      <c r="A39" s="1229"/>
      <c r="B39" s="1229"/>
      <c r="C39" s="1229"/>
      <c r="D39" s="1229"/>
      <c r="E39" s="1229"/>
      <c r="F39" s="1229"/>
      <c r="G39" s="1229"/>
      <c r="H39" s="1229"/>
      <c r="I39" s="1229"/>
      <c r="J39" s="1229"/>
      <c r="K39" s="1229"/>
      <c r="L39" s="1229"/>
      <c r="M39" s="1229"/>
      <c r="N39" s="1229"/>
      <c r="O39" s="1229"/>
      <c r="P39" s="1229"/>
      <c r="Q39" s="258"/>
      <c r="S39" s="258"/>
      <c r="AD39" s="258"/>
      <c r="AF39" s="521"/>
      <c r="AG39" s="435"/>
      <c r="AH39" s="1521"/>
      <c r="AI39" s="1514"/>
      <c r="AJ39" s="1514"/>
      <c r="AK39" s="1514"/>
      <c r="AL39" s="1514"/>
      <c r="AM39" s="1514"/>
      <c r="AN39" s="1514"/>
      <c r="AO39" s="1514"/>
      <c r="AP39" s="1514"/>
      <c r="AQ39" s="1514"/>
    </row>
    <row r="40" spans="1:43" ht="4.5" customHeight="1">
      <c r="A40" s="1229"/>
      <c r="B40" s="1229"/>
      <c r="C40" s="1549"/>
      <c r="D40" s="1549"/>
      <c r="E40" s="1229"/>
      <c r="F40" s="1229"/>
      <c r="G40" s="1229"/>
      <c r="H40" s="1229"/>
      <c r="I40" s="1229"/>
      <c r="J40" s="1229"/>
      <c r="K40" s="1229"/>
      <c r="L40" s="1229"/>
      <c r="M40" s="1229"/>
      <c r="N40" s="1229"/>
      <c r="O40" s="1229"/>
      <c r="P40" s="1229"/>
      <c r="Q40" s="258"/>
      <c r="S40" s="258"/>
      <c r="AD40" s="258"/>
      <c r="AF40" s="239"/>
      <c r="AG40" s="1514"/>
      <c r="AH40" s="1514"/>
      <c r="AI40" s="1514"/>
      <c r="AJ40" s="1514"/>
      <c r="AK40" s="1514"/>
      <c r="AL40" s="1514"/>
      <c r="AM40" s="1514"/>
      <c r="AN40" s="1514"/>
      <c r="AO40" s="1514"/>
      <c r="AP40" s="1514"/>
      <c r="AQ40" s="1514"/>
    </row>
    <row r="41" spans="1:43" ht="19.5" customHeight="1">
      <c r="A41" s="1229"/>
      <c r="B41" s="1229"/>
      <c r="C41" s="1549"/>
      <c r="D41" s="1549"/>
      <c r="E41" s="1229"/>
      <c r="F41" s="1229"/>
      <c r="G41" s="1229"/>
      <c r="H41" s="1229"/>
      <c r="I41" s="1229"/>
      <c r="J41" s="1229"/>
      <c r="K41" s="1229"/>
      <c r="L41" s="1229"/>
      <c r="M41" s="1229"/>
      <c r="N41" s="1229"/>
      <c r="O41" s="1229"/>
      <c r="P41" s="1229"/>
      <c r="AF41" s="239"/>
      <c r="AG41" s="1514"/>
      <c r="AH41" s="1514"/>
      <c r="AI41" s="1514"/>
      <c r="AJ41" s="1514"/>
      <c r="AK41" s="1514"/>
      <c r="AL41" s="1514"/>
      <c r="AM41" s="1514"/>
      <c r="AN41" s="1514"/>
      <c r="AO41" s="1514"/>
      <c r="AP41" s="1514"/>
      <c r="AQ41" s="1514"/>
    </row>
    <row r="42" spans="1:43" ht="15">
      <c r="A42" s="1229"/>
      <c r="B42" s="1229"/>
      <c r="C42" s="1549"/>
      <c r="D42" s="1549"/>
      <c r="E42" s="1229"/>
      <c r="F42" s="1229"/>
      <c r="G42" s="1229"/>
      <c r="H42" s="1229"/>
      <c r="I42" s="1229"/>
      <c r="J42" s="1229"/>
      <c r="K42" s="1229"/>
      <c r="L42" s="1229"/>
      <c r="M42" s="1229"/>
      <c r="N42" s="1229"/>
      <c r="O42" s="1229"/>
      <c r="P42" s="1229"/>
      <c r="AF42" s="239"/>
    </row>
    <row r="43" spans="1:43" ht="15">
      <c r="A43" s="1229"/>
      <c r="B43" s="1229"/>
      <c r="C43" s="1549"/>
      <c r="D43" s="1549"/>
      <c r="E43" s="1229"/>
      <c r="F43" s="1229"/>
      <c r="G43" s="1229"/>
      <c r="H43" s="1229"/>
      <c r="I43" s="1229"/>
      <c r="J43" s="1229"/>
      <c r="K43" s="1229"/>
      <c r="L43" s="1229"/>
      <c r="M43" s="1229"/>
      <c r="N43" s="1229"/>
      <c r="O43" s="1229"/>
      <c r="P43" s="1229"/>
      <c r="AF43" s="239"/>
    </row>
    <row r="44" spans="1:43" ht="15">
      <c r="A44" s="1229"/>
      <c r="B44" s="1229"/>
      <c r="C44" s="1549"/>
      <c r="D44" s="1549"/>
      <c r="E44" s="1229"/>
      <c r="F44" s="1229"/>
      <c r="G44" s="1229"/>
      <c r="H44" s="1229"/>
      <c r="I44" s="1229"/>
      <c r="J44" s="1229"/>
      <c r="K44" s="1229"/>
      <c r="L44" s="1229"/>
      <c r="M44" s="1229"/>
      <c r="N44" s="1229"/>
      <c r="O44" s="1229"/>
      <c r="P44" s="1229"/>
      <c r="AF44" s="239"/>
    </row>
    <row r="45" spans="1:43" ht="15">
      <c r="A45" s="1229"/>
      <c r="B45" s="1229"/>
      <c r="C45" s="1549"/>
      <c r="D45" s="1549"/>
      <c r="E45" s="1229"/>
      <c r="F45" s="1229"/>
      <c r="G45" s="1229"/>
      <c r="H45" s="1229"/>
      <c r="I45" s="1229"/>
      <c r="J45" s="1229"/>
      <c r="K45" s="1229"/>
      <c r="L45" s="1229"/>
      <c r="M45" s="1229"/>
      <c r="N45" s="1229"/>
      <c r="O45" s="1229"/>
      <c r="P45" s="1229"/>
      <c r="AF45" s="239"/>
    </row>
    <row r="46" spans="1:43" ht="15">
      <c r="A46" s="1229"/>
      <c r="B46" s="1229"/>
      <c r="C46" s="1549"/>
      <c r="D46" s="1549"/>
      <c r="E46" s="1229"/>
      <c r="F46" s="1229"/>
      <c r="G46" s="1229"/>
      <c r="H46" s="1229"/>
      <c r="I46" s="1229"/>
      <c r="J46" s="1229"/>
      <c r="K46" s="1229"/>
      <c r="L46" s="1229"/>
      <c r="M46" s="1229"/>
      <c r="N46" s="1229"/>
      <c r="O46" s="1229"/>
      <c r="P46" s="1229"/>
      <c r="AF46" s="239"/>
    </row>
    <row r="47" spans="1:43" ht="15">
      <c r="A47" s="1229"/>
      <c r="B47" s="1229"/>
      <c r="C47" s="1549"/>
      <c r="D47" s="1549"/>
      <c r="E47" s="1229"/>
      <c r="F47" s="1229"/>
      <c r="G47" s="1229"/>
      <c r="H47" s="1229"/>
      <c r="I47" s="1229"/>
      <c r="J47" s="1229"/>
      <c r="K47" s="1229"/>
      <c r="L47" s="1229"/>
      <c r="M47" s="1229"/>
      <c r="N47" s="1229"/>
      <c r="O47" s="1229"/>
      <c r="P47" s="1229"/>
      <c r="AF47" s="239"/>
    </row>
  </sheetData>
  <sheetProtection formatColumns="0" formatRows="0"/>
  <mergeCells count="3">
    <mergeCell ref="B3:O3"/>
    <mergeCell ref="AF3:AM3"/>
    <mergeCell ref="T4:AC4"/>
  </mergeCells>
  <phoneticPr fontId="37" type="noConversion"/>
  <conditionalFormatting sqref="R8">
    <cfRule type="cellIs" dxfId="32" priority="8" operator="equal">
      <formula>0</formula>
    </cfRule>
  </conditionalFormatting>
  <conditionalFormatting sqref="R11:R15">
    <cfRule type="cellIs" dxfId="31" priority="3" operator="equal">
      <formula>0</formula>
    </cfRule>
  </conditionalFormatting>
  <conditionalFormatting sqref="R20:R34">
    <cfRule type="cellIs" dxfId="30" priority="2" operator="equal">
      <formula>0</formula>
    </cfRule>
  </conditionalFormatting>
  <conditionalFormatting sqref="R38">
    <cfRule type="cellIs" dxfId="29" priority="1" operator="equal">
      <formula>0</formula>
    </cfRule>
  </conditionalFormatting>
  <dataValidations count="1">
    <dataValidation type="custom" allowBlank="1" showErrorMessage="1" errorTitle="Input Error" error="Please enter a numeric value." sqref="E8 F21:G35 AI21:AK35 E39 AI11:AI13 AM21:AO35 E35 E21 I21:K35">
      <formula1>ISNUMBER(E8)</formula1>
    </dataValidation>
  </dataValidations>
  <pageMargins left="0.7" right="0.7" top="0.75" bottom="0.75" header="0.3" footer="0.3"/>
  <pageSetup paperSize="8" scale="69" fitToHeight="0" orientation="portrait" r:id="rId1"/>
  <headerFooter>
    <oddHeader>&amp;L&amp;F&amp;CSheet: &amp;A&amp;ROFFICIAL</oddHeader>
    <oddFooter>&amp;LPrinted on: &amp;D at &amp;T&amp;CPage &amp;P of &amp;N&amp;ROfwat</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tabColor theme="1"/>
    <pageSetUpPr fitToPage="1"/>
  </sheetPr>
  <dimension ref="A1"/>
  <sheetViews>
    <sheetView showGridLines="0" zoomScale="70" zoomScaleNormal="70" zoomScaleSheetLayoutView="80" workbookViewId="0"/>
  </sheetViews>
  <sheetFormatPr defaultColWidth="9" defaultRowHeight="14.25"/>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pageSetUpPr fitToPage="1"/>
  </sheetPr>
  <dimension ref="B1:AE46"/>
  <sheetViews>
    <sheetView showGridLines="0" topLeftCell="A28" zoomScale="70" zoomScaleNormal="70" zoomScaleSheetLayoutView="100" workbookViewId="0"/>
  </sheetViews>
  <sheetFormatPr defaultColWidth="9" defaultRowHeight="14.25"/>
  <cols>
    <col min="1" max="1" width="6" style="1552" customWidth="1"/>
    <col min="2" max="2" width="83.125" style="1552" bestFit="1" customWidth="1"/>
    <col min="3" max="3" width="5.5" style="1552" bestFit="1" customWidth="1"/>
    <col min="4" max="4" width="3.75" style="1552" bestFit="1" customWidth="1"/>
    <col min="5" max="5" width="11.25" style="1552" bestFit="1" customWidth="1"/>
    <col min="6" max="6" width="10.75" style="1552" bestFit="1" customWidth="1"/>
    <col min="7" max="7" width="10" style="1552" bestFit="1" customWidth="1"/>
    <col min="8" max="8" width="1.75" style="1552" customWidth="1"/>
    <col min="9" max="9" width="9.5" style="1552" bestFit="1" customWidth="1"/>
    <col min="10" max="10" width="1.75" style="1552" customWidth="1"/>
    <col min="11" max="11" width="10.125" style="1552" customWidth="1"/>
    <col min="12" max="12" width="3.5" style="1552" customWidth="1"/>
    <col min="13" max="13" width="1.625" style="239" customWidth="1"/>
    <col min="14" max="14" width="20.625" style="239" customWidth="1"/>
    <col min="15" max="15" width="1.625" style="239" customWidth="1"/>
    <col min="16" max="16" width="7.25" style="239" hidden="1" customWidth="1"/>
    <col min="17" max="17" width="8.25" style="239" hidden="1" customWidth="1"/>
    <col min="18" max="18" width="10.625" style="239" hidden="1" customWidth="1"/>
    <col min="19" max="19" width="1.625" style="239" hidden="1" customWidth="1"/>
    <col min="20" max="20" width="2" style="1552" customWidth="1"/>
    <col min="21" max="21" width="81.875" style="1552" bestFit="1" customWidth="1"/>
    <col min="22" max="22" width="13.125" style="1552" customWidth="1"/>
    <col min="23" max="23" width="9" style="1552"/>
    <col min="24" max="24" width="19.875" style="1552" bestFit="1" customWidth="1"/>
    <col min="25" max="16384" width="9" style="1552"/>
  </cols>
  <sheetData>
    <row r="1" spans="2:24" ht="35.25" customHeight="1">
      <c r="B1" s="1316" t="s">
        <v>17519</v>
      </c>
      <c r="C1" s="1551"/>
      <c r="D1" s="1551"/>
      <c r="E1" s="1551"/>
      <c r="F1" s="1551"/>
      <c r="G1" s="1551"/>
      <c r="H1" s="1551"/>
      <c r="I1" s="1551"/>
      <c r="M1" s="258"/>
      <c r="O1" s="258"/>
      <c r="S1" s="258"/>
      <c r="U1" s="1316" t="s">
        <v>11001</v>
      </c>
    </row>
    <row r="2" spans="2:24" ht="35.25" customHeight="1">
      <c r="B2" s="1316" t="str">
        <f>Validation!B4</f>
        <v>South Staffordshire Water</v>
      </c>
      <c r="C2" s="1551"/>
      <c r="D2" s="1551"/>
      <c r="E2" s="1551"/>
      <c r="F2" s="1551"/>
      <c r="G2" s="1551"/>
      <c r="H2" s="1551"/>
      <c r="I2" s="1551"/>
      <c r="M2" s="258"/>
      <c r="O2" s="258"/>
      <c r="S2" s="258"/>
      <c r="U2" s="1551"/>
    </row>
    <row r="3" spans="2:24" ht="48.75" customHeight="1">
      <c r="B3" s="2827" t="s">
        <v>10398</v>
      </c>
      <c r="C3" s="2827"/>
      <c r="D3" s="2827"/>
      <c r="E3" s="2827"/>
      <c r="F3" s="2827"/>
      <c r="G3" s="2827"/>
      <c r="M3" s="258"/>
      <c r="N3" s="1327" t="s">
        <v>6027</v>
      </c>
      <c r="O3" s="258"/>
      <c r="S3" s="258"/>
      <c r="U3" s="2827" t="s">
        <v>10398</v>
      </c>
      <c r="V3" s="2827"/>
      <c r="W3" s="2827"/>
      <c r="X3" s="2827"/>
    </row>
    <row r="4" spans="2:24" ht="18.75" customHeight="1">
      <c r="H4" s="1553"/>
      <c r="I4" s="109"/>
      <c r="J4" s="109"/>
      <c r="K4" s="109"/>
      <c r="M4" s="258"/>
      <c r="O4" s="258"/>
      <c r="P4" s="2911" t="s">
        <v>6028</v>
      </c>
      <c r="Q4" s="2911"/>
      <c r="R4" s="2911"/>
      <c r="S4" s="258"/>
    </row>
    <row r="5" spans="2:24" ht="34.5" customHeight="1" thickBot="1">
      <c r="B5" s="2941" t="s">
        <v>10399</v>
      </c>
      <c r="C5" s="2941"/>
      <c r="D5" s="2941"/>
      <c r="E5" s="2941"/>
      <c r="F5" s="2941"/>
      <c r="G5" s="2941"/>
      <c r="H5" s="1553"/>
      <c r="I5" s="109"/>
      <c r="J5" s="109"/>
      <c r="K5" s="109"/>
      <c r="M5" s="258"/>
      <c r="O5" s="258"/>
      <c r="P5" s="239" t="s">
        <v>6036</v>
      </c>
      <c r="S5" s="258"/>
      <c r="U5" s="2941" t="s">
        <v>10399</v>
      </c>
      <c r="V5" s="2941"/>
      <c r="W5" s="2941"/>
      <c r="X5" s="2941"/>
    </row>
    <row r="6" spans="2:24" ht="31.5" thickTop="1" thickBot="1">
      <c r="B6" s="1554"/>
      <c r="C6" s="1554"/>
      <c r="D6" s="1554"/>
      <c r="E6" s="1554"/>
      <c r="F6" s="1554"/>
      <c r="G6" s="1554"/>
      <c r="H6" s="1553"/>
      <c r="I6" s="155" t="s">
        <v>6034</v>
      </c>
      <c r="J6" s="109"/>
      <c r="K6" s="155" t="s">
        <v>10400</v>
      </c>
      <c r="M6" s="258"/>
      <c r="O6" s="258"/>
      <c r="S6" s="258"/>
      <c r="U6" s="1554"/>
      <c r="V6" s="1554"/>
      <c r="W6" s="1554"/>
      <c r="X6" s="1554"/>
    </row>
    <row r="7" spans="2:24" ht="15.75" customHeight="1" thickTop="1" thickBot="1">
      <c r="B7" s="233" t="s">
        <v>10401</v>
      </c>
      <c r="J7" s="109"/>
      <c r="K7" s="109"/>
      <c r="M7" s="258"/>
      <c r="O7" s="258"/>
      <c r="S7" s="258"/>
      <c r="U7" s="233" t="s">
        <v>10401</v>
      </c>
    </row>
    <row r="8" spans="2:24" ht="15.75" customHeight="1" thickTop="1" thickBot="1">
      <c r="B8" s="230" t="s">
        <v>6187</v>
      </c>
      <c r="C8" s="231" t="s">
        <v>10402</v>
      </c>
      <c r="D8" s="231" t="s">
        <v>10403</v>
      </c>
      <c r="E8" s="232" t="s">
        <v>9464</v>
      </c>
      <c r="F8" s="107"/>
      <c r="G8" s="112"/>
      <c r="H8" s="112"/>
      <c r="I8" s="112"/>
      <c r="J8" s="112"/>
      <c r="K8" s="112"/>
      <c r="M8" s="258"/>
      <c r="O8" s="258"/>
      <c r="S8" s="258"/>
      <c r="U8" s="236" t="s">
        <v>6187</v>
      </c>
      <c r="V8" s="237" t="s">
        <v>9464</v>
      </c>
      <c r="W8" s="107"/>
    </row>
    <row r="9" spans="2:24" ht="15.75" customHeight="1" thickTop="1">
      <c r="B9" s="119" t="s">
        <v>9706</v>
      </c>
      <c r="C9" s="120" t="s">
        <v>5020</v>
      </c>
      <c r="D9" s="120">
        <v>1</v>
      </c>
      <c r="E9" s="2389"/>
      <c r="F9" s="108"/>
      <c r="G9" s="112"/>
      <c r="H9" s="112"/>
      <c r="I9" s="43" t="s">
        <v>17332</v>
      </c>
      <c r="J9" s="109"/>
      <c r="K9" s="43" t="s">
        <v>9707</v>
      </c>
      <c r="M9" s="258"/>
      <c r="N9" s="1319" t="str">
        <f>IF( SUM( P9:R9 ) = 0, 0, $P$5 )</f>
        <v>Please complete all cells in row</v>
      </c>
      <c r="O9" s="258"/>
      <c r="P9" s="261">
        <f xml:space="preserve"> IF( ISNUMBER(E9 ), 0, 1 )</f>
        <v>1</v>
      </c>
      <c r="S9" s="258"/>
      <c r="U9" s="119" t="s">
        <v>9706</v>
      </c>
      <c r="V9" s="121" t="s">
        <v>10404</v>
      </c>
      <c r="W9" s="108"/>
    </row>
    <row r="10" spans="2:24" ht="15.75" customHeight="1" thickBot="1">
      <c r="B10" s="104" t="s">
        <v>9745</v>
      </c>
      <c r="C10" s="105" t="s">
        <v>1096</v>
      </c>
      <c r="D10" s="105">
        <v>0</v>
      </c>
      <c r="E10" s="2390"/>
      <c r="F10" s="110"/>
      <c r="G10" s="112"/>
      <c r="H10" s="112"/>
      <c r="I10" s="54" t="s">
        <v>17333</v>
      </c>
      <c r="J10" s="109"/>
      <c r="K10" s="54" t="s">
        <v>9746</v>
      </c>
      <c r="M10" s="258"/>
      <c r="N10" s="1319" t="str">
        <f>IF( SUM( P10:R10 ) = 0, 0, $P$5 )</f>
        <v>Please complete all cells in row</v>
      </c>
      <c r="O10" s="258"/>
      <c r="P10" s="261">
        <f xml:space="preserve"> IF( ISNUMBER(E10 ), 0, 1 )</f>
        <v>1</v>
      </c>
      <c r="S10" s="258"/>
      <c r="U10" s="104" t="s">
        <v>9745</v>
      </c>
      <c r="V10" s="103" t="s">
        <v>10405</v>
      </c>
      <c r="W10" s="110"/>
    </row>
    <row r="11" spans="2:24" ht="15.75" customHeight="1" thickTop="1">
      <c r="B11" s="112"/>
      <c r="C11" s="112"/>
      <c r="D11" s="112"/>
      <c r="E11" s="112"/>
      <c r="F11" s="112"/>
      <c r="G11" s="112"/>
      <c r="H11" s="112"/>
      <c r="I11" s="112"/>
      <c r="J11" s="112"/>
      <c r="K11" s="112"/>
      <c r="M11" s="258"/>
      <c r="O11" s="258"/>
      <c r="S11" s="258"/>
      <c r="U11" s="112"/>
    </row>
    <row r="12" spans="2:24" ht="15.75" customHeight="1" thickBot="1">
      <c r="B12" s="227" t="s">
        <v>10406</v>
      </c>
      <c r="C12" s="112"/>
      <c r="D12" s="112"/>
      <c r="E12" s="112"/>
      <c r="F12" s="112"/>
      <c r="G12" s="112"/>
      <c r="H12" s="112"/>
      <c r="I12" s="112"/>
      <c r="J12" s="112"/>
      <c r="K12" s="112"/>
      <c r="M12" s="258"/>
      <c r="O12" s="258"/>
      <c r="S12" s="258"/>
      <c r="U12" s="233" t="s">
        <v>10406</v>
      </c>
    </row>
    <row r="13" spans="2:24" ht="15.75" customHeight="1" thickTop="1" thickBot="1">
      <c r="B13" s="122"/>
      <c r="C13" s="123" t="s">
        <v>6030</v>
      </c>
      <c r="D13" s="124" t="s">
        <v>10403</v>
      </c>
      <c r="E13" s="123" t="s">
        <v>8736</v>
      </c>
      <c r="F13" s="124" t="s">
        <v>8737</v>
      </c>
      <c r="G13" s="125" t="s">
        <v>9753</v>
      </c>
      <c r="H13" s="109"/>
      <c r="I13" s="112"/>
      <c r="J13" s="112"/>
      <c r="K13" s="112"/>
      <c r="M13" s="258"/>
      <c r="O13" s="258"/>
      <c r="S13" s="258"/>
      <c r="U13" s="122"/>
      <c r="V13" s="123" t="s">
        <v>8736</v>
      </c>
      <c r="W13" s="124" t="s">
        <v>8737</v>
      </c>
      <c r="X13" s="125" t="s">
        <v>9753</v>
      </c>
    </row>
    <row r="14" spans="2:24" ht="15.75" customHeight="1" thickTop="1" thickBot="1">
      <c r="B14" s="111"/>
      <c r="C14" s="111"/>
      <c r="D14" s="111"/>
      <c r="E14" s="111"/>
      <c r="F14" s="112"/>
      <c r="G14" s="112"/>
      <c r="H14" s="109"/>
      <c r="I14" s="112"/>
      <c r="J14" s="109"/>
      <c r="K14" s="109"/>
      <c r="M14" s="258"/>
      <c r="O14" s="258"/>
      <c r="S14" s="258"/>
      <c r="U14" s="111"/>
      <c r="V14" s="111"/>
      <c r="W14" s="112"/>
      <c r="X14" s="112"/>
    </row>
    <row r="15" spans="2:24" ht="15.75" customHeight="1" thickTop="1" thickBot="1">
      <c r="B15" s="126" t="s">
        <v>9754</v>
      </c>
      <c r="C15" s="127"/>
      <c r="D15" s="128"/>
      <c r="E15" s="113"/>
      <c r="F15" s="113"/>
      <c r="G15" s="113"/>
      <c r="H15" s="109"/>
      <c r="I15" s="112"/>
      <c r="J15" s="109"/>
      <c r="K15" s="109"/>
      <c r="M15" s="258"/>
      <c r="O15" s="258"/>
      <c r="S15" s="258"/>
      <c r="U15" s="126" t="s">
        <v>9754</v>
      </c>
      <c r="V15" s="113"/>
      <c r="W15" s="113"/>
      <c r="X15" s="113"/>
    </row>
    <row r="16" spans="2:24" ht="15.75" customHeight="1" thickTop="1">
      <c r="B16" s="129" t="s">
        <v>9760</v>
      </c>
      <c r="C16" s="130" t="s">
        <v>682</v>
      </c>
      <c r="D16" s="130">
        <v>3</v>
      </c>
      <c r="E16" s="131"/>
      <c r="F16" s="131"/>
      <c r="G16" s="2373"/>
      <c r="H16" s="109"/>
      <c r="I16" s="133" t="s">
        <v>17334</v>
      </c>
      <c r="J16" s="109"/>
      <c r="K16" s="133" t="s">
        <v>9761</v>
      </c>
      <c r="M16" s="258"/>
      <c r="N16" s="1319" t="str">
        <f t="shared" ref="N16:N19" si="0">IF( SUM( P16:R16 ) = 0, 0, $P$5 )</f>
        <v>Please complete all cells in row</v>
      </c>
      <c r="O16" s="258"/>
      <c r="R16" s="261">
        <f t="shared" ref="R16:R19" si="1" xml:space="preserve"> IF( ISNUMBER(G16 ), 0, 1 )</f>
        <v>1</v>
      </c>
      <c r="S16" s="258"/>
      <c r="U16" s="129" t="s">
        <v>10407</v>
      </c>
      <c r="V16" s="131"/>
      <c r="W16" s="131"/>
      <c r="X16" s="132" t="s">
        <v>10408</v>
      </c>
    </row>
    <row r="17" spans="2:24" ht="15.75" customHeight="1">
      <c r="B17" s="134" t="s">
        <v>9765</v>
      </c>
      <c r="C17" s="135" t="s">
        <v>682</v>
      </c>
      <c r="D17" s="135">
        <v>3</v>
      </c>
      <c r="E17" s="136"/>
      <c r="F17" s="136"/>
      <c r="G17" s="2376"/>
      <c r="H17" s="109"/>
      <c r="I17" s="138" t="s">
        <v>17335</v>
      </c>
      <c r="J17" s="109"/>
      <c r="K17" s="138" t="s">
        <v>9766</v>
      </c>
      <c r="M17" s="258"/>
      <c r="N17" s="1319" t="str">
        <f t="shared" si="0"/>
        <v>Please complete all cells in row</v>
      </c>
      <c r="O17" s="258"/>
      <c r="R17" s="261">
        <f t="shared" si="1"/>
        <v>1</v>
      </c>
      <c r="S17" s="258"/>
      <c r="U17" s="134" t="s">
        <v>10409</v>
      </c>
      <c r="V17" s="136"/>
      <c r="W17" s="136"/>
      <c r="X17" s="137" t="s">
        <v>10410</v>
      </c>
    </row>
    <row r="18" spans="2:24" ht="15.75" customHeight="1">
      <c r="B18" s="134" t="s">
        <v>9770</v>
      </c>
      <c r="C18" s="135" t="s">
        <v>682</v>
      </c>
      <c r="D18" s="135">
        <v>3</v>
      </c>
      <c r="E18" s="136"/>
      <c r="F18" s="136"/>
      <c r="G18" s="2376"/>
      <c r="H18" s="109"/>
      <c r="I18" s="138" t="s">
        <v>17336</v>
      </c>
      <c r="J18" s="109"/>
      <c r="K18" s="138" t="s">
        <v>9771</v>
      </c>
      <c r="M18" s="258"/>
      <c r="N18" s="1319" t="str">
        <f t="shared" si="0"/>
        <v>Please complete all cells in row</v>
      </c>
      <c r="O18" s="258"/>
      <c r="R18" s="261">
        <f t="shared" si="1"/>
        <v>1</v>
      </c>
      <c r="S18" s="258"/>
      <c r="U18" s="134" t="s">
        <v>9770</v>
      </c>
      <c r="V18" s="136"/>
      <c r="W18" s="136"/>
      <c r="X18" s="137" t="s">
        <v>10411</v>
      </c>
    </row>
    <row r="19" spans="2:24" ht="15.75" customHeight="1" thickBot="1">
      <c r="B19" s="139" t="s">
        <v>9774</v>
      </c>
      <c r="C19" s="140" t="s">
        <v>682</v>
      </c>
      <c r="D19" s="140">
        <v>3</v>
      </c>
      <c r="E19" s="141"/>
      <c r="F19" s="141"/>
      <c r="G19" s="2391"/>
      <c r="H19" s="109"/>
      <c r="I19" s="143" t="s">
        <v>17337</v>
      </c>
      <c r="J19" s="109"/>
      <c r="K19" s="143" t="s">
        <v>9775</v>
      </c>
      <c r="M19" s="258"/>
      <c r="N19" s="1319" t="str">
        <f t="shared" si="0"/>
        <v>Please complete all cells in row</v>
      </c>
      <c r="O19" s="258"/>
      <c r="R19" s="261">
        <f t="shared" si="1"/>
        <v>1</v>
      </c>
      <c r="S19" s="258"/>
      <c r="U19" s="139" t="s">
        <v>9774</v>
      </c>
      <c r="V19" s="141"/>
      <c r="W19" s="141"/>
      <c r="X19" s="142" t="s">
        <v>10412</v>
      </c>
    </row>
    <row r="20" spans="2:24" ht="15.75" customHeight="1" thickTop="1" thickBot="1">
      <c r="B20" s="114"/>
      <c r="C20" s="115"/>
      <c r="D20" s="115"/>
      <c r="E20" s="116"/>
      <c r="F20" s="116"/>
      <c r="G20" s="1912"/>
      <c r="H20" s="109"/>
      <c r="I20" s="109"/>
      <c r="J20" s="109"/>
      <c r="K20" s="109"/>
      <c r="M20" s="258"/>
      <c r="O20" s="258"/>
      <c r="S20" s="258"/>
      <c r="U20" s="114"/>
      <c r="V20" s="116"/>
      <c r="W20" s="116"/>
      <c r="X20" s="116"/>
    </row>
    <row r="21" spans="2:24" ht="15.75" customHeight="1" thickTop="1" thickBot="1">
      <c r="B21" s="144" t="s">
        <v>9778</v>
      </c>
      <c r="C21" s="145" t="s">
        <v>6030</v>
      </c>
      <c r="D21" s="146" t="s">
        <v>10403</v>
      </c>
      <c r="E21" s="113"/>
      <c r="F21" s="113"/>
      <c r="G21" s="1913"/>
      <c r="H21" s="112"/>
      <c r="I21" s="112"/>
      <c r="J21" s="112"/>
      <c r="K21" s="112"/>
      <c r="M21" s="258"/>
      <c r="O21" s="258"/>
      <c r="S21" s="258"/>
      <c r="U21" s="144" t="s">
        <v>9778</v>
      </c>
      <c r="V21" s="113"/>
      <c r="W21" s="113"/>
      <c r="X21" s="113"/>
    </row>
    <row r="22" spans="2:24" ht="15.75" customHeight="1" thickTop="1">
      <c r="B22" s="129" t="s">
        <v>9784</v>
      </c>
      <c r="C22" s="130" t="s">
        <v>1806</v>
      </c>
      <c r="D22" s="130">
        <v>3</v>
      </c>
      <c r="E22" s="131"/>
      <c r="F22" s="131"/>
      <c r="G22" s="2373"/>
      <c r="H22" s="112"/>
      <c r="I22" s="133" t="s">
        <v>17338</v>
      </c>
      <c r="J22" s="117"/>
      <c r="K22" s="133" t="s">
        <v>9785</v>
      </c>
      <c r="M22" s="258"/>
      <c r="N22" s="1319" t="str">
        <f t="shared" ref="N22:N29" si="2">IF( SUM( P22:R22 ) = 0, 0, $P$5 )</f>
        <v>Please complete all cells in row</v>
      </c>
      <c r="O22" s="258"/>
      <c r="R22" s="261">
        <f t="shared" ref="R22:R29" si="3" xml:space="preserve"> IF( ISNUMBER(G22 ), 0, 1 )</f>
        <v>1</v>
      </c>
      <c r="S22" s="258"/>
      <c r="U22" s="129" t="s">
        <v>9784</v>
      </c>
      <c r="V22" s="131"/>
      <c r="W22" s="131"/>
      <c r="X22" s="132" t="s">
        <v>10413</v>
      </c>
    </row>
    <row r="23" spans="2:24" ht="15.75" customHeight="1">
      <c r="B23" s="134" t="s">
        <v>9789</v>
      </c>
      <c r="C23" s="135" t="s">
        <v>1806</v>
      </c>
      <c r="D23" s="135">
        <v>3</v>
      </c>
      <c r="E23" s="136"/>
      <c r="F23" s="136"/>
      <c r="G23" s="2376"/>
      <c r="H23" s="112"/>
      <c r="I23" s="138" t="s">
        <v>17339</v>
      </c>
      <c r="J23" s="117"/>
      <c r="K23" s="138" t="s">
        <v>9790</v>
      </c>
      <c r="M23" s="258"/>
      <c r="N23" s="1319" t="str">
        <f t="shared" si="2"/>
        <v>Please complete all cells in row</v>
      </c>
      <c r="O23" s="258"/>
      <c r="R23" s="261">
        <f t="shared" si="3"/>
        <v>1</v>
      </c>
      <c r="S23" s="258"/>
      <c r="U23" s="134" t="s">
        <v>9789</v>
      </c>
      <c r="V23" s="136"/>
      <c r="W23" s="136"/>
      <c r="X23" s="137" t="s">
        <v>10414</v>
      </c>
    </row>
    <row r="24" spans="2:24" ht="15.75" customHeight="1">
      <c r="B24" s="134" t="s">
        <v>9794</v>
      </c>
      <c r="C24" s="135" t="s">
        <v>1806</v>
      </c>
      <c r="D24" s="135">
        <v>3</v>
      </c>
      <c r="E24" s="136"/>
      <c r="F24" s="136"/>
      <c r="G24" s="2376"/>
      <c r="H24" s="112"/>
      <c r="I24" s="138" t="s">
        <v>17340</v>
      </c>
      <c r="J24" s="117"/>
      <c r="K24" s="138" t="s">
        <v>9795</v>
      </c>
      <c r="M24" s="258"/>
      <c r="N24" s="1319" t="str">
        <f t="shared" si="2"/>
        <v>Please complete all cells in row</v>
      </c>
      <c r="O24" s="258"/>
      <c r="R24" s="261">
        <f t="shared" si="3"/>
        <v>1</v>
      </c>
      <c r="S24" s="258"/>
      <c r="U24" s="134" t="s">
        <v>9794</v>
      </c>
      <c r="V24" s="136"/>
      <c r="W24" s="136"/>
      <c r="X24" s="137" t="s">
        <v>10415</v>
      </c>
    </row>
    <row r="25" spans="2:24" ht="15.75" customHeight="1">
      <c r="B25" s="134" t="s">
        <v>9798</v>
      </c>
      <c r="C25" s="135" t="s">
        <v>1806</v>
      </c>
      <c r="D25" s="135">
        <v>3</v>
      </c>
      <c r="E25" s="136"/>
      <c r="F25" s="136"/>
      <c r="G25" s="2376"/>
      <c r="H25" s="112"/>
      <c r="I25" s="138" t="s">
        <v>17341</v>
      </c>
      <c r="J25" s="117"/>
      <c r="K25" s="138" t="s">
        <v>9799</v>
      </c>
      <c r="M25" s="258"/>
      <c r="N25" s="1319" t="str">
        <f t="shared" si="2"/>
        <v>Please complete all cells in row</v>
      </c>
      <c r="O25" s="258"/>
      <c r="R25" s="261">
        <f t="shared" si="3"/>
        <v>1</v>
      </c>
      <c r="S25" s="258"/>
      <c r="U25" s="134" t="s">
        <v>9798</v>
      </c>
      <c r="V25" s="136"/>
      <c r="W25" s="136"/>
      <c r="X25" s="137" t="s">
        <v>10416</v>
      </c>
    </row>
    <row r="26" spans="2:24" ht="15.75" customHeight="1">
      <c r="B26" s="134" t="s">
        <v>10417</v>
      </c>
      <c r="C26" s="135" t="s">
        <v>4996</v>
      </c>
      <c r="D26" s="135">
        <v>2</v>
      </c>
      <c r="E26" s="136"/>
      <c r="F26" s="136"/>
      <c r="G26" s="2392"/>
      <c r="H26" s="112"/>
      <c r="I26" s="138" t="s">
        <v>17342</v>
      </c>
      <c r="J26" s="117"/>
      <c r="K26" s="138" t="s">
        <v>9803</v>
      </c>
      <c r="M26" s="258"/>
      <c r="N26" s="1319" t="str">
        <f t="shared" si="2"/>
        <v>Please complete all cells in row</v>
      </c>
      <c r="O26" s="258"/>
      <c r="R26" s="261">
        <f t="shared" si="3"/>
        <v>1</v>
      </c>
      <c r="S26" s="258"/>
      <c r="U26" s="134" t="s">
        <v>10417</v>
      </c>
      <c r="V26" s="136"/>
      <c r="W26" s="136"/>
      <c r="X26" s="147" t="s">
        <v>10418</v>
      </c>
    </row>
    <row r="27" spans="2:24" ht="15.75" customHeight="1">
      <c r="B27" s="134" t="s">
        <v>10419</v>
      </c>
      <c r="C27" s="135" t="s">
        <v>4996</v>
      </c>
      <c r="D27" s="135">
        <v>2</v>
      </c>
      <c r="E27" s="136"/>
      <c r="F27" s="136"/>
      <c r="G27" s="2392"/>
      <c r="H27" s="112"/>
      <c r="I27" s="138" t="s">
        <v>17343</v>
      </c>
      <c r="J27" s="117"/>
      <c r="K27" s="138" t="s">
        <v>9808</v>
      </c>
      <c r="M27" s="258"/>
      <c r="N27" s="1319" t="str">
        <f t="shared" si="2"/>
        <v>Please complete all cells in row</v>
      </c>
      <c r="O27" s="258"/>
      <c r="R27" s="261">
        <f t="shared" si="3"/>
        <v>1</v>
      </c>
      <c r="S27" s="258"/>
      <c r="U27" s="134" t="s">
        <v>10419</v>
      </c>
      <c r="V27" s="136"/>
      <c r="W27" s="136"/>
      <c r="X27" s="147" t="s">
        <v>10420</v>
      </c>
    </row>
    <row r="28" spans="2:24" ht="15.75" customHeight="1">
      <c r="B28" s="134" t="s">
        <v>9812</v>
      </c>
      <c r="C28" s="135" t="s">
        <v>4996</v>
      </c>
      <c r="D28" s="135">
        <v>2</v>
      </c>
      <c r="E28" s="136"/>
      <c r="F28" s="136"/>
      <c r="G28" s="2392"/>
      <c r="H28" s="112"/>
      <c r="I28" s="138" t="s">
        <v>17344</v>
      </c>
      <c r="J28" s="117"/>
      <c r="K28" s="138" t="s">
        <v>9813</v>
      </c>
      <c r="M28" s="258"/>
      <c r="N28" s="1319" t="str">
        <f t="shared" si="2"/>
        <v>Please complete all cells in row</v>
      </c>
      <c r="O28" s="258"/>
      <c r="R28" s="261">
        <f t="shared" si="3"/>
        <v>1</v>
      </c>
      <c r="S28" s="258"/>
      <c r="U28" s="134" t="s">
        <v>9812</v>
      </c>
      <c r="V28" s="136"/>
      <c r="W28" s="136"/>
      <c r="X28" s="147" t="s">
        <v>10421</v>
      </c>
    </row>
    <row r="29" spans="2:24" ht="15.75" customHeight="1" thickBot="1">
      <c r="B29" s="139" t="s">
        <v>9816</v>
      </c>
      <c r="C29" s="140" t="s">
        <v>4996</v>
      </c>
      <c r="D29" s="140">
        <v>2</v>
      </c>
      <c r="E29" s="141"/>
      <c r="F29" s="141"/>
      <c r="G29" s="2393"/>
      <c r="H29" s="112"/>
      <c r="I29" s="143" t="s">
        <v>17345</v>
      </c>
      <c r="J29" s="117"/>
      <c r="K29" s="143" t="s">
        <v>9817</v>
      </c>
      <c r="M29" s="258"/>
      <c r="N29" s="1319" t="str">
        <f t="shared" si="2"/>
        <v>Please complete all cells in row</v>
      </c>
      <c r="O29" s="258"/>
      <c r="R29" s="261">
        <f t="shared" si="3"/>
        <v>1</v>
      </c>
      <c r="S29" s="258"/>
      <c r="U29" s="139" t="s">
        <v>9816</v>
      </c>
      <c r="V29" s="141"/>
      <c r="W29" s="141"/>
      <c r="X29" s="148" t="s">
        <v>10422</v>
      </c>
    </row>
    <row r="30" spans="2:24" ht="15.75" customHeight="1" thickTop="1" thickBot="1">
      <c r="B30" s="114"/>
      <c r="C30" s="115"/>
      <c r="D30" s="115"/>
      <c r="E30" s="116"/>
      <c r="F30" s="116"/>
      <c r="G30" s="116"/>
      <c r="H30" s="112"/>
      <c r="I30" s="117"/>
      <c r="J30" s="117"/>
      <c r="K30" s="117"/>
      <c r="M30" s="258"/>
      <c r="O30" s="258"/>
      <c r="S30" s="258"/>
      <c r="U30" s="114"/>
      <c r="V30" s="116"/>
      <c r="W30" s="116"/>
      <c r="X30" s="116"/>
    </row>
    <row r="31" spans="2:24" ht="15.75" customHeight="1" thickTop="1" thickBot="1">
      <c r="B31" s="144" t="s">
        <v>9824</v>
      </c>
      <c r="C31" s="145" t="s">
        <v>6030</v>
      </c>
      <c r="D31" s="146" t="s">
        <v>10403</v>
      </c>
      <c r="E31" s="116"/>
      <c r="F31" s="116"/>
      <c r="G31" s="116"/>
      <c r="H31" s="112"/>
      <c r="I31" s="117"/>
      <c r="J31" s="117"/>
      <c r="K31" s="117"/>
      <c r="M31" s="258"/>
      <c r="O31" s="258"/>
      <c r="S31" s="258"/>
      <c r="U31" s="144" t="s">
        <v>9824</v>
      </c>
      <c r="V31" s="116"/>
      <c r="W31" s="116"/>
      <c r="X31" s="116"/>
    </row>
    <row r="32" spans="2:24" ht="15.75" customHeight="1" thickTop="1" thickBot="1">
      <c r="B32" s="149" t="s">
        <v>9833</v>
      </c>
      <c r="C32" s="150" t="s">
        <v>4996</v>
      </c>
      <c r="D32" s="150">
        <v>2</v>
      </c>
      <c r="E32" s="2394"/>
      <c r="F32" s="108"/>
      <c r="G32" s="112"/>
      <c r="H32" s="112"/>
      <c r="I32" s="152" t="s">
        <v>10427</v>
      </c>
      <c r="J32" s="109"/>
      <c r="K32" s="152" t="s">
        <v>9834</v>
      </c>
      <c r="M32" s="258"/>
      <c r="N32" s="1319" t="str">
        <f t="shared" ref="N32" si="4">IF( SUM( P32:R32 ) = 0, 0, $P$5 )</f>
        <v>Please complete all cells in row</v>
      </c>
      <c r="O32" s="258"/>
      <c r="P32" s="261">
        <f t="shared" ref="P32" si="5" xml:space="preserve"> IF( ISNUMBER(E32 ), 0, 1 )</f>
        <v>1</v>
      </c>
      <c r="S32" s="258"/>
      <c r="U32" s="149" t="s">
        <v>9833</v>
      </c>
      <c r="V32" s="151" t="s">
        <v>10423</v>
      </c>
      <c r="W32" s="108"/>
    </row>
    <row r="33" spans="2:31" ht="15.75" customHeight="1" thickTop="1">
      <c r="B33" s="116"/>
      <c r="C33" s="116"/>
      <c r="D33" s="116"/>
      <c r="E33" s="116"/>
      <c r="F33" s="116"/>
      <c r="G33" s="116"/>
      <c r="H33" s="112"/>
      <c r="I33" s="117"/>
      <c r="J33" s="117"/>
      <c r="K33" s="117"/>
      <c r="M33" s="258"/>
      <c r="O33" s="258"/>
      <c r="S33" s="258"/>
      <c r="U33" s="116"/>
      <c r="V33" s="116"/>
      <c r="W33" s="116"/>
      <c r="X33" s="116"/>
    </row>
    <row r="34" spans="2:31" ht="21" customHeight="1">
      <c r="B34" s="2942" t="s">
        <v>10424</v>
      </c>
      <c r="C34" s="2942"/>
      <c r="D34" s="2942"/>
      <c r="E34" s="2942"/>
      <c r="F34" s="2942"/>
      <c r="G34" s="116"/>
      <c r="H34" s="112"/>
      <c r="I34" s="112"/>
      <c r="J34" s="112"/>
      <c r="K34" s="112"/>
      <c r="M34" s="258"/>
      <c r="O34" s="258"/>
      <c r="S34" s="258"/>
      <c r="U34" s="2942" t="s">
        <v>10424</v>
      </c>
      <c r="V34" s="2942"/>
      <c r="W34" s="2942"/>
      <c r="X34" s="116"/>
    </row>
    <row r="35" spans="2:31" ht="16.5" thickBot="1">
      <c r="B35" s="227" t="s">
        <v>10425</v>
      </c>
      <c r="C35" s="112"/>
      <c r="D35" s="112"/>
      <c r="E35" s="112"/>
      <c r="F35" s="112"/>
      <c r="G35" s="112"/>
      <c r="H35" s="112"/>
      <c r="I35" s="112"/>
      <c r="J35" s="112"/>
      <c r="K35" s="112"/>
      <c r="M35" s="258"/>
      <c r="O35" s="258"/>
      <c r="S35" s="258"/>
      <c r="U35" s="233" t="s">
        <v>10425</v>
      </c>
      <c r="V35" s="112"/>
      <c r="W35" s="112"/>
    </row>
    <row r="36" spans="2:31" ht="15.75" customHeight="1" thickTop="1" thickBot="1">
      <c r="B36" s="144"/>
      <c r="C36" s="145" t="s">
        <v>6030</v>
      </c>
      <c r="D36" s="146" t="s">
        <v>10403</v>
      </c>
      <c r="E36" s="112"/>
      <c r="F36" s="112"/>
      <c r="G36" s="112"/>
      <c r="H36" s="112"/>
      <c r="I36" s="112"/>
      <c r="J36" s="112"/>
      <c r="K36" s="112"/>
      <c r="M36" s="258"/>
      <c r="O36" s="258"/>
      <c r="S36" s="258"/>
      <c r="U36" s="126"/>
    </row>
    <row r="37" spans="2:31" ht="15.75" customHeight="1" thickTop="1">
      <c r="B37" s="129" t="s">
        <v>10079</v>
      </c>
      <c r="C37" s="130" t="s">
        <v>10080</v>
      </c>
      <c r="D37" s="130">
        <v>3</v>
      </c>
      <c r="E37" s="2395"/>
      <c r="F37" s="112"/>
      <c r="G37" s="118"/>
      <c r="H37" s="118"/>
      <c r="I37" s="133" t="s">
        <v>17346</v>
      </c>
      <c r="J37" s="118"/>
      <c r="K37" s="43" t="s">
        <v>10081</v>
      </c>
      <c r="L37" s="118"/>
      <c r="M37" s="258"/>
      <c r="N37" s="1319" t="str">
        <f t="shared" ref="N37:N38" si="6">IF( SUM( P37:R37 ) = 0, 0, $P$5 )</f>
        <v>Please complete all cells in row</v>
      </c>
      <c r="O37" s="258"/>
      <c r="P37" s="261">
        <f t="shared" ref="P37:P38" si="7" xml:space="preserve"> IF( ISNUMBER(E37 ), 0, 1 )</f>
        <v>1</v>
      </c>
      <c r="S37" s="258"/>
      <c r="T37" s="118"/>
      <c r="U37" s="129" t="s">
        <v>10079</v>
      </c>
      <c r="V37" s="153" t="s">
        <v>10426</v>
      </c>
      <c r="X37" s="118"/>
      <c r="Y37" s="118"/>
      <c r="Z37" s="118"/>
      <c r="AA37" s="118"/>
      <c r="AB37" s="118"/>
      <c r="AC37" s="118"/>
      <c r="AD37" s="118"/>
      <c r="AE37" s="207"/>
    </row>
    <row r="38" spans="2:31" ht="15.75" customHeight="1" thickBot="1">
      <c r="B38" s="139" t="s">
        <v>10082</v>
      </c>
      <c r="C38" s="140" t="s">
        <v>10080</v>
      </c>
      <c r="D38" s="140">
        <v>3</v>
      </c>
      <c r="E38" s="2391"/>
      <c r="F38" s="112"/>
      <c r="G38" s="112"/>
      <c r="H38" s="112"/>
      <c r="I38" s="143" t="s">
        <v>17347</v>
      </c>
      <c r="J38" s="112"/>
      <c r="K38" s="143" t="s">
        <v>10083</v>
      </c>
      <c r="M38" s="258"/>
      <c r="N38" s="1319" t="str">
        <f t="shared" si="6"/>
        <v>Please complete all cells in row</v>
      </c>
      <c r="O38" s="258"/>
      <c r="P38" s="261">
        <f t="shared" si="7"/>
        <v>1</v>
      </c>
      <c r="S38" s="258"/>
      <c r="U38" s="139" t="s">
        <v>10082</v>
      </c>
      <c r="V38" s="154" t="s">
        <v>10428</v>
      </c>
    </row>
    <row r="39" spans="2:31" ht="15.75" thickTop="1">
      <c r="B39" s="112"/>
      <c r="C39" s="112"/>
      <c r="D39" s="112"/>
      <c r="E39" s="112"/>
      <c r="F39" s="112"/>
      <c r="G39" s="112"/>
      <c r="H39" s="112"/>
      <c r="I39" s="112"/>
      <c r="J39" s="112"/>
      <c r="K39" s="112"/>
    </row>
    <row r="40" spans="2:31" ht="15">
      <c r="B40" s="112"/>
      <c r="C40" s="112"/>
      <c r="D40" s="112"/>
      <c r="E40" s="112"/>
      <c r="F40" s="112"/>
      <c r="G40" s="112"/>
      <c r="H40" s="112"/>
      <c r="I40" s="112"/>
      <c r="J40" s="112"/>
      <c r="K40" s="112"/>
    </row>
    <row r="41" spans="2:31" ht="15">
      <c r="B41" s="112"/>
      <c r="C41" s="112"/>
      <c r="D41" s="112"/>
      <c r="E41" s="112"/>
      <c r="F41" s="112"/>
      <c r="G41" s="112"/>
      <c r="H41" s="112"/>
      <c r="I41" s="112"/>
      <c r="J41" s="112"/>
      <c r="K41" s="112"/>
      <c r="N41" s="1465"/>
    </row>
    <row r="42" spans="2:31" ht="15">
      <c r="B42" s="112"/>
      <c r="C42" s="112"/>
      <c r="D42" s="112"/>
      <c r="E42" s="112"/>
      <c r="F42" s="112"/>
      <c r="G42" s="112"/>
      <c r="H42" s="112"/>
      <c r="I42" s="112"/>
      <c r="J42" s="112"/>
      <c r="K42" s="112"/>
      <c r="N42" s="1465"/>
    </row>
    <row r="43" spans="2:31" ht="15">
      <c r="B43" s="112"/>
      <c r="C43" s="112"/>
      <c r="D43" s="112"/>
      <c r="E43" s="112"/>
      <c r="F43" s="112"/>
      <c r="G43" s="112"/>
      <c r="H43" s="112"/>
      <c r="I43" s="112"/>
      <c r="J43" s="112"/>
      <c r="K43" s="112"/>
      <c r="N43" s="1465"/>
    </row>
    <row r="44" spans="2:31" ht="15">
      <c r="B44" s="112"/>
      <c r="C44" s="112"/>
      <c r="D44" s="112"/>
      <c r="E44" s="112"/>
      <c r="F44" s="112"/>
      <c r="G44" s="112"/>
      <c r="H44" s="112"/>
      <c r="I44" s="112"/>
      <c r="J44" s="112"/>
      <c r="K44" s="112"/>
    </row>
    <row r="45" spans="2:31" ht="15">
      <c r="B45" s="112"/>
      <c r="C45" s="112"/>
      <c r="D45" s="112"/>
      <c r="E45" s="112"/>
      <c r="F45" s="112"/>
      <c r="G45" s="112"/>
      <c r="H45" s="112"/>
      <c r="I45" s="112"/>
      <c r="J45" s="112"/>
      <c r="K45" s="112"/>
    </row>
    <row r="46" spans="2:31" ht="15">
      <c r="B46" s="112"/>
      <c r="C46" s="112"/>
      <c r="D46" s="112"/>
      <c r="E46" s="112"/>
      <c r="F46" s="112"/>
      <c r="G46" s="112"/>
      <c r="H46" s="112"/>
      <c r="I46" s="112"/>
      <c r="J46" s="112"/>
      <c r="K46" s="112"/>
    </row>
  </sheetData>
  <sheetProtection formatColumns="0" formatRows="0"/>
  <mergeCells count="7">
    <mergeCell ref="B3:G3"/>
    <mergeCell ref="B5:G5"/>
    <mergeCell ref="B34:F34"/>
    <mergeCell ref="U3:X3"/>
    <mergeCell ref="U5:X5"/>
    <mergeCell ref="U34:W34"/>
    <mergeCell ref="P4:R4"/>
  </mergeCells>
  <phoneticPr fontId="37" type="noConversion"/>
  <conditionalFormatting sqref="N9">
    <cfRule type="cellIs" dxfId="28" priority="8" operator="equal">
      <formula>0</formula>
    </cfRule>
  </conditionalFormatting>
  <conditionalFormatting sqref="N41:N43">
    <cfRule type="cellIs" dxfId="27" priority="9" operator="equal">
      <formula>0</formula>
    </cfRule>
  </conditionalFormatting>
  <conditionalFormatting sqref="N10">
    <cfRule type="cellIs" dxfId="26" priority="5" operator="equal">
      <formula>0</formula>
    </cfRule>
  </conditionalFormatting>
  <conditionalFormatting sqref="N16:N19">
    <cfRule type="cellIs" dxfId="25" priority="4" operator="equal">
      <formula>0</formula>
    </cfRule>
  </conditionalFormatting>
  <conditionalFormatting sqref="N22:N29">
    <cfRule type="cellIs" dxfId="24" priority="3" operator="equal">
      <formula>0</formula>
    </cfRule>
  </conditionalFormatting>
  <conditionalFormatting sqref="N32">
    <cfRule type="cellIs" dxfId="23" priority="2" operator="equal">
      <formula>0</formula>
    </cfRule>
  </conditionalFormatting>
  <conditionalFormatting sqref="N37:N38">
    <cfRule type="cellIs" dxfId="22" priority="1" operator="equal">
      <formula>0</formula>
    </cfRule>
  </conditionalFormatting>
  <pageMargins left="0.7" right="0.7" top="0.75" bottom="0.75" header="0.3" footer="0.3"/>
  <pageSetup paperSize="8" scale="94" fitToHeight="0" orientation="portrait" r:id="rId1"/>
  <headerFooter differentFirst="1">
    <oddHeader>&amp;CTable: &amp;A</oddHeader>
    <oddFooter>&amp;LPrinted on: &amp;D at &amp;T&amp;CPage &amp;P of &amp;N&amp;ROfwat</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7">
    <pageSetUpPr fitToPage="1"/>
  </sheetPr>
  <dimension ref="B1:AY59"/>
  <sheetViews>
    <sheetView showGridLines="0" zoomScale="40" zoomScaleNormal="40" zoomScaleSheetLayoutView="70" workbookViewId="0">
      <selection activeCell="H23" sqref="H23"/>
    </sheetView>
  </sheetViews>
  <sheetFormatPr defaultColWidth="24" defaultRowHeight="14.25" zeroHeight="1"/>
  <cols>
    <col min="1" max="1" width="4.25" style="1557" customWidth="1"/>
    <col min="2" max="2" width="83.25" style="1557" customWidth="1"/>
    <col min="3" max="3" width="15.25" style="1557" customWidth="1"/>
    <col min="4" max="4" width="4.75" style="1557" bestFit="1" customWidth="1"/>
    <col min="5" max="5" width="25.25" style="1557" customWidth="1"/>
    <col min="6" max="6" width="15.5" style="1557" customWidth="1"/>
    <col min="7" max="7" width="28.75" style="1557" customWidth="1"/>
    <col min="8" max="8" width="24.125" style="1557" customWidth="1"/>
    <col min="9" max="9" width="15.125" style="1557" customWidth="1"/>
    <col min="10" max="15" width="9.5" style="1557" customWidth="1"/>
    <col min="16" max="16" width="2.25" style="1557" customWidth="1"/>
    <col min="17" max="17" width="10.625" style="1557" customWidth="1"/>
    <col min="18" max="18" width="1.5" style="1557" customWidth="1"/>
    <col min="19" max="19" width="11.75" style="1557" customWidth="1"/>
    <col min="20" max="20" width="1.25" style="1557" customWidth="1"/>
    <col min="21" max="21" width="1.625" style="239" customWidth="1"/>
    <col min="22" max="22" width="20.625" style="239" customWidth="1"/>
    <col min="23" max="23" width="1.625" style="239" customWidth="1"/>
    <col min="24" max="35" width="8" style="239" hidden="1" customWidth="1"/>
    <col min="36" max="36" width="3.125" style="1557" customWidth="1"/>
    <col min="37" max="37" width="90.5" style="1557" bestFit="1" customWidth="1"/>
    <col min="38" max="44" width="26" style="1557" customWidth="1"/>
    <col min="45" max="51" width="9.25" style="1557" customWidth="1"/>
    <col min="52" max="16384" width="24" style="1557"/>
  </cols>
  <sheetData>
    <row r="1" spans="2:50" s="108" customFormat="1" ht="23.25">
      <c r="B1" s="1316" t="s">
        <v>17520</v>
      </c>
      <c r="C1" s="1556"/>
      <c r="D1" s="1556"/>
      <c r="E1" s="1556"/>
      <c r="F1" s="1556"/>
      <c r="G1" s="1556"/>
      <c r="H1" s="1556"/>
      <c r="I1" s="1556"/>
      <c r="J1" s="1556"/>
      <c r="K1" s="1556"/>
      <c r="L1" s="1557"/>
      <c r="M1" s="1557"/>
      <c r="N1" s="1557"/>
      <c r="O1" s="1557"/>
      <c r="P1" s="1557"/>
      <c r="Q1" s="1557"/>
      <c r="R1" s="1557"/>
      <c r="U1" s="258"/>
      <c r="V1" s="239"/>
      <c r="W1" s="258"/>
      <c r="X1" s="239"/>
      <c r="Y1" s="239"/>
      <c r="Z1" s="239"/>
      <c r="AA1" s="239"/>
      <c r="AB1" s="239"/>
      <c r="AC1" s="239"/>
      <c r="AD1" s="239"/>
      <c r="AE1" s="239"/>
      <c r="AF1" s="239"/>
      <c r="AG1" s="239"/>
      <c r="AH1" s="239"/>
      <c r="AI1" s="258"/>
      <c r="AK1" s="1316" t="s">
        <v>11001</v>
      </c>
    </row>
    <row r="2" spans="2:50" s="108" customFormat="1" ht="23.25">
      <c r="B2" s="1316" t="str">
        <f>Validation!B4</f>
        <v>South Staffordshire Water</v>
      </c>
      <c r="C2" s="1556"/>
      <c r="D2" s="1556"/>
      <c r="E2" s="1556"/>
      <c r="F2" s="1556"/>
      <c r="G2" s="1556"/>
      <c r="H2" s="1556"/>
      <c r="I2" s="1556"/>
      <c r="J2" s="1556"/>
      <c r="K2" s="1556"/>
      <c r="L2" s="1557"/>
      <c r="M2" s="1557"/>
      <c r="N2" s="1557"/>
      <c r="O2" s="1557"/>
      <c r="P2" s="1557"/>
      <c r="Q2" s="1557"/>
      <c r="R2" s="1557"/>
      <c r="U2" s="258"/>
      <c r="V2" s="239"/>
      <c r="W2" s="258"/>
      <c r="X2" s="239"/>
      <c r="Y2" s="239"/>
      <c r="Z2" s="239"/>
      <c r="AA2" s="239"/>
      <c r="AB2" s="239"/>
      <c r="AC2" s="239"/>
      <c r="AD2" s="239"/>
      <c r="AE2" s="239"/>
      <c r="AF2" s="239"/>
      <c r="AG2" s="239"/>
      <c r="AH2" s="239"/>
      <c r="AI2" s="258"/>
      <c r="AK2" s="1555"/>
    </row>
    <row r="3" spans="2:50" ht="26.25" customHeight="1">
      <c r="B3" s="2827" t="s">
        <v>10429</v>
      </c>
      <c r="C3" s="2827"/>
      <c r="D3" s="2827"/>
      <c r="E3" s="2827"/>
      <c r="F3" s="2827"/>
      <c r="G3" s="2827"/>
      <c r="H3" s="2827"/>
      <c r="I3" s="2827"/>
      <c r="J3" s="2827"/>
      <c r="K3" s="2827"/>
      <c r="L3" s="2827"/>
      <c r="M3" s="2827"/>
      <c r="N3" s="2827"/>
      <c r="O3" s="2827"/>
      <c r="U3" s="258"/>
      <c r="V3" s="1327" t="s">
        <v>6027</v>
      </c>
      <c r="W3" s="258"/>
      <c r="AI3" s="258"/>
      <c r="AK3" s="2827" t="s">
        <v>10429</v>
      </c>
      <c r="AL3" s="2827"/>
      <c r="AM3" s="2827"/>
      <c r="AN3" s="2827"/>
      <c r="AO3" s="2827"/>
      <c r="AP3" s="2827"/>
      <c r="AQ3" s="2827"/>
      <c r="AR3" s="2827"/>
      <c r="AS3" s="2827"/>
      <c r="AT3" s="2827"/>
      <c r="AU3" s="2827"/>
      <c r="AV3" s="2827"/>
      <c r="AW3" s="2827"/>
      <c r="AX3" s="2827"/>
    </row>
    <row r="4" spans="2:50" ht="28.5" customHeight="1">
      <c r="U4" s="258"/>
      <c r="W4" s="258"/>
      <c r="X4" s="2911" t="s">
        <v>6028</v>
      </c>
      <c r="Y4" s="2911"/>
      <c r="Z4" s="2911"/>
      <c r="AA4" s="2911"/>
      <c r="AB4" s="2911"/>
      <c r="AC4" s="2911"/>
      <c r="AD4" s="2911"/>
      <c r="AE4" s="2911"/>
      <c r="AF4" s="2911"/>
      <c r="AG4" s="2911"/>
      <c r="AH4" s="2911"/>
      <c r="AI4" s="258"/>
    </row>
    <row r="5" spans="2:50" ht="26.25" customHeight="1">
      <c r="B5" s="2827" t="s">
        <v>10430</v>
      </c>
      <c r="C5" s="2827"/>
      <c r="D5" s="2827"/>
      <c r="E5" s="2827"/>
      <c r="F5" s="2827"/>
      <c r="G5" s="2827"/>
      <c r="H5" s="2827"/>
      <c r="I5" s="2827"/>
      <c r="J5" s="2827"/>
      <c r="K5" s="2827"/>
      <c r="L5" s="2827"/>
      <c r="M5" s="2827"/>
      <c r="N5" s="2827"/>
      <c r="O5" s="2827"/>
      <c r="U5" s="258"/>
      <c r="W5" s="258"/>
      <c r="X5" s="239" t="s">
        <v>6036</v>
      </c>
      <c r="Y5" s="1557"/>
      <c r="Z5" s="1557"/>
      <c r="AA5" s="1557"/>
      <c r="AB5" s="1557"/>
      <c r="AC5" s="1557"/>
      <c r="AD5" s="1557"/>
      <c r="AE5" s="1557"/>
      <c r="AF5" s="1557"/>
      <c r="AG5" s="1557"/>
      <c r="AH5" s="1557"/>
      <c r="AI5" s="258"/>
      <c r="AK5" s="2827" t="s">
        <v>10430</v>
      </c>
      <c r="AL5" s="2827"/>
      <c r="AM5" s="2827"/>
      <c r="AN5" s="2827"/>
      <c r="AO5" s="2827"/>
      <c r="AP5" s="2827"/>
      <c r="AQ5" s="2827"/>
      <c r="AR5" s="2827"/>
      <c r="AS5" s="2827"/>
      <c r="AT5" s="2827"/>
      <c r="AU5" s="2827"/>
      <c r="AV5" s="2827"/>
      <c r="AW5" s="2827"/>
      <c r="AX5" s="2827"/>
    </row>
    <row r="6" spans="2:50" ht="12" customHeight="1" thickBot="1">
      <c r="C6" s="1558"/>
      <c r="D6" s="1558"/>
      <c r="E6" s="1558"/>
      <c r="F6" s="1558"/>
      <c r="G6" s="1558"/>
      <c r="H6" s="1558"/>
      <c r="I6" s="1558"/>
      <c r="K6" s="1559"/>
      <c r="L6" s="1559"/>
      <c r="M6" s="1559"/>
      <c r="N6" s="1559"/>
      <c r="O6" s="1559"/>
      <c r="P6" s="1559"/>
      <c r="U6" s="258"/>
      <c r="W6" s="258"/>
      <c r="X6" s="1557"/>
      <c r="AI6" s="258"/>
      <c r="AL6" s="1558"/>
      <c r="AM6" s="1558"/>
      <c r="AN6" s="1558"/>
      <c r="AO6" s="1558"/>
      <c r="AP6" s="1558"/>
      <c r="AQ6" s="1558"/>
      <c r="AR6" s="1558"/>
      <c r="AT6" s="1559"/>
      <c r="AU6" s="1559"/>
      <c r="AV6" s="1559"/>
      <c r="AW6" s="1559"/>
      <c r="AX6" s="1559"/>
    </row>
    <row r="7" spans="2:50" ht="137.1" customHeight="1" thickTop="1" thickBot="1">
      <c r="B7" s="157" t="s">
        <v>6029</v>
      </c>
      <c r="C7" s="158" t="s">
        <v>10431</v>
      </c>
      <c r="D7" s="158" t="s">
        <v>678</v>
      </c>
      <c r="E7" s="158" t="s">
        <v>10432</v>
      </c>
      <c r="F7" s="158" t="s">
        <v>10433</v>
      </c>
      <c r="G7" s="158" t="s">
        <v>10434</v>
      </c>
      <c r="H7" s="159" t="s">
        <v>10435</v>
      </c>
      <c r="I7" s="160"/>
      <c r="J7" s="160"/>
      <c r="K7" s="160"/>
      <c r="L7" s="160"/>
      <c r="M7" s="74"/>
      <c r="N7" s="161"/>
      <c r="O7" s="161"/>
      <c r="P7" s="161"/>
      <c r="Q7" s="155" t="s">
        <v>6034</v>
      </c>
      <c r="R7" s="109"/>
      <c r="S7" s="155" t="s">
        <v>10400</v>
      </c>
      <c r="U7" s="258"/>
      <c r="W7" s="258"/>
      <c r="AI7" s="258"/>
      <c r="AK7" s="157" t="s">
        <v>6029</v>
      </c>
      <c r="AL7" s="158" t="s">
        <v>10431</v>
      </c>
      <c r="AM7" s="158" t="s">
        <v>678</v>
      </c>
      <c r="AN7" s="158" t="s">
        <v>10432</v>
      </c>
      <c r="AO7" s="158" t="s">
        <v>10433</v>
      </c>
      <c r="AP7" s="158" t="s">
        <v>10434</v>
      </c>
      <c r="AQ7" s="159" t="s">
        <v>10435</v>
      </c>
      <c r="AR7" s="160"/>
      <c r="AS7" s="1559"/>
      <c r="AT7" s="1559"/>
      <c r="AU7" s="1559"/>
      <c r="AV7" s="1389"/>
    </row>
    <row r="8" spans="2:50" ht="17.25" thickTop="1" thickBot="1">
      <c r="B8" s="156"/>
      <c r="C8" s="156"/>
      <c r="D8" s="156"/>
      <c r="E8" s="156"/>
      <c r="F8" s="156"/>
      <c r="G8" s="156"/>
      <c r="H8" s="156"/>
      <c r="I8" s="160"/>
      <c r="J8" s="160"/>
      <c r="K8" s="160"/>
      <c r="L8" s="160"/>
      <c r="M8" s="74"/>
      <c r="N8" s="161"/>
      <c r="O8" s="161"/>
      <c r="P8" s="161"/>
      <c r="Q8" s="161"/>
      <c r="R8" s="161"/>
      <c r="S8" s="161"/>
      <c r="U8" s="258"/>
      <c r="V8" s="1319"/>
      <c r="W8" s="258"/>
      <c r="AI8" s="258"/>
      <c r="AK8" s="156"/>
      <c r="AL8" s="156"/>
      <c r="AM8" s="156"/>
      <c r="AN8" s="156"/>
      <c r="AO8" s="156"/>
      <c r="AP8" s="156"/>
      <c r="AQ8" s="156"/>
      <c r="AR8" s="160"/>
      <c r="AS8" s="1559"/>
      <c r="AT8" s="1559"/>
      <c r="AU8" s="1559"/>
      <c r="AV8" s="1389"/>
    </row>
    <row r="9" spans="2:50" s="1559" customFormat="1" ht="15.75" customHeight="1" thickTop="1" thickBot="1">
      <c r="B9" s="162" t="s">
        <v>10436</v>
      </c>
      <c r="C9" s="156"/>
      <c r="D9" s="156"/>
      <c r="E9" s="156"/>
      <c r="F9" s="156"/>
      <c r="G9" s="156"/>
      <c r="H9" s="156"/>
      <c r="I9" s="160"/>
      <c r="J9" s="160"/>
      <c r="K9" s="160"/>
      <c r="L9" s="160"/>
      <c r="M9" s="163"/>
      <c r="N9" s="160"/>
      <c r="O9" s="161"/>
      <c r="P9" s="161"/>
      <c r="Q9" s="161"/>
      <c r="R9" s="160"/>
      <c r="S9" s="160"/>
      <c r="U9" s="258"/>
      <c r="W9" s="258"/>
      <c r="X9" s="239"/>
      <c r="Y9" s="239"/>
      <c r="Z9" s="239"/>
      <c r="AA9" s="239"/>
      <c r="AB9" s="239"/>
      <c r="AC9" s="239"/>
      <c r="AD9" s="239"/>
      <c r="AE9" s="239"/>
      <c r="AF9" s="239"/>
      <c r="AG9" s="239"/>
      <c r="AH9" s="239"/>
      <c r="AI9" s="258"/>
      <c r="AK9" s="162" t="s">
        <v>10436</v>
      </c>
      <c r="AL9" s="156"/>
      <c r="AM9" s="156"/>
      <c r="AN9" s="156"/>
      <c r="AO9" s="156"/>
      <c r="AP9" s="156"/>
      <c r="AQ9" s="156"/>
      <c r="AR9" s="160"/>
      <c r="AV9" s="1562"/>
      <c r="AX9" s="1557"/>
    </row>
    <row r="10" spans="2:50" s="1559" customFormat="1" ht="45.6" customHeight="1" thickTop="1" thickBot="1">
      <c r="B10" s="164" t="s">
        <v>10437</v>
      </c>
      <c r="C10" s="2535"/>
      <c r="D10" s="165" t="s">
        <v>10439</v>
      </c>
      <c r="E10" s="165" t="s">
        <v>10440</v>
      </c>
      <c r="F10" s="166" t="s">
        <v>10441</v>
      </c>
      <c r="G10" s="2396"/>
      <c r="H10" s="2527">
        <f>IFERROR(G10/F10*1000,0)</f>
        <v>0</v>
      </c>
      <c r="I10" s="160"/>
      <c r="J10" s="163"/>
      <c r="K10" s="163"/>
      <c r="L10" s="163"/>
      <c r="M10" s="163"/>
      <c r="N10" s="160"/>
      <c r="O10" s="160"/>
      <c r="P10" s="160"/>
      <c r="Q10" s="2141" t="s">
        <v>10442</v>
      </c>
      <c r="R10" s="2142"/>
      <c r="S10" s="2141" t="s">
        <v>10443</v>
      </c>
      <c r="U10" s="258"/>
      <c r="V10" s="1319" t="str">
        <f xml:space="preserve"> IF( SUM( X10:AH10 ) = 0, 0,$X$5 )</f>
        <v>Please complete all cells in row</v>
      </c>
      <c r="W10" s="258"/>
      <c r="X10" s="239"/>
      <c r="Y10" s="239"/>
      <c r="Z10" s="261">
        <f xml:space="preserve"> IF( ISNUMBER(G10 ), 0, 1 )</f>
        <v>1</v>
      </c>
      <c r="AA10" s="239"/>
      <c r="AB10" s="239"/>
      <c r="AC10" s="239"/>
      <c r="AD10" s="239"/>
      <c r="AE10" s="239"/>
      <c r="AF10" s="239"/>
      <c r="AG10" s="239"/>
      <c r="AH10" s="239"/>
      <c r="AI10" s="258"/>
      <c r="AK10" s="164" t="s">
        <v>10437</v>
      </c>
      <c r="AL10" s="167" t="s">
        <v>17348</v>
      </c>
      <c r="AM10" s="165" t="s">
        <v>10439</v>
      </c>
      <c r="AN10" s="165" t="s">
        <v>10440</v>
      </c>
      <c r="AO10" s="166"/>
      <c r="AP10" s="167" t="s">
        <v>17070</v>
      </c>
      <c r="AQ10" s="168" t="s">
        <v>17071</v>
      </c>
      <c r="AR10" s="160"/>
      <c r="AS10" s="1562"/>
      <c r="AT10" s="1562"/>
      <c r="AU10" s="1562"/>
      <c r="AV10" s="1562"/>
    </row>
    <row r="11" spans="2:50" s="1559" customFormat="1" ht="15.75" customHeight="1" thickTop="1" thickBot="1">
      <c r="B11" s="169"/>
      <c r="C11" s="169"/>
      <c r="D11" s="169"/>
      <c r="E11" s="169"/>
      <c r="F11" s="170"/>
      <c r="G11" s="170"/>
      <c r="H11" s="170"/>
      <c r="I11" s="163"/>
      <c r="J11" s="163"/>
      <c r="K11" s="163"/>
      <c r="L11" s="160"/>
      <c r="M11" s="160"/>
      <c r="N11" s="160"/>
      <c r="O11" s="160"/>
      <c r="P11" s="160"/>
      <c r="Q11" s="2142"/>
      <c r="R11" s="2142"/>
      <c r="S11" s="2142"/>
      <c r="U11" s="258"/>
      <c r="V11" s="239"/>
      <c r="W11" s="258"/>
      <c r="X11" s="239"/>
      <c r="Y11" s="239"/>
      <c r="Z11" s="239"/>
      <c r="AA11" s="239"/>
      <c r="AB11" s="239"/>
      <c r="AC11" s="239"/>
      <c r="AD11" s="239"/>
      <c r="AE11" s="239"/>
      <c r="AF11" s="239"/>
      <c r="AG11" s="239"/>
      <c r="AH11" s="239"/>
      <c r="AI11" s="258"/>
      <c r="AK11" s="169"/>
      <c r="AL11" s="169"/>
      <c r="AM11" s="169"/>
      <c r="AN11" s="169"/>
      <c r="AO11" s="170"/>
      <c r="AP11" s="170"/>
      <c r="AQ11" s="170"/>
      <c r="AR11" s="163"/>
      <c r="AS11" s="1562"/>
      <c r="AT11" s="1562"/>
    </row>
    <row r="12" spans="2:50" ht="46.5" thickTop="1" thickBot="1">
      <c r="B12" s="157" t="s">
        <v>6029</v>
      </c>
      <c r="C12" s="158" t="s">
        <v>10431</v>
      </c>
      <c r="D12" s="158" t="s">
        <v>678</v>
      </c>
      <c r="E12" s="158" t="s">
        <v>10444</v>
      </c>
      <c r="F12" s="158" t="s">
        <v>10445</v>
      </c>
      <c r="G12" s="158" t="s">
        <v>10446</v>
      </c>
      <c r="H12" s="158" t="s">
        <v>10447</v>
      </c>
      <c r="I12" s="159" t="s">
        <v>10448</v>
      </c>
      <c r="J12" s="171"/>
      <c r="K12" s="171"/>
      <c r="L12" s="171"/>
      <c r="M12" s="171"/>
      <c r="N12" s="171"/>
      <c r="O12" s="171"/>
      <c r="P12" s="161"/>
      <c r="Q12" s="2142"/>
      <c r="R12" s="2142"/>
      <c r="S12" s="2142"/>
      <c r="U12" s="258"/>
      <c r="W12" s="258"/>
      <c r="AI12" s="258"/>
      <c r="AK12" s="157" t="s">
        <v>6029</v>
      </c>
      <c r="AL12" s="158" t="s">
        <v>10431</v>
      </c>
      <c r="AM12" s="158" t="s">
        <v>678</v>
      </c>
      <c r="AN12" s="158" t="s">
        <v>10444</v>
      </c>
      <c r="AO12" s="158" t="s">
        <v>10445</v>
      </c>
      <c r="AP12" s="158" t="s">
        <v>10446</v>
      </c>
      <c r="AQ12" s="158" t="s">
        <v>10447</v>
      </c>
      <c r="AR12" s="159" t="s">
        <v>10448</v>
      </c>
      <c r="AS12" s="1564"/>
      <c r="AT12" s="1564"/>
      <c r="AU12" s="1564"/>
      <c r="AV12" s="1564"/>
      <c r="AW12" s="1564"/>
      <c r="AX12" s="1564"/>
    </row>
    <row r="13" spans="2:50" ht="15.75" customHeight="1" thickTop="1" thickBot="1">
      <c r="B13" s="156"/>
      <c r="C13" s="156"/>
      <c r="D13" s="156"/>
      <c r="E13" s="156"/>
      <c r="F13" s="156"/>
      <c r="G13" s="156"/>
      <c r="H13" s="172"/>
      <c r="I13" s="172"/>
      <c r="J13" s="156"/>
      <c r="K13" s="156"/>
      <c r="L13" s="172"/>
      <c r="M13" s="172"/>
      <c r="N13" s="156"/>
      <c r="O13" s="156"/>
      <c r="P13" s="161"/>
      <c r="Q13" s="2142"/>
      <c r="R13" s="2142"/>
      <c r="S13" s="2142"/>
      <c r="U13" s="258"/>
      <c r="W13" s="258"/>
      <c r="AI13" s="258"/>
      <c r="AK13" s="156"/>
      <c r="AL13" s="156"/>
      <c r="AM13" s="156"/>
      <c r="AN13" s="156"/>
      <c r="AO13" s="156"/>
      <c r="AP13" s="156"/>
      <c r="AQ13" s="172"/>
      <c r="AR13" s="172"/>
      <c r="AS13" s="156"/>
      <c r="AT13" s="156"/>
      <c r="AU13" s="1565"/>
      <c r="AV13" s="1565"/>
      <c r="AW13" s="156"/>
      <c r="AX13" s="156"/>
    </row>
    <row r="14" spans="2:50" s="1559" customFormat="1" ht="15.75" customHeight="1" thickTop="1" thickBot="1">
      <c r="B14" s="126" t="s">
        <v>10449</v>
      </c>
      <c r="C14" s="156"/>
      <c r="D14" s="156"/>
      <c r="E14" s="172"/>
      <c r="F14" s="172"/>
      <c r="G14" s="172"/>
      <c r="H14" s="160"/>
      <c r="I14" s="160"/>
      <c r="J14" s="172"/>
      <c r="K14" s="172"/>
      <c r="L14" s="160"/>
      <c r="M14" s="160"/>
      <c r="N14" s="160"/>
      <c r="O14" s="160"/>
      <c r="P14" s="160"/>
      <c r="Q14" s="2142"/>
      <c r="R14" s="2142"/>
      <c r="S14" s="2142"/>
      <c r="U14" s="258"/>
      <c r="V14" s="239"/>
      <c r="W14" s="258"/>
      <c r="X14" s="239"/>
      <c r="Y14" s="239"/>
      <c r="Z14" s="239"/>
      <c r="AA14" s="239"/>
      <c r="AB14" s="239"/>
      <c r="AC14" s="239"/>
      <c r="AD14" s="239"/>
      <c r="AE14" s="239"/>
      <c r="AF14" s="239"/>
      <c r="AG14" s="239"/>
      <c r="AH14" s="239"/>
      <c r="AI14" s="258"/>
      <c r="AK14" s="126" t="s">
        <v>10449</v>
      </c>
      <c r="AL14" s="156"/>
      <c r="AM14" s="156"/>
      <c r="AN14" s="172"/>
      <c r="AO14" s="172"/>
      <c r="AP14" s="172"/>
      <c r="AQ14" s="160"/>
      <c r="AR14" s="160"/>
      <c r="AS14" s="1565"/>
      <c r="AT14" s="1565"/>
    </row>
    <row r="15" spans="2:50" s="1559" customFormat="1" ht="36.75" customHeight="1" thickTop="1">
      <c r="B15" s="174" t="s">
        <v>10450</v>
      </c>
      <c r="C15" s="2536"/>
      <c r="D15" s="176" t="s">
        <v>4996</v>
      </c>
      <c r="E15" s="2397"/>
      <c r="F15" s="2397"/>
      <c r="G15" s="2423"/>
      <c r="H15" s="2423"/>
      <c r="I15" s="2424"/>
      <c r="J15" s="173"/>
      <c r="K15" s="173"/>
      <c r="L15" s="173"/>
      <c r="M15" s="173"/>
      <c r="N15" s="173"/>
      <c r="O15" s="173"/>
      <c r="P15" s="160"/>
      <c r="Q15" s="990" t="s">
        <v>10451</v>
      </c>
      <c r="R15" s="2142"/>
      <c r="S15" s="990" t="s">
        <v>10452</v>
      </c>
      <c r="U15" s="258"/>
      <c r="V15" s="1319" t="str">
        <f t="shared" ref="V15:V17" si="0" xml:space="preserve"> IF( SUM( X15:AH15 ) = 0, 0,$X$5 )</f>
        <v>Please complete all cells in row</v>
      </c>
      <c r="W15" s="258"/>
      <c r="X15" s="261">
        <f t="shared" ref="X15" si="1" xml:space="preserve"> IF( ISNUMBER(E15 ), 0, 1 )</f>
        <v>1</v>
      </c>
      <c r="Y15" s="261">
        <f t="shared" ref="Y15" si="2" xml:space="preserve"> IF( ISNUMBER(F15 ), 0, 1 )</f>
        <v>1</v>
      </c>
      <c r="Z15" s="239"/>
      <c r="AA15" s="239"/>
      <c r="AB15" s="239"/>
      <c r="AC15" s="239"/>
      <c r="AD15" s="239"/>
      <c r="AE15" s="239"/>
      <c r="AF15" s="239"/>
      <c r="AG15" s="239"/>
      <c r="AH15" s="239"/>
      <c r="AI15" s="258"/>
      <c r="AK15" s="174" t="s">
        <v>10450</v>
      </c>
      <c r="AL15" s="177" t="s">
        <v>17349</v>
      </c>
      <c r="AM15" s="176" t="s">
        <v>4996</v>
      </c>
      <c r="AN15" s="177" t="s">
        <v>17072</v>
      </c>
      <c r="AO15" s="177"/>
      <c r="AP15" s="2429"/>
      <c r="AQ15" s="2429"/>
      <c r="AR15" s="2430"/>
      <c r="AS15" s="1566"/>
      <c r="AT15" s="1566"/>
      <c r="AU15" s="1566"/>
      <c r="AV15" s="1566"/>
      <c r="AW15" s="1566"/>
      <c r="AX15" s="1566"/>
    </row>
    <row r="16" spans="2:50" s="1559" customFormat="1" ht="36.75" customHeight="1">
      <c r="B16" s="193" t="s">
        <v>10453</v>
      </c>
      <c r="C16" s="2537"/>
      <c r="D16" s="195" t="s">
        <v>4996</v>
      </c>
      <c r="E16" s="2399"/>
      <c r="F16" s="2399"/>
      <c r="G16" s="2425"/>
      <c r="H16" s="2425"/>
      <c r="I16" s="2426"/>
      <c r="J16" s="173"/>
      <c r="K16" s="173"/>
      <c r="L16" s="173"/>
      <c r="M16" s="173"/>
      <c r="N16" s="173"/>
      <c r="O16" s="173"/>
      <c r="P16" s="160"/>
      <c r="Q16" s="997" t="s">
        <v>10451</v>
      </c>
      <c r="R16" s="2142"/>
      <c r="S16" s="997" t="s">
        <v>10452</v>
      </c>
      <c r="U16" s="258"/>
      <c r="V16" s="1319" t="str">
        <f t="shared" si="0"/>
        <v>Please complete all cells in row</v>
      </c>
      <c r="W16" s="258"/>
      <c r="X16" s="261">
        <f t="shared" ref="X16:X17" si="3" xml:space="preserve"> IF( ISNUMBER(E16 ), 0, 1 )</f>
        <v>1</v>
      </c>
      <c r="Y16" s="261">
        <f t="shared" ref="Y16:Y17" si="4" xml:space="preserve"> IF( ISNUMBER(F16 ), 0, 1 )</f>
        <v>1</v>
      </c>
      <c r="Z16" s="239"/>
      <c r="AA16" s="239"/>
      <c r="AB16" s="239"/>
      <c r="AC16" s="239"/>
      <c r="AD16" s="239"/>
      <c r="AE16" s="239"/>
      <c r="AF16" s="239"/>
      <c r="AG16" s="239"/>
      <c r="AH16" s="239"/>
      <c r="AI16" s="258"/>
      <c r="AK16" s="193" t="s">
        <v>10453</v>
      </c>
      <c r="AL16" s="197" t="s">
        <v>17350</v>
      </c>
      <c r="AM16" s="195" t="s">
        <v>4996</v>
      </c>
      <c r="AN16" s="197" t="s">
        <v>17073</v>
      </c>
      <c r="AO16" s="197"/>
      <c r="AP16" s="2431"/>
      <c r="AQ16" s="2431"/>
      <c r="AR16" s="2432"/>
      <c r="AS16" s="1566"/>
      <c r="AT16" s="1566"/>
      <c r="AU16" s="1566"/>
      <c r="AV16" s="1566"/>
      <c r="AW16" s="1566"/>
      <c r="AX16" s="1566"/>
    </row>
    <row r="17" spans="2:51" ht="36.75" customHeight="1" thickBot="1">
      <c r="B17" s="179" t="s">
        <v>10454</v>
      </c>
      <c r="C17" s="2538"/>
      <c r="D17" s="181" t="s">
        <v>10439</v>
      </c>
      <c r="E17" s="2401"/>
      <c r="F17" s="2401"/>
      <c r="G17" s="2427"/>
      <c r="H17" s="2427"/>
      <c r="I17" s="2428"/>
      <c r="J17" s="173"/>
      <c r="K17" s="173"/>
      <c r="L17" s="173"/>
      <c r="M17" s="173"/>
      <c r="N17" s="173"/>
      <c r="O17" s="184"/>
      <c r="P17" s="160"/>
      <c r="Q17" s="1012" t="s">
        <v>10455</v>
      </c>
      <c r="R17" s="2142"/>
      <c r="S17" s="1012" t="s">
        <v>10456</v>
      </c>
      <c r="U17" s="258"/>
      <c r="V17" s="1319" t="str">
        <f t="shared" si="0"/>
        <v>Please complete all cells in row</v>
      </c>
      <c r="W17" s="258"/>
      <c r="X17" s="261">
        <f t="shared" si="3"/>
        <v>1</v>
      </c>
      <c r="Y17" s="261">
        <f t="shared" si="4"/>
        <v>1</v>
      </c>
      <c r="AI17" s="258"/>
      <c r="AK17" s="179" t="s">
        <v>10454</v>
      </c>
      <c r="AL17" s="182" t="s">
        <v>17351</v>
      </c>
      <c r="AM17" s="181" t="s">
        <v>10439</v>
      </c>
      <c r="AN17" s="182" t="s">
        <v>17074</v>
      </c>
      <c r="AO17" s="182"/>
      <c r="AP17" s="2433"/>
      <c r="AQ17" s="2433"/>
      <c r="AR17" s="2434"/>
      <c r="AS17" s="1566"/>
      <c r="AT17" s="1566"/>
      <c r="AU17" s="1566"/>
      <c r="AV17" s="1566"/>
      <c r="AW17" s="1566"/>
      <c r="AX17" s="1569"/>
      <c r="AY17" s="1559"/>
    </row>
    <row r="18" spans="2:51" s="1559" customFormat="1" ht="15.75" thickTop="1">
      <c r="B18" s="185"/>
      <c r="C18" s="186"/>
      <c r="D18" s="186"/>
      <c r="E18" s="186"/>
      <c r="F18" s="186"/>
      <c r="G18" s="186"/>
      <c r="H18" s="186"/>
      <c r="I18" s="186"/>
      <c r="J18" s="186"/>
      <c r="K18" s="163"/>
      <c r="L18" s="163"/>
      <c r="M18" s="163"/>
      <c r="N18" s="163"/>
      <c r="O18" s="160"/>
      <c r="P18" s="160"/>
      <c r="Q18" s="160"/>
      <c r="R18" s="160"/>
      <c r="S18" s="160"/>
      <c r="U18" s="239"/>
      <c r="V18" s="239"/>
      <c r="W18" s="239"/>
      <c r="X18" s="239"/>
      <c r="Y18" s="239"/>
      <c r="Z18" s="239"/>
      <c r="AA18" s="239"/>
      <c r="AB18" s="239"/>
      <c r="AC18" s="239"/>
      <c r="AD18" s="239"/>
      <c r="AE18" s="239"/>
      <c r="AF18" s="239"/>
      <c r="AG18" s="239"/>
      <c r="AH18" s="239"/>
      <c r="AI18" s="239"/>
    </row>
    <row r="19" spans="2:51" ht="15">
      <c r="B19" s="161"/>
      <c r="C19" s="161"/>
      <c r="D19" s="161"/>
      <c r="E19" s="161"/>
      <c r="F19" s="161"/>
      <c r="G19" s="161"/>
      <c r="H19" s="161"/>
      <c r="I19" s="161"/>
      <c r="J19" s="161"/>
      <c r="K19" s="161"/>
      <c r="L19" s="161"/>
      <c r="M19" s="161"/>
      <c r="N19" s="161"/>
      <c r="O19" s="161"/>
      <c r="P19" s="161"/>
      <c r="Q19" s="161"/>
      <c r="R19" s="161"/>
      <c r="S19" s="187"/>
    </row>
    <row r="20" spans="2:51" ht="15">
      <c r="B20" s="161"/>
      <c r="C20" s="161"/>
      <c r="D20" s="161"/>
      <c r="E20" s="161"/>
      <c r="F20" s="161"/>
      <c r="G20" s="161"/>
      <c r="H20" s="161"/>
      <c r="I20" s="161"/>
      <c r="J20" s="161"/>
      <c r="K20" s="161"/>
      <c r="L20" s="161"/>
      <c r="M20" s="161"/>
      <c r="N20" s="161"/>
      <c r="O20" s="161"/>
      <c r="P20" s="161"/>
      <c r="Q20" s="161"/>
      <c r="R20" s="161"/>
      <c r="S20" s="161"/>
    </row>
    <row r="21" spans="2:51" ht="15">
      <c r="B21" s="161"/>
      <c r="C21" s="161"/>
      <c r="D21" s="161"/>
      <c r="E21" s="161"/>
      <c r="F21" s="161"/>
      <c r="G21" s="161"/>
      <c r="H21" s="161"/>
      <c r="I21" s="161"/>
      <c r="J21" s="161"/>
      <c r="K21" s="161"/>
      <c r="L21" s="161"/>
      <c r="M21" s="161"/>
      <c r="N21" s="161"/>
      <c r="O21" s="161"/>
      <c r="P21" s="161"/>
      <c r="Q21" s="161"/>
      <c r="R21" s="161"/>
      <c r="S21" s="161"/>
    </row>
    <row r="22" spans="2:51" ht="15">
      <c r="B22" s="161"/>
      <c r="C22" s="161"/>
      <c r="D22" s="161"/>
      <c r="E22" s="161"/>
      <c r="F22" s="161"/>
      <c r="G22" s="161"/>
      <c r="H22" s="161"/>
      <c r="I22" s="161"/>
      <c r="J22" s="161"/>
      <c r="K22" s="161"/>
      <c r="L22" s="161"/>
      <c r="M22" s="161"/>
      <c r="N22" s="161"/>
      <c r="O22" s="161"/>
      <c r="P22" s="161"/>
      <c r="Q22" s="161"/>
      <c r="R22" s="161"/>
      <c r="S22" s="161"/>
    </row>
    <row r="23" spans="2:51" ht="15">
      <c r="B23" s="161"/>
      <c r="C23" s="161"/>
      <c r="D23" s="161"/>
      <c r="E23" s="161"/>
      <c r="F23" s="161"/>
      <c r="G23" s="161"/>
      <c r="H23" s="161"/>
      <c r="I23" s="161"/>
      <c r="J23" s="161"/>
      <c r="K23" s="161"/>
      <c r="L23" s="161"/>
      <c r="M23" s="161"/>
      <c r="N23" s="161"/>
      <c r="O23" s="161"/>
      <c r="P23" s="161"/>
      <c r="Q23" s="161"/>
      <c r="R23" s="161"/>
      <c r="S23" s="161"/>
    </row>
    <row r="24" spans="2:51" ht="15">
      <c r="B24" s="161"/>
      <c r="C24" s="161"/>
      <c r="D24" s="161"/>
      <c r="E24" s="161"/>
      <c r="F24" s="161"/>
      <c r="G24" s="161"/>
      <c r="H24" s="161"/>
      <c r="I24" s="161"/>
      <c r="J24" s="161"/>
      <c r="K24" s="161"/>
      <c r="L24" s="161"/>
      <c r="M24" s="161"/>
      <c r="N24" s="161"/>
      <c r="O24" s="161"/>
      <c r="P24" s="161"/>
      <c r="Q24" s="161"/>
      <c r="R24" s="161"/>
      <c r="S24" s="161"/>
    </row>
    <row r="25" spans="2:51" ht="15">
      <c r="B25" s="161"/>
      <c r="C25" s="161"/>
      <c r="D25" s="161"/>
      <c r="E25" s="161"/>
      <c r="F25" s="161"/>
      <c r="G25" s="161"/>
      <c r="H25" s="161"/>
      <c r="I25" s="161"/>
      <c r="J25" s="161"/>
      <c r="K25" s="161"/>
      <c r="L25" s="161"/>
      <c r="M25" s="161"/>
      <c r="N25" s="161"/>
      <c r="O25" s="161"/>
      <c r="P25" s="161"/>
      <c r="Q25" s="161"/>
      <c r="R25" s="161"/>
      <c r="S25" s="161"/>
    </row>
    <row r="26" spans="2:51" ht="15" hidden="1">
      <c r="B26" s="161"/>
      <c r="C26" s="161"/>
      <c r="D26" s="161"/>
      <c r="E26" s="161"/>
      <c r="F26" s="161"/>
      <c r="G26" s="161"/>
      <c r="H26" s="161"/>
      <c r="I26" s="161"/>
      <c r="J26" s="161"/>
      <c r="K26" s="161"/>
      <c r="L26" s="161"/>
      <c r="M26" s="161"/>
      <c r="N26" s="161"/>
      <c r="O26" s="161"/>
      <c r="P26" s="161"/>
      <c r="Q26" s="161"/>
      <c r="R26" s="161"/>
      <c r="S26" s="161"/>
    </row>
    <row r="27" spans="2:51" ht="15">
      <c r="B27" s="161"/>
      <c r="C27" s="161"/>
      <c r="D27" s="161"/>
      <c r="E27" s="161"/>
      <c r="F27" s="161"/>
      <c r="G27" s="161"/>
      <c r="H27" s="161"/>
      <c r="I27" s="161"/>
      <c r="J27" s="161"/>
      <c r="K27" s="161"/>
      <c r="L27" s="161"/>
      <c r="M27" s="161"/>
      <c r="N27" s="161"/>
      <c r="O27" s="161"/>
      <c r="P27" s="161"/>
      <c r="Q27" s="161"/>
      <c r="R27" s="161"/>
      <c r="S27" s="161"/>
    </row>
    <row r="28" spans="2:51" ht="15">
      <c r="B28" s="161"/>
      <c r="C28" s="161"/>
      <c r="D28" s="161"/>
      <c r="E28" s="161"/>
      <c r="F28" s="161"/>
      <c r="G28" s="161"/>
      <c r="H28" s="161"/>
      <c r="I28" s="161"/>
      <c r="J28" s="161"/>
      <c r="K28" s="161"/>
      <c r="L28" s="161"/>
      <c r="M28" s="161"/>
      <c r="N28" s="161"/>
      <c r="O28" s="161"/>
      <c r="P28" s="161"/>
      <c r="Q28" s="161"/>
      <c r="R28" s="161"/>
      <c r="S28" s="161"/>
    </row>
    <row r="29" spans="2:51" ht="15">
      <c r="B29" s="161"/>
      <c r="C29" s="161"/>
      <c r="D29" s="161"/>
      <c r="E29" s="161"/>
      <c r="F29" s="161"/>
      <c r="G29" s="161"/>
      <c r="H29" s="161"/>
      <c r="I29" s="161"/>
      <c r="J29" s="161"/>
      <c r="K29" s="161"/>
      <c r="L29" s="161"/>
      <c r="M29" s="161"/>
      <c r="N29" s="161"/>
      <c r="O29" s="161"/>
      <c r="P29" s="161"/>
      <c r="Q29" s="161"/>
      <c r="R29" s="161"/>
      <c r="S29" s="161"/>
    </row>
    <row r="30" spans="2:51" ht="15">
      <c r="B30" s="161"/>
      <c r="C30" s="161"/>
      <c r="D30" s="161"/>
      <c r="E30" s="161"/>
      <c r="F30" s="161"/>
      <c r="G30" s="161"/>
      <c r="H30" s="161"/>
      <c r="I30" s="161"/>
      <c r="J30" s="161"/>
      <c r="K30" s="161"/>
      <c r="L30" s="161"/>
      <c r="M30" s="161"/>
      <c r="N30" s="161"/>
      <c r="O30" s="161"/>
      <c r="P30" s="161"/>
      <c r="Q30" s="161"/>
      <c r="R30" s="161"/>
      <c r="S30" s="161"/>
    </row>
    <row r="31" spans="2:51" ht="15">
      <c r="B31" s="161"/>
      <c r="C31" s="161"/>
      <c r="D31" s="161"/>
      <c r="E31" s="161"/>
      <c r="F31" s="161"/>
      <c r="G31" s="161"/>
      <c r="H31" s="161"/>
      <c r="I31" s="161"/>
      <c r="J31" s="161"/>
      <c r="K31" s="161"/>
      <c r="L31" s="161"/>
      <c r="M31" s="161"/>
      <c r="N31" s="161"/>
      <c r="O31" s="161"/>
      <c r="P31" s="161"/>
      <c r="Q31" s="161"/>
      <c r="R31" s="161"/>
      <c r="S31" s="161"/>
    </row>
    <row r="32" spans="2:51" ht="15">
      <c r="B32" s="161"/>
      <c r="C32" s="161"/>
      <c r="D32" s="161"/>
      <c r="E32" s="161"/>
      <c r="F32" s="161"/>
      <c r="G32" s="161"/>
      <c r="H32" s="161"/>
      <c r="I32" s="161"/>
      <c r="J32" s="161"/>
      <c r="K32" s="161"/>
      <c r="L32" s="161"/>
      <c r="M32" s="161"/>
      <c r="N32" s="161"/>
      <c r="O32" s="161"/>
      <c r="P32" s="161"/>
      <c r="Q32" s="161"/>
      <c r="R32" s="161"/>
      <c r="S32" s="161"/>
    </row>
    <row r="35"/>
    <row r="36"/>
    <row r="37"/>
    <row r="38"/>
    <row r="39"/>
    <row r="40"/>
    <row r="41"/>
    <row r="42"/>
    <row r="43"/>
    <row r="44"/>
    <row r="45"/>
    <row r="46"/>
    <row r="47"/>
    <row r="48"/>
    <row r="49"/>
    <row r="50"/>
    <row r="51"/>
    <row r="52"/>
    <row r="53"/>
    <row r="54"/>
    <row r="55"/>
    <row r="56"/>
    <row r="57"/>
    <row r="58"/>
    <row r="59"/>
  </sheetData>
  <sheetProtection formatColumns="0" formatRows="0"/>
  <mergeCells count="5">
    <mergeCell ref="B3:O3"/>
    <mergeCell ref="B5:O5"/>
    <mergeCell ref="AK5:AX5"/>
    <mergeCell ref="X4:AH4"/>
    <mergeCell ref="AK3:AX3"/>
  </mergeCells>
  <conditionalFormatting sqref="V8 V10 V21:V35">
    <cfRule type="cellIs" dxfId="21" priority="3" operator="equal">
      <formula>0</formula>
    </cfRule>
  </conditionalFormatting>
  <conditionalFormatting sqref="V36:V43">
    <cfRule type="cellIs" dxfId="20" priority="4" operator="equal">
      <formula>0</formula>
    </cfRule>
  </conditionalFormatting>
  <conditionalFormatting sqref="V16:V17">
    <cfRule type="cellIs" dxfId="19" priority="2" operator="equal">
      <formula>0</formula>
    </cfRule>
  </conditionalFormatting>
  <conditionalFormatting sqref="V15">
    <cfRule type="cellIs" dxfId="18" priority="1" operator="equal">
      <formula>0</formula>
    </cfRule>
  </conditionalFormatting>
  <pageMargins left="0.7" right="0.7" top="0.75" bottom="0.75" header="0.3" footer="0.3"/>
  <pageSetup paperSize="8" scale="71" fitToHeight="0" orientation="portrait" r:id="rId1"/>
  <headerFooter differentFirst="1">
    <oddHeader>&amp;CTable: &amp;A</oddHeader>
    <oddFooter>&amp;LPrinted on: &amp;D at &amp;T&amp;CPage &amp;P of &amp;N&amp;ROfwat</oddFooter>
  </headerFooter>
  <colBreaks count="1" manualBreakCount="1">
    <brk id="18" max="17"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8">
    <pageSetUpPr fitToPage="1"/>
  </sheetPr>
  <dimension ref="B1:AT36"/>
  <sheetViews>
    <sheetView showGridLines="0" zoomScale="55" zoomScaleNormal="55" zoomScaleSheetLayoutView="85" workbookViewId="0"/>
  </sheetViews>
  <sheetFormatPr defaultColWidth="9" defaultRowHeight="14.25"/>
  <cols>
    <col min="1" max="1" width="9" style="1389"/>
    <col min="2" max="2" width="38.25" style="1557" customWidth="1"/>
    <col min="3" max="3" width="17.125" style="1557" bestFit="1" customWidth="1"/>
    <col min="4" max="4" width="30.125" style="1557" bestFit="1" customWidth="1"/>
    <col min="5" max="5" width="42.75" style="1557" bestFit="1" customWidth="1"/>
    <col min="6" max="6" width="20" style="1557" customWidth="1"/>
    <col min="7" max="7" width="35.125" style="1557" customWidth="1"/>
    <col min="8" max="8" width="29.75" style="1557" bestFit="1" customWidth="1"/>
    <col min="9" max="9" width="17.125" style="1557" bestFit="1" customWidth="1"/>
    <col min="10" max="10" width="29.75" style="1557" bestFit="1" customWidth="1"/>
    <col min="11" max="13" width="13.25" style="1557" customWidth="1"/>
    <col min="14" max="14" width="1.625" style="1557" customWidth="1"/>
    <col min="15" max="15" width="12.5" style="1557" customWidth="1"/>
    <col min="16" max="16" width="1.75" style="1389" customWidth="1"/>
    <col min="17" max="17" width="14.625" style="1389" customWidth="1"/>
    <col min="18" max="18" width="2.75" style="1389" customWidth="1"/>
    <col min="19" max="19" width="1.625" style="239" customWidth="1"/>
    <col min="20" max="20" width="20.625" style="239" bestFit="1" customWidth="1"/>
    <col min="21" max="21" width="1.625" style="239" customWidth="1"/>
    <col min="22" max="22" width="28" style="1389" hidden="1" customWidth="1"/>
    <col min="23" max="24" width="9" style="1389" hidden="1" customWidth="1"/>
    <col min="25" max="26" width="2.125" style="1389" hidden="1" customWidth="1"/>
    <col min="27" max="27" width="9" style="1389" hidden="1" customWidth="1"/>
    <col min="28" max="28" width="2.125" style="1389" hidden="1" customWidth="1"/>
    <col min="29" max="29" width="9" style="1389" hidden="1" customWidth="1"/>
    <col min="30" max="32" width="2.125" style="1389" hidden="1" customWidth="1"/>
    <col min="33" max="33" width="4.75" style="1389" hidden="1" customWidth="1"/>
    <col min="34" max="34" width="9" style="1389"/>
    <col min="35" max="35" width="30.25" style="1389" bestFit="1" customWidth="1"/>
    <col min="36" max="36" width="14.25" style="1389" bestFit="1" customWidth="1"/>
    <col min="37" max="37" width="30.125" style="1389" bestFit="1" customWidth="1"/>
    <col min="38" max="38" width="42.75" style="1389" bestFit="1" customWidth="1"/>
    <col min="39" max="39" width="8.75" style="1389" bestFit="1" customWidth="1"/>
    <col min="40" max="40" width="17.125" style="1389" bestFit="1" customWidth="1"/>
    <col min="41" max="41" width="21.25" style="1389" customWidth="1"/>
    <col min="42" max="42" width="17.125" style="1389" bestFit="1" customWidth="1"/>
    <col min="43" max="43" width="29.75" style="1389" bestFit="1" customWidth="1"/>
    <col min="44" max="44" width="4.5" style="1389" bestFit="1" customWidth="1"/>
    <col min="45" max="45" width="8" style="1389" bestFit="1" customWidth="1"/>
    <col min="46" max="46" width="5.125" style="1389" bestFit="1" customWidth="1"/>
    <col min="47" max="51" width="9" style="1389"/>
    <col min="52" max="52" width="9" style="1389" customWidth="1"/>
    <col min="53" max="16384" width="9" style="1389"/>
  </cols>
  <sheetData>
    <row r="1" spans="2:46" s="108" customFormat="1" ht="23.25">
      <c r="B1" s="2897" t="s">
        <v>17521</v>
      </c>
      <c r="C1" s="2897"/>
      <c r="D1" s="2897"/>
      <c r="E1" s="2897"/>
      <c r="F1" s="1556"/>
      <c r="G1" s="1556"/>
      <c r="H1" s="1556"/>
      <c r="I1" s="1556"/>
      <c r="J1" s="1556"/>
      <c r="K1" s="1556"/>
      <c r="L1" s="1557"/>
      <c r="M1" s="1557"/>
      <c r="N1" s="1557"/>
      <c r="O1" s="1557"/>
      <c r="S1" s="258"/>
      <c r="T1" s="239"/>
      <c r="U1" s="258"/>
      <c r="AG1" s="1570"/>
      <c r="AI1" s="1316" t="s">
        <v>11001</v>
      </c>
    </row>
    <row r="2" spans="2:46" s="108" customFormat="1" ht="23.25">
      <c r="B2" s="1316" t="str">
        <f>Validation!B4</f>
        <v>South Staffordshire Water</v>
      </c>
      <c r="C2" s="1556"/>
      <c r="D2" s="1556"/>
      <c r="E2" s="1556"/>
      <c r="F2" s="1556"/>
      <c r="G2" s="1556"/>
      <c r="H2" s="1556"/>
      <c r="I2" s="1556"/>
      <c r="J2" s="1556"/>
      <c r="K2" s="1556"/>
      <c r="L2" s="1557"/>
      <c r="M2" s="1557"/>
      <c r="N2" s="1557"/>
      <c r="O2" s="1557"/>
      <c r="S2" s="258"/>
      <c r="T2" s="239"/>
      <c r="U2" s="258"/>
      <c r="AG2" s="1570"/>
      <c r="AI2" s="1555"/>
    </row>
    <row r="3" spans="2:46" s="1557" customFormat="1" ht="19.149999999999999" customHeight="1">
      <c r="B3" s="2827" t="s">
        <v>17099</v>
      </c>
      <c r="C3" s="2827"/>
      <c r="D3" s="2827"/>
      <c r="E3" s="2827"/>
      <c r="F3" s="2827"/>
      <c r="G3" s="2827"/>
      <c r="H3" s="2827"/>
      <c r="I3" s="2827"/>
      <c r="J3" s="2827"/>
      <c r="K3" s="2827"/>
      <c r="L3" s="2827"/>
      <c r="M3" s="2827"/>
      <c r="P3" s="108"/>
      <c r="Q3" s="108"/>
      <c r="R3" s="1389"/>
      <c r="S3" s="258"/>
      <c r="T3" s="1327" t="s">
        <v>6027</v>
      </c>
      <c r="U3" s="258"/>
      <c r="V3" s="1389"/>
      <c r="W3" s="1389"/>
      <c r="X3" s="1389"/>
      <c r="Y3" s="1389"/>
      <c r="Z3" s="1389"/>
      <c r="AA3" s="1389"/>
      <c r="AB3" s="1389"/>
      <c r="AC3" s="1389"/>
      <c r="AD3" s="1389"/>
      <c r="AE3" s="1389"/>
      <c r="AF3" s="1389"/>
      <c r="AG3" s="1571"/>
      <c r="AH3" s="1389"/>
      <c r="AI3" s="2827" t="s">
        <v>10457</v>
      </c>
      <c r="AJ3" s="2827"/>
      <c r="AK3" s="2827"/>
      <c r="AL3" s="2827"/>
      <c r="AM3" s="2827"/>
      <c r="AN3" s="2827"/>
      <c r="AO3" s="2827"/>
      <c r="AP3" s="2827"/>
      <c r="AQ3" s="2827"/>
      <c r="AR3" s="2827"/>
      <c r="AS3" s="2827"/>
      <c r="AT3" s="2827"/>
    </row>
    <row r="4" spans="2:46" s="1557" customFormat="1" ht="23.25">
      <c r="K4" s="1572"/>
      <c r="L4" s="1572"/>
      <c r="M4" s="1572"/>
      <c r="P4" s="108"/>
      <c r="Q4" s="108"/>
      <c r="R4" s="1389"/>
      <c r="S4" s="258"/>
      <c r="T4" s="239"/>
      <c r="U4" s="258"/>
      <c r="V4" s="2911" t="s">
        <v>6028</v>
      </c>
      <c r="W4" s="2911"/>
      <c r="X4" s="2911"/>
      <c r="Y4" s="2911"/>
      <c r="Z4" s="2911"/>
      <c r="AA4" s="2911"/>
      <c r="AB4" s="2911"/>
      <c r="AC4" s="2911"/>
      <c r="AD4" s="2911"/>
      <c r="AE4" s="2911"/>
      <c r="AF4" s="2911"/>
      <c r="AG4" s="1571"/>
      <c r="AH4" s="1389"/>
      <c r="AI4" s="1389"/>
      <c r="AJ4" s="1389"/>
      <c r="AK4" s="1389"/>
      <c r="AL4" s="1389"/>
    </row>
    <row r="5" spans="2:46" s="1557" customFormat="1" ht="19.149999999999999" customHeight="1">
      <c r="B5" s="2827" t="s">
        <v>10458</v>
      </c>
      <c r="C5" s="2827"/>
      <c r="D5" s="2827"/>
      <c r="E5" s="2827"/>
      <c r="F5" s="2827"/>
      <c r="G5" s="2827"/>
      <c r="H5" s="2827"/>
      <c r="I5" s="2827"/>
      <c r="J5" s="2827"/>
      <c r="K5" s="2827"/>
      <c r="L5" s="2827"/>
      <c r="M5" s="2827"/>
      <c r="P5" s="108"/>
      <c r="Q5" s="108"/>
      <c r="R5" s="1389"/>
      <c r="S5" s="258"/>
      <c r="T5" s="239"/>
      <c r="U5" s="258"/>
      <c r="V5" s="239" t="s">
        <v>6036</v>
      </c>
      <c r="W5" s="1389"/>
      <c r="X5" s="1389"/>
      <c r="Y5" s="1389"/>
      <c r="Z5" s="1389"/>
      <c r="AA5" s="1389"/>
      <c r="AB5" s="1389"/>
      <c r="AC5" s="1389"/>
      <c r="AD5" s="1389"/>
      <c r="AE5" s="1389"/>
      <c r="AF5" s="1389"/>
      <c r="AG5" s="1571"/>
      <c r="AH5" s="1389"/>
      <c r="AI5" s="2827" t="s">
        <v>10458</v>
      </c>
      <c r="AJ5" s="2827"/>
      <c r="AK5" s="2827"/>
      <c r="AL5" s="2827"/>
      <c r="AM5" s="2827"/>
      <c r="AN5" s="2827"/>
      <c r="AO5" s="2827"/>
      <c r="AP5" s="2827"/>
      <c r="AQ5" s="2827"/>
      <c r="AR5" s="2827"/>
      <c r="AS5" s="2827"/>
      <c r="AT5" s="2827"/>
    </row>
    <row r="6" spans="2:46" ht="16.5" thickBot="1">
      <c r="C6" s="1558"/>
      <c r="D6" s="1558"/>
      <c r="E6" s="1558"/>
      <c r="F6" s="1558"/>
      <c r="G6" s="1558"/>
      <c r="H6" s="1558"/>
      <c r="I6" s="1558"/>
      <c r="J6" s="1558"/>
      <c r="P6" s="108"/>
      <c r="Q6" s="108"/>
      <c r="S6" s="258"/>
      <c r="U6" s="258"/>
      <c r="AG6" s="1571"/>
      <c r="AI6" s="1557"/>
      <c r="AJ6" s="1558"/>
      <c r="AK6" s="1558"/>
      <c r="AL6" s="1558"/>
      <c r="AM6" s="1558"/>
      <c r="AN6" s="1558"/>
      <c r="AO6" s="1558"/>
      <c r="AP6" s="1558"/>
      <c r="AQ6" s="1558"/>
      <c r="AR6" s="1557"/>
      <c r="AS6" s="1557"/>
      <c r="AT6" s="1557"/>
    </row>
    <row r="7" spans="2:46" ht="121.5" thickTop="1" thickBot="1">
      <c r="B7" s="189" t="s">
        <v>6029</v>
      </c>
      <c r="C7" s="158" t="s">
        <v>10431</v>
      </c>
      <c r="D7" s="158" t="s">
        <v>678</v>
      </c>
      <c r="E7" s="158" t="s">
        <v>10432</v>
      </c>
      <c r="F7" s="158" t="s">
        <v>10459</v>
      </c>
      <c r="G7" s="158" t="s">
        <v>10434</v>
      </c>
      <c r="H7" s="159" t="s">
        <v>10435</v>
      </c>
      <c r="I7" s="160"/>
      <c r="J7" s="161"/>
      <c r="K7" s="109"/>
      <c r="L7" s="161"/>
      <c r="M7" s="161"/>
      <c r="N7" s="161"/>
      <c r="O7" s="155" t="s">
        <v>6034</v>
      </c>
      <c r="P7" s="74"/>
      <c r="Q7" s="155" t="s">
        <v>10400</v>
      </c>
      <c r="S7" s="258"/>
      <c r="U7" s="258"/>
      <c r="AG7" s="1571"/>
      <c r="AI7" s="189" t="s">
        <v>6029</v>
      </c>
      <c r="AJ7" s="158" t="s">
        <v>10431</v>
      </c>
      <c r="AK7" s="158" t="s">
        <v>678</v>
      </c>
      <c r="AL7" s="158" t="s">
        <v>10432</v>
      </c>
      <c r="AM7" s="158" t="s">
        <v>10459</v>
      </c>
      <c r="AN7" s="158" t="s">
        <v>10434</v>
      </c>
      <c r="AO7" s="159" t="s">
        <v>10435</v>
      </c>
      <c r="AP7" s="160"/>
      <c r="AQ7" s="161"/>
      <c r="AR7" s="109"/>
      <c r="AS7" s="161"/>
      <c r="AT7" s="161"/>
    </row>
    <row r="8" spans="2:46" ht="16.5" thickTop="1" thickBot="1">
      <c r="B8" s="160"/>
      <c r="C8" s="160"/>
      <c r="D8" s="160"/>
      <c r="E8" s="160"/>
      <c r="F8" s="160"/>
      <c r="G8" s="160"/>
      <c r="H8" s="160"/>
      <c r="I8" s="160"/>
      <c r="J8" s="161"/>
      <c r="K8" s="161"/>
      <c r="L8" s="161"/>
      <c r="M8" s="161"/>
      <c r="N8" s="161"/>
      <c r="O8" s="190"/>
      <c r="P8" s="74"/>
      <c r="Q8" s="190"/>
      <c r="S8" s="258"/>
      <c r="U8" s="258"/>
      <c r="AG8" s="1571"/>
      <c r="AI8" s="160"/>
      <c r="AJ8" s="160"/>
      <c r="AK8" s="160"/>
      <c r="AL8" s="160"/>
      <c r="AM8" s="160"/>
      <c r="AN8" s="160"/>
      <c r="AO8" s="160"/>
      <c r="AP8" s="160"/>
      <c r="AQ8" s="161"/>
      <c r="AR8" s="161"/>
      <c r="AS8" s="161"/>
      <c r="AT8" s="161"/>
    </row>
    <row r="9" spans="2:46" ht="31.5" thickTop="1" thickBot="1">
      <c r="B9" s="126" t="s">
        <v>10460</v>
      </c>
      <c r="C9" s="160"/>
      <c r="D9" s="160"/>
      <c r="E9" s="160"/>
      <c r="F9" s="160"/>
      <c r="G9" s="160"/>
      <c r="H9" s="160"/>
      <c r="I9" s="160"/>
      <c r="J9" s="161"/>
      <c r="K9" s="161"/>
      <c r="L9" s="161"/>
      <c r="M9" s="161"/>
      <c r="N9" s="161"/>
      <c r="O9" s="190"/>
      <c r="P9" s="74"/>
      <c r="Q9" s="190"/>
      <c r="S9" s="258"/>
      <c r="U9" s="258"/>
      <c r="AG9" s="1571"/>
      <c r="AI9" s="126" t="s">
        <v>10460</v>
      </c>
      <c r="AJ9" s="160"/>
      <c r="AK9" s="160"/>
      <c r="AL9" s="160"/>
      <c r="AM9" s="160"/>
      <c r="AN9" s="160"/>
      <c r="AO9" s="160"/>
      <c r="AP9" s="160"/>
      <c r="AQ9" s="161"/>
      <c r="AR9" s="161"/>
      <c r="AS9" s="161"/>
      <c r="AT9" s="161"/>
    </row>
    <row r="10" spans="2:46" ht="65.650000000000006" customHeight="1" thickTop="1">
      <c r="B10" s="174" t="s">
        <v>10461</v>
      </c>
      <c r="C10" s="2397"/>
      <c r="D10" s="176" t="s">
        <v>10462</v>
      </c>
      <c r="E10" s="176" t="s">
        <v>10463</v>
      </c>
      <c r="F10" s="191" t="s">
        <v>10464</v>
      </c>
      <c r="G10" s="2397"/>
      <c r="H10" s="192">
        <f>IFERROR(G10/(F10*1000)*10000,0)</f>
        <v>0</v>
      </c>
      <c r="I10" s="160"/>
      <c r="J10" s="161"/>
      <c r="K10" s="160"/>
      <c r="L10" s="161"/>
      <c r="M10" s="160"/>
      <c r="N10" s="161"/>
      <c r="O10" s="43" t="s">
        <v>10465</v>
      </c>
      <c r="P10" s="74"/>
      <c r="Q10" s="43" t="s">
        <v>10466</v>
      </c>
      <c r="S10" s="258"/>
      <c r="T10" s="1319" t="str">
        <f xml:space="preserve"> IF( SUM( V10:AF10 ) = 0, 0,$V$5 )</f>
        <v>Please complete all cells in row</v>
      </c>
      <c r="U10" s="258"/>
      <c r="Z10" s="1574">
        <f xml:space="preserve"> IF( ISNUMBER(G10 ), 0, 1 )</f>
        <v>1</v>
      </c>
      <c r="AG10" s="1571"/>
      <c r="AI10" s="174" t="s">
        <v>10461</v>
      </c>
      <c r="AJ10" s="177" t="s">
        <v>17352</v>
      </c>
      <c r="AK10" s="176" t="s">
        <v>10462</v>
      </c>
      <c r="AL10" s="176" t="s">
        <v>10463</v>
      </c>
      <c r="AM10" s="191"/>
      <c r="AN10" s="177" t="s">
        <v>17075</v>
      </c>
      <c r="AO10" s="192" t="s">
        <v>17079</v>
      </c>
      <c r="AP10" s="160"/>
      <c r="AQ10" s="161"/>
      <c r="AR10" s="160"/>
      <c r="AS10" s="161"/>
      <c r="AT10" s="160"/>
    </row>
    <row r="11" spans="2:46" ht="65.650000000000006" customHeight="1">
      <c r="B11" s="193" t="s">
        <v>10467</v>
      </c>
      <c r="C11" s="2399"/>
      <c r="D11" s="195" t="s">
        <v>10462</v>
      </c>
      <c r="E11" s="195" t="s">
        <v>10463</v>
      </c>
      <c r="F11" s="196" t="s">
        <v>10468</v>
      </c>
      <c r="G11" s="2399"/>
      <c r="H11" s="198">
        <f>IFERROR(G11/(F11*1000)*10000,0)</f>
        <v>0</v>
      </c>
      <c r="I11" s="160"/>
      <c r="J11" s="161"/>
      <c r="K11" s="160"/>
      <c r="L11" s="161"/>
      <c r="M11" s="160"/>
      <c r="N11" s="161"/>
      <c r="O11" s="52" t="s">
        <v>10469</v>
      </c>
      <c r="P11" s="74"/>
      <c r="Q11" s="52" t="s">
        <v>10470</v>
      </c>
      <c r="S11" s="258"/>
      <c r="T11" s="1319" t="str">
        <f t="shared" ref="T11:T13" si="0" xml:space="preserve"> IF( SUM( V11:AF11 ) = 0, 0,$V$5 )</f>
        <v>Please complete all cells in row</v>
      </c>
      <c r="U11" s="258"/>
      <c r="Z11" s="1574">
        <f t="shared" ref="Z11:Z13" si="1" xml:space="preserve"> IF( ISNUMBER(G11 ), 0, 1 )</f>
        <v>1</v>
      </c>
      <c r="AG11" s="1571"/>
      <c r="AI11" s="193" t="s">
        <v>10467</v>
      </c>
      <c r="AJ11" s="197" t="s">
        <v>17353</v>
      </c>
      <c r="AK11" s="195" t="s">
        <v>10462</v>
      </c>
      <c r="AL11" s="195" t="s">
        <v>10463</v>
      </c>
      <c r="AM11" s="196"/>
      <c r="AN11" s="197" t="s">
        <v>17076</v>
      </c>
      <c r="AO11" s="198" t="s">
        <v>17080</v>
      </c>
      <c r="AP11" s="160"/>
      <c r="AQ11" s="161"/>
      <c r="AR11" s="160"/>
      <c r="AS11" s="161"/>
      <c r="AT11" s="160"/>
    </row>
    <row r="12" spans="2:46" ht="65.650000000000006" customHeight="1">
      <c r="B12" s="193" t="s">
        <v>10471</v>
      </c>
      <c r="C12" s="2399"/>
      <c r="D12" s="195" t="s">
        <v>10462</v>
      </c>
      <c r="E12" s="195" t="s">
        <v>10463</v>
      </c>
      <c r="F12" s="196" t="s">
        <v>10472</v>
      </c>
      <c r="G12" s="2399"/>
      <c r="H12" s="198">
        <f>IFERROR(G12/(F12*1000)*10000,0)</f>
        <v>0</v>
      </c>
      <c r="I12" s="160"/>
      <c r="J12" s="161"/>
      <c r="K12" s="160"/>
      <c r="L12" s="161"/>
      <c r="M12" s="160"/>
      <c r="N12" s="161"/>
      <c r="O12" s="52" t="s">
        <v>10473</v>
      </c>
      <c r="P12" s="74"/>
      <c r="Q12" s="52" t="s">
        <v>10474</v>
      </c>
      <c r="S12" s="258"/>
      <c r="T12" s="1319" t="str">
        <f t="shared" si="0"/>
        <v>Please complete all cells in row</v>
      </c>
      <c r="U12" s="258"/>
      <c r="Z12" s="1574">
        <f t="shared" si="1"/>
        <v>1</v>
      </c>
      <c r="AG12" s="1571"/>
      <c r="AI12" s="193" t="s">
        <v>10471</v>
      </c>
      <c r="AJ12" s="197" t="s">
        <v>17354</v>
      </c>
      <c r="AK12" s="195" t="s">
        <v>10462</v>
      </c>
      <c r="AL12" s="195" t="s">
        <v>10463</v>
      </c>
      <c r="AM12" s="196"/>
      <c r="AN12" s="197" t="s">
        <v>17077</v>
      </c>
      <c r="AO12" s="198" t="s">
        <v>17081</v>
      </c>
      <c r="AP12" s="160"/>
      <c r="AQ12" s="161"/>
      <c r="AR12" s="160"/>
      <c r="AS12" s="161"/>
      <c r="AT12" s="160"/>
    </row>
    <row r="13" spans="2:46" ht="65.650000000000006" customHeight="1" thickBot="1">
      <c r="B13" s="179" t="s">
        <v>10475</v>
      </c>
      <c r="C13" s="2401"/>
      <c r="D13" s="181" t="s">
        <v>10476</v>
      </c>
      <c r="E13" s="181" t="s">
        <v>10477</v>
      </c>
      <c r="F13" s="199" t="s">
        <v>10478</v>
      </c>
      <c r="G13" s="2401"/>
      <c r="H13" s="200">
        <f>IFERROR(G13/F13*10000,0)</f>
        <v>0</v>
      </c>
      <c r="I13" s="160"/>
      <c r="J13" s="161"/>
      <c r="K13" s="160"/>
      <c r="L13" s="161"/>
      <c r="M13" s="160"/>
      <c r="N13" s="161"/>
      <c r="O13" s="54" t="s">
        <v>10479</v>
      </c>
      <c r="P13" s="74"/>
      <c r="Q13" s="54" t="s">
        <v>10480</v>
      </c>
      <c r="S13" s="258"/>
      <c r="T13" s="1319" t="str">
        <f t="shared" si="0"/>
        <v>Please complete all cells in row</v>
      </c>
      <c r="U13" s="258"/>
      <c r="Z13" s="1574">
        <f t="shared" si="1"/>
        <v>1</v>
      </c>
      <c r="AG13" s="1571"/>
      <c r="AI13" s="179" t="s">
        <v>10475</v>
      </c>
      <c r="AJ13" s="182" t="s">
        <v>17355</v>
      </c>
      <c r="AK13" s="181" t="s">
        <v>10476</v>
      </c>
      <c r="AL13" s="181" t="s">
        <v>10477</v>
      </c>
      <c r="AM13" s="199"/>
      <c r="AN13" s="182" t="s">
        <v>17078</v>
      </c>
      <c r="AO13" s="200" t="s">
        <v>17082</v>
      </c>
      <c r="AP13" s="160"/>
      <c r="AQ13" s="161"/>
      <c r="AR13" s="160"/>
      <c r="AS13" s="161"/>
      <c r="AT13" s="160"/>
    </row>
    <row r="14" spans="2:46" ht="16.5" thickTop="1" thickBot="1">
      <c r="B14" s="161"/>
      <c r="C14" s="161"/>
      <c r="D14" s="161"/>
      <c r="E14" s="161"/>
      <c r="F14" s="161"/>
      <c r="G14" s="161"/>
      <c r="H14" s="161"/>
      <c r="I14" s="161"/>
      <c r="J14" s="161"/>
      <c r="K14" s="161"/>
      <c r="L14" s="161"/>
      <c r="M14" s="161"/>
      <c r="N14" s="161"/>
      <c r="O14" s="74"/>
      <c r="P14" s="74"/>
      <c r="Q14" s="161"/>
      <c r="S14" s="258"/>
      <c r="T14" s="1389"/>
      <c r="U14" s="258"/>
      <c r="AG14" s="1571"/>
      <c r="AI14" s="161"/>
      <c r="AJ14" s="161"/>
      <c r="AK14" s="161"/>
      <c r="AL14" s="161"/>
      <c r="AM14" s="161"/>
      <c r="AN14" s="161"/>
      <c r="AO14" s="161"/>
      <c r="AP14" s="161"/>
      <c r="AQ14" s="161"/>
      <c r="AR14" s="161"/>
      <c r="AS14" s="161"/>
      <c r="AT14" s="161"/>
    </row>
    <row r="15" spans="2:46" ht="107.25" customHeight="1" thickTop="1" thickBot="1">
      <c r="B15" s="201"/>
      <c r="C15" s="124" t="s">
        <v>10431</v>
      </c>
      <c r="D15" s="124" t="s">
        <v>678</v>
      </c>
      <c r="E15" s="124" t="s">
        <v>10481</v>
      </c>
      <c r="F15" s="159" t="s">
        <v>10434</v>
      </c>
      <c r="G15" s="171"/>
      <c r="H15" s="161"/>
      <c r="I15" s="161"/>
      <c r="J15" s="161"/>
      <c r="K15" s="161"/>
      <c r="L15" s="161"/>
      <c r="M15" s="161"/>
      <c r="N15" s="161"/>
      <c r="O15" s="161"/>
      <c r="P15" s="74"/>
      <c r="Q15" s="161"/>
      <c r="S15" s="258"/>
      <c r="T15" s="1389"/>
      <c r="U15" s="258"/>
      <c r="AG15" s="1571"/>
      <c r="AI15" s="201"/>
      <c r="AJ15" s="124" t="s">
        <v>10431</v>
      </c>
      <c r="AK15" s="124" t="s">
        <v>678</v>
      </c>
      <c r="AL15" s="124" t="s">
        <v>10481</v>
      </c>
      <c r="AM15" s="159" t="s">
        <v>10434</v>
      </c>
      <c r="AN15" s="171"/>
      <c r="AO15" s="161"/>
      <c r="AP15" s="161"/>
      <c r="AQ15" s="161"/>
      <c r="AR15" s="161"/>
      <c r="AS15" s="161"/>
      <c r="AT15" s="161"/>
    </row>
    <row r="16" spans="2:46" ht="31.5" thickTop="1" thickBot="1">
      <c r="B16" s="202" t="s">
        <v>10482</v>
      </c>
      <c r="C16" s="166" t="s">
        <v>10483</v>
      </c>
      <c r="D16" s="166" t="s">
        <v>10484</v>
      </c>
      <c r="E16" s="166" t="s">
        <v>10485</v>
      </c>
      <c r="F16" s="2414"/>
      <c r="G16" s="83"/>
      <c r="H16" s="188"/>
      <c r="I16" s="161"/>
      <c r="J16" s="161"/>
      <c r="K16" s="161"/>
      <c r="L16" s="161"/>
      <c r="M16" s="161"/>
      <c r="N16" s="161"/>
      <c r="O16" s="204" t="s">
        <v>10486</v>
      </c>
      <c r="P16" s="74"/>
      <c r="Q16" s="204" t="s">
        <v>10487</v>
      </c>
      <c r="S16" s="258"/>
      <c r="T16" s="1319" t="str">
        <f xml:space="preserve"> IF( SUM( V16:AF16 ) = 0, 0,$V$5 )</f>
        <v>Please complete all cells in row</v>
      </c>
      <c r="U16" s="258"/>
      <c r="Y16" s="1574">
        <f t="shared" ref="Y16" si="2" xml:space="preserve"> IF( ISNUMBER(F16 ), 0, 1 )</f>
        <v>1</v>
      </c>
      <c r="AG16" s="1571"/>
      <c r="AI16" s="202" t="s">
        <v>10482</v>
      </c>
      <c r="AJ16" s="166"/>
      <c r="AK16" s="166"/>
      <c r="AL16" s="166"/>
      <c r="AM16" s="203" t="s">
        <v>17083</v>
      </c>
      <c r="AN16" s="83"/>
      <c r="AO16" s="188"/>
      <c r="AP16" s="161"/>
      <c r="AQ16" s="161"/>
      <c r="AR16" s="161"/>
      <c r="AS16" s="161"/>
      <c r="AT16" s="161"/>
    </row>
    <row r="17" spans="2:46" ht="16.5" thickTop="1" thickBot="1">
      <c r="B17" s="161"/>
      <c r="C17" s="161"/>
      <c r="D17" s="161"/>
      <c r="E17" s="161"/>
      <c r="F17" s="161"/>
      <c r="G17" s="161"/>
      <c r="H17" s="161"/>
      <c r="I17" s="161"/>
      <c r="J17" s="161"/>
      <c r="K17" s="161"/>
      <c r="L17" s="161"/>
      <c r="M17" s="161"/>
      <c r="N17" s="161"/>
      <c r="O17" s="161"/>
      <c r="P17" s="74"/>
      <c r="Q17" s="74"/>
      <c r="S17" s="258"/>
      <c r="T17" s="1389"/>
      <c r="U17" s="258"/>
      <c r="AG17" s="1571"/>
      <c r="AI17" s="161"/>
      <c r="AJ17" s="161"/>
      <c r="AK17" s="161"/>
      <c r="AL17" s="161"/>
      <c r="AM17" s="161"/>
      <c r="AN17" s="161"/>
      <c r="AO17" s="161"/>
      <c r="AP17" s="161"/>
      <c r="AQ17" s="161"/>
      <c r="AR17" s="161"/>
      <c r="AS17" s="161"/>
      <c r="AT17" s="161"/>
    </row>
    <row r="18" spans="2:46" ht="16.5" thickTop="1" thickBot="1">
      <c r="B18" s="205"/>
      <c r="C18" s="206"/>
      <c r="D18" s="206"/>
      <c r="E18" s="206"/>
      <c r="F18" s="207"/>
      <c r="G18" s="2946" t="s">
        <v>10488</v>
      </c>
      <c r="H18" s="2947"/>
      <c r="I18" s="2947"/>
      <c r="J18" s="2947"/>
      <c r="K18" s="2947"/>
      <c r="L18" s="2947"/>
      <c r="M18" s="2948"/>
      <c r="N18" s="74"/>
      <c r="O18" s="74"/>
      <c r="P18" s="74"/>
      <c r="Q18" s="207"/>
      <c r="S18" s="258"/>
      <c r="T18" s="1389"/>
      <c r="U18" s="258"/>
      <c r="AG18" s="1571"/>
      <c r="AI18" s="205"/>
      <c r="AJ18" s="206"/>
      <c r="AK18" s="206"/>
      <c r="AL18" s="206"/>
      <c r="AM18" s="207"/>
      <c r="AN18" s="2946" t="s">
        <v>10488</v>
      </c>
      <c r="AO18" s="2947"/>
      <c r="AP18" s="2947"/>
      <c r="AQ18" s="2947"/>
      <c r="AR18" s="2947"/>
      <c r="AS18" s="2947"/>
      <c r="AT18" s="2948"/>
    </row>
    <row r="19" spans="2:46" ht="15.75" thickTop="1">
      <c r="B19" s="2857"/>
      <c r="C19" s="2859" t="s">
        <v>10489</v>
      </c>
      <c r="D19" s="2859" t="s">
        <v>10490</v>
      </c>
      <c r="E19" s="2951" t="s">
        <v>10491</v>
      </c>
      <c r="F19" s="207"/>
      <c r="G19" s="2949" t="s">
        <v>10492</v>
      </c>
      <c r="H19" s="2943" t="s">
        <v>10493</v>
      </c>
      <c r="I19" s="2943" t="s">
        <v>10494</v>
      </c>
      <c r="J19" s="2943" t="s">
        <v>10495</v>
      </c>
      <c r="K19" s="2943" t="s">
        <v>10496</v>
      </c>
      <c r="L19" s="2943"/>
      <c r="M19" s="2944"/>
      <c r="N19" s="74"/>
      <c r="O19" s="74"/>
      <c r="P19" s="74"/>
      <c r="Q19" s="207"/>
      <c r="S19" s="258"/>
      <c r="T19" s="1389"/>
      <c r="U19" s="258"/>
      <c r="AG19" s="1571"/>
      <c r="AI19" s="2857"/>
      <c r="AJ19" s="2859" t="s">
        <v>10489</v>
      </c>
      <c r="AK19" s="2859" t="s">
        <v>10490</v>
      </c>
      <c r="AL19" s="2951" t="s">
        <v>10491</v>
      </c>
      <c r="AM19" s="207"/>
      <c r="AN19" s="2949" t="s">
        <v>10492</v>
      </c>
      <c r="AO19" s="2943" t="s">
        <v>10493</v>
      </c>
      <c r="AP19" s="2943" t="s">
        <v>10494</v>
      </c>
      <c r="AQ19" s="2943" t="s">
        <v>10495</v>
      </c>
      <c r="AR19" s="2943" t="s">
        <v>10496</v>
      </c>
      <c r="AS19" s="2943"/>
      <c r="AT19" s="2944"/>
    </row>
    <row r="20" spans="2:46" ht="30">
      <c r="B20" s="2949"/>
      <c r="C20" s="2943"/>
      <c r="D20" s="2943"/>
      <c r="E20" s="2944"/>
      <c r="F20" s="207"/>
      <c r="G20" s="2949"/>
      <c r="H20" s="2943"/>
      <c r="I20" s="2943"/>
      <c r="J20" s="2943"/>
      <c r="K20" s="228" t="s">
        <v>10497</v>
      </c>
      <c r="L20" s="228" t="s">
        <v>10498</v>
      </c>
      <c r="M20" s="229" t="s">
        <v>10499</v>
      </c>
      <c r="N20" s="74"/>
      <c r="O20" s="74"/>
      <c r="P20" s="74"/>
      <c r="Q20" s="207"/>
      <c r="S20" s="258"/>
      <c r="T20" s="1389"/>
      <c r="U20" s="258"/>
      <c r="AG20" s="1571"/>
      <c r="AI20" s="2949"/>
      <c r="AJ20" s="2943"/>
      <c r="AK20" s="2943"/>
      <c r="AL20" s="2944"/>
      <c r="AM20" s="207"/>
      <c r="AN20" s="2949"/>
      <c r="AO20" s="2943"/>
      <c r="AP20" s="2943"/>
      <c r="AQ20" s="2943"/>
      <c r="AR20" s="234" t="s">
        <v>10497</v>
      </c>
      <c r="AS20" s="234" t="s">
        <v>10498</v>
      </c>
      <c r="AT20" s="235" t="s">
        <v>10499</v>
      </c>
    </row>
    <row r="21" spans="2:46" ht="56.1" customHeight="1" thickBot="1">
      <c r="B21" s="2950"/>
      <c r="C21" s="2860"/>
      <c r="D21" s="2860"/>
      <c r="E21" s="2945"/>
      <c r="F21" s="207"/>
      <c r="G21" s="2950"/>
      <c r="H21" s="2860"/>
      <c r="I21" s="2860"/>
      <c r="J21" s="2860"/>
      <c r="K21" s="2860" t="s">
        <v>10500</v>
      </c>
      <c r="L21" s="2860"/>
      <c r="M21" s="2945"/>
      <c r="N21" s="74"/>
      <c r="O21" s="74"/>
      <c r="P21" s="74"/>
      <c r="Q21" s="207"/>
      <c r="S21" s="258"/>
      <c r="T21" s="1389"/>
      <c r="U21" s="258"/>
      <c r="AG21" s="1571"/>
      <c r="AI21" s="2950"/>
      <c r="AJ21" s="2860"/>
      <c r="AK21" s="2860"/>
      <c r="AL21" s="2945"/>
      <c r="AM21" s="207"/>
      <c r="AN21" s="2950"/>
      <c r="AO21" s="2860"/>
      <c r="AP21" s="2860"/>
      <c r="AQ21" s="2860"/>
      <c r="AR21" s="2860" t="s">
        <v>10500</v>
      </c>
      <c r="AS21" s="2860"/>
      <c r="AT21" s="2945"/>
    </row>
    <row r="22" spans="2:46" ht="17.25" thickTop="1" thickBot="1">
      <c r="B22" s="156"/>
      <c r="C22" s="156"/>
      <c r="D22" s="156"/>
      <c r="E22" s="156"/>
      <c r="F22" s="207"/>
      <c r="G22" s="161"/>
      <c r="H22" s="161"/>
      <c r="I22" s="74"/>
      <c r="J22" s="74"/>
      <c r="K22" s="74"/>
      <c r="L22" s="74"/>
      <c r="M22" s="74"/>
      <c r="N22" s="74"/>
      <c r="O22" s="74"/>
      <c r="P22" s="74"/>
      <c r="Q22" s="207"/>
      <c r="S22" s="258"/>
      <c r="T22" s="1389"/>
      <c r="U22" s="258"/>
      <c r="AG22" s="1571"/>
      <c r="AI22" s="156"/>
      <c r="AJ22" s="156"/>
      <c r="AK22" s="156"/>
      <c r="AL22" s="156"/>
      <c r="AM22" s="207"/>
      <c r="AN22" s="161"/>
      <c r="AO22" s="161"/>
      <c r="AP22" s="74"/>
      <c r="AQ22" s="74"/>
      <c r="AR22" s="74"/>
      <c r="AS22" s="74"/>
      <c r="AT22" s="74"/>
    </row>
    <row r="23" spans="2:46" ht="55.5" customHeight="1" thickTop="1" thickBot="1">
      <c r="B23" s="33" t="s">
        <v>10482</v>
      </c>
      <c r="C23" s="156"/>
      <c r="D23" s="156"/>
      <c r="E23" s="156"/>
      <c r="F23" s="207"/>
      <c r="G23" s="161"/>
      <c r="H23" s="161"/>
      <c r="I23" s="74"/>
      <c r="J23" s="74"/>
      <c r="K23" s="74"/>
      <c r="L23" s="74"/>
      <c r="M23" s="74"/>
      <c r="N23" s="74"/>
      <c r="O23" s="74"/>
      <c r="P23" s="74"/>
      <c r="Q23" s="207"/>
      <c r="S23" s="258"/>
      <c r="T23" s="1389"/>
      <c r="U23" s="258"/>
      <c r="AG23" s="1571"/>
      <c r="AI23" s="33" t="s">
        <v>10482</v>
      </c>
      <c r="AJ23" s="156"/>
      <c r="AK23" s="156"/>
      <c r="AL23" s="156"/>
      <c r="AM23" s="207"/>
      <c r="AN23" s="161"/>
      <c r="AO23" s="161"/>
      <c r="AP23" s="74"/>
      <c r="AQ23" s="74"/>
      <c r="AR23" s="74"/>
      <c r="AS23" s="74"/>
      <c r="AT23" s="74"/>
    </row>
    <row r="24" spans="2:46" ht="76.5" thickTop="1" thickBot="1">
      <c r="B24" s="208" t="s">
        <v>10482</v>
      </c>
      <c r="C24" s="166" t="s">
        <v>10501</v>
      </c>
      <c r="D24" s="166" t="s">
        <v>10502</v>
      </c>
      <c r="E24" s="209" t="s">
        <v>10503</v>
      </c>
      <c r="F24" s="210"/>
      <c r="G24" s="2415"/>
      <c r="H24" s="212">
        <f>IFERROR(G24/D24,0)</f>
        <v>0</v>
      </c>
      <c r="I24" s="1091"/>
      <c r="J24" s="212">
        <f>IFERROR(I24/D24,0)</f>
        <v>0</v>
      </c>
      <c r="K24" s="2416"/>
      <c r="L24" s="2416"/>
      <c r="M24" s="2417"/>
      <c r="N24" s="74"/>
      <c r="O24" s="59" t="s">
        <v>10504</v>
      </c>
      <c r="P24" s="74"/>
      <c r="Q24" s="59" t="s">
        <v>10505</v>
      </c>
      <c r="S24" s="258"/>
      <c r="T24" s="1319" t="str">
        <f xml:space="preserve"> IF( SUM( V24:AF24 ) = 0, 0,$V$5 )</f>
        <v>Please complete all cells in row</v>
      </c>
      <c r="U24" s="258"/>
      <c r="Z24" s="1574">
        <f t="shared" ref="Z24" si="3" xml:space="preserve"> IF( ISNUMBER(G24 ), 0, 1 )</f>
        <v>1</v>
      </c>
      <c r="AB24" s="1574">
        <f t="shared" ref="AB24" si="4" xml:space="preserve"> IF( ISNUMBER(I24 ), 0, 1 )</f>
        <v>1</v>
      </c>
      <c r="AD24" s="1574">
        <f t="shared" ref="AD24" si="5" xml:space="preserve"> IF( ISNUMBER(K24 ), 0, 1 )</f>
        <v>1</v>
      </c>
      <c r="AE24" s="1574">
        <f t="shared" ref="AE24" si="6" xml:space="preserve"> IF( ISNUMBER(L24 ), 0, 1 )</f>
        <v>1</v>
      </c>
      <c r="AF24" s="1574">
        <f t="shared" ref="AF24" si="7" xml:space="preserve"> IF( ISNUMBER(M24 ), 0, 1 )</f>
        <v>1</v>
      </c>
      <c r="AG24" s="1571"/>
      <c r="AI24" s="208" t="s">
        <v>10482</v>
      </c>
      <c r="AJ24" s="166"/>
      <c r="AK24" s="166"/>
      <c r="AL24" s="209"/>
      <c r="AM24" s="210"/>
      <c r="AN24" s="211" t="s">
        <v>17084</v>
      </c>
      <c r="AO24" s="212" t="s">
        <v>17085</v>
      </c>
      <c r="AP24" s="213" t="s">
        <v>17086</v>
      </c>
      <c r="AQ24" s="212" t="s">
        <v>17087</v>
      </c>
      <c r="AR24" s="214" t="s">
        <v>17088</v>
      </c>
      <c r="AS24" s="214" t="s">
        <v>17089</v>
      </c>
      <c r="AT24" s="215" t="s">
        <v>17090</v>
      </c>
    </row>
    <row r="25" spans="2:46" ht="15" thickTop="1">
      <c r="T25" s="1389"/>
    </row>
    <row r="26" spans="2:46">
      <c r="T26" s="1389"/>
    </row>
    <row r="27" spans="2:46">
      <c r="T27" s="1389"/>
    </row>
    <row r="28" spans="2:46">
      <c r="T28" s="1389"/>
    </row>
    <row r="29" spans="2:46">
      <c r="T29" s="1389"/>
    </row>
    <row r="30" spans="2:46">
      <c r="T30" s="1389"/>
    </row>
    <row r="31" spans="2:46">
      <c r="T31" s="1389"/>
    </row>
    <row r="32" spans="2:46">
      <c r="T32" s="1389"/>
    </row>
    <row r="33" spans="20:20">
      <c r="T33" s="1389"/>
    </row>
    <row r="34" spans="20:20">
      <c r="T34" s="1389"/>
    </row>
    <row r="35" spans="20:20">
      <c r="T35" s="1389"/>
    </row>
    <row r="36" spans="20:20">
      <c r="T36" s="1389"/>
    </row>
  </sheetData>
  <sheetProtection formatColumns="0" formatRows="0"/>
  <mergeCells count="28">
    <mergeCell ref="AI5:AT5"/>
    <mergeCell ref="AN18:AT18"/>
    <mergeCell ref="AI19:AI21"/>
    <mergeCell ref="AJ19:AJ21"/>
    <mergeCell ref="AK19:AK21"/>
    <mergeCell ref="AL19:AL21"/>
    <mergeCell ref="AN19:AN21"/>
    <mergeCell ref="AO19:AO21"/>
    <mergeCell ref="AP19:AP21"/>
    <mergeCell ref="AQ19:AQ21"/>
    <mergeCell ref="AR19:AT19"/>
    <mergeCell ref="AR21:AT21"/>
    <mergeCell ref="B1:E1"/>
    <mergeCell ref="AI3:AT3"/>
    <mergeCell ref="V4:AF4"/>
    <mergeCell ref="J19:J21"/>
    <mergeCell ref="K19:M19"/>
    <mergeCell ref="K21:M21"/>
    <mergeCell ref="B3:M3"/>
    <mergeCell ref="B5:M5"/>
    <mergeCell ref="G18:M18"/>
    <mergeCell ref="B19:B21"/>
    <mergeCell ref="C19:C21"/>
    <mergeCell ref="D19:D21"/>
    <mergeCell ref="E19:E21"/>
    <mergeCell ref="G19:G21"/>
    <mergeCell ref="H19:H21"/>
    <mergeCell ref="I19:I21"/>
  </mergeCells>
  <conditionalFormatting sqref="T8:T9">
    <cfRule type="cellIs" dxfId="17" priority="11" operator="equal">
      <formula>0</formula>
    </cfRule>
  </conditionalFormatting>
  <conditionalFormatting sqref="T10:T13">
    <cfRule type="cellIs" dxfId="16" priority="8" operator="equal">
      <formula>0</formula>
    </cfRule>
  </conditionalFormatting>
  <conditionalFormatting sqref="T16">
    <cfRule type="cellIs" dxfId="15" priority="2" operator="equal">
      <formula>0</formula>
    </cfRule>
  </conditionalFormatting>
  <conditionalFormatting sqref="T24">
    <cfRule type="cellIs" dxfId="14" priority="1" operator="equal">
      <formula>0</formula>
    </cfRule>
  </conditionalFormatting>
  <pageMargins left="0.7" right="0.7" top="0.75" bottom="0.75" header="0.3" footer="0.3"/>
  <pageSetup paperSize="8" scale="75" fitToHeight="0" orientation="portrait" r:id="rId1"/>
  <headerFooter differentFirst="1">
    <oddHeader>&amp;CTable: &amp;A</oddHeader>
    <oddFooter>&amp;LPrinted on: &amp;D at &amp;T&amp;CPage &amp;P of &amp;N&amp;ROfwat</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pageSetUpPr fitToPage="1"/>
  </sheetPr>
  <dimension ref="B1:Z18"/>
  <sheetViews>
    <sheetView showGridLines="0" zoomScale="55" zoomScaleNormal="55" zoomScaleSheetLayoutView="85" workbookViewId="0">
      <selection activeCell="G11" sqref="G11"/>
    </sheetView>
  </sheetViews>
  <sheetFormatPr defaultColWidth="9" defaultRowHeight="14.25"/>
  <cols>
    <col min="1" max="1" width="9" style="239"/>
    <col min="2" max="2" width="31.5" style="239" bestFit="1" customWidth="1"/>
    <col min="3" max="3" width="16.25" style="239" bestFit="1" customWidth="1"/>
    <col min="4" max="4" width="9" style="239" customWidth="1"/>
    <col min="5" max="5" width="14.25" style="239" bestFit="1" customWidth="1"/>
    <col min="6" max="6" width="13.75" style="239" customWidth="1"/>
    <col min="7" max="7" width="56.5" style="239" customWidth="1"/>
    <col min="8" max="8" width="2.25" style="239" customWidth="1"/>
    <col min="9" max="9" width="15.75" style="239" bestFit="1" customWidth="1"/>
    <col min="10" max="10" width="1.75" style="239" customWidth="1"/>
    <col min="11" max="11" width="47.75" style="239" bestFit="1" customWidth="1"/>
    <col min="12" max="12" width="2.125" style="239" customWidth="1"/>
    <col min="13" max="13" width="1.625" style="239" customWidth="1"/>
    <col min="14" max="14" width="20.875" style="239" customWidth="1"/>
    <col min="15" max="15" width="1.625" style="239" customWidth="1"/>
    <col min="16" max="16" width="25.75" style="239" hidden="1" customWidth="1"/>
    <col min="17" max="19" width="1.75" style="239" hidden="1" customWidth="1"/>
    <col min="20" max="20" width="3.625" style="239" hidden="1" customWidth="1"/>
    <col min="21" max="21" width="31.5" style="239" bestFit="1" customWidth="1"/>
    <col min="22" max="22" width="18.25" style="239" bestFit="1" customWidth="1"/>
    <col min="23" max="23" width="4.5" style="239" bestFit="1" customWidth="1"/>
    <col min="24" max="24" width="14.25" style="239" bestFit="1" customWidth="1"/>
    <col min="25" max="25" width="8.75" style="239" bestFit="1" customWidth="1"/>
    <col min="26" max="26" width="16.25" style="239" bestFit="1" customWidth="1"/>
    <col min="27" max="16384" width="9" style="239"/>
  </cols>
  <sheetData>
    <row r="1" spans="2:26" ht="34.15" customHeight="1">
      <c r="B1" s="2897" t="s">
        <v>17522</v>
      </c>
      <c r="C1" s="2897"/>
      <c r="D1" s="2897"/>
      <c r="E1" s="2897"/>
      <c r="F1" s="2897"/>
      <c r="G1" s="2897"/>
      <c r="M1" s="258"/>
      <c r="O1" s="258"/>
      <c r="T1" s="258"/>
      <c r="U1" s="1316" t="s">
        <v>11001</v>
      </c>
    </row>
    <row r="2" spans="2:26" ht="46.5">
      <c r="B2" s="1316" t="str">
        <f>Validation!B4</f>
        <v>South Staffordshire Water</v>
      </c>
      <c r="M2" s="258"/>
      <c r="O2" s="258"/>
      <c r="T2" s="258"/>
      <c r="U2" s="1576"/>
    </row>
    <row r="3" spans="2:26" ht="19.149999999999999" customHeight="1">
      <c r="B3" s="2827" t="s">
        <v>17100</v>
      </c>
      <c r="C3" s="2827"/>
      <c r="D3" s="2827"/>
      <c r="E3" s="2827"/>
      <c r="F3" s="2827"/>
      <c r="G3" s="2827"/>
      <c r="M3" s="258"/>
      <c r="N3" s="1327" t="s">
        <v>6027</v>
      </c>
      <c r="O3" s="258"/>
      <c r="T3" s="258"/>
      <c r="U3" s="2827" t="s">
        <v>10506</v>
      </c>
      <c r="V3" s="2827"/>
      <c r="W3" s="2827"/>
      <c r="X3" s="2827"/>
      <c r="Y3" s="2827"/>
      <c r="Z3" s="2827"/>
    </row>
    <row r="4" spans="2:26" ht="23.25">
      <c r="B4" s="1576"/>
      <c r="M4" s="258"/>
      <c r="O4" s="258"/>
      <c r="P4" s="2911" t="s">
        <v>6028</v>
      </c>
      <c r="Q4" s="2911"/>
      <c r="R4" s="2911"/>
      <c r="S4" s="2911"/>
      <c r="T4" s="258"/>
      <c r="U4" s="1576"/>
    </row>
    <row r="5" spans="2:26" ht="19.149999999999999" customHeight="1">
      <c r="B5" s="2827" t="s">
        <v>10507</v>
      </c>
      <c r="C5" s="2827"/>
      <c r="D5" s="2827"/>
      <c r="E5" s="2827"/>
      <c r="F5" s="2827"/>
      <c r="G5" s="2827"/>
      <c r="M5" s="258"/>
      <c r="O5" s="258"/>
      <c r="P5" s="239" t="s">
        <v>6036</v>
      </c>
      <c r="T5" s="258"/>
      <c r="U5" s="2827" t="s">
        <v>10507</v>
      </c>
      <c r="V5" s="2827"/>
      <c r="W5" s="2827"/>
      <c r="X5" s="2827"/>
      <c r="Y5" s="2827"/>
      <c r="Z5" s="2827"/>
    </row>
    <row r="6" spans="2:26" ht="19.5" thickBot="1">
      <c r="B6" s="1577"/>
      <c r="C6" s="1577"/>
      <c r="D6" s="1577"/>
      <c r="E6" s="1577"/>
      <c r="F6" s="1577"/>
      <c r="G6" s="1577"/>
      <c r="H6" s="1577"/>
      <c r="I6" s="1577"/>
      <c r="J6" s="1577"/>
      <c r="K6" s="1557"/>
      <c r="L6" s="1557"/>
      <c r="M6" s="258"/>
      <c r="O6" s="258"/>
      <c r="T6" s="258"/>
      <c r="U6" s="1577"/>
      <c r="V6" s="1577"/>
      <c r="W6" s="1577"/>
      <c r="X6" s="1577"/>
      <c r="Y6" s="1577"/>
      <c r="Z6" s="1577"/>
    </row>
    <row r="7" spans="2:26" ht="15.75" thickTop="1">
      <c r="B7" s="2954"/>
      <c r="C7" s="2956" t="s">
        <v>10431</v>
      </c>
      <c r="D7" s="2956" t="s">
        <v>678</v>
      </c>
      <c r="E7" s="2956" t="s">
        <v>10481</v>
      </c>
      <c r="F7" s="2956" t="s">
        <v>10508</v>
      </c>
      <c r="G7" s="2958"/>
      <c r="H7" s="216"/>
      <c r="I7" s="2952" t="s">
        <v>6034</v>
      </c>
      <c r="J7" s="118"/>
      <c r="K7" s="2952" t="s">
        <v>10509</v>
      </c>
      <c r="M7" s="258"/>
      <c r="O7" s="258"/>
      <c r="T7" s="258"/>
      <c r="U7" s="2954"/>
      <c r="V7" s="2956" t="s">
        <v>10431</v>
      </c>
      <c r="W7" s="2956" t="s">
        <v>678</v>
      </c>
      <c r="X7" s="2956" t="s">
        <v>10481</v>
      </c>
      <c r="Y7" s="2956" t="s">
        <v>10508</v>
      </c>
      <c r="Z7" s="2958"/>
    </row>
    <row r="8" spans="2:26" ht="60.75" thickBot="1">
      <c r="B8" s="2955"/>
      <c r="C8" s="2957"/>
      <c r="D8" s="2957"/>
      <c r="E8" s="2957"/>
      <c r="F8" s="217" t="s">
        <v>10510</v>
      </c>
      <c r="G8" s="218" t="s">
        <v>10511</v>
      </c>
      <c r="H8" s="216"/>
      <c r="I8" s="2953"/>
      <c r="J8" s="118"/>
      <c r="K8" s="2953"/>
      <c r="M8" s="258"/>
      <c r="N8" s="1319"/>
      <c r="O8" s="258"/>
      <c r="T8" s="258"/>
      <c r="U8" s="2955"/>
      <c r="V8" s="2957"/>
      <c r="W8" s="2957"/>
      <c r="X8" s="2957"/>
      <c r="Y8" s="217" t="s">
        <v>10510</v>
      </c>
      <c r="Z8" s="218" t="s">
        <v>10511</v>
      </c>
    </row>
    <row r="9" spans="2:26" ht="15.75" customHeight="1" thickTop="1" thickBot="1">
      <c r="B9" s="161"/>
      <c r="C9" s="161"/>
      <c r="D9" s="161"/>
      <c r="E9" s="161"/>
      <c r="F9" s="161"/>
      <c r="G9" s="161"/>
      <c r="H9" s="161"/>
      <c r="I9" s="161"/>
      <c r="J9" s="161"/>
      <c r="K9" s="161"/>
      <c r="M9" s="258"/>
      <c r="N9" s="1319"/>
      <c r="O9" s="258"/>
      <c r="T9" s="258"/>
      <c r="U9" s="161"/>
      <c r="V9" s="161"/>
      <c r="W9" s="161"/>
      <c r="X9" s="161"/>
      <c r="Y9" s="161"/>
      <c r="Z9" s="161"/>
    </row>
    <row r="10" spans="2:26" ht="30.75" thickTop="1">
      <c r="B10" s="174" t="s">
        <v>17623</v>
      </c>
      <c r="C10" s="2397" t="s">
        <v>17624</v>
      </c>
      <c r="D10" s="2397" t="s">
        <v>1083</v>
      </c>
      <c r="E10" s="2397">
        <v>1</v>
      </c>
      <c r="F10" s="2658">
        <v>0</v>
      </c>
      <c r="G10" s="2398">
        <v>0</v>
      </c>
      <c r="H10" s="216"/>
      <c r="I10" s="43" t="s">
        <v>10513</v>
      </c>
      <c r="J10" s="216"/>
      <c r="K10" s="43" t="s">
        <v>17625</v>
      </c>
      <c r="M10" s="258"/>
      <c r="N10" s="1319">
        <f xml:space="preserve"> IF( SUM( P10:S10 ) = 0, 0,$P$5 )</f>
        <v>0</v>
      </c>
      <c r="O10" s="258"/>
      <c r="P10" s="1574"/>
      <c r="Q10" s="1574"/>
      <c r="R10" s="1574">
        <f t="shared" ref="R10:R17" si="0" xml:space="preserve"> IF( ISNUMBER(F10), 0, 1 )</f>
        <v>0</v>
      </c>
      <c r="S10" s="1574">
        <f t="shared" ref="S10:S17" si="1" xml:space="preserve"> IF( ISNUMBER(G10), 0, 1 )</f>
        <v>0</v>
      </c>
      <c r="T10" s="258"/>
      <c r="U10" s="174" t="s">
        <v>10512</v>
      </c>
      <c r="V10" s="175" t="s">
        <v>10438</v>
      </c>
      <c r="W10" s="177" t="s">
        <v>9850</v>
      </c>
      <c r="X10" s="177" t="s">
        <v>9850</v>
      </c>
      <c r="Y10" s="177" t="s">
        <v>9850</v>
      </c>
      <c r="Z10" s="178" t="s">
        <v>9850</v>
      </c>
    </row>
    <row r="11" spans="2:26" ht="15.75" customHeight="1">
      <c r="B11" s="193" t="s">
        <v>10512</v>
      </c>
      <c r="C11" s="2399"/>
      <c r="D11" s="2399"/>
      <c r="E11" s="2399"/>
      <c r="F11" s="2399"/>
      <c r="G11" s="2400"/>
      <c r="H11" s="216"/>
      <c r="I11" s="52" t="s">
        <v>10515</v>
      </c>
      <c r="J11" s="216"/>
      <c r="K11" s="52" t="s">
        <v>10514</v>
      </c>
      <c r="M11" s="258"/>
      <c r="N11" s="1319" t="str">
        <f t="shared" ref="N11:N17" si="2" xml:space="preserve"> IF( SUM( P11:S11 ) = 0, 0,$P$5 )</f>
        <v>Please complete all cells in row</v>
      </c>
      <c r="O11" s="258"/>
      <c r="P11" s="1574"/>
      <c r="Q11" s="1574"/>
      <c r="R11" s="1574">
        <f t="shared" si="0"/>
        <v>1</v>
      </c>
      <c r="S11" s="1574">
        <f t="shared" si="1"/>
        <v>1</v>
      </c>
      <c r="T11" s="258"/>
      <c r="U11" s="193" t="s">
        <v>10512</v>
      </c>
      <c r="V11" s="194" t="s">
        <v>10438</v>
      </c>
      <c r="W11" s="197" t="s">
        <v>9850</v>
      </c>
      <c r="X11" s="197" t="s">
        <v>9850</v>
      </c>
      <c r="Y11" s="197" t="s">
        <v>9850</v>
      </c>
      <c r="Z11" s="219" t="s">
        <v>9850</v>
      </c>
    </row>
    <row r="12" spans="2:26" ht="15.75" customHeight="1">
      <c r="B12" s="193" t="s">
        <v>10512</v>
      </c>
      <c r="C12" s="2399"/>
      <c r="D12" s="2399"/>
      <c r="E12" s="2399"/>
      <c r="F12" s="2399"/>
      <c r="G12" s="2400"/>
      <c r="H12" s="216"/>
      <c r="I12" s="52" t="s">
        <v>10516</v>
      </c>
      <c r="J12" s="216"/>
      <c r="K12" s="52" t="s">
        <v>10514</v>
      </c>
      <c r="M12" s="258"/>
      <c r="N12" s="1319" t="str">
        <f t="shared" si="2"/>
        <v>Please complete all cells in row</v>
      </c>
      <c r="O12" s="258"/>
      <c r="P12" s="1574"/>
      <c r="Q12" s="1574"/>
      <c r="R12" s="1574">
        <f t="shared" si="0"/>
        <v>1</v>
      </c>
      <c r="S12" s="1574">
        <f t="shared" si="1"/>
        <v>1</v>
      </c>
      <c r="T12" s="258"/>
      <c r="U12" s="193" t="s">
        <v>10512</v>
      </c>
      <c r="V12" s="194" t="s">
        <v>10438</v>
      </c>
      <c r="W12" s="197" t="s">
        <v>9850</v>
      </c>
      <c r="X12" s="197" t="s">
        <v>9850</v>
      </c>
      <c r="Y12" s="197" t="s">
        <v>9850</v>
      </c>
      <c r="Z12" s="219" t="s">
        <v>9850</v>
      </c>
    </row>
    <row r="13" spans="2:26" ht="15.75" customHeight="1">
      <c r="B13" s="193" t="s">
        <v>10512</v>
      </c>
      <c r="C13" s="2399"/>
      <c r="D13" s="2399"/>
      <c r="E13" s="2399"/>
      <c r="F13" s="2399"/>
      <c r="G13" s="2400"/>
      <c r="H13" s="216"/>
      <c r="I13" s="52" t="s">
        <v>10517</v>
      </c>
      <c r="J13" s="216"/>
      <c r="K13" s="52" t="s">
        <v>10514</v>
      </c>
      <c r="M13" s="258"/>
      <c r="N13" s="1319" t="str">
        <f t="shared" si="2"/>
        <v>Please complete all cells in row</v>
      </c>
      <c r="O13" s="258"/>
      <c r="P13" s="1574"/>
      <c r="Q13" s="1574"/>
      <c r="R13" s="1574">
        <f t="shared" si="0"/>
        <v>1</v>
      </c>
      <c r="S13" s="1574">
        <f t="shared" si="1"/>
        <v>1</v>
      </c>
      <c r="T13" s="258"/>
      <c r="U13" s="193" t="s">
        <v>10512</v>
      </c>
      <c r="V13" s="194" t="s">
        <v>10438</v>
      </c>
      <c r="W13" s="197" t="s">
        <v>9850</v>
      </c>
      <c r="X13" s="197" t="s">
        <v>9850</v>
      </c>
      <c r="Y13" s="197" t="s">
        <v>9850</v>
      </c>
      <c r="Z13" s="219" t="s">
        <v>9850</v>
      </c>
    </row>
    <row r="14" spans="2:26" ht="15.75" customHeight="1">
      <c r="B14" s="193" t="s">
        <v>10512</v>
      </c>
      <c r="C14" s="2399"/>
      <c r="D14" s="2399"/>
      <c r="E14" s="2399"/>
      <c r="F14" s="2399"/>
      <c r="G14" s="2400"/>
      <c r="H14" s="216"/>
      <c r="I14" s="52" t="s">
        <v>10518</v>
      </c>
      <c r="J14" s="216"/>
      <c r="K14" s="52" t="s">
        <v>10514</v>
      </c>
      <c r="M14" s="258"/>
      <c r="N14" s="1319" t="str">
        <f t="shared" si="2"/>
        <v>Please complete all cells in row</v>
      </c>
      <c r="O14" s="258"/>
      <c r="P14" s="1574"/>
      <c r="Q14" s="1574"/>
      <c r="R14" s="1574">
        <f t="shared" si="0"/>
        <v>1</v>
      </c>
      <c r="S14" s="1574">
        <f t="shared" si="1"/>
        <v>1</v>
      </c>
      <c r="T14" s="258"/>
      <c r="U14" s="193" t="s">
        <v>10512</v>
      </c>
      <c r="V14" s="194" t="s">
        <v>10438</v>
      </c>
      <c r="W14" s="197" t="s">
        <v>9850</v>
      </c>
      <c r="X14" s="197" t="s">
        <v>9850</v>
      </c>
      <c r="Y14" s="197" t="s">
        <v>9850</v>
      </c>
      <c r="Z14" s="219" t="s">
        <v>9850</v>
      </c>
    </row>
    <row r="15" spans="2:26" ht="15.75" customHeight="1">
      <c r="B15" s="193" t="s">
        <v>10512</v>
      </c>
      <c r="C15" s="2399"/>
      <c r="D15" s="2399"/>
      <c r="E15" s="2399"/>
      <c r="F15" s="2399"/>
      <c r="G15" s="2400"/>
      <c r="H15" s="216"/>
      <c r="I15" s="52" t="s">
        <v>10519</v>
      </c>
      <c r="J15" s="216"/>
      <c r="K15" s="52" t="s">
        <v>10514</v>
      </c>
      <c r="M15" s="258"/>
      <c r="N15" s="1319" t="str">
        <f t="shared" si="2"/>
        <v>Please complete all cells in row</v>
      </c>
      <c r="O15" s="258"/>
      <c r="P15" s="1574"/>
      <c r="Q15" s="1574"/>
      <c r="R15" s="1574">
        <f t="shared" si="0"/>
        <v>1</v>
      </c>
      <c r="S15" s="1574">
        <f t="shared" si="1"/>
        <v>1</v>
      </c>
      <c r="T15" s="258"/>
      <c r="U15" s="193" t="s">
        <v>10512</v>
      </c>
      <c r="V15" s="194" t="s">
        <v>10438</v>
      </c>
      <c r="W15" s="197" t="s">
        <v>9850</v>
      </c>
      <c r="X15" s="197" t="s">
        <v>9850</v>
      </c>
      <c r="Y15" s="197" t="s">
        <v>9850</v>
      </c>
      <c r="Z15" s="219" t="s">
        <v>9850</v>
      </c>
    </row>
    <row r="16" spans="2:26" ht="15.75" customHeight="1">
      <c r="B16" s="193" t="s">
        <v>10512</v>
      </c>
      <c r="C16" s="2399"/>
      <c r="D16" s="2399"/>
      <c r="E16" s="2399"/>
      <c r="F16" s="2399"/>
      <c r="G16" s="2400"/>
      <c r="H16" s="216"/>
      <c r="I16" s="52" t="s">
        <v>10520</v>
      </c>
      <c r="J16" s="216"/>
      <c r="K16" s="52" t="s">
        <v>10514</v>
      </c>
      <c r="M16" s="258"/>
      <c r="N16" s="1319" t="str">
        <f t="shared" si="2"/>
        <v>Please complete all cells in row</v>
      </c>
      <c r="O16" s="258"/>
      <c r="P16" s="1574"/>
      <c r="Q16" s="1574"/>
      <c r="R16" s="1574">
        <f t="shared" si="0"/>
        <v>1</v>
      </c>
      <c r="S16" s="1574">
        <f t="shared" si="1"/>
        <v>1</v>
      </c>
      <c r="T16" s="258"/>
      <c r="U16" s="193" t="s">
        <v>10512</v>
      </c>
      <c r="V16" s="194" t="s">
        <v>10438</v>
      </c>
      <c r="W16" s="197" t="s">
        <v>9850</v>
      </c>
      <c r="X16" s="197" t="s">
        <v>9850</v>
      </c>
      <c r="Y16" s="197" t="s">
        <v>9850</v>
      </c>
      <c r="Z16" s="219" t="s">
        <v>9850</v>
      </c>
    </row>
    <row r="17" spans="2:26" ht="15.75" customHeight="1" thickBot="1">
      <c r="B17" s="179" t="s">
        <v>10512</v>
      </c>
      <c r="C17" s="2401"/>
      <c r="D17" s="2401"/>
      <c r="E17" s="2401"/>
      <c r="F17" s="2401"/>
      <c r="G17" s="2402"/>
      <c r="H17" s="216"/>
      <c r="I17" s="54" t="s">
        <v>10521</v>
      </c>
      <c r="J17" s="216"/>
      <c r="K17" s="54" t="s">
        <v>10514</v>
      </c>
      <c r="M17" s="258"/>
      <c r="N17" s="1319" t="str">
        <f t="shared" si="2"/>
        <v>Please complete all cells in row</v>
      </c>
      <c r="O17" s="258"/>
      <c r="P17" s="1574"/>
      <c r="Q17" s="1574"/>
      <c r="R17" s="1574">
        <f t="shared" si="0"/>
        <v>1</v>
      </c>
      <c r="S17" s="1574">
        <f t="shared" si="1"/>
        <v>1</v>
      </c>
      <c r="T17" s="258"/>
      <c r="U17" s="179" t="s">
        <v>10512</v>
      </c>
      <c r="V17" s="180" t="s">
        <v>10438</v>
      </c>
      <c r="W17" s="182" t="s">
        <v>9850</v>
      </c>
      <c r="X17" s="182" t="s">
        <v>9850</v>
      </c>
      <c r="Y17" s="182" t="s">
        <v>9850</v>
      </c>
      <c r="Z17" s="183" t="s">
        <v>9850</v>
      </c>
    </row>
    <row r="18" spans="2:26" ht="15" thickTop="1"/>
  </sheetData>
  <sheetProtection formatColumns="0" formatRows="0"/>
  <mergeCells count="18">
    <mergeCell ref="P4:S4"/>
    <mergeCell ref="U3:Z3"/>
    <mergeCell ref="U5:Z5"/>
    <mergeCell ref="U7:U8"/>
    <mergeCell ref="V7:V8"/>
    <mergeCell ref="W7:W8"/>
    <mergeCell ref="X7:X8"/>
    <mergeCell ref="Y7:Z7"/>
    <mergeCell ref="B1:G1"/>
    <mergeCell ref="K7:K8"/>
    <mergeCell ref="B3:G3"/>
    <mergeCell ref="B5:G5"/>
    <mergeCell ref="B7:B8"/>
    <mergeCell ref="C7:C8"/>
    <mergeCell ref="D7:D8"/>
    <mergeCell ref="E7:E8"/>
    <mergeCell ref="F7:G7"/>
    <mergeCell ref="I7:I8"/>
  </mergeCells>
  <conditionalFormatting sqref="N8:N9">
    <cfRule type="cellIs" dxfId="13" priority="6" operator="equal">
      <formula>0</formula>
    </cfRule>
  </conditionalFormatting>
  <conditionalFormatting sqref="N10:N17">
    <cfRule type="cellIs" dxfId="12" priority="3" operator="equal">
      <formula>0</formula>
    </cfRule>
  </conditionalFormatting>
  <pageMargins left="0.7" right="0.7" top="0.75" bottom="0.75" header="0.3" footer="0.3"/>
  <pageSetup paperSize="8" fitToHeight="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0">
    <pageSetUpPr fitToPage="1"/>
  </sheetPr>
  <dimension ref="B1:AB186"/>
  <sheetViews>
    <sheetView showGridLines="0" topLeftCell="A112" zoomScale="55" zoomScaleNormal="55" zoomScaleSheetLayoutView="70" workbookViewId="0">
      <selection activeCell="G90" sqref="G90"/>
    </sheetView>
  </sheetViews>
  <sheetFormatPr defaultColWidth="9" defaultRowHeight="14.25"/>
  <cols>
    <col min="1" max="1" width="9" style="239"/>
    <col min="2" max="2" width="25.75" style="239" customWidth="1"/>
    <col min="3" max="3" width="20.5" style="239" customWidth="1"/>
    <col min="4" max="4" width="13.75" style="239" customWidth="1"/>
    <col min="5" max="6" width="9" style="239"/>
    <col min="7" max="7" width="11.125" style="239" bestFit="1" customWidth="1"/>
    <col min="8" max="8" width="2.125" style="239" customWidth="1"/>
    <col min="9" max="9" width="9" style="239"/>
    <col min="10" max="10" width="10.625" style="239" bestFit="1" customWidth="1"/>
    <col min="11" max="11" width="2.125" style="239" customWidth="1"/>
    <col min="12" max="13" width="9" style="239"/>
    <col min="14" max="14" width="2.125" style="239" customWidth="1"/>
    <col min="15" max="16" width="9" style="239"/>
    <col min="17" max="17" width="2.125" style="239" customWidth="1"/>
    <col min="18" max="19" width="9" style="239"/>
    <col min="20" max="20" width="2.125" style="239" customWidth="1"/>
    <col min="21" max="22" width="9" style="239"/>
    <col min="23" max="23" width="2.25" style="239" customWidth="1"/>
    <col min="24" max="24" width="9" style="239"/>
    <col min="25" max="25" width="1.5" style="239" customWidth="1"/>
    <col min="26" max="26" width="1.625" style="239" customWidth="1"/>
    <col min="27" max="27" width="20.625" style="239" customWidth="1"/>
    <col min="28" max="28" width="1.625" style="239" customWidth="1"/>
    <col min="29" max="16384" width="9" style="239"/>
  </cols>
  <sheetData>
    <row r="1" spans="2:28" ht="32.25" customHeight="1">
      <c r="B1" s="2897" t="s">
        <v>17523</v>
      </c>
      <c r="C1" s="2897"/>
      <c r="D1" s="2897"/>
      <c r="E1" s="2897"/>
      <c r="F1" s="2897"/>
      <c r="G1" s="2897"/>
      <c r="H1" s="2897"/>
      <c r="I1" s="2897"/>
      <c r="J1" s="2897"/>
      <c r="K1" s="2897"/>
      <c r="L1" s="1582"/>
      <c r="M1" s="1582"/>
      <c r="N1" s="1582"/>
      <c r="O1" s="1582"/>
      <c r="P1" s="1582"/>
      <c r="Q1" s="1582"/>
      <c r="R1" s="1582"/>
      <c r="S1" s="1582"/>
      <c r="T1" s="1582"/>
      <c r="U1" s="1582"/>
      <c r="V1" s="1582"/>
      <c r="W1" s="1582"/>
      <c r="Z1" s="258"/>
      <c r="AB1" s="258"/>
    </row>
    <row r="2" spans="2:28" ht="32.25" customHeight="1">
      <c r="B2" s="1316" t="str">
        <f>Validation!B4</f>
        <v>South Staffordshire Water</v>
      </c>
      <c r="C2" s="1576"/>
      <c r="L2" s="1582"/>
      <c r="M2" s="1582"/>
      <c r="N2" s="1582"/>
      <c r="O2" s="1582"/>
      <c r="P2" s="1582"/>
      <c r="Q2" s="1582"/>
      <c r="R2" s="1582"/>
      <c r="S2" s="1582"/>
      <c r="T2" s="1582"/>
      <c r="U2" s="1582"/>
      <c r="V2" s="1582"/>
      <c r="W2" s="1582"/>
      <c r="Z2" s="258"/>
      <c r="AB2" s="258"/>
    </row>
    <row r="3" spans="2:28" ht="13.5" customHeight="1">
      <c r="B3" s="1576"/>
      <c r="C3" s="1576"/>
      <c r="L3" s="1582"/>
      <c r="M3" s="1582"/>
      <c r="N3" s="1582"/>
      <c r="O3" s="1582"/>
      <c r="P3" s="1582"/>
      <c r="Q3" s="1582"/>
      <c r="R3" s="1582"/>
      <c r="S3" s="1582"/>
      <c r="T3" s="1582"/>
      <c r="U3" s="1582"/>
      <c r="V3" s="1582"/>
      <c r="W3" s="1582"/>
      <c r="Z3" s="258"/>
      <c r="AB3" s="258"/>
    </row>
    <row r="4" spans="2:28" ht="37.5" customHeight="1">
      <c r="B4" s="2827" t="s">
        <v>10522</v>
      </c>
      <c r="C4" s="2827"/>
      <c r="D4" s="2827"/>
      <c r="E4" s="2827"/>
      <c r="F4" s="2827"/>
      <c r="G4" s="2827"/>
      <c r="H4" s="2827"/>
      <c r="I4" s="2827"/>
      <c r="J4" s="2827"/>
      <c r="K4" s="2827"/>
      <c r="L4" s="2827"/>
      <c r="M4" s="2827"/>
      <c r="N4" s="2827"/>
      <c r="O4" s="2827"/>
      <c r="P4" s="2827"/>
      <c r="Q4" s="2827"/>
      <c r="R4" s="2827"/>
      <c r="S4" s="2827"/>
      <c r="T4" s="2827"/>
      <c r="U4" s="2827"/>
      <c r="V4" s="2827"/>
      <c r="W4" s="1582"/>
      <c r="Z4" s="258"/>
      <c r="AA4" s="1327" t="s">
        <v>6027</v>
      </c>
      <c r="AB4" s="258"/>
    </row>
    <row r="5" spans="2:28" ht="16.5" customHeight="1">
      <c r="B5" s="1576"/>
      <c r="C5" s="1576"/>
      <c r="L5" s="1582"/>
      <c r="M5" s="1582"/>
      <c r="N5" s="1582"/>
      <c r="O5" s="1582"/>
      <c r="P5" s="1582"/>
      <c r="Q5" s="1582"/>
      <c r="R5" s="1582"/>
      <c r="S5" s="1582"/>
      <c r="T5" s="1582"/>
      <c r="U5" s="1582"/>
      <c r="V5" s="1582"/>
      <c r="W5" s="1582"/>
      <c r="Z5" s="258"/>
      <c r="AB5" s="258"/>
    </row>
    <row r="6" spans="2:28" ht="27" customHeight="1">
      <c r="B6" s="1583" t="s">
        <v>10523</v>
      </c>
      <c r="L6" s="1582"/>
      <c r="M6" s="1582"/>
      <c r="N6" s="1582"/>
      <c r="O6" s="1582"/>
      <c r="P6" s="1582"/>
      <c r="Q6" s="1582"/>
      <c r="R6" s="1582"/>
      <c r="S6" s="1582"/>
      <c r="T6" s="1582"/>
      <c r="U6" s="1582"/>
      <c r="V6" s="1582"/>
      <c r="W6" s="1582"/>
      <c r="Z6" s="258"/>
      <c r="AB6" s="258"/>
    </row>
    <row r="7" spans="2:28" ht="10.5" customHeight="1" thickBot="1">
      <c r="G7" s="1577"/>
      <c r="H7" s="1577"/>
      <c r="I7" s="1577"/>
      <c r="J7" s="1577"/>
      <c r="K7" s="1577"/>
      <c r="L7" s="1584"/>
      <c r="M7" s="1584"/>
      <c r="N7" s="1584"/>
      <c r="O7" s="1584"/>
      <c r="P7" s="1584"/>
      <c r="Q7" s="1584"/>
      <c r="R7" s="1584"/>
      <c r="S7" s="1584"/>
      <c r="T7" s="1584"/>
      <c r="U7" s="1584"/>
      <c r="V7" s="1584"/>
      <c r="W7" s="1585"/>
      <c r="X7" s="1557"/>
      <c r="Y7" s="1557"/>
      <c r="Z7" s="258"/>
      <c r="AB7" s="258"/>
    </row>
    <row r="8" spans="2:28" ht="42" customHeight="1" thickTop="1">
      <c r="B8" s="1586" t="s">
        <v>10524</v>
      </c>
      <c r="C8" s="1587" t="s">
        <v>10525</v>
      </c>
      <c r="G8" s="1577"/>
      <c r="H8" s="1577"/>
      <c r="I8" s="1577"/>
      <c r="J8" s="1577"/>
      <c r="K8" s="1577"/>
      <c r="L8" s="1584"/>
      <c r="M8" s="1584"/>
      <c r="N8" s="1584"/>
      <c r="O8" s="1584"/>
      <c r="P8" s="1584"/>
      <c r="Q8" s="1584"/>
      <c r="R8" s="1584"/>
      <c r="S8" s="1584"/>
      <c r="T8" s="1584"/>
      <c r="U8" s="1584"/>
      <c r="V8" s="1584"/>
      <c r="W8" s="1585"/>
      <c r="X8" s="1557"/>
      <c r="Y8" s="1557"/>
      <c r="Z8" s="258"/>
      <c r="AB8" s="258"/>
    </row>
    <row r="9" spans="2:28" ht="26.25" thickBot="1">
      <c r="B9" s="1588" t="s">
        <v>10526</v>
      </c>
      <c r="C9" s="1589">
        <v>168.87200000000001</v>
      </c>
      <c r="D9" s="1590"/>
      <c r="E9" s="1590"/>
      <c r="F9" s="1590"/>
      <c r="G9" s="1577"/>
      <c r="H9" s="1577"/>
      <c r="I9" s="1577"/>
      <c r="J9" s="1577"/>
      <c r="K9" s="1577"/>
      <c r="L9" s="1584"/>
      <c r="M9" s="1584"/>
      <c r="N9" s="1584"/>
      <c r="O9" s="1584"/>
      <c r="P9" s="1584"/>
      <c r="Q9" s="1584"/>
      <c r="R9" s="1584"/>
      <c r="S9" s="1584"/>
      <c r="T9" s="1584"/>
      <c r="U9" s="1584"/>
      <c r="V9" s="1584"/>
      <c r="W9" s="1582"/>
      <c r="Z9" s="258"/>
      <c r="AA9" s="1319">
        <f>IF( SUM( AC9:AC9 ) = 0, 0, $S$6 )</f>
        <v>0</v>
      </c>
      <c r="AB9" s="258"/>
    </row>
    <row r="10" spans="2:28" ht="8.25" customHeight="1" thickTop="1" thickBot="1">
      <c r="B10" s="1590"/>
      <c r="D10" s="1590"/>
      <c r="E10" s="1590"/>
      <c r="F10" s="1590"/>
      <c r="G10" s="1577"/>
      <c r="H10" s="1577"/>
      <c r="I10" s="1577"/>
      <c r="J10" s="1577"/>
      <c r="K10" s="1577"/>
      <c r="L10" s="1584"/>
      <c r="M10" s="1584"/>
      <c r="N10" s="1584"/>
      <c r="O10" s="1584"/>
      <c r="P10" s="1584"/>
      <c r="Q10" s="1584"/>
      <c r="R10" s="1584"/>
      <c r="S10" s="1584"/>
      <c r="T10" s="1584"/>
      <c r="U10" s="1584"/>
      <c r="V10" s="1584"/>
      <c r="W10" s="1582"/>
      <c r="Z10" s="258"/>
      <c r="AA10" s="1319">
        <f xml:space="preserve"> IF( SUM( AC10:AC10 ) = 0, 0,#REF! )</f>
        <v>0</v>
      </c>
      <c r="AB10" s="258"/>
    </row>
    <row r="11" spans="2:28" ht="20.25" customHeight="1" thickTop="1" thickBot="1">
      <c r="C11" s="1577"/>
      <c r="D11" s="1577"/>
      <c r="E11" s="1577"/>
      <c r="F11" s="1577"/>
      <c r="G11" s="1577"/>
      <c r="H11" s="1577"/>
      <c r="I11" s="2963" t="s">
        <v>9845</v>
      </c>
      <c r="J11" s="2964"/>
      <c r="K11" s="1577"/>
      <c r="L11" s="2965" t="s">
        <v>9846</v>
      </c>
      <c r="M11" s="2966"/>
      <c r="N11" s="1584"/>
      <c r="O11" s="2965" t="s">
        <v>9847</v>
      </c>
      <c r="P11" s="2966"/>
      <c r="Q11" s="1584"/>
      <c r="R11" s="2965" t="s">
        <v>9848</v>
      </c>
      <c r="S11" s="2966"/>
      <c r="T11" s="1584"/>
      <c r="U11" s="2965" t="s">
        <v>10527</v>
      </c>
      <c r="V11" s="2966"/>
      <c r="W11" s="1582"/>
      <c r="Z11" s="258"/>
      <c r="AA11" s="1319">
        <f xml:space="preserve"> IF( SUM( AC11:AE11 ) = 0, 0,#REF! )</f>
        <v>0</v>
      </c>
      <c r="AB11" s="258"/>
    </row>
    <row r="12" spans="2:28" ht="52.5" customHeight="1" thickTop="1" thickBot="1">
      <c r="C12" s="1591" t="s">
        <v>2</v>
      </c>
      <c r="D12" s="1592" t="s">
        <v>10528</v>
      </c>
      <c r="E12" s="1592" t="s">
        <v>678</v>
      </c>
      <c r="F12" s="1592" t="s">
        <v>10481</v>
      </c>
      <c r="G12" s="1593" t="s">
        <v>10529</v>
      </c>
      <c r="H12" s="1577"/>
      <c r="I12" s="1594" t="s">
        <v>10530</v>
      </c>
      <c r="J12" s="1595" t="s">
        <v>10531</v>
      </c>
      <c r="K12" s="1577"/>
      <c r="L12" s="1596" t="s">
        <v>10530</v>
      </c>
      <c r="M12" s="1597" t="s">
        <v>10531</v>
      </c>
      <c r="N12" s="1584"/>
      <c r="O12" s="1596" t="s">
        <v>10530</v>
      </c>
      <c r="P12" s="1597" t="s">
        <v>10531</v>
      </c>
      <c r="Q12" s="1584"/>
      <c r="R12" s="1596" t="s">
        <v>10530</v>
      </c>
      <c r="S12" s="1597" t="s">
        <v>10531</v>
      </c>
      <c r="T12" s="1584"/>
      <c r="U12" s="1596" t="s">
        <v>10530</v>
      </c>
      <c r="V12" s="1597" t="s">
        <v>10531</v>
      </c>
      <c r="W12" s="1582"/>
      <c r="X12" s="1598" t="s">
        <v>6034</v>
      </c>
      <c r="Z12" s="258"/>
      <c r="AA12" s="1319">
        <f>IF( SUM( AC12:AC12 ) = 0, 0, $S$6 )</f>
        <v>0</v>
      </c>
      <c r="AB12" s="258"/>
    </row>
    <row r="13" spans="2:28" ht="26.25" thickTop="1">
      <c r="B13" s="1599" t="s">
        <v>10532</v>
      </c>
      <c r="C13" s="1600" t="s">
        <v>10533</v>
      </c>
      <c r="D13" s="1601">
        <f>150+5.874</f>
        <v>155.874</v>
      </c>
      <c r="E13" s="1600" t="s">
        <v>1090</v>
      </c>
      <c r="F13" s="1600">
        <v>0</v>
      </c>
      <c r="G13" s="1602">
        <v>48</v>
      </c>
      <c r="H13" s="1577"/>
      <c r="I13" s="2539">
        <v>0</v>
      </c>
      <c r="J13" s="1603">
        <f t="shared" ref="J13:J21" si="0">IFERROR(I13/$G13,0)</f>
        <v>0</v>
      </c>
      <c r="K13" s="1577"/>
      <c r="L13" s="1604">
        <v>0</v>
      </c>
      <c r="M13" s="1605">
        <f>L13/$G13</f>
        <v>0</v>
      </c>
      <c r="N13" s="1584"/>
      <c r="O13" s="1604">
        <v>0</v>
      </c>
      <c r="P13" s="1605">
        <f>O13/$G13</f>
        <v>0</v>
      </c>
      <c r="Q13" s="1584"/>
      <c r="R13" s="1604">
        <v>0</v>
      </c>
      <c r="S13" s="1605">
        <f>R13/$G13</f>
        <v>0</v>
      </c>
      <c r="T13" s="1584"/>
      <c r="U13" s="1604"/>
      <c r="V13" s="1605"/>
      <c r="W13" s="1582"/>
      <c r="X13" s="1606" t="s">
        <v>10534</v>
      </c>
      <c r="Z13" s="258"/>
      <c r="AA13" s="1319">
        <f>IF( SUM( AC13:AC13 ) = 0, 0, $S$6 )</f>
        <v>0</v>
      </c>
      <c r="AB13" s="258"/>
    </row>
    <row r="14" spans="2:28" ht="25.5">
      <c r="B14" s="1607" t="s">
        <v>10535</v>
      </c>
      <c r="C14" s="1608" t="s">
        <v>10536</v>
      </c>
      <c r="D14" s="1609">
        <f>3188*220/1000000</f>
        <v>0.70135999999999998</v>
      </c>
      <c r="E14" s="1608" t="s">
        <v>1090</v>
      </c>
      <c r="F14" s="1608">
        <v>0</v>
      </c>
      <c r="G14" s="1610">
        <v>220</v>
      </c>
      <c r="H14" s="1577"/>
      <c r="I14" s="2540">
        <v>0</v>
      </c>
      <c r="J14" s="1611">
        <f t="shared" si="0"/>
        <v>0</v>
      </c>
      <c r="K14" s="1577"/>
      <c r="L14" s="1612">
        <v>0</v>
      </c>
      <c r="M14" s="1613">
        <f>L14/$G14</f>
        <v>0</v>
      </c>
      <c r="N14" s="1584"/>
      <c r="O14" s="1612">
        <v>0</v>
      </c>
      <c r="P14" s="1613">
        <f>O14/$G14</f>
        <v>0</v>
      </c>
      <c r="Q14" s="1584"/>
      <c r="R14" s="1612">
        <v>0</v>
      </c>
      <c r="S14" s="1613">
        <f>R14/$G14</f>
        <v>0</v>
      </c>
      <c r="T14" s="1584"/>
      <c r="U14" s="1612"/>
      <c r="V14" s="1613"/>
      <c r="W14" s="1582"/>
      <c r="X14" s="1614" t="s">
        <v>10537</v>
      </c>
      <c r="Z14" s="258"/>
      <c r="AA14" s="1319">
        <f>IF( SUM( AC14:AC14 ) = 0, 0, $S$6 )</f>
        <v>0</v>
      </c>
      <c r="AB14" s="258"/>
    </row>
    <row r="15" spans="2:28" ht="25.5">
      <c r="B15" s="1607" t="s">
        <v>10538</v>
      </c>
      <c r="C15" s="1608" t="s">
        <v>10539</v>
      </c>
      <c r="D15" s="1609">
        <f>2978*120/1000000</f>
        <v>0.35736000000000001</v>
      </c>
      <c r="E15" s="1608" t="s">
        <v>1090</v>
      </c>
      <c r="F15" s="1608">
        <v>0</v>
      </c>
      <c r="G15" s="1610">
        <v>120</v>
      </c>
      <c r="H15" s="1577"/>
      <c r="I15" s="2540">
        <v>0</v>
      </c>
      <c r="J15" s="1611">
        <f t="shared" si="0"/>
        <v>0</v>
      </c>
      <c r="K15" s="1577"/>
      <c r="L15" s="1612">
        <v>0</v>
      </c>
      <c r="M15" s="1613">
        <f t="shared" ref="M15:M20" si="1">L15/$G15</f>
        <v>0</v>
      </c>
      <c r="N15" s="1584"/>
      <c r="O15" s="1612">
        <v>0</v>
      </c>
      <c r="P15" s="1613">
        <f t="shared" ref="P15:P20" si="2">O15/$G15</f>
        <v>0</v>
      </c>
      <c r="Q15" s="1584"/>
      <c r="R15" s="1612">
        <v>0</v>
      </c>
      <c r="S15" s="1613">
        <f t="shared" ref="S15:S20" si="3">R15/$G15</f>
        <v>0</v>
      </c>
      <c r="T15" s="1584"/>
      <c r="U15" s="1612"/>
      <c r="V15" s="1613"/>
      <c r="W15" s="1582"/>
      <c r="X15" s="1614" t="s">
        <v>10540</v>
      </c>
      <c r="Z15" s="258"/>
      <c r="AA15" s="1319">
        <f xml:space="preserve"> IF( SUM( AC15:AE15 ) = 0, 0,#REF! )</f>
        <v>0</v>
      </c>
      <c r="AB15" s="258"/>
    </row>
    <row r="16" spans="2:28" ht="25.5">
      <c r="B16" s="1607" t="s">
        <v>10541</v>
      </c>
      <c r="C16" s="1608" t="s">
        <v>10542</v>
      </c>
      <c r="D16" s="1609">
        <f>8590*92/1000000</f>
        <v>0.79027999999999998</v>
      </c>
      <c r="E16" s="1608" t="s">
        <v>1090</v>
      </c>
      <c r="F16" s="1608">
        <v>0</v>
      </c>
      <c r="G16" s="1610">
        <v>92</v>
      </c>
      <c r="H16" s="1577"/>
      <c r="I16" s="2540">
        <v>0</v>
      </c>
      <c r="J16" s="1611">
        <f t="shared" si="0"/>
        <v>0</v>
      </c>
      <c r="K16" s="1577"/>
      <c r="L16" s="1612">
        <v>0</v>
      </c>
      <c r="M16" s="1613">
        <f t="shared" si="1"/>
        <v>0</v>
      </c>
      <c r="N16" s="1584"/>
      <c r="O16" s="1612">
        <v>0</v>
      </c>
      <c r="P16" s="1613">
        <f t="shared" si="2"/>
        <v>0</v>
      </c>
      <c r="Q16" s="1584"/>
      <c r="R16" s="1612">
        <v>0</v>
      </c>
      <c r="S16" s="1613">
        <f t="shared" si="3"/>
        <v>0</v>
      </c>
      <c r="T16" s="1584"/>
      <c r="U16" s="1612"/>
      <c r="V16" s="1613"/>
      <c r="W16" s="1582"/>
      <c r="X16" s="1614" t="s">
        <v>10543</v>
      </c>
      <c r="Z16" s="258"/>
      <c r="AA16" s="1319">
        <f xml:space="preserve"> IF( SUM( AC16:AE16 ) = 0, 0,#REF! )</f>
        <v>0</v>
      </c>
      <c r="AB16" s="258"/>
    </row>
    <row r="17" spans="2:28" ht="25.5">
      <c r="B17" s="1607" t="s">
        <v>10544</v>
      </c>
      <c r="C17" s="1608" t="s">
        <v>10545</v>
      </c>
      <c r="D17" s="1609">
        <f>91590*30/1000000</f>
        <v>2.7477</v>
      </c>
      <c r="E17" s="1608" t="s">
        <v>1090</v>
      </c>
      <c r="F17" s="1608">
        <v>0</v>
      </c>
      <c r="G17" s="1610">
        <v>30</v>
      </c>
      <c r="H17" s="1577"/>
      <c r="I17" s="2540">
        <v>0</v>
      </c>
      <c r="J17" s="1611">
        <f t="shared" si="0"/>
        <v>0</v>
      </c>
      <c r="K17" s="1577"/>
      <c r="L17" s="1612">
        <v>0</v>
      </c>
      <c r="M17" s="1613">
        <f t="shared" si="1"/>
        <v>0</v>
      </c>
      <c r="N17" s="1584"/>
      <c r="O17" s="1612">
        <v>0</v>
      </c>
      <c r="P17" s="1613">
        <f t="shared" si="2"/>
        <v>0</v>
      </c>
      <c r="Q17" s="1584"/>
      <c r="R17" s="1612">
        <v>0</v>
      </c>
      <c r="S17" s="1613">
        <f t="shared" si="3"/>
        <v>0</v>
      </c>
      <c r="T17" s="1584"/>
      <c r="U17" s="1612"/>
      <c r="V17" s="1613"/>
      <c r="W17" s="1582"/>
      <c r="X17" s="1614" t="s">
        <v>10546</v>
      </c>
      <c r="Z17" s="258"/>
      <c r="AA17" s="1319"/>
      <c r="AB17" s="258"/>
    </row>
    <row r="18" spans="2:28" ht="25.5">
      <c r="B18" s="1607" t="s">
        <v>10547</v>
      </c>
      <c r="C18" s="1608" t="s">
        <v>10548</v>
      </c>
      <c r="D18" s="1609">
        <f>0.05*100</f>
        <v>5</v>
      </c>
      <c r="E18" s="1608" t="s">
        <v>1090</v>
      </c>
      <c r="F18" s="1608">
        <v>0</v>
      </c>
      <c r="G18" s="1610">
        <v>100</v>
      </c>
      <c r="H18" s="1577"/>
      <c r="I18" s="2540">
        <v>0</v>
      </c>
      <c r="J18" s="1611">
        <f t="shared" si="0"/>
        <v>0</v>
      </c>
      <c r="K18" s="1577"/>
      <c r="L18" s="1612">
        <v>0</v>
      </c>
      <c r="M18" s="1613">
        <f t="shared" si="1"/>
        <v>0</v>
      </c>
      <c r="N18" s="1584"/>
      <c r="O18" s="1612">
        <v>0</v>
      </c>
      <c r="P18" s="1613">
        <f t="shared" si="2"/>
        <v>0</v>
      </c>
      <c r="Q18" s="1584"/>
      <c r="R18" s="1612">
        <v>0</v>
      </c>
      <c r="S18" s="1613">
        <f t="shared" si="3"/>
        <v>0</v>
      </c>
      <c r="T18" s="1584"/>
      <c r="U18" s="1612"/>
      <c r="V18" s="1613"/>
      <c r="W18" s="1582"/>
      <c r="X18" s="1614" t="s">
        <v>10549</v>
      </c>
      <c r="Z18" s="258"/>
      <c r="AA18" s="1319"/>
      <c r="AB18" s="258"/>
    </row>
    <row r="19" spans="2:28" ht="25.5">
      <c r="B19" s="1607" t="s">
        <v>10550</v>
      </c>
      <c r="C19" s="1608" t="s">
        <v>10551</v>
      </c>
      <c r="D19" s="1609">
        <f>0.02*25</f>
        <v>0.5</v>
      </c>
      <c r="E19" s="1608" t="s">
        <v>1090</v>
      </c>
      <c r="F19" s="1608">
        <v>0</v>
      </c>
      <c r="G19" s="1610">
        <v>25</v>
      </c>
      <c r="H19" s="1577"/>
      <c r="I19" s="2540">
        <v>0</v>
      </c>
      <c r="J19" s="1611">
        <f t="shared" si="0"/>
        <v>0</v>
      </c>
      <c r="K19" s="1577"/>
      <c r="L19" s="1612">
        <v>0</v>
      </c>
      <c r="M19" s="1613">
        <f t="shared" si="1"/>
        <v>0</v>
      </c>
      <c r="N19" s="1584"/>
      <c r="O19" s="1612">
        <v>0</v>
      </c>
      <c r="P19" s="1613">
        <f t="shared" si="2"/>
        <v>0</v>
      </c>
      <c r="Q19" s="1584"/>
      <c r="R19" s="1612">
        <v>0</v>
      </c>
      <c r="S19" s="1613">
        <f t="shared" si="3"/>
        <v>0</v>
      </c>
      <c r="T19" s="1584"/>
      <c r="U19" s="1612"/>
      <c r="V19" s="1613"/>
      <c r="W19" s="1582"/>
      <c r="X19" s="1614" t="s">
        <v>10552</v>
      </c>
      <c r="Z19" s="258"/>
      <c r="AA19" s="1319"/>
      <c r="AB19" s="258"/>
    </row>
    <row r="20" spans="2:28" ht="25.5">
      <c r="B20" s="1607" t="s">
        <v>10553</v>
      </c>
      <c r="C20" s="1608" t="s">
        <v>10554</v>
      </c>
      <c r="D20" s="1609">
        <f>1.25*2</f>
        <v>2.5</v>
      </c>
      <c r="E20" s="1608" t="s">
        <v>1090</v>
      </c>
      <c r="F20" s="1608">
        <v>0</v>
      </c>
      <c r="G20" s="1610">
        <v>2</v>
      </c>
      <c r="H20" s="1577"/>
      <c r="I20" s="2540">
        <v>0</v>
      </c>
      <c r="J20" s="1611">
        <f t="shared" si="0"/>
        <v>0</v>
      </c>
      <c r="K20" s="1577"/>
      <c r="L20" s="1612">
        <v>0</v>
      </c>
      <c r="M20" s="1613">
        <f t="shared" si="1"/>
        <v>0</v>
      </c>
      <c r="N20" s="1584"/>
      <c r="O20" s="1612">
        <v>0</v>
      </c>
      <c r="P20" s="1613">
        <f t="shared" si="2"/>
        <v>0</v>
      </c>
      <c r="Q20" s="1584"/>
      <c r="R20" s="1612">
        <v>0</v>
      </c>
      <c r="S20" s="1613">
        <f t="shared" si="3"/>
        <v>0</v>
      </c>
      <c r="T20" s="1584"/>
      <c r="U20" s="1612"/>
      <c r="V20" s="1613"/>
      <c r="W20" s="1582"/>
      <c r="X20" s="1614" t="s">
        <v>10555</v>
      </c>
      <c r="Z20" s="258"/>
      <c r="AA20" s="1319"/>
      <c r="AB20" s="258"/>
    </row>
    <row r="21" spans="2:28" ht="19.5" thickBot="1">
      <c r="B21" s="1588" t="s">
        <v>10556</v>
      </c>
      <c r="C21" s="1615" t="s">
        <v>10557</v>
      </c>
      <c r="D21" s="1616">
        <v>0.4</v>
      </c>
      <c r="E21" s="1615" t="s">
        <v>1090</v>
      </c>
      <c r="F21" s="1615">
        <v>0</v>
      </c>
      <c r="G21" s="1589">
        <v>1</v>
      </c>
      <c r="H21" s="1577"/>
      <c r="I21" s="2541">
        <v>0</v>
      </c>
      <c r="J21" s="1617">
        <f t="shared" si="0"/>
        <v>0</v>
      </c>
      <c r="K21" s="1577"/>
      <c r="L21" s="1618">
        <v>0</v>
      </c>
      <c r="M21" s="1619">
        <f>L21/$G21</f>
        <v>0</v>
      </c>
      <c r="N21" s="1584"/>
      <c r="O21" s="1618">
        <v>0</v>
      </c>
      <c r="P21" s="1619">
        <f>O21/$G21</f>
        <v>0</v>
      </c>
      <c r="Q21" s="1584"/>
      <c r="R21" s="1618">
        <v>0</v>
      </c>
      <c r="S21" s="1619">
        <f>R21/$G21</f>
        <v>0</v>
      </c>
      <c r="T21" s="1584"/>
      <c r="U21" s="1618"/>
      <c r="V21" s="1619"/>
      <c r="W21" s="1582"/>
      <c r="X21" s="1620" t="s">
        <v>10558</v>
      </c>
      <c r="Z21" s="258"/>
      <c r="AA21" s="1465"/>
      <c r="AB21" s="258"/>
    </row>
    <row r="22" spans="2:28" ht="19.5" thickTop="1">
      <c r="H22" s="1577"/>
      <c r="K22" s="1577"/>
      <c r="L22" s="1582"/>
      <c r="M22" s="1582"/>
      <c r="N22" s="1584"/>
      <c r="O22" s="1582"/>
      <c r="P22" s="1582"/>
      <c r="Q22" s="1584"/>
      <c r="R22" s="1582"/>
      <c r="S22" s="1582"/>
      <c r="T22" s="1584"/>
      <c r="U22" s="1582"/>
      <c r="V22" s="1582"/>
      <c r="W22" s="1582"/>
      <c r="Z22" s="258"/>
      <c r="AA22" s="1319">
        <f t="shared" ref="AA22:AA36" si="4">IF( SUM( AC22:AE22 ) = 0, 0, $S$6 )</f>
        <v>0</v>
      </c>
      <c r="AB22" s="258"/>
    </row>
    <row r="23" spans="2:28" ht="5.25" customHeight="1" thickBot="1">
      <c r="D23" s="1506"/>
      <c r="L23" s="1582"/>
      <c r="M23" s="1582"/>
      <c r="N23" s="1582"/>
      <c r="O23" s="1582"/>
      <c r="P23" s="1582"/>
      <c r="Q23" s="1582"/>
      <c r="R23" s="1582"/>
      <c r="S23" s="1582"/>
      <c r="T23" s="1582"/>
      <c r="U23" s="1582"/>
      <c r="V23" s="1582"/>
      <c r="W23" s="1582"/>
      <c r="Z23" s="258"/>
      <c r="AA23" s="1319">
        <f t="shared" si="4"/>
        <v>0</v>
      </c>
      <c r="AB23" s="258"/>
    </row>
    <row r="24" spans="2:28" ht="19.5" thickTop="1">
      <c r="B24" s="1621" t="s">
        <v>10559</v>
      </c>
      <c r="C24" s="1622" t="s">
        <v>10525</v>
      </c>
      <c r="G24" s="1577"/>
      <c r="H24" s="1577"/>
      <c r="I24" s="1577"/>
      <c r="J24" s="1577"/>
      <c r="K24" s="1577"/>
      <c r="L24" s="1584"/>
      <c r="M24" s="1582"/>
      <c r="N24" s="1584"/>
      <c r="O24" s="1584"/>
      <c r="P24" s="1582"/>
      <c r="Q24" s="1584"/>
      <c r="R24" s="1584"/>
      <c r="S24" s="1582"/>
      <c r="T24" s="1584"/>
      <c r="U24" s="1584"/>
      <c r="V24" s="1582"/>
      <c r="W24" s="1582"/>
      <c r="Y24" s="1577"/>
      <c r="Z24" s="258"/>
      <c r="AA24" s="1319">
        <f t="shared" si="4"/>
        <v>0</v>
      </c>
      <c r="AB24" s="258"/>
    </row>
    <row r="25" spans="2:28" ht="26.25" thickBot="1">
      <c r="B25" s="1623" t="s">
        <v>10560</v>
      </c>
      <c r="C25" s="1581">
        <v>75.674999999999997</v>
      </c>
      <c r="D25" s="1590"/>
      <c r="E25" s="1590"/>
      <c r="F25" s="1590"/>
      <c r="G25" s="1577"/>
      <c r="H25" s="1577"/>
      <c r="I25" s="1577"/>
      <c r="J25" s="1577"/>
      <c r="K25" s="1577"/>
      <c r="L25" s="1584"/>
      <c r="M25" s="1582"/>
      <c r="N25" s="1584"/>
      <c r="O25" s="1584"/>
      <c r="P25" s="1582"/>
      <c r="Q25" s="1584"/>
      <c r="R25" s="1584"/>
      <c r="S25" s="1582"/>
      <c r="T25" s="1584"/>
      <c r="U25" s="1584"/>
      <c r="V25" s="1582"/>
      <c r="W25" s="1582"/>
      <c r="Y25" s="1577"/>
      <c r="Z25" s="258"/>
      <c r="AA25" s="1319">
        <f t="shared" si="4"/>
        <v>0</v>
      </c>
      <c r="AB25" s="258"/>
    </row>
    <row r="26" spans="2:28" ht="20.25" thickTop="1" thickBot="1">
      <c r="B26" s="1590"/>
      <c r="D26" s="1590"/>
      <c r="E26" s="1590"/>
      <c r="F26" s="1590"/>
      <c r="G26" s="1577"/>
      <c r="H26" s="1577"/>
      <c r="I26" s="2959" t="s">
        <v>9845</v>
      </c>
      <c r="J26" s="2960"/>
      <c r="K26" s="1577"/>
      <c r="L26" s="2961" t="s">
        <v>9846</v>
      </c>
      <c r="M26" s="2962"/>
      <c r="N26" s="1584"/>
      <c r="O26" s="2961" t="s">
        <v>9847</v>
      </c>
      <c r="P26" s="2962"/>
      <c r="Q26" s="1584"/>
      <c r="R26" s="2961" t="s">
        <v>9848</v>
      </c>
      <c r="S26" s="2962"/>
      <c r="T26" s="1584"/>
      <c r="U26" s="2961" t="s">
        <v>10527</v>
      </c>
      <c r="V26" s="2962"/>
      <c r="W26" s="1582"/>
      <c r="Y26" s="1577"/>
      <c r="Z26" s="258"/>
      <c r="AA26" s="1319">
        <f t="shared" si="4"/>
        <v>0</v>
      </c>
      <c r="AB26" s="258"/>
    </row>
    <row r="27" spans="2:28" ht="39.75" thickTop="1" thickBot="1">
      <c r="C27" s="1573" t="s">
        <v>2</v>
      </c>
      <c r="D27" s="1560" t="s">
        <v>10528</v>
      </c>
      <c r="E27" s="1560" t="s">
        <v>678</v>
      </c>
      <c r="F27" s="1560" t="s">
        <v>10481</v>
      </c>
      <c r="G27" s="1561" t="s">
        <v>10529</v>
      </c>
      <c r="H27" s="1577"/>
      <c r="I27" s="1624" t="s">
        <v>10530</v>
      </c>
      <c r="J27" s="1578" t="s">
        <v>10531</v>
      </c>
      <c r="K27" s="1577"/>
      <c r="L27" s="1625" t="s">
        <v>10530</v>
      </c>
      <c r="M27" s="1626" t="s">
        <v>10531</v>
      </c>
      <c r="N27" s="1584"/>
      <c r="O27" s="1625" t="s">
        <v>10530</v>
      </c>
      <c r="P27" s="1626" t="s">
        <v>10531</v>
      </c>
      <c r="Q27" s="1584"/>
      <c r="R27" s="1625" t="s">
        <v>10530</v>
      </c>
      <c r="S27" s="1626" t="s">
        <v>10531</v>
      </c>
      <c r="T27" s="1584"/>
      <c r="U27" s="1625" t="s">
        <v>10530</v>
      </c>
      <c r="V27" s="1626" t="s">
        <v>10531</v>
      </c>
      <c r="W27" s="1582"/>
      <c r="X27" s="1627" t="s">
        <v>6034</v>
      </c>
      <c r="Z27" s="258"/>
      <c r="AA27" s="1319">
        <f t="shared" si="4"/>
        <v>0</v>
      </c>
      <c r="AB27" s="258"/>
    </row>
    <row r="28" spans="2:28" ht="39.75" thickTop="1" thickBot="1">
      <c r="B28" s="1628" t="s">
        <v>10532</v>
      </c>
      <c r="C28" s="1563" t="s">
        <v>10561</v>
      </c>
      <c r="D28" s="1563">
        <v>75.674999999999997</v>
      </c>
      <c r="E28" s="1563" t="s">
        <v>11000</v>
      </c>
      <c r="F28" s="1563">
        <v>0</v>
      </c>
      <c r="G28" s="1629">
        <v>58000</v>
      </c>
      <c r="H28" s="1577"/>
      <c r="I28" s="2542">
        <v>0</v>
      </c>
      <c r="J28" s="1630">
        <f>IFERROR(I28/$G28,0)</f>
        <v>0</v>
      </c>
      <c r="K28" s="1577"/>
      <c r="L28" s="1631">
        <v>0</v>
      </c>
      <c r="M28" s="1632">
        <f>L28/$G28</f>
        <v>0</v>
      </c>
      <c r="N28" s="1584"/>
      <c r="O28" s="1631">
        <v>0</v>
      </c>
      <c r="P28" s="1632">
        <f>O28/$G28</f>
        <v>0</v>
      </c>
      <c r="Q28" s="1584"/>
      <c r="R28" s="1631">
        <v>0</v>
      </c>
      <c r="S28" s="1632">
        <f>R28/$G28</f>
        <v>0</v>
      </c>
      <c r="T28" s="1584"/>
      <c r="U28" s="1631"/>
      <c r="V28" s="1632"/>
      <c r="W28" s="1582"/>
      <c r="X28" s="1633" t="s">
        <v>10562</v>
      </c>
      <c r="Z28" s="258"/>
      <c r="AA28" s="1319">
        <f t="shared" si="4"/>
        <v>0</v>
      </c>
      <c r="AB28" s="258"/>
    </row>
    <row r="29" spans="2:28" ht="15" thickTop="1">
      <c r="L29" s="1582"/>
      <c r="M29" s="1582"/>
      <c r="N29" s="1582"/>
      <c r="O29" s="1582"/>
      <c r="P29" s="1582"/>
      <c r="Q29" s="1582"/>
      <c r="R29" s="1582"/>
      <c r="S29" s="1582"/>
      <c r="T29" s="1582"/>
      <c r="U29" s="1582"/>
      <c r="V29" s="1582"/>
      <c r="W29" s="1582"/>
      <c r="Z29" s="258"/>
      <c r="AA29" s="1319">
        <f t="shared" si="4"/>
        <v>0</v>
      </c>
      <c r="AB29" s="258"/>
    </row>
    <row r="30" spans="2:28">
      <c r="L30" s="1582"/>
      <c r="M30" s="1582"/>
      <c r="N30" s="1582"/>
      <c r="O30" s="1582"/>
      <c r="P30" s="1582"/>
      <c r="Q30" s="1582"/>
      <c r="R30" s="1582"/>
      <c r="S30" s="1582"/>
      <c r="T30" s="1582"/>
      <c r="U30" s="1582"/>
      <c r="V30" s="1582"/>
      <c r="W30" s="1582"/>
      <c r="Z30" s="258"/>
      <c r="AA30" s="1319">
        <f t="shared" si="4"/>
        <v>0</v>
      </c>
      <c r="AB30" s="258"/>
    </row>
    <row r="31" spans="2:28">
      <c r="C31" s="272"/>
      <c r="L31" s="1582"/>
      <c r="M31" s="1582"/>
      <c r="N31" s="1582"/>
      <c r="O31" s="1582"/>
      <c r="P31" s="1582"/>
      <c r="Q31" s="1582"/>
      <c r="R31" s="1582"/>
      <c r="S31" s="1582"/>
      <c r="T31" s="1582"/>
      <c r="U31" s="1582"/>
      <c r="V31" s="1582"/>
      <c r="W31" s="1582"/>
      <c r="Z31" s="258"/>
      <c r="AA31" s="1319">
        <f t="shared" si="4"/>
        <v>0</v>
      </c>
      <c r="AB31" s="258"/>
    </row>
    <row r="32" spans="2:28" ht="15" thickBot="1">
      <c r="L32" s="1582"/>
      <c r="M32" s="1582"/>
      <c r="N32" s="1582"/>
      <c r="O32" s="1582"/>
      <c r="P32" s="1582"/>
      <c r="Q32" s="1582"/>
      <c r="R32" s="1582"/>
      <c r="S32" s="1582"/>
      <c r="T32" s="1582"/>
      <c r="U32" s="1582"/>
      <c r="V32" s="1582"/>
      <c r="W32" s="1582"/>
      <c r="Z32" s="258"/>
      <c r="AA32" s="1319">
        <f t="shared" si="4"/>
        <v>0</v>
      </c>
      <c r="AB32" s="258"/>
    </row>
    <row r="33" spans="2:28" ht="19.5" thickTop="1">
      <c r="B33" s="1621" t="s">
        <v>10563</v>
      </c>
      <c r="C33" s="1622" t="s">
        <v>10525</v>
      </c>
      <c r="G33" s="1577"/>
      <c r="H33" s="1577"/>
      <c r="I33" s="1577"/>
      <c r="J33" s="1577"/>
      <c r="K33" s="1577"/>
      <c r="L33" s="1584"/>
      <c r="M33" s="1582"/>
      <c r="N33" s="1584"/>
      <c r="O33" s="1584"/>
      <c r="P33" s="1582"/>
      <c r="Q33" s="1584"/>
      <c r="R33" s="1584"/>
      <c r="S33" s="1582"/>
      <c r="T33" s="1584"/>
      <c r="U33" s="1584"/>
      <c r="V33" s="1582"/>
      <c r="W33" s="1582"/>
      <c r="Z33" s="258"/>
      <c r="AA33" s="1319">
        <f t="shared" si="4"/>
        <v>0</v>
      </c>
      <c r="AB33" s="258"/>
    </row>
    <row r="34" spans="2:28" ht="19.5" thickBot="1">
      <c r="B34" s="1623" t="s">
        <v>10564</v>
      </c>
      <c r="C34" s="1581">
        <v>78.483999999999995</v>
      </c>
      <c r="D34" s="1590"/>
      <c r="E34" s="1590"/>
      <c r="F34" s="1590"/>
      <c r="G34" s="1577"/>
      <c r="H34" s="1577"/>
      <c r="I34" s="1577"/>
      <c r="J34" s="1577"/>
      <c r="K34" s="1577"/>
      <c r="L34" s="1584"/>
      <c r="M34" s="1582"/>
      <c r="N34" s="1584"/>
      <c r="O34" s="1584"/>
      <c r="P34" s="1582"/>
      <c r="Q34" s="1584"/>
      <c r="R34" s="1584"/>
      <c r="S34" s="1582"/>
      <c r="T34" s="1584"/>
      <c r="U34" s="1584"/>
      <c r="V34" s="1582"/>
      <c r="W34" s="1582"/>
      <c r="Z34" s="258"/>
      <c r="AA34" s="1319">
        <f t="shared" si="4"/>
        <v>0</v>
      </c>
      <c r="AB34" s="258"/>
    </row>
    <row r="35" spans="2:28" ht="20.25" thickTop="1" thickBot="1">
      <c r="B35" s="1590"/>
      <c r="D35" s="1590"/>
      <c r="E35" s="1590"/>
      <c r="F35" s="1590"/>
      <c r="G35" s="1577"/>
      <c r="H35" s="1577"/>
      <c r="I35" s="2959" t="s">
        <v>9845</v>
      </c>
      <c r="J35" s="2960"/>
      <c r="K35" s="1577"/>
      <c r="L35" s="2961" t="s">
        <v>9846</v>
      </c>
      <c r="M35" s="2962"/>
      <c r="N35" s="1584"/>
      <c r="O35" s="2961" t="s">
        <v>9847</v>
      </c>
      <c r="P35" s="2962"/>
      <c r="Q35" s="1584"/>
      <c r="R35" s="2961" t="s">
        <v>9848</v>
      </c>
      <c r="S35" s="2962"/>
      <c r="T35" s="1584"/>
      <c r="U35" s="2961" t="s">
        <v>10527</v>
      </c>
      <c r="V35" s="2962"/>
      <c r="W35" s="1582"/>
      <c r="Z35" s="258"/>
      <c r="AA35" s="1319">
        <f t="shared" si="4"/>
        <v>0</v>
      </c>
      <c r="AB35" s="258"/>
    </row>
    <row r="36" spans="2:28" ht="39.75" thickTop="1" thickBot="1">
      <c r="C36" s="1573" t="s">
        <v>2</v>
      </c>
      <c r="D36" s="1560" t="s">
        <v>10528</v>
      </c>
      <c r="E36" s="1560" t="s">
        <v>678</v>
      </c>
      <c r="F36" s="1560" t="s">
        <v>10481</v>
      </c>
      <c r="G36" s="1561" t="s">
        <v>10529</v>
      </c>
      <c r="H36" s="1577"/>
      <c r="I36" s="1624" t="s">
        <v>10530</v>
      </c>
      <c r="J36" s="1578" t="s">
        <v>10531</v>
      </c>
      <c r="K36" s="1577"/>
      <c r="L36" s="1625" t="s">
        <v>10530</v>
      </c>
      <c r="M36" s="1626" t="s">
        <v>10531</v>
      </c>
      <c r="N36" s="1584"/>
      <c r="O36" s="1625" t="s">
        <v>10530</v>
      </c>
      <c r="P36" s="1626" t="s">
        <v>10531</v>
      </c>
      <c r="Q36" s="1584"/>
      <c r="R36" s="1625" t="s">
        <v>10530</v>
      </c>
      <c r="S36" s="1626" t="s">
        <v>10531</v>
      </c>
      <c r="T36" s="1584"/>
      <c r="U36" s="1625" t="s">
        <v>10530</v>
      </c>
      <c r="V36" s="1626" t="s">
        <v>10531</v>
      </c>
      <c r="W36" s="1582"/>
      <c r="X36" s="1627" t="s">
        <v>6034</v>
      </c>
      <c r="Z36" s="258"/>
      <c r="AA36" s="1319">
        <f t="shared" si="4"/>
        <v>0</v>
      </c>
      <c r="AB36" s="258"/>
    </row>
    <row r="37" spans="2:28" ht="26.25" thickTop="1">
      <c r="B37" s="1634" t="s">
        <v>10532</v>
      </c>
      <c r="C37" s="1567" t="s">
        <v>10565</v>
      </c>
      <c r="D37" s="1567">
        <v>17.184000000000001</v>
      </c>
      <c r="E37" s="1567" t="s">
        <v>1090</v>
      </c>
      <c r="F37" s="1567">
        <v>0</v>
      </c>
      <c r="G37" s="1579">
        <v>6</v>
      </c>
      <c r="H37" s="1577"/>
      <c r="I37" s="2543">
        <v>0</v>
      </c>
      <c r="J37" s="1635">
        <f t="shared" ref="J37:J48" si="5">IFERROR(I37/$G37,0)</f>
        <v>0</v>
      </c>
      <c r="K37" s="1636"/>
      <c r="L37" s="1637">
        <v>0</v>
      </c>
      <c r="M37" s="1638">
        <f>L37/$G37</f>
        <v>0</v>
      </c>
      <c r="N37" s="1639"/>
      <c r="O37" s="1637">
        <v>0</v>
      </c>
      <c r="P37" s="1638">
        <f>O37/$G37</f>
        <v>0</v>
      </c>
      <c r="Q37" s="1639"/>
      <c r="R37" s="1637">
        <v>0</v>
      </c>
      <c r="S37" s="1638">
        <f>R37/$G37</f>
        <v>0</v>
      </c>
      <c r="T37" s="1639"/>
      <c r="U37" s="1637"/>
      <c r="V37" s="1638"/>
      <c r="W37" s="1582"/>
      <c r="X37" s="1640" t="s">
        <v>10566</v>
      </c>
      <c r="Z37" s="258"/>
      <c r="AA37" s="1319">
        <f xml:space="preserve"> IF( SUM( AC37:AC37 ) = 0, 0,#REF! )</f>
        <v>0</v>
      </c>
      <c r="AB37" s="258"/>
    </row>
    <row r="38" spans="2:28" ht="18.75" customHeight="1">
      <c r="B38" s="1641" t="s">
        <v>10535</v>
      </c>
      <c r="C38" s="1575" t="s">
        <v>10567</v>
      </c>
      <c r="D38" s="1575">
        <v>6.9930000000000003</v>
      </c>
      <c r="E38" s="1575" t="s">
        <v>1090</v>
      </c>
      <c r="F38" s="1575">
        <v>0</v>
      </c>
      <c r="G38" s="1580">
        <v>2</v>
      </c>
      <c r="H38" s="1577"/>
      <c r="I38" s="2544">
        <v>0</v>
      </c>
      <c r="J38" s="1642">
        <f t="shared" si="5"/>
        <v>0</v>
      </c>
      <c r="K38" s="1636"/>
      <c r="L38" s="1643">
        <v>0</v>
      </c>
      <c r="M38" s="1644">
        <f>L38/$G38</f>
        <v>0</v>
      </c>
      <c r="N38" s="1639"/>
      <c r="O38" s="1643">
        <v>0</v>
      </c>
      <c r="P38" s="1644">
        <f>O38/$G38</f>
        <v>0</v>
      </c>
      <c r="Q38" s="1639"/>
      <c r="R38" s="1643">
        <v>0</v>
      </c>
      <c r="S38" s="1644">
        <f>R38/$G38</f>
        <v>0</v>
      </c>
      <c r="T38" s="1639"/>
      <c r="U38" s="1643"/>
      <c r="V38" s="1644"/>
      <c r="W38" s="1582"/>
      <c r="X38" s="1645" t="s">
        <v>10568</v>
      </c>
      <c r="Z38" s="258"/>
      <c r="AA38" s="1319">
        <f xml:space="preserve"> IF( SUM( AC38:AC38 ) = 0, 0,#REF! )</f>
        <v>0</v>
      </c>
      <c r="AB38" s="258"/>
    </row>
    <row r="39" spans="2:28" ht="25.5">
      <c r="B39" s="1641" t="s">
        <v>10538</v>
      </c>
      <c r="C39" s="1575" t="s">
        <v>10569</v>
      </c>
      <c r="D39" s="1575">
        <v>4.4710000000000001</v>
      </c>
      <c r="E39" s="1575" t="s">
        <v>1090</v>
      </c>
      <c r="F39" s="1575">
        <v>0</v>
      </c>
      <c r="G39" s="1580">
        <v>5</v>
      </c>
      <c r="H39" s="1577"/>
      <c r="I39" s="2544">
        <v>0</v>
      </c>
      <c r="J39" s="1642">
        <f t="shared" si="5"/>
        <v>0</v>
      </c>
      <c r="K39" s="1636"/>
      <c r="L39" s="1643">
        <v>0</v>
      </c>
      <c r="M39" s="1644">
        <f t="shared" ref="M39:M47" si="6">L39/$G39</f>
        <v>0</v>
      </c>
      <c r="N39" s="1639"/>
      <c r="O39" s="1643">
        <v>0</v>
      </c>
      <c r="P39" s="1644">
        <f t="shared" ref="P39:P47" si="7">O39/$G39</f>
        <v>0</v>
      </c>
      <c r="Q39" s="1639"/>
      <c r="R39" s="1643">
        <v>0</v>
      </c>
      <c r="S39" s="1644">
        <f t="shared" ref="S39:S47" si="8">R39/$G39</f>
        <v>0</v>
      </c>
      <c r="T39" s="1639"/>
      <c r="U39" s="1643"/>
      <c r="V39" s="1644"/>
      <c r="W39" s="1582"/>
      <c r="X39" s="1645" t="s">
        <v>10570</v>
      </c>
      <c r="Z39" s="258"/>
      <c r="AA39" s="1319">
        <f xml:space="preserve"> IF( SUM( AC39:AC39 ) = 0, 0,#REF! )</f>
        <v>0</v>
      </c>
      <c r="AB39" s="258"/>
    </row>
    <row r="40" spans="2:28" ht="18.75" customHeight="1">
      <c r="B40" s="1641" t="s">
        <v>10541</v>
      </c>
      <c r="C40" s="1575" t="s">
        <v>10571</v>
      </c>
      <c r="D40" s="1575">
        <v>0.86899999999999999</v>
      </c>
      <c r="E40" s="1575" t="s">
        <v>1090</v>
      </c>
      <c r="F40" s="1575">
        <v>0</v>
      </c>
      <c r="G40" s="1580">
        <v>2</v>
      </c>
      <c r="H40" s="1577"/>
      <c r="I40" s="2544">
        <v>0</v>
      </c>
      <c r="J40" s="1642">
        <f t="shared" si="5"/>
        <v>0</v>
      </c>
      <c r="K40" s="1636"/>
      <c r="L40" s="1643">
        <v>0</v>
      </c>
      <c r="M40" s="1644">
        <f t="shared" si="6"/>
        <v>0</v>
      </c>
      <c r="N40" s="1639"/>
      <c r="O40" s="1643">
        <v>0</v>
      </c>
      <c r="P40" s="1644">
        <f t="shared" si="7"/>
        <v>0</v>
      </c>
      <c r="Q40" s="1639"/>
      <c r="R40" s="1643">
        <v>0</v>
      </c>
      <c r="S40" s="1644">
        <f t="shared" si="8"/>
        <v>0</v>
      </c>
      <c r="T40" s="1639"/>
      <c r="U40" s="1643"/>
      <c r="V40" s="1644"/>
      <c r="W40" s="1582"/>
      <c r="X40" s="1645" t="s">
        <v>10572</v>
      </c>
      <c r="Z40" s="258"/>
      <c r="AA40" s="1319">
        <f xml:space="preserve"> IF( SUM( AC40:AC40 ) = 0, 0,$S$6 )</f>
        <v>0</v>
      </c>
      <c r="AB40" s="258"/>
    </row>
    <row r="41" spans="2:28" ht="25.5">
      <c r="B41" s="1641" t="s">
        <v>10544</v>
      </c>
      <c r="C41" s="1575" t="s">
        <v>10573</v>
      </c>
      <c r="D41" s="1646">
        <v>1.81</v>
      </c>
      <c r="E41" s="1575" t="s">
        <v>1090</v>
      </c>
      <c r="F41" s="1575">
        <v>0</v>
      </c>
      <c r="G41" s="1580">
        <v>5</v>
      </c>
      <c r="H41" s="1577"/>
      <c r="I41" s="2544">
        <v>0</v>
      </c>
      <c r="J41" s="1642">
        <f t="shared" si="5"/>
        <v>0</v>
      </c>
      <c r="K41" s="1636"/>
      <c r="L41" s="1643">
        <v>0</v>
      </c>
      <c r="M41" s="1644">
        <f t="shared" si="6"/>
        <v>0</v>
      </c>
      <c r="N41" s="1639"/>
      <c r="O41" s="1643">
        <v>0</v>
      </c>
      <c r="P41" s="1644">
        <f t="shared" si="7"/>
        <v>0</v>
      </c>
      <c r="Q41" s="1639"/>
      <c r="R41" s="1643">
        <v>0</v>
      </c>
      <c r="S41" s="1644">
        <f t="shared" si="8"/>
        <v>0</v>
      </c>
      <c r="T41" s="1639"/>
      <c r="U41" s="1643"/>
      <c r="V41" s="1644"/>
      <c r="W41" s="1582"/>
      <c r="X41" s="1645" t="s">
        <v>10574</v>
      </c>
      <c r="Z41" s="258"/>
      <c r="AA41" s="1319">
        <f xml:space="preserve"> IF( SUM( AC41:AC41 ) = 0, 0,#REF! )</f>
        <v>0</v>
      </c>
      <c r="AB41" s="258"/>
    </row>
    <row r="42" spans="2:28" ht="25.5" customHeight="1">
      <c r="B42" s="1641" t="s">
        <v>10547</v>
      </c>
      <c r="C42" s="1575" t="s">
        <v>10575</v>
      </c>
      <c r="D42" s="1575">
        <v>1.1379999999999999</v>
      </c>
      <c r="E42" s="1575" t="s">
        <v>1090</v>
      </c>
      <c r="F42" s="1575">
        <v>0</v>
      </c>
      <c r="G42" s="1580">
        <v>1</v>
      </c>
      <c r="H42" s="1577"/>
      <c r="I42" s="2544">
        <v>0</v>
      </c>
      <c r="J42" s="1642">
        <f t="shared" si="5"/>
        <v>0</v>
      </c>
      <c r="K42" s="1636"/>
      <c r="L42" s="1643">
        <v>0</v>
      </c>
      <c r="M42" s="1644">
        <f t="shared" si="6"/>
        <v>0</v>
      </c>
      <c r="N42" s="1639"/>
      <c r="O42" s="1643">
        <v>0</v>
      </c>
      <c r="P42" s="1644">
        <f t="shared" si="7"/>
        <v>0</v>
      </c>
      <c r="Q42" s="1639"/>
      <c r="R42" s="1643">
        <v>0</v>
      </c>
      <c r="S42" s="1644">
        <f t="shared" si="8"/>
        <v>0</v>
      </c>
      <c r="T42" s="1639"/>
      <c r="U42" s="1643"/>
      <c r="V42" s="1644"/>
      <c r="W42" s="1582"/>
      <c r="X42" s="1645" t="s">
        <v>10576</v>
      </c>
      <c r="Z42" s="258"/>
      <c r="AA42" s="1319">
        <f xml:space="preserve"> IF( SUM( AC42:AC42 ) = 0, 0,#REF! )</f>
        <v>0</v>
      </c>
      <c r="AB42" s="258"/>
    </row>
    <row r="43" spans="2:28" ht="25.5">
      <c r="B43" s="1641" t="s">
        <v>10550</v>
      </c>
      <c r="C43" s="1575" t="s">
        <v>10577</v>
      </c>
      <c r="D43" s="1575">
        <v>31.812999999999999</v>
      </c>
      <c r="E43" s="1575" t="s">
        <v>1090</v>
      </c>
      <c r="F43" s="1575">
        <v>0</v>
      </c>
      <c r="G43" s="1580">
        <v>1</v>
      </c>
      <c r="H43" s="1577"/>
      <c r="I43" s="2544">
        <v>0</v>
      </c>
      <c r="J43" s="1642">
        <f t="shared" si="5"/>
        <v>0</v>
      </c>
      <c r="K43" s="1636"/>
      <c r="L43" s="1643">
        <v>0</v>
      </c>
      <c r="M43" s="1644">
        <f t="shared" si="6"/>
        <v>0</v>
      </c>
      <c r="N43" s="1639"/>
      <c r="O43" s="1643">
        <v>0</v>
      </c>
      <c r="P43" s="1644">
        <f t="shared" si="7"/>
        <v>0</v>
      </c>
      <c r="Q43" s="1639"/>
      <c r="R43" s="1643">
        <v>0</v>
      </c>
      <c r="S43" s="1644">
        <f t="shared" si="8"/>
        <v>0</v>
      </c>
      <c r="T43" s="1639"/>
      <c r="U43" s="1643"/>
      <c r="V43" s="1644"/>
      <c r="W43" s="1582"/>
      <c r="X43" s="1645" t="s">
        <v>10578</v>
      </c>
      <c r="Z43" s="258"/>
      <c r="AA43" s="1319">
        <f xml:space="preserve"> IF( SUM( AC43:AC43 ) = 0, 0,#REF! )</f>
        <v>0</v>
      </c>
      <c r="AB43" s="258"/>
    </row>
    <row r="44" spans="2:28" ht="25.5">
      <c r="B44" s="1641" t="s">
        <v>10553</v>
      </c>
      <c r="C44" s="1575" t="s">
        <v>10579</v>
      </c>
      <c r="D44" s="1646">
        <v>5.26</v>
      </c>
      <c r="E44" s="1575" t="s">
        <v>1090</v>
      </c>
      <c r="F44" s="1575">
        <v>0</v>
      </c>
      <c r="G44" s="1580">
        <v>1</v>
      </c>
      <c r="H44" s="1577"/>
      <c r="I44" s="2544">
        <v>0</v>
      </c>
      <c r="J44" s="1642">
        <f t="shared" si="5"/>
        <v>0</v>
      </c>
      <c r="K44" s="1636"/>
      <c r="L44" s="1643">
        <v>0</v>
      </c>
      <c r="M44" s="1644">
        <f t="shared" si="6"/>
        <v>0</v>
      </c>
      <c r="N44" s="1639"/>
      <c r="O44" s="1643">
        <v>0</v>
      </c>
      <c r="P44" s="1644">
        <f t="shared" si="7"/>
        <v>0</v>
      </c>
      <c r="Q44" s="1639"/>
      <c r="R44" s="1643">
        <v>0</v>
      </c>
      <c r="S44" s="1644">
        <f t="shared" si="8"/>
        <v>0</v>
      </c>
      <c r="T44" s="1639"/>
      <c r="U44" s="1643"/>
      <c r="V44" s="1644"/>
      <c r="W44" s="1582"/>
      <c r="X44" s="1645" t="s">
        <v>10580</v>
      </c>
      <c r="Z44" s="258"/>
      <c r="AA44" s="1319">
        <f xml:space="preserve"> IF( SUM( AC44:AC44 ) = 0, 0,#REF! )</f>
        <v>0</v>
      </c>
      <c r="AB44" s="258"/>
    </row>
    <row r="45" spans="2:28" ht="38.25">
      <c r="B45" s="1641" t="s">
        <v>10556</v>
      </c>
      <c r="C45" s="1575" t="s">
        <v>10581</v>
      </c>
      <c r="D45" s="1575">
        <v>4.3520000000000003</v>
      </c>
      <c r="E45" s="1575" t="s">
        <v>1090</v>
      </c>
      <c r="F45" s="1575">
        <v>0</v>
      </c>
      <c r="G45" s="1580">
        <v>1</v>
      </c>
      <c r="H45" s="1577"/>
      <c r="I45" s="2544">
        <v>0</v>
      </c>
      <c r="J45" s="1642">
        <f t="shared" si="5"/>
        <v>0</v>
      </c>
      <c r="K45" s="1636"/>
      <c r="L45" s="1643">
        <v>0</v>
      </c>
      <c r="M45" s="1644">
        <f t="shared" si="6"/>
        <v>0</v>
      </c>
      <c r="N45" s="1639"/>
      <c r="O45" s="1643">
        <v>0</v>
      </c>
      <c r="P45" s="1644">
        <f t="shared" si="7"/>
        <v>0</v>
      </c>
      <c r="Q45" s="1639"/>
      <c r="R45" s="1643">
        <v>0</v>
      </c>
      <c r="S45" s="1644">
        <f t="shared" si="8"/>
        <v>0</v>
      </c>
      <c r="T45" s="1639"/>
      <c r="U45" s="1643"/>
      <c r="V45" s="1644"/>
      <c r="W45" s="1582"/>
      <c r="X45" s="1645" t="s">
        <v>10582</v>
      </c>
      <c r="Z45" s="258"/>
      <c r="AA45" s="1319">
        <f xml:space="preserve"> IF( SUM( AC45:AC45 ) = 0, 0,#REF! )</f>
        <v>0</v>
      </c>
      <c r="AB45" s="258"/>
    </row>
    <row r="46" spans="2:28" ht="38.25">
      <c r="B46" s="1641" t="s">
        <v>10583</v>
      </c>
      <c r="C46" s="1647" t="s">
        <v>10584</v>
      </c>
      <c r="D46" s="1646">
        <v>1.29</v>
      </c>
      <c r="E46" s="1575" t="s">
        <v>1090</v>
      </c>
      <c r="F46" s="1575">
        <v>0</v>
      </c>
      <c r="G46" s="1580">
        <v>1</v>
      </c>
      <c r="H46" s="1577"/>
      <c r="I46" s="2544">
        <v>0</v>
      </c>
      <c r="J46" s="1642">
        <f t="shared" si="5"/>
        <v>0</v>
      </c>
      <c r="K46" s="1636"/>
      <c r="L46" s="1643">
        <v>0</v>
      </c>
      <c r="M46" s="1644">
        <f t="shared" si="6"/>
        <v>0</v>
      </c>
      <c r="N46" s="1639"/>
      <c r="O46" s="1643">
        <v>0</v>
      </c>
      <c r="P46" s="1644">
        <f t="shared" si="7"/>
        <v>0</v>
      </c>
      <c r="Q46" s="1639"/>
      <c r="R46" s="1643">
        <v>0</v>
      </c>
      <c r="S46" s="1644">
        <f t="shared" si="8"/>
        <v>0</v>
      </c>
      <c r="T46" s="1639"/>
      <c r="U46" s="1643"/>
      <c r="V46" s="1644"/>
      <c r="W46" s="1582"/>
      <c r="X46" s="1645" t="s">
        <v>10585</v>
      </c>
      <c r="Z46" s="258"/>
      <c r="AA46" s="1319">
        <f xml:space="preserve"> IF( SUM( AC46:AC46 ) = 0, 0,#REF! )</f>
        <v>0</v>
      </c>
      <c r="AB46" s="258"/>
    </row>
    <row r="47" spans="2:28" ht="38.25">
      <c r="B47" s="1641" t="s">
        <v>10586</v>
      </c>
      <c r="C47" s="1647" t="s">
        <v>10587</v>
      </c>
      <c r="D47" s="1575">
        <v>1.306</v>
      </c>
      <c r="E47" s="1575" t="s">
        <v>1090</v>
      </c>
      <c r="F47" s="1575">
        <v>0</v>
      </c>
      <c r="G47" s="1580">
        <v>1</v>
      </c>
      <c r="H47" s="1577"/>
      <c r="I47" s="2544">
        <v>0</v>
      </c>
      <c r="J47" s="1642">
        <f t="shared" si="5"/>
        <v>0</v>
      </c>
      <c r="K47" s="1636"/>
      <c r="L47" s="1643">
        <v>0</v>
      </c>
      <c r="M47" s="1644">
        <f t="shared" si="6"/>
        <v>0</v>
      </c>
      <c r="N47" s="1639"/>
      <c r="O47" s="1643">
        <v>0</v>
      </c>
      <c r="P47" s="1644">
        <f t="shared" si="7"/>
        <v>0</v>
      </c>
      <c r="Q47" s="1639"/>
      <c r="R47" s="1643">
        <v>0</v>
      </c>
      <c r="S47" s="1644">
        <f t="shared" si="8"/>
        <v>0</v>
      </c>
      <c r="T47" s="1639"/>
      <c r="U47" s="1643"/>
      <c r="V47" s="1644"/>
      <c r="W47" s="1582"/>
      <c r="X47" s="1645" t="s">
        <v>10588</v>
      </c>
      <c r="Z47" s="258"/>
      <c r="AA47" s="1319">
        <f xml:space="preserve"> IF( SUM( AC47:AC47 ) = 0, 0,#REF! )</f>
        <v>0</v>
      </c>
      <c r="AB47" s="258"/>
    </row>
    <row r="48" spans="2:28" ht="51.75" thickBot="1">
      <c r="B48" s="1623" t="s">
        <v>10589</v>
      </c>
      <c r="C48" s="1568" t="s">
        <v>10590</v>
      </c>
      <c r="D48" s="1648">
        <v>2</v>
      </c>
      <c r="E48" s="1568" t="s">
        <v>1090</v>
      </c>
      <c r="F48" s="1568">
        <v>0</v>
      </c>
      <c r="G48" s="1581">
        <v>1</v>
      </c>
      <c r="H48" s="1577"/>
      <c r="I48" s="2545">
        <v>0</v>
      </c>
      <c r="J48" s="1649">
        <f t="shared" si="5"/>
        <v>0</v>
      </c>
      <c r="K48" s="1636"/>
      <c r="L48" s="1650">
        <v>0</v>
      </c>
      <c r="M48" s="1651">
        <f>L48/$G48</f>
        <v>0</v>
      </c>
      <c r="N48" s="1639"/>
      <c r="O48" s="1650">
        <v>0</v>
      </c>
      <c r="P48" s="1651">
        <f>O48/$G48</f>
        <v>0</v>
      </c>
      <c r="Q48" s="1639"/>
      <c r="R48" s="1650">
        <v>0</v>
      </c>
      <c r="S48" s="1651">
        <f>R48/$G48</f>
        <v>0</v>
      </c>
      <c r="T48" s="1639"/>
      <c r="U48" s="1650"/>
      <c r="V48" s="1651"/>
      <c r="W48" s="1582"/>
      <c r="X48" s="1633" t="s">
        <v>10591</v>
      </c>
      <c r="Z48" s="258"/>
      <c r="AA48" s="1319">
        <f xml:space="preserve"> IF( SUM( AC48:AC48 ) = 0, 0,#REF! )</f>
        <v>0</v>
      </c>
      <c r="AB48" s="258"/>
    </row>
    <row r="49" spans="2:28" ht="20.25" thickTop="1" thickBot="1">
      <c r="H49" s="1577"/>
      <c r="L49" s="1582"/>
      <c r="M49" s="1582"/>
      <c r="N49" s="1582"/>
      <c r="O49" s="1582"/>
      <c r="P49" s="1582"/>
      <c r="Q49" s="1582"/>
      <c r="R49" s="1582"/>
      <c r="S49" s="1582"/>
      <c r="T49" s="1582"/>
      <c r="U49" s="1582"/>
      <c r="V49" s="1582"/>
      <c r="W49" s="1582"/>
      <c r="Z49" s="258"/>
      <c r="AA49" s="1319">
        <f xml:space="preserve"> IF( SUM( AC49:AC49 ) = 0, 0,#REF! )</f>
        <v>0</v>
      </c>
      <c r="AB49" s="258"/>
    </row>
    <row r="50" spans="2:28" ht="19.5" thickTop="1">
      <c r="B50" s="1621" t="s">
        <v>10592</v>
      </c>
      <c r="C50" s="1622" t="s">
        <v>10525</v>
      </c>
      <c r="G50" s="1577"/>
      <c r="H50" s="1577"/>
      <c r="I50" s="1577"/>
      <c r="J50" s="1577"/>
      <c r="K50" s="1577"/>
      <c r="L50" s="1584"/>
      <c r="M50" s="1582"/>
      <c r="N50" s="1584"/>
      <c r="O50" s="1584"/>
      <c r="P50" s="1582"/>
      <c r="Q50" s="1584"/>
      <c r="R50" s="1584"/>
      <c r="S50" s="1582"/>
      <c r="T50" s="1584"/>
      <c r="U50" s="1584"/>
      <c r="V50" s="1582"/>
      <c r="W50" s="1582"/>
      <c r="Z50" s="258"/>
      <c r="AA50" s="1319">
        <f xml:space="preserve"> IF( SUM( AC50:AC50 ) = 0, 0,#REF! )</f>
        <v>0</v>
      </c>
      <c r="AB50" s="258"/>
    </row>
    <row r="51" spans="2:28" ht="19.5" thickBot="1">
      <c r="B51" s="1623" t="s">
        <v>10593</v>
      </c>
      <c r="C51" s="1581">
        <v>139.84100000000001</v>
      </c>
      <c r="D51" s="1590"/>
      <c r="E51" s="1590"/>
      <c r="F51" s="1590"/>
      <c r="G51" s="1577"/>
      <c r="H51" s="1577"/>
      <c r="I51" s="1577"/>
      <c r="J51" s="1577"/>
      <c r="K51" s="1577"/>
      <c r="L51" s="1584"/>
      <c r="M51" s="1582"/>
      <c r="N51" s="1584"/>
      <c r="O51" s="1584"/>
      <c r="P51" s="1582"/>
      <c r="Q51" s="1584"/>
      <c r="R51" s="1584"/>
      <c r="S51" s="1582"/>
      <c r="T51" s="1584"/>
      <c r="U51" s="1584"/>
      <c r="V51" s="1582"/>
      <c r="W51" s="1582"/>
      <c r="Z51" s="258"/>
      <c r="AA51" s="1319">
        <f xml:space="preserve"> IF( SUM( AC51:AC51 ) = 0, 0,#REF! )</f>
        <v>0</v>
      </c>
      <c r="AB51" s="258"/>
    </row>
    <row r="52" spans="2:28" ht="20.25" thickTop="1" thickBot="1">
      <c r="B52" s="1590"/>
      <c r="D52" s="1590"/>
      <c r="E52" s="1590"/>
      <c r="F52" s="1590"/>
      <c r="G52" s="1577"/>
      <c r="H52" s="1577"/>
      <c r="I52" s="1577"/>
      <c r="J52" s="1577"/>
      <c r="K52" s="1577"/>
      <c r="L52" s="1584"/>
      <c r="M52" s="1582"/>
      <c r="N52" s="1584"/>
      <c r="O52" s="1584"/>
      <c r="P52" s="1582"/>
      <c r="Q52" s="1584"/>
      <c r="R52" s="1584"/>
      <c r="S52" s="1582"/>
      <c r="T52" s="1584"/>
      <c r="U52" s="1584"/>
      <c r="V52" s="1582"/>
      <c r="W52" s="1582"/>
      <c r="Z52" s="258"/>
      <c r="AA52" s="1319">
        <f xml:space="preserve"> IF( SUM( AC52:AC52 ) = 0, 0,#REF! )</f>
        <v>0</v>
      </c>
      <c r="AB52" s="258"/>
    </row>
    <row r="53" spans="2:28" ht="21" customHeight="1" thickTop="1" thickBot="1">
      <c r="D53" s="1590"/>
      <c r="E53" s="1590"/>
      <c r="F53" s="1590"/>
      <c r="G53" s="1577"/>
      <c r="H53" s="1577"/>
      <c r="I53" s="2959" t="s">
        <v>9845</v>
      </c>
      <c r="J53" s="2960"/>
      <c r="K53" s="1577"/>
      <c r="L53" s="2961" t="s">
        <v>9846</v>
      </c>
      <c r="M53" s="2962"/>
      <c r="N53" s="1584"/>
      <c r="O53" s="2961" t="s">
        <v>9847</v>
      </c>
      <c r="P53" s="2962"/>
      <c r="Q53" s="1584"/>
      <c r="R53" s="2961" t="s">
        <v>9848</v>
      </c>
      <c r="S53" s="2962"/>
      <c r="T53" s="1584"/>
      <c r="U53" s="2961" t="s">
        <v>10527</v>
      </c>
      <c r="V53" s="2962"/>
      <c r="W53" s="1582"/>
      <c r="Z53" s="258"/>
      <c r="AA53" s="1319">
        <f xml:space="preserve"> IF( SUM( AC53:AC53 ) = 0, 0,#REF! )</f>
        <v>0</v>
      </c>
      <c r="AB53" s="258"/>
    </row>
    <row r="54" spans="2:28" ht="39.75" thickTop="1" thickBot="1">
      <c r="C54" s="1573" t="s">
        <v>2</v>
      </c>
      <c r="D54" s="1560" t="s">
        <v>10528</v>
      </c>
      <c r="E54" s="1560" t="s">
        <v>678</v>
      </c>
      <c r="F54" s="1560" t="s">
        <v>10481</v>
      </c>
      <c r="G54" s="1561" t="s">
        <v>10529</v>
      </c>
      <c r="H54" s="1577"/>
      <c r="I54" s="1624" t="s">
        <v>10530</v>
      </c>
      <c r="J54" s="1578" t="s">
        <v>10531</v>
      </c>
      <c r="K54" s="1577"/>
      <c r="L54" s="1625" t="s">
        <v>10530</v>
      </c>
      <c r="M54" s="1626" t="s">
        <v>10531</v>
      </c>
      <c r="N54" s="1584"/>
      <c r="O54" s="1625" t="s">
        <v>10530</v>
      </c>
      <c r="P54" s="1626" t="s">
        <v>10531</v>
      </c>
      <c r="Q54" s="1584"/>
      <c r="R54" s="1625" t="s">
        <v>10530</v>
      </c>
      <c r="S54" s="1626" t="s">
        <v>10531</v>
      </c>
      <c r="T54" s="1584"/>
      <c r="U54" s="1625" t="s">
        <v>10530</v>
      </c>
      <c r="V54" s="1626" t="s">
        <v>10531</v>
      </c>
      <c r="W54" s="1582"/>
      <c r="X54" s="1627" t="s">
        <v>6034</v>
      </c>
      <c r="Z54" s="258"/>
      <c r="AA54" s="1319">
        <f xml:space="preserve"> IF( SUM( AC54:AC54 ) = 0, 0,#REF! )</f>
        <v>0</v>
      </c>
      <c r="AB54" s="258"/>
    </row>
    <row r="55" spans="2:28" ht="26.25" thickTop="1">
      <c r="B55" s="1634" t="s">
        <v>10532</v>
      </c>
      <c r="C55" s="1567" t="s">
        <v>10593</v>
      </c>
      <c r="D55" s="1567">
        <f>1598*3000/1000000</f>
        <v>4.7939999999999996</v>
      </c>
      <c r="E55" s="1567" t="s">
        <v>1090</v>
      </c>
      <c r="F55" s="1567">
        <v>0</v>
      </c>
      <c r="G55" s="1579">
        <v>3000</v>
      </c>
      <c r="H55" s="1577"/>
      <c r="I55" s="2543">
        <v>0</v>
      </c>
      <c r="J55" s="1652">
        <f>IFERROR(I55/$G55,0)</f>
        <v>0</v>
      </c>
      <c r="K55" s="1636"/>
      <c r="L55" s="1637">
        <v>0</v>
      </c>
      <c r="M55" s="1638">
        <f>L55/$G55</f>
        <v>0</v>
      </c>
      <c r="N55" s="1639"/>
      <c r="O55" s="1637">
        <v>0</v>
      </c>
      <c r="P55" s="1638">
        <f>O55/$G55</f>
        <v>0</v>
      </c>
      <c r="Q55" s="1639"/>
      <c r="R55" s="1637">
        <v>0</v>
      </c>
      <c r="S55" s="1638">
        <f>R55/$G55</f>
        <v>0</v>
      </c>
      <c r="T55" s="1639"/>
      <c r="U55" s="1637"/>
      <c r="V55" s="1638"/>
      <c r="W55" s="1582"/>
      <c r="X55" s="1640" t="s">
        <v>10594</v>
      </c>
      <c r="Z55" s="258"/>
      <c r="AA55" s="1319">
        <f xml:space="preserve"> IF( SUM( AC55:AC55 ) = 0, 0,#REF! )</f>
        <v>0</v>
      </c>
      <c r="AB55" s="258"/>
    </row>
    <row r="56" spans="2:28" ht="18.75">
      <c r="B56" s="1641" t="s">
        <v>10535</v>
      </c>
      <c r="C56" s="1575" t="s">
        <v>10595</v>
      </c>
      <c r="D56" s="1646">
        <f>135.046*0.64</f>
        <v>86.42944</v>
      </c>
      <c r="E56" s="1575" t="s">
        <v>1083</v>
      </c>
      <c r="F56" s="1575">
        <v>1</v>
      </c>
      <c r="G56" s="1653">
        <v>1</v>
      </c>
      <c r="H56" s="1577"/>
      <c r="I56" s="2546">
        <v>0</v>
      </c>
      <c r="J56" s="1642">
        <f>IFERROR(I56/$G56,0)</f>
        <v>0</v>
      </c>
      <c r="K56" s="1636"/>
      <c r="L56" s="1643">
        <v>0</v>
      </c>
      <c r="M56" s="1644">
        <f>L56/$G56</f>
        <v>0</v>
      </c>
      <c r="N56" s="1639"/>
      <c r="O56" s="1643">
        <v>0</v>
      </c>
      <c r="P56" s="1644">
        <f>O56/$G56</f>
        <v>0</v>
      </c>
      <c r="Q56" s="1639"/>
      <c r="R56" s="1643">
        <v>0</v>
      </c>
      <c r="S56" s="1644">
        <f>R56/$G56</f>
        <v>0</v>
      </c>
      <c r="T56" s="1639"/>
      <c r="U56" s="1643"/>
      <c r="V56" s="1644"/>
      <c r="W56" s="1582"/>
      <c r="X56" s="1645" t="s">
        <v>10596</v>
      </c>
      <c r="Z56" s="258"/>
      <c r="AA56" s="1319">
        <f xml:space="preserve"> IF( SUM( AC56:AC56 ) = 0, 0,#REF! )</f>
        <v>0</v>
      </c>
      <c r="AB56" s="258"/>
    </row>
    <row r="57" spans="2:28" ht="19.5" thickBot="1">
      <c r="B57" s="1623" t="s">
        <v>10538</v>
      </c>
      <c r="C57" s="1568" t="s">
        <v>10597</v>
      </c>
      <c r="D57" s="1648">
        <f>135.046*0.36</f>
        <v>48.616559999999993</v>
      </c>
      <c r="E57" s="1568" t="s">
        <v>1083</v>
      </c>
      <c r="F57" s="1568">
        <v>1</v>
      </c>
      <c r="G57" s="1654">
        <v>1</v>
      </c>
      <c r="H57" s="1577"/>
      <c r="I57" s="2547">
        <v>0</v>
      </c>
      <c r="J57" s="1649">
        <f>IFERROR(I57/$G57,0)</f>
        <v>0</v>
      </c>
      <c r="K57" s="1636"/>
      <c r="L57" s="1650">
        <v>0</v>
      </c>
      <c r="M57" s="1651">
        <f>L57/$G57</f>
        <v>0</v>
      </c>
      <c r="N57" s="1639"/>
      <c r="O57" s="1650">
        <v>0</v>
      </c>
      <c r="P57" s="1651">
        <f>O57/$G57</f>
        <v>0</v>
      </c>
      <c r="Q57" s="1639"/>
      <c r="R57" s="1650">
        <v>0</v>
      </c>
      <c r="S57" s="1651">
        <f>R57/$G57</f>
        <v>0</v>
      </c>
      <c r="T57" s="1639"/>
      <c r="U57" s="1650"/>
      <c r="V57" s="1651"/>
      <c r="W57" s="1582"/>
      <c r="X57" s="1633" t="s">
        <v>10598</v>
      </c>
      <c r="Z57" s="258"/>
      <c r="AA57" s="1319">
        <f xml:space="preserve"> IF( SUM( AC57:AC57 ) = 0, 0,#REF! )</f>
        <v>0</v>
      </c>
      <c r="AB57" s="258"/>
    </row>
    <row r="58" spans="2:28" ht="19.5" thickTop="1">
      <c r="D58" s="1655"/>
      <c r="H58" s="1577"/>
      <c r="L58" s="1582"/>
      <c r="M58" s="1582"/>
      <c r="N58" s="1582"/>
      <c r="O58" s="1582"/>
      <c r="P58" s="1582"/>
      <c r="Q58" s="1582"/>
      <c r="R58" s="1582"/>
      <c r="S58" s="1582"/>
      <c r="T58" s="1582"/>
      <c r="U58" s="1582"/>
      <c r="V58" s="1582"/>
      <c r="W58" s="1582"/>
      <c r="Z58" s="258"/>
      <c r="AA58" s="1319">
        <f xml:space="preserve"> IF( SUM( AC58:AC58 ) = 0, 0,#REF! )</f>
        <v>0</v>
      </c>
      <c r="AB58" s="258"/>
    </row>
    <row r="59" spans="2:28" ht="15" thickBot="1">
      <c r="L59" s="1582"/>
      <c r="M59" s="1582"/>
      <c r="N59" s="1582"/>
      <c r="O59" s="1582"/>
      <c r="P59" s="1582"/>
      <c r="Q59" s="1582"/>
      <c r="R59" s="1582"/>
      <c r="S59" s="1582"/>
      <c r="T59" s="1582"/>
      <c r="U59" s="1582"/>
      <c r="V59" s="1582"/>
      <c r="W59" s="1582"/>
      <c r="Z59" s="258"/>
      <c r="AA59" s="1319">
        <f xml:space="preserve"> IF( SUM( AC59:AC59 ) = 0, 0,#REF! )</f>
        <v>0</v>
      </c>
      <c r="AB59" s="258"/>
    </row>
    <row r="60" spans="2:28" ht="19.5" thickTop="1">
      <c r="B60" s="1621" t="s">
        <v>10599</v>
      </c>
      <c r="C60" s="1622" t="s">
        <v>10525</v>
      </c>
      <c r="G60" s="1577"/>
      <c r="H60" s="1577"/>
      <c r="I60" s="1577"/>
      <c r="J60" s="1577"/>
      <c r="K60" s="1577"/>
      <c r="L60" s="1584"/>
      <c r="M60" s="1582"/>
      <c r="N60" s="1584"/>
      <c r="O60" s="1584"/>
      <c r="P60" s="1582"/>
      <c r="Q60" s="1584"/>
      <c r="R60" s="1584"/>
      <c r="S60" s="1582"/>
      <c r="T60" s="1584"/>
      <c r="U60" s="1584"/>
      <c r="V60" s="1582"/>
      <c r="W60" s="1582"/>
      <c r="Z60" s="258"/>
      <c r="AA60" s="1319">
        <f xml:space="preserve"> IF( SUM( AC60:AC60 ) = 0, 0,#REF! )</f>
        <v>0</v>
      </c>
      <c r="AB60" s="258"/>
    </row>
    <row r="61" spans="2:28" ht="19.5" thickBot="1">
      <c r="B61" s="1623" t="s">
        <v>10600</v>
      </c>
      <c r="C61" s="1656">
        <v>20.12</v>
      </c>
      <c r="D61" s="1590"/>
      <c r="E61" s="1590"/>
      <c r="F61" s="1590"/>
      <c r="G61" s="1577"/>
      <c r="H61" s="1577"/>
      <c r="I61" s="1577"/>
      <c r="J61" s="1577"/>
      <c r="K61" s="1577"/>
      <c r="L61" s="1584"/>
      <c r="M61" s="1582"/>
      <c r="N61" s="1584"/>
      <c r="O61" s="1584"/>
      <c r="P61" s="1582"/>
      <c r="Q61" s="1584"/>
      <c r="R61" s="1584"/>
      <c r="S61" s="1582"/>
      <c r="T61" s="1584"/>
      <c r="U61" s="1584"/>
      <c r="V61" s="1582"/>
      <c r="W61" s="1582"/>
      <c r="Z61" s="258"/>
      <c r="AA61" s="1319">
        <f xml:space="preserve"> IF( SUM( AC61:AC61 ) = 0, 0,#REF! )</f>
        <v>0</v>
      </c>
      <c r="AB61" s="258"/>
    </row>
    <row r="62" spans="2:28" ht="21" customHeight="1" thickTop="1" thickBot="1">
      <c r="C62" s="1577"/>
      <c r="D62" s="1577"/>
      <c r="E62" s="1577"/>
      <c r="F62" s="1577"/>
      <c r="G62" s="1577"/>
      <c r="H62" s="1577"/>
      <c r="I62" s="2959" t="s">
        <v>9845</v>
      </c>
      <c r="J62" s="2960"/>
      <c r="K62" s="1577"/>
      <c r="L62" s="2961" t="s">
        <v>9846</v>
      </c>
      <c r="M62" s="2962"/>
      <c r="N62" s="1584"/>
      <c r="O62" s="2961" t="s">
        <v>9847</v>
      </c>
      <c r="P62" s="2962"/>
      <c r="Q62" s="1584"/>
      <c r="R62" s="2961" t="s">
        <v>9848</v>
      </c>
      <c r="S62" s="2962"/>
      <c r="T62" s="1584"/>
      <c r="U62" s="2961" t="s">
        <v>10527</v>
      </c>
      <c r="V62" s="2962"/>
      <c r="W62" s="1582"/>
      <c r="Z62" s="258"/>
      <c r="AA62" s="1319">
        <f xml:space="preserve"> IF( SUM( AC62:AC62 ) = 0, 0,#REF! )</f>
        <v>0</v>
      </c>
      <c r="AB62" s="258"/>
    </row>
    <row r="63" spans="2:28" ht="39.75" thickTop="1" thickBot="1">
      <c r="C63" s="1573" t="s">
        <v>2</v>
      </c>
      <c r="D63" s="1560" t="s">
        <v>10528</v>
      </c>
      <c r="E63" s="1560" t="s">
        <v>678</v>
      </c>
      <c r="F63" s="1560" t="s">
        <v>10481</v>
      </c>
      <c r="G63" s="1561" t="s">
        <v>10529</v>
      </c>
      <c r="H63" s="1577"/>
      <c r="I63" s="1624" t="s">
        <v>10530</v>
      </c>
      <c r="J63" s="1578" t="s">
        <v>10531</v>
      </c>
      <c r="K63" s="1577"/>
      <c r="L63" s="1625" t="s">
        <v>10530</v>
      </c>
      <c r="M63" s="1626" t="s">
        <v>10531</v>
      </c>
      <c r="N63" s="1584"/>
      <c r="O63" s="1625" t="s">
        <v>10530</v>
      </c>
      <c r="P63" s="1626" t="s">
        <v>10531</v>
      </c>
      <c r="Q63" s="1584"/>
      <c r="R63" s="1625" t="s">
        <v>10530</v>
      </c>
      <c r="S63" s="1626" t="s">
        <v>10531</v>
      </c>
      <c r="T63" s="1584"/>
      <c r="U63" s="1625" t="s">
        <v>10530</v>
      </c>
      <c r="V63" s="1626" t="s">
        <v>10531</v>
      </c>
      <c r="W63" s="1582"/>
      <c r="X63" s="1627" t="s">
        <v>6034</v>
      </c>
      <c r="Z63" s="258"/>
      <c r="AA63" s="1319">
        <f xml:space="preserve"> IF( SUM( AC63:AC63 ) = 0, 0,#REF! )</f>
        <v>0</v>
      </c>
      <c r="AB63" s="258"/>
    </row>
    <row r="64" spans="2:28" ht="26.25" thickTop="1">
      <c r="B64" s="1634" t="s">
        <v>10532</v>
      </c>
      <c r="C64" s="1567" t="s">
        <v>10601</v>
      </c>
      <c r="D64" s="1657">
        <v>15.47023313</v>
      </c>
      <c r="E64" s="1567" t="s">
        <v>1806</v>
      </c>
      <c r="F64" s="1567">
        <v>3</v>
      </c>
      <c r="G64" s="1579">
        <v>66.319000000000003</v>
      </c>
      <c r="H64" s="1577"/>
      <c r="I64" s="2548">
        <v>0</v>
      </c>
      <c r="J64" s="1652">
        <f>IFERROR(I64/$G64,0)</f>
        <v>0</v>
      </c>
      <c r="K64" s="1636"/>
      <c r="L64" s="1637">
        <v>0</v>
      </c>
      <c r="M64" s="1638">
        <f>L64/$G64</f>
        <v>0</v>
      </c>
      <c r="N64" s="1639"/>
      <c r="O64" s="1637">
        <v>0</v>
      </c>
      <c r="P64" s="1638">
        <f>O64/$G64</f>
        <v>0</v>
      </c>
      <c r="Q64" s="1639"/>
      <c r="R64" s="1637">
        <v>0</v>
      </c>
      <c r="S64" s="1638">
        <f>R64/$G64</f>
        <v>0</v>
      </c>
      <c r="T64" s="1639"/>
      <c r="U64" s="1637"/>
      <c r="V64" s="1638"/>
      <c r="W64" s="1582"/>
      <c r="X64" s="1640" t="s">
        <v>10602</v>
      </c>
      <c r="Z64" s="258"/>
      <c r="AA64" s="1319">
        <f xml:space="preserve"> IF( SUM( AC64:AC64 ) = 0, 0,#REF! )</f>
        <v>0</v>
      </c>
      <c r="AB64" s="258"/>
    </row>
    <row r="65" spans="2:28" ht="54.75" customHeight="1" thickBot="1">
      <c r="B65" s="1623" t="s">
        <v>10535</v>
      </c>
      <c r="C65" s="1568" t="s">
        <v>10603</v>
      </c>
      <c r="D65" s="1648">
        <v>4.6497009</v>
      </c>
      <c r="E65" s="1568" t="s">
        <v>1806</v>
      </c>
      <c r="F65" s="1568">
        <v>3</v>
      </c>
      <c r="G65" s="1656">
        <v>91.01</v>
      </c>
      <c r="H65" s="1577"/>
      <c r="I65" s="2549">
        <v>0</v>
      </c>
      <c r="J65" s="1649">
        <f>IFERROR(I65/$G65,0)</f>
        <v>0</v>
      </c>
      <c r="K65" s="1636"/>
      <c r="L65" s="1650">
        <v>0</v>
      </c>
      <c r="M65" s="1651">
        <f>L65/$G65</f>
        <v>0</v>
      </c>
      <c r="N65" s="1639"/>
      <c r="O65" s="1650">
        <v>0</v>
      </c>
      <c r="P65" s="1651">
        <f>O65/$G65</f>
        <v>0</v>
      </c>
      <c r="Q65" s="1639"/>
      <c r="R65" s="1650">
        <v>0</v>
      </c>
      <c r="S65" s="1651">
        <f>R65/$G65</f>
        <v>0</v>
      </c>
      <c r="T65" s="1639"/>
      <c r="U65" s="1650"/>
      <c r="V65" s="1651"/>
      <c r="W65" s="1582"/>
      <c r="X65" s="1633" t="s">
        <v>10604</v>
      </c>
      <c r="Z65" s="258"/>
      <c r="AA65" s="1319">
        <f xml:space="preserve"> IF( SUM( AC65:AC65 ) = 0, 0,#REF! )</f>
        <v>0</v>
      </c>
      <c r="AB65" s="258"/>
    </row>
    <row r="66" spans="2:28" ht="15" thickTop="1">
      <c r="D66" s="1658"/>
      <c r="L66" s="1582"/>
      <c r="M66" s="1582"/>
      <c r="N66" s="1582"/>
      <c r="O66" s="1582"/>
      <c r="P66" s="1582"/>
      <c r="Q66" s="1582"/>
      <c r="R66" s="1582"/>
      <c r="S66" s="1582"/>
      <c r="T66" s="1582"/>
      <c r="U66" s="1582"/>
      <c r="V66" s="1582"/>
      <c r="W66" s="1582"/>
      <c r="Z66" s="258"/>
      <c r="AA66" s="1319">
        <f xml:space="preserve"> IF( SUM( AC66:AC66 ) = 0, 0,#REF! )</f>
        <v>0</v>
      </c>
      <c r="AB66" s="258"/>
    </row>
    <row r="67" spans="2:28" ht="19.5" thickBot="1">
      <c r="H67" s="1577"/>
      <c r="L67" s="1582"/>
      <c r="M67" s="1582"/>
      <c r="N67" s="1582"/>
      <c r="O67" s="1582"/>
      <c r="P67" s="1582"/>
      <c r="Q67" s="1582"/>
      <c r="R67" s="1582"/>
      <c r="S67" s="1582"/>
      <c r="T67" s="1582"/>
      <c r="U67" s="1582"/>
      <c r="V67" s="1582"/>
      <c r="W67" s="1582"/>
      <c r="Z67" s="258"/>
      <c r="AA67" s="1319">
        <f xml:space="preserve"> IF( SUM( AC67:AC67 ) = 0, 0,#REF! )</f>
        <v>0</v>
      </c>
      <c r="AB67" s="258"/>
    </row>
    <row r="68" spans="2:28" ht="19.5" thickTop="1">
      <c r="B68" s="1621" t="s">
        <v>10605</v>
      </c>
      <c r="C68" s="1622" t="s">
        <v>10525</v>
      </c>
      <c r="G68" s="1577"/>
      <c r="H68" s="1577"/>
      <c r="I68" s="1577"/>
      <c r="J68" s="1577"/>
      <c r="K68" s="1577"/>
      <c r="L68" s="1584"/>
      <c r="M68" s="1582"/>
      <c r="N68" s="1584"/>
      <c r="O68" s="1584"/>
      <c r="P68" s="1582"/>
      <c r="Q68" s="1584"/>
      <c r="R68" s="1584"/>
      <c r="S68" s="1582"/>
      <c r="T68" s="1584"/>
      <c r="U68" s="1584"/>
      <c r="V68" s="1582"/>
      <c r="W68" s="1582"/>
      <c r="Z68" s="258"/>
      <c r="AA68" s="1319">
        <f xml:space="preserve"> IF( SUM( AC68:AC68 ) = 0, 0,#REF! )</f>
        <v>0</v>
      </c>
      <c r="AB68" s="258"/>
    </row>
    <row r="69" spans="2:28" ht="19.5" thickBot="1">
      <c r="B69" s="1623" t="s">
        <v>10606</v>
      </c>
      <c r="C69" s="1656">
        <v>74.626000000000005</v>
      </c>
      <c r="D69" s="1590"/>
      <c r="E69" s="1590"/>
      <c r="F69" s="1590"/>
      <c r="G69" s="1577"/>
      <c r="H69" s="1577"/>
      <c r="I69" s="1577"/>
      <c r="J69" s="1577"/>
      <c r="K69" s="1577"/>
      <c r="L69" s="1584"/>
      <c r="M69" s="1582"/>
      <c r="N69" s="1584"/>
      <c r="O69" s="1584"/>
      <c r="P69" s="1582"/>
      <c r="Q69" s="1584"/>
      <c r="R69" s="1584"/>
      <c r="S69" s="1582"/>
      <c r="T69" s="1584"/>
      <c r="U69" s="1584"/>
      <c r="V69" s="1582"/>
      <c r="W69" s="1582"/>
      <c r="Z69" s="258"/>
      <c r="AA69" s="1319">
        <f xml:space="preserve"> IF( SUM( AC69:AC69 ) = 0, 0,#REF! )</f>
        <v>0</v>
      </c>
      <c r="AB69" s="258"/>
    </row>
    <row r="70" spans="2:28" ht="20.25" thickTop="1" thickBot="1">
      <c r="B70" s="1590"/>
      <c r="D70" s="1590"/>
      <c r="E70" s="1590"/>
      <c r="F70" s="1590"/>
      <c r="G70" s="1577"/>
      <c r="H70" s="1577"/>
      <c r="I70" s="1577"/>
      <c r="J70" s="1577"/>
      <c r="K70" s="1577"/>
      <c r="L70" s="1584"/>
      <c r="M70" s="1582"/>
      <c r="N70" s="1584"/>
      <c r="O70" s="1584"/>
      <c r="P70" s="1582"/>
      <c r="Q70" s="1584"/>
      <c r="R70" s="1584"/>
      <c r="S70" s="1582"/>
      <c r="T70" s="1584"/>
      <c r="U70" s="1584"/>
      <c r="V70" s="1582"/>
      <c r="W70" s="1582"/>
      <c r="Z70" s="258"/>
      <c r="AA70" s="1319">
        <f xml:space="preserve"> IF( SUM( AC70:AC70 ) = 0, 0,#REF! )</f>
        <v>0</v>
      </c>
      <c r="AB70" s="258"/>
    </row>
    <row r="71" spans="2:28" ht="21" customHeight="1" thickTop="1" thickBot="1">
      <c r="H71" s="1577"/>
      <c r="I71" s="2959" t="s">
        <v>9845</v>
      </c>
      <c r="J71" s="2960"/>
      <c r="K71" s="1577"/>
      <c r="L71" s="2961" t="s">
        <v>9846</v>
      </c>
      <c r="M71" s="2962"/>
      <c r="N71" s="1584"/>
      <c r="O71" s="2961" t="s">
        <v>9847</v>
      </c>
      <c r="P71" s="2962"/>
      <c r="Q71" s="1584"/>
      <c r="R71" s="2961" t="s">
        <v>9848</v>
      </c>
      <c r="S71" s="2962"/>
      <c r="T71" s="1584"/>
      <c r="U71" s="2961" t="s">
        <v>10527</v>
      </c>
      <c r="V71" s="2962"/>
      <c r="W71" s="1582"/>
      <c r="Z71" s="258"/>
      <c r="AA71" s="1319">
        <f xml:space="preserve"> IF( SUM( AC71:AC71 ) = 0, 0,#REF! )</f>
        <v>0</v>
      </c>
      <c r="AB71" s="258"/>
    </row>
    <row r="72" spans="2:28" ht="39.75" thickTop="1" thickBot="1">
      <c r="C72" s="1573" t="s">
        <v>2</v>
      </c>
      <c r="D72" s="1560" t="s">
        <v>10528</v>
      </c>
      <c r="E72" s="1560" t="s">
        <v>678</v>
      </c>
      <c r="F72" s="1560" t="s">
        <v>10481</v>
      </c>
      <c r="G72" s="1561" t="s">
        <v>10529</v>
      </c>
      <c r="H72" s="1577"/>
      <c r="I72" s="1624" t="s">
        <v>10530</v>
      </c>
      <c r="J72" s="1578" t="s">
        <v>10531</v>
      </c>
      <c r="K72" s="1577"/>
      <c r="L72" s="1625" t="s">
        <v>10530</v>
      </c>
      <c r="M72" s="1626" t="s">
        <v>10531</v>
      </c>
      <c r="N72" s="1584"/>
      <c r="O72" s="1625" t="s">
        <v>10530</v>
      </c>
      <c r="P72" s="1626" t="s">
        <v>10531</v>
      </c>
      <c r="Q72" s="1584"/>
      <c r="R72" s="1625" t="s">
        <v>10530</v>
      </c>
      <c r="S72" s="1626" t="s">
        <v>10531</v>
      </c>
      <c r="T72" s="1584"/>
      <c r="U72" s="1625" t="s">
        <v>10530</v>
      </c>
      <c r="V72" s="1626" t="s">
        <v>10531</v>
      </c>
      <c r="W72" s="1582"/>
      <c r="X72" s="1627" t="s">
        <v>6034</v>
      </c>
      <c r="Z72" s="258"/>
      <c r="AA72" s="1319">
        <f xml:space="preserve"> IF( SUM( AC72:AC72 ) = 0, 0,#REF! )</f>
        <v>0</v>
      </c>
      <c r="AB72" s="258"/>
    </row>
    <row r="73" spans="2:28" ht="90.75" thickTop="1" thickBot="1">
      <c r="B73" s="1628" t="s">
        <v>10532</v>
      </c>
      <c r="C73" s="1563" t="s">
        <v>10607</v>
      </c>
      <c r="D73" s="1659">
        <f>2870.23*G73/1000000</f>
        <v>74.625979999999998</v>
      </c>
      <c r="E73" s="1563" t="s">
        <v>1090</v>
      </c>
      <c r="F73" s="1563">
        <v>0</v>
      </c>
      <c r="G73" s="1629">
        <v>26000</v>
      </c>
      <c r="H73" s="1577"/>
      <c r="I73" s="2542">
        <v>0</v>
      </c>
      <c r="J73" s="1660">
        <f>IFERROR(I73/$G73,0)</f>
        <v>0</v>
      </c>
      <c r="K73" s="1577"/>
      <c r="L73" s="1631">
        <v>0</v>
      </c>
      <c r="M73" s="1632">
        <f>L73/$G73</f>
        <v>0</v>
      </c>
      <c r="N73" s="1584"/>
      <c r="O73" s="1631">
        <v>0</v>
      </c>
      <c r="P73" s="1632">
        <f>O73/$G73</f>
        <v>0</v>
      </c>
      <c r="Q73" s="1584"/>
      <c r="R73" s="1631">
        <v>0</v>
      </c>
      <c r="S73" s="1632">
        <f>R73/$G73</f>
        <v>0</v>
      </c>
      <c r="T73" s="1584"/>
      <c r="U73" s="1631"/>
      <c r="V73" s="1632"/>
      <c r="W73" s="1582"/>
      <c r="X73" s="1633" t="s">
        <v>10608</v>
      </c>
      <c r="Z73" s="258"/>
      <c r="AA73" s="1319">
        <f xml:space="preserve"> IF( SUM( AC73:AC73 ) = 0, 0,#REF! )</f>
        <v>0</v>
      </c>
      <c r="AB73" s="258"/>
    </row>
    <row r="74" spans="2:28" ht="15.75" thickTop="1" thickBot="1">
      <c r="L74" s="1582"/>
      <c r="M74" s="1582"/>
      <c r="N74" s="1582"/>
      <c r="O74" s="1582"/>
      <c r="P74" s="1582"/>
      <c r="Q74" s="1582"/>
      <c r="R74" s="1582"/>
      <c r="S74" s="1582"/>
      <c r="T74" s="1582"/>
      <c r="U74" s="1582"/>
      <c r="V74" s="1582"/>
      <c r="W74" s="1582"/>
      <c r="Z74" s="258"/>
      <c r="AA74" s="1319">
        <f xml:space="preserve"> IF( SUM( AC74:AC74 ) = 0, 0,#REF! )</f>
        <v>0</v>
      </c>
      <c r="AB74" s="258"/>
    </row>
    <row r="75" spans="2:28" ht="15" thickTop="1">
      <c r="B75" s="1621" t="s">
        <v>10609</v>
      </c>
      <c r="C75" s="1622" t="s">
        <v>10525</v>
      </c>
      <c r="L75" s="1582"/>
      <c r="M75" s="1582"/>
      <c r="N75" s="1582"/>
      <c r="O75" s="1582"/>
      <c r="P75" s="1582"/>
      <c r="Q75" s="1582"/>
      <c r="R75" s="1582"/>
      <c r="S75" s="1582"/>
      <c r="T75" s="1582"/>
      <c r="U75" s="1582"/>
      <c r="V75" s="1582"/>
      <c r="W75" s="1582"/>
      <c r="Z75" s="258"/>
      <c r="AA75" s="1319">
        <f xml:space="preserve"> IF( SUM( AC75:AC75 ) = 0, 0,#REF! )</f>
        <v>0</v>
      </c>
      <c r="AB75" s="258"/>
    </row>
    <row r="76" spans="2:28" ht="26.25" thickBot="1">
      <c r="B76" s="1623" t="s">
        <v>10610</v>
      </c>
      <c r="C76" s="1656">
        <v>7.93</v>
      </c>
      <c r="L76" s="1582"/>
      <c r="M76" s="1582"/>
      <c r="N76" s="1582"/>
      <c r="O76" s="1582"/>
      <c r="P76" s="1582"/>
      <c r="Q76" s="1582"/>
      <c r="R76" s="1582"/>
      <c r="S76" s="1582"/>
      <c r="T76" s="1582"/>
      <c r="U76" s="1582"/>
      <c r="V76" s="1582"/>
      <c r="W76" s="1582"/>
      <c r="Z76" s="258"/>
      <c r="AA76" s="1319">
        <f xml:space="preserve"> IF( SUM( AC76:AC76 ) = 0, 0,#REF! )</f>
        <v>0</v>
      </c>
      <c r="AB76" s="258"/>
    </row>
    <row r="77" spans="2:28" ht="15" thickTop="1">
      <c r="L77" s="1582"/>
      <c r="M77" s="1582"/>
      <c r="N77" s="1582"/>
      <c r="O77" s="1582"/>
      <c r="P77" s="1582"/>
      <c r="Q77" s="1582"/>
      <c r="R77" s="1582"/>
      <c r="S77" s="1582"/>
      <c r="T77" s="1582"/>
      <c r="U77" s="1582"/>
      <c r="V77" s="1582"/>
      <c r="W77" s="1582"/>
      <c r="Z77" s="258"/>
      <c r="AA77" s="1319">
        <f xml:space="preserve"> IF( SUM( AC77:AC77 ) = 0, 0,#REF! )</f>
        <v>0</v>
      </c>
      <c r="AB77" s="258"/>
    </row>
    <row r="78" spans="2:28">
      <c r="L78" s="1582"/>
      <c r="M78" s="1582"/>
      <c r="N78" s="1582"/>
      <c r="O78" s="1582"/>
      <c r="P78" s="1582"/>
      <c r="Q78" s="1582"/>
      <c r="R78" s="1582"/>
      <c r="S78" s="1582"/>
      <c r="T78" s="1582"/>
      <c r="U78" s="1582"/>
      <c r="V78" s="1582"/>
      <c r="W78" s="1582"/>
      <c r="Z78" s="258"/>
      <c r="AA78" s="1319">
        <f xml:space="preserve"> IF( SUM( AC78:AC78 ) = 0, 0,#REF! )</f>
        <v>0</v>
      </c>
      <c r="AB78" s="258"/>
    </row>
    <row r="79" spans="2:28">
      <c r="L79" s="1582"/>
      <c r="M79" s="1582"/>
      <c r="N79" s="1582"/>
      <c r="O79" s="1582"/>
      <c r="P79" s="1582"/>
      <c r="Q79" s="1582"/>
      <c r="R79" s="1582"/>
      <c r="S79" s="1582"/>
      <c r="T79" s="1582"/>
      <c r="U79" s="1582"/>
      <c r="V79" s="1582"/>
      <c r="W79" s="1582"/>
      <c r="Z79" s="258"/>
      <c r="AA79" s="1319">
        <f xml:space="preserve"> IF( SUM( AC79:AC79 ) = 0, 0,#REF! )</f>
        <v>0</v>
      </c>
      <c r="AB79" s="258"/>
    </row>
    <row r="80" spans="2:28">
      <c r="L80" s="1582"/>
      <c r="M80" s="1582"/>
      <c r="N80" s="1582"/>
      <c r="O80" s="1582"/>
      <c r="P80" s="1582"/>
      <c r="Q80" s="1582"/>
      <c r="R80" s="1582"/>
      <c r="S80" s="1582"/>
      <c r="T80" s="1582"/>
      <c r="U80" s="1582"/>
      <c r="V80" s="1582"/>
      <c r="W80" s="1582"/>
      <c r="Z80" s="258"/>
      <c r="AA80" s="1319">
        <f xml:space="preserve"> IF( SUM( AC80:AC80 ) = 0, 0,#REF! )</f>
        <v>0</v>
      </c>
      <c r="AB80" s="258"/>
    </row>
    <row r="81" spans="2:28" ht="26.25" thickBot="1">
      <c r="B81" s="1583" t="s">
        <v>10611</v>
      </c>
      <c r="L81" s="1582"/>
      <c r="M81" s="1582"/>
      <c r="N81" s="1582"/>
      <c r="O81" s="1582"/>
      <c r="P81" s="1582"/>
      <c r="Q81" s="1582"/>
      <c r="R81" s="1582"/>
      <c r="S81" s="1582"/>
      <c r="T81" s="1582"/>
      <c r="U81" s="1582"/>
      <c r="V81" s="1582"/>
      <c r="W81" s="1582"/>
      <c r="Z81" s="258"/>
      <c r="AA81" s="1319">
        <f xml:space="preserve"> IF( SUM( AC81:AC81 ) = 0, 0,#REF! )</f>
        <v>0</v>
      </c>
      <c r="AB81" s="258"/>
    </row>
    <row r="82" spans="2:28" ht="15" thickTop="1">
      <c r="B82" s="1621" t="s">
        <v>10524</v>
      </c>
      <c r="C82" s="1622" t="s">
        <v>10525</v>
      </c>
      <c r="L82" s="1582"/>
      <c r="M82" s="1582"/>
      <c r="N82" s="1582"/>
      <c r="O82" s="1582"/>
      <c r="P82" s="1582"/>
      <c r="Q82" s="1582"/>
      <c r="R82" s="1582"/>
      <c r="S82" s="1582"/>
      <c r="T82" s="1582"/>
      <c r="U82" s="1582"/>
      <c r="V82" s="1582"/>
      <c r="W82" s="1582"/>
      <c r="Z82" s="258"/>
      <c r="AA82" s="1319">
        <f xml:space="preserve"> IF( SUM( AC82:AC82 ) = 0, 0,#REF! )</f>
        <v>0</v>
      </c>
      <c r="AB82" s="258"/>
    </row>
    <row r="83" spans="2:28" ht="26.25" thickBot="1">
      <c r="B83" s="1623" t="s">
        <v>10610</v>
      </c>
      <c r="C83" s="1656">
        <v>9.6839999999999993</v>
      </c>
      <c r="D83" s="1590"/>
      <c r="E83" s="1590"/>
      <c r="F83" s="1590"/>
      <c r="G83" s="1577"/>
      <c r="H83" s="1577"/>
      <c r="I83" s="1577"/>
      <c r="J83" s="1577"/>
      <c r="K83" s="1577"/>
      <c r="L83" s="1584"/>
      <c r="M83" s="1582"/>
      <c r="N83" s="1584"/>
      <c r="O83" s="1584"/>
      <c r="P83" s="1582"/>
      <c r="Q83" s="1584"/>
      <c r="R83" s="1584"/>
      <c r="S83" s="1582"/>
      <c r="T83" s="1584"/>
      <c r="U83" s="1584"/>
      <c r="V83" s="1582"/>
      <c r="W83" s="1582"/>
      <c r="Z83" s="258"/>
      <c r="AA83" s="1319">
        <f xml:space="preserve"> IF( SUM( AC83:AC83 ) = 0, 0,#REF! )</f>
        <v>0</v>
      </c>
      <c r="AB83" s="258"/>
    </row>
    <row r="84" spans="2:28" ht="20.25" thickTop="1" thickBot="1">
      <c r="B84" s="1590"/>
      <c r="D84" s="1590"/>
      <c r="E84" s="1590"/>
      <c r="F84" s="1590"/>
      <c r="G84" s="1577"/>
      <c r="H84" s="1577"/>
      <c r="I84" s="2959" t="s">
        <v>9845</v>
      </c>
      <c r="J84" s="2960"/>
      <c r="K84" s="1577"/>
      <c r="L84" s="2961" t="s">
        <v>9846</v>
      </c>
      <c r="M84" s="2962"/>
      <c r="N84" s="1584"/>
      <c r="O84" s="2961" t="s">
        <v>9847</v>
      </c>
      <c r="P84" s="2962"/>
      <c r="Q84" s="1584"/>
      <c r="R84" s="2961" t="s">
        <v>9848</v>
      </c>
      <c r="S84" s="2962"/>
      <c r="T84" s="1584"/>
      <c r="U84" s="2961" t="s">
        <v>10527</v>
      </c>
      <c r="V84" s="2962"/>
      <c r="W84" s="1582"/>
      <c r="Z84" s="258"/>
      <c r="AA84" s="1319">
        <f xml:space="preserve"> IF( SUM( AC84:AC84 ) = 0, 0,#REF! )</f>
        <v>0</v>
      </c>
      <c r="AB84" s="258"/>
    </row>
    <row r="85" spans="2:28" ht="39.75" thickTop="1" thickBot="1">
      <c r="C85" s="1573" t="s">
        <v>2</v>
      </c>
      <c r="D85" s="1560" t="s">
        <v>10528</v>
      </c>
      <c r="E85" s="1560" t="s">
        <v>678</v>
      </c>
      <c r="F85" s="1560" t="s">
        <v>10481</v>
      </c>
      <c r="G85" s="1561" t="s">
        <v>10529</v>
      </c>
      <c r="H85" s="1577"/>
      <c r="I85" s="1624" t="s">
        <v>10530</v>
      </c>
      <c r="J85" s="1578" t="s">
        <v>10531</v>
      </c>
      <c r="K85" s="1577"/>
      <c r="L85" s="1625" t="s">
        <v>10530</v>
      </c>
      <c r="M85" s="1626" t="s">
        <v>10531</v>
      </c>
      <c r="N85" s="1584"/>
      <c r="O85" s="1625" t="s">
        <v>10530</v>
      </c>
      <c r="P85" s="1626" t="s">
        <v>10531</v>
      </c>
      <c r="Q85" s="1584"/>
      <c r="R85" s="1625" t="s">
        <v>10530</v>
      </c>
      <c r="S85" s="1626" t="s">
        <v>10531</v>
      </c>
      <c r="T85" s="1584"/>
      <c r="U85" s="1625" t="s">
        <v>10530</v>
      </c>
      <c r="V85" s="1626" t="s">
        <v>10531</v>
      </c>
      <c r="W85" s="1582"/>
      <c r="X85" s="1627" t="s">
        <v>6034</v>
      </c>
      <c r="Z85" s="258"/>
      <c r="AA85" s="1319">
        <f xml:space="preserve"> IF( SUM( AC85:AC85 ) = 0, 0,#REF! )</f>
        <v>0</v>
      </c>
      <c r="AB85" s="258"/>
    </row>
    <row r="86" spans="2:28" ht="27" thickTop="1" thickBot="1">
      <c r="B86" s="1628" t="s">
        <v>10532</v>
      </c>
      <c r="C86" s="1563" t="s">
        <v>10610</v>
      </c>
      <c r="D86" s="1563">
        <v>9.6839999999999993</v>
      </c>
      <c r="E86" s="1563" t="s">
        <v>1083</v>
      </c>
      <c r="F86" s="1563">
        <v>0</v>
      </c>
      <c r="G86" s="1661">
        <v>1</v>
      </c>
      <c r="H86" s="1577"/>
      <c r="I86" s="2657">
        <v>0.10584597677399984</v>
      </c>
      <c r="J86" s="1660">
        <f>IFERROR(I86/$G86,0)</f>
        <v>0.10584597677399984</v>
      </c>
      <c r="K86" s="1577"/>
      <c r="L86" s="1662">
        <v>0</v>
      </c>
      <c r="M86" s="1632">
        <f>L86/$G86</f>
        <v>0</v>
      </c>
      <c r="N86" s="1584"/>
      <c r="O86" s="1662">
        <v>0</v>
      </c>
      <c r="P86" s="1632">
        <f>O86/$G86</f>
        <v>0</v>
      </c>
      <c r="Q86" s="1584"/>
      <c r="R86" s="1662">
        <v>0</v>
      </c>
      <c r="S86" s="1632">
        <f>R86/$G86</f>
        <v>0</v>
      </c>
      <c r="T86" s="1584"/>
      <c r="U86" s="1662"/>
      <c r="V86" s="1632"/>
      <c r="W86" s="1582"/>
      <c r="X86" s="1633" t="s">
        <v>10612</v>
      </c>
      <c r="Z86" s="258"/>
      <c r="AA86" s="1319">
        <f xml:space="preserve"> IF( SUM( AC86:AC86 ) = 0, 0,#REF! )</f>
        <v>0</v>
      </c>
      <c r="AB86" s="258"/>
    </row>
    <row r="87" spans="2:28" ht="15" thickTop="1">
      <c r="L87" s="1582"/>
      <c r="M87" s="1582"/>
      <c r="N87" s="1582"/>
      <c r="O87" s="1582"/>
      <c r="P87" s="1582"/>
      <c r="Q87" s="1582"/>
      <c r="R87" s="1582"/>
      <c r="S87" s="1582"/>
      <c r="T87" s="1582"/>
      <c r="U87" s="1582"/>
      <c r="V87" s="1582"/>
      <c r="W87" s="1582"/>
      <c r="Z87" s="258"/>
      <c r="AA87" s="1319">
        <f xml:space="preserve"> IF( SUM( AC87:AC87 ) = 0, 0,#REF! )</f>
        <v>0</v>
      </c>
      <c r="AB87" s="258"/>
    </row>
    <row r="88" spans="2:28">
      <c r="L88" s="1582"/>
      <c r="M88" s="1582"/>
      <c r="N88" s="1582"/>
      <c r="O88" s="1582"/>
      <c r="P88" s="1582"/>
      <c r="Q88" s="1582"/>
      <c r="R88" s="1582"/>
      <c r="S88" s="1582"/>
      <c r="T88" s="1582"/>
      <c r="U88" s="1582"/>
      <c r="V88" s="1582"/>
      <c r="W88" s="1582"/>
      <c r="Z88" s="258"/>
      <c r="AA88" s="1319">
        <f xml:space="preserve"> IF( SUM( AC88:AC88 ) = 0, 0,#REF! )</f>
        <v>0</v>
      </c>
      <c r="AB88" s="258"/>
    </row>
    <row r="89" spans="2:28" ht="26.25" thickBot="1">
      <c r="B89" s="1583" t="s">
        <v>11</v>
      </c>
      <c r="L89" s="1582"/>
      <c r="M89" s="1582"/>
      <c r="N89" s="1582"/>
      <c r="O89" s="1582"/>
      <c r="P89" s="1582"/>
      <c r="Q89" s="1582"/>
      <c r="R89" s="1582"/>
      <c r="S89" s="1582"/>
      <c r="T89" s="1582"/>
      <c r="U89" s="1582"/>
      <c r="V89" s="1582"/>
      <c r="W89" s="1582"/>
      <c r="Z89" s="258"/>
      <c r="AA89" s="1319">
        <f xml:space="preserve"> IF( SUM( AC89:AC89 ) = 0, 0,#REF! )</f>
        <v>0</v>
      </c>
      <c r="AB89" s="258"/>
    </row>
    <row r="90" spans="2:28" ht="15" thickTop="1">
      <c r="B90" s="1621" t="s">
        <v>10524</v>
      </c>
      <c r="C90" s="1622" t="s">
        <v>10525</v>
      </c>
      <c r="L90" s="1582"/>
      <c r="M90" s="1582"/>
      <c r="N90" s="1582"/>
      <c r="O90" s="1582"/>
      <c r="P90" s="1582"/>
      <c r="Q90" s="1582"/>
      <c r="R90" s="1582"/>
      <c r="S90" s="1582"/>
      <c r="T90" s="1582"/>
      <c r="U90" s="1582"/>
      <c r="V90" s="1582"/>
      <c r="W90" s="1582"/>
      <c r="Z90" s="258"/>
      <c r="AA90" s="1319">
        <f xml:space="preserve"> IF( SUM( AC90:AC90 ) = 0, 0,#REF! )</f>
        <v>0</v>
      </c>
      <c r="AB90" s="258"/>
    </row>
    <row r="91" spans="2:28" ht="19.5" thickBot="1">
      <c r="B91" s="1623" t="s">
        <v>10613</v>
      </c>
      <c r="C91" s="1656">
        <v>9</v>
      </c>
      <c r="D91" s="1590"/>
      <c r="E91" s="1590"/>
      <c r="F91" s="1590"/>
      <c r="G91" s="1577"/>
      <c r="H91" s="1577"/>
      <c r="I91" s="1577"/>
      <c r="J91" s="1577"/>
      <c r="K91" s="1577"/>
      <c r="L91" s="1584"/>
      <c r="M91" s="1582"/>
      <c r="N91" s="1584"/>
      <c r="O91" s="1584"/>
      <c r="P91" s="1582"/>
      <c r="Q91" s="1584"/>
      <c r="R91" s="1584"/>
      <c r="S91" s="1582"/>
      <c r="T91" s="1584"/>
      <c r="U91" s="1584"/>
      <c r="V91" s="1582"/>
      <c r="W91" s="1582"/>
      <c r="Z91" s="258"/>
      <c r="AA91" s="1319">
        <f xml:space="preserve"> IF( SUM( AC91:AC91 ) = 0, 0,#REF! )</f>
        <v>0</v>
      </c>
      <c r="AB91" s="258"/>
    </row>
    <row r="92" spans="2:28" ht="20.25" thickTop="1" thickBot="1">
      <c r="B92" s="1590"/>
      <c r="D92" s="1590"/>
      <c r="E92" s="1590"/>
      <c r="F92" s="1590"/>
      <c r="G92" s="1577"/>
      <c r="H92" s="1577"/>
      <c r="I92" s="2959" t="s">
        <v>9845</v>
      </c>
      <c r="J92" s="2960"/>
      <c r="K92" s="1577"/>
      <c r="L92" s="2961" t="s">
        <v>9846</v>
      </c>
      <c r="M92" s="2962"/>
      <c r="N92" s="1584"/>
      <c r="O92" s="2961" t="s">
        <v>9847</v>
      </c>
      <c r="P92" s="2962"/>
      <c r="Q92" s="1584"/>
      <c r="R92" s="2961" t="s">
        <v>9848</v>
      </c>
      <c r="S92" s="2962"/>
      <c r="T92" s="1584"/>
      <c r="U92" s="2961" t="s">
        <v>10527</v>
      </c>
      <c r="V92" s="2962"/>
      <c r="W92" s="1582"/>
      <c r="Z92" s="258"/>
      <c r="AA92" s="1319">
        <f xml:space="preserve"> IF( SUM( AC92:AC92 ) = 0, 0,#REF! )</f>
        <v>0</v>
      </c>
      <c r="AB92" s="258"/>
    </row>
    <row r="93" spans="2:28" ht="39.75" thickTop="1" thickBot="1">
      <c r="C93" s="1573" t="s">
        <v>2</v>
      </c>
      <c r="D93" s="1560" t="s">
        <v>10528</v>
      </c>
      <c r="E93" s="1560" t="s">
        <v>678</v>
      </c>
      <c r="F93" s="1560" t="s">
        <v>10481</v>
      </c>
      <c r="G93" s="1561" t="s">
        <v>10529</v>
      </c>
      <c r="H93" s="1577"/>
      <c r="I93" s="1624" t="s">
        <v>10530</v>
      </c>
      <c r="J93" s="1578" t="s">
        <v>10531</v>
      </c>
      <c r="K93" s="1577"/>
      <c r="L93" s="1625" t="s">
        <v>10530</v>
      </c>
      <c r="M93" s="1626" t="s">
        <v>10531</v>
      </c>
      <c r="N93" s="1584"/>
      <c r="O93" s="1625" t="s">
        <v>10530</v>
      </c>
      <c r="P93" s="1626" t="s">
        <v>10531</v>
      </c>
      <c r="Q93" s="1584"/>
      <c r="R93" s="1625" t="s">
        <v>10530</v>
      </c>
      <c r="S93" s="1626" t="s">
        <v>10531</v>
      </c>
      <c r="T93" s="1584"/>
      <c r="U93" s="1625" t="s">
        <v>10530</v>
      </c>
      <c r="V93" s="1626" t="s">
        <v>10531</v>
      </c>
      <c r="W93" s="1582"/>
      <c r="X93" s="1627" t="s">
        <v>6034</v>
      </c>
      <c r="Z93" s="258"/>
      <c r="AA93" s="1319">
        <f xml:space="preserve"> IF( SUM( AC93:AC93 ) = 0, 0,#REF! )</f>
        <v>0</v>
      </c>
      <c r="AB93" s="258"/>
    </row>
    <row r="94" spans="2:28" ht="39" thickTop="1">
      <c r="B94" s="1634" t="s">
        <v>10532</v>
      </c>
      <c r="C94" s="1663" t="s">
        <v>10614</v>
      </c>
      <c r="D94" s="1657">
        <f>6300*1000/1000000</f>
        <v>6.3</v>
      </c>
      <c r="E94" s="1567" t="s">
        <v>10615</v>
      </c>
      <c r="F94" s="1567">
        <v>0</v>
      </c>
      <c r="G94" s="1664">
        <v>1000</v>
      </c>
      <c r="H94" s="1577"/>
      <c r="I94" s="2543">
        <v>0</v>
      </c>
      <c r="J94" s="1652">
        <f>IFERROR(I94/$G94,0)</f>
        <v>0</v>
      </c>
      <c r="K94" s="1636"/>
      <c r="L94" s="1637">
        <v>0</v>
      </c>
      <c r="M94" s="1638">
        <f>L94/$G94</f>
        <v>0</v>
      </c>
      <c r="N94" s="1639"/>
      <c r="O94" s="1637">
        <v>0</v>
      </c>
      <c r="P94" s="1638">
        <f>O94/$G94</f>
        <v>0</v>
      </c>
      <c r="Q94" s="1639"/>
      <c r="R94" s="1637">
        <v>0</v>
      </c>
      <c r="S94" s="1638">
        <f>R94/$G94</f>
        <v>0</v>
      </c>
      <c r="T94" s="1639"/>
      <c r="U94" s="1637"/>
      <c r="V94" s="1638"/>
      <c r="W94" s="1582"/>
      <c r="X94" s="1640" t="s">
        <v>10616</v>
      </c>
      <c r="Z94" s="258"/>
      <c r="AA94" s="1319">
        <f xml:space="preserve"> IF( SUM( AC94:AC94 ) = 0, 0,#REF! )</f>
        <v>0</v>
      </c>
      <c r="AB94" s="258"/>
    </row>
    <row r="95" spans="2:28" ht="39" thickBot="1">
      <c r="B95" s="1623" t="s">
        <v>10535</v>
      </c>
      <c r="C95" s="1568" t="s">
        <v>10617</v>
      </c>
      <c r="D95" s="1648">
        <f>300*9000/1000000</f>
        <v>2.7</v>
      </c>
      <c r="E95" s="1568" t="s">
        <v>10615</v>
      </c>
      <c r="F95" s="1568">
        <v>0</v>
      </c>
      <c r="G95" s="1665">
        <v>9000</v>
      </c>
      <c r="H95" s="1577"/>
      <c r="I95" s="2545">
        <v>0</v>
      </c>
      <c r="J95" s="1649">
        <f>IFERROR(I95/$G95,0)</f>
        <v>0</v>
      </c>
      <c r="K95" s="1636"/>
      <c r="L95" s="1650">
        <v>0</v>
      </c>
      <c r="M95" s="1651">
        <f>L95/$G95</f>
        <v>0</v>
      </c>
      <c r="N95" s="1639"/>
      <c r="O95" s="1650">
        <v>0</v>
      </c>
      <c r="P95" s="1651">
        <f>O95/$G95</f>
        <v>0</v>
      </c>
      <c r="Q95" s="1639"/>
      <c r="R95" s="1650">
        <v>0</v>
      </c>
      <c r="S95" s="1651">
        <f>R95/$G95</f>
        <v>0</v>
      </c>
      <c r="T95" s="1639"/>
      <c r="U95" s="1650"/>
      <c r="V95" s="1651"/>
      <c r="W95" s="1582"/>
      <c r="X95" s="1633" t="s">
        <v>10618</v>
      </c>
      <c r="Z95" s="258"/>
      <c r="AA95" s="1319">
        <f xml:space="preserve"> IF( SUM( AC95:AC95 ) = 0, 0,#REF! )</f>
        <v>0</v>
      </c>
      <c r="AB95" s="258"/>
    </row>
    <row r="96" spans="2:28" ht="15.75" thickTop="1" thickBot="1">
      <c r="L96" s="1582"/>
      <c r="M96" s="1582"/>
      <c r="N96" s="1582"/>
      <c r="O96" s="1582"/>
      <c r="P96" s="1582"/>
      <c r="Q96" s="1582"/>
      <c r="R96" s="1582"/>
      <c r="S96" s="1582"/>
      <c r="T96" s="1582"/>
      <c r="U96" s="1582"/>
      <c r="V96" s="1582"/>
      <c r="W96" s="1582"/>
      <c r="Z96" s="258"/>
      <c r="AA96" s="1319">
        <f xml:space="preserve"> IF( SUM( AC96:AC96 ) = 0, 0,#REF! )</f>
        <v>0</v>
      </c>
      <c r="AB96" s="258"/>
    </row>
    <row r="97" spans="2:28" ht="15" thickTop="1">
      <c r="B97" s="1621" t="s">
        <v>10559</v>
      </c>
      <c r="C97" s="1622" t="s">
        <v>10525</v>
      </c>
      <c r="L97" s="1582"/>
      <c r="M97" s="1582"/>
      <c r="N97" s="1582"/>
      <c r="O97" s="1582"/>
      <c r="P97" s="1582"/>
      <c r="Q97" s="1582"/>
      <c r="R97" s="1582"/>
      <c r="S97" s="1582"/>
      <c r="T97" s="1582"/>
      <c r="U97" s="1582"/>
      <c r="V97" s="1582"/>
      <c r="W97" s="1582"/>
      <c r="Z97" s="258"/>
      <c r="AA97" s="1319">
        <f xml:space="preserve"> IF( SUM( AC97:AC97 ) = 0, 0,#REF! )</f>
        <v>0</v>
      </c>
      <c r="AB97" s="258"/>
    </row>
    <row r="98" spans="2:28" ht="26.25" thickBot="1">
      <c r="B98" s="1623" t="s">
        <v>10619</v>
      </c>
      <c r="C98" s="1656">
        <v>24.876999999999999</v>
      </c>
      <c r="D98" s="1590"/>
      <c r="E98" s="1590"/>
      <c r="F98" s="1590"/>
      <c r="G98" s="1577"/>
      <c r="H98" s="1577"/>
      <c r="I98" s="1577"/>
      <c r="J98" s="1577"/>
      <c r="K98" s="1577"/>
      <c r="L98" s="1584"/>
      <c r="M98" s="1582"/>
      <c r="N98" s="1584"/>
      <c r="O98" s="1584"/>
      <c r="P98" s="1582"/>
      <c r="Q98" s="1584"/>
      <c r="R98" s="1584"/>
      <c r="S98" s="1582"/>
      <c r="T98" s="1584"/>
      <c r="U98" s="1584"/>
      <c r="V98" s="1582"/>
      <c r="W98" s="1582"/>
      <c r="Z98" s="258"/>
      <c r="AA98" s="1319">
        <f xml:space="preserve"> IF( SUM( AC98:AC98 ) = 0, 0,#REF! )</f>
        <v>0</v>
      </c>
      <c r="AB98" s="258"/>
    </row>
    <row r="99" spans="2:28" ht="20.25" thickTop="1" thickBot="1">
      <c r="B99" s="1590"/>
      <c r="D99" s="1590"/>
      <c r="E99" s="1590"/>
      <c r="F99" s="1590"/>
      <c r="G99" s="1577"/>
      <c r="H99" s="1577"/>
      <c r="I99" s="2959" t="s">
        <v>9845</v>
      </c>
      <c r="J99" s="2960"/>
      <c r="K99" s="1577"/>
      <c r="L99" s="2961" t="s">
        <v>9846</v>
      </c>
      <c r="M99" s="2962"/>
      <c r="N99" s="1584"/>
      <c r="O99" s="2961" t="s">
        <v>9847</v>
      </c>
      <c r="P99" s="2962"/>
      <c r="Q99" s="1584"/>
      <c r="R99" s="2961" t="s">
        <v>9848</v>
      </c>
      <c r="S99" s="2962"/>
      <c r="T99" s="1584"/>
      <c r="U99" s="2961" t="s">
        <v>10527</v>
      </c>
      <c r="V99" s="2962"/>
      <c r="W99" s="1582"/>
      <c r="Z99" s="258"/>
      <c r="AA99" s="1319">
        <f xml:space="preserve"> IF( SUM( AC99:AC99 ) = 0, 0,#REF! )</f>
        <v>0</v>
      </c>
      <c r="AB99" s="258"/>
    </row>
    <row r="100" spans="2:28" ht="39.75" thickTop="1" thickBot="1">
      <c r="C100" s="1573" t="s">
        <v>2</v>
      </c>
      <c r="D100" s="1560" t="s">
        <v>10528</v>
      </c>
      <c r="E100" s="1560" t="s">
        <v>678</v>
      </c>
      <c r="F100" s="1560" t="s">
        <v>10481</v>
      </c>
      <c r="G100" s="1561" t="s">
        <v>10529</v>
      </c>
      <c r="H100" s="1577"/>
      <c r="I100" s="1624" t="s">
        <v>10530</v>
      </c>
      <c r="J100" s="1578" t="s">
        <v>10531</v>
      </c>
      <c r="K100" s="1577"/>
      <c r="L100" s="1625" t="s">
        <v>10530</v>
      </c>
      <c r="M100" s="1626" t="s">
        <v>10531</v>
      </c>
      <c r="N100" s="1584"/>
      <c r="O100" s="1625" t="s">
        <v>10530</v>
      </c>
      <c r="P100" s="1626" t="s">
        <v>10531</v>
      </c>
      <c r="Q100" s="1584"/>
      <c r="R100" s="1625" t="s">
        <v>10530</v>
      </c>
      <c r="S100" s="1626" t="s">
        <v>10531</v>
      </c>
      <c r="T100" s="1584"/>
      <c r="U100" s="1625" t="s">
        <v>10530</v>
      </c>
      <c r="V100" s="1626" t="s">
        <v>10531</v>
      </c>
      <c r="W100" s="1582"/>
      <c r="X100" s="1627" t="s">
        <v>6034</v>
      </c>
      <c r="Z100" s="258"/>
      <c r="AA100" s="1319">
        <f xml:space="preserve"> IF( SUM( AC100:AC100 ) = 0, 0,#REF! )</f>
        <v>0</v>
      </c>
      <c r="AB100" s="258"/>
    </row>
    <row r="101" spans="2:28" ht="103.5" thickTop="1" thickBot="1">
      <c r="B101" s="1628" t="s">
        <v>10532</v>
      </c>
      <c r="C101" s="1563" t="s">
        <v>10620</v>
      </c>
      <c r="D101" s="1563">
        <v>24.876999999999999</v>
      </c>
      <c r="E101" s="1563" t="s">
        <v>1083</v>
      </c>
      <c r="F101" s="1563">
        <v>0</v>
      </c>
      <c r="G101" s="1661">
        <v>1</v>
      </c>
      <c r="H101" s="1577"/>
      <c r="I101" s="2550">
        <v>0</v>
      </c>
      <c r="J101" s="1660">
        <f>IFERROR(I101/$G101,0)</f>
        <v>0</v>
      </c>
      <c r="K101" s="1577"/>
      <c r="L101" s="1662">
        <v>0</v>
      </c>
      <c r="M101" s="1632">
        <f>L101/$G101</f>
        <v>0</v>
      </c>
      <c r="N101" s="1584"/>
      <c r="O101" s="1662">
        <v>0</v>
      </c>
      <c r="P101" s="1632">
        <f>O101/$G101</f>
        <v>0</v>
      </c>
      <c r="Q101" s="1584"/>
      <c r="R101" s="1662">
        <v>0</v>
      </c>
      <c r="S101" s="1632">
        <f>R101/$G101</f>
        <v>0</v>
      </c>
      <c r="T101" s="1584"/>
      <c r="U101" s="1662">
        <v>0</v>
      </c>
      <c r="V101" s="1632">
        <f>U101/$G101</f>
        <v>0</v>
      </c>
      <c r="W101" s="1582"/>
      <c r="X101" s="1633" t="s">
        <v>10621</v>
      </c>
      <c r="Z101" s="258"/>
      <c r="AA101" s="1319">
        <f xml:space="preserve"> IF( SUM( AC101:AC101 ) = 0, 0,#REF! )</f>
        <v>0</v>
      </c>
      <c r="AB101" s="258"/>
    </row>
    <row r="102" spans="2:28" ht="15.75" thickTop="1" thickBot="1">
      <c r="L102" s="1582"/>
      <c r="M102" s="1582"/>
      <c r="N102" s="1582"/>
      <c r="O102" s="1582"/>
      <c r="P102" s="1582"/>
      <c r="Q102" s="1582"/>
      <c r="R102" s="1582"/>
      <c r="S102" s="1582"/>
      <c r="T102" s="1582"/>
      <c r="U102" s="1582"/>
      <c r="V102" s="1582"/>
      <c r="W102" s="1582"/>
      <c r="Z102" s="258"/>
      <c r="AA102" s="1319">
        <f xml:space="preserve"> IF( SUM( AC102:AC102 ) = 0, 0,#REF! )</f>
        <v>0</v>
      </c>
      <c r="AB102" s="258"/>
    </row>
    <row r="103" spans="2:28" ht="19.5" thickTop="1">
      <c r="B103" s="1621" t="s">
        <v>10563</v>
      </c>
      <c r="C103" s="1622" t="s">
        <v>10525</v>
      </c>
      <c r="G103" s="1577"/>
      <c r="H103" s="1577"/>
      <c r="I103" s="1577"/>
      <c r="J103" s="1577"/>
      <c r="K103" s="1577"/>
      <c r="L103" s="1584"/>
      <c r="M103" s="1582"/>
      <c r="N103" s="1584"/>
      <c r="O103" s="1584"/>
      <c r="P103" s="1582"/>
      <c r="Q103" s="1584"/>
      <c r="R103" s="1584"/>
      <c r="S103" s="1582"/>
      <c r="T103" s="1584"/>
      <c r="U103" s="1584"/>
      <c r="V103" s="1582"/>
      <c r="W103" s="1582"/>
      <c r="Z103" s="258"/>
      <c r="AA103" s="1319">
        <f xml:space="preserve"> IF( SUM( AC103:AC103 ) = 0, 0,#REF! )</f>
        <v>0</v>
      </c>
      <c r="AB103" s="258"/>
    </row>
    <row r="104" spans="2:28" ht="19.5" thickBot="1">
      <c r="B104" s="1623" t="s">
        <v>10622</v>
      </c>
      <c r="C104" s="1581">
        <v>17.401</v>
      </c>
      <c r="D104" s="1590"/>
      <c r="E104" s="1590"/>
      <c r="F104" s="1590"/>
      <c r="G104" s="1577"/>
      <c r="H104" s="1577"/>
      <c r="I104" s="1577"/>
      <c r="J104" s="1577"/>
      <c r="K104" s="1577"/>
      <c r="L104" s="1584"/>
      <c r="M104" s="1582"/>
      <c r="N104" s="1584"/>
      <c r="O104" s="1584"/>
      <c r="P104" s="1582"/>
      <c r="Q104" s="1584"/>
      <c r="R104" s="1584"/>
      <c r="S104" s="1582"/>
      <c r="T104" s="1584"/>
      <c r="U104" s="1584"/>
      <c r="V104" s="1582"/>
      <c r="W104" s="1582"/>
      <c r="Z104" s="258"/>
      <c r="AA104" s="1319">
        <f xml:space="preserve"> IF( SUM( AC104:AC104 ) = 0, 0,#REF! )</f>
        <v>0</v>
      </c>
      <c r="AB104" s="258"/>
    </row>
    <row r="105" spans="2:28" ht="20.25" thickTop="1" thickBot="1">
      <c r="B105" s="1590"/>
      <c r="D105" s="1590"/>
      <c r="E105" s="1590"/>
      <c r="F105" s="1590"/>
      <c r="G105" s="1577"/>
      <c r="H105" s="1577"/>
      <c r="I105" s="2959" t="s">
        <v>9845</v>
      </c>
      <c r="J105" s="2960"/>
      <c r="K105" s="1577"/>
      <c r="L105" s="2961" t="s">
        <v>9846</v>
      </c>
      <c r="M105" s="2962"/>
      <c r="N105" s="1584"/>
      <c r="O105" s="2961" t="s">
        <v>9847</v>
      </c>
      <c r="P105" s="2962"/>
      <c r="Q105" s="1584"/>
      <c r="R105" s="2961" t="s">
        <v>9848</v>
      </c>
      <c r="S105" s="2962"/>
      <c r="T105" s="1584"/>
      <c r="U105" s="2961" t="s">
        <v>10527</v>
      </c>
      <c r="V105" s="2962"/>
      <c r="W105" s="1582"/>
      <c r="Z105" s="258"/>
      <c r="AA105" s="1319">
        <f xml:space="preserve"> IF( SUM( AC105:AC105 ) = 0, 0,#REF! )</f>
        <v>0</v>
      </c>
      <c r="AB105" s="258"/>
    </row>
    <row r="106" spans="2:28" ht="39.75" thickTop="1" thickBot="1">
      <c r="C106" s="1573" t="s">
        <v>2</v>
      </c>
      <c r="D106" s="1560" t="s">
        <v>10528</v>
      </c>
      <c r="E106" s="1560" t="s">
        <v>678</v>
      </c>
      <c r="F106" s="1560" t="s">
        <v>10481</v>
      </c>
      <c r="G106" s="1561" t="s">
        <v>10529</v>
      </c>
      <c r="H106" s="1577"/>
      <c r="I106" s="1624" t="s">
        <v>10530</v>
      </c>
      <c r="J106" s="1578" t="s">
        <v>10531</v>
      </c>
      <c r="K106" s="1577"/>
      <c r="L106" s="1625" t="s">
        <v>10530</v>
      </c>
      <c r="M106" s="1626" t="s">
        <v>10531</v>
      </c>
      <c r="N106" s="1584"/>
      <c r="O106" s="1625" t="s">
        <v>10530</v>
      </c>
      <c r="P106" s="1626" t="s">
        <v>10531</v>
      </c>
      <c r="Q106" s="1584"/>
      <c r="R106" s="1625" t="s">
        <v>10530</v>
      </c>
      <c r="S106" s="1626" t="s">
        <v>10531</v>
      </c>
      <c r="T106" s="1584"/>
      <c r="U106" s="1625" t="s">
        <v>10530</v>
      </c>
      <c r="V106" s="1626" t="s">
        <v>10531</v>
      </c>
      <c r="W106" s="1582"/>
      <c r="X106" s="1627" t="s">
        <v>6034</v>
      </c>
      <c r="Z106" s="258"/>
      <c r="AA106" s="1319">
        <f xml:space="preserve"> IF( SUM( AC106:AC106 ) = 0, 0,#REF! )</f>
        <v>0</v>
      </c>
      <c r="AB106" s="258"/>
    </row>
    <row r="107" spans="2:28" ht="26.25" thickTop="1">
      <c r="B107" s="1634" t="s">
        <v>10532</v>
      </c>
      <c r="C107" s="1567" t="s">
        <v>10623</v>
      </c>
      <c r="D107" s="1657">
        <f>23.5*44800/1000000</f>
        <v>1.0528</v>
      </c>
      <c r="E107" s="1567" t="s">
        <v>1806</v>
      </c>
      <c r="F107" s="1567">
        <v>3</v>
      </c>
      <c r="G107" s="1666">
        <v>44.8</v>
      </c>
      <c r="H107" s="1577"/>
      <c r="I107" s="2548">
        <v>0</v>
      </c>
      <c r="J107" s="1652">
        <f t="shared" ref="J107:J112" si="9">IFERROR(I107/$G107,0)</f>
        <v>0</v>
      </c>
      <c r="K107" s="1636"/>
      <c r="L107" s="1637">
        <v>0</v>
      </c>
      <c r="M107" s="1638">
        <f>L107/$G107</f>
        <v>0</v>
      </c>
      <c r="N107" s="1639"/>
      <c r="O107" s="1637">
        <v>0</v>
      </c>
      <c r="P107" s="1638">
        <f>O107/$G107</f>
        <v>0</v>
      </c>
      <c r="Q107" s="1639"/>
      <c r="R107" s="1637">
        <v>0</v>
      </c>
      <c r="S107" s="1638">
        <f>R107/$G107</f>
        <v>0</v>
      </c>
      <c r="T107" s="1639"/>
      <c r="U107" s="1637"/>
      <c r="V107" s="1638"/>
      <c r="W107" s="1582"/>
      <c r="X107" s="1640" t="s">
        <v>10624</v>
      </c>
      <c r="Z107" s="258"/>
      <c r="AA107" s="1319">
        <f xml:space="preserve"> IF( SUM( AC107:AC107 ) = 0, 0,#REF! )</f>
        <v>0</v>
      </c>
      <c r="AB107" s="258"/>
    </row>
    <row r="108" spans="2:28" ht="38.25">
      <c r="B108" s="1641" t="s">
        <v>10535</v>
      </c>
      <c r="C108" s="1575" t="s">
        <v>10625</v>
      </c>
      <c r="D108" s="1646">
        <f>66.36*76072/1000000</f>
        <v>5.0481379200000003</v>
      </c>
      <c r="E108" s="1575" t="s">
        <v>1806</v>
      </c>
      <c r="F108" s="1575">
        <v>3</v>
      </c>
      <c r="G108" s="1667">
        <v>76.072000000000003</v>
      </c>
      <c r="H108" s="1577"/>
      <c r="I108" s="2551">
        <v>0</v>
      </c>
      <c r="J108" s="1642">
        <f t="shared" si="9"/>
        <v>0</v>
      </c>
      <c r="K108" s="1636"/>
      <c r="L108" s="1643">
        <v>0</v>
      </c>
      <c r="M108" s="1644">
        <f>L108/$G108</f>
        <v>0</v>
      </c>
      <c r="N108" s="1639"/>
      <c r="O108" s="1643">
        <v>0</v>
      </c>
      <c r="P108" s="1644">
        <f>O108/$G108</f>
        <v>0</v>
      </c>
      <c r="Q108" s="1639"/>
      <c r="R108" s="1643">
        <v>0</v>
      </c>
      <c r="S108" s="1644">
        <f>R108/$G108</f>
        <v>0</v>
      </c>
      <c r="T108" s="1639"/>
      <c r="U108" s="1643"/>
      <c r="V108" s="1644"/>
      <c r="W108" s="1582"/>
      <c r="X108" s="1645" t="s">
        <v>10626</v>
      </c>
      <c r="Z108" s="258"/>
      <c r="AA108" s="1319">
        <f xml:space="preserve"> IF( SUM( AC108:AC108 ) = 0, 0,#REF! )</f>
        <v>0</v>
      </c>
      <c r="AB108" s="258"/>
    </row>
    <row r="109" spans="2:28" ht="63.75">
      <c r="B109" s="1641" t="s">
        <v>10538</v>
      </c>
      <c r="C109" s="1575" t="s">
        <v>10627</v>
      </c>
      <c r="D109" s="1646">
        <f>1419*5100/1000000</f>
        <v>7.2369000000000003</v>
      </c>
      <c r="E109" s="1575" t="s">
        <v>1806</v>
      </c>
      <c r="F109" s="1575">
        <v>3</v>
      </c>
      <c r="G109" s="1668">
        <v>5.0999999999999996</v>
      </c>
      <c r="H109" s="1577"/>
      <c r="I109" s="2551">
        <v>0</v>
      </c>
      <c r="J109" s="1642">
        <f t="shared" si="9"/>
        <v>0</v>
      </c>
      <c r="K109" s="1636"/>
      <c r="L109" s="1643">
        <v>0</v>
      </c>
      <c r="M109" s="1644">
        <f t="shared" ref="M109:M112" si="10">L109/$G109</f>
        <v>0</v>
      </c>
      <c r="N109" s="1639"/>
      <c r="O109" s="1643">
        <v>0</v>
      </c>
      <c r="P109" s="1644">
        <f t="shared" ref="P109:P112" si="11">O109/$G109</f>
        <v>0</v>
      </c>
      <c r="Q109" s="1639"/>
      <c r="R109" s="1643">
        <v>0</v>
      </c>
      <c r="S109" s="1644">
        <f t="shared" ref="S109:S112" si="12">R109/$G109</f>
        <v>0</v>
      </c>
      <c r="T109" s="1639"/>
      <c r="U109" s="1643"/>
      <c r="V109" s="1644"/>
      <c r="W109" s="1582"/>
      <c r="X109" s="1645" t="s">
        <v>10628</v>
      </c>
      <c r="Z109" s="258"/>
      <c r="AA109" s="1319">
        <f xml:space="preserve"> IF( SUM( AC109:AC109 ) = 0, 0,#REF! )</f>
        <v>0</v>
      </c>
      <c r="AB109" s="258"/>
    </row>
    <row r="110" spans="2:28" ht="76.5">
      <c r="B110" s="1641" t="s">
        <v>10541</v>
      </c>
      <c r="C110" s="1575" t="s">
        <v>10629</v>
      </c>
      <c r="D110" s="1646">
        <f>1913*1365/1000000</f>
        <v>2.6112449999999998</v>
      </c>
      <c r="E110" s="1575" t="s">
        <v>1806</v>
      </c>
      <c r="F110" s="1575">
        <v>3</v>
      </c>
      <c r="G110" s="1580">
        <v>1.913</v>
      </c>
      <c r="H110" s="1577"/>
      <c r="I110" s="2551">
        <v>0</v>
      </c>
      <c r="J110" s="1642">
        <f t="shared" si="9"/>
        <v>0</v>
      </c>
      <c r="K110" s="1636"/>
      <c r="L110" s="1643">
        <v>0</v>
      </c>
      <c r="M110" s="1644">
        <f t="shared" si="10"/>
        <v>0</v>
      </c>
      <c r="N110" s="1639"/>
      <c r="O110" s="1643">
        <v>0</v>
      </c>
      <c r="P110" s="1644">
        <f t="shared" si="11"/>
        <v>0</v>
      </c>
      <c r="Q110" s="1639"/>
      <c r="R110" s="1643">
        <v>0</v>
      </c>
      <c r="S110" s="1644">
        <f t="shared" si="12"/>
        <v>0</v>
      </c>
      <c r="T110" s="1639"/>
      <c r="U110" s="1643"/>
      <c r="V110" s="1644"/>
      <c r="W110" s="1582"/>
      <c r="X110" s="1645" t="s">
        <v>10630</v>
      </c>
      <c r="Z110" s="258"/>
      <c r="AA110" s="1319">
        <f xml:space="preserve"> IF( SUM( AC110:AC110 ) = 0, 0,#REF! )</f>
        <v>0</v>
      </c>
      <c r="AB110" s="258"/>
    </row>
    <row r="111" spans="2:28" ht="38.25">
      <c r="B111" s="1641" t="s">
        <v>10544</v>
      </c>
      <c r="C111" s="1575" t="s">
        <v>10631</v>
      </c>
      <c r="D111" s="1646">
        <f>756*752/1000000</f>
        <v>0.56851200000000002</v>
      </c>
      <c r="E111" s="1575" t="s">
        <v>1806</v>
      </c>
      <c r="F111" s="1575">
        <v>3</v>
      </c>
      <c r="G111" s="1580">
        <v>0.752</v>
      </c>
      <c r="H111" s="1577"/>
      <c r="I111" s="2551">
        <v>0</v>
      </c>
      <c r="J111" s="1642">
        <f t="shared" si="9"/>
        <v>0</v>
      </c>
      <c r="K111" s="1636"/>
      <c r="L111" s="1643">
        <v>0</v>
      </c>
      <c r="M111" s="1644">
        <f t="shared" si="10"/>
        <v>0</v>
      </c>
      <c r="N111" s="1639"/>
      <c r="O111" s="1643">
        <v>0</v>
      </c>
      <c r="P111" s="1644">
        <f t="shared" si="11"/>
        <v>0</v>
      </c>
      <c r="Q111" s="1639"/>
      <c r="R111" s="1643">
        <v>0</v>
      </c>
      <c r="S111" s="1644">
        <f t="shared" si="12"/>
        <v>0</v>
      </c>
      <c r="T111" s="1639"/>
      <c r="U111" s="1643"/>
      <c r="V111" s="1644"/>
      <c r="W111" s="1582"/>
      <c r="X111" s="1645" t="s">
        <v>10632</v>
      </c>
      <c r="Z111" s="258"/>
      <c r="AA111" s="1319">
        <f xml:space="preserve"> IF( SUM( AC111:AC111 ) = 0, 0,#REF! )</f>
        <v>0</v>
      </c>
      <c r="AB111" s="258"/>
    </row>
    <row r="112" spans="2:28" ht="39" thickBot="1">
      <c r="B112" s="1623" t="s">
        <v>10547</v>
      </c>
      <c r="C112" s="1568" t="s">
        <v>10633</v>
      </c>
      <c r="D112" s="1648">
        <f>1324*635/1000000</f>
        <v>0.84074000000000004</v>
      </c>
      <c r="E112" s="1568" t="s">
        <v>1806</v>
      </c>
      <c r="F112" s="1568">
        <v>3</v>
      </c>
      <c r="G112" s="1581">
        <v>1.3240000000000001</v>
      </c>
      <c r="H112" s="1577"/>
      <c r="I112" s="2549">
        <v>0</v>
      </c>
      <c r="J112" s="1649">
        <f t="shared" si="9"/>
        <v>0</v>
      </c>
      <c r="K112" s="1636"/>
      <c r="L112" s="1650">
        <v>0</v>
      </c>
      <c r="M112" s="1651">
        <f t="shared" si="10"/>
        <v>0</v>
      </c>
      <c r="N112" s="1639"/>
      <c r="O112" s="1650">
        <v>0</v>
      </c>
      <c r="P112" s="1651">
        <f t="shared" si="11"/>
        <v>0</v>
      </c>
      <c r="Q112" s="1639"/>
      <c r="R112" s="1650">
        <v>0</v>
      </c>
      <c r="S112" s="1651">
        <f t="shared" si="12"/>
        <v>0</v>
      </c>
      <c r="T112" s="1639"/>
      <c r="U112" s="1650"/>
      <c r="V112" s="1651"/>
      <c r="W112" s="1582"/>
      <c r="X112" s="1633" t="s">
        <v>10634</v>
      </c>
      <c r="Z112" s="258"/>
      <c r="AA112" s="1319">
        <f xml:space="preserve"> IF( SUM( AC112:AC112 ) = 0, 0,#REF! )</f>
        <v>0</v>
      </c>
      <c r="AB112" s="258"/>
    </row>
    <row r="113" spans="2:28" ht="15" thickTop="1">
      <c r="D113" s="1655"/>
      <c r="L113" s="1582"/>
      <c r="M113" s="1582"/>
      <c r="N113" s="1582"/>
      <c r="O113" s="1582"/>
      <c r="P113" s="1582"/>
      <c r="Q113" s="1582"/>
      <c r="R113" s="1582"/>
      <c r="S113" s="1582"/>
      <c r="T113" s="1582"/>
      <c r="U113" s="1582"/>
      <c r="V113" s="1582"/>
      <c r="W113" s="1582"/>
      <c r="Z113" s="258"/>
      <c r="AA113" s="1319">
        <f xml:space="preserve"> IF( SUM( AC113:AC113 ) = 0, 0,#REF! )</f>
        <v>0</v>
      </c>
      <c r="AB113" s="258"/>
    </row>
    <row r="114" spans="2:28" ht="15" thickBot="1">
      <c r="L114" s="1582"/>
      <c r="M114" s="1582"/>
      <c r="N114" s="1582"/>
      <c r="O114" s="1582"/>
      <c r="P114" s="1582"/>
      <c r="Q114" s="1582"/>
      <c r="R114" s="1582"/>
      <c r="S114" s="1582"/>
      <c r="T114" s="1582"/>
      <c r="U114" s="1582"/>
      <c r="V114" s="1582"/>
      <c r="W114" s="1582"/>
      <c r="Z114" s="258"/>
      <c r="AA114" s="1319">
        <f xml:space="preserve"> IF( SUM( AC114:AC114 ) = 0, 0,#REF! )</f>
        <v>0</v>
      </c>
      <c r="AB114" s="258"/>
    </row>
    <row r="115" spans="2:28" ht="19.5" thickTop="1">
      <c r="B115" s="1621" t="s">
        <v>10592</v>
      </c>
      <c r="C115" s="1622" t="s">
        <v>10525</v>
      </c>
      <c r="G115" s="1577"/>
      <c r="H115" s="1577"/>
      <c r="I115" s="1577"/>
      <c r="J115" s="1577"/>
      <c r="K115" s="1577"/>
      <c r="L115" s="1584"/>
      <c r="M115" s="1582"/>
      <c r="N115" s="1584"/>
      <c r="O115" s="1584"/>
      <c r="P115" s="1582"/>
      <c r="Q115" s="1584"/>
      <c r="R115" s="1584"/>
      <c r="S115" s="1582"/>
      <c r="T115" s="1584"/>
      <c r="U115" s="1584"/>
      <c r="V115" s="1582"/>
      <c r="W115" s="1582"/>
      <c r="Z115" s="258"/>
      <c r="AA115" s="1319">
        <f xml:space="preserve"> IF( SUM( AC115:AC115 ) = 0, 0,#REF! )</f>
        <v>0</v>
      </c>
      <c r="AB115" s="258"/>
    </row>
    <row r="116" spans="2:28" ht="19.5" thickBot="1">
      <c r="B116" s="1623" t="s">
        <v>10635</v>
      </c>
      <c r="C116" s="1581">
        <v>7.6420000000000003</v>
      </c>
      <c r="D116" s="1590"/>
      <c r="E116" s="1590"/>
      <c r="F116" s="1590"/>
      <c r="G116" s="1577"/>
      <c r="H116" s="1577"/>
      <c r="I116" s="1577"/>
      <c r="J116" s="1577"/>
      <c r="K116" s="1577"/>
      <c r="L116" s="1584"/>
      <c r="M116" s="1582"/>
      <c r="N116" s="1584"/>
      <c r="O116" s="1584"/>
      <c r="P116" s="1582"/>
      <c r="Q116" s="1584"/>
      <c r="R116" s="1584"/>
      <c r="S116" s="1582"/>
      <c r="T116" s="1584"/>
      <c r="U116" s="1584"/>
      <c r="V116" s="1582"/>
      <c r="W116" s="1582"/>
      <c r="Z116" s="258"/>
      <c r="AA116" s="1319">
        <f xml:space="preserve"> IF( SUM( AC116:AC116 ) = 0, 0,#REF! )</f>
        <v>0</v>
      </c>
      <c r="AB116" s="258"/>
    </row>
    <row r="117" spans="2:28" ht="20.25" thickTop="1" thickBot="1">
      <c r="B117" s="1590"/>
      <c r="D117" s="1590"/>
      <c r="E117" s="1590"/>
      <c r="F117" s="1590"/>
      <c r="G117" s="1577"/>
      <c r="H117" s="1577"/>
      <c r="I117" s="2959" t="s">
        <v>9845</v>
      </c>
      <c r="J117" s="2960"/>
      <c r="K117" s="1577"/>
      <c r="L117" s="2961" t="s">
        <v>9846</v>
      </c>
      <c r="M117" s="2962"/>
      <c r="N117" s="1584"/>
      <c r="O117" s="2961" t="s">
        <v>9847</v>
      </c>
      <c r="P117" s="2962"/>
      <c r="Q117" s="1584"/>
      <c r="R117" s="2961" t="s">
        <v>9848</v>
      </c>
      <c r="S117" s="2962"/>
      <c r="T117" s="1584"/>
      <c r="U117" s="2961" t="s">
        <v>10527</v>
      </c>
      <c r="V117" s="2962"/>
      <c r="W117" s="1582"/>
      <c r="Z117" s="258"/>
      <c r="AA117" s="1319">
        <f xml:space="preserve"> IF( SUM( AC117:AC117 ) = 0, 0,#REF! )</f>
        <v>0</v>
      </c>
      <c r="AB117" s="258"/>
    </row>
    <row r="118" spans="2:28" ht="39.75" thickTop="1" thickBot="1">
      <c r="C118" s="1573" t="s">
        <v>2</v>
      </c>
      <c r="D118" s="1560" t="s">
        <v>10528</v>
      </c>
      <c r="E118" s="1560" t="s">
        <v>678</v>
      </c>
      <c r="F118" s="1560" t="s">
        <v>10481</v>
      </c>
      <c r="G118" s="1561" t="s">
        <v>10529</v>
      </c>
      <c r="H118" s="1577"/>
      <c r="I118" s="1624" t="s">
        <v>10530</v>
      </c>
      <c r="J118" s="1578" t="s">
        <v>10531</v>
      </c>
      <c r="K118" s="1577"/>
      <c r="L118" s="1625" t="s">
        <v>10530</v>
      </c>
      <c r="M118" s="1626" t="s">
        <v>10531</v>
      </c>
      <c r="N118" s="1584"/>
      <c r="O118" s="1625" t="s">
        <v>10530</v>
      </c>
      <c r="P118" s="1626" t="s">
        <v>10531</v>
      </c>
      <c r="Q118" s="1584"/>
      <c r="R118" s="1625" t="s">
        <v>10530</v>
      </c>
      <c r="S118" s="1626" t="s">
        <v>10531</v>
      </c>
      <c r="T118" s="1584"/>
      <c r="U118" s="1625" t="s">
        <v>10530</v>
      </c>
      <c r="V118" s="1626" t="s">
        <v>10531</v>
      </c>
      <c r="W118" s="1582"/>
      <c r="X118" s="1627" t="s">
        <v>6034</v>
      </c>
      <c r="Z118" s="258"/>
      <c r="AA118" s="1319">
        <f xml:space="preserve"> IF( SUM( AC118:AC118 ) = 0, 0,#REF! )</f>
        <v>0</v>
      </c>
      <c r="AB118" s="258"/>
    </row>
    <row r="119" spans="2:28" ht="26.25" thickTop="1">
      <c r="B119" s="1634" t="s">
        <v>10532</v>
      </c>
      <c r="C119" s="1567" t="s">
        <v>10636</v>
      </c>
      <c r="D119" s="1657">
        <f>2317*248/1000000</f>
        <v>0.57461600000000002</v>
      </c>
      <c r="E119" s="1567" t="s">
        <v>1090</v>
      </c>
      <c r="F119" s="1567">
        <v>0</v>
      </c>
      <c r="G119" s="1580">
        <v>248</v>
      </c>
      <c r="H119" s="1577"/>
      <c r="I119" s="2543">
        <v>0</v>
      </c>
      <c r="J119" s="1652">
        <f t="shared" ref="J119:J128" si="13">IFERROR(I119/$G119,0)</f>
        <v>0</v>
      </c>
      <c r="K119" s="1636"/>
      <c r="L119" s="1637">
        <v>0</v>
      </c>
      <c r="M119" s="1638">
        <f>L119/$G119</f>
        <v>0</v>
      </c>
      <c r="N119" s="1639"/>
      <c r="O119" s="1637">
        <v>0</v>
      </c>
      <c r="P119" s="1638">
        <f>O119/$G119</f>
        <v>0</v>
      </c>
      <c r="Q119" s="1639"/>
      <c r="R119" s="1637">
        <v>0</v>
      </c>
      <c r="S119" s="1638">
        <f>R119/$G119</f>
        <v>0</v>
      </c>
      <c r="T119" s="1639"/>
      <c r="U119" s="1637"/>
      <c r="V119" s="1638"/>
      <c r="W119" s="1582"/>
      <c r="X119" s="1640" t="s">
        <v>10637</v>
      </c>
      <c r="Z119" s="258"/>
      <c r="AA119" s="1319">
        <f xml:space="preserve"> IF( SUM( AC119:AC119 ) = 0, 0,#REF! )</f>
        <v>0</v>
      </c>
      <c r="AB119" s="258"/>
    </row>
    <row r="120" spans="2:28" ht="25.5">
      <c r="B120" s="1641" t="s">
        <v>10535</v>
      </c>
      <c r="C120" s="1575" t="s">
        <v>10638</v>
      </c>
      <c r="D120" s="1646">
        <f>2926*163/1000000</f>
        <v>0.47693799999999997</v>
      </c>
      <c r="E120" s="1575" t="s">
        <v>1090</v>
      </c>
      <c r="F120" s="1575">
        <v>0</v>
      </c>
      <c r="G120" s="1580">
        <v>163</v>
      </c>
      <c r="H120" s="1577"/>
      <c r="I120" s="2544">
        <v>0</v>
      </c>
      <c r="J120" s="1642">
        <f t="shared" si="13"/>
        <v>0</v>
      </c>
      <c r="K120" s="1636"/>
      <c r="L120" s="1643">
        <v>0</v>
      </c>
      <c r="M120" s="1644">
        <f>L120/$G120</f>
        <v>0</v>
      </c>
      <c r="N120" s="1639"/>
      <c r="O120" s="1643">
        <v>0</v>
      </c>
      <c r="P120" s="1644">
        <f>O120/$G120</f>
        <v>0</v>
      </c>
      <c r="Q120" s="1639"/>
      <c r="R120" s="1643">
        <v>0</v>
      </c>
      <c r="S120" s="1644">
        <f>R120/$G120</f>
        <v>0</v>
      </c>
      <c r="T120" s="1639"/>
      <c r="U120" s="1643"/>
      <c r="V120" s="1644"/>
      <c r="W120" s="1582"/>
      <c r="X120" s="1645" t="s">
        <v>10639</v>
      </c>
      <c r="Z120" s="258"/>
      <c r="AA120" s="1319">
        <f xml:space="preserve"> IF( SUM( AC120:AC120 ) = 0, 0,#REF! )</f>
        <v>0</v>
      </c>
      <c r="AB120" s="258"/>
    </row>
    <row r="121" spans="2:28" ht="25.5">
      <c r="B121" s="1641" t="s">
        <v>10538</v>
      </c>
      <c r="C121" s="1575" t="s">
        <v>10640</v>
      </c>
      <c r="D121" s="1646">
        <f>100*4950/1000000</f>
        <v>0.495</v>
      </c>
      <c r="E121" s="1575" t="s">
        <v>1090</v>
      </c>
      <c r="F121" s="1575">
        <v>0</v>
      </c>
      <c r="G121" s="1580">
        <v>100</v>
      </c>
      <c r="H121" s="1577"/>
      <c r="I121" s="2544">
        <v>0</v>
      </c>
      <c r="J121" s="1642">
        <f t="shared" si="13"/>
        <v>0</v>
      </c>
      <c r="K121" s="1636"/>
      <c r="L121" s="1643">
        <v>0</v>
      </c>
      <c r="M121" s="1644">
        <f t="shared" ref="M121:M128" si="14">L121/$G121</f>
        <v>0</v>
      </c>
      <c r="N121" s="1639"/>
      <c r="O121" s="1643">
        <v>0</v>
      </c>
      <c r="P121" s="1644">
        <f t="shared" ref="P121:P128" si="15">O121/$G121</f>
        <v>0</v>
      </c>
      <c r="Q121" s="1639"/>
      <c r="R121" s="1643">
        <v>0</v>
      </c>
      <c r="S121" s="1644">
        <f t="shared" ref="S121:S128" si="16">R121/$G121</f>
        <v>0</v>
      </c>
      <c r="T121" s="1639"/>
      <c r="U121" s="1643"/>
      <c r="V121" s="1644"/>
      <c r="W121" s="1582"/>
      <c r="X121" s="1645" t="s">
        <v>10641</v>
      </c>
      <c r="Z121" s="258"/>
      <c r="AA121" s="1319">
        <f xml:space="preserve"> IF( SUM( AC121:AC121 ) = 0, 0,#REF! )</f>
        <v>0</v>
      </c>
      <c r="AB121" s="258"/>
    </row>
    <row r="122" spans="2:28" ht="25.5">
      <c r="B122" s="1641" t="s">
        <v>10541</v>
      </c>
      <c r="C122" s="1575" t="s">
        <v>10642</v>
      </c>
      <c r="D122" s="1646">
        <f>3250*100/1000000</f>
        <v>0.32500000000000001</v>
      </c>
      <c r="E122" s="1575" t="s">
        <v>1090</v>
      </c>
      <c r="F122" s="1575">
        <v>0</v>
      </c>
      <c r="G122" s="1580">
        <v>100</v>
      </c>
      <c r="H122" s="1577"/>
      <c r="I122" s="2544">
        <v>0</v>
      </c>
      <c r="J122" s="1642">
        <f t="shared" si="13"/>
        <v>0</v>
      </c>
      <c r="K122" s="1636"/>
      <c r="L122" s="1643">
        <v>0</v>
      </c>
      <c r="M122" s="1644">
        <f t="shared" si="14"/>
        <v>0</v>
      </c>
      <c r="N122" s="1639"/>
      <c r="O122" s="1643">
        <v>0</v>
      </c>
      <c r="P122" s="1644">
        <f t="shared" si="15"/>
        <v>0</v>
      </c>
      <c r="Q122" s="1639"/>
      <c r="R122" s="1643">
        <v>0</v>
      </c>
      <c r="S122" s="1644">
        <f t="shared" si="16"/>
        <v>0</v>
      </c>
      <c r="T122" s="1639"/>
      <c r="U122" s="1643"/>
      <c r="V122" s="1644"/>
      <c r="W122" s="1582"/>
      <c r="X122" s="1645" t="s">
        <v>10643</v>
      </c>
      <c r="Z122" s="258"/>
      <c r="AA122" s="1319">
        <f xml:space="preserve"> IF( SUM( AC122:AC122 ) = 0, 0,#REF! )</f>
        <v>0</v>
      </c>
      <c r="AB122" s="258"/>
    </row>
    <row r="123" spans="2:28" ht="153">
      <c r="B123" s="1641" t="s">
        <v>10544</v>
      </c>
      <c r="C123" s="1575" t="s">
        <v>10644</v>
      </c>
      <c r="D123" s="1646">
        <v>0.35</v>
      </c>
      <c r="E123" s="1575" t="s">
        <v>1083</v>
      </c>
      <c r="F123" s="1575">
        <v>0</v>
      </c>
      <c r="G123" s="1669">
        <v>1</v>
      </c>
      <c r="H123" s="1577"/>
      <c r="I123" s="2544">
        <v>0</v>
      </c>
      <c r="J123" s="1642">
        <f t="shared" si="13"/>
        <v>0</v>
      </c>
      <c r="K123" s="1636"/>
      <c r="L123" s="1643">
        <v>0</v>
      </c>
      <c r="M123" s="1644">
        <f t="shared" si="14"/>
        <v>0</v>
      </c>
      <c r="N123" s="1639"/>
      <c r="O123" s="1643">
        <v>0</v>
      </c>
      <c r="P123" s="1644">
        <f t="shared" si="15"/>
        <v>0</v>
      </c>
      <c r="Q123" s="1639"/>
      <c r="R123" s="1643">
        <v>0</v>
      </c>
      <c r="S123" s="1644">
        <f t="shared" si="16"/>
        <v>0</v>
      </c>
      <c r="T123" s="1639"/>
      <c r="U123" s="1643"/>
      <c r="V123" s="1644"/>
      <c r="W123" s="1582"/>
      <c r="X123" s="1645" t="s">
        <v>10645</v>
      </c>
      <c r="Z123" s="258"/>
      <c r="AA123" s="1319">
        <f xml:space="preserve"> IF( SUM( AC123:AC123 ) = 0, 0,#REF! )</f>
        <v>0</v>
      </c>
      <c r="AB123" s="258"/>
    </row>
    <row r="124" spans="2:28" ht="38.25">
      <c r="B124" s="1641" t="s">
        <v>10547</v>
      </c>
      <c r="C124" s="1575" t="s">
        <v>10646</v>
      </c>
      <c r="D124" s="1646">
        <v>0.25</v>
      </c>
      <c r="E124" s="1575" t="s">
        <v>1090</v>
      </c>
      <c r="F124" s="1575">
        <v>0</v>
      </c>
      <c r="G124" s="1580">
        <v>25</v>
      </c>
      <c r="H124" s="1577"/>
      <c r="I124" s="2544">
        <v>0</v>
      </c>
      <c r="J124" s="1642">
        <f t="shared" si="13"/>
        <v>0</v>
      </c>
      <c r="K124" s="1636"/>
      <c r="L124" s="1643">
        <v>0</v>
      </c>
      <c r="M124" s="1644">
        <f t="shared" si="14"/>
        <v>0</v>
      </c>
      <c r="N124" s="1639"/>
      <c r="O124" s="1643">
        <v>0</v>
      </c>
      <c r="P124" s="1644">
        <f t="shared" si="15"/>
        <v>0</v>
      </c>
      <c r="Q124" s="1639"/>
      <c r="R124" s="1643">
        <v>0</v>
      </c>
      <c r="S124" s="1644">
        <f t="shared" si="16"/>
        <v>0</v>
      </c>
      <c r="T124" s="1639"/>
      <c r="U124" s="1643"/>
      <c r="V124" s="1644"/>
      <c r="W124" s="1582"/>
      <c r="X124" s="1645" t="s">
        <v>10647</v>
      </c>
      <c r="Z124" s="258"/>
      <c r="AA124" s="1319">
        <f xml:space="preserve"> IF( SUM( AC124:AC124 ) = 0, 0,#REF! )</f>
        <v>0</v>
      </c>
      <c r="AB124" s="258"/>
    </row>
    <row r="125" spans="2:28" ht="114.75" customHeight="1">
      <c r="B125" s="1641" t="s">
        <v>10550</v>
      </c>
      <c r="C125" s="1575" t="s">
        <v>10648</v>
      </c>
      <c r="D125" s="1646">
        <v>0.5</v>
      </c>
      <c r="E125" s="1575" t="s">
        <v>1090</v>
      </c>
      <c r="F125" s="1575">
        <v>0</v>
      </c>
      <c r="G125" s="1670">
        <v>1</v>
      </c>
      <c r="H125" s="1577"/>
      <c r="I125" s="2544">
        <v>0</v>
      </c>
      <c r="J125" s="1642">
        <f t="shared" si="13"/>
        <v>0</v>
      </c>
      <c r="K125" s="1636"/>
      <c r="L125" s="1643">
        <v>0</v>
      </c>
      <c r="M125" s="1644">
        <f t="shared" si="14"/>
        <v>0</v>
      </c>
      <c r="N125" s="1639"/>
      <c r="O125" s="1643">
        <v>0</v>
      </c>
      <c r="P125" s="1644">
        <f t="shared" si="15"/>
        <v>0</v>
      </c>
      <c r="Q125" s="1639"/>
      <c r="R125" s="1643">
        <v>0</v>
      </c>
      <c r="S125" s="1644">
        <f t="shared" si="16"/>
        <v>0</v>
      </c>
      <c r="T125" s="1639"/>
      <c r="U125" s="1643"/>
      <c r="V125" s="1644"/>
      <c r="W125" s="1582"/>
      <c r="X125" s="1645" t="s">
        <v>10649</v>
      </c>
      <c r="Z125" s="258"/>
      <c r="AA125" s="1319">
        <f xml:space="preserve"> IF( SUM( AC125:AC125 ) = 0, 0,#REF! )</f>
        <v>0</v>
      </c>
      <c r="AB125" s="258"/>
    </row>
    <row r="126" spans="2:28" ht="89.25" customHeight="1">
      <c r="B126" s="1641" t="s">
        <v>10553</v>
      </c>
      <c r="C126" s="1671" t="s">
        <v>10650</v>
      </c>
      <c r="D126" s="1672">
        <v>0.75</v>
      </c>
      <c r="E126" s="1671" t="s">
        <v>1083</v>
      </c>
      <c r="F126" s="1671">
        <v>0</v>
      </c>
      <c r="G126" s="1670">
        <v>1</v>
      </c>
      <c r="H126" s="1577"/>
      <c r="I126" s="2552">
        <v>0</v>
      </c>
      <c r="J126" s="1642">
        <f t="shared" si="13"/>
        <v>0</v>
      </c>
      <c r="K126" s="1636"/>
      <c r="L126" s="1643">
        <v>0</v>
      </c>
      <c r="M126" s="1644">
        <f t="shared" si="14"/>
        <v>0</v>
      </c>
      <c r="N126" s="1639"/>
      <c r="O126" s="1643">
        <v>0</v>
      </c>
      <c r="P126" s="1644">
        <f t="shared" si="15"/>
        <v>0</v>
      </c>
      <c r="Q126" s="1639"/>
      <c r="R126" s="1643">
        <v>0</v>
      </c>
      <c r="S126" s="1644">
        <f t="shared" si="16"/>
        <v>0</v>
      </c>
      <c r="T126" s="1639"/>
      <c r="U126" s="1643"/>
      <c r="V126" s="1644"/>
      <c r="W126" s="1582"/>
      <c r="X126" s="1645" t="s">
        <v>10651</v>
      </c>
      <c r="Z126" s="258"/>
      <c r="AA126" s="1319">
        <f xml:space="preserve"> IF( SUM( AC126:AC126 ) = 0, 0,#REF! )</f>
        <v>0</v>
      </c>
      <c r="AB126" s="258"/>
    </row>
    <row r="127" spans="2:28" ht="76.5">
      <c r="B127" s="1641" t="s">
        <v>10556</v>
      </c>
      <c r="C127" s="1671" t="s">
        <v>10652</v>
      </c>
      <c r="D127" s="1672">
        <v>2</v>
      </c>
      <c r="E127" s="1671" t="s">
        <v>1083</v>
      </c>
      <c r="F127" s="1671">
        <v>0</v>
      </c>
      <c r="G127" s="1670">
        <v>1</v>
      </c>
      <c r="H127" s="1577"/>
      <c r="I127" s="2552">
        <v>0</v>
      </c>
      <c r="J127" s="1642">
        <f t="shared" si="13"/>
        <v>0</v>
      </c>
      <c r="K127" s="1636"/>
      <c r="L127" s="1643">
        <v>0</v>
      </c>
      <c r="M127" s="1644">
        <f t="shared" si="14"/>
        <v>0</v>
      </c>
      <c r="N127" s="1639"/>
      <c r="O127" s="1643">
        <v>0</v>
      </c>
      <c r="P127" s="1644">
        <f t="shared" si="15"/>
        <v>0</v>
      </c>
      <c r="Q127" s="1639"/>
      <c r="R127" s="1643">
        <v>0</v>
      </c>
      <c r="S127" s="1644">
        <f t="shared" si="16"/>
        <v>0</v>
      </c>
      <c r="T127" s="1639"/>
      <c r="U127" s="1643"/>
      <c r="V127" s="1644"/>
      <c r="W127" s="1582"/>
      <c r="X127" s="1645" t="s">
        <v>10653</v>
      </c>
      <c r="Z127" s="258"/>
      <c r="AA127" s="1319">
        <f xml:space="preserve"> IF( SUM( AC127:AC127 ) = 0, 0,#REF! )</f>
        <v>0</v>
      </c>
      <c r="AB127" s="258"/>
    </row>
    <row r="128" spans="2:28" ht="26.25" thickBot="1">
      <c r="B128" s="1623" t="s">
        <v>10583</v>
      </c>
      <c r="C128" s="1568" t="s">
        <v>10654</v>
      </c>
      <c r="D128" s="1648">
        <v>1.92</v>
      </c>
      <c r="E128" s="1568" t="s">
        <v>10615</v>
      </c>
      <c r="F128" s="1568">
        <v>1</v>
      </c>
      <c r="G128" s="1581">
        <v>11.5</v>
      </c>
      <c r="H128" s="1577"/>
      <c r="I128" s="2553">
        <v>0</v>
      </c>
      <c r="J128" s="1649">
        <f t="shared" si="13"/>
        <v>0</v>
      </c>
      <c r="K128" s="1636"/>
      <c r="L128" s="1650">
        <v>0</v>
      </c>
      <c r="M128" s="1651">
        <f t="shared" si="14"/>
        <v>0</v>
      </c>
      <c r="N128" s="1639"/>
      <c r="O128" s="1650">
        <v>0</v>
      </c>
      <c r="P128" s="1651">
        <f t="shared" si="15"/>
        <v>0</v>
      </c>
      <c r="Q128" s="1639"/>
      <c r="R128" s="1650">
        <v>0</v>
      </c>
      <c r="S128" s="1651">
        <f t="shared" si="16"/>
        <v>0</v>
      </c>
      <c r="T128" s="1639"/>
      <c r="U128" s="1650"/>
      <c r="V128" s="1651"/>
      <c r="W128" s="1582"/>
      <c r="X128" s="1633" t="s">
        <v>10655</v>
      </c>
      <c r="Z128" s="258"/>
      <c r="AA128" s="1319">
        <f xml:space="preserve"> IF( SUM( AC128:AC128 ) = 0, 0,#REF! )</f>
        <v>0</v>
      </c>
      <c r="AB128" s="258"/>
    </row>
    <row r="129" spans="2:28" ht="15.75" thickTop="1" thickBot="1">
      <c r="D129" s="1506"/>
      <c r="L129" s="1582"/>
      <c r="M129" s="1582"/>
      <c r="N129" s="1582"/>
      <c r="O129" s="1582"/>
      <c r="P129" s="1582"/>
      <c r="Q129" s="1582"/>
      <c r="R129" s="1582"/>
      <c r="S129" s="1582"/>
      <c r="T129" s="1582"/>
      <c r="U129" s="1582"/>
      <c r="V129" s="1582"/>
      <c r="W129" s="1582"/>
      <c r="Z129" s="258"/>
      <c r="AA129" s="1319">
        <f xml:space="preserve"> IF( SUM( AC129:AC129 ) = 0, 0,#REF! )</f>
        <v>0</v>
      </c>
      <c r="AB129" s="258"/>
    </row>
    <row r="130" spans="2:28" ht="19.5" thickTop="1">
      <c r="B130" s="1621" t="s">
        <v>10599</v>
      </c>
      <c r="C130" s="1622" t="s">
        <v>10525</v>
      </c>
      <c r="G130" s="1577"/>
      <c r="H130" s="1577"/>
      <c r="I130" s="1577"/>
      <c r="J130" s="1577"/>
      <c r="K130" s="1577"/>
      <c r="L130" s="1584"/>
      <c r="M130" s="1582"/>
      <c r="N130" s="1584"/>
      <c r="O130" s="1584"/>
      <c r="P130" s="1582"/>
      <c r="Q130" s="1584"/>
      <c r="R130" s="1584"/>
      <c r="S130" s="1582"/>
      <c r="T130" s="1584"/>
      <c r="U130" s="1584"/>
      <c r="V130" s="1582"/>
      <c r="W130" s="1582"/>
      <c r="Z130" s="258"/>
      <c r="AA130" s="1319">
        <f xml:space="preserve"> IF( SUM( AC130:AC130 ) = 0, 0,#REF! )</f>
        <v>0</v>
      </c>
      <c r="AB130" s="258"/>
    </row>
    <row r="131" spans="2:28" ht="19.5" thickBot="1">
      <c r="B131" s="1623" t="s">
        <v>10656</v>
      </c>
      <c r="C131" s="1581">
        <v>22.071999999999999</v>
      </c>
      <c r="D131" s="1590"/>
      <c r="E131" s="1590"/>
      <c r="F131" s="1590"/>
      <c r="G131" s="1577"/>
      <c r="H131" s="1577"/>
      <c r="I131" s="1577"/>
      <c r="J131" s="1577"/>
      <c r="K131" s="1577"/>
      <c r="L131" s="1584"/>
      <c r="M131" s="1582"/>
      <c r="N131" s="1584"/>
      <c r="O131" s="1584"/>
      <c r="P131" s="1582"/>
      <c r="Q131" s="1584"/>
      <c r="R131" s="1584"/>
      <c r="S131" s="1582"/>
      <c r="T131" s="1584"/>
      <c r="U131" s="1584"/>
      <c r="V131" s="1582"/>
      <c r="W131" s="1582"/>
      <c r="Z131" s="258"/>
      <c r="AA131" s="1319">
        <f xml:space="preserve"> IF( SUM( AC131:AC131 ) = 0, 0,#REF! )</f>
        <v>0</v>
      </c>
      <c r="AB131" s="258"/>
    </row>
    <row r="132" spans="2:28" ht="20.25" thickTop="1" thickBot="1">
      <c r="B132" s="1590"/>
      <c r="D132" s="1590"/>
      <c r="E132" s="1590"/>
      <c r="F132" s="1590"/>
      <c r="G132" s="1577"/>
      <c r="H132" s="1577"/>
      <c r="I132" s="2959" t="s">
        <v>9845</v>
      </c>
      <c r="J132" s="2960"/>
      <c r="K132" s="1577"/>
      <c r="L132" s="2961" t="s">
        <v>9846</v>
      </c>
      <c r="M132" s="2962"/>
      <c r="N132" s="1584"/>
      <c r="O132" s="2961" t="s">
        <v>9847</v>
      </c>
      <c r="P132" s="2962"/>
      <c r="Q132" s="1584"/>
      <c r="R132" s="2961" t="s">
        <v>9848</v>
      </c>
      <c r="S132" s="2962"/>
      <c r="T132" s="1584"/>
      <c r="U132" s="2961" t="s">
        <v>10527</v>
      </c>
      <c r="V132" s="2962"/>
      <c r="W132" s="1582"/>
      <c r="Z132" s="258"/>
      <c r="AA132" s="1319">
        <f xml:space="preserve"> IF( SUM( AC132:AC132 ) = 0, 0,#REF! )</f>
        <v>0</v>
      </c>
      <c r="AB132" s="258"/>
    </row>
    <row r="133" spans="2:28" ht="39.75" thickTop="1" thickBot="1">
      <c r="C133" s="1573" t="s">
        <v>2</v>
      </c>
      <c r="D133" s="1560" t="s">
        <v>10528</v>
      </c>
      <c r="E133" s="1560" t="s">
        <v>678</v>
      </c>
      <c r="F133" s="1560" t="s">
        <v>10481</v>
      </c>
      <c r="G133" s="1561" t="s">
        <v>10529</v>
      </c>
      <c r="H133" s="1577"/>
      <c r="I133" s="1624" t="s">
        <v>10530</v>
      </c>
      <c r="J133" s="1578" t="s">
        <v>10531</v>
      </c>
      <c r="K133" s="1577"/>
      <c r="L133" s="1625" t="s">
        <v>10530</v>
      </c>
      <c r="M133" s="1626" t="s">
        <v>10531</v>
      </c>
      <c r="N133" s="1584"/>
      <c r="O133" s="1625" t="s">
        <v>10530</v>
      </c>
      <c r="P133" s="1626" t="s">
        <v>10531</v>
      </c>
      <c r="Q133" s="1584"/>
      <c r="R133" s="1625" t="s">
        <v>10530</v>
      </c>
      <c r="S133" s="1626" t="s">
        <v>10531</v>
      </c>
      <c r="T133" s="1584"/>
      <c r="U133" s="1625" t="s">
        <v>10530</v>
      </c>
      <c r="V133" s="1626" t="s">
        <v>10531</v>
      </c>
      <c r="W133" s="1582"/>
      <c r="X133" s="1627" t="s">
        <v>6034</v>
      </c>
      <c r="Z133" s="258"/>
      <c r="AA133" s="1319">
        <f xml:space="preserve"> IF( SUM( AC133:AC133 ) = 0, 0,#REF! )</f>
        <v>0</v>
      </c>
      <c r="AB133" s="258"/>
    </row>
    <row r="134" spans="2:28" ht="19.5" thickTop="1">
      <c r="B134" s="1634" t="s">
        <v>10532</v>
      </c>
      <c r="C134" s="1567" t="s">
        <v>10657</v>
      </c>
      <c r="D134" s="1657">
        <v>12.818</v>
      </c>
      <c r="E134" s="1567" t="s">
        <v>1083</v>
      </c>
      <c r="F134" s="1567">
        <v>0</v>
      </c>
      <c r="G134" s="1669">
        <v>1</v>
      </c>
      <c r="H134" s="1577"/>
      <c r="I134" s="2554">
        <v>0</v>
      </c>
      <c r="J134" s="1652">
        <f>IFERROR(I134/$G134,0)</f>
        <v>0</v>
      </c>
      <c r="K134" s="1636"/>
      <c r="L134" s="1637">
        <v>0</v>
      </c>
      <c r="M134" s="1638">
        <f>L134/$G134</f>
        <v>0</v>
      </c>
      <c r="N134" s="1639"/>
      <c r="O134" s="1637">
        <v>0</v>
      </c>
      <c r="P134" s="1638">
        <f>O134/$G134</f>
        <v>0</v>
      </c>
      <c r="Q134" s="1639"/>
      <c r="R134" s="1637">
        <v>0</v>
      </c>
      <c r="S134" s="1638">
        <f>R134/$G134</f>
        <v>0</v>
      </c>
      <c r="T134" s="1639"/>
      <c r="U134" s="1637"/>
      <c r="V134" s="1638"/>
      <c r="W134" s="1582"/>
      <c r="X134" s="1640" t="s">
        <v>10658</v>
      </c>
      <c r="Z134" s="258"/>
      <c r="AA134" s="1319">
        <f xml:space="preserve"> IF( SUM( AC134:AC134 ) = 0, 0,#REF! )</f>
        <v>0</v>
      </c>
      <c r="AB134" s="258"/>
    </row>
    <row r="135" spans="2:28" ht="26.25" thickBot="1">
      <c r="B135" s="1623" t="s">
        <v>10535</v>
      </c>
      <c r="C135" s="1568" t="s">
        <v>10659</v>
      </c>
      <c r="D135" s="1648">
        <v>9.8840000000000003</v>
      </c>
      <c r="E135" s="1568" t="s">
        <v>1083</v>
      </c>
      <c r="F135" s="1568">
        <v>0</v>
      </c>
      <c r="G135" s="1673">
        <v>1</v>
      </c>
      <c r="H135" s="1577"/>
      <c r="I135" s="2555">
        <v>0</v>
      </c>
      <c r="J135" s="1649">
        <f>IFERROR(I135/$G135,0)</f>
        <v>0</v>
      </c>
      <c r="K135" s="1636"/>
      <c r="L135" s="1650">
        <v>0</v>
      </c>
      <c r="M135" s="1651">
        <f>L135/$G135</f>
        <v>0</v>
      </c>
      <c r="N135" s="1639"/>
      <c r="O135" s="1650">
        <v>0</v>
      </c>
      <c r="P135" s="1651">
        <f>O135/$G135</f>
        <v>0</v>
      </c>
      <c r="Q135" s="1639"/>
      <c r="R135" s="1650">
        <v>0</v>
      </c>
      <c r="S135" s="1651">
        <f>R135/$G135</f>
        <v>0</v>
      </c>
      <c r="T135" s="1639"/>
      <c r="U135" s="1650"/>
      <c r="V135" s="1651"/>
      <c r="W135" s="1582"/>
      <c r="X135" s="1633" t="s">
        <v>10660</v>
      </c>
      <c r="Z135" s="258"/>
      <c r="AA135" s="1319">
        <f xml:space="preserve"> IF( SUM( AC135:AC135 ) = 0, 0,#REF! )</f>
        <v>0</v>
      </c>
      <c r="AB135" s="258"/>
    </row>
    <row r="136" spans="2:28" ht="15" thickTop="1">
      <c r="L136" s="1582"/>
      <c r="M136" s="1582"/>
      <c r="N136" s="1582"/>
      <c r="O136" s="1582"/>
      <c r="P136" s="1582"/>
      <c r="Q136" s="1582"/>
      <c r="R136" s="1582"/>
      <c r="S136" s="1582"/>
      <c r="T136" s="1582"/>
      <c r="U136" s="1582"/>
      <c r="V136" s="1582"/>
      <c r="W136" s="1582"/>
      <c r="Z136" s="258"/>
      <c r="AA136" s="1319">
        <f xml:space="preserve"> IF( SUM( AC136:AC136 ) = 0, 0,#REF! )</f>
        <v>0</v>
      </c>
      <c r="AB136" s="258"/>
    </row>
    <row r="137" spans="2:28">
      <c r="L137" s="1582"/>
      <c r="M137" s="1582"/>
      <c r="N137" s="1582"/>
      <c r="O137" s="1582"/>
      <c r="P137" s="1582"/>
      <c r="Q137" s="1582"/>
      <c r="R137" s="1582"/>
      <c r="S137" s="1582"/>
      <c r="T137" s="1582"/>
      <c r="U137" s="1582"/>
      <c r="V137" s="1582"/>
      <c r="W137" s="1582"/>
      <c r="Z137" s="258"/>
      <c r="AA137" s="1319">
        <f xml:space="preserve"> IF( SUM( AC137:AC137 ) = 0, 0,#REF! )</f>
        <v>0</v>
      </c>
      <c r="AB137" s="258"/>
    </row>
    <row r="138" spans="2:28" ht="26.25" thickBot="1">
      <c r="B138" s="1583" t="s">
        <v>12</v>
      </c>
      <c r="L138" s="1582"/>
      <c r="M138" s="1582"/>
      <c r="N138" s="1582"/>
      <c r="O138" s="1582"/>
      <c r="P138" s="1582"/>
      <c r="Q138" s="1582"/>
      <c r="R138" s="1582"/>
      <c r="S138" s="1582"/>
      <c r="T138" s="1582"/>
      <c r="U138" s="1582"/>
      <c r="V138" s="1582"/>
      <c r="W138" s="1582"/>
      <c r="Z138" s="258"/>
      <c r="AA138" s="1319">
        <f xml:space="preserve"> IF( SUM( AC138:AC138 ) = 0, 0,#REF! )</f>
        <v>0</v>
      </c>
      <c r="AB138" s="258"/>
    </row>
    <row r="139" spans="2:28" ht="19.5" thickTop="1">
      <c r="B139" s="1621" t="s">
        <v>10524</v>
      </c>
      <c r="C139" s="1622" t="s">
        <v>10525</v>
      </c>
      <c r="G139" s="1577"/>
      <c r="H139" s="1577"/>
      <c r="I139" s="1577"/>
      <c r="J139" s="1577"/>
      <c r="K139" s="1577"/>
      <c r="L139" s="1584"/>
      <c r="M139" s="1582"/>
      <c r="N139" s="1584"/>
      <c r="O139" s="1584"/>
      <c r="P139" s="1582"/>
      <c r="Q139" s="1584"/>
      <c r="R139" s="1584"/>
      <c r="S139" s="1582"/>
      <c r="T139" s="1584"/>
      <c r="U139" s="1584"/>
      <c r="V139" s="1582"/>
      <c r="W139" s="1582"/>
      <c r="Z139" s="258"/>
      <c r="AA139" s="1319">
        <f xml:space="preserve"> IF( SUM( AC139:AC139 ) = 0, 0,#REF! )</f>
        <v>0</v>
      </c>
      <c r="AB139" s="258"/>
    </row>
    <row r="140" spans="2:28" ht="19.5" thickBot="1">
      <c r="B140" s="1623" t="s">
        <v>10661</v>
      </c>
      <c r="C140" s="1581">
        <v>71.917000000000002</v>
      </c>
      <c r="D140" s="1590"/>
      <c r="E140" s="1590"/>
      <c r="F140" s="1590"/>
      <c r="G140" s="1577"/>
      <c r="H140" s="1577"/>
      <c r="I140" s="1577"/>
      <c r="J140" s="1577"/>
      <c r="K140" s="1577"/>
      <c r="L140" s="1584"/>
      <c r="M140" s="1582"/>
      <c r="N140" s="1584"/>
      <c r="O140" s="1584"/>
      <c r="P140" s="1582"/>
      <c r="Q140" s="1584"/>
      <c r="R140" s="1584"/>
      <c r="S140" s="1582"/>
      <c r="T140" s="1584"/>
      <c r="U140" s="1584"/>
      <c r="V140" s="1582"/>
      <c r="W140" s="1582"/>
      <c r="Z140" s="258"/>
      <c r="AA140" s="1319">
        <f xml:space="preserve"> IF( SUM( AC140:AC140 ) = 0, 0,#REF! )</f>
        <v>0</v>
      </c>
      <c r="AB140" s="258"/>
    </row>
    <row r="141" spans="2:28" ht="20.25" thickTop="1" thickBot="1">
      <c r="B141" s="1590"/>
      <c r="D141" s="1590"/>
      <c r="E141" s="1590"/>
      <c r="F141" s="1590"/>
      <c r="G141" s="1577"/>
      <c r="H141" s="1577"/>
      <c r="I141" s="2959" t="s">
        <v>9845</v>
      </c>
      <c r="J141" s="2960"/>
      <c r="K141" s="1577"/>
      <c r="L141" s="2961" t="s">
        <v>9846</v>
      </c>
      <c r="M141" s="2962"/>
      <c r="N141" s="1584"/>
      <c r="O141" s="2961" t="s">
        <v>9847</v>
      </c>
      <c r="P141" s="2962"/>
      <c r="Q141" s="1584"/>
      <c r="R141" s="2961" t="s">
        <v>9848</v>
      </c>
      <c r="S141" s="2962"/>
      <c r="T141" s="1584"/>
      <c r="U141" s="2961" t="s">
        <v>10527</v>
      </c>
      <c r="V141" s="2962"/>
      <c r="W141" s="1582"/>
      <c r="Z141" s="258"/>
      <c r="AA141" s="1319">
        <f xml:space="preserve"> IF( SUM( AC141:AC141 ) = 0, 0,#REF! )</f>
        <v>0</v>
      </c>
      <c r="AB141" s="258"/>
    </row>
    <row r="142" spans="2:28" ht="39.75" thickTop="1" thickBot="1">
      <c r="C142" s="1573" t="s">
        <v>2</v>
      </c>
      <c r="D142" s="1560" t="s">
        <v>10528</v>
      </c>
      <c r="E142" s="1560" t="s">
        <v>678</v>
      </c>
      <c r="F142" s="1560" t="s">
        <v>10481</v>
      </c>
      <c r="G142" s="1561" t="s">
        <v>10529</v>
      </c>
      <c r="H142" s="1577"/>
      <c r="I142" s="1624" t="s">
        <v>10530</v>
      </c>
      <c r="J142" s="1578" t="s">
        <v>10531</v>
      </c>
      <c r="K142" s="1577"/>
      <c r="L142" s="1625" t="s">
        <v>10530</v>
      </c>
      <c r="M142" s="1626" t="s">
        <v>10531</v>
      </c>
      <c r="N142" s="1584"/>
      <c r="O142" s="1625" t="s">
        <v>10530</v>
      </c>
      <c r="P142" s="1626" t="s">
        <v>10531</v>
      </c>
      <c r="Q142" s="1584"/>
      <c r="R142" s="1625" t="s">
        <v>10530</v>
      </c>
      <c r="S142" s="1626" t="s">
        <v>10531</v>
      </c>
      <c r="T142" s="1584"/>
      <c r="U142" s="1625" t="s">
        <v>10530</v>
      </c>
      <c r="V142" s="1626" t="s">
        <v>10531</v>
      </c>
      <c r="W142" s="1582"/>
      <c r="X142" s="1627" t="s">
        <v>6034</v>
      </c>
      <c r="Z142" s="258"/>
      <c r="AA142" s="1319">
        <f xml:space="preserve"> IF( SUM( AC142:AC142 ) = 0, 0,#REF! )</f>
        <v>0</v>
      </c>
      <c r="AB142" s="258"/>
    </row>
    <row r="143" spans="2:28" ht="64.5" thickTop="1">
      <c r="B143" s="1634" t="s">
        <v>10532</v>
      </c>
      <c r="C143" s="1567" t="s">
        <v>10662</v>
      </c>
      <c r="D143" s="1657">
        <f>296.61*200000/1000000</f>
        <v>59.322000000000003</v>
      </c>
      <c r="E143" s="1567" t="s">
        <v>1806</v>
      </c>
      <c r="F143" s="1567">
        <v>3</v>
      </c>
      <c r="G143" s="1666">
        <v>200</v>
      </c>
      <c r="H143" s="1577"/>
      <c r="I143" s="2548">
        <v>0</v>
      </c>
      <c r="J143" s="1652">
        <f>IFERROR(I143/$G143,0)</f>
        <v>0</v>
      </c>
      <c r="K143" s="1636"/>
      <c r="L143" s="1637">
        <v>0</v>
      </c>
      <c r="M143" s="1638">
        <f>L143/$G143</f>
        <v>0</v>
      </c>
      <c r="N143" s="1639"/>
      <c r="O143" s="1637">
        <v>0</v>
      </c>
      <c r="P143" s="1638">
        <f>O143/$G143</f>
        <v>0</v>
      </c>
      <c r="Q143" s="1639"/>
      <c r="R143" s="1637">
        <v>0</v>
      </c>
      <c r="S143" s="1638">
        <f>R143/$G143</f>
        <v>0</v>
      </c>
      <c r="T143" s="1639"/>
      <c r="U143" s="1637"/>
      <c r="V143" s="1638"/>
      <c r="W143" s="1582"/>
      <c r="X143" s="1640" t="s">
        <v>10663</v>
      </c>
      <c r="Z143" s="258"/>
      <c r="AA143" s="1319">
        <f xml:space="preserve"> IF( SUM( AC143:AC143 ) = 0, 0,#REF! )</f>
        <v>0</v>
      </c>
      <c r="AB143" s="258"/>
    </row>
    <row r="144" spans="2:28" ht="38.25" customHeight="1">
      <c r="B144" s="1641" t="s">
        <v>10535</v>
      </c>
      <c r="C144" s="1575" t="s">
        <v>10664</v>
      </c>
      <c r="D144" s="1672">
        <f>59.37*3000/1000000</f>
        <v>0.17810999999999999</v>
      </c>
      <c r="E144" s="1674" t="s">
        <v>1806</v>
      </c>
      <c r="F144" s="1671">
        <v>3</v>
      </c>
      <c r="G144" s="1675">
        <v>3</v>
      </c>
      <c r="H144" s="1577"/>
      <c r="I144" s="2551">
        <v>0</v>
      </c>
      <c r="J144" s="1642">
        <f>IFERROR(I144/$G144,0)</f>
        <v>0</v>
      </c>
      <c r="K144" s="1636"/>
      <c r="L144" s="1643">
        <v>0</v>
      </c>
      <c r="M144" s="1644">
        <f t="shared" ref="M144:M146" si="17">L144/$G144</f>
        <v>0</v>
      </c>
      <c r="N144" s="1639"/>
      <c r="O144" s="1643">
        <v>0</v>
      </c>
      <c r="P144" s="1644">
        <f t="shared" ref="P144:P146" si="18">O144/$G144</f>
        <v>0</v>
      </c>
      <c r="Q144" s="1639"/>
      <c r="R144" s="1643">
        <v>0</v>
      </c>
      <c r="S144" s="1644">
        <f t="shared" ref="S144:S146" si="19">R144/$G144</f>
        <v>0</v>
      </c>
      <c r="T144" s="1639"/>
      <c r="U144" s="1643"/>
      <c r="V144" s="1644"/>
      <c r="W144" s="1582"/>
      <c r="X144" s="1676" t="s">
        <v>10665</v>
      </c>
      <c r="Z144" s="258"/>
      <c r="AA144" s="1319">
        <f xml:space="preserve"> IF( SUM( AC144:AC144 ) = 0, 0,#REF! )</f>
        <v>0</v>
      </c>
      <c r="AB144" s="258"/>
    </row>
    <row r="145" spans="2:28" ht="25.5" customHeight="1">
      <c r="B145" s="1641" t="s">
        <v>10541</v>
      </c>
      <c r="C145" s="1575" t="s">
        <v>10666</v>
      </c>
      <c r="D145" s="1672">
        <f>581.35*1500/1000000</f>
        <v>0.87202500000000005</v>
      </c>
      <c r="E145" s="1674" t="s">
        <v>1806</v>
      </c>
      <c r="F145" s="1671">
        <v>3</v>
      </c>
      <c r="G145" s="1675">
        <v>1.5</v>
      </c>
      <c r="H145" s="1577"/>
      <c r="I145" s="2551">
        <v>0</v>
      </c>
      <c r="J145" s="1642">
        <f>IFERROR(I145/$G145,0)</f>
        <v>0</v>
      </c>
      <c r="K145" s="1636"/>
      <c r="L145" s="1643">
        <v>0</v>
      </c>
      <c r="M145" s="1644">
        <f t="shared" si="17"/>
        <v>0</v>
      </c>
      <c r="N145" s="1639"/>
      <c r="O145" s="1643">
        <v>0</v>
      </c>
      <c r="P145" s="1644">
        <f t="shared" si="18"/>
        <v>0</v>
      </c>
      <c r="Q145" s="1639"/>
      <c r="R145" s="1643">
        <v>0</v>
      </c>
      <c r="S145" s="1644">
        <f t="shared" si="19"/>
        <v>0</v>
      </c>
      <c r="T145" s="1639"/>
      <c r="U145" s="1643"/>
      <c r="V145" s="1644"/>
      <c r="W145" s="1582"/>
      <c r="X145" s="1676" t="s">
        <v>10667</v>
      </c>
      <c r="Z145" s="258"/>
      <c r="AA145" s="1319">
        <f xml:space="preserve"> IF( SUM( AC145:AC145 ) = 0, 0,#REF! )</f>
        <v>0</v>
      </c>
      <c r="AB145" s="258"/>
    </row>
    <row r="146" spans="2:28" ht="25.5" customHeight="1">
      <c r="B146" s="1641" t="s">
        <v>10547</v>
      </c>
      <c r="C146" s="1575" t="s">
        <v>10668</v>
      </c>
      <c r="D146" s="1672">
        <f>2724.52*200/1000000</f>
        <v>0.54490400000000005</v>
      </c>
      <c r="E146" s="1674" t="s">
        <v>1806</v>
      </c>
      <c r="F146" s="1671">
        <v>3</v>
      </c>
      <c r="G146" s="1667">
        <f>200/1000</f>
        <v>0.2</v>
      </c>
      <c r="H146" s="1577"/>
      <c r="I146" s="2551">
        <v>0</v>
      </c>
      <c r="J146" s="1642">
        <f>IFERROR(I146/$G146,0)</f>
        <v>0</v>
      </c>
      <c r="K146" s="1636"/>
      <c r="L146" s="1643">
        <v>0</v>
      </c>
      <c r="M146" s="1644">
        <f t="shared" si="17"/>
        <v>0</v>
      </c>
      <c r="N146" s="1639"/>
      <c r="O146" s="1643">
        <v>0</v>
      </c>
      <c r="P146" s="1644">
        <f t="shared" si="18"/>
        <v>0</v>
      </c>
      <c r="Q146" s="1639"/>
      <c r="R146" s="1643">
        <v>0</v>
      </c>
      <c r="S146" s="1644">
        <f t="shared" si="19"/>
        <v>0</v>
      </c>
      <c r="T146" s="1639"/>
      <c r="U146" s="1643"/>
      <c r="V146" s="1644"/>
      <c r="W146" s="1582"/>
      <c r="X146" s="1676" t="s">
        <v>10669</v>
      </c>
      <c r="Z146" s="258"/>
      <c r="AA146" s="1319">
        <f xml:space="preserve"> IF( SUM( AC146:AC146 ) = 0, 0,#REF! )</f>
        <v>0</v>
      </c>
      <c r="AB146" s="258"/>
    </row>
    <row r="147" spans="2:28" ht="76.900000000000006" customHeight="1" thickBot="1">
      <c r="B147" s="1568" t="s">
        <v>10553</v>
      </c>
      <c r="C147" s="1568" t="s">
        <v>10670</v>
      </c>
      <c r="D147" s="1648">
        <v>11</v>
      </c>
      <c r="E147" s="1568" t="s">
        <v>1083</v>
      </c>
      <c r="F147" s="1568">
        <v>0</v>
      </c>
      <c r="G147" s="1673">
        <v>0.96</v>
      </c>
      <c r="H147" s="1577"/>
      <c r="I147" s="2555">
        <v>0</v>
      </c>
      <c r="J147" s="1649">
        <f>IFERROR(I147/$G147,0)</f>
        <v>0</v>
      </c>
      <c r="K147" s="1636"/>
      <c r="L147" s="1650">
        <v>0</v>
      </c>
      <c r="M147" s="1651">
        <f>L147/$G147</f>
        <v>0</v>
      </c>
      <c r="N147" s="1639"/>
      <c r="O147" s="1650">
        <v>0</v>
      </c>
      <c r="P147" s="1651">
        <f>O147/$G147</f>
        <v>0</v>
      </c>
      <c r="Q147" s="1639"/>
      <c r="R147" s="1650">
        <v>0</v>
      </c>
      <c r="S147" s="1651">
        <f>R147/$G147</f>
        <v>0</v>
      </c>
      <c r="T147" s="1639"/>
      <c r="U147" s="1650"/>
      <c r="V147" s="1651"/>
      <c r="W147" s="1582"/>
      <c r="X147" s="1633" t="s">
        <v>10671</v>
      </c>
      <c r="Z147" s="258"/>
      <c r="AA147" s="1319">
        <f xml:space="preserve"> IF( SUM( AC147:AC147 ) = 0, 0,#REF! )</f>
        <v>0</v>
      </c>
      <c r="AB147" s="258"/>
    </row>
    <row r="148" spans="2:28" ht="15" thickTop="1">
      <c r="D148" s="1655"/>
      <c r="L148" s="1582"/>
      <c r="M148" s="1582"/>
      <c r="N148" s="1582"/>
      <c r="O148" s="1582"/>
      <c r="P148" s="1582"/>
      <c r="Q148" s="1582"/>
      <c r="R148" s="1582"/>
      <c r="S148" s="1582"/>
      <c r="T148" s="1582"/>
      <c r="U148" s="1582"/>
      <c r="V148" s="1582"/>
      <c r="W148" s="1582"/>
      <c r="Z148" s="258"/>
      <c r="AA148" s="1319">
        <f xml:space="preserve"> IF( SUM( AC148:AC148 ) = 0, 0,#REF! )</f>
        <v>0</v>
      </c>
      <c r="AB148" s="258"/>
    </row>
    <row r="149" spans="2:28">
      <c r="L149" s="1582"/>
      <c r="M149" s="1582"/>
      <c r="N149" s="1582"/>
      <c r="O149" s="1582"/>
      <c r="P149" s="1582"/>
      <c r="Q149" s="1582"/>
      <c r="R149" s="1582"/>
      <c r="S149" s="1582"/>
      <c r="T149" s="1582"/>
      <c r="U149" s="1582"/>
      <c r="V149" s="1582"/>
      <c r="W149" s="1582"/>
      <c r="Z149" s="258"/>
      <c r="AA149" s="1319">
        <f xml:space="preserve"> IF( SUM( AC149:AC149 ) = 0, 0,#REF! )</f>
        <v>0</v>
      </c>
      <c r="AB149" s="258"/>
    </row>
    <row r="150" spans="2:28">
      <c r="L150" s="1582"/>
      <c r="M150" s="1582"/>
      <c r="N150" s="1582"/>
      <c r="O150" s="1582"/>
      <c r="P150" s="1582"/>
      <c r="Q150" s="1582"/>
      <c r="R150" s="1582"/>
      <c r="S150" s="1582"/>
      <c r="T150" s="1582"/>
      <c r="U150" s="1582"/>
      <c r="V150" s="1582"/>
      <c r="W150" s="1582"/>
      <c r="Z150" s="258"/>
      <c r="AA150" s="1319">
        <f xml:space="preserve"> IF( SUM( AC150:AC150 ) = 0, 0,#REF! )</f>
        <v>0</v>
      </c>
      <c r="AB150" s="258"/>
    </row>
    <row r="151" spans="2:28">
      <c r="L151" s="1582"/>
      <c r="M151" s="1582"/>
      <c r="N151" s="1582"/>
      <c r="O151" s="1582"/>
      <c r="P151" s="1582"/>
      <c r="Q151" s="1582"/>
      <c r="R151" s="1582"/>
      <c r="S151" s="1582"/>
      <c r="T151" s="1582"/>
      <c r="U151" s="1582"/>
      <c r="V151" s="1582"/>
      <c r="W151" s="1582"/>
      <c r="Z151" s="258"/>
      <c r="AA151" s="1319">
        <f xml:space="preserve"> IF( SUM( AC151:AC151 ) = 0, 0,#REF! )</f>
        <v>0</v>
      </c>
      <c r="AB151" s="258"/>
    </row>
    <row r="152" spans="2:28" ht="26.25" thickBot="1">
      <c r="B152" s="1583" t="s">
        <v>8</v>
      </c>
      <c r="L152" s="1582"/>
      <c r="M152" s="1582"/>
      <c r="N152" s="1582"/>
      <c r="O152" s="1582"/>
      <c r="P152" s="1582"/>
      <c r="Q152" s="1582"/>
      <c r="R152" s="1582"/>
      <c r="S152" s="1582"/>
      <c r="T152" s="1582"/>
      <c r="U152" s="1582"/>
      <c r="V152" s="1582"/>
      <c r="W152" s="1582"/>
      <c r="Z152" s="258"/>
      <c r="AA152" s="1319">
        <f xml:space="preserve"> IF( SUM( AC152:AC152 ) = 0, 0,#REF! )</f>
        <v>0</v>
      </c>
      <c r="AB152" s="258"/>
    </row>
    <row r="153" spans="2:28" ht="19.5" thickTop="1">
      <c r="B153" s="1621" t="s">
        <v>10524</v>
      </c>
      <c r="C153" s="1622" t="s">
        <v>10525</v>
      </c>
      <c r="G153" s="1577"/>
      <c r="H153" s="1577"/>
      <c r="I153" s="1577"/>
      <c r="J153" s="1577"/>
      <c r="K153" s="1577"/>
      <c r="L153" s="1584"/>
      <c r="M153" s="1582"/>
      <c r="N153" s="1584"/>
      <c r="O153" s="1584"/>
      <c r="P153" s="1582"/>
      <c r="Q153" s="1584"/>
      <c r="R153" s="1584"/>
      <c r="S153" s="1582"/>
      <c r="T153" s="1584"/>
      <c r="U153" s="1584"/>
      <c r="V153" s="1582"/>
      <c r="W153" s="1582"/>
      <c r="Z153" s="258"/>
      <c r="AA153" s="1319">
        <f xml:space="preserve"> IF( SUM( AC153:AC153 ) = 0, 0,#REF! )</f>
        <v>0</v>
      </c>
      <c r="AB153" s="258"/>
    </row>
    <row r="154" spans="2:28" ht="26.25" thickBot="1">
      <c r="B154" s="1623" t="s">
        <v>10672</v>
      </c>
      <c r="C154" s="1581">
        <v>14.943</v>
      </c>
      <c r="D154" s="1590"/>
      <c r="E154" s="1590"/>
      <c r="F154" s="1590"/>
      <c r="G154" s="1577"/>
      <c r="H154" s="1577"/>
      <c r="I154" s="1577"/>
      <c r="J154" s="1577"/>
      <c r="K154" s="1577"/>
      <c r="L154" s="1584"/>
      <c r="M154" s="1582"/>
      <c r="N154" s="1584"/>
      <c r="O154" s="1584"/>
      <c r="P154" s="1582"/>
      <c r="Q154" s="1584"/>
      <c r="R154" s="1584"/>
      <c r="S154" s="1582"/>
      <c r="T154" s="1584"/>
      <c r="U154" s="1584"/>
      <c r="V154" s="1582"/>
      <c r="W154" s="1582"/>
      <c r="Z154" s="258"/>
      <c r="AA154" s="1319">
        <f xml:space="preserve"> IF( SUM( AC154:AC154 ) = 0, 0,#REF! )</f>
        <v>0</v>
      </c>
      <c r="AB154" s="258"/>
    </row>
    <row r="155" spans="2:28" ht="20.25" thickTop="1" thickBot="1">
      <c r="B155" s="1590"/>
      <c r="D155" s="1590"/>
      <c r="E155" s="1590"/>
      <c r="F155" s="1590"/>
      <c r="G155" s="1577"/>
      <c r="H155" s="1577"/>
      <c r="I155" s="2959" t="s">
        <v>9845</v>
      </c>
      <c r="J155" s="2960"/>
      <c r="K155" s="1577"/>
      <c r="L155" s="2961" t="s">
        <v>9846</v>
      </c>
      <c r="M155" s="2962"/>
      <c r="N155" s="1584"/>
      <c r="O155" s="2961" t="s">
        <v>9847</v>
      </c>
      <c r="P155" s="2962"/>
      <c r="Q155" s="1584"/>
      <c r="R155" s="2961" t="s">
        <v>9848</v>
      </c>
      <c r="S155" s="2962"/>
      <c r="T155" s="1584"/>
      <c r="U155" s="2961" t="s">
        <v>10527</v>
      </c>
      <c r="V155" s="2962"/>
      <c r="W155" s="1582"/>
      <c r="Z155" s="258"/>
      <c r="AA155" s="1319">
        <f xml:space="preserve"> IF( SUM( AC155:AC155 ) = 0, 0,#REF! )</f>
        <v>0</v>
      </c>
      <c r="AB155" s="258"/>
    </row>
    <row r="156" spans="2:28" ht="39.75" thickTop="1" thickBot="1">
      <c r="C156" s="1573" t="s">
        <v>2</v>
      </c>
      <c r="D156" s="1560" t="s">
        <v>10528</v>
      </c>
      <c r="E156" s="1560" t="s">
        <v>678</v>
      </c>
      <c r="F156" s="1560" t="s">
        <v>10481</v>
      </c>
      <c r="G156" s="1561" t="s">
        <v>10529</v>
      </c>
      <c r="H156" s="1577"/>
      <c r="I156" s="1624" t="s">
        <v>10530</v>
      </c>
      <c r="J156" s="1578" t="s">
        <v>10531</v>
      </c>
      <c r="K156" s="1577"/>
      <c r="L156" s="1625" t="s">
        <v>10530</v>
      </c>
      <c r="M156" s="1626" t="s">
        <v>10531</v>
      </c>
      <c r="N156" s="1584"/>
      <c r="O156" s="1625" t="s">
        <v>10530</v>
      </c>
      <c r="P156" s="1626" t="s">
        <v>10531</v>
      </c>
      <c r="Q156" s="1584"/>
      <c r="R156" s="1625" t="s">
        <v>10530</v>
      </c>
      <c r="S156" s="1626" t="s">
        <v>10531</v>
      </c>
      <c r="T156" s="1584"/>
      <c r="U156" s="1625" t="s">
        <v>10530</v>
      </c>
      <c r="V156" s="1626" t="s">
        <v>10531</v>
      </c>
      <c r="W156" s="1582"/>
      <c r="X156" s="1627" t="s">
        <v>6034</v>
      </c>
      <c r="Z156" s="258"/>
      <c r="AA156" s="1319">
        <f xml:space="preserve"> IF( SUM( AC156:AC156 ) = 0, 0,#REF! )</f>
        <v>0</v>
      </c>
      <c r="AB156" s="258"/>
    </row>
    <row r="157" spans="2:28" ht="51.75" thickTop="1">
      <c r="B157" s="1634" t="s">
        <v>10532</v>
      </c>
      <c r="C157" s="1567" t="s">
        <v>10673</v>
      </c>
      <c r="D157" s="1657">
        <v>1.091</v>
      </c>
      <c r="E157" s="1567" t="s">
        <v>10674</v>
      </c>
      <c r="F157" s="1567">
        <v>0</v>
      </c>
      <c r="G157" s="1664">
        <f>D157*1000000/1000</f>
        <v>1091</v>
      </c>
      <c r="H157" s="1577"/>
      <c r="I157" s="2543">
        <v>0</v>
      </c>
      <c r="J157" s="1652">
        <f>IFERROR(I157/$G157,0)</f>
        <v>0</v>
      </c>
      <c r="K157" s="1636"/>
      <c r="L157" s="1637">
        <v>0</v>
      </c>
      <c r="M157" s="1638">
        <f>L157/$G157</f>
        <v>0</v>
      </c>
      <c r="N157" s="1639"/>
      <c r="O157" s="1637">
        <v>0</v>
      </c>
      <c r="P157" s="1638">
        <f>O157/$G157</f>
        <v>0</v>
      </c>
      <c r="Q157" s="1639"/>
      <c r="R157" s="1637">
        <v>0</v>
      </c>
      <c r="S157" s="1638">
        <f>R157/$G157</f>
        <v>0</v>
      </c>
      <c r="T157" s="1639"/>
      <c r="U157" s="1637"/>
      <c r="V157" s="1638"/>
      <c r="W157" s="1582"/>
      <c r="X157" s="1640" t="s">
        <v>10675</v>
      </c>
      <c r="Z157" s="258"/>
      <c r="AA157" s="1319">
        <f xml:space="preserve"> IF( SUM( AC157:AC157 ) = 0, 0,#REF! )</f>
        <v>0</v>
      </c>
      <c r="AB157" s="258"/>
    </row>
    <row r="158" spans="2:28" ht="51">
      <c r="B158" s="1641" t="s">
        <v>10535</v>
      </c>
      <c r="C158" s="1575" t="s">
        <v>10676</v>
      </c>
      <c r="D158" s="1672">
        <v>1.819</v>
      </c>
      <c r="E158" s="1674" t="s">
        <v>1083</v>
      </c>
      <c r="F158" s="1671">
        <v>0</v>
      </c>
      <c r="G158" s="1677">
        <v>1</v>
      </c>
      <c r="H158" s="1577"/>
      <c r="I158" s="2552">
        <v>0</v>
      </c>
      <c r="J158" s="1642">
        <f>IFERROR(I158/$G158,0)</f>
        <v>0</v>
      </c>
      <c r="K158" s="1636"/>
      <c r="L158" s="1643">
        <v>0</v>
      </c>
      <c r="M158" s="1644">
        <f t="shared" ref="M158:M160" si="20">L158/$G158</f>
        <v>0</v>
      </c>
      <c r="N158" s="1639"/>
      <c r="O158" s="1643">
        <v>0</v>
      </c>
      <c r="P158" s="1644">
        <f t="shared" ref="P158:P160" si="21">O158/$G158</f>
        <v>0</v>
      </c>
      <c r="Q158" s="1639"/>
      <c r="R158" s="1643">
        <v>0</v>
      </c>
      <c r="S158" s="1644">
        <f t="shared" ref="S158:S160" si="22">R158/$G158</f>
        <v>0</v>
      </c>
      <c r="T158" s="1639"/>
      <c r="U158" s="1643"/>
      <c r="V158" s="1644"/>
      <c r="W158" s="1582"/>
      <c r="X158" s="1676" t="s">
        <v>10677</v>
      </c>
      <c r="Z158" s="258"/>
      <c r="AA158" s="1319">
        <f xml:space="preserve"> IF( SUM( AC158:AC158 ) = 0, 0,#REF! )</f>
        <v>0</v>
      </c>
      <c r="AB158" s="258"/>
    </row>
    <row r="159" spans="2:28" ht="18.75" customHeight="1">
      <c r="B159" s="1641" t="s">
        <v>10538</v>
      </c>
      <c r="C159" s="1575" t="s">
        <v>10678</v>
      </c>
      <c r="D159" s="1672">
        <v>0.72299999999999998</v>
      </c>
      <c r="E159" s="1674" t="s">
        <v>1090</v>
      </c>
      <c r="F159" s="1671">
        <v>0</v>
      </c>
      <c r="G159" s="1678">
        <f>D159*1000000/2411</f>
        <v>299.87557030277895</v>
      </c>
      <c r="H159" s="1577"/>
      <c r="I159" s="2544">
        <v>0</v>
      </c>
      <c r="J159" s="1642">
        <f>IFERROR(I159/$G159,0)</f>
        <v>0</v>
      </c>
      <c r="K159" s="1636"/>
      <c r="L159" s="1643">
        <v>0</v>
      </c>
      <c r="M159" s="1644">
        <f t="shared" si="20"/>
        <v>0</v>
      </c>
      <c r="N159" s="1639"/>
      <c r="O159" s="1643">
        <v>0</v>
      </c>
      <c r="P159" s="1644">
        <f t="shared" si="21"/>
        <v>0</v>
      </c>
      <c r="Q159" s="1639"/>
      <c r="R159" s="1643">
        <v>0</v>
      </c>
      <c r="S159" s="1644">
        <f t="shared" si="22"/>
        <v>0</v>
      </c>
      <c r="T159" s="1639"/>
      <c r="U159" s="1643"/>
      <c r="V159" s="1644"/>
      <c r="W159" s="1582"/>
      <c r="X159" s="1676" t="s">
        <v>10679</v>
      </c>
      <c r="Z159" s="258"/>
      <c r="AA159" s="1319">
        <f xml:space="preserve"> IF( SUM( AC159:AC159 ) = 0, 0,#REF! )</f>
        <v>0</v>
      </c>
      <c r="AB159" s="258"/>
    </row>
    <row r="160" spans="2:28" ht="18.75">
      <c r="B160" s="1641" t="s">
        <v>10541</v>
      </c>
      <c r="C160" s="1575" t="s">
        <v>10680</v>
      </c>
      <c r="D160" s="1672">
        <v>2.2530000000000001</v>
      </c>
      <c r="E160" s="1674" t="s">
        <v>10615</v>
      </c>
      <c r="F160" s="1671">
        <v>1</v>
      </c>
      <c r="G160" s="1679">
        <f>2.253*1000000/901</f>
        <v>2500.554938956715</v>
      </c>
      <c r="H160" s="1577"/>
      <c r="I160" s="2556">
        <v>0</v>
      </c>
      <c r="J160" s="1642">
        <f>IFERROR(I160/$G160,0)</f>
        <v>0</v>
      </c>
      <c r="K160" s="1636"/>
      <c r="L160" s="1643">
        <v>0</v>
      </c>
      <c r="M160" s="1644">
        <f t="shared" si="20"/>
        <v>0</v>
      </c>
      <c r="N160" s="1639"/>
      <c r="O160" s="1643">
        <v>0</v>
      </c>
      <c r="P160" s="1644">
        <f t="shared" si="21"/>
        <v>0</v>
      </c>
      <c r="Q160" s="1639"/>
      <c r="R160" s="1643">
        <v>0</v>
      </c>
      <c r="S160" s="1644">
        <f t="shared" si="22"/>
        <v>0</v>
      </c>
      <c r="T160" s="1639"/>
      <c r="U160" s="1643"/>
      <c r="V160" s="1644"/>
      <c r="W160" s="1582"/>
      <c r="X160" s="1676" t="s">
        <v>10681</v>
      </c>
      <c r="Z160" s="258"/>
      <c r="AA160" s="1319">
        <f xml:space="preserve"> IF( SUM( AC160:AC160 ) = 0, 0,#REF! )</f>
        <v>0</v>
      </c>
      <c r="AB160" s="258"/>
    </row>
    <row r="161" spans="2:28" ht="26.25" thickBot="1">
      <c r="B161" s="1568" t="s">
        <v>10544</v>
      </c>
      <c r="C161" s="1568" t="s">
        <v>10682</v>
      </c>
      <c r="D161" s="1648">
        <v>9.0570000000000004</v>
      </c>
      <c r="E161" s="1568" t="s">
        <v>1083</v>
      </c>
      <c r="F161" s="1568">
        <v>0</v>
      </c>
      <c r="G161" s="1673">
        <v>1</v>
      </c>
      <c r="H161" s="1577"/>
      <c r="I161" s="2555">
        <v>0</v>
      </c>
      <c r="J161" s="1649">
        <f>IFERROR(I161/$G161,0)</f>
        <v>0</v>
      </c>
      <c r="K161" s="1636"/>
      <c r="L161" s="1650">
        <v>0</v>
      </c>
      <c r="M161" s="1651">
        <f>L161/$G161</f>
        <v>0</v>
      </c>
      <c r="N161" s="1639"/>
      <c r="O161" s="1650">
        <v>0</v>
      </c>
      <c r="P161" s="1651">
        <f>O161/$G161</f>
        <v>0</v>
      </c>
      <c r="Q161" s="1639"/>
      <c r="R161" s="1650">
        <v>0</v>
      </c>
      <c r="S161" s="1651">
        <f>R161/$G161</f>
        <v>0</v>
      </c>
      <c r="T161" s="1639"/>
      <c r="U161" s="1650"/>
      <c r="V161" s="1651"/>
      <c r="W161" s="1582"/>
      <c r="X161" s="1633" t="s">
        <v>10683</v>
      </c>
      <c r="Z161" s="258"/>
      <c r="AA161" s="1319">
        <f xml:space="preserve"> IF( SUM( AC161:AC161 ) = 0, 0,#REF! )</f>
        <v>0</v>
      </c>
      <c r="AB161" s="258"/>
    </row>
    <row r="162" spans="2:28" ht="15" thickTop="1">
      <c r="D162" s="1655"/>
      <c r="L162" s="1582"/>
      <c r="M162" s="1582"/>
      <c r="N162" s="1582"/>
      <c r="O162" s="1582"/>
      <c r="P162" s="1582"/>
      <c r="Q162" s="1582"/>
      <c r="R162" s="1582"/>
      <c r="S162" s="1582"/>
      <c r="T162" s="1582"/>
      <c r="U162" s="1582"/>
      <c r="V162" s="1582"/>
      <c r="W162" s="1582"/>
      <c r="Z162" s="258"/>
      <c r="AA162" s="1319">
        <f xml:space="preserve"> IF( SUM( AC162:AC162 ) = 0, 0,#REF! )</f>
        <v>0</v>
      </c>
      <c r="AB162" s="258"/>
    </row>
    <row r="163" spans="2:28">
      <c r="L163" s="1582"/>
      <c r="M163" s="1582"/>
      <c r="N163" s="1582"/>
      <c r="O163" s="1582"/>
      <c r="P163" s="1582"/>
      <c r="Q163" s="1582"/>
      <c r="R163" s="1582"/>
      <c r="S163" s="1582"/>
      <c r="T163" s="1582"/>
      <c r="U163" s="1582"/>
      <c r="V163" s="1582"/>
      <c r="W163" s="1582"/>
      <c r="Z163" s="258"/>
      <c r="AA163" s="1319">
        <f xml:space="preserve"> IF( SUM( AC163:AC163 ) = 0, 0,#REF! )</f>
        <v>0</v>
      </c>
      <c r="AB163" s="258"/>
    </row>
    <row r="164" spans="2:28">
      <c r="L164" s="1582"/>
      <c r="M164" s="1582"/>
      <c r="N164" s="1582"/>
      <c r="O164" s="1582"/>
      <c r="P164" s="1582"/>
      <c r="Q164" s="1582"/>
      <c r="R164" s="1582"/>
      <c r="S164" s="1582"/>
      <c r="T164" s="1582"/>
      <c r="U164" s="1582"/>
      <c r="V164" s="1582"/>
      <c r="W164" s="1582"/>
      <c r="Z164" s="258"/>
      <c r="AA164" s="1319">
        <f xml:space="preserve"> IF( SUM( AC164:AC164 ) = 0, 0,#REF! )</f>
        <v>0</v>
      </c>
      <c r="AB164" s="258"/>
    </row>
    <row r="165" spans="2:28">
      <c r="L165" s="1582"/>
      <c r="M165" s="1582"/>
      <c r="N165" s="1582"/>
      <c r="O165" s="1582"/>
      <c r="P165" s="1582"/>
      <c r="Q165" s="1582"/>
      <c r="R165" s="1582"/>
      <c r="S165" s="1582"/>
      <c r="T165" s="1582"/>
      <c r="U165" s="1582"/>
      <c r="V165" s="1582"/>
      <c r="W165" s="1582"/>
      <c r="Z165" s="258"/>
      <c r="AA165" s="1319">
        <f xml:space="preserve"> IF( SUM( AC165:AC165 ) = 0, 0,#REF! )</f>
        <v>0</v>
      </c>
      <c r="AB165" s="258"/>
    </row>
    <row r="166" spans="2:28">
      <c r="L166" s="1582"/>
      <c r="M166" s="1582"/>
      <c r="N166" s="1582"/>
      <c r="O166" s="1582"/>
      <c r="P166" s="1582"/>
      <c r="Q166" s="1582"/>
      <c r="R166" s="1582"/>
      <c r="S166" s="1582"/>
      <c r="T166" s="1582"/>
      <c r="U166" s="1582"/>
      <c r="V166" s="1582"/>
      <c r="W166" s="1582"/>
      <c r="Z166" s="258"/>
      <c r="AA166" s="1319">
        <f xml:space="preserve"> IF( SUM( AC166:AC166 ) = 0, 0,#REF! )</f>
        <v>0</v>
      </c>
      <c r="AB166" s="258"/>
    </row>
    <row r="167" spans="2:28">
      <c r="L167" s="1582"/>
      <c r="M167" s="1582"/>
      <c r="N167" s="1582"/>
      <c r="O167" s="1582"/>
      <c r="P167" s="1582"/>
      <c r="Q167" s="1582"/>
      <c r="R167" s="1582"/>
      <c r="S167" s="1582"/>
      <c r="T167" s="1582"/>
      <c r="U167" s="1582"/>
      <c r="V167" s="1582"/>
      <c r="W167" s="1582"/>
      <c r="Z167" s="258"/>
      <c r="AA167" s="1319">
        <f xml:space="preserve"> IF( SUM( AC167:AC167 ) = 0, 0,#REF! )</f>
        <v>0</v>
      </c>
      <c r="AB167" s="258"/>
    </row>
    <row r="168" spans="2:28">
      <c r="L168" s="1582"/>
      <c r="M168" s="1582"/>
      <c r="N168" s="1582"/>
      <c r="O168" s="1582"/>
      <c r="P168" s="1582"/>
      <c r="Q168" s="1582"/>
      <c r="R168" s="1582"/>
      <c r="S168" s="1582"/>
      <c r="T168" s="1582"/>
      <c r="U168" s="1582"/>
      <c r="V168" s="1582"/>
      <c r="W168" s="1582"/>
      <c r="Z168" s="258"/>
      <c r="AA168" s="1319">
        <f xml:space="preserve"> IF( SUM( AC168:AC168 ) = 0, 0,#REF! )</f>
        <v>0</v>
      </c>
      <c r="AB168" s="258"/>
    </row>
    <row r="169" spans="2:28" ht="15" thickBot="1">
      <c r="L169" s="1582"/>
      <c r="M169" s="1582"/>
      <c r="N169" s="1582"/>
      <c r="O169" s="1582"/>
      <c r="P169" s="1582"/>
      <c r="Q169" s="1582"/>
      <c r="R169" s="1582"/>
      <c r="S169" s="1582"/>
      <c r="T169" s="1582"/>
      <c r="U169" s="1582"/>
      <c r="V169" s="1582"/>
      <c r="W169" s="1582"/>
      <c r="Z169" s="258"/>
      <c r="AA169" s="1319">
        <f xml:space="preserve"> IF( SUM( AC169:AC169 ) = 0, 0,#REF! )</f>
        <v>0</v>
      </c>
      <c r="AB169" s="258"/>
    </row>
    <row r="170" spans="2:28" ht="19.5" thickTop="1">
      <c r="B170" s="1621" t="s">
        <v>10559</v>
      </c>
      <c r="C170" s="1622" t="s">
        <v>10525</v>
      </c>
      <c r="G170" s="1577"/>
      <c r="H170" s="1577"/>
      <c r="I170" s="1577"/>
      <c r="J170" s="1577"/>
      <c r="K170" s="1577"/>
      <c r="L170" s="1584"/>
      <c r="M170" s="1582"/>
      <c r="N170" s="1584"/>
      <c r="O170" s="1584"/>
      <c r="P170" s="1582"/>
      <c r="Q170" s="1584"/>
      <c r="R170" s="1584"/>
      <c r="S170" s="1582"/>
      <c r="T170" s="1584"/>
      <c r="U170" s="1584"/>
      <c r="V170" s="1582"/>
      <c r="W170" s="1582"/>
      <c r="Z170" s="258"/>
      <c r="AA170" s="1319">
        <f xml:space="preserve"> IF( SUM( AC170:AC170 ) = 0, 0,#REF! )</f>
        <v>0</v>
      </c>
      <c r="AB170" s="258"/>
    </row>
    <row r="171" spans="2:28" ht="26.25" thickBot="1">
      <c r="B171" s="1623" t="s">
        <v>10684</v>
      </c>
      <c r="C171" s="1656">
        <v>44.06</v>
      </c>
      <c r="D171" s="1590"/>
      <c r="E171" s="1590"/>
      <c r="F171" s="1590"/>
      <c r="G171" s="1577"/>
      <c r="H171" s="1577"/>
      <c r="I171" s="1577"/>
      <c r="J171" s="1577"/>
      <c r="K171" s="1577"/>
      <c r="L171" s="1584"/>
      <c r="M171" s="1582"/>
      <c r="N171" s="1584"/>
      <c r="O171" s="1584"/>
      <c r="P171" s="1582"/>
      <c r="Q171" s="1584"/>
      <c r="R171" s="1584"/>
      <c r="S171" s="1582"/>
      <c r="T171" s="1584"/>
      <c r="U171" s="1584"/>
      <c r="V171" s="1582"/>
      <c r="W171" s="1582"/>
      <c r="Z171" s="258"/>
      <c r="AA171" s="1319">
        <f xml:space="preserve"> IF( SUM( AC171:AC171 ) = 0, 0,#REF! )</f>
        <v>0</v>
      </c>
      <c r="AB171" s="258"/>
    </row>
    <row r="172" spans="2:28" ht="20.25" thickTop="1" thickBot="1">
      <c r="B172" s="1590"/>
      <c r="D172" s="1590"/>
      <c r="E172" s="1590"/>
      <c r="F172" s="1590"/>
      <c r="G172" s="1577"/>
      <c r="H172" s="1577"/>
      <c r="I172" s="2959" t="s">
        <v>9845</v>
      </c>
      <c r="J172" s="2960"/>
      <c r="K172" s="1577"/>
      <c r="L172" s="2961" t="s">
        <v>9846</v>
      </c>
      <c r="M172" s="2962"/>
      <c r="N172" s="1584"/>
      <c r="O172" s="2961" t="s">
        <v>9847</v>
      </c>
      <c r="P172" s="2962"/>
      <c r="Q172" s="1584"/>
      <c r="R172" s="2961" t="s">
        <v>9848</v>
      </c>
      <c r="S172" s="2962"/>
      <c r="T172" s="1584"/>
      <c r="U172" s="2961" t="s">
        <v>10527</v>
      </c>
      <c r="V172" s="2962"/>
      <c r="W172" s="1582"/>
      <c r="Z172" s="258"/>
      <c r="AA172" s="1319">
        <f xml:space="preserve"> IF( SUM( AC172:AC172 ) = 0, 0,#REF! )</f>
        <v>0</v>
      </c>
      <c r="AB172" s="258"/>
    </row>
    <row r="173" spans="2:28" ht="39.75" thickTop="1" thickBot="1">
      <c r="C173" s="1573" t="s">
        <v>2</v>
      </c>
      <c r="D173" s="1560" t="s">
        <v>10528</v>
      </c>
      <c r="E173" s="1560" t="s">
        <v>678</v>
      </c>
      <c r="F173" s="1560" t="s">
        <v>10481</v>
      </c>
      <c r="G173" s="1561" t="s">
        <v>10529</v>
      </c>
      <c r="H173" s="1577"/>
      <c r="I173" s="1624" t="s">
        <v>10530</v>
      </c>
      <c r="J173" s="1578" t="s">
        <v>10531</v>
      </c>
      <c r="K173" s="1577"/>
      <c r="L173" s="1625" t="s">
        <v>10530</v>
      </c>
      <c r="M173" s="1626" t="s">
        <v>10531</v>
      </c>
      <c r="N173" s="1584"/>
      <c r="O173" s="1625" t="s">
        <v>10530</v>
      </c>
      <c r="P173" s="1626" t="s">
        <v>10531</v>
      </c>
      <c r="Q173" s="1584"/>
      <c r="R173" s="1625" t="s">
        <v>10530</v>
      </c>
      <c r="S173" s="1626" t="s">
        <v>10531</v>
      </c>
      <c r="T173" s="1584"/>
      <c r="U173" s="1625" t="s">
        <v>10530</v>
      </c>
      <c r="V173" s="1626" t="s">
        <v>10531</v>
      </c>
      <c r="W173" s="1582"/>
      <c r="X173" s="1627" t="s">
        <v>6034</v>
      </c>
      <c r="Z173" s="258"/>
      <c r="AA173" s="1319">
        <f xml:space="preserve"> IF( SUM( AC173:AC173 ) = 0, 0,#REF! )</f>
        <v>0</v>
      </c>
      <c r="AB173" s="258"/>
    </row>
    <row r="174" spans="2:28" ht="26.25" thickTop="1">
      <c r="B174" s="1634" t="s">
        <v>10532</v>
      </c>
      <c r="C174" s="1567" t="s">
        <v>10685</v>
      </c>
      <c r="D174" s="1657">
        <v>32.090000000000003</v>
      </c>
      <c r="E174" s="1567" t="s">
        <v>1083</v>
      </c>
      <c r="F174" s="1567">
        <v>0</v>
      </c>
      <c r="G174" s="1680">
        <v>1</v>
      </c>
      <c r="H174" s="1577"/>
      <c r="I174" s="2554">
        <v>0</v>
      </c>
      <c r="J174" s="1652">
        <f>IFERROR(I174/$G174,0)</f>
        <v>0</v>
      </c>
      <c r="K174" s="1636"/>
      <c r="L174" s="1637">
        <v>0</v>
      </c>
      <c r="M174" s="1638">
        <f>L174/$G174</f>
        <v>0</v>
      </c>
      <c r="N174" s="1639"/>
      <c r="O174" s="1637">
        <v>0</v>
      </c>
      <c r="P174" s="1638">
        <f>O174/$G174</f>
        <v>0</v>
      </c>
      <c r="Q174" s="1639"/>
      <c r="R174" s="1637">
        <v>0</v>
      </c>
      <c r="S174" s="1638">
        <f>R174/$G174</f>
        <v>0</v>
      </c>
      <c r="T174" s="1639"/>
      <c r="U174" s="1637">
        <v>0</v>
      </c>
      <c r="V174" s="1638">
        <f>U174/$G174</f>
        <v>0</v>
      </c>
      <c r="W174" s="1582"/>
      <c r="X174" s="1640" t="s">
        <v>10686</v>
      </c>
      <c r="Z174" s="258"/>
      <c r="AA174" s="1319">
        <f xml:space="preserve"> IF( SUM( AC174:AC174 ) = 0, 0,#REF! )</f>
        <v>0</v>
      </c>
      <c r="AB174" s="258"/>
    </row>
    <row r="175" spans="2:28" ht="39" thickBot="1">
      <c r="B175" s="1568" t="s">
        <v>10535</v>
      </c>
      <c r="C175" s="1568" t="s">
        <v>10687</v>
      </c>
      <c r="D175" s="1648">
        <v>11.97</v>
      </c>
      <c r="E175" s="1568" t="s">
        <v>1083</v>
      </c>
      <c r="F175" s="1568">
        <v>0</v>
      </c>
      <c r="G175" s="1673">
        <v>1</v>
      </c>
      <c r="H175" s="1577"/>
      <c r="I175" s="2555">
        <v>0</v>
      </c>
      <c r="J175" s="1649">
        <f>IFERROR(I175/$G175,0)</f>
        <v>0</v>
      </c>
      <c r="K175" s="1636"/>
      <c r="L175" s="1650">
        <v>0</v>
      </c>
      <c r="M175" s="1651">
        <f t="shared" ref="M175" si="23">L175/$G175</f>
        <v>0</v>
      </c>
      <c r="N175" s="1639"/>
      <c r="O175" s="1650">
        <v>0</v>
      </c>
      <c r="P175" s="1651">
        <f t="shared" ref="P175" si="24">O175/$G175</f>
        <v>0</v>
      </c>
      <c r="Q175" s="1639"/>
      <c r="R175" s="1650">
        <v>0</v>
      </c>
      <c r="S175" s="1651">
        <f t="shared" ref="S175" si="25">R175/$G175</f>
        <v>0</v>
      </c>
      <c r="T175" s="1639"/>
      <c r="U175" s="1650">
        <v>0</v>
      </c>
      <c r="V175" s="1651">
        <f>U175/$G175</f>
        <v>0</v>
      </c>
      <c r="W175" s="1582"/>
      <c r="X175" s="1633" t="s">
        <v>10688</v>
      </c>
      <c r="Z175" s="258"/>
      <c r="AA175" s="1319">
        <f xml:space="preserve"> IF( SUM( AC175:AC175 ) = 0, 0,#REF! )</f>
        <v>0</v>
      </c>
      <c r="AB175" s="258"/>
    </row>
    <row r="176" spans="2:28" ht="15" thickTop="1">
      <c r="D176" s="1655"/>
      <c r="L176" s="1582"/>
      <c r="M176" s="1582"/>
      <c r="N176" s="1582"/>
      <c r="O176" s="1582"/>
      <c r="P176" s="1582"/>
      <c r="Q176" s="1582"/>
      <c r="R176" s="1582"/>
      <c r="S176" s="1582"/>
      <c r="T176" s="1582"/>
      <c r="U176" s="1582"/>
      <c r="V176" s="1582"/>
      <c r="W176" s="1582"/>
      <c r="Z176" s="258"/>
      <c r="AA176" s="1319">
        <f xml:space="preserve"> IF( SUM( AC176:AC176 ) = 0, 0,#REF! )</f>
        <v>0</v>
      </c>
      <c r="AB176" s="258"/>
    </row>
    <row r="177" spans="2:28">
      <c r="L177" s="1582"/>
      <c r="M177" s="1582"/>
      <c r="N177" s="1582"/>
      <c r="O177" s="1582"/>
      <c r="P177" s="1582"/>
      <c r="Q177" s="1582"/>
      <c r="R177" s="1582"/>
      <c r="S177" s="1582"/>
      <c r="T177" s="1582"/>
      <c r="U177" s="1582"/>
      <c r="V177" s="1582"/>
      <c r="W177" s="1582"/>
      <c r="Z177" s="258"/>
      <c r="AA177" s="1319">
        <f xml:space="preserve"> IF( SUM( AC177:AC177 ) = 0, 0,#REF! )</f>
        <v>0</v>
      </c>
      <c r="AB177" s="258"/>
    </row>
    <row r="178" spans="2:28" ht="15" thickBot="1">
      <c r="L178" s="1582"/>
      <c r="M178" s="1582"/>
      <c r="N178" s="1582"/>
      <c r="O178" s="1582"/>
      <c r="P178" s="1582"/>
      <c r="Q178" s="1582"/>
      <c r="R178" s="1582"/>
      <c r="S178" s="1582"/>
      <c r="T178" s="1582"/>
      <c r="U178" s="1582"/>
      <c r="V178" s="1582"/>
      <c r="W178" s="1582"/>
      <c r="Z178" s="258"/>
      <c r="AA178" s="1319">
        <f xml:space="preserve"> IF( SUM( AC178:AC178 ) = 0, 0,#REF! )</f>
        <v>0</v>
      </c>
      <c r="AB178" s="258"/>
    </row>
    <row r="179" spans="2:28" ht="19.5" thickTop="1">
      <c r="B179" s="1621" t="s">
        <v>10563</v>
      </c>
      <c r="C179" s="1622" t="s">
        <v>10525</v>
      </c>
      <c r="G179" s="1577"/>
      <c r="H179" s="1577"/>
      <c r="I179" s="1577"/>
      <c r="J179" s="1577"/>
      <c r="K179" s="1577"/>
      <c r="L179" s="1584"/>
      <c r="M179" s="1582"/>
      <c r="N179" s="1584"/>
      <c r="O179" s="1584"/>
      <c r="P179" s="1582"/>
      <c r="Q179" s="1584"/>
      <c r="R179" s="1584"/>
      <c r="S179" s="1582"/>
      <c r="T179" s="1584"/>
      <c r="U179" s="1584"/>
      <c r="V179" s="1582"/>
      <c r="W179" s="1582"/>
      <c r="Z179" s="258"/>
      <c r="AA179" s="1319">
        <f xml:space="preserve"> IF( SUM( AC179:AC179 ) = 0, 0,#REF! )</f>
        <v>0</v>
      </c>
      <c r="AB179" s="258"/>
    </row>
    <row r="180" spans="2:28" ht="19.5" thickBot="1">
      <c r="B180" s="1623" t="s">
        <v>10689</v>
      </c>
      <c r="C180" s="1581">
        <v>5.399</v>
      </c>
      <c r="D180" s="1590"/>
      <c r="E180" s="1590"/>
      <c r="F180" s="1590"/>
      <c r="G180" s="1577"/>
      <c r="H180" s="1577"/>
      <c r="I180" s="1577"/>
      <c r="J180" s="1577"/>
      <c r="K180" s="1577"/>
      <c r="L180" s="1584"/>
      <c r="M180" s="1582"/>
      <c r="N180" s="1584"/>
      <c r="O180" s="1584"/>
      <c r="P180" s="1582"/>
      <c r="Q180" s="1584"/>
      <c r="R180" s="1584"/>
      <c r="S180" s="1582"/>
      <c r="T180" s="1584"/>
      <c r="U180" s="1584"/>
      <c r="V180" s="1582"/>
      <c r="W180" s="1582"/>
      <c r="Z180" s="258"/>
      <c r="AA180" s="1319">
        <f xml:space="preserve"> IF( SUM( AC180:AC180 ) = 0, 0,#REF! )</f>
        <v>0</v>
      </c>
      <c r="AB180" s="258"/>
    </row>
    <row r="181" spans="2:28" ht="20.25" thickTop="1" thickBot="1">
      <c r="B181" s="1590"/>
      <c r="D181" s="1590"/>
      <c r="E181" s="1590"/>
      <c r="F181" s="1590"/>
      <c r="G181" s="1577"/>
      <c r="H181" s="1577"/>
      <c r="I181" s="2959" t="s">
        <v>9845</v>
      </c>
      <c r="J181" s="2960"/>
      <c r="K181" s="1577"/>
      <c r="L181" s="2961" t="s">
        <v>9846</v>
      </c>
      <c r="M181" s="2962"/>
      <c r="N181" s="1584"/>
      <c r="O181" s="2961" t="s">
        <v>9847</v>
      </c>
      <c r="P181" s="2962"/>
      <c r="Q181" s="1584"/>
      <c r="R181" s="2961" t="s">
        <v>9848</v>
      </c>
      <c r="S181" s="2962"/>
      <c r="T181" s="1584"/>
      <c r="U181" s="2961" t="s">
        <v>10527</v>
      </c>
      <c r="V181" s="2962"/>
      <c r="W181" s="1582"/>
      <c r="Z181" s="258"/>
      <c r="AA181" s="1319">
        <f xml:space="preserve"> IF( SUM( AC181:AC181 ) = 0, 0,#REF! )</f>
        <v>0</v>
      </c>
      <c r="AB181" s="258"/>
    </row>
    <row r="182" spans="2:28" ht="39.75" thickTop="1" thickBot="1">
      <c r="C182" s="1573" t="s">
        <v>2</v>
      </c>
      <c r="D182" s="1560" t="s">
        <v>10528</v>
      </c>
      <c r="E182" s="1560" t="s">
        <v>678</v>
      </c>
      <c r="F182" s="1560" t="s">
        <v>10481</v>
      </c>
      <c r="G182" s="1561" t="s">
        <v>10529</v>
      </c>
      <c r="H182" s="1577"/>
      <c r="I182" s="1624" t="s">
        <v>10530</v>
      </c>
      <c r="J182" s="1578" t="s">
        <v>10531</v>
      </c>
      <c r="K182" s="1577"/>
      <c r="L182" s="1625" t="s">
        <v>10530</v>
      </c>
      <c r="M182" s="1626" t="s">
        <v>10531</v>
      </c>
      <c r="N182" s="1584"/>
      <c r="O182" s="1625" t="s">
        <v>10530</v>
      </c>
      <c r="P182" s="1626" t="s">
        <v>10531</v>
      </c>
      <c r="Q182" s="1584"/>
      <c r="R182" s="1625" t="s">
        <v>10530</v>
      </c>
      <c r="S182" s="1626" t="s">
        <v>10531</v>
      </c>
      <c r="T182" s="1584"/>
      <c r="U182" s="1625" t="s">
        <v>10530</v>
      </c>
      <c r="V182" s="1626" t="s">
        <v>10531</v>
      </c>
      <c r="W182" s="1582"/>
      <c r="X182" s="1627" t="s">
        <v>6034</v>
      </c>
      <c r="Z182" s="258"/>
      <c r="AA182" s="1319">
        <f xml:space="preserve"> IF( SUM( AC182:AC182 ) = 0, 0,#REF! )</f>
        <v>0</v>
      </c>
      <c r="AB182" s="258"/>
    </row>
    <row r="183" spans="2:28" ht="19.5" thickTop="1">
      <c r="B183" s="1634" t="s">
        <v>10532</v>
      </c>
      <c r="C183" s="1567" t="s">
        <v>10690</v>
      </c>
      <c r="D183" s="1657">
        <v>3.8879999999999999</v>
      </c>
      <c r="E183" s="1567" t="s">
        <v>1083</v>
      </c>
      <c r="F183" s="1567">
        <v>0</v>
      </c>
      <c r="G183" s="1680">
        <v>1</v>
      </c>
      <c r="H183" s="1577"/>
      <c r="I183" s="2554">
        <v>0</v>
      </c>
      <c r="J183" s="1652">
        <f>IFERROR(I183/$G183,0)</f>
        <v>0</v>
      </c>
      <c r="K183" s="1636"/>
      <c r="L183" s="1637">
        <v>0</v>
      </c>
      <c r="M183" s="1638">
        <f>L183/$G183</f>
        <v>0</v>
      </c>
      <c r="N183" s="1639"/>
      <c r="O183" s="1637">
        <v>0</v>
      </c>
      <c r="P183" s="1638">
        <f>O183/$G183</f>
        <v>0</v>
      </c>
      <c r="Q183" s="1639"/>
      <c r="R183" s="1637">
        <v>0</v>
      </c>
      <c r="S183" s="1638">
        <f>R183/$G183</f>
        <v>0</v>
      </c>
      <c r="T183" s="1639"/>
      <c r="U183" s="1637"/>
      <c r="V183" s="1638"/>
      <c r="W183" s="1582"/>
      <c r="X183" s="1640" t="s">
        <v>10691</v>
      </c>
      <c r="Z183" s="258"/>
      <c r="AA183" s="1319">
        <f xml:space="preserve"> IF( SUM( AC183:AC183 ) = 0, 0,#REF! )</f>
        <v>0</v>
      </c>
      <c r="AB183" s="258"/>
    </row>
    <row r="184" spans="2:28" ht="38.25">
      <c r="B184" s="1641" t="s">
        <v>10535</v>
      </c>
      <c r="C184" s="1575" t="s">
        <v>10692</v>
      </c>
      <c r="D184" s="1672">
        <f>0.493117*2</f>
        <v>0.98623400000000006</v>
      </c>
      <c r="E184" s="1674" t="s">
        <v>1090</v>
      </c>
      <c r="F184" s="1671">
        <v>0</v>
      </c>
      <c r="G184" s="1681">
        <v>2</v>
      </c>
      <c r="H184" s="1577"/>
      <c r="I184" s="2544">
        <v>0</v>
      </c>
      <c r="J184" s="1642">
        <f>IFERROR(I184/$G184,0)</f>
        <v>0</v>
      </c>
      <c r="K184" s="1636"/>
      <c r="L184" s="1643">
        <v>0</v>
      </c>
      <c r="M184" s="1644">
        <f t="shared" ref="M184:M185" si="26">L184/$G184</f>
        <v>0</v>
      </c>
      <c r="N184" s="1639"/>
      <c r="O184" s="1643">
        <v>0</v>
      </c>
      <c r="P184" s="1644">
        <f t="shared" ref="P184:P185" si="27">O184/$G184</f>
        <v>0</v>
      </c>
      <c r="Q184" s="1639"/>
      <c r="R184" s="1643">
        <v>0</v>
      </c>
      <c r="S184" s="1644">
        <f t="shared" ref="S184:S185" si="28">R184/$G184</f>
        <v>0</v>
      </c>
      <c r="T184" s="1639"/>
      <c r="U184" s="1643"/>
      <c r="V184" s="1644"/>
      <c r="W184" s="1582"/>
      <c r="X184" s="1676" t="s">
        <v>10693</v>
      </c>
      <c r="Z184" s="258"/>
      <c r="AA184" s="1319">
        <f xml:space="preserve"> IF( SUM( AC184:AC184 ) = 0, 0,#REF! )</f>
        <v>0</v>
      </c>
      <c r="AB184" s="258"/>
    </row>
    <row r="185" spans="2:28" ht="26.25" thickBot="1">
      <c r="B185" s="1623" t="s">
        <v>10538</v>
      </c>
      <c r="C185" s="1568" t="s">
        <v>10694</v>
      </c>
      <c r="D185" s="1648">
        <v>0.52509899999999998</v>
      </c>
      <c r="E185" s="1568" t="s">
        <v>1090</v>
      </c>
      <c r="F185" s="1568">
        <v>0</v>
      </c>
      <c r="G185" s="1673">
        <v>1</v>
      </c>
      <c r="H185" s="1577"/>
      <c r="I185" s="2555">
        <v>0</v>
      </c>
      <c r="J185" s="1649">
        <f>IFERROR(I185/$G185,0)</f>
        <v>0</v>
      </c>
      <c r="K185" s="1636"/>
      <c r="L185" s="1650">
        <v>0</v>
      </c>
      <c r="M185" s="1651">
        <f t="shared" si="26"/>
        <v>0</v>
      </c>
      <c r="N185" s="1639"/>
      <c r="O185" s="1650">
        <v>0</v>
      </c>
      <c r="P185" s="1651">
        <f t="shared" si="27"/>
        <v>0</v>
      </c>
      <c r="Q185" s="1639"/>
      <c r="R185" s="1650">
        <v>0</v>
      </c>
      <c r="S185" s="1651">
        <f t="shared" si="28"/>
        <v>0</v>
      </c>
      <c r="T185" s="1639"/>
      <c r="U185" s="1650"/>
      <c r="V185" s="1651"/>
      <c r="W185" s="1582"/>
      <c r="X185" s="1633" t="s">
        <v>10695</v>
      </c>
      <c r="Z185" s="258"/>
      <c r="AA185" s="1319">
        <f xml:space="preserve"> IF( SUM( AC185:AC185 ) = 0, 0,#REF! )</f>
        <v>0</v>
      </c>
      <c r="AB185" s="258"/>
    </row>
    <row r="186" spans="2:28" ht="15" thickTop="1">
      <c r="D186" s="1655"/>
    </row>
  </sheetData>
  <sheetProtection formatColumns="0" formatRows="0"/>
  <mergeCells count="82">
    <mergeCell ref="B4:V4"/>
    <mergeCell ref="I11:J11"/>
    <mergeCell ref="L11:M11"/>
    <mergeCell ref="O11:P11"/>
    <mergeCell ref="R11:S11"/>
    <mergeCell ref="U11:V11"/>
    <mergeCell ref="I35:J35"/>
    <mergeCell ref="L35:M35"/>
    <mergeCell ref="O35:P35"/>
    <mergeCell ref="R35:S35"/>
    <mergeCell ref="U35:V35"/>
    <mergeCell ref="I26:J26"/>
    <mergeCell ref="L26:M26"/>
    <mergeCell ref="O26:P26"/>
    <mergeCell ref="R26:S26"/>
    <mergeCell ref="U26:V26"/>
    <mergeCell ref="I62:J62"/>
    <mergeCell ref="L62:M62"/>
    <mergeCell ref="O62:P62"/>
    <mergeCell ref="R62:S62"/>
    <mergeCell ref="U62:V62"/>
    <mergeCell ref="I53:J53"/>
    <mergeCell ref="L53:M53"/>
    <mergeCell ref="O53:P53"/>
    <mergeCell ref="R53:S53"/>
    <mergeCell ref="U53:V53"/>
    <mergeCell ref="I84:J84"/>
    <mergeCell ref="L84:M84"/>
    <mergeCell ref="O84:P84"/>
    <mergeCell ref="R84:S84"/>
    <mergeCell ref="U84:V84"/>
    <mergeCell ref="I71:J71"/>
    <mergeCell ref="L71:M71"/>
    <mergeCell ref="O71:P71"/>
    <mergeCell ref="R71:S71"/>
    <mergeCell ref="U71:V71"/>
    <mergeCell ref="R92:S92"/>
    <mergeCell ref="U92:V92"/>
    <mergeCell ref="I99:J99"/>
    <mergeCell ref="L99:M99"/>
    <mergeCell ref="O99:P99"/>
    <mergeCell ref="R99:S99"/>
    <mergeCell ref="U99:V99"/>
    <mergeCell ref="U105:V105"/>
    <mergeCell ref="I117:J117"/>
    <mergeCell ref="L117:M117"/>
    <mergeCell ref="O117:P117"/>
    <mergeCell ref="R117:S117"/>
    <mergeCell ref="U117:V117"/>
    <mergeCell ref="U132:V132"/>
    <mergeCell ref="I141:J141"/>
    <mergeCell ref="L141:M141"/>
    <mergeCell ref="O141:P141"/>
    <mergeCell ref="R141:S141"/>
    <mergeCell ref="U141:V141"/>
    <mergeCell ref="U181:V181"/>
    <mergeCell ref="I155:J155"/>
    <mergeCell ref="L155:M155"/>
    <mergeCell ref="O155:P155"/>
    <mergeCell ref="R155:S155"/>
    <mergeCell ref="U155:V155"/>
    <mergeCell ref="I172:J172"/>
    <mergeCell ref="L172:M172"/>
    <mergeCell ref="O172:P172"/>
    <mergeCell ref="R172:S172"/>
    <mergeCell ref="U172:V172"/>
    <mergeCell ref="B1:K1"/>
    <mergeCell ref="I181:J181"/>
    <mergeCell ref="L181:M181"/>
    <mergeCell ref="O181:P181"/>
    <mergeCell ref="R181:S181"/>
    <mergeCell ref="I132:J132"/>
    <mergeCell ref="L132:M132"/>
    <mergeCell ref="O132:P132"/>
    <mergeCell ref="R132:S132"/>
    <mergeCell ref="I105:J105"/>
    <mergeCell ref="L105:M105"/>
    <mergeCell ref="O105:P105"/>
    <mergeCell ref="R105:S105"/>
    <mergeCell ref="I92:J92"/>
    <mergeCell ref="L92:M92"/>
    <mergeCell ref="O92:P92"/>
  </mergeCells>
  <conditionalFormatting sqref="AA22:AA36">
    <cfRule type="cellIs" dxfId="11" priority="1" operator="equal">
      <formula>0</formula>
    </cfRule>
  </conditionalFormatting>
  <conditionalFormatting sqref="AA9:AA21">
    <cfRule type="cellIs" dxfId="10" priority="3" operator="equal">
      <formula>0</formula>
    </cfRule>
  </conditionalFormatting>
  <conditionalFormatting sqref="AA37:AA185">
    <cfRule type="cellIs" dxfId="9" priority="2" operator="equal">
      <formula>0</formula>
    </cfRule>
  </conditionalFormatting>
  <pageMargins left="0.7" right="0.7" top="0.75" bottom="0.75" header="0.3" footer="0.3"/>
  <pageSetup paperSize="8" scale="59" fitToHeight="0" orientation="portrait" r:id="rId1"/>
  <rowBreaks count="1" manualBreakCount="1">
    <brk id="74" min="1" max="24" man="1"/>
  </rowBreaks>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tabColor theme="1"/>
    <pageSetUpPr fitToPage="1"/>
  </sheetPr>
  <dimension ref="A1"/>
  <sheetViews>
    <sheetView showGridLines="0" zoomScale="70" zoomScaleNormal="70" zoomScaleSheetLayoutView="80" workbookViewId="0"/>
  </sheetViews>
  <sheetFormatPr defaultColWidth="9" defaultRowHeight="14.25"/>
  <sheetData/>
  <sheetProtection formatColumns="0" formatRows="0"/>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pageSetUpPr fitToPage="1"/>
  </sheetPr>
  <dimension ref="A1:Y67"/>
  <sheetViews>
    <sheetView showGridLines="0" topLeftCell="A19" zoomScale="70" zoomScaleNormal="70" zoomScaleSheetLayoutView="100" workbookViewId="0">
      <selection activeCell="E35" sqref="E35"/>
    </sheetView>
  </sheetViews>
  <sheetFormatPr defaultColWidth="9" defaultRowHeight="15.75"/>
  <cols>
    <col min="1" max="1" width="1.625" style="244" customWidth="1"/>
    <col min="2" max="2" width="84.125" style="244" customWidth="1"/>
    <col min="3" max="3" width="4.625" style="244" customWidth="1"/>
    <col min="4" max="5" width="13.25" style="244" bestFit="1" customWidth="1"/>
    <col min="6" max="6" width="13.25" style="1404" bestFit="1" customWidth="1"/>
    <col min="7" max="7" width="1.625" style="244" customWidth="1"/>
    <col min="8" max="8" width="16.125" style="244" bestFit="1" customWidth="1"/>
    <col min="9" max="9" width="1.625" style="312" customWidth="1"/>
    <col min="10" max="10" width="28.75" style="312" bestFit="1" customWidth="1"/>
    <col min="11" max="11" width="1.625" style="312" customWidth="1"/>
    <col min="12" max="12" width="1.625" style="239" customWidth="1"/>
    <col min="13" max="13" width="29.25" style="239" bestFit="1" customWidth="1"/>
    <col min="14" max="14" width="1.625" style="239" customWidth="1"/>
    <col min="15" max="17" width="19.75" style="239" hidden="1" customWidth="1"/>
    <col min="18" max="18" width="1.625" style="239" hidden="1" customWidth="1"/>
    <col min="19" max="19" width="1.625" style="244" customWidth="1"/>
    <col min="20" max="20" width="68.75" style="244" customWidth="1"/>
    <col min="21" max="21" width="17.75" style="244" bestFit="1" customWidth="1"/>
    <col min="22" max="22" width="20.75" style="244" bestFit="1" customWidth="1"/>
    <col min="23" max="23" width="20.125" style="244" bestFit="1" customWidth="1"/>
    <col min="24" max="16384" width="9" style="244"/>
  </cols>
  <sheetData>
    <row r="1" spans="2:23" s="441" customFormat="1" ht="23.25">
      <c r="B1" s="1316" t="s">
        <v>11003</v>
      </c>
      <c r="C1" s="1316"/>
      <c r="D1" s="1316"/>
      <c r="E1" s="1316"/>
      <c r="F1" s="1316"/>
      <c r="G1" s="1316"/>
      <c r="H1" s="1316"/>
      <c r="I1" s="640"/>
      <c r="J1" s="640"/>
      <c r="K1" s="640"/>
      <c r="L1" s="258"/>
      <c r="M1" s="239"/>
      <c r="N1" s="258"/>
      <c r="O1" s="239"/>
      <c r="P1" s="239"/>
      <c r="Q1" s="239"/>
      <c r="R1" s="258"/>
      <c r="T1" s="1316" t="s">
        <v>11001</v>
      </c>
      <c r="V1" s="239"/>
    </row>
    <row r="2" spans="2:23" s="441" customFormat="1" ht="23.25">
      <c r="B2" s="1316" t="str">
        <f>Validation!B4</f>
        <v>South Staffordshire Water</v>
      </c>
      <c r="C2" s="584"/>
      <c r="D2" s="584"/>
      <c r="E2" s="584"/>
      <c r="F2" s="584"/>
      <c r="G2" s="584"/>
      <c r="H2" s="1398"/>
      <c r="I2" s="640"/>
      <c r="J2" s="640"/>
      <c r="K2" s="640"/>
      <c r="L2" s="258"/>
      <c r="M2" s="239"/>
      <c r="N2" s="258"/>
      <c r="O2" s="239"/>
      <c r="P2" s="239"/>
      <c r="Q2" s="239"/>
      <c r="R2" s="258"/>
      <c r="T2" s="1316"/>
      <c r="V2" s="239"/>
    </row>
    <row r="3" spans="2:23" ht="19.149999999999999" customHeight="1">
      <c r="B3" s="2827" t="s">
        <v>17096</v>
      </c>
      <c r="C3" s="2827"/>
      <c r="D3" s="2827"/>
      <c r="E3" s="2827"/>
      <c r="F3" s="2827"/>
      <c r="G3" s="2827"/>
      <c r="H3" s="2827"/>
      <c r="I3" s="2827"/>
      <c r="J3" s="2827"/>
      <c r="L3" s="258"/>
      <c r="M3" s="1327" t="s">
        <v>6027</v>
      </c>
      <c r="N3" s="258"/>
      <c r="R3" s="258"/>
      <c r="T3" s="2827" t="s">
        <v>11009</v>
      </c>
      <c r="U3" s="2827"/>
      <c r="V3" s="2827"/>
      <c r="W3" s="2827"/>
    </row>
    <row r="4" spans="2:23" ht="24" thickBot="1">
      <c r="B4" s="748"/>
      <c r="C4" s="748"/>
      <c r="D4" s="748"/>
      <c r="E4" s="748"/>
      <c r="F4" s="748"/>
      <c r="G4" s="1923"/>
      <c r="H4" s="1399"/>
      <c r="L4" s="258"/>
      <c r="N4" s="258"/>
      <c r="O4" s="1924" t="s">
        <v>6028</v>
      </c>
      <c r="P4" s="1924"/>
      <c r="Q4" s="1924"/>
      <c r="R4" s="258"/>
      <c r="T4" s="748"/>
      <c r="V4" s="239"/>
    </row>
    <row r="5" spans="2:23" s="207" customFormat="1" ht="23.25" customHeight="1" thickTop="1">
      <c r="B5" s="2731" t="s">
        <v>6029</v>
      </c>
      <c r="C5" s="2712" t="s">
        <v>5926</v>
      </c>
      <c r="D5" s="1944" t="s">
        <v>6691</v>
      </c>
      <c r="E5" s="1944" t="s">
        <v>6692</v>
      </c>
      <c r="F5" s="1946" t="s">
        <v>6106</v>
      </c>
      <c r="G5" s="795"/>
      <c r="H5" s="2808" t="s">
        <v>6034</v>
      </c>
      <c r="J5" s="2808" t="s">
        <v>6035</v>
      </c>
      <c r="L5" s="954"/>
      <c r="M5" s="268"/>
      <c r="N5" s="954"/>
      <c r="O5" s="216" t="s">
        <v>6036</v>
      </c>
      <c r="P5" s="216"/>
      <c r="Q5" s="216"/>
      <c r="R5" s="954"/>
      <c r="T5" s="2731" t="s">
        <v>6029</v>
      </c>
      <c r="U5" s="1944" t="s">
        <v>6691</v>
      </c>
      <c r="V5" s="1944" t="s">
        <v>6692</v>
      </c>
      <c r="W5" s="1946" t="s">
        <v>6106</v>
      </c>
    </row>
    <row r="6" spans="2:23" s="207" customFormat="1" ht="30.75" customHeight="1" thickBot="1">
      <c r="B6" s="2732"/>
      <c r="C6" s="2713"/>
      <c r="D6" s="1945" t="s">
        <v>11010</v>
      </c>
      <c r="E6" s="1945" t="s">
        <v>11010</v>
      </c>
      <c r="F6" s="1947" t="s">
        <v>11010</v>
      </c>
      <c r="G6" s="795"/>
      <c r="H6" s="2810"/>
      <c r="J6" s="2810"/>
      <c r="L6" s="954"/>
      <c r="M6" s="268"/>
      <c r="N6" s="954"/>
      <c r="O6" s="216"/>
      <c r="P6" s="216"/>
      <c r="Q6" s="216"/>
      <c r="R6" s="954"/>
      <c r="T6" s="2732"/>
      <c r="U6" s="1945" t="s">
        <v>11010</v>
      </c>
      <c r="V6" s="1945" t="s">
        <v>11010</v>
      </c>
      <c r="W6" s="1947" t="s">
        <v>11010</v>
      </c>
    </row>
    <row r="7" spans="2:23" s="207" customFormat="1" ht="17.25" thickTop="1" thickBot="1">
      <c r="B7" s="467"/>
      <c r="C7" s="467"/>
      <c r="D7" s="467"/>
      <c r="E7" s="467"/>
      <c r="F7" s="401"/>
      <c r="G7" s="110"/>
      <c r="H7" s="640"/>
      <c r="L7" s="954"/>
      <c r="M7" s="268"/>
      <c r="N7" s="954"/>
      <c r="O7" s="268"/>
      <c r="P7" s="268"/>
      <c r="Q7" s="268"/>
      <c r="R7" s="954"/>
      <c r="T7" s="467"/>
      <c r="V7" s="268"/>
    </row>
    <row r="8" spans="2:23" s="207" customFormat="1" ht="17.25" thickTop="1" thickBot="1">
      <c r="B8" s="445" t="s">
        <v>11004</v>
      </c>
      <c r="C8" s="268"/>
      <c r="D8" s="268"/>
      <c r="E8" s="268"/>
      <c r="F8" s="536"/>
      <c r="G8" s="110"/>
      <c r="H8" s="640"/>
      <c r="L8" s="954"/>
      <c r="M8" s="268"/>
      <c r="N8" s="954"/>
      <c r="O8" s="268"/>
      <c r="P8" s="268"/>
      <c r="Q8" s="268"/>
      <c r="R8" s="954"/>
      <c r="T8" s="445" t="s">
        <v>11004</v>
      </c>
      <c r="U8" s="268"/>
      <c r="V8" s="268"/>
      <c r="W8" s="536"/>
    </row>
    <row r="9" spans="2:23" s="207" customFormat="1" thickTop="1">
      <c r="B9" s="1949" t="s">
        <v>11005</v>
      </c>
      <c r="C9" s="329">
        <v>3</v>
      </c>
      <c r="D9" s="2403">
        <v>20089.047999999999</v>
      </c>
      <c r="E9" s="2403">
        <v>0</v>
      </c>
      <c r="F9" s="2410">
        <f>IFERROR(SUM(D9:E9),0)</f>
        <v>20089.047999999999</v>
      </c>
      <c r="G9" s="110"/>
      <c r="H9" s="1111" t="s">
        <v>11011</v>
      </c>
      <c r="J9" s="335"/>
      <c r="L9" s="954"/>
      <c r="M9" s="1966">
        <f>IF( SUM( O9:Q9 ) = 0, 0, $O$5 )</f>
        <v>0</v>
      </c>
      <c r="N9" s="954"/>
      <c r="O9" s="1967">
        <f xml:space="preserve"> IF( ISNUMBER(D9 ), 0, 1 )</f>
        <v>0</v>
      </c>
      <c r="P9" s="1967">
        <f t="shared" ref="P9:P11" si="0" xml:space="preserve"> IF( ISNUMBER(E9 ), 0, 1 )</f>
        <v>0</v>
      </c>
      <c r="Q9" s="268"/>
      <c r="R9" s="954"/>
      <c r="T9" s="1949" t="s">
        <v>11005</v>
      </c>
      <c r="U9" s="1926" t="s">
        <v>11044</v>
      </c>
      <c r="V9" s="1926" t="s">
        <v>11045</v>
      </c>
      <c r="W9" s="1927" t="s">
        <v>11046</v>
      </c>
    </row>
    <row r="10" spans="2:23" s="207" customFormat="1" ht="15">
      <c r="B10" s="1948" t="s">
        <v>11006</v>
      </c>
      <c r="C10" s="338">
        <v>3</v>
      </c>
      <c r="D10" s="2404">
        <v>2712.8728000000001</v>
      </c>
      <c r="E10" s="2404">
        <v>0</v>
      </c>
      <c r="F10" s="2411">
        <f t="shared" ref="F10:F11" si="1">IFERROR(SUM(D10:E10),0)</f>
        <v>2712.8728000000001</v>
      </c>
      <c r="G10" s="110"/>
      <c r="H10" s="1112" t="s">
        <v>11012</v>
      </c>
      <c r="J10" s="343"/>
      <c r="L10" s="954"/>
      <c r="M10" s="1966">
        <f t="shared" ref="M10:M11" si="2">IF( SUM( O10:Q10 ) = 0, 0, $O$5 )</f>
        <v>0</v>
      </c>
      <c r="N10" s="954"/>
      <c r="O10" s="1967">
        <f t="shared" ref="O10:O11" si="3" xml:space="preserve"> IF( ISNUMBER(D10 ), 0, 1 )</f>
        <v>0</v>
      </c>
      <c r="P10" s="1967">
        <f t="shared" si="0"/>
        <v>0</v>
      </c>
      <c r="Q10" s="268"/>
      <c r="R10" s="954"/>
      <c r="T10" s="1948" t="s">
        <v>11006</v>
      </c>
      <c r="U10" s="1928" t="s">
        <v>11047</v>
      </c>
      <c r="V10" s="1928" t="s">
        <v>11050</v>
      </c>
      <c r="W10" s="1929" t="s">
        <v>11053</v>
      </c>
    </row>
    <row r="11" spans="2:23" s="207" customFormat="1" ht="15">
      <c r="B11" s="1948" t="s">
        <v>11007</v>
      </c>
      <c r="C11" s="338">
        <v>3</v>
      </c>
      <c r="D11" s="2404">
        <v>1678.9402</v>
      </c>
      <c r="E11" s="2404">
        <v>0</v>
      </c>
      <c r="F11" s="2411">
        <f t="shared" si="1"/>
        <v>1678.9402</v>
      </c>
      <c r="G11" s="110"/>
      <c r="H11" s="1112" t="s">
        <v>11013</v>
      </c>
      <c r="J11" s="343"/>
      <c r="L11" s="954"/>
      <c r="M11" s="1966">
        <f t="shared" si="2"/>
        <v>0</v>
      </c>
      <c r="N11" s="954"/>
      <c r="O11" s="1967">
        <f t="shared" si="3"/>
        <v>0</v>
      </c>
      <c r="P11" s="1967">
        <f t="shared" si="0"/>
        <v>0</v>
      </c>
      <c r="Q11" s="268"/>
      <c r="R11" s="954"/>
      <c r="T11" s="1948" t="s">
        <v>11007</v>
      </c>
      <c r="U11" s="1928" t="s">
        <v>11048</v>
      </c>
      <c r="V11" s="1928" t="s">
        <v>11051</v>
      </c>
      <c r="W11" s="1929" t="s">
        <v>11054</v>
      </c>
    </row>
    <row r="12" spans="2:23" s="207" customFormat="1" thickBot="1">
      <c r="B12" s="1950" t="s">
        <v>11008</v>
      </c>
      <c r="C12" s="407">
        <v>3</v>
      </c>
      <c r="D12" s="2413">
        <f>IFERROR(SUM(D9:D11),0)</f>
        <v>24480.861000000001</v>
      </c>
      <c r="E12" s="2413">
        <f t="shared" ref="E12:F12" si="4">IFERROR(SUM(E9:E11),0)</f>
        <v>0</v>
      </c>
      <c r="F12" s="2412">
        <f t="shared" si="4"/>
        <v>24480.861000000001</v>
      </c>
      <c r="G12" s="110"/>
      <c r="H12" s="1114" t="s">
        <v>11014</v>
      </c>
      <c r="J12" s="354"/>
      <c r="L12" s="954"/>
      <c r="M12" s="268"/>
      <c r="N12" s="954"/>
      <c r="O12" s="268"/>
      <c r="P12" s="268"/>
      <c r="Q12" s="268"/>
      <c r="R12" s="954"/>
      <c r="T12" s="1950" t="s">
        <v>11008</v>
      </c>
      <c r="U12" s="1930" t="s">
        <v>11049</v>
      </c>
      <c r="V12" s="1930" t="s">
        <v>11052</v>
      </c>
      <c r="W12" s="1931" t="s">
        <v>11055</v>
      </c>
    </row>
    <row r="13" spans="2:23" s="207" customFormat="1" ht="16.5" thickTop="1" thickBot="1">
      <c r="D13" s="2435"/>
      <c r="E13" s="2435"/>
      <c r="F13" s="2450"/>
      <c r="L13" s="954"/>
      <c r="M13" s="268"/>
      <c r="N13" s="954"/>
      <c r="O13" s="268"/>
      <c r="P13" s="268"/>
      <c r="Q13" s="268"/>
      <c r="R13" s="954"/>
      <c r="U13" s="1932"/>
      <c r="V13" s="1932"/>
      <c r="W13" s="1932"/>
    </row>
    <row r="14" spans="2:23" s="207" customFormat="1" ht="20.25" thickTop="1">
      <c r="B14" s="1949" t="s">
        <v>11025</v>
      </c>
      <c r="C14" s="329">
        <v>3</v>
      </c>
      <c r="D14" s="2403">
        <v>21666.774000000001</v>
      </c>
      <c r="E14" s="2403">
        <v>0</v>
      </c>
      <c r="F14" s="2410">
        <f>IFERROR(SUM(D14:E14),0)</f>
        <v>21666.774000000001</v>
      </c>
      <c r="G14" s="110"/>
      <c r="H14" s="1111" t="s">
        <v>11015</v>
      </c>
      <c r="J14" s="335"/>
      <c r="L14" s="954"/>
      <c r="M14" s="1966">
        <f t="shared" ref="M14:M16" si="5">IF( SUM( O14:Q14 ) = 0, 0, $O$5 )</f>
        <v>0</v>
      </c>
      <c r="N14" s="954"/>
      <c r="O14" s="1967">
        <f t="shared" ref="O14:O16" si="6" xml:space="preserve"> IF( ISNUMBER(D14 ), 0, 1 )</f>
        <v>0</v>
      </c>
      <c r="P14" s="1967">
        <f t="shared" ref="P14:P16" si="7" xml:space="preserve"> IF( ISNUMBER(E14 ), 0, 1 )</f>
        <v>0</v>
      </c>
      <c r="Q14" s="268"/>
      <c r="R14" s="954"/>
      <c r="T14" s="1949" t="s">
        <v>11025</v>
      </c>
      <c r="U14" s="1926" t="s">
        <v>11056</v>
      </c>
      <c r="V14" s="1926" t="s">
        <v>11059</v>
      </c>
      <c r="W14" s="1927" t="s">
        <v>11062</v>
      </c>
    </row>
    <row r="15" spans="2:23" s="207" customFormat="1" ht="19.5">
      <c r="B15" s="1948" t="s">
        <v>11026</v>
      </c>
      <c r="C15" s="338">
        <v>3</v>
      </c>
      <c r="D15" s="2404">
        <v>1481.24</v>
      </c>
      <c r="E15" s="2404">
        <v>0</v>
      </c>
      <c r="F15" s="2411">
        <f t="shared" ref="F15:F16" si="8">IFERROR(SUM(D15:E15),0)</f>
        <v>1481.24</v>
      </c>
      <c r="G15" s="110"/>
      <c r="H15" s="1112" t="s">
        <v>11016</v>
      </c>
      <c r="J15" s="343"/>
      <c r="L15" s="954"/>
      <c r="M15" s="1966">
        <f t="shared" si="5"/>
        <v>0</v>
      </c>
      <c r="N15" s="954"/>
      <c r="O15" s="1967">
        <f t="shared" si="6"/>
        <v>0</v>
      </c>
      <c r="P15" s="1967">
        <f t="shared" si="7"/>
        <v>0</v>
      </c>
      <c r="Q15" s="268"/>
      <c r="R15" s="954"/>
      <c r="T15" s="1948" t="s">
        <v>11026</v>
      </c>
      <c r="U15" s="1928" t="s">
        <v>11057</v>
      </c>
      <c r="V15" s="1928" t="s">
        <v>11060</v>
      </c>
      <c r="W15" s="1929" t="s">
        <v>11063</v>
      </c>
    </row>
    <row r="16" spans="2:23" s="207" customFormat="1" ht="20.25" thickBot="1">
      <c r="B16" s="1950" t="s">
        <v>11027</v>
      </c>
      <c r="C16" s="407">
        <v>3</v>
      </c>
      <c r="D16" s="2405">
        <v>1291.1099999999999</v>
      </c>
      <c r="E16" s="2405">
        <v>0</v>
      </c>
      <c r="F16" s="2412">
        <f t="shared" si="8"/>
        <v>1291.1099999999999</v>
      </c>
      <c r="G16" s="110"/>
      <c r="H16" s="1114" t="s">
        <v>11017</v>
      </c>
      <c r="J16" s="354"/>
      <c r="L16" s="954"/>
      <c r="M16" s="1966">
        <f t="shared" si="5"/>
        <v>0</v>
      </c>
      <c r="N16" s="954"/>
      <c r="O16" s="1967">
        <f t="shared" si="6"/>
        <v>0</v>
      </c>
      <c r="P16" s="1967">
        <f t="shared" si="7"/>
        <v>0</v>
      </c>
      <c r="Q16" s="268"/>
      <c r="R16" s="954"/>
      <c r="T16" s="1950" t="s">
        <v>11027</v>
      </c>
      <c r="U16" s="1933" t="s">
        <v>11058</v>
      </c>
      <c r="V16" s="1933" t="s">
        <v>11061</v>
      </c>
      <c r="W16" s="1934" t="s">
        <v>11064</v>
      </c>
    </row>
    <row r="17" spans="1:23" s="207" customFormat="1" ht="17.25" thickTop="1" thickBot="1">
      <c r="B17" s="1359"/>
      <c r="C17" s="1400"/>
      <c r="D17" s="2436"/>
      <c r="E17" s="2436"/>
      <c r="F17" s="2451"/>
      <c r="G17" s="110"/>
      <c r="H17" s="623"/>
      <c r="L17" s="954"/>
      <c r="M17" s="268"/>
      <c r="N17" s="954"/>
      <c r="O17" s="268"/>
      <c r="P17" s="268"/>
      <c r="Q17" s="268"/>
      <c r="R17" s="954"/>
      <c r="T17" s="1359"/>
      <c r="U17" s="1935"/>
      <c r="V17" s="1935"/>
      <c r="W17" s="1936"/>
    </row>
    <row r="18" spans="1:23" s="207" customFormat="1" ht="17.25" thickTop="1" thickBot="1">
      <c r="B18" s="1925" t="s">
        <v>11028</v>
      </c>
      <c r="C18" s="1401"/>
      <c r="D18" s="2437"/>
      <c r="E18" s="2437"/>
      <c r="F18" s="2452"/>
      <c r="G18" s="110"/>
      <c r="H18" s="640"/>
      <c r="L18" s="954"/>
      <c r="M18" s="268"/>
      <c r="N18" s="954"/>
      <c r="O18" s="268"/>
      <c r="P18" s="268"/>
      <c r="Q18" s="268"/>
      <c r="R18" s="954"/>
      <c r="T18" s="1925" t="s">
        <v>11028</v>
      </c>
      <c r="U18" s="1937"/>
      <c r="V18" s="1937"/>
      <c r="W18" s="1938"/>
    </row>
    <row r="19" spans="1:23" s="207" customFormat="1" thickTop="1">
      <c r="B19" s="1961" t="s">
        <v>11096</v>
      </c>
      <c r="C19" s="1962">
        <v>3</v>
      </c>
      <c r="D19" s="2403">
        <v>20727.38</v>
      </c>
      <c r="E19" s="2403">
        <v>0</v>
      </c>
      <c r="F19" s="2410">
        <f>IFERROR(SUM(D19:E19),0)</f>
        <v>20727.38</v>
      </c>
      <c r="G19" s="1284"/>
      <c r="H19" s="1111" t="s">
        <v>11018</v>
      </c>
      <c r="I19" s="1958"/>
      <c r="J19" s="613"/>
      <c r="L19" s="954"/>
      <c r="M19" s="1966">
        <f>IF( SUM( O19:Q19 ) = 0, 0, $O$5 )</f>
        <v>0</v>
      </c>
      <c r="N19" s="954"/>
      <c r="O19" s="1967">
        <f t="shared" ref="O19" si="9" xml:space="preserve"> IF( ISNUMBER(D19 ), 0, 1 )</f>
        <v>0</v>
      </c>
      <c r="P19" s="1967">
        <f t="shared" ref="P19:P23" si="10" xml:space="preserve"> IF( ISNUMBER(E19 ), 0, 1 )</f>
        <v>0</v>
      </c>
      <c r="Q19" s="268"/>
      <c r="R19" s="954"/>
      <c r="T19" s="1961" t="s">
        <v>11096</v>
      </c>
      <c r="U19" s="1926" t="s">
        <v>11141</v>
      </c>
      <c r="V19" s="1926" t="s">
        <v>11142</v>
      </c>
      <c r="W19" s="1940" t="s">
        <v>11143</v>
      </c>
    </row>
    <row r="20" spans="1:23" s="207" customFormat="1" ht="15">
      <c r="B20" s="920" t="s">
        <v>11097</v>
      </c>
      <c r="C20" s="1963">
        <v>3</v>
      </c>
      <c r="D20" s="2404">
        <v>0</v>
      </c>
      <c r="E20" s="2404">
        <v>0</v>
      </c>
      <c r="F20" s="2411">
        <f t="shared" ref="F20:F23" si="11">IFERROR(SUM(D20:E20),0)</f>
        <v>0</v>
      </c>
      <c r="G20" s="1284"/>
      <c r="H20" s="1112" t="s">
        <v>11019</v>
      </c>
      <c r="I20" s="1958"/>
      <c r="J20" s="615"/>
      <c r="L20" s="954"/>
      <c r="M20" s="1966">
        <f t="shared" ref="M20:M23" si="12">IF( SUM( O20:Q20 ) = 0, 0, $O$5 )</f>
        <v>0</v>
      </c>
      <c r="N20" s="954"/>
      <c r="O20" s="1967">
        <f t="shared" ref="O20:O23" si="13" xml:space="preserve"> IF( ISNUMBER(D20 ), 0, 1 )</f>
        <v>0</v>
      </c>
      <c r="P20" s="1967">
        <f t="shared" si="10"/>
        <v>0</v>
      </c>
      <c r="Q20" s="268"/>
      <c r="R20" s="954"/>
      <c r="T20" s="920" t="s">
        <v>11097</v>
      </c>
      <c r="U20" s="1928" t="s">
        <v>11144</v>
      </c>
      <c r="V20" s="1928" t="s">
        <v>11152</v>
      </c>
      <c r="W20" s="1941" t="s">
        <v>11157</v>
      </c>
    </row>
    <row r="21" spans="1:23" s="207" customFormat="1" ht="15">
      <c r="B21" s="920" t="s">
        <v>11098</v>
      </c>
      <c r="C21" s="1963">
        <v>3</v>
      </c>
      <c r="D21" s="2404">
        <v>0</v>
      </c>
      <c r="E21" s="2404">
        <v>0</v>
      </c>
      <c r="F21" s="2411">
        <f t="shared" si="11"/>
        <v>0</v>
      </c>
      <c r="G21" s="1284"/>
      <c r="H21" s="1112" t="s">
        <v>11020</v>
      </c>
      <c r="I21" s="1958"/>
      <c r="J21" s="615"/>
      <c r="L21" s="954"/>
      <c r="M21" s="1966">
        <f t="shared" si="12"/>
        <v>0</v>
      </c>
      <c r="N21" s="954"/>
      <c r="O21" s="1967">
        <f t="shared" si="13"/>
        <v>0</v>
      </c>
      <c r="P21" s="1967">
        <f t="shared" si="10"/>
        <v>0</v>
      </c>
      <c r="Q21" s="268"/>
      <c r="R21" s="954"/>
      <c r="T21" s="920" t="s">
        <v>11098</v>
      </c>
      <c r="U21" s="1928" t="s">
        <v>11145</v>
      </c>
      <c r="V21" s="1928" t="s">
        <v>11153</v>
      </c>
      <c r="W21" s="1941" t="s">
        <v>11158</v>
      </c>
    </row>
    <row r="22" spans="1:23" s="207" customFormat="1" ht="15">
      <c r="B22" s="920" t="s">
        <v>11099</v>
      </c>
      <c r="C22" s="1963">
        <v>3</v>
      </c>
      <c r="D22" s="2404">
        <v>0</v>
      </c>
      <c r="E22" s="2404">
        <v>0</v>
      </c>
      <c r="F22" s="2411">
        <f t="shared" si="11"/>
        <v>0</v>
      </c>
      <c r="G22" s="1284"/>
      <c r="H22" s="1112" t="s">
        <v>11021</v>
      </c>
      <c r="I22" s="1958"/>
      <c r="J22" s="615"/>
      <c r="L22" s="954"/>
      <c r="M22" s="1966">
        <f t="shared" si="12"/>
        <v>0</v>
      </c>
      <c r="N22" s="954"/>
      <c r="O22" s="1967">
        <f t="shared" si="13"/>
        <v>0</v>
      </c>
      <c r="P22" s="1967">
        <f t="shared" si="10"/>
        <v>0</v>
      </c>
      <c r="Q22" s="268"/>
      <c r="R22" s="954"/>
      <c r="T22" s="920" t="s">
        <v>11099</v>
      </c>
      <c r="U22" s="1928" t="s">
        <v>11146</v>
      </c>
      <c r="V22" s="1928" t="s">
        <v>11154</v>
      </c>
      <c r="W22" s="1941" t="s">
        <v>11159</v>
      </c>
    </row>
    <row r="23" spans="1:23" s="207" customFormat="1" ht="15">
      <c r="B23" s="920" t="s">
        <v>11100</v>
      </c>
      <c r="C23" s="1963">
        <v>3</v>
      </c>
      <c r="D23" s="2404">
        <v>0</v>
      </c>
      <c r="E23" s="2404">
        <v>0</v>
      </c>
      <c r="F23" s="2411">
        <f t="shared" si="11"/>
        <v>0</v>
      </c>
      <c r="G23" s="1284"/>
      <c r="H23" s="1112" t="s">
        <v>11022</v>
      </c>
      <c r="I23" s="1958"/>
      <c r="J23" s="615"/>
      <c r="L23" s="954"/>
      <c r="M23" s="1966">
        <f t="shared" si="12"/>
        <v>0</v>
      </c>
      <c r="N23" s="954"/>
      <c r="O23" s="1967">
        <f t="shared" si="13"/>
        <v>0</v>
      </c>
      <c r="P23" s="1967">
        <f t="shared" si="10"/>
        <v>0</v>
      </c>
      <c r="Q23" s="268"/>
      <c r="R23" s="954"/>
      <c r="T23" s="920" t="s">
        <v>11100</v>
      </c>
      <c r="U23" s="1928" t="s">
        <v>11147</v>
      </c>
      <c r="V23" s="1928" t="s">
        <v>11155</v>
      </c>
      <c r="W23" s="1941" t="s">
        <v>11160</v>
      </c>
    </row>
    <row r="24" spans="1:23" s="207" customFormat="1" thickBot="1">
      <c r="B24" s="964" t="s">
        <v>17592</v>
      </c>
      <c r="C24" s="1964">
        <v>3</v>
      </c>
      <c r="D24" s="2413">
        <f>IFERROR(SUM(D19:D23),0)</f>
        <v>20727.38</v>
      </c>
      <c r="E24" s="2413">
        <f>IFERROR(SUM(E19:E23),0)</f>
        <v>0</v>
      </c>
      <c r="F24" s="2412">
        <f>IFERROR(SUM(F19:F23),0)</f>
        <v>20727.38</v>
      </c>
      <c r="G24" s="1284"/>
      <c r="H24" s="1114" t="s">
        <v>11023</v>
      </c>
      <c r="I24" s="1958"/>
      <c r="J24" s="618"/>
      <c r="L24" s="954"/>
      <c r="M24" s="1966"/>
      <c r="N24" s="954"/>
      <c r="O24" s="268"/>
      <c r="P24" s="268"/>
      <c r="Q24" s="268"/>
      <c r="R24" s="954"/>
      <c r="T24" s="964" t="s">
        <v>11101</v>
      </c>
      <c r="U24" s="1930" t="s">
        <v>11148</v>
      </c>
      <c r="V24" s="1930" t="s">
        <v>11156</v>
      </c>
      <c r="W24" s="1934" t="s">
        <v>11161</v>
      </c>
    </row>
    <row r="25" spans="1:23" s="207" customFormat="1" ht="16.5" thickTop="1" thickBot="1">
      <c r="B25" s="184"/>
      <c r="C25" s="184"/>
      <c r="D25" s="2438"/>
      <c r="E25" s="2438"/>
      <c r="F25" s="2453"/>
      <c r="G25" s="1284"/>
      <c r="H25" s="184"/>
      <c r="I25" s="1958"/>
      <c r="J25" s="1959"/>
      <c r="L25" s="954"/>
      <c r="M25" s="1966"/>
      <c r="N25" s="954"/>
      <c r="O25" s="268"/>
      <c r="P25" s="268"/>
      <c r="Q25" s="268"/>
      <c r="R25" s="954"/>
      <c r="T25" s="184"/>
      <c r="U25" s="184"/>
      <c r="V25" s="184"/>
      <c r="W25" s="184"/>
    </row>
    <row r="26" spans="1:23" s="207" customFormat="1" ht="20.25" thickTop="1">
      <c r="B26" s="1949" t="s">
        <v>17493</v>
      </c>
      <c r="C26" s="1962">
        <v>3</v>
      </c>
      <c r="D26" s="2403">
        <v>20515.55</v>
      </c>
      <c r="E26" s="2403">
        <v>0</v>
      </c>
      <c r="F26" s="2410">
        <f>IFERROR(SUM(D26:E26),0)</f>
        <v>20515.55</v>
      </c>
      <c r="G26" s="110"/>
      <c r="H26" s="1111" t="s">
        <v>11024</v>
      </c>
      <c r="J26" s="335"/>
      <c r="L26" s="954"/>
      <c r="M26" s="1966">
        <f t="shared" ref="M26:M28" si="14">IF( SUM( O26:Q26 ) = 0, 0, $O$5 )</f>
        <v>0</v>
      </c>
      <c r="N26" s="954"/>
      <c r="O26" s="1967">
        <f t="shared" ref="O26:O28" si="15" xml:space="preserve"> IF( ISNUMBER(D26 ), 0, 1 )</f>
        <v>0</v>
      </c>
      <c r="P26" s="1967">
        <f t="shared" ref="P26:P28" si="16" xml:space="preserve"> IF( ISNUMBER(E26 ), 0, 1 )</f>
        <v>0</v>
      </c>
      <c r="Q26" s="268"/>
      <c r="R26" s="954"/>
      <c r="T26" s="1949" t="s">
        <v>11102</v>
      </c>
      <c r="U26" s="1926" t="s">
        <v>11149</v>
      </c>
      <c r="V26" s="1926" t="s">
        <v>11162</v>
      </c>
      <c r="W26" s="1940" t="s">
        <v>11165</v>
      </c>
    </row>
    <row r="27" spans="1:23" s="207" customFormat="1" ht="19.5">
      <c r="B27" s="1948" t="s">
        <v>17494</v>
      </c>
      <c r="C27" s="1963">
        <v>3</v>
      </c>
      <c r="D27" s="2404">
        <v>78.09</v>
      </c>
      <c r="E27" s="2404">
        <v>0</v>
      </c>
      <c r="F27" s="2411">
        <f t="shared" ref="F27:F28" si="17">IFERROR(SUM(D27:E27),0)</f>
        <v>78.09</v>
      </c>
      <c r="G27" s="110"/>
      <c r="H27" s="1112" t="s">
        <v>11037</v>
      </c>
      <c r="J27" s="343"/>
      <c r="L27" s="954"/>
      <c r="M27" s="1966">
        <f t="shared" si="14"/>
        <v>0</v>
      </c>
      <c r="N27" s="954"/>
      <c r="O27" s="1967">
        <f t="shared" si="15"/>
        <v>0</v>
      </c>
      <c r="P27" s="1967">
        <f t="shared" si="16"/>
        <v>0</v>
      </c>
      <c r="Q27" s="268"/>
      <c r="R27" s="954"/>
      <c r="T27" s="1948" t="s">
        <v>11103</v>
      </c>
      <c r="U27" s="1928" t="s">
        <v>11150</v>
      </c>
      <c r="V27" s="1928" t="s">
        <v>11163</v>
      </c>
      <c r="W27" s="1941" t="s">
        <v>11166</v>
      </c>
    </row>
    <row r="28" spans="1:23" s="207" customFormat="1" ht="20.25" thickBot="1">
      <c r="B28" s="1950" t="s">
        <v>17495</v>
      </c>
      <c r="C28" s="1964">
        <v>3</v>
      </c>
      <c r="D28" s="2405">
        <v>133.74</v>
      </c>
      <c r="E28" s="2405">
        <v>0</v>
      </c>
      <c r="F28" s="2412">
        <f t="shared" si="17"/>
        <v>133.74</v>
      </c>
      <c r="G28" s="110"/>
      <c r="H28" s="1114" t="s">
        <v>11038</v>
      </c>
      <c r="J28" s="354"/>
      <c r="L28" s="954"/>
      <c r="M28" s="1966">
        <f t="shared" si="14"/>
        <v>0</v>
      </c>
      <c r="N28" s="954"/>
      <c r="O28" s="1967">
        <f t="shared" si="15"/>
        <v>0</v>
      </c>
      <c r="P28" s="1967">
        <f t="shared" si="16"/>
        <v>0</v>
      </c>
      <c r="Q28" s="268"/>
      <c r="R28" s="954"/>
      <c r="T28" s="1950" t="s">
        <v>11104</v>
      </c>
      <c r="U28" s="1933" t="s">
        <v>11151</v>
      </c>
      <c r="V28" s="1933" t="s">
        <v>11164</v>
      </c>
      <c r="W28" s="1934" t="s">
        <v>11167</v>
      </c>
    </row>
    <row r="29" spans="1:23" s="207" customFormat="1" ht="16.5" thickTop="1" thickBot="1">
      <c r="A29" s="239"/>
      <c r="B29" s="268"/>
      <c r="C29" s="268"/>
      <c r="D29" s="2406"/>
      <c r="E29" s="2406"/>
      <c r="F29" s="2454"/>
      <c r="G29" s="268"/>
      <c r="H29" s="268"/>
      <c r="I29" s="268"/>
      <c r="J29" s="268"/>
      <c r="K29" s="268"/>
      <c r="L29" s="954"/>
      <c r="M29" s="268"/>
      <c r="N29" s="954"/>
      <c r="O29" s="268"/>
      <c r="P29" s="268"/>
      <c r="Q29" s="268"/>
      <c r="R29" s="954"/>
      <c r="T29" s="268"/>
      <c r="U29" s="1942"/>
      <c r="V29" s="1942"/>
      <c r="W29" s="1942"/>
    </row>
    <row r="30" spans="1:23" s="207" customFormat="1" ht="16.5" thickTop="1" thickBot="1">
      <c r="B30" s="1925" t="s">
        <v>11029</v>
      </c>
      <c r="C30" s="268"/>
      <c r="D30" s="2406"/>
      <c r="E30" s="2406"/>
      <c r="F30" s="2454"/>
      <c r="G30" s="268"/>
      <c r="H30" s="268"/>
      <c r="I30" s="268"/>
      <c r="J30" s="268"/>
      <c r="K30" s="268"/>
      <c r="L30" s="954"/>
      <c r="M30" s="268"/>
      <c r="N30" s="954"/>
      <c r="O30" s="268"/>
      <c r="P30" s="268"/>
      <c r="Q30" s="268"/>
      <c r="R30" s="954"/>
      <c r="T30" s="1925" t="s">
        <v>11029</v>
      </c>
      <c r="U30" s="1942"/>
      <c r="V30" s="1942"/>
      <c r="W30" s="1942"/>
    </row>
    <row r="31" spans="1:23" s="207" customFormat="1" thickTop="1">
      <c r="B31" s="1949" t="s">
        <v>11030</v>
      </c>
      <c r="C31" s="329">
        <v>3</v>
      </c>
      <c r="D31" s="2403">
        <v>0</v>
      </c>
      <c r="E31" s="2403">
        <v>0</v>
      </c>
      <c r="F31" s="2410">
        <f t="shared" ref="F31:F35" si="18">IFERROR(SUM(D31:E31),0)</f>
        <v>0</v>
      </c>
      <c r="G31" s="110"/>
      <c r="H31" s="1111" t="s">
        <v>11039</v>
      </c>
      <c r="J31" s="335"/>
      <c r="L31" s="954"/>
      <c r="M31" s="1966">
        <f t="shared" ref="M31:M35" si="19">IF( SUM( O31:Q31 ) = 0, 0, $O$5 )</f>
        <v>0</v>
      </c>
      <c r="N31" s="954"/>
      <c r="O31" s="1967">
        <f t="shared" ref="O31:O32" si="20" xml:space="preserve"> IF( ISNUMBER(D31 ), 0, 1 )</f>
        <v>0</v>
      </c>
      <c r="P31" s="1967">
        <f t="shared" ref="P31:P35" si="21" xml:space="preserve"> IF( ISNUMBER(E31 ), 0, 1 )</f>
        <v>0</v>
      </c>
      <c r="Q31" s="268"/>
      <c r="R31" s="954"/>
      <c r="T31" s="1949" t="s">
        <v>11030</v>
      </c>
      <c r="U31" s="1926" t="s">
        <v>11065</v>
      </c>
      <c r="V31" s="1926" t="s">
        <v>11068</v>
      </c>
      <c r="W31" s="1940" t="s">
        <v>11071</v>
      </c>
    </row>
    <row r="32" spans="1:23" s="207" customFormat="1" ht="15">
      <c r="B32" s="1948" t="s">
        <v>11105</v>
      </c>
      <c r="C32" s="338">
        <v>3</v>
      </c>
      <c r="D32" s="2404">
        <v>0</v>
      </c>
      <c r="E32" s="2404">
        <v>0</v>
      </c>
      <c r="F32" s="2411">
        <f t="shared" si="18"/>
        <v>0</v>
      </c>
      <c r="G32" s="110"/>
      <c r="H32" s="1112" t="s">
        <v>11040</v>
      </c>
      <c r="J32" s="343"/>
      <c r="L32" s="954"/>
      <c r="M32" s="1966">
        <f t="shared" si="19"/>
        <v>0</v>
      </c>
      <c r="N32" s="954"/>
      <c r="O32" s="1967">
        <f t="shared" si="20"/>
        <v>0</v>
      </c>
      <c r="P32" s="1967">
        <f t="shared" si="21"/>
        <v>0</v>
      </c>
      <c r="Q32" s="268"/>
      <c r="R32" s="954"/>
      <c r="T32" s="1948" t="s">
        <v>11105</v>
      </c>
      <c r="U32" s="1928" t="s">
        <v>11066</v>
      </c>
      <c r="V32" s="1928" t="s">
        <v>11069</v>
      </c>
      <c r="W32" s="1941" t="s">
        <v>11072</v>
      </c>
    </row>
    <row r="33" spans="1:23" s="207" customFormat="1" ht="15">
      <c r="B33" s="1948" t="s">
        <v>11106</v>
      </c>
      <c r="C33" s="338">
        <v>3</v>
      </c>
      <c r="D33" s="2404">
        <v>1834.26</v>
      </c>
      <c r="E33" s="2404">
        <v>0</v>
      </c>
      <c r="F33" s="2411">
        <f t="shared" si="18"/>
        <v>1834.26</v>
      </c>
      <c r="G33" s="110"/>
      <c r="H33" s="1112" t="s">
        <v>11041</v>
      </c>
      <c r="J33" s="343"/>
      <c r="L33" s="954"/>
      <c r="M33" s="1966">
        <f t="shared" si="19"/>
        <v>0</v>
      </c>
      <c r="N33" s="954"/>
      <c r="O33" s="1967">
        <f t="shared" ref="O33:O35" si="22" xml:space="preserve"> IF( ISNUMBER(D33 ), 0, 1 )</f>
        <v>0</v>
      </c>
      <c r="P33" s="1967">
        <f t="shared" si="21"/>
        <v>0</v>
      </c>
      <c r="Q33" s="268"/>
      <c r="R33" s="954"/>
      <c r="T33" s="1948" t="s">
        <v>11106</v>
      </c>
      <c r="U33" s="1928" t="s">
        <v>11168</v>
      </c>
      <c r="V33" s="1928" t="s">
        <v>11170</v>
      </c>
      <c r="W33" s="1941" t="s">
        <v>11172</v>
      </c>
    </row>
    <row r="34" spans="1:23" s="207" customFormat="1" ht="15">
      <c r="B34" s="1948" t="s">
        <v>11107</v>
      </c>
      <c r="C34" s="338">
        <v>3</v>
      </c>
      <c r="D34" s="2404">
        <v>0</v>
      </c>
      <c r="E34" s="2404">
        <v>0</v>
      </c>
      <c r="F34" s="2411">
        <f t="shared" si="18"/>
        <v>0</v>
      </c>
      <c r="G34" s="110"/>
      <c r="H34" s="1112" t="s">
        <v>11042</v>
      </c>
      <c r="J34" s="343"/>
      <c r="L34" s="954"/>
      <c r="M34" s="1966">
        <f t="shared" si="19"/>
        <v>0</v>
      </c>
      <c r="N34" s="954"/>
      <c r="O34" s="1967">
        <f t="shared" si="22"/>
        <v>0</v>
      </c>
      <c r="P34" s="1967">
        <f t="shared" si="21"/>
        <v>0</v>
      </c>
      <c r="Q34" s="268"/>
      <c r="R34" s="954"/>
      <c r="T34" s="1948" t="s">
        <v>11107</v>
      </c>
      <c r="U34" s="1928" t="s">
        <v>11169</v>
      </c>
      <c r="V34" s="1928" t="s">
        <v>11171</v>
      </c>
      <c r="W34" s="1941" t="s">
        <v>11173</v>
      </c>
    </row>
    <row r="35" spans="1:23" s="207" customFormat="1" ht="15">
      <c r="B35" s="1948" t="s">
        <v>11108</v>
      </c>
      <c r="C35" s="338">
        <v>3</v>
      </c>
      <c r="D35" s="2404">
        <v>0</v>
      </c>
      <c r="E35" s="2404">
        <v>0</v>
      </c>
      <c r="F35" s="2411">
        <f t="shared" si="18"/>
        <v>0</v>
      </c>
      <c r="G35" s="110"/>
      <c r="H35" s="1112" t="s">
        <v>11043</v>
      </c>
      <c r="J35" s="343"/>
      <c r="L35" s="954"/>
      <c r="M35" s="1966">
        <f t="shared" si="19"/>
        <v>0</v>
      </c>
      <c r="N35" s="954"/>
      <c r="O35" s="1967">
        <f t="shared" si="22"/>
        <v>0</v>
      </c>
      <c r="P35" s="1967">
        <f t="shared" si="21"/>
        <v>0</v>
      </c>
      <c r="Q35" s="268"/>
      <c r="R35" s="954"/>
      <c r="T35" s="1948" t="s">
        <v>11108</v>
      </c>
      <c r="U35" s="1928" t="s">
        <v>11174</v>
      </c>
      <c r="V35" s="1928" t="s">
        <v>11175</v>
      </c>
      <c r="W35" s="1941" t="s">
        <v>11176</v>
      </c>
    </row>
    <row r="36" spans="1:23" s="207" customFormat="1" thickBot="1">
      <c r="B36" s="1950" t="s">
        <v>17593</v>
      </c>
      <c r="C36" s="407">
        <v>3</v>
      </c>
      <c r="D36" s="2413">
        <f>IFERROR(SUM(D31:D35),0)</f>
        <v>1834.26</v>
      </c>
      <c r="E36" s="2413">
        <f t="shared" ref="E36:F36" si="23">IFERROR(SUM(E31:E35),0)</f>
        <v>0</v>
      </c>
      <c r="F36" s="2412">
        <f t="shared" si="23"/>
        <v>1834.26</v>
      </c>
      <c r="G36" s="110"/>
      <c r="H36" s="1114" t="s">
        <v>11109</v>
      </c>
      <c r="J36" s="354"/>
      <c r="L36" s="954"/>
      <c r="M36" s="268"/>
      <c r="N36" s="954"/>
      <c r="O36" s="268"/>
      <c r="P36" s="268"/>
      <c r="Q36" s="268"/>
      <c r="R36" s="954"/>
      <c r="T36" s="1950" t="s">
        <v>11031</v>
      </c>
      <c r="U36" s="1930" t="s">
        <v>11067</v>
      </c>
      <c r="V36" s="1930" t="s">
        <v>11070</v>
      </c>
      <c r="W36" s="1934" t="s">
        <v>11073</v>
      </c>
    </row>
    <row r="37" spans="1:23" s="207" customFormat="1" ht="16.5" thickTop="1" thickBot="1">
      <c r="B37" s="1957"/>
      <c r="C37" s="1957"/>
      <c r="D37" s="2439"/>
      <c r="E37" s="2439"/>
      <c r="F37" s="2455"/>
      <c r="G37" s="1957"/>
      <c r="H37" s="1957"/>
      <c r="J37" s="834"/>
      <c r="L37" s="954"/>
      <c r="M37" s="268"/>
      <c r="N37" s="954"/>
      <c r="O37" s="268"/>
      <c r="P37" s="268"/>
      <c r="Q37" s="268"/>
      <c r="R37" s="954"/>
      <c r="T37" s="1957"/>
      <c r="U37" s="1957"/>
      <c r="V37" s="1957"/>
      <c r="W37" s="1957"/>
    </row>
    <row r="38" spans="1:23" s="207" customFormat="1" ht="20.25" thickTop="1">
      <c r="A38" s="239"/>
      <c r="B38" s="1949" t="s">
        <v>11032</v>
      </c>
      <c r="C38" s="329">
        <v>3</v>
      </c>
      <c r="D38" s="2403">
        <v>1815.71</v>
      </c>
      <c r="E38" s="2403">
        <v>0</v>
      </c>
      <c r="F38" s="2410">
        <f t="shared" ref="F38:F40" si="24">IFERROR(SUM(D38:E38),0)</f>
        <v>1815.71</v>
      </c>
      <c r="G38" s="110"/>
      <c r="H38" s="1111" t="s">
        <v>11110</v>
      </c>
      <c r="I38" s="268"/>
      <c r="J38" s="335"/>
      <c r="K38" s="268"/>
      <c r="L38" s="954"/>
      <c r="M38" s="1966">
        <f t="shared" ref="M38:M40" si="25">IF( SUM( O38:Q38 ) = 0, 0, $O$5 )</f>
        <v>0</v>
      </c>
      <c r="N38" s="954"/>
      <c r="O38" s="1967">
        <f t="shared" ref="O38:O40" si="26" xml:space="preserve"> IF( ISNUMBER(D38 ), 0, 1 )</f>
        <v>0</v>
      </c>
      <c r="P38" s="1967">
        <f t="shared" ref="P38:P40" si="27" xml:space="preserve"> IF( ISNUMBER(E38 ), 0, 1 )</f>
        <v>0</v>
      </c>
      <c r="Q38" s="268"/>
      <c r="R38" s="954"/>
      <c r="T38" s="1949" t="s">
        <v>11032</v>
      </c>
      <c r="U38" s="1926" t="s">
        <v>11074</v>
      </c>
      <c r="V38" s="1926" t="s">
        <v>11075</v>
      </c>
      <c r="W38" s="1940" t="s">
        <v>11080</v>
      </c>
    </row>
    <row r="39" spans="1:23" s="207" customFormat="1" ht="19.5">
      <c r="A39" s="239"/>
      <c r="B39" s="1948" t="s">
        <v>11033</v>
      </c>
      <c r="C39" s="338">
        <v>3</v>
      </c>
      <c r="D39" s="2404">
        <v>6.83</v>
      </c>
      <c r="E39" s="2404">
        <v>0</v>
      </c>
      <c r="F39" s="2411">
        <f t="shared" si="24"/>
        <v>6.83</v>
      </c>
      <c r="G39" s="110"/>
      <c r="H39" s="1112" t="s">
        <v>11111</v>
      </c>
      <c r="I39" s="268"/>
      <c r="J39" s="343"/>
      <c r="K39" s="268"/>
      <c r="L39" s="954"/>
      <c r="M39" s="1966">
        <f t="shared" si="25"/>
        <v>0</v>
      </c>
      <c r="N39" s="954"/>
      <c r="O39" s="1967">
        <f t="shared" si="26"/>
        <v>0</v>
      </c>
      <c r="P39" s="1967">
        <f t="shared" si="27"/>
        <v>0</v>
      </c>
      <c r="Q39" s="268"/>
      <c r="R39" s="954"/>
      <c r="T39" s="1948" t="s">
        <v>11033</v>
      </c>
      <c r="U39" s="1928" t="s">
        <v>11076</v>
      </c>
      <c r="V39" s="1928" t="s">
        <v>11077</v>
      </c>
      <c r="W39" s="1941" t="s">
        <v>11081</v>
      </c>
    </row>
    <row r="40" spans="1:23" s="207" customFormat="1" ht="20.25" thickBot="1">
      <c r="A40" s="239"/>
      <c r="B40" s="1950" t="s">
        <v>11034</v>
      </c>
      <c r="C40" s="407">
        <v>3</v>
      </c>
      <c r="D40" s="2405">
        <v>11.71</v>
      </c>
      <c r="E40" s="2405">
        <v>0</v>
      </c>
      <c r="F40" s="2412">
        <f t="shared" si="24"/>
        <v>11.71</v>
      </c>
      <c r="G40" s="110"/>
      <c r="H40" s="1114" t="s">
        <v>11112</v>
      </c>
      <c r="I40" s="268"/>
      <c r="J40" s="354"/>
      <c r="K40" s="268"/>
      <c r="L40" s="954"/>
      <c r="M40" s="1966">
        <f t="shared" si="25"/>
        <v>0</v>
      </c>
      <c r="N40" s="954"/>
      <c r="O40" s="1967">
        <f t="shared" si="26"/>
        <v>0</v>
      </c>
      <c r="P40" s="1967">
        <f t="shared" si="27"/>
        <v>0</v>
      </c>
      <c r="Q40" s="268"/>
      <c r="R40" s="954"/>
      <c r="T40" s="1950" t="s">
        <v>11034</v>
      </c>
      <c r="U40" s="1933" t="s">
        <v>11078</v>
      </c>
      <c r="V40" s="1933" t="s">
        <v>11079</v>
      </c>
      <c r="W40" s="1934" t="s">
        <v>11082</v>
      </c>
    </row>
    <row r="41" spans="1:23" s="207" customFormat="1" ht="16.5" thickTop="1" thickBot="1">
      <c r="A41" s="239"/>
      <c r="B41" s="268"/>
      <c r="C41" s="268"/>
      <c r="D41" s="2406"/>
      <c r="E41" s="2406"/>
      <c r="F41" s="2454"/>
      <c r="G41" s="268"/>
      <c r="H41" s="268"/>
      <c r="I41" s="268"/>
      <c r="J41" s="268"/>
      <c r="K41" s="268"/>
      <c r="L41" s="954"/>
      <c r="M41" s="268"/>
      <c r="N41" s="954"/>
      <c r="O41" s="268"/>
      <c r="P41" s="268"/>
      <c r="Q41" s="268"/>
      <c r="R41" s="954"/>
      <c r="T41" s="268"/>
      <c r="U41" s="1942"/>
      <c r="V41" s="1942"/>
      <c r="W41" s="1942"/>
    </row>
    <row r="42" spans="1:23" s="207" customFormat="1" ht="17.25" thickTop="1" thickBot="1">
      <c r="B42" s="1925" t="s">
        <v>11113</v>
      </c>
      <c r="C42" s="1401"/>
      <c r="D42" s="2437"/>
      <c r="E42" s="2437"/>
      <c r="F42" s="2452"/>
      <c r="G42" s="110"/>
      <c r="H42" s="640"/>
      <c r="L42" s="954"/>
      <c r="M42" s="268"/>
      <c r="N42" s="954"/>
      <c r="O42" s="268"/>
      <c r="P42" s="268"/>
      <c r="Q42" s="268"/>
      <c r="R42" s="954"/>
      <c r="T42" s="1925" t="s">
        <v>11113</v>
      </c>
      <c r="U42" s="1937"/>
      <c r="V42" s="1937"/>
      <c r="W42" s="1938"/>
    </row>
    <row r="43" spans="1:23" s="207" customFormat="1" thickTop="1">
      <c r="B43" s="1949" t="s">
        <v>11114</v>
      </c>
      <c r="C43" s="329">
        <v>3</v>
      </c>
      <c r="D43" s="2403">
        <v>47042.501000000004</v>
      </c>
      <c r="E43" s="2403">
        <v>0</v>
      </c>
      <c r="F43" s="2410">
        <f t="shared" ref="F43:F44" si="28">IFERROR(SUM(D43:E43),0)</f>
        <v>47042.501000000004</v>
      </c>
      <c r="G43" s="110"/>
      <c r="H43" s="1111" t="s">
        <v>11116</v>
      </c>
      <c r="J43" s="335"/>
      <c r="L43" s="954"/>
      <c r="M43" s="1966">
        <f t="shared" ref="M43:M44" si="29">IF( SUM( O43:Q43 ) = 0, 0, $O$5 )</f>
        <v>0</v>
      </c>
      <c r="N43" s="954"/>
      <c r="O43" s="1967">
        <f t="shared" ref="O43:O44" si="30" xml:space="preserve"> IF( ISNUMBER(D43 ), 0, 1 )</f>
        <v>0</v>
      </c>
      <c r="P43" s="1967">
        <f t="shared" ref="P43:P44" si="31" xml:space="preserve"> IF( ISNUMBER(E43 ), 0, 1 )</f>
        <v>0</v>
      </c>
      <c r="Q43" s="268"/>
      <c r="R43" s="954"/>
      <c r="T43" s="1949" t="s">
        <v>11114</v>
      </c>
      <c r="U43" s="1965" t="s">
        <v>11177</v>
      </c>
      <c r="V43" s="1965" t="s">
        <v>11180</v>
      </c>
      <c r="W43" s="1940" t="s">
        <v>11181</v>
      </c>
    </row>
    <row r="44" spans="1:23" s="207" customFormat="1" thickBot="1">
      <c r="B44" s="1950" t="s">
        <v>11115</v>
      </c>
      <c r="C44" s="407">
        <v>3</v>
      </c>
      <c r="D44" s="2405">
        <v>26315.121000000003</v>
      </c>
      <c r="E44" s="2405">
        <v>0</v>
      </c>
      <c r="F44" s="2412">
        <f t="shared" si="28"/>
        <v>26315.121000000003</v>
      </c>
      <c r="G44" s="268"/>
      <c r="H44" s="1114" t="s">
        <v>11117</v>
      </c>
      <c r="I44" s="268"/>
      <c r="J44" s="1968"/>
      <c r="L44" s="954"/>
      <c r="M44" s="1966">
        <f t="shared" si="29"/>
        <v>0</v>
      </c>
      <c r="N44" s="954"/>
      <c r="O44" s="1967">
        <f t="shared" si="30"/>
        <v>0</v>
      </c>
      <c r="P44" s="1967">
        <f t="shared" si="31"/>
        <v>0</v>
      </c>
      <c r="Q44" s="268"/>
      <c r="R44" s="954"/>
      <c r="T44" s="1950" t="s">
        <v>11115</v>
      </c>
      <c r="U44" s="1930" t="s">
        <v>11178</v>
      </c>
      <c r="V44" s="1930" t="s">
        <v>11179</v>
      </c>
      <c r="W44" s="1934" t="s">
        <v>11182</v>
      </c>
    </row>
    <row r="45" spans="1:23" s="207" customFormat="1" ht="16.5" thickTop="1" thickBot="1">
      <c r="A45" s="1939"/>
      <c r="B45" s="1942"/>
      <c r="C45" s="1942"/>
      <c r="D45" s="2406"/>
      <c r="E45" s="2406"/>
      <c r="F45" s="2454"/>
      <c r="G45" s="1942"/>
      <c r="H45" s="1942"/>
      <c r="I45" s="1942"/>
      <c r="J45" s="1942"/>
      <c r="K45" s="1942"/>
      <c r="L45" s="954"/>
      <c r="M45" s="268"/>
      <c r="N45" s="954"/>
      <c r="O45" s="268"/>
      <c r="P45" s="268"/>
      <c r="Q45" s="268"/>
      <c r="R45" s="954"/>
      <c r="T45" s="1942"/>
      <c r="U45" s="1942"/>
      <c r="V45" s="1942"/>
      <c r="W45" s="1942"/>
    </row>
    <row r="46" spans="1:23" s="207" customFormat="1" ht="16.5" thickTop="1" thickBot="1">
      <c r="B46" s="1925" t="s">
        <v>11118</v>
      </c>
      <c r="C46" s="1942"/>
      <c r="D46" s="2406"/>
      <c r="E46" s="2406"/>
      <c r="F46" s="2454"/>
      <c r="G46" s="1942"/>
      <c r="H46" s="1942"/>
      <c r="I46" s="268"/>
      <c r="J46" s="1942"/>
      <c r="L46" s="954"/>
      <c r="M46" s="268"/>
      <c r="N46" s="954"/>
      <c r="O46" s="268"/>
      <c r="P46" s="268"/>
      <c r="Q46" s="268"/>
      <c r="R46" s="954"/>
      <c r="T46" s="1925" t="s">
        <v>11118</v>
      </c>
      <c r="U46" s="1942"/>
      <c r="V46" s="1942"/>
      <c r="W46" s="1942"/>
    </row>
    <row r="47" spans="1:23" s="207" customFormat="1" thickTop="1">
      <c r="B47" s="1969" t="s">
        <v>17621</v>
      </c>
      <c r="C47" s="329">
        <v>3</v>
      </c>
      <c r="D47" s="2584"/>
      <c r="E47" s="2584"/>
      <c r="F47" s="2587">
        <v>0</v>
      </c>
      <c r="G47" s="1942"/>
      <c r="H47" s="1111" t="s">
        <v>11119</v>
      </c>
      <c r="I47" s="268"/>
      <c r="J47" s="1972"/>
      <c r="L47" s="954"/>
      <c r="M47" s="1966">
        <f t="shared" ref="M47:M50" si="32">IF( SUM( O47:Q47 ) = 0, 0, $O$5 )</f>
        <v>0</v>
      </c>
      <c r="N47" s="954"/>
      <c r="O47" s="268"/>
      <c r="P47" s="268"/>
      <c r="Q47" s="1967">
        <f t="shared" ref="Q47:Q51" si="33" xml:space="preserve"> IF( ISNUMBER(F47 ), 0, 1 )</f>
        <v>0</v>
      </c>
      <c r="R47" s="954"/>
      <c r="T47" s="1969" t="s">
        <v>11035</v>
      </c>
      <c r="U47" s="1973" t="s">
        <v>11183</v>
      </c>
      <c r="V47" s="1970" t="s">
        <v>11188</v>
      </c>
      <c r="W47" s="1971" t="s">
        <v>11193</v>
      </c>
    </row>
    <row r="48" spans="1:23" s="207" customFormat="1" ht="15">
      <c r="B48" s="1974" t="s">
        <v>17622</v>
      </c>
      <c r="C48" s="338">
        <v>3</v>
      </c>
      <c r="D48" s="2585"/>
      <c r="E48" s="2585"/>
      <c r="F48" s="2588">
        <v>0</v>
      </c>
      <c r="G48" s="1942"/>
      <c r="H48" s="1112" t="s">
        <v>11121</v>
      </c>
      <c r="I48" s="268"/>
      <c r="J48" s="1288"/>
      <c r="L48" s="954"/>
      <c r="M48" s="1966">
        <f t="shared" si="32"/>
        <v>0</v>
      </c>
      <c r="N48" s="954"/>
      <c r="O48" s="268"/>
      <c r="P48" s="268"/>
      <c r="Q48" s="1967">
        <f t="shared" si="33"/>
        <v>0</v>
      </c>
      <c r="R48" s="954"/>
      <c r="T48" s="1974" t="s">
        <v>11120</v>
      </c>
      <c r="U48" s="1977" t="s">
        <v>11184</v>
      </c>
      <c r="V48" s="1975" t="s">
        <v>11189</v>
      </c>
      <c r="W48" s="1976" t="s">
        <v>11194</v>
      </c>
    </row>
    <row r="49" spans="1:25" s="207" customFormat="1" ht="15">
      <c r="B49" s="1974" t="s">
        <v>11122</v>
      </c>
      <c r="C49" s="338">
        <v>3</v>
      </c>
      <c r="D49" s="2585"/>
      <c r="E49" s="2585"/>
      <c r="F49" s="2588">
        <v>0</v>
      </c>
      <c r="G49" s="1942"/>
      <c r="H49" s="1112" t="s">
        <v>11123</v>
      </c>
      <c r="I49" s="268"/>
      <c r="J49" s="1288"/>
      <c r="L49" s="954"/>
      <c r="M49" s="1966">
        <f t="shared" si="32"/>
        <v>0</v>
      </c>
      <c r="N49" s="954"/>
      <c r="O49" s="268"/>
      <c r="P49" s="268"/>
      <c r="Q49" s="1967">
        <f t="shared" si="33"/>
        <v>0</v>
      </c>
      <c r="R49" s="954"/>
      <c r="T49" s="1974" t="s">
        <v>11122</v>
      </c>
      <c r="U49" s="1977" t="s">
        <v>11185</v>
      </c>
      <c r="V49" s="1975" t="s">
        <v>11190</v>
      </c>
      <c r="W49" s="1976" t="s">
        <v>11195</v>
      </c>
    </row>
    <row r="50" spans="1:25" s="207" customFormat="1" ht="15">
      <c r="B50" s="1974" t="s">
        <v>17496</v>
      </c>
      <c r="C50" s="338">
        <v>3</v>
      </c>
      <c r="D50" s="2585"/>
      <c r="E50" s="2585"/>
      <c r="F50" s="2588">
        <v>0</v>
      </c>
      <c r="G50" s="1942"/>
      <c r="H50" s="1112" t="s">
        <v>11125</v>
      </c>
      <c r="I50" s="268"/>
      <c r="J50" s="1288"/>
      <c r="L50" s="954"/>
      <c r="M50" s="1966">
        <f t="shared" si="32"/>
        <v>0</v>
      </c>
      <c r="N50" s="954"/>
      <c r="O50" s="268"/>
      <c r="P50" s="268"/>
      <c r="Q50" s="1967">
        <f t="shared" si="33"/>
        <v>0</v>
      </c>
      <c r="R50" s="954"/>
      <c r="T50" s="1974" t="s">
        <v>11124</v>
      </c>
      <c r="U50" s="1977" t="s">
        <v>11186</v>
      </c>
      <c r="V50" s="1975" t="s">
        <v>11191</v>
      </c>
      <c r="W50" s="1976" t="s">
        <v>11196</v>
      </c>
    </row>
    <row r="51" spans="1:25" s="207" customFormat="1" thickBot="1">
      <c r="B51" s="1978" t="s">
        <v>17497</v>
      </c>
      <c r="C51" s="407">
        <v>3</v>
      </c>
      <c r="D51" s="2586"/>
      <c r="E51" s="2586"/>
      <c r="F51" s="2589">
        <v>0</v>
      </c>
      <c r="G51" s="1942"/>
      <c r="H51" s="1114" t="s">
        <v>11127</v>
      </c>
      <c r="I51" s="268"/>
      <c r="J51" s="1968"/>
      <c r="L51" s="954"/>
      <c r="M51" s="268"/>
      <c r="N51" s="954"/>
      <c r="O51" s="268"/>
      <c r="P51" s="268"/>
      <c r="Q51" s="1967">
        <f t="shared" si="33"/>
        <v>0</v>
      </c>
      <c r="R51" s="954"/>
      <c r="S51" s="268"/>
      <c r="T51" s="1978" t="s">
        <v>11126</v>
      </c>
      <c r="U51" s="1981" t="s">
        <v>11187</v>
      </c>
      <c r="V51" s="1979" t="s">
        <v>11192</v>
      </c>
      <c r="W51" s="1980" t="s">
        <v>11197</v>
      </c>
    </row>
    <row r="52" spans="1:25" s="207" customFormat="1" ht="16.5" thickTop="1" thickBot="1">
      <c r="B52" s="268"/>
      <c r="C52" s="268"/>
      <c r="D52" s="2406"/>
      <c r="E52" s="2406"/>
      <c r="F52" s="2454"/>
      <c r="G52" s="268"/>
      <c r="H52" s="268"/>
      <c r="I52" s="268"/>
      <c r="J52" s="268"/>
      <c r="L52" s="954"/>
      <c r="M52" s="268"/>
      <c r="N52" s="954"/>
      <c r="O52" s="268"/>
      <c r="P52" s="268"/>
      <c r="Q52" s="268"/>
      <c r="R52" s="954"/>
      <c r="S52" s="268"/>
      <c r="T52" s="268"/>
      <c r="U52" s="1942"/>
      <c r="V52" s="1942"/>
      <c r="W52" s="1942"/>
    </row>
    <row r="53" spans="1:25" ht="16.5" thickTop="1" thickBot="1">
      <c r="A53" s="207"/>
      <c r="B53" s="1925" t="s">
        <v>11128</v>
      </c>
      <c r="C53" s="1960"/>
      <c r="D53" s="2406"/>
      <c r="E53" s="2406"/>
      <c r="F53" s="2456"/>
      <c r="G53" s="1960"/>
      <c r="H53" s="1960"/>
      <c r="I53" s="1960"/>
      <c r="J53" s="1960"/>
      <c r="K53" s="1958"/>
      <c r="L53" s="954"/>
      <c r="M53" s="1960"/>
      <c r="N53" s="954"/>
      <c r="O53" s="268"/>
      <c r="P53" s="268"/>
      <c r="Q53" s="268"/>
      <c r="R53" s="954"/>
      <c r="S53" s="268"/>
      <c r="T53" s="1925" t="s">
        <v>11128</v>
      </c>
      <c r="U53" s="1942"/>
      <c r="V53" s="1942"/>
      <c r="W53" s="1943"/>
      <c r="X53" s="1287"/>
      <c r="Y53" s="1287"/>
    </row>
    <row r="54" spans="1:25" ht="16.5" thickTop="1">
      <c r="A54" s="207"/>
      <c r="B54" s="1961" t="s">
        <v>11129</v>
      </c>
      <c r="C54" s="329">
        <v>3</v>
      </c>
      <c r="D54" s="2403">
        <v>47042.501000000004</v>
      </c>
      <c r="E54" s="2403">
        <v>0</v>
      </c>
      <c r="F54" s="2410">
        <f t="shared" ref="F54:F55" si="34">IFERROR(SUM(D54:E54),0)</f>
        <v>47042.501000000004</v>
      </c>
      <c r="G54" s="1960"/>
      <c r="H54" s="1111" t="s">
        <v>11138</v>
      </c>
      <c r="I54" s="1960"/>
      <c r="J54" s="613"/>
      <c r="K54" s="313"/>
      <c r="L54" s="954"/>
      <c r="M54" s="1966">
        <f t="shared" ref="M54:M55" si="35">IF( SUM( O54:Q54 ) = 0, 0, $O$5 )</f>
        <v>0</v>
      </c>
      <c r="N54" s="954"/>
      <c r="O54" s="1967">
        <f t="shared" ref="O54:O55" si="36" xml:space="preserve"> IF( ISNUMBER(D54 ), 0, 1 )</f>
        <v>0</v>
      </c>
      <c r="P54" s="1967">
        <f t="shared" ref="P54:P55" si="37" xml:space="preserve"> IF( ISNUMBER(E54 ), 0, 1 )</f>
        <v>0</v>
      </c>
      <c r="Q54" s="268"/>
      <c r="R54" s="954"/>
      <c r="S54" s="268"/>
      <c r="T54" s="1961" t="s">
        <v>11129</v>
      </c>
      <c r="U54" s="1926" t="s">
        <v>11198</v>
      </c>
      <c r="V54" s="1926" t="s">
        <v>11200</v>
      </c>
      <c r="W54" s="1927" t="s">
        <v>11202</v>
      </c>
      <c r="X54" s="1287"/>
      <c r="Y54" s="1287"/>
    </row>
    <row r="55" spans="1:25">
      <c r="A55" s="207"/>
      <c r="B55" s="920" t="s">
        <v>11130</v>
      </c>
      <c r="C55" s="338">
        <v>3</v>
      </c>
      <c r="D55" s="2404">
        <v>26315.121000000003</v>
      </c>
      <c r="E55" s="2404">
        <v>0</v>
      </c>
      <c r="F55" s="2411">
        <f t="shared" si="34"/>
        <v>26315.121000000003</v>
      </c>
      <c r="G55" s="1960"/>
      <c r="H55" s="1112" t="s">
        <v>11139</v>
      </c>
      <c r="I55" s="1960"/>
      <c r="J55" s="615"/>
      <c r="K55" s="313"/>
      <c r="L55" s="954"/>
      <c r="M55" s="1966">
        <f t="shared" si="35"/>
        <v>0</v>
      </c>
      <c r="N55" s="954"/>
      <c r="O55" s="1967">
        <f t="shared" si="36"/>
        <v>0</v>
      </c>
      <c r="P55" s="1967">
        <f t="shared" si="37"/>
        <v>0</v>
      </c>
      <c r="Q55" s="268"/>
      <c r="R55" s="954"/>
      <c r="S55" s="268"/>
      <c r="T55" s="920" t="s">
        <v>11130</v>
      </c>
      <c r="U55" s="1928" t="s">
        <v>11204</v>
      </c>
      <c r="V55" s="1928" t="s">
        <v>11205</v>
      </c>
      <c r="W55" s="1929" t="s">
        <v>11206</v>
      </c>
      <c r="X55" s="1287"/>
      <c r="Y55" s="1287"/>
    </row>
    <row r="56" spans="1:25" ht="16.5" thickBot="1">
      <c r="A56" s="207"/>
      <c r="B56" s="964" t="s">
        <v>11128</v>
      </c>
      <c r="C56" s="407">
        <v>3</v>
      </c>
      <c r="D56" s="2405">
        <v>0</v>
      </c>
      <c r="E56" s="2405">
        <v>0</v>
      </c>
      <c r="F56" s="2653"/>
      <c r="G56" s="1960"/>
      <c r="H56" s="1114" t="s">
        <v>11140</v>
      </c>
      <c r="I56" s="1960"/>
      <c r="J56" s="618"/>
      <c r="K56" s="313"/>
      <c r="L56" s="954"/>
      <c r="M56" s="1960"/>
      <c r="N56" s="954"/>
      <c r="O56" s="268"/>
      <c r="P56" s="268"/>
      <c r="Q56" s="268"/>
      <c r="R56" s="954"/>
      <c r="S56" s="268"/>
      <c r="T56" s="964" t="s">
        <v>11128</v>
      </c>
      <c r="U56" s="1933" t="s">
        <v>11199</v>
      </c>
      <c r="V56" s="1933" t="s">
        <v>11201</v>
      </c>
      <c r="W56" s="2653" t="s">
        <v>11203</v>
      </c>
      <c r="X56" s="1287"/>
      <c r="Y56" s="1287"/>
    </row>
    <row r="57" spans="1:25" ht="17.25" thickTop="1" thickBot="1">
      <c r="A57" s="207"/>
      <c r="B57" s="268"/>
      <c r="C57" s="268"/>
      <c r="D57" s="2440"/>
      <c r="E57" s="2440"/>
      <c r="F57" s="2440"/>
      <c r="G57" s="268"/>
      <c r="H57" s="268"/>
      <c r="I57" s="268"/>
      <c r="J57" s="268"/>
      <c r="L57" s="954"/>
      <c r="M57" s="268"/>
      <c r="N57" s="954"/>
      <c r="O57" s="268"/>
      <c r="P57" s="268"/>
      <c r="Q57" s="268"/>
      <c r="R57" s="954"/>
      <c r="S57" s="268"/>
      <c r="T57" s="268"/>
      <c r="U57" s="268"/>
      <c r="V57" s="268"/>
      <c r="W57" s="268"/>
    </row>
    <row r="58" spans="1:25" ht="16.5" thickTop="1">
      <c r="B58" s="2731" t="s">
        <v>6029</v>
      </c>
      <c r="C58" s="2712" t="s">
        <v>5926</v>
      </c>
      <c r="D58" s="2441" t="s">
        <v>6691</v>
      </c>
      <c r="E58" s="2442" t="s">
        <v>6692</v>
      </c>
      <c r="F58" s="2440"/>
      <c r="G58" s="268"/>
      <c r="H58" s="268"/>
      <c r="I58" s="268"/>
      <c r="J58" s="268"/>
      <c r="L58" s="954"/>
      <c r="M58" s="268"/>
      <c r="N58" s="954"/>
      <c r="O58" s="268"/>
      <c r="P58" s="268"/>
      <c r="Q58" s="268"/>
      <c r="R58" s="954"/>
      <c r="S58" s="268"/>
      <c r="T58" s="2731" t="s">
        <v>6029</v>
      </c>
      <c r="U58" s="1944" t="s">
        <v>6691</v>
      </c>
      <c r="V58" s="1946" t="s">
        <v>6692</v>
      </c>
      <c r="W58" s="268"/>
    </row>
    <row r="59" spans="1:25" ht="20.25" thickBot="1">
      <c r="B59" s="2732"/>
      <c r="C59" s="2713"/>
      <c r="D59" s="2443" t="s">
        <v>11036</v>
      </c>
      <c r="E59" s="2444" t="s">
        <v>11036</v>
      </c>
      <c r="F59" s="2440"/>
      <c r="G59" s="207"/>
      <c r="H59" s="207"/>
      <c r="L59" s="954"/>
      <c r="M59" s="268"/>
      <c r="N59" s="954"/>
      <c r="O59" s="268"/>
      <c r="P59" s="268"/>
      <c r="Q59" s="268"/>
      <c r="R59" s="954"/>
      <c r="S59" s="268"/>
      <c r="T59" s="2732"/>
      <c r="U59" s="1945" t="s">
        <v>11036</v>
      </c>
      <c r="V59" s="1947" t="s">
        <v>11036</v>
      </c>
      <c r="W59" s="268"/>
    </row>
    <row r="60" spans="1:25" ht="17.25" thickTop="1" thickBot="1">
      <c r="B60" s="207"/>
      <c r="C60" s="207"/>
      <c r="D60" s="2445"/>
      <c r="E60" s="2445"/>
      <c r="F60" s="2446"/>
      <c r="G60" s="207"/>
      <c r="H60" s="207"/>
      <c r="L60" s="954"/>
      <c r="M60" s="268"/>
      <c r="N60" s="954"/>
      <c r="O60" s="268"/>
      <c r="P60" s="268"/>
      <c r="Q60" s="268"/>
      <c r="R60" s="954"/>
      <c r="S60" s="268"/>
      <c r="T60" s="207"/>
      <c r="U60" s="207"/>
      <c r="V60" s="207"/>
      <c r="W60" s="751"/>
    </row>
    <row r="61" spans="1:25" ht="17.25" thickTop="1" thickBot="1">
      <c r="B61" s="1925" t="s">
        <v>17594</v>
      </c>
      <c r="C61" s="751"/>
      <c r="D61" s="2446"/>
      <c r="E61" s="2446"/>
      <c r="F61" s="2446"/>
      <c r="G61" s="207"/>
      <c r="H61" s="207"/>
      <c r="L61" s="954"/>
      <c r="M61" s="268"/>
      <c r="N61" s="954"/>
      <c r="O61" s="268"/>
      <c r="P61" s="268"/>
      <c r="Q61" s="268"/>
      <c r="R61" s="954"/>
      <c r="S61" s="268"/>
      <c r="T61" s="1925" t="s">
        <v>11134</v>
      </c>
      <c r="U61" s="751"/>
      <c r="V61" s="751"/>
      <c r="W61" s="751"/>
    </row>
    <row r="62" spans="1:25" ht="16.5" thickTop="1">
      <c r="B62" s="1982" t="s">
        <v>11131</v>
      </c>
      <c r="C62" s="329">
        <v>3</v>
      </c>
      <c r="D62" s="2407">
        <v>0.15907103306534487</v>
      </c>
      <c r="E62" s="2447"/>
      <c r="F62" s="2446"/>
      <c r="G62" s="207"/>
      <c r="H62" s="1111" t="s">
        <v>11135</v>
      </c>
      <c r="J62" s="613"/>
      <c r="L62" s="954"/>
      <c r="M62" s="1966">
        <f t="shared" ref="M62:M64" si="38">IF( SUM( O62:Q62 ) = 0, 0, $O$5 )</f>
        <v>0</v>
      </c>
      <c r="N62" s="954"/>
      <c r="O62" s="1967">
        <f t="shared" ref="O62" si="39" xml:space="preserve"> IF( ISNUMBER(D62 ), 0, 1 )</f>
        <v>0</v>
      </c>
      <c r="P62" s="268"/>
      <c r="Q62" s="268"/>
      <c r="R62" s="954"/>
      <c r="S62" s="268"/>
      <c r="T62" s="1982" t="s">
        <v>11131</v>
      </c>
      <c r="U62" s="1983" t="s">
        <v>11207</v>
      </c>
      <c r="V62" s="1984"/>
      <c r="W62" s="751"/>
    </row>
    <row r="63" spans="1:25">
      <c r="B63" s="1985" t="s">
        <v>11132</v>
      </c>
      <c r="C63" s="338">
        <v>3</v>
      </c>
      <c r="D63" s="2448"/>
      <c r="E63" s="2408">
        <v>0</v>
      </c>
      <c r="F63" s="2446"/>
      <c r="G63" s="207"/>
      <c r="H63" s="1112" t="s">
        <v>11136</v>
      </c>
      <c r="J63" s="615"/>
      <c r="L63" s="954"/>
      <c r="M63" s="1966">
        <f t="shared" si="38"/>
        <v>0</v>
      </c>
      <c r="N63" s="954"/>
      <c r="O63" s="268"/>
      <c r="P63" s="1967">
        <f t="shared" ref="P63:P64" si="40" xml:space="preserve"> IF( ISNUMBER(E63 ), 0, 1 )</f>
        <v>0</v>
      </c>
      <c r="Q63" s="268"/>
      <c r="R63" s="954"/>
      <c r="S63" s="268"/>
      <c r="T63" s="1985" t="s">
        <v>11132</v>
      </c>
      <c r="U63" s="1986"/>
      <c r="V63" s="1987" t="s">
        <v>11208</v>
      </c>
      <c r="W63" s="751"/>
    </row>
    <row r="64" spans="1:25" ht="16.5" thickBot="1">
      <c r="B64" s="1988" t="s">
        <v>11133</v>
      </c>
      <c r="C64" s="407">
        <v>3</v>
      </c>
      <c r="D64" s="2449"/>
      <c r="E64" s="2409">
        <v>0</v>
      </c>
      <c r="F64" s="2446"/>
      <c r="G64" s="207"/>
      <c r="H64" s="1114" t="s">
        <v>11137</v>
      </c>
      <c r="J64" s="618"/>
      <c r="L64" s="954"/>
      <c r="M64" s="1966">
        <f t="shared" si="38"/>
        <v>0</v>
      </c>
      <c r="N64" s="954"/>
      <c r="O64" s="268"/>
      <c r="P64" s="1967">
        <f t="shared" si="40"/>
        <v>0</v>
      </c>
      <c r="Q64" s="268"/>
      <c r="R64" s="954"/>
      <c r="S64" s="268"/>
      <c r="T64" s="1988" t="s">
        <v>11133</v>
      </c>
      <c r="U64" s="1989"/>
      <c r="V64" s="1990" t="s">
        <v>11209</v>
      </c>
      <c r="W64" s="751"/>
    </row>
    <row r="65" spans="12:22" ht="16.5" thickTop="1">
      <c r="L65" s="312"/>
      <c r="M65" s="312"/>
      <c r="N65" s="312"/>
      <c r="O65" s="312"/>
      <c r="P65" s="312"/>
      <c r="Q65" s="312"/>
      <c r="R65" s="312"/>
      <c r="S65" s="312"/>
      <c r="T65" s="312"/>
      <c r="U65" s="312"/>
      <c r="V65" s="312"/>
    </row>
    <row r="66" spans="12:22">
      <c r="S66" s="239"/>
    </row>
    <row r="67" spans="12:22">
      <c r="S67" s="239"/>
    </row>
  </sheetData>
  <sheetProtection formatColumns="0" formatRows="0"/>
  <mergeCells count="10">
    <mergeCell ref="T5:T6"/>
    <mergeCell ref="T3:W3"/>
    <mergeCell ref="B58:B59"/>
    <mergeCell ref="C58:C59"/>
    <mergeCell ref="T58:T59"/>
    <mergeCell ref="B3:J3"/>
    <mergeCell ref="J5:J6"/>
    <mergeCell ref="H5:H6"/>
    <mergeCell ref="B5:B6"/>
    <mergeCell ref="C5:C6"/>
  </mergeCells>
  <phoneticPr fontId="37" type="noConversion"/>
  <conditionalFormatting sqref="M9 M31:M35">
    <cfRule type="cellIs" dxfId="8" priority="14" operator="equal">
      <formula>0</formula>
    </cfRule>
  </conditionalFormatting>
  <conditionalFormatting sqref="M10:M11">
    <cfRule type="cellIs" dxfId="7" priority="13" operator="equal">
      <formula>0</formula>
    </cfRule>
  </conditionalFormatting>
  <conditionalFormatting sqref="M14:M16">
    <cfRule type="cellIs" dxfId="6" priority="12" operator="equal">
      <formula>0</formula>
    </cfRule>
  </conditionalFormatting>
  <conditionalFormatting sqref="M19:M28">
    <cfRule type="cellIs" dxfId="5" priority="11" operator="equal">
      <formula>0</formula>
    </cfRule>
  </conditionalFormatting>
  <conditionalFormatting sqref="M38:M40">
    <cfRule type="cellIs" dxfId="4" priority="9" operator="equal">
      <formula>0</formula>
    </cfRule>
  </conditionalFormatting>
  <conditionalFormatting sqref="M43:M44">
    <cfRule type="cellIs" dxfId="3" priority="5" operator="equal">
      <formula>0</formula>
    </cfRule>
  </conditionalFormatting>
  <conditionalFormatting sqref="M47:M50">
    <cfRule type="cellIs" dxfId="2" priority="4" operator="equal">
      <formula>0</formula>
    </cfRule>
  </conditionalFormatting>
  <conditionalFormatting sqref="M54:M55">
    <cfRule type="cellIs" dxfId="1" priority="2" operator="equal">
      <formula>0</formula>
    </cfRule>
  </conditionalFormatting>
  <conditionalFormatting sqref="M62:M64">
    <cfRule type="cellIs" dxfId="0" priority="1" operator="equal">
      <formula>0</formula>
    </cfRule>
  </conditionalFormatting>
  <dataValidations count="1">
    <dataValidation type="custom" allowBlank="1" showErrorMessage="1" errorTitle="Input Error" error="Please input a numeric value." sqref="F9:F12 F14:F15 F54:F56 W54:W56 W9:W12 W14:W15">
      <formula1>ISNUMBER(F9)</formula1>
    </dataValidation>
  </dataValidations>
  <pageMargins left="0.7" right="0.7" top="0.75" bottom="0.75" header="0.3" footer="0.3"/>
  <pageSetup paperSize="8" fitToHeight="0" orientation="portrait" r:id="rId1"/>
  <headerFooter>
    <oddHeader>&amp;L&amp;F&amp;CSheet: &amp;A&amp;ROFFICIAL</oddHeader>
    <oddFooter>&amp;LPrinted on: &amp;D at &amp;T&amp;CPage &amp;P of &amp;N&amp;ROfwat</oddFooter>
  </headerFooter>
  <ignoredErrors>
    <ignoredError sqref="F40 F38:F39 F31:F36 F26:F28 F19:F24 F14:F16 F9:F11 F43:F44 F54:F55"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6">
    <tabColor rgb="FFFFFF00"/>
  </sheetPr>
  <dimension ref="A1:F402"/>
  <sheetViews>
    <sheetView zoomScale="70" zoomScaleNormal="70" workbookViewId="0">
      <selection activeCell="B12" sqref="B12"/>
    </sheetView>
  </sheetViews>
  <sheetFormatPr defaultColWidth="9" defaultRowHeight="14.25"/>
  <cols>
    <col min="1" max="1" width="9" style="239"/>
    <col min="2" max="2" width="9.625" style="239" customWidth="1"/>
    <col min="3" max="3" width="99.125" style="239" bestFit="1" customWidth="1"/>
    <col min="4" max="4" width="11.625" style="239" bestFit="1" customWidth="1"/>
    <col min="5" max="5" width="16.75" style="239" bestFit="1" customWidth="1"/>
    <col min="6" max="6" width="9.75" style="239" bestFit="1" customWidth="1"/>
    <col min="7" max="16384" width="9" style="239"/>
  </cols>
  <sheetData>
    <row r="1" spans="1:6">
      <c r="C1" s="239" t="str">
        <f>CONCATENATE(Lists!$B$59,"_APR2022_F7")</f>
        <v>SSC_APR2022_F7</v>
      </c>
    </row>
    <row r="2" spans="1:6">
      <c r="A2" s="239" t="s">
        <v>3</v>
      </c>
      <c r="B2" s="239" t="s">
        <v>676</v>
      </c>
      <c r="C2" s="239" t="s">
        <v>677</v>
      </c>
      <c r="D2" s="239" t="s">
        <v>678</v>
      </c>
      <c r="E2" s="239" t="s">
        <v>679</v>
      </c>
      <c r="F2" s="239" t="s">
        <v>9845</v>
      </c>
    </row>
    <row r="3" spans="1:6" ht="15">
      <c r="B3" s="2111"/>
      <c r="C3" s="302"/>
      <c r="D3" s="301"/>
      <c r="E3" s="301"/>
    </row>
    <row r="4" spans="1:6">
      <c r="B4" s="239" t="str">
        <f>'7A'!R8</f>
        <v>STWF011</v>
      </c>
      <c r="C4" s="239" t="s">
        <v>16400</v>
      </c>
      <c r="E4" s="301" t="s">
        <v>683</v>
      </c>
      <c r="F4" s="307" t="str">
        <f>IF(ISBLANK('7A'!E8),"##BLANK",'7A'!E8)</f>
        <v>##BLANK</v>
      </c>
    </row>
    <row r="5" spans="1:6">
      <c r="B5" s="239" t="str">
        <f>'7A'!R9</f>
        <v>STWF025</v>
      </c>
      <c r="C5" s="239" t="s">
        <v>16401</v>
      </c>
      <c r="E5" s="301" t="s">
        <v>683</v>
      </c>
      <c r="F5" s="307" t="str">
        <f>IF(ISBLANK('7A'!E9),"##BLANK",'7A'!E9)</f>
        <v>##BLANK</v>
      </c>
    </row>
    <row r="6" spans="1:6">
      <c r="B6" s="239" t="str">
        <f>'7A'!R10</f>
        <v>STWF039</v>
      </c>
      <c r="C6" s="239" t="s">
        <v>16402</v>
      </c>
      <c r="E6" s="301" t="s">
        <v>683</v>
      </c>
      <c r="F6" s="307" t="str">
        <f>IF(ISBLANK('7A'!E10),"##BLANK",'7A'!E10)</f>
        <v>##BLANK</v>
      </c>
    </row>
    <row r="7" spans="1:6">
      <c r="B7" s="239" t="str">
        <f>'7A'!R11</f>
        <v>STWF053</v>
      </c>
      <c r="C7" s="239" t="s">
        <v>16403</v>
      </c>
      <c r="E7" s="301" t="s">
        <v>683</v>
      </c>
      <c r="F7" s="307" t="str">
        <f>IF(ISBLANK('7A'!E11),"##BLANK",'7A'!E11)</f>
        <v>##BLANK</v>
      </c>
    </row>
    <row r="8" spans="1:6">
      <c r="B8" s="239" t="str">
        <f>'7A'!R12</f>
        <v>STWF067</v>
      </c>
      <c r="C8" s="239" t="s">
        <v>16404</v>
      </c>
      <c r="E8" s="301" t="s">
        <v>683</v>
      </c>
      <c r="F8" s="307" t="str">
        <f>IF(ISBLANK('7A'!E12),"##BLANK",'7A'!E12)</f>
        <v>##BLANK</v>
      </c>
    </row>
    <row r="9" spans="1:6">
      <c r="B9" s="239" t="str">
        <f>'7A'!R13</f>
        <v>S3026</v>
      </c>
      <c r="C9" s="239" t="s">
        <v>16405</v>
      </c>
      <c r="E9" s="301" t="s">
        <v>683</v>
      </c>
      <c r="F9" s="307" t="str">
        <f>IF(ISBLANK('7A'!E13),"##BLANK",'7A'!E13)</f>
        <v>##BLANK</v>
      </c>
    </row>
    <row r="10" spans="1:6">
      <c r="B10" s="239" t="str">
        <f>'7A'!R14</f>
        <v>STWF012</v>
      </c>
      <c r="C10" s="239" t="s">
        <v>16406</v>
      </c>
      <c r="E10" s="301" t="s">
        <v>683</v>
      </c>
      <c r="F10" s="307">
        <f>IF(ISBLANK('7A'!E14),"##BLANK",'7A'!E14)</f>
        <v>0</v>
      </c>
    </row>
    <row r="11" spans="1:6">
      <c r="B11" s="239" t="str">
        <f>'7A'!R25</f>
        <v>STWB043TOT</v>
      </c>
      <c r="C11" s="239" t="s">
        <v>16407</v>
      </c>
      <c r="E11" s="301" t="s">
        <v>683</v>
      </c>
      <c r="F11" s="307">
        <f>IF(ISBLANK('7A'!E25),"##BLANK",'7A'!E25)</f>
        <v>0</v>
      </c>
    </row>
    <row r="12" spans="1:6">
      <c r="B12" s="239" t="str">
        <f>'7C'!R8</f>
        <v>S4002</v>
      </c>
      <c r="C12" s="239" t="s">
        <v>16408</v>
      </c>
      <c r="E12" s="301" t="s">
        <v>683</v>
      </c>
      <c r="F12" s="307" t="str">
        <f>IF(ISBLANK('7C'!E8),"##BLANK",'7C'!E8)</f>
        <v>##BLANK</v>
      </c>
    </row>
    <row r="13" spans="1:6">
      <c r="B13" s="239" t="str">
        <f>'7C'!R9</f>
        <v>S4002A</v>
      </c>
      <c r="C13" s="239" t="s">
        <v>16409</v>
      </c>
      <c r="E13" s="301" t="s">
        <v>683</v>
      </c>
      <c r="F13" s="307" t="str">
        <f>IF(ISBLANK('7C'!E9),"##BLANK",'7C'!E9)</f>
        <v>##BLANK</v>
      </c>
    </row>
    <row r="14" spans="1:6">
      <c r="B14" s="239" t="str">
        <f>'7C'!R10</f>
        <v>S4029</v>
      </c>
      <c r="C14" s="239" t="s">
        <v>16410</v>
      </c>
      <c r="E14" s="301" t="s">
        <v>683</v>
      </c>
      <c r="F14" s="307" t="str">
        <f>IF(ISBLANK('7C'!E10),"##BLANK",'7C'!E10)</f>
        <v>##BLANK</v>
      </c>
    </row>
    <row r="15" spans="1:6">
      <c r="B15" s="239" t="str">
        <f>'7C'!R11</f>
        <v>S6019</v>
      </c>
      <c r="C15" s="239" t="s">
        <v>16411</v>
      </c>
      <c r="E15" s="301" t="s">
        <v>683</v>
      </c>
      <c r="F15" s="307" t="str">
        <f>IF(ISBLANK('7C'!E11),"##BLANK",'7C'!E11)</f>
        <v>##BLANK</v>
      </c>
    </row>
    <row r="16" spans="1:6">
      <c r="B16" s="1918" t="str">
        <f>'7C'!R12</f>
        <v>BN13522</v>
      </c>
      <c r="C16" s="239" t="s">
        <v>5251</v>
      </c>
      <c r="E16" s="301" t="s">
        <v>683</v>
      </c>
      <c r="F16" s="307" t="str">
        <f>IF(ISBLANK('7C'!E12),"##BLANK",'7C'!E12)</f>
        <v>##BLANK</v>
      </c>
    </row>
    <row r="17" spans="2:6">
      <c r="B17" s="239" t="str">
        <f>'7C'!R13</f>
        <v>BN13521</v>
      </c>
      <c r="C17" s="239" t="s">
        <v>5253</v>
      </c>
      <c r="E17" s="301" t="s">
        <v>683</v>
      </c>
      <c r="F17" s="307" t="str">
        <f>IF(ISBLANK('7C'!E13),"##BLANK",'7C'!E13)</f>
        <v>##BLANK</v>
      </c>
    </row>
    <row r="18" spans="2:6">
      <c r="B18" s="239" t="str">
        <f>'7C'!R14</f>
        <v>BN13520</v>
      </c>
      <c r="C18" s="239" t="s">
        <v>16412</v>
      </c>
      <c r="E18" s="301" t="s">
        <v>683</v>
      </c>
      <c r="F18" s="307" t="str">
        <f>IF(ISBLANK('7C'!E14),"##BLANK",'7C'!E14)</f>
        <v>##BLANK</v>
      </c>
    </row>
    <row r="19" spans="2:6">
      <c r="B19" s="239" t="str">
        <f>'7C'!R15</f>
        <v>CPMS2005</v>
      </c>
      <c r="C19" s="239" t="s">
        <v>16413</v>
      </c>
      <c r="E19" s="301" t="s">
        <v>683</v>
      </c>
      <c r="F19" s="307" t="str">
        <f>IF(ISBLANK('7C'!E15),"##BLANK",'7C'!E15)</f>
        <v>##BLANK</v>
      </c>
    </row>
    <row r="20" spans="2:6">
      <c r="B20" s="239" t="str">
        <f>'7C'!R16</f>
        <v>CPMS2004</v>
      </c>
      <c r="C20" s="239" t="s">
        <v>16414</v>
      </c>
      <c r="E20" s="301" t="s">
        <v>683</v>
      </c>
      <c r="F20" s="307" t="str">
        <f>IF(ISBLANK('7C'!E16),"##BLANK",'7C'!E16)</f>
        <v>##BLANK</v>
      </c>
    </row>
    <row r="21" spans="2:6">
      <c r="B21" s="239" t="str">
        <f>'7C'!R17</f>
        <v>CPMS2014</v>
      </c>
      <c r="C21" s="239" t="s">
        <v>16415</v>
      </c>
      <c r="E21" s="301" t="s">
        <v>683</v>
      </c>
      <c r="F21" s="307" t="str">
        <f>IF(ISBLANK('7C'!E17),"##BLANK",'7C'!E17)</f>
        <v>##BLANK</v>
      </c>
    </row>
    <row r="22" spans="2:6">
      <c r="B22" s="309" t="str">
        <f>'7C'!R18</f>
        <v>BB2370</v>
      </c>
      <c r="C22" s="239" t="s">
        <v>16416</v>
      </c>
      <c r="E22" s="301" t="s">
        <v>683</v>
      </c>
      <c r="F22" s="307" t="str">
        <f>IF(ISBLANK('7C'!E18),"##BLANK",'7C'!E18)</f>
        <v>##BLANK</v>
      </c>
    </row>
    <row r="23" spans="2:6">
      <c r="B23" s="239" t="str">
        <f>'7C'!R19</f>
        <v>CPMS2012</v>
      </c>
      <c r="C23" s="239" t="s">
        <v>16417</v>
      </c>
      <c r="E23" s="301" t="s">
        <v>683</v>
      </c>
      <c r="F23" s="307" t="str">
        <f>IF(ISBLANK('7C'!E19),"##BLANK",'7C'!E19)</f>
        <v>##BLANK</v>
      </c>
    </row>
    <row r="24" spans="2:6">
      <c r="B24" s="1919" t="str">
        <f>'7C'!R20</f>
        <v>CPMS2015</v>
      </c>
      <c r="C24" s="239" t="s">
        <v>16418</v>
      </c>
      <c r="E24" s="301" t="s">
        <v>683</v>
      </c>
      <c r="F24" s="307" t="str">
        <f>IF(ISBLANK('7C'!E20),"##BLANK",'7C'!E20)</f>
        <v>##BLANK</v>
      </c>
    </row>
    <row r="25" spans="2:6">
      <c r="B25" s="239" t="str">
        <f>'7C'!R21</f>
        <v>BN13519</v>
      </c>
      <c r="C25" s="239" t="s">
        <v>16419</v>
      </c>
      <c r="E25" s="301" t="s">
        <v>683</v>
      </c>
      <c r="F25" s="307" t="str">
        <f>IF(ISBLANK('7C'!E21),"##BLANK",'7C'!E21)</f>
        <v>##BLANK</v>
      </c>
    </row>
    <row r="26" spans="2:6">
      <c r="B26" s="239" t="str">
        <f>'7C'!R22</f>
        <v>BN13523</v>
      </c>
      <c r="C26" s="239" t="s">
        <v>16420</v>
      </c>
      <c r="E26" s="301" t="s">
        <v>683</v>
      </c>
      <c r="F26" s="307" t="str">
        <f>IF(ISBLANK('7C'!E22),"##BLANK",'7C'!E22)</f>
        <v>##BLANK</v>
      </c>
    </row>
    <row r="27" spans="2:6">
      <c r="B27" s="309" t="str">
        <f>'7C'!R23</f>
        <v>BN13524</v>
      </c>
      <c r="C27" s="239" t="s">
        <v>16421</v>
      </c>
      <c r="E27" s="301" t="s">
        <v>683</v>
      </c>
      <c r="F27" s="307" t="str">
        <f>IF(ISBLANK('7C'!E23),"##BLANK",'7C'!E23)</f>
        <v>##BLANK</v>
      </c>
    </row>
    <row r="28" spans="2:6">
      <c r="B28" s="309" t="str">
        <f>'7C'!R24</f>
        <v>BN13525</v>
      </c>
      <c r="C28" s="239" t="s">
        <v>16422</v>
      </c>
      <c r="E28" s="301" t="s">
        <v>683</v>
      </c>
      <c r="F28" s="307" t="str">
        <f>IF(ISBLANK('7C'!E24),"##BLANK",'7C'!E24)</f>
        <v>##BLANK</v>
      </c>
    </row>
    <row r="29" spans="2:6">
      <c r="B29" s="309" t="str">
        <f>'7C'!R25</f>
        <v>BN13526</v>
      </c>
      <c r="C29" s="239" t="s">
        <v>16423</v>
      </c>
      <c r="E29" s="301" t="s">
        <v>683</v>
      </c>
      <c r="F29" s="307" t="str">
        <f>IF(ISBLANK('7C'!E25),"##BLANK",'7C'!E25)</f>
        <v>##BLANK</v>
      </c>
    </row>
    <row r="30" spans="2:6">
      <c r="B30" s="309" t="str">
        <f>'7C'!R26</f>
        <v>BN13527</v>
      </c>
      <c r="C30" s="239" t="s">
        <v>16424</v>
      </c>
      <c r="E30" s="301" t="s">
        <v>683</v>
      </c>
      <c r="F30" s="307" t="str">
        <f>IF(ISBLANK('7C'!E26),"##BLANK",'7C'!E26)</f>
        <v>##BLANK</v>
      </c>
    </row>
    <row r="31" spans="2:6">
      <c r="B31" s="309" t="str">
        <f>'7C'!R27</f>
        <v>BN13534</v>
      </c>
      <c r="C31" s="239" t="s">
        <v>16425</v>
      </c>
      <c r="E31" s="301" t="s">
        <v>683</v>
      </c>
      <c r="F31" s="307" t="str">
        <f>IF(ISBLANK('7C'!E27),"##BLANK",'7C'!E27)</f>
        <v>##BLANK</v>
      </c>
    </row>
    <row r="32" spans="2:6">
      <c r="B32" s="309" t="str">
        <f>'7C'!R28</f>
        <v>BN13535</v>
      </c>
      <c r="C32" s="239" t="s">
        <v>16426</v>
      </c>
      <c r="E32" s="301" t="s">
        <v>683</v>
      </c>
      <c r="F32" s="307">
        <f>IF(ISBLANK('7C'!E28),"##BLANK",'7C'!E28)</f>
        <v>0</v>
      </c>
    </row>
    <row r="33" spans="2:6">
      <c r="B33" s="309" t="str">
        <f>'7C'!R29</f>
        <v>BN13528</v>
      </c>
      <c r="C33" s="239" t="s">
        <v>16427</v>
      </c>
      <c r="E33" s="301" t="s">
        <v>683</v>
      </c>
      <c r="F33" s="307" t="str">
        <f>IF(ISBLANK('7C'!E29),"##BLANK",'7C'!E29)</f>
        <v>##BLANK</v>
      </c>
    </row>
    <row r="34" spans="2:6">
      <c r="B34" s="309" t="str">
        <f>'7D'!BO10</f>
        <v>STWD001</v>
      </c>
      <c r="C34" s="239" t="s">
        <v>16428</v>
      </c>
      <c r="E34" s="301" t="s">
        <v>683</v>
      </c>
      <c r="F34" s="307" t="str">
        <f>IF(ISBLANK('7D'!E10),"##BLANK",'7D'!E10)</f>
        <v>##BLANK</v>
      </c>
    </row>
    <row r="35" spans="2:6">
      <c r="B35" s="309" t="str">
        <f>'7D'!BP10</f>
        <v>STWD002</v>
      </c>
      <c r="C35" s="239" t="s">
        <v>16428</v>
      </c>
      <c r="E35" s="301" t="s">
        <v>683</v>
      </c>
      <c r="F35" s="307" t="str">
        <f>IF(ISBLANK('7D'!F10),"##BLANK",'7D'!F10)</f>
        <v>##BLANK</v>
      </c>
    </row>
    <row r="36" spans="2:6">
      <c r="B36" s="309" t="str">
        <f>'7D'!BQ10</f>
        <v>STWD003</v>
      </c>
      <c r="C36" s="239" t="s">
        <v>16428</v>
      </c>
      <c r="E36" s="301" t="s">
        <v>683</v>
      </c>
      <c r="F36" s="307" t="str">
        <f>IF(ISBLANK('7D'!G10),"##BLANK",'7D'!G10)</f>
        <v>##BLANK</v>
      </c>
    </row>
    <row r="37" spans="2:6">
      <c r="B37" s="309" t="str">
        <f>'7D'!BR10</f>
        <v>STWD004</v>
      </c>
      <c r="C37" s="239" t="s">
        <v>16428</v>
      </c>
      <c r="E37" s="301" t="s">
        <v>683</v>
      </c>
      <c r="F37" s="307" t="str">
        <f>IF(ISBLANK('7D'!H10),"##BLANK",'7D'!H10)</f>
        <v>##BLANK</v>
      </c>
    </row>
    <row r="38" spans="2:6">
      <c r="B38" s="309" t="str">
        <f>'7D'!BS10</f>
        <v>STWD005</v>
      </c>
      <c r="C38" s="239" t="s">
        <v>16428</v>
      </c>
      <c r="E38" s="301" t="s">
        <v>683</v>
      </c>
      <c r="F38" s="307" t="str">
        <f>IF(ISBLANK('7D'!I10),"##BLANK",'7D'!I10)</f>
        <v>##BLANK</v>
      </c>
    </row>
    <row r="39" spans="2:6">
      <c r="B39" s="309" t="str">
        <f>'7D'!BT10</f>
        <v>STWD006</v>
      </c>
      <c r="C39" s="239" t="s">
        <v>16429</v>
      </c>
      <c r="E39" s="301" t="s">
        <v>683</v>
      </c>
      <c r="F39" s="307" t="str">
        <f>IF(ISBLANK('7D'!J10),"##BLANK",'7D'!J10)</f>
        <v>##BLANK</v>
      </c>
    </row>
    <row r="40" spans="2:6">
      <c r="B40" s="309" t="str">
        <f>'7D'!BU10</f>
        <v>STWD007</v>
      </c>
      <c r="C40" s="239" t="s">
        <v>16428</v>
      </c>
      <c r="E40" s="301" t="s">
        <v>683</v>
      </c>
      <c r="F40" s="307" t="str">
        <f>IF(ISBLANK('7D'!K10),"##BLANK",'7D'!K10)</f>
        <v>##BLANK</v>
      </c>
    </row>
    <row r="41" spans="2:6">
      <c r="B41" s="309" t="str">
        <f>'7D'!BV10</f>
        <v>STWD012</v>
      </c>
      <c r="C41" s="239" t="s">
        <v>16430</v>
      </c>
      <c r="E41" s="301" t="s">
        <v>683</v>
      </c>
      <c r="F41" s="307">
        <f>IF(ISBLANK('7D'!L10),"##BLANK",'7D'!L10)</f>
        <v>0</v>
      </c>
    </row>
    <row r="42" spans="2:6">
      <c r="B42" s="309" t="str">
        <f>'7D'!BX10</f>
        <v>STWDP001</v>
      </c>
      <c r="C42" s="239" t="s">
        <v>16431</v>
      </c>
      <c r="E42" s="301" t="s">
        <v>683</v>
      </c>
      <c r="F42" s="307" t="str">
        <f>IF(ISBLANK('7D'!N10),"##BLANK",'7D'!N10)</f>
        <v>##BLANK</v>
      </c>
    </row>
    <row r="43" spans="2:6">
      <c r="B43" s="309" t="str">
        <f>'7D'!BY10</f>
        <v>STWDP002</v>
      </c>
      <c r="C43" s="239" t="s">
        <v>16432</v>
      </c>
      <c r="E43" s="301" t="s">
        <v>683</v>
      </c>
      <c r="F43" s="307" t="str">
        <f>IF(ISBLANK('7D'!O10),"##BLANK",'7D'!O10)</f>
        <v>##BLANK</v>
      </c>
    </row>
    <row r="44" spans="2:6">
      <c r="B44" s="309" t="str">
        <f>'7D'!BZ10</f>
        <v>STWDP003</v>
      </c>
      <c r="C44" s="239" t="s">
        <v>16433</v>
      </c>
      <c r="E44" s="301" t="s">
        <v>683</v>
      </c>
      <c r="F44" s="307" t="str">
        <f>IF(ISBLANK('7D'!P10),"##BLANK",'7D'!P10)</f>
        <v>##BLANK</v>
      </c>
    </row>
    <row r="45" spans="2:6">
      <c r="B45" s="309" t="str">
        <f>'7D'!CA10</f>
        <v>STWDP004</v>
      </c>
      <c r="C45" s="239" t="s">
        <v>16434</v>
      </c>
      <c r="E45" s="301" t="s">
        <v>683</v>
      </c>
      <c r="F45" s="307" t="str">
        <f>IF(ISBLANK('7D'!Q10),"##BLANK",'7D'!Q10)</f>
        <v>##BLANK</v>
      </c>
    </row>
    <row r="46" spans="2:6">
      <c r="B46" s="309" t="str">
        <f>'7D'!CB10</f>
        <v>STWDP005</v>
      </c>
      <c r="C46" s="239" t="s">
        <v>16435</v>
      </c>
      <c r="E46" s="301" t="s">
        <v>683</v>
      </c>
      <c r="F46" s="307">
        <f>IF(ISBLANK('7D'!R10),"##BLANK",'7D'!R10)</f>
        <v>0</v>
      </c>
    </row>
    <row r="47" spans="2:6">
      <c r="B47" s="309" t="str">
        <f>'7D'!CC10</f>
        <v>STWDB001</v>
      </c>
      <c r="C47" s="239" t="s">
        <v>16436</v>
      </c>
      <c r="E47" s="301" t="s">
        <v>683</v>
      </c>
      <c r="F47" s="307" t="str">
        <f>IF(ISBLANK('7D'!S10),"##BLANK",'7D'!S10)</f>
        <v>##BLANK</v>
      </c>
    </row>
    <row r="48" spans="2:6">
      <c r="B48" s="309" t="str">
        <f>'7D'!CD10</f>
        <v>STWDB002</v>
      </c>
      <c r="C48" s="239" t="s">
        <v>16437</v>
      </c>
      <c r="E48" s="301" t="s">
        <v>683</v>
      </c>
      <c r="F48" s="307" t="str">
        <f>IF(ISBLANK('7D'!T10),"##BLANK",'7D'!T10)</f>
        <v>##BLANK</v>
      </c>
    </row>
    <row r="49" spans="2:6">
      <c r="B49" s="309" t="str">
        <f>'7D'!CE10</f>
        <v>STWDB003</v>
      </c>
      <c r="C49" s="239" t="s">
        <v>16438</v>
      </c>
      <c r="E49" s="301" t="s">
        <v>683</v>
      </c>
      <c r="F49" s="307" t="str">
        <f>IF(ISBLANK('7D'!U10),"##BLANK",'7D'!U10)</f>
        <v>##BLANK</v>
      </c>
    </row>
    <row r="50" spans="2:6">
      <c r="B50" s="309" t="str">
        <f>'7D'!CF10</f>
        <v>STWDB004</v>
      </c>
      <c r="C50" s="239" t="s">
        <v>16439</v>
      </c>
      <c r="E50" s="301" t="s">
        <v>683</v>
      </c>
      <c r="F50" s="307" t="str">
        <f>IF(ISBLANK('7D'!V10),"##BLANK",'7D'!V10)</f>
        <v>##BLANK</v>
      </c>
    </row>
    <row r="51" spans="2:6">
      <c r="B51" s="309" t="str">
        <f>'7D'!CG10</f>
        <v>STWDB005</v>
      </c>
      <c r="C51" s="239" t="s">
        <v>16440</v>
      </c>
      <c r="E51" s="301" t="s">
        <v>683</v>
      </c>
      <c r="F51" s="307" t="str">
        <f>IF(ISBLANK('7D'!W10),"##BLANK",'7D'!W10)</f>
        <v>##BLANK</v>
      </c>
    </row>
    <row r="52" spans="2:6">
      <c r="B52" s="309" t="str">
        <f>'7D'!CH10</f>
        <v>STWDB006</v>
      </c>
      <c r="C52" s="239" t="s">
        <v>16441</v>
      </c>
      <c r="E52" s="301" t="s">
        <v>683</v>
      </c>
      <c r="F52" s="307">
        <f>IF(ISBLANK('7D'!X10),"##BLANK",'7D'!X10)</f>
        <v>0</v>
      </c>
    </row>
    <row r="53" spans="2:6">
      <c r="B53" s="309" t="str">
        <f>'7D'!CI10</f>
        <v>STWDA001</v>
      </c>
      <c r="C53" s="239" t="s">
        <v>16442</v>
      </c>
      <c r="E53" s="301" t="s">
        <v>683</v>
      </c>
      <c r="F53" s="307" t="str">
        <f>IF(ISBLANK('7D'!Y10),"##BLANK",'7D'!Y10)</f>
        <v>##BLANK</v>
      </c>
    </row>
    <row r="54" spans="2:6">
      <c r="B54" s="309" t="str">
        <f>'7D'!CJ10</f>
        <v>STWDA002</v>
      </c>
      <c r="C54" s="239" t="s">
        <v>16443</v>
      </c>
      <c r="E54" s="301" t="s">
        <v>683</v>
      </c>
      <c r="F54" s="307" t="str">
        <f>IF(ISBLANK('7D'!Z10),"##BLANK",'7D'!Z10)</f>
        <v>##BLANK</v>
      </c>
    </row>
    <row r="55" spans="2:6">
      <c r="B55" s="309" t="str">
        <f>'7D'!CK10</f>
        <v>STWDA003</v>
      </c>
      <c r="C55" s="239" t="s">
        <v>16444</v>
      </c>
      <c r="E55" s="301" t="s">
        <v>683</v>
      </c>
      <c r="F55" s="307" t="str">
        <f>IF(ISBLANK('7D'!AA10),"##BLANK",'7D'!AA10)</f>
        <v>##BLANK</v>
      </c>
    </row>
    <row r="56" spans="2:6">
      <c r="B56" s="309" t="str">
        <f>'7D'!CL10</f>
        <v>STWDA004</v>
      </c>
      <c r="C56" s="239" t="s">
        <v>16445</v>
      </c>
      <c r="E56" s="301" t="s">
        <v>683</v>
      </c>
      <c r="F56" s="307" t="str">
        <f>IF(ISBLANK('7D'!AB10),"##BLANK",'7D'!AB10)</f>
        <v>##BLANK</v>
      </c>
    </row>
    <row r="57" spans="2:6">
      <c r="B57" s="309" t="str">
        <f>'7D'!CM10</f>
        <v>STWDA005</v>
      </c>
      <c r="C57" s="239" t="s">
        <v>16446</v>
      </c>
      <c r="E57" s="301" t="s">
        <v>683</v>
      </c>
      <c r="F57" s="307" t="str">
        <f>IF(ISBLANK('7D'!AC10),"##BLANK",'7D'!AC10)</f>
        <v>##BLANK</v>
      </c>
    </row>
    <row r="58" spans="2:6">
      <c r="B58" s="309" t="str">
        <f>'7D'!CN10</f>
        <v>STWDA006</v>
      </c>
      <c r="C58" s="239" t="s">
        <v>16447</v>
      </c>
      <c r="E58" s="301" t="s">
        <v>683</v>
      </c>
      <c r="F58" s="307">
        <f>IF(ISBLANK('7D'!AD10),"##BLANK",'7D'!AD10)</f>
        <v>0</v>
      </c>
    </row>
    <row r="59" spans="2:6">
      <c r="B59" s="309" t="str">
        <f>'7D'!BO11</f>
        <v>STWD015</v>
      </c>
      <c r="C59" s="239" t="s">
        <v>16448</v>
      </c>
      <c r="E59" s="301" t="s">
        <v>683</v>
      </c>
      <c r="F59" s="307" t="str">
        <f>IF(ISBLANK('7D'!E11),"##BLANK",'7D'!E11)</f>
        <v>##BLANK</v>
      </c>
    </row>
    <row r="60" spans="2:6">
      <c r="B60" s="309" t="str">
        <f>'7D'!BP11</f>
        <v>STWD016</v>
      </c>
      <c r="C60" s="239" t="s">
        <v>16448</v>
      </c>
      <c r="E60" s="301" t="s">
        <v>683</v>
      </c>
      <c r="F60" s="307" t="str">
        <f>IF(ISBLANK('7D'!F11),"##BLANK",'7D'!F11)</f>
        <v>##BLANK</v>
      </c>
    </row>
    <row r="61" spans="2:6">
      <c r="B61" s="309" t="str">
        <f>'7D'!BQ11</f>
        <v>STWD017</v>
      </c>
      <c r="C61" s="239" t="s">
        <v>16448</v>
      </c>
      <c r="E61" s="301" t="s">
        <v>683</v>
      </c>
      <c r="F61" s="307" t="str">
        <f>IF(ISBLANK('7D'!G11),"##BLANK",'7D'!G11)</f>
        <v>##BLANK</v>
      </c>
    </row>
    <row r="62" spans="2:6">
      <c r="B62" s="309" t="str">
        <f>'7D'!BR11</f>
        <v>STWD018</v>
      </c>
      <c r="C62" s="239" t="s">
        <v>16448</v>
      </c>
      <c r="E62" s="301" t="s">
        <v>683</v>
      </c>
      <c r="F62" s="307" t="str">
        <f>IF(ISBLANK('7D'!H11),"##BLANK",'7D'!H11)</f>
        <v>##BLANK</v>
      </c>
    </row>
    <row r="63" spans="2:6">
      <c r="B63" s="309" t="str">
        <f>'7D'!BS11</f>
        <v>STWD019</v>
      </c>
      <c r="C63" s="239" t="s">
        <v>16448</v>
      </c>
      <c r="E63" s="301" t="s">
        <v>683</v>
      </c>
      <c r="F63" s="307" t="str">
        <f>IF(ISBLANK('7D'!I11),"##BLANK",'7D'!I11)</f>
        <v>##BLANK</v>
      </c>
    </row>
    <row r="64" spans="2:6">
      <c r="B64" s="309" t="str">
        <f>'7D'!BT11</f>
        <v>STWD020</v>
      </c>
      <c r="C64" s="239" t="s">
        <v>16448</v>
      </c>
      <c r="E64" s="301" t="s">
        <v>683</v>
      </c>
      <c r="F64" s="307" t="str">
        <f>IF(ISBLANK('7D'!J11),"##BLANK",'7D'!J11)</f>
        <v>##BLANK</v>
      </c>
    </row>
    <row r="65" spans="2:6">
      <c r="B65" s="309" t="str">
        <f>'7D'!BU11</f>
        <v>STWD021</v>
      </c>
      <c r="C65" s="239" t="s">
        <v>16448</v>
      </c>
      <c r="E65" s="301" t="s">
        <v>683</v>
      </c>
      <c r="F65" s="307" t="str">
        <f>IF(ISBLANK('7D'!K11),"##BLANK",'7D'!K11)</f>
        <v>##BLANK</v>
      </c>
    </row>
    <row r="66" spans="2:6">
      <c r="B66" s="309" t="str">
        <f>'7D'!BV11</f>
        <v>STWD026</v>
      </c>
      <c r="C66" s="239" t="s">
        <v>16449</v>
      </c>
      <c r="E66" s="301" t="s">
        <v>683</v>
      </c>
      <c r="F66" s="307">
        <f>IF(ISBLANK('7D'!L11),"##BLANK",'7D'!L11)</f>
        <v>0</v>
      </c>
    </row>
    <row r="67" spans="2:6">
      <c r="B67" s="309" t="str">
        <f>'7D'!BX11</f>
        <v>STWDP015</v>
      </c>
      <c r="C67" s="239" t="s">
        <v>16450</v>
      </c>
      <c r="E67" s="301" t="s">
        <v>683</v>
      </c>
      <c r="F67" s="307" t="str">
        <f>IF(ISBLANK('7D'!N11),"##BLANK",'7D'!N11)</f>
        <v>##BLANK</v>
      </c>
    </row>
    <row r="68" spans="2:6">
      <c r="B68" s="309" t="str">
        <f>'7D'!BY11</f>
        <v>STWDP016</v>
      </c>
      <c r="C68" s="239" t="s">
        <v>16451</v>
      </c>
      <c r="E68" s="301" t="s">
        <v>683</v>
      </c>
      <c r="F68" s="307" t="str">
        <f>IF(ISBLANK('7D'!O11),"##BLANK",'7D'!O11)</f>
        <v>##BLANK</v>
      </c>
    </row>
    <row r="69" spans="2:6">
      <c r="B69" s="309" t="str">
        <f>'7D'!BZ11</f>
        <v>STWDP017</v>
      </c>
      <c r="C69" s="239" t="s">
        <v>16452</v>
      </c>
      <c r="E69" s="301" t="s">
        <v>683</v>
      </c>
      <c r="F69" s="307" t="str">
        <f>IF(ISBLANK('7D'!P11),"##BLANK",'7D'!P11)</f>
        <v>##BLANK</v>
      </c>
    </row>
    <row r="70" spans="2:6">
      <c r="B70" s="309" t="str">
        <f>'7D'!CA11</f>
        <v>STWDP018</v>
      </c>
      <c r="C70" s="239" t="s">
        <v>16453</v>
      </c>
      <c r="E70" s="301" t="s">
        <v>683</v>
      </c>
      <c r="F70" s="307" t="str">
        <f>IF(ISBLANK('7D'!Q11),"##BLANK",'7D'!Q11)</f>
        <v>##BLANK</v>
      </c>
    </row>
    <row r="71" spans="2:6">
      <c r="B71" s="309" t="str">
        <f>'7D'!CB11</f>
        <v>STWDP019</v>
      </c>
      <c r="C71" s="239" t="s">
        <v>16454</v>
      </c>
      <c r="E71" s="301" t="s">
        <v>683</v>
      </c>
      <c r="F71" s="307">
        <f>IF(ISBLANK('7D'!R11),"##BLANK",'7D'!R11)</f>
        <v>0</v>
      </c>
    </row>
    <row r="72" spans="2:6">
      <c r="B72" s="309" t="str">
        <f>'7D'!CC11</f>
        <v>STWDB015</v>
      </c>
      <c r="C72" s="239" t="s">
        <v>16455</v>
      </c>
      <c r="E72" s="301" t="s">
        <v>683</v>
      </c>
      <c r="F72" s="307" t="str">
        <f>IF(ISBLANK('7D'!S11),"##BLANK",'7D'!S11)</f>
        <v>##BLANK</v>
      </c>
    </row>
    <row r="73" spans="2:6">
      <c r="B73" s="309" t="str">
        <f>'7D'!CD11</f>
        <v>STWDB016</v>
      </c>
      <c r="C73" s="239" t="s">
        <v>16456</v>
      </c>
      <c r="E73" s="301" t="s">
        <v>683</v>
      </c>
      <c r="F73" s="307" t="str">
        <f>IF(ISBLANK('7D'!T11),"##BLANK",'7D'!T11)</f>
        <v>##BLANK</v>
      </c>
    </row>
    <row r="74" spans="2:6">
      <c r="B74" s="309" t="str">
        <f>'7D'!CE11</f>
        <v>STWDB017</v>
      </c>
      <c r="C74" s="239" t="s">
        <v>16457</v>
      </c>
      <c r="E74" s="301" t="s">
        <v>683</v>
      </c>
      <c r="F74" s="307" t="str">
        <f>IF(ISBLANK('7D'!U11),"##BLANK",'7D'!U11)</f>
        <v>##BLANK</v>
      </c>
    </row>
    <row r="75" spans="2:6">
      <c r="B75" s="309" t="str">
        <f>'7D'!CF11</f>
        <v>STWDB018</v>
      </c>
      <c r="C75" s="239" t="s">
        <v>16458</v>
      </c>
      <c r="E75" s="301" t="s">
        <v>683</v>
      </c>
      <c r="F75" s="307" t="str">
        <f>IF(ISBLANK('7D'!V11),"##BLANK",'7D'!V11)</f>
        <v>##BLANK</v>
      </c>
    </row>
    <row r="76" spans="2:6">
      <c r="B76" s="309" t="str">
        <f>'7D'!CG11</f>
        <v>STWDB019</v>
      </c>
      <c r="C76" s="239" t="s">
        <v>16459</v>
      </c>
      <c r="E76" s="301" t="s">
        <v>683</v>
      </c>
      <c r="F76" s="307" t="str">
        <f>IF(ISBLANK('7D'!W11),"##BLANK",'7D'!W11)</f>
        <v>##BLANK</v>
      </c>
    </row>
    <row r="77" spans="2:6">
      <c r="B77" s="309" t="str">
        <f>'7D'!CH11</f>
        <v>STWDB020</v>
      </c>
      <c r="C77" s="239" t="s">
        <v>16460</v>
      </c>
      <c r="E77" s="301" t="s">
        <v>683</v>
      </c>
      <c r="F77" s="307">
        <f>IF(ISBLANK('7D'!X11),"##BLANK",'7D'!X11)</f>
        <v>0</v>
      </c>
    </row>
    <row r="78" spans="2:6">
      <c r="B78" s="309" t="str">
        <f>'7D'!CI11</f>
        <v>STWDA015</v>
      </c>
      <c r="C78" s="239" t="s">
        <v>16461</v>
      </c>
      <c r="E78" s="301" t="s">
        <v>683</v>
      </c>
      <c r="F78" s="307" t="str">
        <f>IF(ISBLANK('7D'!Y11),"##BLANK",'7D'!Y11)</f>
        <v>##BLANK</v>
      </c>
    </row>
    <row r="79" spans="2:6">
      <c r="B79" s="309" t="str">
        <f>'7D'!CJ11</f>
        <v>STWDA016</v>
      </c>
      <c r="C79" s="239" t="s">
        <v>16462</v>
      </c>
      <c r="E79" s="301" t="s">
        <v>683</v>
      </c>
      <c r="F79" s="307" t="str">
        <f>IF(ISBLANK('7D'!Z11),"##BLANK",'7D'!Z11)</f>
        <v>##BLANK</v>
      </c>
    </row>
    <row r="80" spans="2:6">
      <c r="B80" s="309" t="str">
        <f>'7D'!CK11</f>
        <v>STWDA017</v>
      </c>
      <c r="C80" s="239" t="s">
        <v>16463</v>
      </c>
      <c r="E80" s="301" t="s">
        <v>683</v>
      </c>
      <c r="F80" s="307" t="str">
        <f>IF(ISBLANK('7D'!AA11),"##BLANK",'7D'!AA11)</f>
        <v>##BLANK</v>
      </c>
    </row>
    <row r="81" spans="2:6">
      <c r="B81" s="309" t="str">
        <f>'7D'!CL11</f>
        <v>STWDA018</v>
      </c>
      <c r="C81" s="239" t="s">
        <v>16464</v>
      </c>
      <c r="E81" s="301" t="s">
        <v>683</v>
      </c>
      <c r="F81" s="307" t="str">
        <f>IF(ISBLANK('7D'!AB11),"##BLANK",'7D'!AB11)</f>
        <v>##BLANK</v>
      </c>
    </row>
    <row r="82" spans="2:6">
      <c r="B82" s="309" t="str">
        <f>'7D'!CM11</f>
        <v>STWDA019</v>
      </c>
      <c r="C82" s="239" t="s">
        <v>16465</v>
      </c>
      <c r="E82" s="301" t="s">
        <v>683</v>
      </c>
      <c r="F82" s="307" t="str">
        <f>IF(ISBLANK('7D'!AC11),"##BLANK",'7D'!AC11)</f>
        <v>##BLANK</v>
      </c>
    </row>
    <row r="83" spans="2:6">
      <c r="B83" s="309" t="str">
        <f>'7D'!CN11</f>
        <v>STWDA020</v>
      </c>
      <c r="C83" s="239" t="s">
        <v>16466</v>
      </c>
      <c r="E83" s="301" t="s">
        <v>683</v>
      </c>
      <c r="F83" s="307">
        <f>IF(ISBLANK('7D'!AD11),"##BLANK",'7D'!AD11)</f>
        <v>0</v>
      </c>
    </row>
    <row r="84" spans="2:6">
      <c r="B84" s="309" t="str">
        <f>'7D'!BO12</f>
        <v>STWD029</v>
      </c>
      <c r="C84" s="239" t="s">
        <v>16467</v>
      </c>
      <c r="E84" s="301" t="s">
        <v>683</v>
      </c>
      <c r="F84" s="307" t="str">
        <f>IF(ISBLANK('7D'!E12),"##BLANK",'7D'!E12)</f>
        <v>##BLANK</v>
      </c>
    </row>
    <row r="85" spans="2:6">
      <c r="B85" s="309" t="str">
        <f>'7D'!BP12</f>
        <v>STWD030</v>
      </c>
      <c r="C85" s="239" t="s">
        <v>16467</v>
      </c>
      <c r="E85" s="301" t="s">
        <v>683</v>
      </c>
      <c r="F85" s="307" t="str">
        <f>IF(ISBLANK('7D'!F12),"##BLANK",'7D'!F12)</f>
        <v>##BLANK</v>
      </c>
    </row>
    <row r="86" spans="2:6">
      <c r="B86" s="309" t="str">
        <f>'7D'!BQ12</f>
        <v>STWD031</v>
      </c>
      <c r="C86" s="239" t="s">
        <v>16467</v>
      </c>
      <c r="E86" s="301" t="s">
        <v>683</v>
      </c>
      <c r="F86" s="307" t="str">
        <f>IF(ISBLANK('7D'!G12),"##BLANK",'7D'!G12)</f>
        <v>##BLANK</v>
      </c>
    </row>
    <row r="87" spans="2:6">
      <c r="B87" s="309" t="str">
        <f>'7D'!BR12</f>
        <v>STWD032</v>
      </c>
      <c r="C87" s="239" t="s">
        <v>16467</v>
      </c>
      <c r="E87" s="301" t="s">
        <v>683</v>
      </c>
      <c r="F87" s="307" t="str">
        <f>IF(ISBLANK('7D'!H12),"##BLANK",'7D'!H12)</f>
        <v>##BLANK</v>
      </c>
    </row>
    <row r="88" spans="2:6">
      <c r="B88" s="309" t="str">
        <f>'7D'!BS12</f>
        <v>STWD033</v>
      </c>
      <c r="C88" s="239" t="s">
        <v>16467</v>
      </c>
      <c r="E88" s="301" t="s">
        <v>683</v>
      </c>
      <c r="F88" s="307" t="str">
        <f>IF(ISBLANK('7D'!I12),"##BLANK",'7D'!I12)</f>
        <v>##BLANK</v>
      </c>
    </row>
    <row r="89" spans="2:6">
      <c r="B89" s="309" t="str">
        <f>'7D'!BT12</f>
        <v>STWD034</v>
      </c>
      <c r="C89" s="239" t="s">
        <v>16467</v>
      </c>
      <c r="E89" s="301" t="s">
        <v>683</v>
      </c>
      <c r="F89" s="307" t="str">
        <f>IF(ISBLANK('7D'!J12),"##BLANK",'7D'!J12)</f>
        <v>##BLANK</v>
      </c>
    </row>
    <row r="90" spans="2:6">
      <c r="B90" s="309" t="str">
        <f>'7D'!BU12</f>
        <v>STWD035</v>
      </c>
      <c r="C90" s="239" t="s">
        <v>16467</v>
      </c>
      <c r="E90" s="301" t="s">
        <v>683</v>
      </c>
      <c r="F90" s="307" t="str">
        <f>IF(ISBLANK('7D'!K12),"##BLANK",'7D'!K12)</f>
        <v>##BLANK</v>
      </c>
    </row>
    <row r="91" spans="2:6">
      <c r="B91" s="309" t="str">
        <f>'7D'!BV12</f>
        <v>STWD040</v>
      </c>
      <c r="C91" s="239" t="s">
        <v>16468</v>
      </c>
      <c r="E91" s="301" t="s">
        <v>683</v>
      </c>
      <c r="F91" s="307">
        <f>IF(ISBLANK('7D'!L12),"##BLANK",'7D'!L12)</f>
        <v>0</v>
      </c>
    </row>
    <row r="92" spans="2:6">
      <c r="B92" s="309" t="str">
        <f>'7D'!BX12</f>
        <v>STWDP029</v>
      </c>
      <c r="C92" s="239" t="s">
        <v>16469</v>
      </c>
      <c r="E92" s="301" t="s">
        <v>683</v>
      </c>
      <c r="F92" s="307" t="str">
        <f>IF(ISBLANK('7D'!N12),"##BLANK",'7D'!N12)</f>
        <v>##BLANK</v>
      </c>
    </row>
    <row r="93" spans="2:6">
      <c r="B93" s="309" t="str">
        <f>'7D'!BY12</f>
        <v>STWDP030</v>
      </c>
      <c r="C93" s="239" t="s">
        <v>16470</v>
      </c>
      <c r="E93" s="301" t="s">
        <v>683</v>
      </c>
      <c r="F93" s="307" t="str">
        <f>IF(ISBLANK('7D'!O12),"##BLANK",'7D'!O12)</f>
        <v>##BLANK</v>
      </c>
    </row>
    <row r="94" spans="2:6">
      <c r="B94" s="309" t="str">
        <f>'7D'!BZ12</f>
        <v>STWDP031</v>
      </c>
      <c r="C94" s="239" t="s">
        <v>16471</v>
      </c>
      <c r="E94" s="301" t="s">
        <v>683</v>
      </c>
      <c r="F94" s="307" t="str">
        <f>IF(ISBLANK('7D'!P12),"##BLANK",'7D'!P12)</f>
        <v>##BLANK</v>
      </c>
    </row>
    <row r="95" spans="2:6">
      <c r="B95" s="309" t="str">
        <f>'7D'!CA12</f>
        <v>STWDP032</v>
      </c>
      <c r="C95" s="239" t="s">
        <v>16472</v>
      </c>
      <c r="E95" s="301" t="s">
        <v>683</v>
      </c>
      <c r="F95" s="307" t="str">
        <f>IF(ISBLANK('7D'!Q12),"##BLANK",'7D'!Q12)</f>
        <v>##BLANK</v>
      </c>
    </row>
    <row r="96" spans="2:6">
      <c r="B96" s="309" t="str">
        <f>'7D'!CB12</f>
        <v>STWDP033</v>
      </c>
      <c r="C96" s="239" t="s">
        <v>16473</v>
      </c>
      <c r="E96" s="301" t="s">
        <v>683</v>
      </c>
      <c r="F96" s="307">
        <f>IF(ISBLANK('7D'!R12),"##BLANK",'7D'!R12)</f>
        <v>0</v>
      </c>
    </row>
    <row r="97" spans="2:6">
      <c r="B97" s="309" t="str">
        <f>'7D'!CC12</f>
        <v>STWDB029</v>
      </c>
      <c r="C97" s="239" t="s">
        <v>16474</v>
      </c>
      <c r="E97" s="301" t="s">
        <v>683</v>
      </c>
      <c r="F97" s="307" t="str">
        <f>IF(ISBLANK('7D'!S12),"##BLANK",'7D'!S12)</f>
        <v>##BLANK</v>
      </c>
    </row>
    <row r="98" spans="2:6">
      <c r="B98" s="309" t="str">
        <f>'7D'!CD12</f>
        <v>STWDB030</v>
      </c>
      <c r="C98" s="239" t="s">
        <v>16475</v>
      </c>
      <c r="E98" s="301" t="s">
        <v>683</v>
      </c>
      <c r="F98" s="307" t="str">
        <f>IF(ISBLANK('7D'!T12),"##BLANK",'7D'!T12)</f>
        <v>##BLANK</v>
      </c>
    </row>
    <row r="99" spans="2:6">
      <c r="B99" s="309" t="str">
        <f>'7D'!CE12</f>
        <v>STWDB031</v>
      </c>
      <c r="C99" s="239" t="s">
        <v>16476</v>
      </c>
      <c r="E99" s="301" t="s">
        <v>683</v>
      </c>
      <c r="F99" s="307" t="str">
        <f>IF(ISBLANK('7D'!U12),"##BLANK",'7D'!U12)</f>
        <v>##BLANK</v>
      </c>
    </row>
    <row r="100" spans="2:6">
      <c r="B100" s="309" t="str">
        <f>'7D'!CF12</f>
        <v>STWDB032</v>
      </c>
      <c r="C100" s="239" t="s">
        <v>16477</v>
      </c>
      <c r="E100" s="301" t="s">
        <v>683</v>
      </c>
      <c r="F100" s="307" t="str">
        <f>IF(ISBLANK('7D'!V12),"##BLANK",'7D'!V12)</f>
        <v>##BLANK</v>
      </c>
    </row>
    <row r="101" spans="2:6">
      <c r="B101" s="309" t="str">
        <f>'7D'!CG12</f>
        <v>STWDB033</v>
      </c>
      <c r="C101" s="239" t="s">
        <v>16478</v>
      </c>
      <c r="E101" s="301" t="s">
        <v>683</v>
      </c>
      <c r="F101" s="307" t="str">
        <f>IF(ISBLANK('7D'!W12),"##BLANK",'7D'!W12)</f>
        <v>##BLANK</v>
      </c>
    </row>
    <row r="102" spans="2:6">
      <c r="B102" s="309" t="str">
        <f>'7D'!CH12</f>
        <v>STWDB034</v>
      </c>
      <c r="C102" s="239" t="s">
        <v>16479</v>
      </c>
      <c r="E102" s="301" t="s">
        <v>683</v>
      </c>
      <c r="F102" s="307">
        <f>IF(ISBLANK('7D'!X12),"##BLANK",'7D'!X12)</f>
        <v>0</v>
      </c>
    </row>
    <row r="103" spans="2:6">
      <c r="B103" s="309" t="str">
        <f>'7D'!CI12</f>
        <v>STWDA029</v>
      </c>
      <c r="C103" s="239" t="s">
        <v>16480</v>
      </c>
      <c r="E103" s="301" t="s">
        <v>683</v>
      </c>
      <c r="F103" s="307" t="str">
        <f>IF(ISBLANK('7D'!Y12),"##BLANK",'7D'!Y12)</f>
        <v>##BLANK</v>
      </c>
    </row>
    <row r="104" spans="2:6">
      <c r="B104" s="309" t="str">
        <f>'7D'!CJ12</f>
        <v>STWDA030</v>
      </c>
      <c r="C104" s="239" t="s">
        <v>16481</v>
      </c>
      <c r="E104" s="301" t="s">
        <v>683</v>
      </c>
      <c r="F104" s="307" t="str">
        <f>IF(ISBLANK('7D'!Z12),"##BLANK",'7D'!Z12)</f>
        <v>##BLANK</v>
      </c>
    </row>
    <row r="105" spans="2:6">
      <c r="B105" s="309" t="str">
        <f>'7D'!CK12</f>
        <v>STWDA031</v>
      </c>
      <c r="C105" s="239" t="s">
        <v>16482</v>
      </c>
      <c r="E105" s="301" t="s">
        <v>683</v>
      </c>
      <c r="F105" s="307" t="str">
        <f>IF(ISBLANK('7D'!AA12),"##BLANK",'7D'!AA12)</f>
        <v>##BLANK</v>
      </c>
    </row>
    <row r="106" spans="2:6">
      <c r="B106" s="309" t="str">
        <f>'7D'!CL12</f>
        <v>STWDA032</v>
      </c>
      <c r="C106" s="239" t="s">
        <v>16483</v>
      </c>
      <c r="E106" s="301" t="s">
        <v>683</v>
      </c>
      <c r="F106" s="307" t="str">
        <f>IF(ISBLANK('7D'!AB12),"##BLANK",'7D'!AB12)</f>
        <v>##BLANK</v>
      </c>
    </row>
    <row r="107" spans="2:6">
      <c r="B107" s="309" t="str">
        <f>'7D'!CM12</f>
        <v>STWDA033</v>
      </c>
      <c r="C107" s="239" t="s">
        <v>16484</v>
      </c>
      <c r="E107" s="301" t="s">
        <v>683</v>
      </c>
      <c r="F107" s="307" t="str">
        <f>IF(ISBLANK('7D'!AC12),"##BLANK",'7D'!AC12)</f>
        <v>##BLANK</v>
      </c>
    </row>
    <row r="108" spans="2:6">
      <c r="B108" s="309" t="str">
        <f>'7D'!CN12</f>
        <v>STWDA034</v>
      </c>
      <c r="C108" s="239" t="s">
        <v>16485</v>
      </c>
      <c r="E108" s="301" t="s">
        <v>683</v>
      </c>
      <c r="F108" s="307">
        <f>IF(ISBLANK('7D'!AD12),"##BLANK",'7D'!AD12)</f>
        <v>0</v>
      </c>
    </row>
    <row r="109" spans="2:6">
      <c r="B109" s="309" t="str">
        <f>'7D'!BO13</f>
        <v>STWD043</v>
      </c>
      <c r="C109" s="239" t="s">
        <v>16486</v>
      </c>
      <c r="E109" s="301" t="s">
        <v>683</v>
      </c>
      <c r="F109" s="307" t="str">
        <f>IF(ISBLANK('7D'!E13),"##BLANK",'7D'!E13)</f>
        <v>##BLANK</v>
      </c>
    </row>
    <row r="110" spans="2:6">
      <c r="B110" s="309" t="str">
        <f>'7D'!BP13</f>
        <v>STWD044</v>
      </c>
      <c r="C110" s="239" t="s">
        <v>16486</v>
      </c>
      <c r="E110" s="301" t="s">
        <v>683</v>
      </c>
      <c r="F110" s="307" t="str">
        <f>IF(ISBLANK('7D'!F13),"##BLANK",'7D'!F13)</f>
        <v>##BLANK</v>
      </c>
    </row>
    <row r="111" spans="2:6">
      <c r="B111" s="309" t="str">
        <f>'7D'!BQ13</f>
        <v>STWD045</v>
      </c>
      <c r="C111" s="239" t="s">
        <v>16486</v>
      </c>
      <c r="E111" s="301" t="s">
        <v>683</v>
      </c>
      <c r="F111" s="307" t="str">
        <f>IF(ISBLANK('7D'!G13),"##BLANK",'7D'!G13)</f>
        <v>##BLANK</v>
      </c>
    </row>
    <row r="112" spans="2:6">
      <c r="B112" s="309" t="str">
        <f>'7D'!BR13</f>
        <v>STWD046</v>
      </c>
      <c r="C112" s="239" t="s">
        <v>16486</v>
      </c>
      <c r="E112" s="301" t="s">
        <v>683</v>
      </c>
      <c r="F112" s="307" t="str">
        <f>IF(ISBLANK('7D'!H13),"##BLANK",'7D'!H13)</f>
        <v>##BLANK</v>
      </c>
    </row>
    <row r="113" spans="2:6">
      <c r="B113" s="309" t="str">
        <f>'7D'!BS13</f>
        <v>STWD047</v>
      </c>
      <c r="C113" s="239" t="s">
        <v>16486</v>
      </c>
      <c r="E113" s="301" t="s">
        <v>683</v>
      </c>
      <c r="F113" s="307" t="str">
        <f>IF(ISBLANK('7D'!I13),"##BLANK",'7D'!I13)</f>
        <v>##BLANK</v>
      </c>
    </row>
    <row r="114" spans="2:6">
      <c r="B114" s="309" t="str">
        <f>'7D'!BT13</f>
        <v>STWD048</v>
      </c>
      <c r="C114" s="239" t="s">
        <v>16486</v>
      </c>
      <c r="E114" s="301" t="s">
        <v>683</v>
      </c>
      <c r="F114" s="307" t="str">
        <f>IF(ISBLANK('7D'!J13),"##BLANK",'7D'!J13)</f>
        <v>##BLANK</v>
      </c>
    </row>
    <row r="115" spans="2:6">
      <c r="B115" s="309" t="str">
        <f>'7D'!BU13</f>
        <v>STWD049</v>
      </c>
      <c r="C115" s="239" t="s">
        <v>16486</v>
      </c>
      <c r="E115" s="301" t="s">
        <v>683</v>
      </c>
      <c r="F115" s="307" t="str">
        <f>IF(ISBLANK('7D'!K13),"##BLANK",'7D'!K13)</f>
        <v>##BLANK</v>
      </c>
    </row>
    <row r="116" spans="2:6">
      <c r="B116" s="309" t="str">
        <f>'7D'!BV13</f>
        <v>STWD054</v>
      </c>
      <c r="C116" s="239" t="s">
        <v>16487</v>
      </c>
      <c r="E116" s="301" t="s">
        <v>683</v>
      </c>
      <c r="F116" s="307">
        <f>IF(ISBLANK('7D'!L13),"##BLANK",'7D'!L13)</f>
        <v>0</v>
      </c>
    </row>
    <row r="117" spans="2:6">
      <c r="B117" s="309" t="str">
        <f>'7D'!BX13</f>
        <v>STWDP043</v>
      </c>
      <c r="C117" s="239" t="s">
        <v>16488</v>
      </c>
      <c r="E117" s="301" t="s">
        <v>683</v>
      </c>
      <c r="F117" s="307" t="str">
        <f>IF(ISBLANK('7D'!N13),"##BLANK",'7D'!N13)</f>
        <v>##BLANK</v>
      </c>
    </row>
    <row r="118" spans="2:6">
      <c r="B118" s="309" t="str">
        <f>'7D'!BY13</f>
        <v>STWDP044</v>
      </c>
      <c r="C118" s="239" t="s">
        <v>16489</v>
      </c>
      <c r="E118" s="301" t="s">
        <v>683</v>
      </c>
      <c r="F118" s="307" t="str">
        <f>IF(ISBLANK('7D'!O13),"##BLANK",'7D'!O13)</f>
        <v>##BLANK</v>
      </c>
    </row>
    <row r="119" spans="2:6">
      <c r="B119" s="309" t="str">
        <f>'7D'!BZ13</f>
        <v>STWDP045</v>
      </c>
      <c r="C119" s="239" t="s">
        <v>16490</v>
      </c>
      <c r="E119" s="301" t="s">
        <v>683</v>
      </c>
      <c r="F119" s="307" t="str">
        <f>IF(ISBLANK('7D'!P13),"##BLANK",'7D'!P13)</f>
        <v>##BLANK</v>
      </c>
    </row>
    <row r="120" spans="2:6">
      <c r="B120" s="309" t="str">
        <f>'7D'!CA13</f>
        <v>STWDP046</v>
      </c>
      <c r="C120" s="239" t="s">
        <v>16491</v>
      </c>
      <c r="E120" s="301" t="s">
        <v>683</v>
      </c>
      <c r="F120" s="307" t="str">
        <f>IF(ISBLANK('7D'!Q13),"##BLANK",'7D'!Q13)</f>
        <v>##BLANK</v>
      </c>
    </row>
    <row r="121" spans="2:6">
      <c r="B121" s="309" t="str">
        <f>'7D'!CB13</f>
        <v>STWDP047</v>
      </c>
      <c r="C121" s="239" t="s">
        <v>16492</v>
      </c>
      <c r="E121" s="301" t="s">
        <v>683</v>
      </c>
      <c r="F121" s="307">
        <f>IF(ISBLANK('7D'!R13),"##BLANK",'7D'!R13)</f>
        <v>0</v>
      </c>
    </row>
    <row r="122" spans="2:6">
      <c r="B122" s="309" t="str">
        <f>'7D'!CC13</f>
        <v>STWDB043</v>
      </c>
      <c r="C122" s="239" t="s">
        <v>16493</v>
      </c>
      <c r="E122" s="301" t="s">
        <v>683</v>
      </c>
      <c r="F122" s="307" t="str">
        <f>IF(ISBLANK('7D'!S13),"##BLANK",'7D'!S13)</f>
        <v>##BLANK</v>
      </c>
    </row>
    <row r="123" spans="2:6">
      <c r="B123" s="309" t="str">
        <f>'7D'!CD13</f>
        <v>STWDB044</v>
      </c>
      <c r="C123" s="239" t="s">
        <v>16494</v>
      </c>
      <c r="E123" s="301" t="s">
        <v>683</v>
      </c>
      <c r="F123" s="307" t="str">
        <f>IF(ISBLANK('7D'!T13),"##BLANK",'7D'!T13)</f>
        <v>##BLANK</v>
      </c>
    </row>
    <row r="124" spans="2:6">
      <c r="B124" s="309" t="str">
        <f>'7D'!CE13</f>
        <v>STWDB045</v>
      </c>
      <c r="C124" s="239" t="s">
        <v>16495</v>
      </c>
      <c r="E124" s="301" t="s">
        <v>683</v>
      </c>
      <c r="F124" s="307" t="str">
        <f>IF(ISBLANK('7D'!U13),"##BLANK",'7D'!U13)</f>
        <v>##BLANK</v>
      </c>
    </row>
    <row r="125" spans="2:6">
      <c r="B125" s="309" t="str">
        <f>'7D'!CF13</f>
        <v>STWDB046</v>
      </c>
      <c r="C125" s="239" t="s">
        <v>16496</v>
      </c>
      <c r="E125" s="301" t="s">
        <v>683</v>
      </c>
      <c r="F125" s="307" t="str">
        <f>IF(ISBLANK('7D'!V13),"##BLANK",'7D'!V13)</f>
        <v>##BLANK</v>
      </c>
    </row>
    <row r="126" spans="2:6">
      <c r="B126" s="309" t="str">
        <f>'7D'!CG13</f>
        <v>STWDB047</v>
      </c>
      <c r="C126" s="239" t="s">
        <v>16497</v>
      </c>
      <c r="E126" s="301" t="s">
        <v>683</v>
      </c>
      <c r="F126" s="307" t="str">
        <f>IF(ISBLANK('7D'!W13),"##BLANK",'7D'!W13)</f>
        <v>##BLANK</v>
      </c>
    </row>
    <row r="127" spans="2:6">
      <c r="B127" s="309" t="str">
        <f>'7D'!CH13</f>
        <v>STWDB048</v>
      </c>
      <c r="C127" s="239" t="s">
        <v>16498</v>
      </c>
      <c r="E127" s="301" t="s">
        <v>683</v>
      </c>
      <c r="F127" s="307">
        <f>IF(ISBLANK('7D'!X13),"##BLANK",'7D'!X13)</f>
        <v>0</v>
      </c>
    </row>
    <row r="128" spans="2:6">
      <c r="B128" s="309" t="str">
        <f>'7D'!CI13</f>
        <v>STWDA043</v>
      </c>
      <c r="C128" s="239" t="s">
        <v>16499</v>
      </c>
      <c r="E128" s="301" t="s">
        <v>683</v>
      </c>
      <c r="F128" s="307" t="str">
        <f>IF(ISBLANK('7D'!Y13),"##BLANK",'7D'!Y13)</f>
        <v>##BLANK</v>
      </c>
    </row>
    <row r="129" spans="2:6">
      <c r="B129" s="309" t="str">
        <f>'7D'!CJ13</f>
        <v>STWDA044</v>
      </c>
      <c r="C129" s="239" t="s">
        <v>16500</v>
      </c>
      <c r="E129" s="301" t="s">
        <v>683</v>
      </c>
      <c r="F129" s="307" t="str">
        <f>IF(ISBLANK('7D'!Z13),"##BLANK",'7D'!Z13)</f>
        <v>##BLANK</v>
      </c>
    </row>
    <row r="130" spans="2:6">
      <c r="B130" s="309" t="str">
        <f>'7D'!CK13</f>
        <v>STWDA045</v>
      </c>
      <c r="C130" s="239" t="s">
        <v>16501</v>
      </c>
      <c r="E130" s="301" t="s">
        <v>683</v>
      </c>
      <c r="F130" s="307" t="str">
        <f>IF(ISBLANK('7D'!AA13),"##BLANK",'7D'!AA13)</f>
        <v>##BLANK</v>
      </c>
    </row>
    <row r="131" spans="2:6">
      <c r="B131" s="309" t="str">
        <f>'7D'!CL13</f>
        <v>STWDA046</v>
      </c>
      <c r="C131" s="239" t="s">
        <v>16502</v>
      </c>
      <c r="E131" s="301" t="s">
        <v>683</v>
      </c>
      <c r="F131" s="307" t="str">
        <f>IF(ISBLANK('7D'!AB13),"##BLANK",'7D'!AB13)</f>
        <v>##BLANK</v>
      </c>
    </row>
    <row r="132" spans="2:6">
      <c r="B132" s="309" t="str">
        <f>'7D'!CM13</f>
        <v>STWDA047</v>
      </c>
      <c r="C132" s="239" t="s">
        <v>16503</v>
      </c>
      <c r="E132" s="301" t="s">
        <v>683</v>
      </c>
      <c r="F132" s="307" t="str">
        <f>IF(ISBLANK('7D'!AC13),"##BLANK",'7D'!AC13)</f>
        <v>##BLANK</v>
      </c>
    </row>
    <row r="133" spans="2:6">
      <c r="B133" s="309" t="str">
        <f>'7D'!CN13</f>
        <v>STWDA048</v>
      </c>
      <c r="C133" s="239" t="s">
        <v>16504</v>
      </c>
      <c r="E133" s="301" t="s">
        <v>683</v>
      </c>
      <c r="F133" s="307">
        <f>IF(ISBLANK('7D'!AD13),"##BLANK",'7D'!AD13)</f>
        <v>0</v>
      </c>
    </row>
    <row r="134" spans="2:6">
      <c r="B134" s="309" t="str">
        <f>'7D'!BO14</f>
        <v>STWD057</v>
      </c>
      <c r="C134" s="239" t="s">
        <v>16505</v>
      </c>
      <c r="E134" s="301" t="s">
        <v>683</v>
      </c>
      <c r="F134" s="307" t="str">
        <f>IF(ISBLANK('7D'!E14),"##BLANK",'7D'!E14)</f>
        <v>##BLANK</v>
      </c>
    </row>
    <row r="135" spans="2:6">
      <c r="B135" s="309" t="str">
        <f>'7D'!BP14</f>
        <v>STWD058</v>
      </c>
      <c r="C135" s="239" t="s">
        <v>16505</v>
      </c>
      <c r="E135" s="301" t="s">
        <v>683</v>
      </c>
      <c r="F135" s="307" t="str">
        <f>IF(ISBLANK('7D'!F14),"##BLANK",'7D'!F14)</f>
        <v>##BLANK</v>
      </c>
    </row>
    <row r="136" spans="2:6">
      <c r="B136" s="309" t="str">
        <f>'7D'!BQ14</f>
        <v>STWD059</v>
      </c>
      <c r="C136" s="239" t="s">
        <v>16506</v>
      </c>
      <c r="E136" s="301" t="s">
        <v>683</v>
      </c>
      <c r="F136" s="307" t="str">
        <f>IF(ISBLANK('7D'!G14),"##BLANK",'7D'!G14)</f>
        <v>##BLANK</v>
      </c>
    </row>
    <row r="137" spans="2:6">
      <c r="B137" s="309" t="str">
        <f>'7D'!BR14</f>
        <v>STWD060</v>
      </c>
      <c r="C137" s="239" t="s">
        <v>16506</v>
      </c>
      <c r="E137" s="301" t="s">
        <v>683</v>
      </c>
      <c r="F137" s="307" t="str">
        <f>IF(ISBLANK('7D'!H14),"##BLANK",'7D'!H14)</f>
        <v>##BLANK</v>
      </c>
    </row>
    <row r="138" spans="2:6">
      <c r="B138" s="309" t="str">
        <f>'7D'!BS14</f>
        <v>STWD061</v>
      </c>
      <c r="C138" s="239" t="s">
        <v>16505</v>
      </c>
      <c r="E138" s="301" t="s">
        <v>683</v>
      </c>
      <c r="F138" s="307" t="str">
        <f>IF(ISBLANK('7D'!I14),"##BLANK",'7D'!I14)</f>
        <v>##BLANK</v>
      </c>
    </row>
    <row r="139" spans="2:6">
      <c r="B139" s="309" t="str">
        <f>'7D'!BT14</f>
        <v>STWD062</v>
      </c>
      <c r="C139" s="239" t="s">
        <v>16505</v>
      </c>
      <c r="E139" s="301" t="s">
        <v>683</v>
      </c>
      <c r="F139" s="307" t="str">
        <f>IF(ISBLANK('7D'!J14),"##BLANK",'7D'!J14)</f>
        <v>##BLANK</v>
      </c>
    </row>
    <row r="140" spans="2:6">
      <c r="B140" s="309" t="str">
        <f>'7D'!BU14</f>
        <v>STWD063</v>
      </c>
      <c r="C140" s="239" t="s">
        <v>16505</v>
      </c>
      <c r="E140" s="301" t="s">
        <v>683</v>
      </c>
      <c r="F140" s="307" t="str">
        <f>IF(ISBLANK('7D'!K14),"##BLANK",'7D'!K14)</f>
        <v>##BLANK</v>
      </c>
    </row>
    <row r="141" spans="2:6">
      <c r="B141" s="309" t="str">
        <f>'7D'!BV14</f>
        <v>STWD068</v>
      </c>
      <c r="C141" s="239" t="s">
        <v>16507</v>
      </c>
      <c r="E141" s="301" t="s">
        <v>683</v>
      </c>
      <c r="F141" s="307">
        <f>IF(ISBLANK('7D'!L14),"##BLANK",'7D'!L14)</f>
        <v>0</v>
      </c>
    </row>
    <row r="142" spans="2:6">
      <c r="B142" s="309" t="str">
        <f>'7D'!BX14</f>
        <v>STWDP057</v>
      </c>
      <c r="C142" s="239" t="s">
        <v>16508</v>
      </c>
      <c r="E142" s="301" t="s">
        <v>683</v>
      </c>
      <c r="F142" s="307" t="str">
        <f>IF(ISBLANK('7D'!N14),"##BLANK",'7D'!N14)</f>
        <v>##BLANK</v>
      </c>
    </row>
    <row r="143" spans="2:6">
      <c r="B143" s="309" t="str">
        <f>'7D'!BY14</f>
        <v>STWDP058</v>
      </c>
      <c r="C143" s="239" t="s">
        <v>16509</v>
      </c>
      <c r="E143" s="301" t="s">
        <v>683</v>
      </c>
      <c r="F143" s="307" t="str">
        <f>IF(ISBLANK('7D'!O14),"##BLANK",'7D'!O14)</f>
        <v>##BLANK</v>
      </c>
    </row>
    <row r="144" spans="2:6">
      <c r="B144" s="309" t="str">
        <f>'7D'!BZ14</f>
        <v>STWDP059</v>
      </c>
      <c r="C144" s="239" t="s">
        <v>16510</v>
      </c>
      <c r="E144" s="301" t="s">
        <v>683</v>
      </c>
      <c r="F144" s="307" t="str">
        <f>IF(ISBLANK('7D'!P14),"##BLANK",'7D'!P14)</f>
        <v>##BLANK</v>
      </c>
    </row>
    <row r="145" spans="2:6">
      <c r="B145" s="309" t="str">
        <f>'7D'!CA14</f>
        <v>STWDP060</v>
      </c>
      <c r="C145" s="239" t="s">
        <v>16511</v>
      </c>
      <c r="E145" s="301" t="s">
        <v>683</v>
      </c>
      <c r="F145" s="307" t="str">
        <f>IF(ISBLANK('7D'!Q14),"##BLANK",'7D'!Q14)</f>
        <v>##BLANK</v>
      </c>
    </row>
    <row r="146" spans="2:6">
      <c r="B146" s="309" t="str">
        <f>'7D'!CB14</f>
        <v>STWDP061</v>
      </c>
      <c r="C146" s="239" t="s">
        <v>16512</v>
      </c>
      <c r="E146" s="301" t="s">
        <v>683</v>
      </c>
      <c r="F146" s="307">
        <f>IF(ISBLANK('7D'!R14),"##BLANK",'7D'!R14)</f>
        <v>0</v>
      </c>
    </row>
    <row r="147" spans="2:6">
      <c r="B147" s="309" t="str">
        <f>'7D'!CC14</f>
        <v>STWDB057</v>
      </c>
      <c r="C147" s="239" t="s">
        <v>16513</v>
      </c>
      <c r="E147" s="301" t="s">
        <v>683</v>
      </c>
      <c r="F147" s="307" t="str">
        <f>IF(ISBLANK('7D'!S14),"##BLANK",'7D'!S14)</f>
        <v>##BLANK</v>
      </c>
    </row>
    <row r="148" spans="2:6">
      <c r="B148" s="309" t="str">
        <f>'7D'!CD14</f>
        <v>STWDB058</v>
      </c>
      <c r="C148" s="239" t="s">
        <v>16514</v>
      </c>
      <c r="E148" s="301" t="s">
        <v>683</v>
      </c>
      <c r="F148" s="307" t="str">
        <f>IF(ISBLANK('7D'!T14),"##BLANK",'7D'!T14)</f>
        <v>##BLANK</v>
      </c>
    </row>
    <row r="149" spans="2:6">
      <c r="B149" s="309" t="str">
        <f>'7D'!CE14</f>
        <v>STWDB059</v>
      </c>
      <c r="C149" s="239" t="s">
        <v>16515</v>
      </c>
      <c r="E149" s="301" t="s">
        <v>683</v>
      </c>
      <c r="F149" s="307" t="str">
        <f>IF(ISBLANK('7D'!U14),"##BLANK",'7D'!U14)</f>
        <v>##BLANK</v>
      </c>
    </row>
    <row r="150" spans="2:6">
      <c r="B150" s="309" t="str">
        <f>'7D'!CF14</f>
        <v>STWDB060</v>
      </c>
      <c r="C150" s="239" t="s">
        <v>16516</v>
      </c>
      <c r="E150" s="301" t="s">
        <v>683</v>
      </c>
      <c r="F150" s="307" t="str">
        <f>IF(ISBLANK('7D'!V14),"##BLANK",'7D'!V14)</f>
        <v>##BLANK</v>
      </c>
    </row>
    <row r="151" spans="2:6">
      <c r="B151" s="309" t="str">
        <f>'7D'!CG14</f>
        <v>STWDB061</v>
      </c>
      <c r="C151" s="239" t="s">
        <v>16517</v>
      </c>
      <c r="E151" s="301" t="s">
        <v>683</v>
      </c>
      <c r="F151" s="307" t="str">
        <f>IF(ISBLANK('7D'!W14),"##BLANK",'7D'!W14)</f>
        <v>##BLANK</v>
      </c>
    </row>
    <row r="152" spans="2:6">
      <c r="B152" s="309" t="str">
        <f>'7D'!CH14</f>
        <v>STWDB062</v>
      </c>
      <c r="C152" s="239" t="s">
        <v>16518</v>
      </c>
      <c r="E152" s="301" t="s">
        <v>683</v>
      </c>
      <c r="F152" s="307">
        <f>IF(ISBLANK('7D'!X14),"##BLANK",'7D'!X14)</f>
        <v>0</v>
      </c>
    </row>
    <row r="153" spans="2:6">
      <c r="B153" s="309" t="str">
        <f>'7D'!CI14</f>
        <v>STWDA057</v>
      </c>
      <c r="C153" s="239" t="s">
        <v>16519</v>
      </c>
      <c r="E153" s="301" t="s">
        <v>683</v>
      </c>
      <c r="F153" s="307" t="str">
        <f>IF(ISBLANK('7D'!Y14),"##BLANK",'7D'!Y14)</f>
        <v>##BLANK</v>
      </c>
    </row>
    <row r="154" spans="2:6">
      <c r="B154" s="309" t="str">
        <f>'7D'!CJ14</f>
        <v>STWDA058</v>
      </c>
      <c r="C154" s="239" t="s">
        <v>16520</v>
      </c>
      <c r="E154" s="301" t="s">
        <v>683</v>
      </c>
      <c r="F154" s="307" t="str">
        <f>IF(ISBLANK('7D'!Z14),"##BLANK",'7D'!Z14)</f>
        <v>##BLANK</v>
      </c>
    </row>
    <row r="155" spans="2:6">
      <c r="B155" s="309" t="str">
        <f>'7D'!CK14</f>
        <v>STWDA059</v>
      </c>
      <c r="C155" s="239" t="s">
        <v>16521</v>
      </c>
      <c r="E155" s="301" t="s">
        <v>683</v>
      </c>
      <c r="F155" s="307" t="str">
        <f>IF(ISBLANK('7D'!AA14),"##BLANK",'7D'!AA14)</f>
        <v>##BLANK</v>
      </c>
    </row>
    <row r="156" spans="2:6">
      <c r="B156" s="309" t="str">
        <f>'7D'!CL14</f>
        <v>STWDA060</v>
      </c>
      <c r="C156" s="239" t="s">
        <v>16522</v>
      </c>
      <c r="E156" s="301" t="s">
        <v>683</v>
      </c>
      <c r="F156" s="307" t="str">
        <f>IF(ISBLANK('7D'!AB14),"##BLANK",'7D'!AB14)</f>
        <v>##BLANK</v>
      </c>
    </row>
    <row r="157" spans="2:6">
      <c r="B157" s="309" t="str">
        <f>'7D'!CM14</f>
        <v>STWDA061</v>
      </c>
      <c r="C157" s="239" t="s">
        <v>16523</v>
      </c>
      <c r="E157" s="301" t="s">
        <v>683</v>
      </c>
      <c r="F157" s="307" t="str">
        <f>IF(ISBLANK('7D'!AC14),"##BLANK",'7D'!AC14)</f>
        <v>##BLANK</v>
      </c>
    </row>
    <row r="158" spans="2:6">
      <c r="B158" s="309" t="str">
        <f>'7D'!CN14</f>
        <v>STWDA062</v>
      </c>
      <c r="C158" s="239" t="s">
        <v>16524</v>
      </c>
      <c r="E158" s="301" t="s">
        <v>683</v>
      </c>
      <c r="F158" s="307">
        <f>IF(ISBLANK('7D'!AD14),"##BLANK",'7D'!AD14)</f>
        <v>0</v>
      </c>
    </row>
    <row r="159" spans="2:6">
      <c r="B159" s="309" t="str">
        <f>'7D'!BO15</f>
        <v>STWD101</v>
      </c>
      <c r="C159" s="239" t="s">
        <v>16525</v>
      </c>
      <c r="E159" s="301" t="s">
        <v>683</v>
      </c>
      <c r="F159" s="307" t="str">
        <f>IF(ISBLANK('7D'!E15),"##BLANK",'7D'!E15)</f>
        <v>##BLANK</v>
      </c>
    </row>
    <row r="160" spans="2:6">
      <c r="B160" s="309" t="str">
        <f>'7D'!BP15</f>
        <v>STWD102</v>
      </c>
      <c r="C160" s="239" t="s">
        <v>16526</v>
      </c>
      <c r="E160" s="301" t="s">
        <v>683</v>
      </c>
      <c r="F160" s="307" t="str">
        <f>IF(ISBLANK('7D'!F15),"##BLANK",'7D'!F15)</f>
        <v>##BLANK</v>
      </c>
    </row>
    <row r="161" spans="2:6">
      <c r="B161" s="309" t="str">
        <f>'7D'!BQ15</f>
        <v>STWD103</v>
      </c>
      <c r="C161" s="239" t="s">
        <v>16527</v>
      </c>
      <c r="E161" s="301" t="s">
        <v>683</v>
      </c>
      <c r="F161" s="307" t="str">
        <f>IF(ISBLANK('7D'!G15),"##BLANK",'7D'!G15)</f>
        <v>##BLANK</v>
      </c>
    </row>
    <row r="162" spans="2:6">
      <c r="B162" s="309" t="str">
        <f>'7D'!BR15</f>
        <v>STWD104</v>
      </c>
      <c r="C162" s="239" t="s">
        <v>16528</v>
      </c>
      <c r="E162" s="301" t="s">
        <v>683</v>
      </c>
      <c r="F162" s="307" t="str">
        <f>IF(ISBLANK('7D'!H15),"##BLANK",'7D'!H15)</f>
        <v>##BLANK</v>
      </c>
    </row>
    <row r="163" spans="2:6">
      <c r="B163" s="309" t="str">
        <f>'7D'!BS15</f>
        <v>STWD105</v>
      </c>
      <c r="C163" s="239" t="s">
        <v>16529</v>
      </c>
      <c r="E163" s="301" t="s">
        <v>683</v>
      </c>
      <c r="F163" s="307" t="str">
        <f>IF(ISBLANK('7D'!I15),"##BLANK",'7D'!I15)</f>
        <v>##BLANK</v>
      </c>
    </row>
    <row r="164" spans="2:6">
      <c r="B164" s="309" t="str">
        <f>'7D'!BT15</f>
        <v>STWD106</v>
      </c>
      <c r="C164" s="239" t="s">
        <v>16530</v>
      </c>
      <c r="E164" s="301" t="s">
        <v>683</v>
      </c>
      <c r="F164" s="307" t="str">
        <f>IF(ISBLANK('7D'!J15),"##BLANK",'7D'!J15)</f>
        <v>##BLANK</v>
      </c>
    </row>
    <row r="165" spans="2:6">
      <c r="B165" s="309" t="str">
        <f>'7D'!BU15</f>
        <v>STWD107</v>
      </c>
      <c r="C165" s="239" t="s">
        <v>16531</v>
      </c>
      <c r="E165" s="301" t="s">
        <v>683</v>
      </c>
      <c r="F165" s="307" t="str">
        <f>IF(ISBLANK('7D'!K15),"##BLANK",'7D'!K15)</f>
        <v>##BLANK</v>
      </c>
    </row>
    <row r="166" spans="2:6">
      <c r="B166" s="309" t="str">
        <f>'7D'!BV15</f>
        <v>STWD108</v>
      </c>
      <c r="C166" s="239" t="s">
        <v>16532</v>
      </c>
      <c r="E166" s="301" t="s">
        <v>683</v>
      </c>
      <c r="F166" s="307">
        <f>IF(ISBLANK('7D'!L15),"##BLANK",'7D'!L15)</f>
        <v>0</v>
      </c>
    </row>
    <row r="167" spans="2:6">
      <c r="B167" s="309" t="str">
        <f>'7D'!BX15</f>
        <v>STWDP101</v>
      </c>
      <c r="C167" s="239" t="s">
        <v>16533</v>
      </c>
      <c r="E167" s="301" t="s">
        <v>683</v>
      </c>
      <c r="F167" s="307" t="str">
        <f>IF(ISBLANK('7D'!N15),"##BLANK",'7D'!N15)</f>
        <v>##BLANK</v>
      </c>
    </row>
    <row r="168" spans="2:6">
      <c r="B168" s="309" t="str">
        <f>'7D'!BY15</f>
        <v>STWDP102</v>
      </c>
      <c r="C168" s="239" t="s">
        <v>16534</v>
      </c>
      <c r="E168" s="301" t="s">
        <v>683</v>
      </c>
      <c r="F168" s="307" t="str">
        <f>IF(ISBLANK('7D'!O15),"##BLANK",'7D'!O15)</f>
        <v>##BLANK</v>
      </c>
    </row>
    <row r="169" spans="2:6">
      <c r="B169" s="309" t="str">
        <f>'7D'!BZ15</f>
        <v>STWDP103</v>
      </c>
      <c r="C169" s="239" t="s">
        <v>16535</v>
      </c>
      <c r="E169" s="301" t="s">
        <v>683</v>
      </c>
      <c r="F169" s="307" t="str">
        <f>IF(ISBLANK('7D'!P15),"##BLANK",'7D'!P15)</f>
        <v>##BLANK</v>
      </c>
    </row>
    <row r="170" spans="2:6">
      <c r="B170" s="309" t="str">
        <f>'7D'!CA15</f>
        <v>STWDP104</v>
      </c>
      <c r="C170" s="239" t="s">
        <v>16536</v>
      </c>
      <c r="E170" s="301" t="s">
        <v>683</v>
      </c>
      <c r="F170" s="307" t="str">
        <f>IF(ISBLANK('7D'!Q15),"##BLANK",'7D'!Q15)</f>
        <v>##BLANK</v>
      </c>
    </row>
    <row r="171" spans="2:6">
      <c r="B171" s="309" t="str">
        <f>'7D'!CB15</f>
        <v>STWDP105</v>
      </c>
      <c r="C171" s="239" t="s">
        <v>16537</v>
      </c>
      <c r="E171" s="301" t="s">
        <v>683</v>
      </c>
      <c r="F171" s="307">
        <f>IF(ISBLANK('7D'!R15),"##BLANK",'7D'!R15)</f>
        <v>0</v>
      </c>
    </row>
    <row r="172" spans="2:6">
      <c r="B172" s="309" t="str">
        <f>'7D'!CC15</f>
        <v>STWDB101</v>
      </c>
      <c r="C172" s="239" t="s">
        <v>16538</v>
      </c>
      <c r="E172" s="301" t="s">
        <v>683</v>
      </c>
      <c r="F172" s="307" t="str">
        <f>IF(ISBLANK('7D'!S15),"##BLANK",'7D'!S15)</f>
        <v>##BLANK</v>
      </c>
    </row>
    <row r="173" spans="2:6">
      <c r="B173" s="309" t="str">
        <f>'7D'!CD15</f>
        <v>STWDB102</v>
      </c>
      <c r="C173" s="239" t="s">
        <v>16539</v>
      </c>
      <c r="E173" s="301" t="s">
        <v>683</v>
      </c>
      <c r="F173" s="307" t="str">
        <f>IF(ISBLANK('7D'!T15),"##BLANK",'7D'!T15)</f>
        <v>##BLANK</v>
      </c>
    </row>
    <row r="174" spans="2:6">
      <c r="B174" s="309" t="str">
        <f>'7D'!CE15</f>
        <v>STWDB103</v>
      </c>
      <c r="C174" s="239" t="s">
        <v>16540</v>
      </c>
      <c r="E174" s="301" t="s">
        <v>683</v>
      </c>
      <c r="F174" s="307" t="str">
        <f>IF(ISBLANK('7D'!U15),"##BLANK",'7D'!U15)</f>
        <v>##BLANK</v>
      </c>
    </row>
    <row r="175" spans="2:6">
      <c r="B175" s="309" t="str">
        <f>'7D'!CF15</f>
        <v>STWDB104</v>
      </c>
      <c r="C175" s="239" t="s">
        <v>16541</v>
      </c>
      <c r="E175" s="301" t="s">
        <v>683</v>
      </c>
      <c r="F175" s="307" t="str">
        <f>IF(ISBLANK('7D'!V15),"##BLANK",'7D'!V15)</f>
        <v>##BLANK</v>
      </c>
    </row>
    <row r="176" spans="2:6">
      <c r="B176" s="309" t="str">
        <f>'7D'!CG15</f>
        <v>STWDB105</v>
      </c>
      <c r="C176" s="239" t="s">
        <v>16542</v>
      </c>
      <c r="E176" s="301" t="s">
        <v>683</v>
      </c>
      <c r="F176" s="307" t="str">
        <f>IF(ISBLANK('7D'!W15),"##BLANK",'7D'!W15)</f>
        <v>##BLANK</v>
      </c>
    </row>
    <row r="177" spans="2:6">
      <c r="B177" s="309" t="str">
        <f>'7D'!CH15</f>
        <v>STWDB106</v>
      </c>
      <c r="C177" s="239" t="s">
        <v>16543</v>
      </c>
      <c r="E177" s="301" t="s">
        <v>683</v>
      </c>
      <c r="F177" s="307">
        <f>IF(ISBLANK('7D'!X15),"##BLANK",'7D'!X15)</f>
        <v>0</v>
      </c>
    </row>
    <row r="178" spans="2:6">
      <c r="B178" s="309" t="str">
        <f>'7D'!CI15</f>
        <v>STWDA101</v>
      </c>
      <c r="C178" s="239" t="s">
        <v>16544</v>
      </c>
      <c r="E178" s="301" t="s">
        <v>683</v>
      </c>
      <c r="F178" s="307" t="str">
        <f>IF(ISBLANK('7D'!Y15),"##BLANK",'7D'!Y15)</f>
        <v>##BLANK</v>
      </c>
    </row>
    <row r="179" spans="2:6">
      <c r="B179" s="309" t="str">
        <f>'7D'!CJ15</f>
        <v>STWDA102</v>
      </c>
      <c r="C179" s="239" t="s">
        <v>16545</v>
      </c>
      <c r="E179" s="301" t="s">
        <v>683</v>
      </c>
      <c r="F179" s="307" t="str">
        <f>IF(ISBLANK('7D'!Z15),"##BLANK",'7D'!Z15)</f>
        <v>##BLANK</v>
      </c>
    </row>
    <row r="180" spans="2:6">
      <c r="B180" s="309" t="str">
        <f>'7D'!CK15</f>
        <v>STWDA103</v>
      </c>
      <c r="C180" s="239" t="s">
        <v>16546</v>
      </c>
      <c r="E180" s="301" t="s">
        <v>683</v>
      </c>
      <c r="F180" s="307" t="str">
        <f>IF(ISBLANK('7D'!AA15),"##BLANK",'7D'!AA15)</f>
        <v>##BLANK</v>
      </c>
    </row>
    <row r="181" spans="2:6">
      <c r="B181" s="309" t="str">
        <f>'7D'!CL15</f>
        <v>STWDA104</v>
      </c>
      <c r="C181" s="239" t="s">
        <v>16547</v>
      </c>
      <c r="E181" s="301" t="s">
        <v>683</v>
      </c>
      <c r="F181" s="307" t="str">
        <f>IF(ISBLANK('7D'!AB15),"##BLANK",'7D'!AB15)</f>
        <v>##BLANK</v>
      </c>
    </row>
    <row r="182" spans="2:6">
      <c r="B182" s="309" t="str">
        <f>'7D'!CM15</f>
        <v>STWDA105</v>
      </c>
      <c r="C182" s="239" t="s">
        <v>16548</v>
      </c>
      <c r="E182" s="301" t="s">
        <v>683</v>
      </c>
      <c r="F182" s="307" t="str">
        <f>IF(ISBLANK('7D'!AC15),"##BLANK",'7D'!AC15)</f>
        <v>##BLANK</v>
      </c>
    </row>
    <row r="183" spans="2:6">
      <c r="B183" s="309" t="str">
        <f>'7D'!CN15</f>
        <v>STWDA106</v>
      </c>
      <c r="C183" s="239" t="s">
        <v>16549</v>
      </c>
      <c r="E183" s="301" t="s">
        <v>683</v>
      </c>
      <c r="F183" s="307">
        <f>IF(ISBLANK('7D'!AD15),"##BLANK",'7D'!AD15)</f>
        <v>0</v>
      </c>
    </row>
    <row r="184" spans="2:6">
      <c r="B184" s="309" t="str">
        <f>'7D'!BO16</f>
        <v>STWD121</v>
      </c>
      <c r="C184" s="239" t="s">
        <v>16550</v>
      </c>
      <c r="E184" s="301" t="s">
        <v>683</v>
      </c>
      <c r="F184" s="307">
        <f>IF(ISBLANK('7D'!E16),"##BLANK",'7D'!E16)</f>
        <v>0</v>
      </c>
    </row>
    <row r="185" spans="2:6">
      <c r="B185" s="309" t="str">
        <f>'7D'!BP16</f>
        <v>STWD122</v>
      </c>
      <c r="C185" s="239" t="s">
        <v>16551</v>
      </c>
      <c r="E185" s="301" t="s">
        <v>683</v>
      </c>
      <c r="F185" s="307">
        <f>IF(ISBLANK('7D'!F16),"##BLANK",'7D'!F16)</f>
        <v>0</v>
      </c>
    </row>
    <row r="186" spans="2:6">
      <c r="B186" s="309" t="str">
        <f>'7D'!BQ16</f>
        <v>STWD123</v>
      </c>
      <c r="C186" s="239" t="s">
        <v>16552</v>
      </c>
      <c r="E186" s="301" t="s">
        <v>683</v>
      </c>
      <c r="F186" s="307">
        <f>IF(ISBLANK('7D'!G16),"##BLANK",'7D'!G16)</f>
        <v>0</v>
      </c>
    </row>
    <row r="187" spans="2:6">
      <c r="B187" s="309" t="str">
        <f>'7D'!BR16</f>
        <v>STWD124</v>
      </c>
      <c r="C187" s="239" t="s">
        <v>16553</v>
      </c>
      <c r="E187" s="301" t="s">
        <v>683</v>
      </c>
      <c r="F187" s="307">
        <f>IF(ISBLANK('7D'!H16),"##BLANK",'7D'!H16)</f>
        <v>0</v>
      </c>
    </row>
    <row r="188" spans="2:6">
      <c r="B188" s="309" t="str">
        <f>'7D'!BS16</f>
        <v>STWD125</v>
      </c>
      <c r="C188" s="239" t="s">
        <v>16554</v>
      </c>
      <c r="E188" s="301" t="s">
        <v>683</v>
      </c>
      <c r="F188" s="307">
        <f>IF(ISBLANK('7D'!I16),"##BLANK",'7D'!I16)</f>
        <v>0</v>
      </c>
    </row>
    <row r="189" spans="2:6">
      <c r="B189" s="309" t="str">
        <f>'7D'!BT16</f>
        <v>STWD126</v>
      </c>
      <c r="C189" s="239" t="s">
        <v>16555</v>
      </c>
      <c r="E189" s="301" t="s">
        <v>683</v>
      </c>
      <c r="F189" s="307">
        <f>IF(ISBLANK('7D'!J16),"##BLANK",'7D'!J16)</f>
        <v>0</v>
      </c>
    </row>
    <row r="190" spans="2:6">
      <c r="B190" s="309" t="str">
        <f>'7D'!BU16</f>
        <v>STWD127</v>
      </c>
      <c r="C190" s="239" t="s">
        <v>16556</v>
      </c>
      <c r="E190" s="301" t="s">
        <v>683</v>
      </c>
      <c r="F190" s="307">
        <f>IF(ISBLANK('7D'!K16),"##BLANK",'7D'!K16)</f>
        <v>0</v>
      </c>
    </row>
    <row r="191" spans="2:6">
      <c r="B191" s="309" t="str">
        <f>'7D'!BV16</f>
        <v>STWD128</v>
      </c>
      <c r="C191" s="239" t="s">
        <v>16557</v>
      </c>
      <c r="E191" s="301" t="s">
        <v>683</v>
      </c>
      <c r="F191" s="307">
        <f>IF(ISBLANK('7D'!L16),"##BLANK",'7D'!L16)</f>
        <v>0</v>
      </c>
    </row>
    <row r="192" spans="2:6">
      <c r="B192" s="309" t="str">
        <f>'7D'!BX16</f>
        <v>STWDP121</v>
      </c>
      <c r="C192" s="239" t="s">
        <v>16558</v>
      </c>
      <c r="E192" s="301" t="s">
        <v>683</v>
      </c>
      <c r="F192" s="307">
        <f>IF(ISBLANK('7D'!N16),"##BLANK",'7D'!N16)</f>
        <v>0</v>
      </c>
    </row>
    <row r="193" spans="2:6">
      <c r="B193" s="309" t="str">
        <f>'7D'!BY16</f>
        <v>STWDP122</v>
      </c>
      <c r="C193" s="239" t="s">
        <v>16559</v>
      </c>
      <c r="E193" s="301" t="s">
        <v>683</v>
      </c>
      <c r="F193" s="307">
        <f>IF(ISBLANK('7D'!O16),"##BLANK",'7D'!O16)</f>
        <v>0</v>
      </c>
    </row>
    <row r="194" spans="2:6">
      <c r="B194" s="309" t="str">
        <f>'7D'!BZ16</f>
        <v>STWDP123</v>
      </c>
      <c r="C194" s="239" t="s">
        <v>16560</v>
      </c>
      <c r="E194" s="301" t="s">
        <v>683</v>
      </c>
      <c r="F194" s="307">
        <f>IF(ISBLANK('7D'!P16),"##BLANK",'7D'!P16)</f>
        <v>0</v>
      </c>
    </row>
    <row r="195" spans="2:6">
      <c r="B195" s="309" t="str">
        <f>'7D'!CA16</f>
        <v>STWDP124</v>
      </c>
      <c r="C195" s="239" t="s">
        <v>16561</v>
      </c>
      <c r="E195" s="301" t="s">
        <v>683</v>
      </c>
      <c r="F195" s="307">
        <f>IF(ISBLANK('7D'!Q16),"##BLANK",'7D'!Q16)</f>
        <v>0</v>
      </c>
    </row>
    <row r="196" spans="2:6">
      <c r="B196" s="309" t="str">
        <f>'7D'!CB16</f>
        <v>STWDP125</v>
      </c>
      <c r="C196" s="239" t="s">
        <v>16562</v>
      </c>
      <c r="E196" s="301" t="s">
        <v>683</v>
      </c>
      <c r="F196" s="307">
        <f>IF(ISBLANK('7D'!R16),"##BLANK",'7D'!R16)</f>
        <v>0</v>
      </c>
    </row>
    <row r="197" spans="2:6">
      <c r="B197" s="309" t="str">
        <f>'7D'!CC16</f>
        <v>STWDB121</v>
      </c>
      <c r="C197" s="239" t="s">
        <v>16563</v>
      </c>
      <c r="E197" s="301" t="s">
        <v>683</v>
      </c>
      <c r="F197" s="307">
        <f>IF(ISBLANK('7D'!S16),"##BLANK",'7D'!S16)</f>
        <v>0</v>
      </c>
    </row>
    <row r="198" spans="2:6">
      <c r="B198" s="309" t="str">
        <f>'7D'!CD16</f>
        <v>STWDB122</v>
      </c>
      <c r="C198" s="239" t="s">
        <v>16564</v>
      </c>
      <c r="E198" s="301" t="s">
        <v>683</v>
      </c>
      <c r="F198" s="307">
        <f>IF(ISBLANK('7D'!T16),"##BLANK",'7D'!T16)</f>
        <v>0</v>
      </c>
    </row>
    <row r="199" spans="2:6">
      <c r="B199" s="309" t="str">
        <f>'7D'!CE16</f>
        <v>STWDB123</v>
      </c>
      <c r="C199" s="239" t="s">
        <v>16565</v>
      </c>
      <c r="E199" s="301" t="s">
        <v>683</v>
      </c>
      <c r="F199" s="307">
        <f>IF(ISBLANK('7D'!U16),"##BLANK",'7D'!U16)</f>
        <v>0</v>
      </c>
    </row>
    <row r="200" spans="2:6">
      <c r="B200" s="309" t="str">
        <f>'7D'!CF16</f>
        <v>STWDB124</v>
      </c>
      <c r="C200" s="239" t="s">
        <v>16566</v>
      </c>
      <c r="E200" s="301" t="s">
        <v>683</v>
      </c>
      <c r="F200" s="307">
        <f>IF(ISBLANK('7D'!V16),"##BLANK",'7D'!V16)</f>
        <v>0</v>
      </c>
    </row>
    <row r="201" spans="2:6">
      <c r="B201" s="309" t="str">
        <f>'7D'!CG16</f>
        <v>STWDB125</v>
      </c>
      <c r="C201" s="239" t="s">
        <v>16567</v>
      </c>
      <c r="E201" s="301" t="s">
        <v>683</v>
      </c>
      <c r="F201" s="307">
        <f>IF(ISBLANK('7D'!W16),"##BLANK",'7D'!W16)</f>
        <v>0</v>
      </c>
    </row>
    <row r="202" spans="2:6">
      <c r="B202" s="309" t="str">
        <f>'7D'!CH16</f>
        <v>STWDB126</v>
      </c>
      <c r="C202" s="239" t="s">
        <v>16568</v>
      </c>
      <c r="E202" s="301" t="s">
        <v>683</v>
      </c>
      <c r="F202" s="307">
        <f>IF(ISBLANK('7D'!X16),"##BLANK",'7D'!X16)</f>
        <v>0</v>
      </c>
    </row>
    <row r="203" spans="2:6">
      <c r="B203" s="309" t="str">
        <f>'7D'!CI16</f>
        <v>STWDA121</v>
      </c>
      <c r="C203" s="239" t="s">
        <v>16569</v>
      </c>
      <c r="E203" s="301" t="s">
        <v>683</v>
      </c>
      <c r="F203" s="307">
        <f>IF(ISBLANK('7D'!Y16),"##BLANK",'7D'!Y16)</f>
        <v>0</v>
      </c>
    </row>
    <row r="204" spans="2:6">
      <c r="B204" s="309" t="str">
        <f>'7D'!CJ16</f>
        <v>STWDA122</v>
      </c>
      <c r="C204" s="239" t="s">
        <v>16570</v>
      </c>
      <c r="E204" s="301" t="s">
        <v>683</v>
      </c>
      <c r="F204" s="307">
        <f>IF(ISBLANK('7D'!Z16),"##BLANK",'7D'!Z16)</f>
        <v>0</v>
      </c>
    </row>
    <row r="205" spans="2:6">
      <c r="B205" s="309" t="str">
        <f>'7D'!CK16</f>
        <v>STWDA123</v>
      </c>
      <c r="C205" s="239" t="s">
        <v>16571</v>
      </c>
      <c r="E205" s="301" t="s">
        <v>683</v>
      </c>
      <c r="F205" s="307">
        <f>IF(ISBLANK('7D'!AA16),"##BLANK",'7D'!AA16)</f>
        <v>0</v>
      </c>
    </row>
    <row r="206" spans="2:6">
      <c r="B206" s="309" t="str">
        <f>'7D'!CL16</f>
        <v>STWDA124</v>
      </c>
      <c r="C206" s="239" t="s">
        <v>16572</v>
      </c>
      <c r="E206" s="301" t="s">
        <v>683</v>
      </c>
      <c r="F206" s="307">
        <f>IF(ISBLANK('7D'!AB16),"##BLANK",'7D'!AB16)</f>
        <v>0</v>
      </c>
    </row>
    <row r="207" spans="2:6">
      <c r="B207" s="309" t="str">
        <f>'7D'!CM16</f>
        <v>STWDA125</v>
      </c>
      <c r="C207" s="239" t="s">
        <v>16573</v>
      </c>
      <c r="E207" s="301" t="s">
        <v>683</v>
      </c>
      <c r="F207" s="307">
        <f>IF(ISBLANK('7D'!AC16),"##BLANK",'7D'!AC16)</f>
        <v>0</v>
      </c>
    </row>
    <row r="208" spans="2:6">
      <c r="B208" s="309" t="str">
        <f>'7D'!CN16</f>
        <v>STWDA126</v>
      </c>
      <c r="C208" s="239" t="s">
        <v>16574</v>
      </c>
      <c r="E208" s="301" t="s">
        <v>683</v>
      </c>
      <c r="F208" s="307">
        <f>IF(ISBLANK('7D'!AD16),"##BLANK",'7D'!AD16)</f>
        <v>0</v>
      </c>
    </row>
    <row r="209" spans="2:6">
      <c r="B209" s="309" t="str">
        <f>'7D'!BV17</f>
        <v>STWD130</v>
      </c>
      <c r="C209" s="239" t="s">
        <v>16575</v>
      </c>
      <c r="E209" s="301" t="s">
        <v>683</v>
      </c>
      <c r="F209" s="307" t="str">
        <f>IF(ISBLANK('7D'!L17),"##BLANK",'7D'!L17)</f>
        <v>##BLANK</v>
      </c>
    </row>
    <row r="210" spans="2:6">
      <c r="B210" s="239" t="str">
        <f>'7D'!BO20</f>
        <v>STWC001</v>
      </c>
      <c r="C210" s="239" t="s">
        <v>16576</v>
      </c>
      <c r="E210" s="301" t="s">
        <v>683</v>
      </c>
      <c r="F210" s="307" t="str">
        <f>IF(ISBLANK('7D'!E20),"##BLANK",'7D'!E20)</f>
        <v>##BLANK</v>
      </c>
    </row>
    <row r="211" spans="2:6">
      <c r="B211" s="239" t="str">
        <f>'7D'!BP20</f>
        <v>STWC002</v>
      </c>
      <c r="C211" s="239" t="s">
        <v>16576</v>
      </c>
      <c r="E211" s="301" t="s">
        <v>683</v>
      </c>
      <c r="F211" s="307" t="str">
        <f>IF(ISBLANK('7D'!F20),"##BLANK",'7D'!F20)</f>
        <v>##BLANK</v>
      </c>
    </row>
    <row r="212" spans="2:6">
      <c r="B212" s="239" t="str">
        <f>'7D'!BQ20</f>
        <v>STWC003</v>
      </c>
      <c r="C212" s="239" t="s">
        <v>16576</v>
      </c>
      <c r="E212" s="301" t="s">
        <v>683</v>
      </c>
      <c r="F212" s="307" t="str">
        <f>IF(ISBLANK('7D'!G20),"##BLANK",'7D'!G20)</f>
        <v>##BLANK</v>
      </c>
    </row>
    <row r="213" spans="2:6">
      <c r="B213" s="239" t="str">
        <f>'7D'!BR20</f>
        <v>STWC004</v>
      </c>
      <c r="C213" s="239" t="s">
        <v>16576</v>
      </c>
      <c r="E213" s="301" t="s">
        <v>683</v>
      </c>
      <c r="F213" s="307" t="str">
        <f>IF(ISBLANK('7D'!H20),"##BLANK",'7D'!H20)</f>
        <v>##BLANK</v>
      </c>
    </row>
    <row r="214" spans="2:6">
      <c r="B214" s="239" t="str">
        <f>'7D'!BS20</f>
        <v>STWC005</v>
      </c>
      <c r="C214" s="239" t="s">
        <v>16576</v>
      </c>
      <c r="E214" s="301" t="s">
        <v>683</v>
      </c>
      <c r="F214" s="307" t="str">
        <f>IF(ISBLANK('7D'!I20),"##BLANK",'7D'!I20)</f>
        <v>##BLANK</v>
      </c>
    </row>
    <row r="215" spans="2:6">
      <c r="B215" s="239" t="str">
        <f>'7D'!BT20</f>
        <v>STWC006</v>
      </c>
      <c r="C215" s="239" t="s">
        <v>16576</v>
      </c>
      <c r="E215" s="301" t="s">
        <v>683</v>
      </c>
      <c r="F215" s="307" t="str">
        <f>IF(ISBLANK('7D'!J20),"##BLANK",'7D'!J20)</f>
        <v>##BLANK</v>
      </c>
    </row>
    <row r="216" spans="2:6">
      <c r="B216" s="239" t="str">
        <f>'7D'!BU20</f>
        <v>STWC007</v>
      </c>
      <c r="C216" s="239" t="s">
        <v>16576</v>
      </c>
      <c r="E216" s="301" t="s">
        <v>683</v>
      </c>
      <c r="F216" s="307" t="str">
        <f>IF(ISBLANK('7D'!K20),"##BLANK",'7D'!K20)</f>
        <v>##BLANK</v>
      </c>
    </row>
    <row r="217" spans="2:6">
      <c r="B217" s="309" t="str">
        <f>'7D'!BV20</f>
        <v>STWC108</v>
      </c>
      <c r="C217" s="239" t="s">
        <v>16577</v>
      </c>
      <c r="E217" s="301" t="s">
        <v>683</v>
      </c>
      <c r="F217" s="307">
        <f>IF(ISBLANK('7D'!L20),"##BLANK",'7D'!L20)</f>
        <v>0</v>
      </c>
    </row>
    <row r="218" spans="2:6">
      <c r="B218" s="239" t="str">
        <f>'7D'!BX20</f>
        <v>STWCP001</v>
      </c>
      <c r="C218" s="239" t="s">
        <v>16578</v>
      </c>
      <c r="E218" s="301" t="s">
        <v>683</v>
      </c>
      <c r="F218" s="307" t="str">
        <f>IF(ISBLANK('7D'!N20),"##BLANK",'7D'!N20)</f>
        <v>##BLANK</v>
      </c>
    </row>
    <row r="219" spans="2:6">
      <c r="B219" s="239" t="str">
        <f>'7D'!BY20</f>
        <v>STWCP002</v>
      </c>
      <c r="C219" s="239" t="s">
        <v>16579</v>
      </c>
      <c r="E219" s="301" t="s">
        <v>683</v>
      </c>
      <c r="F219" s="307" t="str">
        <f>IF(ISBLANK('7D'!O20),"##BLANK",'7D'!O20)</f>
        <v>##BLANK</v>
      </c>
    </row>
    <row r="220" spans="2:6">
      <c r="B220" s="239" t="str">
        <f>'7D'!BZ20</f>
        <v>STWCP003</v>
      </c>
      <c r="C220" s="239" t="s">
        <v>16580</v>
      </c>
      <c r="E220" s="301" t="s">
        <v>683</v>
      </c>
      <c r="F220" s="307" t="str">
        <f>IF(ISBLANK('7D'!P20),"##BLANK",'7D'!P20)</f>
        <v>##BLANK</v>
      </c>
    </row>
    <row r="221" spans="2:6">
      <c r="B221" s="239" t="str">
        <f>'7D'!CA20</f>
        <v>STWCP004</v>
      </c>
      <c r="C221" s="239" t="s">
        <v>16581</v>
      </c>
      <c r="E221" s="301" t="s">
        <v>683</v>
      </c>
      <c r="F221" s="307" t="str">
        <f>IF(ISBLANK('7D'!Q20),"##BLANK",'7D'!Q20)</f>
        <v>##BLANK</v>
      </c>
    </row>
    <row r="222" spans="2:6">
      <c r="B222" s="309" t="str">
        <f>'7D'!CB20</f>
        <v>STWCP005</v>
      </c>
      <c r="C222" s="239" t="s">
        <v>16582</v>
      </c>
      <c r="E222" s="301" t="s">
        <v>683</v>
      </c>
      <c r="F222" s="307">
        <f>IF(ISBLANK('7D'!R20),"##BLANK",'7D'!R20)</f>
        <v>0</v>
      </c>
    </row>
    <row r="223" spans="2:6">
      <c r="B223" s="239" t="str">
        <f>'7D'!CC20</f>
        <v>STWCB001</v>
      </c>
      <c r="C223" s="239" t="s">
        <v>16583</v>
      </c>
      <c r="E223" s="301" t="s">
        <v>683</v>
      </c>
      <c r="F223" s="307" t="str">
        <f>IF(ISBLANK('7D'!S20),"##BLANK",'7D'!S20)</f>
        <v>##BLANK</v>
      </c>
    </row>
    <row r="224" spans="2:6">
      <c r="B224" s="239" t="str">
        <f>'7D'!CD20</f>
        <v>STWCB002</v>
      </c>
      <c r="C224" s="239" t="s">
        <v>16584</v>
      </c>
      <c r="E224" s="301" t="s">
        <v>683</v>
      </c>
      <c r="F224" s="307" t="str">
        <f>IF(ISBLANK('7D'!T20),"##BLANK",'7D'!T20)</f>
        <v>##BLANK</v>
      </c>
    </row>
    <row r="225" spans="2:6">
      <c r="B225" s="239" t="str">
        <f>'7D'!CE20</f>
        <v>STWCB003</v>
      </c>
      <c r="C225" s="239" t="s">
        <v>16585</v>
      </c>
      <c r="E225" s="301" t="s">
        <v>683</v>
      </c>
      <c r="F225" s="307" t="str">
        <f>IF(ISBLANK('7D'!U20),"##BLANK",'7D'!U20)</f>
        <v>##BLANK</v>
      </c>
    </row>
    <row r="226" spans="2:6">
      <c r="B226" s="239" t="str">
        <f>'7D'!CF20</f>
        <v>STWCB004</v>
      </c>
      <c r="C226" s="239" t="s">
        <v>16586</v>
      </c>
      <c r="E226" s="301" t="s">
        <v>683</v>
      </c>
      <c r="F226" s="307" t="str">
        <f>IF(ISBLANK('7D'!V20),"##BLANK",'7D'!V20)</f>
        <v>##BLANK</v>
      </c>
    </row>
    <row r="227" spans="2:6">
      <c r="B227" s="239" t="str">
        <f>'7D'!CG20</f>
        <v>STWCB005</v>
      </c>
      <c r="C227" s="239" t="s">
        <v>16587</v>
      </c>
      <c r="E227" s="301" t="s">
        <v>683</v>
      </c>
      <c r="F227" s="307" t="str">
        <f>IF(ISBLANK('7D'!W20),"##BLANK",'7D'!W20)</f>
        <v>##BLANK</v>
      </c>
    </row>
    <row r="228" spans="2:6">
      <c r="B228" s="309" t="str">
        <f>'7D'!CH20</f>
        <v>STWCB006</v>
      </c>
      <c r="C228" s="239" t="s">
        <v>16588</v>
      </c>
      <c r="E228" s="301" t="s">
        <v>683</v>
      </c>
      <c r="F228" s="307">
        <f>IF(ISBLANK('7D'!X20),"##BLANK",'7D'!X20)</f>
        <v>0</v>
      </c>
    </row>
    <row r="229" spans="2:6">
      <c r="B229" s="239" t="str">
        <f>'7D'!CI20</f>
        <v>STWCA001</v>
      </c>
      <c r="C229" s="239" t="s">
        <v>16589</v>
      </c>
      <c r="E229" s="301" t="s">
        <v>683</v>
      </c>
      <c r="F229" s="307" t="str">
        <f>IF(ISBLANK('7D'!Y20),"##BLANK",'7D'!Y20)</f>
        <v>##BLANK</v>
      </c>
    </row>
    <row r="230" spans="2:6">
      <c r="B230" s="239" t="str">
        <f>'7D'!CJ20</f>
        <v>STWCA002</v>
      </c>
      <c r="C230" s="239" t="s">
        <v>16590</v>
      </c>
      <c r="E230" s="301" t="s">
        <v>683</v>
      </c>
      <c r="F230" s="307" t="str">
        <f>IF(ISBLANK('7D'!Z20),"##BLANK",'7D'!Z20)</f>
        <v>##BLANK</v>
      </c>
    </row>
    <row r="231" spans="2:6">
      <c r="B231" s="239" t="str">
        <f>'7D'!CK20</f>
        <v>STWCA003</v>
      </c>
      <c r="C231" s="239" t="s">
        <v>16591</v>
      </c>
      <c r="E231" s="301" t="s">
        <v>683</v>
      </c>
      <c r="F231" s="307" t="str">
        <f>IF(ISBLANK('7D'!AA20),"##BLANK",'7D'!AA20)</f>
        <v>##BLANK</v>
      </c>
    </row>
    <row r="232" spans="2:6">
      <c r="B232" s="239" t="str">
        <f>'7D'!CL20</f>
        <v>STWCA004</v>
      </c>
      <c r="C232" s="239" t="s">
        <v>16592</v>
      </c>
      <c r="E232" s="301" t="s">
        <v>683</v>
      </c>
      <c r="F232" s="307" t="str">
        <f>IF(ISBLANK('7D'!AB20),"##BLANK",'7D'!AB20)</f>
        <v>##BLANK</v>
      </c>
    </row>
    <row r="233" spans="2:6">
      <c r="B233" s="239" t="str">
        <f>'7D'!CM20</f>
        <v>STWCA005</v>
      </c>
      <c r="C233" s="239" t="s">
        <v>16593</v>
      </c>
      <c r="E233" s="301" t="s">
        <v>683</v>
      </c>
      <c r="F233" s="307" t="str">
        <f>IF(ISBLANK('7D'!AC20),"##BLANK",'7D'!AC20)</f>
        <v>##BLANK</v>
      </c>
    </row>
    <row r="234" spans="2:6">
      <c r="B234" s="309" t="str">
        <f>'7D'!CN20</f>
        <v>STWCA006</v>
      </c>
      <c r="C234" s="239" t="s">
        <v>16594</v>
      </c>
      <c r="E234" s="301" t="s">
        <v>683</v>
      </c>
      <c r="F234" s="307">
        <f>IF(ISBLANK('7D'!AD20),"##BLANK",'7D'!AD20)</f>
        <v>0</v>
      </c>
    </row>
    <row r="235" spans="2:6">
      <c r="B235" s="239" t="str">
        <f>'7D'!BO21</f>
        <v>STWC015</v>
      </c>
      <c r="C235" s="239" t="s">
        <v>16595</v>
      </c>
      <c r="E235" s="301" t="s">
        <v>683</v>
      </c>
      <c r="F235" s="307" t="str">
        <f>IF(ISBLANK('7D'!E21),"##BLANK",'7D'!E21)</f>
        <v>##BLANK</v>
      </c>
    </row>
    <row r="236" spans="2:6">
      <c r="B236" s="239" t="str">
        <f>'7D'!BP21</f>
        <v>STWC016</v>
      </c>
      <c r="C236" s="239" t="s">
        <v>16595</v>
      </c>
      <c r="E236" s="301" t="s">
        <v>683</v>
      </c>
      <c r="F236" s="307" t="str">
        <f>IF(ISBLANK('7D'!F21),"##BLANK",'7D'!F21)</f>
        <v>##BLANK</v>
      </c>
    </row>
    <row r="237" spans="2:6">
      <c r="B237" s="239" t="str">
        <f>'7D'!BQ21</f>
        <v>STWC017</v>
      </c>
      <c r="C237" s="239" t="s">
        <v>16595</v>
      </c>
      <c r="E237" s="301" t="s">
        <v>683</v>
      </c>
      <c r="F237" s="307" t="str">
        <f>IF(ISBLANK('7D'!G21),"##BLANK",'7D'!G21)</f>
        <v>##BLANK</v>
      </c>
    </row>
    <row r="238" spans="2:6">
      <c r="B238" s="239" t="str">
        <f>'7D'!BR21</f>
        <v>STWC018</v>
      </c>
      <c r="C238" s="239" t="s">
        <v>16595</v>
      </c>
      <c r="E238" s="301" t="s">
        <v>683</v>
      </c>
      <c r="F238" s="307" t="str">
        <f>IF(ISBLANK('7D'!H21),"##BLANK",'7D'!H21)</f>
        <v>##BLANK</v>
      </c>
    </row>
    <row r="239" spans="2:6">
      <c r="B239" s="239" t="str">
        <f>'7D'!BS21</f>
        <v>STWC019</v>
      </c>
      <c r="C239" s="239" t="s">
        <v>16595</v>
      </c>
      <c r="E239" s="301" t="s">
        <v>683</v>
      </c>
      <c r="F239" s="307" t="str">
        <f>IF(ISBLANK('7D'!I21),"##BLANK",'7D'!I21)</f>
        <v>##BLANK</v>
      </c>
    </row>
    <row r="240" spans="2:6">
      <c r="B240" s="239" t="str">
        <f>'7D'!BT21</f>
        <v>STWC020</v>
      </c>
      <c r="C240" s="239" t="s">
        <v>16595</v>
      </c>
      <c r="E240" s="301" t="s">
        <v>683</v>
      </c>
      <c r="F240" s="307" t="str">
        <f>IF(ISBLANK('7D'!J21),"##BLANK",'7D'!J21)</f>
        <v>##BLANK</v>
      </c>
    </row>
    <row r="241" spans="2:6">
      <c r="B241" s="239" t="str">
        <f>'7D'!BU21</f>
        <v>STWC021</v>
      </c>
      <c r="C241" s="239" t="s">
        <v>16595</v>
      </c>
      <c r="E241" s="301" t="s">
        <v>683</v>
      </c>
      <c r="F241" s="307" t="str">
        <f>IF(ISBLANK('7D'!K21),"##BLANK",'7D'!K21)</f>
        <v>##BLANK</v>
      </c>
    </row>
    <row r="242" spans="2:6">
      <c r="B242" s="309" t="str">
        <f>'7D'!BV21</f>
        <v>STWC109</v>
      </c>
      <c r="C242" s="239" t="s">
        <v>16596</v>
      </c>
      <c r="E242" s="301" t="s">
        <v>683</v>
      </c>
      <c r="F242" s="307">
        <f>IF(ISBLANK('7D'!L21),"##BLANK",'7D'!L21)</f>
        <v>0</v>
      </c>
    </row>
    <row r="243" spans="2:6">
      <c r="B243" s="239" t="str">
        <f>'7D'!BX21</f>
        <v>STWCP015</v>
      </c>
      <c r="C243" s="239" t="s">
        <v>16597</v>
      </c>
      <c r="E243" s="301" t="s">
        <v>683</v>
      </c>
      <c r="F243" s="307" t="str">
        <f>IF(ISBLANK('7D'!N21),"##BLANK",'7D'!N21)</f>
        <v>##BLANK</v>
      </c>
    </row>
    <row r="244" spans="2:6">
      <c r="B244" s="239" t="str">
        <f>'7D'!BY21</f>
        <v>STWCP016</v>
      </c>
      <c r="C244" s="239" t="s">
        <v>16598</v>
      </c>
      <c r="E244" s="301" t="s">
        <v>683</v>
      </c>
      <c r="F244" s="307" t="str">
        <f>IF(ISBLANK('7D'!O21),"##BLANK",'7D'!O21)</f>
        <v>##BLANK</v>
      </c>
    </row>
    <row r="245" spans="2:6">
      <c r="B245" s="239" t="str">
        <f>'7D'!BZ21</f>
        <v>STWCP017</v>
      </c>
      <c r="C245" s="239" t="s">
        <v>16599</v>
      </c>
      <c r="E245" s="301" t="s">
        <v>683</v>
      </c>
      <c r="F245" s="307" t="str">
        <f>IF(ISBLANK('7D'!P21),"##BLANK",'7D'!P21)</f>
        <v>##BLANK</v>
      </c>
    </row>
    <row r="246" spans="2:6">
      <c r="B246" s="239" t="str">
        <f>'7D'!CA21</f>
        <v>STWCP018</v>
      </c>
      <c r="C246" s="239" t="s">
        <v>16600</v>
      </c>
      <c r="E246" s="301" t="s">
        <v>683</v>
      </c>
      <c r="F246" s="307" t="str">
        <f>IF(ISBLANK('7D'!Q21),"##BLANK",'7D'!Q21)</f>
        <v>##BLANK</v>
      </c>
    </row>
    <row r="247" spans="2:6">
      <c r="B247" s="309" t="str">
        <f>'7D'!CB21</f>
        <v>STWCP019</v>
      </c>
      <c r="C247" s="239" t="s">
        <v>16601</v>
      </c>
      <c r="E247" s="301" t="s">
        <v>683</v>
      </c>
      <c r="F247" s="307">
        <f>IF(ISBLANK('7D'!R21),"##BLANK",'7D'!R21)</f>
        <v>0</v>
      </c>
    </row>
    <row r="248" spans="2:6">
      <c r="B248" s="239" t="str">
        <f>'7D'!CC21</f>
        <v>STWCB015</v>
      </c>
      <c r="C248" s="239" t="s">
        <v>16602</v>
      </c>
      <c r="E248" s="301" t="s">
        <v>683</v>
      </c>
      <c r="F248" s="307" t="str">
        <f>IF(ISBLANK('7D'!S21),"##BLANK",'7D'!S21)</f>
        <v>##BLANK</v>
      </c>
    </row>
    <row r="249" spans="2:6">
      <c r="B249" s="239" t="str">
        <f>'7D'!CD21</f>
        <v>STWCB016</v>
      </c>
      <c r="C249" s="239" t="s">
        <v>16603</v>
      </c>
      <c r="E249" s="301" t="s">
        <v>683</v>
      </c>
      <c r="F249" s="307" t="str">
        <f>IF(ISBLANK('7D'!T21),"##BLANK",'7D'!T21)</f>
        <v>##BLANK</v>
      </c>
    </row>
    <row r="250" spans="2:6">
      <c r="B250" s="239" t="str">
        <f>'7D'!CE21</f>
        <v>STWCB017</v>
      </c>
      <c r="C250" s="239" t="s">
        <v>16604</v>
      </c>
      <c r="E250" s="301" t="s">
        <v>683</v>
      </c>
      <c r="F250" s="307" t="str">
        <f>IF(ISBLANK('7D'!U21),"##BLANK",'7D'!U21)</f>
        <v>##BLANK</v>
      </c>
    </row>
    <row r="251" spans="2:6">
      <c r="B251" s="239" t="str">
        <f>'7D'!CF21</f>
        <v>STWCB018</v>
      </c>
      <c r="C251" s="239" t="s">
        <v>16605</v>
      </c>
      <c r="E251" s="301" t="s">
        <v>683</v>
      </c>
      <c r="F251" s="307" t="str">
        <f>IF(ISBLANK('7D'!V21),"##BLANK",'7D'!V21)</f>
        <v>##BLANK</v>
      </c>
    </row>
    <row r="252" spans="2:6">
      <c r="B252" s="239" t="str">
        <f>'7D'!CG21</f>
        <v>STWCB019</v>
      </c>
      <c r="C252" s="239" t="s">
        <v>16606</v>
      </c>
      <c r="E252" s="301" t="s">
        <v>683</v>
      </c>
      <c r="F252" s="307" t="str">
        <f>IF(ISBLANK('7D'!W21),"##BLANK",'7D'!W21)</f>
        <v>##BLANK</v>
      </c>
    </row>
    <row r="253" spans="2:6">
      <c r="B253" s="309" t="str">
        <f>'7D'!CH21</f>
        <v>STWCB020</v>
      </c>
      <c r="C253" s="239" t="s">
        <v>16607</v>
      </c>
      <c r="E253" s="301" t="s">
        <v>683</v>
      </c>
      <c r="F253" s="307">
        <f>IF(ISBLANK('7D'!X21),"##BLANK",'7D'!X21)</f>
        <v>0</v>
      </c>
    </row>
    <row r="254" spans="2:6">
      <c r="B254" s="239" t="str">
        <f>'7D'!CI21</f>
        <v>STWCA015</v>
      </c>
      <c r="C254" s="239" t="s">
        <v>16608</v>
      </c>
      <c r="E254" s="301" t="s">
        <v>683</v>
      </c>
      <c r="F254" s="307" t="str">
        <f>IF(ISBLANK('7D'!Y21),"##BLANK",'7D'!Y21)</f>
        <v>##BLANK</v>
      </c>
    </row>
    <row r="255" spans="2:6">
      <c r="B255" s="239" t="str">
        <f>'7D'!CJ21</f>
        <v>STWCA016</v>
      </c>
      <c r="C255" s="239" t="s">
        <v>16609</v>
      </c>
      <c r="E255" s="301" t="s">
        <v>683</v>
      </c>
      <c r="F255" s="307" t="str">
        <f>IF(ISBLANK('7D'!Z21),"##BLANK",'7D'!Z21)</f>
        <v>##BLANK</v>
      </c>
    </row>
    <row r="256" spans="2:6">
      <c r="B256" s="239" t="str">
        <f>'7D'!CK21</f>
        <v>STWCA017</v>
      </c>
      <c r="C256" s="239" t="s">
        <v>16610</v>
      </c>
      <c r="E256" s="301" t="s">
        <v>683</v>
      </c>
      <c r="F256" s="307" t="str">
        <f>IF(ISBLANK('7D'!AA21),"##BLANK",'7D'!AA21)</f>
        <v>##BLANK</v>
      </c>
    </row>
    <row r="257" spans="2:6">
      <c r="B257" s="239" t="str">
        <f>'7D'!CL21</f>
        <v>STWCA018</v>
      </c>
      <c r="C257" s="239" t="s">
        <v>16611</v>
      </c>
      <c r="E257" s="301" t="s">
        <v>683</v>
      </c>
      <c r="F257" s="307" t="str">
        <f>IF(ISBLANK('7D'!AB21),"##BLANK",'7D'!AB21)</f>
        <v>##BLANK</v>
      </c>
    </row>
    <row r="258" spans="2:6">
      <c r="B258" s="239" t="str">
        <f>'7D'!CM21</f>
        <v>STWCA019</v>
      </c>
      <c r="C258" s="239" t="s">
        <v>16612</v>
      </c>
      <c r="E258" s="301" t="s">
        <v>683</v>
      </c>
      <c r="F258" s="307" t="str">
        <f>IF(ISBLANK('7D'!AC21),"##BLANK",'7D'!AC21)</f>
        <v>##BLANK</v>
      </c>
    </row>
    <row r="259" spans="2:6">
      <c r="B259" s="309" t="str">
        <f>'7D'!CN21</f>
        <v>STWCA020</v>
      </c>
      <c r="C259" s="239" t="s">
        <v>16613</v>
      </c>
      <c r="E259" s="301" t="s">
        <v>683</v>
      </c>
      <c r="F259" s="307">
        <f>IF(ISBLANK('7D'!AD21),"##BLANK",'7D'!AD21)</f>
        <v>0</v>
      </c>
    </row>
    <row r="260" spans="2:6">
      <c r="B260" s="239" t="str">
        <f>'7D'!BO22</f>
        <v>STWC029</v>
      </c>
      <c r="C260" s="239" t="s">
        <v>16614</v>
      </c>
      <c r="E260" s="301" t="s">
        <v>683</v>
      </c>
      <c r="F260" s="307" t="str">
        <f>IF(ISBLANK('7D'!E22),"##BLANK",'7D'!E22)</f>
        <v>##BLANK</v>
      </c>
    </row>
    <row r="261" spans="2:6">
      <c r="B261" s="239" t="str">
        <f>'7D'!BP22</f>
        <v>STWC030</v>
      </c>
      <c r="C261" s="239" t="s">
        <v>16614</v>
      </c>
      <c r="E261" s="301" t="s">
        <v>683</v>
      </c>
      <c r="F261" s="307" t="str">
        <f>IF(ISBLANK('7D'!F22),"##BLANK",'7D'!F22)</f>
        <v>##BLANK</v>
      </c>
    </row>
    <row r="262" spans="2:6">
      <c r="B262" s="239" t="str">
        <f>'7D'!BQ22</f>
        <v>STWC031</v>
      </c>
      <c r="C262" s="239" t="s">
        <v>16614</v>
      </c>
      <c r="E262" s="301" t="s">
        <v>683</v>
      </c>
      <c r="F262" s="307" t="str">
        <f>IF(ISBLANK('7D'!G22),"##BLANK",'7D'!G22)</f>
        <v>##BLANK</v>
      </c>
    </row>
    <row r="263" spans="2:6">
      <c r="B263" s="239" t="str">
        <f>'7D'!BR22</f>
        <v>STWC032</v>
      </c>
      <c r="C263" s="239" t="s">
        <v>16614</v>
      </c>
      <c r="E263" s="301" t="s">
        <v>683</v>
      </c>
      <c r="F263" s="307" t="str">
        <f>IF(ISBLANK('7D'!H22),"##BLANK",'7D'!H22)</f>
        <v>##BLANK</v>
      </c>
    </row>
    <row r="264" spans="2:6">
      <c r="B264" s="239" t="str">
        <f>'7D'!BS22</f>
        <v>STWC033</v>
      </c>
      <c r="C264" s="239" t="s">
        <v>16614</v>
      </c>
      <c r="E264" s="301" t="s">
        <v>683</v>
      </c>
      <c r="F264" s="307" t="str">
        <f>IF(ISBLANK('7D'!I22),"##BLANK",'7D'!I22)</f>
        <v>##BLANK</v>
      </c>
    </row>
    <row r="265" spans="2:6">
      <c r="B265" s="239" t="str">
        <f>'7D'!BT22</f>
        <v>STWC034</v>
      </c>
      <c r="C265" s="239" t="s">
        <v>16614</v>
      </c>
      <c r="E265" s="301" t="s">
        <v>683</v>
      </c>
      <c r="F265" s="307" t="str">
        <f>IF(ISBLANK('7D'!J22),"##BLANK",'7D'!J22)</f>
        <v>##BLANK</v>
      </c>
    </row>
    <row r="266" spans="2:6">
      <c r="B266" s="239" t="str">
        <f>'7D'!BU22</f>
        <v>STWC035</v>
      </c>
      <c r="C266" s="239" t="s">
        <v>16614</v>
      </c>
      <c r="E266" s="301" t="s">
        <v>683</v>
      </c>
      <c r="F266" s="307" t="str">
        <f>IF(ISBLANK('7D'!K22),"##BLANK",'7D'!K22)</f>
        <v>##BLANK</v>
      </c>
    </row>
    <row r="267" spans="2:6">
      <c r="B267" s="309" t="str">
        <f>'7D'!BV22</f>
        <v>STWC110</v>
      </c>
      <c r="C267" s="239" t="s">
        <v>16615</v>
      </c>
      <c r="E267" s="301" t="s">
        <v>683</v>
      </c>
      <c r="F267" s="307">
        <f>IF(ISBLANK('7D'!L22),"##BLANK",'7D'!L22)</f>
        <v>0</v>
      </c>
    </row>
    <row r="268" spans="2:6">
      <c r="B268" s="239" t="str">
        <f>'7D'!BX22</f>
        <v>STWCP029</v>
      </c>
      <c r="C268" s="239" t="s">
        <v>16616</v>
      </c>
      <c r="E268" s="301" t="s">
        <v>683</v>
      </c>
      <c r="F268" s="307" t="str">
        <f>IF(ISBLANK('7D'!N22),"##BLANK",'7D'!N22)</f>
        <v>##BLANK</v>
      </c>
    </row>
    <row r="269" spans="2:6">
      <c r="B269" s="239" t="str">
        <f>'7D'!BY22</f>
        <v>STWCP030</v>
      </c>
      <c r="C269" s="239" t="s">
        <v>16617</v>
      </c>
      <c r="E269" s="301" t="s">
        <v>683</v>
      </c>
      <c r="F269" s="307" t="str">
        <f>IF(ISBLANK('7D'!O22),"##BLANK",'7D'!O22)</f>
        <v>##BLANK</v>
      </c>
    </row>
    <row r="270" spans="2:6">
      <c r="B270" s="239" t="str">
        <f>'7D'!BZ22</f>
        <v>STWCP031</v>
      </c>
      <c r="C270" s="239" t="s">
        <v>16618</v>
      </c>
      <c r="E270" s="301" t="s">
        <v>683</v>
      </c>
      <c r="F270" s="307" t="str">
        <f>IF(ISBLANK('7D'!P22),"##BLANK",'7D'!P22)</f>
        <v>##BLANK</v>
      </c>
    </row>
    <row r="271" spans="2:6">
      <c r="B271" s="239" t="str">
        <f>'7D'!CA22</f>
        <v>STWCP032</v>
      </c>
      <c r="C271" s="239" t="s">
        <v>16619</v>
      </c>
      <c r="E271" s="301" t="s">
        <v>683</v>
      </c>
      <c r="F271" s="307" t="str">
        <f>IF(ISBLANK('7D'!Q22),"##BLANK",'7D'!Q22)</f>
        <v>##BLANK</v>
      </c>
    </row>
    <row r="272" spans="2:6">
      <c r="B272" s="309" t="str">
        <f>'7D'!CB22</f>
        <v>STWCP033</v>
      </c>
      <c r="C272" s="239" t="s">
        <v>16620</v>
      </c>
      <c r="E272" s="301" t="s">
        <v>683</v>
      </c>
      <c r="F272" s="307">
        <f>IF(ISBLANK('7D'!R22),"##BLANK",'7D'!R22)</f>
        <v>0</v>
      </c>
    </row>
    <row r="273" spans="2:6">
      <c r="B273" s="239" t="str">
        <f>'7D'!CC22</f>
        <v>STWCB029</v>
      </c>
      <c r="C273" s="239" t="s">
        <v>16621</v>
      </c>
      <c r="E273" s="301" t="s">
        <v>683</v>
      </c>
      <c r="F273" s="307" t="str">
        <f>IF(ISBLANK('7D'!S22),"##BLANK",'7D'!S22)</f>
        <v>##BLANK</v>
      </c>
    </row>
    <row r="274" spans="2:6">
      <c r="B274" s="239" t="str">
        <f>'7D'!CD22</f>
        <v>STWCB030</v>
      </c>
      <c r="C274" s="239" t="s">
        <v>16622</v>
      </c>
      <c r="E274" s="301" t="s">
        <v>683</v>
      </c>
      <c r="F274" s="307" t="str">
        <f>IF(ISBLANK('7D'!T22),"##BLANK",'7D'!T22)</f>
        <v>##BLANK</v>
      </c>
    </row>
    <row r="275" spans="2:6">
      <c r="B275" s="239" t="str">
        <f>'7D'!CE22</f>
        <v>STWCB031</v>
      </c>
      <c r="C275" s="239" t="s">
        <v>16623</v>
      </c>
      <c r="E275" s="301" t="s">
        <v>683</v>
      </c>
      <c r="F275" s="307" t="str">
        <f>IF(ISBLANK('7D'!U22),"##BLANK",'7D'!U22)</f>
        <v>##BLANK</v>
      </c>
    </row>
    <row r="276" spans="2:6">
      <c r="B276" s="239" t="str">
        <f>'7D'!CF22</f>
        <v>STWCB032</v>
      </c>
      <c r="C276" s="239" t="s">
        <v>16624</v>
      </c>
      <c r="E276" s="301" t="s">
        <v>683</v>
      </c>
      <c r="F276" s="307" t="str">
        <f>IF(ISBLANK('7D'!V22),"##BLANK",'7D'!V22)</f>
        <v>##BLANK</v>
      </c>
    </row>
    <row r="277" spans="2:6">
      <c r="B277" s="239" t="str">
        <f>'7D'!CG22</f>
        <v>STWCB033</v>
      </c>
      <c r="C277" s="239" t="s">
        <v>16625</v>
      </c>
      <c r="E277" s="301" t="s">
        <v>683</v>
      </c>
      <c r="F277" s="307" t="str">
        <f>IF(ISBLANK('7D'!W22),"##BLANK",'7D'!W22)</f>
        <v>##BLANK</v>
      </c>
    </row>
    <row r="278" spans="2:6">
      <c r="B278" s="309" t="str">
        <f>'7D'!CH22</f>
        <v>STWCB034</v>
      </c>
      <c r="C278" s="239" t="s">
        <v>16626</v>
      </c>
      <c r="E278" s="301" t="s">
        <v>683</v>
      </c>
      <c r="F278" s="307">
        <f>IF(ISBLANK('7D'!X22),"##BLANK",'7D'!X22)</f>
        <v>0</v>
      </c>
    </row>
    <row r="279" spans="2:6">
      <c r="B279" s="239" t="str">
        <f>'7D'!CI22</f>
        <v>STWCA029</v>
      </c>
      <c r="C279" s="239" t="s">
        <v>16627</v>
      </c>
      <c r="E279" s="301" t="s">
        <v>683</v>
      </c>
      <c r="F279" s="307" t="str">
        <f>IF(ISBLANK('7D'!Y22),"##BLANK",'7D'!Y22)</f>
        <v>##BLANK</v>
      </c>
    </row>
    <row r="280" spans="2:6">
      <c r="B280" s="239" t="str">
        <f>'7D'!CJ22</f>
        <v>STWCA030</v>
      </c>
      <c r="C280" s="239" t="s">
        <v>16628</v>
      </c>
      <c r="E280" s="301" t="s">
        <v>683</v>
      </c>
      <c r="F280" s="307" t="str">
        <f>IF(ISBLANK('7D'!Z22),"##BLANK",'7D'!Z22)</f>
        <v>##BLANK</v>
      </c>
    </row>
    <row r="281" spans="2:6">
      <c r="B281" s="239" t="str">
        <f>'7D'!CK22</f>
        <v>STWCA031</v>
      </c>
      <c r="C281" s="239" t="s">
        <v>16629</v>
      </c>
      <c r="E281" s="301" t="s">
        <v>683</v>
      </c>
      <c r="F281" s="307" t="str">
        <f>IF(ISBLANK('7D'!AA22),"##BLANK",'7D'!AA22)</f>
        <v>##BLANK</v>
      </c>
    </row>
    <row r="282" spans="2:6">
      <c r="B282" s="239" t="str">
        <f>'7D'!CL22</f>
        <v>STWCA032</v>
      </c>
      <c r="C282" s="239" t="s">
        <v>16630</v>
      </c>
      <c r="E282" s="301" t="s">
        <v>683</v>
      </c>
      <c r="F282" s="307" t="str">
        <f>IF(ISBLANK('7D'!AB22),"##BLANK",'7D'!AB22)</f>
        <v>##BLANK</v>
      </c>
    </row>
    <row r="283" spans="2:6">
      <c r="B283" s="239" t="str">
        <f>'7D'!CM22</f>
        <v>STWCA033</v>
      </c>
      <c r="C283" s="239" t="s">
        <v>16631</v>
      </c>
      <c r="E283" s="301" t="s">
        <v>683</v>
      </c>
      <c r="F283" s="307" t="str">
        <f>IF(ISBLANK('7D'!AC22),"##BLANK",'7D'!AC22)</f>
        <v>##BLANK</v>
      </c>
    </row>
    <row r="284" spans="2:6">
      <c r="B284" s="309" t="str">
        <f>'7D'!CN22</f>
        <v>STWCA034</v>
      </c>
      <c r="C284" s="239" t="s">
        <v>16632</v>
      </c>
      <c r="E284" s="301" t="s">
        <v>683</v>
      </c>
      <c r="F284" s="307">
        <f>IF(ISBLANK('7D'!AD22),"##BLANK",'7D'!AD22)</f>
        <v>0</v>
      </c>
    </row>
    <row r="285" spans="2:6">
      <c r="B285" s="239" t="str">
        <f>'7D'!BO23</f>
        <v>STWC043</v>
      </c>
      <c r="C285" s="239" t="s">
        <v>16633</v>
      </c>
      <c r="E285" s="301" t="s">
        <v>683</v>
      </c>
      <c r="F285" s="307" t="str">
        <f>IF(ISBLANK('7D'!E23),"##BLANK",'7D'!E23)</f>
        <v>##BLANK</v>
      </c>
    </row>
    <row r="286" spans="2:6">
      <c r="B286" s="239" t="str">
        <f>'7D'!BP23</f>
        <v>STWC044</v>
      </c>
      <c r="C286" s="239" t="s">
        <v>16633</v>
      </c>
      <c r="E286" s="301" t="s">
        <v>683</v>
      </c>
      <c r="F286" s="307" t="str">
        <f>IF(ISBLANK('7D'!F23),"##BLANK",'7D'!F23)</f>
        <v>##BLANK</v>
      </c>
    </row>
    <row r="287" spans="2:6">
      <c r="B287" s="239" t="str">
        <f>'7D'!BQ23</f>
        <v>STWC045</v>
      </c>
      <c r="C287" s="239" t="s">
        <v>16633</v>
      </c>
      <c r="E287" s="301" t="s">
        <v>683</v>
      </c>
      <c r="F287" s="307" t="str">
        <f>IF(ISBLANK('7D'!G23),"##BLANK",'7D'!G23)</f>
        <v>##BLANK</v>
      </c>
    </row>
    <row r="288" spans="2:6">
      <c r="B288" s="239" t="str">
        <f>'7D'!BR23</f>
        <v>STWC046</v>
      </c>
      <c r="C288" s="239" t="s">
        <v>16633</v>
      </c>
      <c r="E288" s="301" t="s">
        <v>683</v>
      </c>
      <c r="F288" s="307" t="str">
        <f>IF(ISBLANK('7D'!H23),"##BLANK",'7D'!H23)</f>
        <v>##BLANK</v>
      </c>
    </row>
    <row r="289" spans="2:6">
      <c r="B289" s="239" t="str">
        <f>'7D'!BS23</f>
        <v>STWC047</v>
      </c>
      <c r="C289" s="239" t="s">
        <v>16633</v>
      </c>
      <c r="E289" s="301" t="s">
        <v>683</v>
      </c>
      <c r="F289" s="307" t="str">
        <f>IF(ISBLANK('7D'!I23),"##BLANK",'7D'!I23)</f>
        <v>##BLANK</v>
      </c>
    </row>
    <row r="290" spans="2:6">
      <c r="B290" s="239" t="str">
        <f>'7D'!BT23</f>
        <v>STWC048</v>
      </c>
      <c r="C290" s="239" t="s">
        <v>16633</v>
      </c>
      <c r="E290" s="301" t="s">
        <v>683</v>
      </c>
      <c r="F290" s="307" t="str">
        <f>IF(ISBLANK('7D'!J23),"##BLANK",'7D'!J23)</f>
        <v>##BLANK</v>
      </c>
    </row>
    <row r="291" spans="2:6">
      <c r="B291" s="239" t="str">
        <f>'7D'!BU23</f>
        <v>STWC049</v>
      </c>
      <c r="C291" s="239" t="s">
        <v>16633</v>
      </c>
      <c r="E291" s="301" t="s">
        <v>683</v>
      </c>
      <c r="F291" s="307" t="str">
        <f>IF(ISBLANK('7D'!K23),"##BLANK",'7D'!K23)</f>
        <v>##BLANK</v>
      </c>
    </row>
    <row r="292" spans="2:6">
      <c r="B292" s="309" t="str">
        <f>'7D'!BV23</f>
        <v>STWC111</v>
      </c>
      <c r="C292" s="239" t="s">
        <v>16634</v>
      </c>
      <c r="E292" s="301" t="s">
        <v>683</v>
      </c>
      <c r="F292" s="307">
        <f>IF(ISBLANK('7D'!L23),"##BLANK",'7D'!L23)</f>
        <v>0</v>
      </c>
    </row>
    <row r="293" spans="2:6">
      <c r="B293" s="239" t="str">
        <f>'7D'!BX23</f>
        <v>STWCP043</v>
      </c>
      <c r="C293" s="239" t="s">
        <v>16635</v>
      </c>
      <c r="E293" s="301" t="s">
        <v>683</v>
      </c>
      <c r="F293" s="307" t="str">
        <f>IF(ISBLANK('7D'!N23),"##BLANK",'7D'!N23)</f>
        <v>##BLANK</v>
      </c>
    </row>
    <row r="294" spans="2:6">
      <c r="B294" s="239" t="str">
        <f>'7D'!BY23</f>
        <v>STWCP044</v>
      </c>
      <c r="C294" s="239" t="s">
        <v>16636</v>
      </c>
      <c r="E294" s="301" t="s">
        <v>683</v>
      </c>
      <c r="F294" s="307" t="str">
        <f>IF(ISBLANK('7D'!O23),"##BLANK",'7D'!O23)</f>
        <v>##BLANK</v>
      </c>
    </row>
    <row r="295" spans="2:6">
      <c r="B295" s="239" t="str">
        <f>'7D'!BZ23</f>
        <v>STWCP045</v>
      </c>
      <c r="C295" s="239" t="s">
        <v>16637</v>
      </c>
      <c r="E295" s="301" t="s">
        <v>683</v>
      </c>
      <c r="F295" s="307" t="str">
        <f>IF(ISBLANK('7D'!P23),"##BLANK",'7D'!P23)</f>
        <v>##BLANK</v>
      </c>
    </row>
    <row r="296" spans="2:6">
      <c r="B296" s="239" t="str">
        <f>'7D'!CA23</f>
        <v>STWCP046</v>
      </c>
      <c r="C296" s="239" t="s">
        <v>16638</v>
      </c>
      <c r="E296" s="301" t="s">
        <v>683</v>
      </c>
      <c r="F296" s="307" t="str">
        <f>IF(ISBLANK('7D'!Q23),"##BLANK",'7D'!Q23)</f>
        <v>##BLANK</v>
      </c>
    </row>
    <row r="297" spans="2:6">
      <c r="B297" s="309" t="str">
        <f>'7D'!CB23</f>
        <v>STWCP047</v>
      </c>
      <c r="C297" s="239" t="s">
        <v>16639</v>
      </c>
      <c r="E297" s="301" t="s">
        <v>683</v>
      </c>
      <c r="F297" s="307">
        <f>IF(ISBLANK('7D'!R23),"##BLANK",'7D'!R23)</f>
        <v>0</v>
      </c>
    </row>
    <row r="298" spans="2:6">
      <c r="B298" s="239" t="str">
        <f>'7D'!CC23</f>
        <v>STWCB043</v>
      </c>
      <c r="C298" s="239" t="s">
        <v>16640</v>
      </c>
      <c r="E298" s="301" t="s">
        <v>683</v>
      </c>
      <c r="F298" s="307" t="str">
        <f>IF(ISBLANK('7D'!S23),"##BLANK",'7D'!S23)</f>
        <v>##BLANK</v>
      </c>
    </row>
    <row r="299" spans="2:6">
      <c r="B299" s="239" t="str">
        <f>'7D'!CD23</f>
        <v>STWCB044</v>
      </c>
      <c r="C299" s="239" t="s">
        <v>16641</v>
      </c>
      <c r="E299" s="301" t="s">
        <v>683</v>
      </c>
      <c r="F299" s="307" t="str">
        <f>IF(ISBLANK('7D'!T23),"##BLANK",'7D'!T23)</f>
        <v>##BLANK</v>
      </c>
    </row>
    <row r="300" spans="2:6">
      <c r="B300" s="239" t="str">
        <f>'7D'!CE23</f>
        <v>STWCB045</v>
      </c>
      <c r="C300" s="239" t="s">
        <v>16642</v>
      </c>
      <c r="E300" s="301" t="s">
        <v>683</v>
      </c>
      <c r="F300" s="307" t="str">
        <f>IF(ISBLANK('7D'!U23),"##BLANK",'7D'!U23)</f>
        <v>##BLANK</v>
      </c>
    </row>
    <row r="301" spans="2:6">
      <c r="B301" s="239" t="str">
        <f>'7D'!CF23</f>
        <v>STWCB046</v>
      </c>
      <c r="C301" s="239" t="s">
        <v>16643</v>
      </c>
      <c r="E301" s="301" t="s">
        <v>683</v>
      </c>
      <c r="F301" s="307" t="str">
        <f>IF(ISBLANK('7D'!V23),"##BLANK",'7D'!V23)</f>
        <v>##BLANK</v>
      </c>
    </row>
    <row r="302" spans="2:6">
      <c r="B302" s="239" t="str">
        <f>'7D'!CG23</f>
        <v>STWCB047</v>
      </c>
      <c r="C302" s="239" t="s">
        <v>16644</v>
      </c>
      <c r="E302" s="301" t="s">
        <v>683</v>
      </c>
      <c r="F302" s="307" t="str">
        <f>IF(ISBLANK('7D'!W23),"##BLANK",'7D'!W23)</f>
        <v>##BLANK</v>
      </c>
    </row>
    <row r="303" spans="2:6">
      <c r="B303" s="309" t="str">
        <f>'7D'!CH23</f>
        <v>STWCB048</v>
      </c>
      <c r="C303" s="239" t="s">
        <v>16645</v>
      </c>
      <c r="E303" s="301" t="s">
        <v>683</v>
      </c>
      <c r="F303" s="307">
        <f>IF(ISBLANK('7D'!X23),"##BLANK",'7D'!X23)</f>
        <v>0</v>
      </c>
    </row>
    <row r="304" spans="2:6">
      <c r="B304" s="239" t="str">
        <f>'7D'!CI23</f>
        <v>STWCA043</v>
      </c>
      <c r="C304" s="239" t="s">
        <v>16646</v>
      </c>
      <c r="E304" s="301" t="s">
        <v>683</v>
      </c>
      <c r="F304" s="307" t="str">
        <f>IF(ISBLANK('7D'!Y23),"##BLANK",'7D'!Y23)</f>
        <v>##BLANK</v>
      </c>
    </row>
    <row r="305" spans="2:6">
      <c r="B305" s="239" t="str">
        <f>'7D'!CJ23</f>
        <v>STWCA044</v>
      </c>
      <c r="C305" s="239" t="s">
        <v>16647</v>
      </c>
      <c r="E305" s="301" t="s">
        <v>683</v>
      </c>
      <c r="F305" s="307" t="str">
        <f>IF(ISBLANK('7D'!Z23),"##BLANK",'7D'!Z23)</f>
        <v>##BLANK</v>
      </c>
    </row>
    <row r="306" spans="2:6">
      <c r="B306" s="239" t="str">
        <f>'7D'!CK23</f>
        <v>STWCA045</v>
      </c>
      <c r="C306" s="239" t="s">
        <v>16648</v>
      </c>
      <c r="E306" s="301" t="s">
        <v>683</v>
      </c>
      <c r="F306" s="307" t="str">
        <f>IF(ISBLANK('7D'!AA23),"##BLANK",'7D'!AA23)</f>
        <v>##BLANK</v>
      </c>
    </row>
    <row r="307" spans="2:6">
      <c r="B307" s="239" t="str">
        <f>'7D'!CL23</f>
        <v>STWCA046</v>
      </c>
      <c r="C307" s="239" t="s">
        <v>16649</v>
      </c>
      <c r="E307" s="301" t="s">
        <v>683</v>
      </c>
      <c r="F307" s="307" t="str">
        <f>IF(ISBLANK('7D'!AB23),"##BLANK",'7D'!AB23)</f>
        <v>##BLANK</v>
      </c>
    </row>
    <row r="308" spans="2:6">
      <c r="B308" s="239" t="str">
        <f>'7D'!CM23</f>
        <v>STWCA047</v>
      </c>
      <c r="C308" s="239" t="s">
        <v>16650</v>
      </c>
      <c r="E308" s="301" t="s">
        <v>683</v>
      </c>
      <c r="F308" s="307" t="str">
        <f>IF(ISBLANK('7D'!AC23),"##BLANK",'7D'!AC23)</f>
        <v>##BLANK</v>
      </c>
    </row>
    <row r="309" spans="2:6">
      <c r="B309" s="309" t="str">
        <f>'7D'!CN23</f>
        <v>STWCA048</v>
      </c>
      <c r="C309" s="239" t="s">
        <v>16651</v>
      </c>
      <c r="E309" s="301" t="s">
        <v>683</v>
      </c>
      <c r="F309" s="307">
        <f>IF(ISBLANK('7D'!AD23),"##BLANK",'7D'!AD23)</f>
        <v>0</v>
      </c>
    </row>
    <row r="310" spans="2:6">
      <c r="B310" s="239" t="str">
        <f>'7D'!BO24</f>
        <v>STWC057</v>
      </c>
      <c r="C310" s="239" t="s">
        <v>16652</v>
      </c>
      <c r="E310" s="301" t="s">
        <v>683</v>
      </c>
      <c r="F310" s="307" t="str">
        <f>IF(ISBLANK('7D'!E24),"##BLANK",'7D'!E24)</f>
        <v>##BLANK</v>
      </c>
    </row>
    <row r="311" spans="2:6">
      <c r="B311" s="239" t="str">
        <f>'7D'!BP24</f>
        <v>STWC058</v>
      </c>
      <c r="C311" s="239" t="s">
        <v>16652</v>
      </c>
      <c r="E311" s="301" t="s">
        <v>683</v>
      </c>
      <c r="F311" s="307" t="str">
        <f>IF(ISBLANK('7D'!F24),"##BLANK",'7D'!F24)</f>
        <v>##BLANK</v>
      </c>
    </row>
    <row r="312" spans="2:6">
      <c r="B312" s="239" t="str">
        <f>'7D'!BQ24</f>
        <v>STWC059</v>
      </c>
      <c r="C312" s="239" t="s">
        <v>16652</v>
      </c>
      <c r="E312" s="301" t="s">
        <v>683</v>
      </c>
      <c r="F312" s="307" t="str">
        <f>IF(ISBLANK('7D'!G24),"##BLANK",'7D'!G24)</f>
        <v>##BLANK</v>
      </c>
    </row>
    <row r="313" spans="2:6">
      <c r="B313" s="239" t="str">
        <f>'7D'!BR24</f>
        <v>STWC060</v>
      </c>
      <c r="C313" s="239" t="s">
        <v>16652</v>
      </c>
      <c r="E313" s="301" t="s">
        <v>683</v>
      </c>
      <c r="F313" s="307" t="str">
        <f>IF(ISBLANK('7D'!H24),"##BLANK",'7D'!H24)</f>
        <v>##BLANK</v>
      </c>
    </row>
    <row r="314" spans="2:6">
      <c r="B314" s="239" t="str">
        <f>'7D'!BS24</f>
        <v>STWC061</v>
      </c>
      <c r="C314" s="239" t="s">
        <v>16652</v>
      </c>
      <c r="E314" s="301" t="s">
        <v>683</v>
      </c>
      <c r="F314" s="307" t="str">
        <f>IF(ISBLANK('7D'!I24),"##BLANK",'7D'!I24)</f>
        <v>##BLANK</v>
      </c>
    </row>
    <row r="315" spans="2:6">
      <c r="B315" s="239" t="str">
        <f>'7D'!BT24</f>
        <v>STWC062</v>
      </c>
      <c r="C315" s="239" t="s">
        <v>16652</v>
      </c>
      <c r="E315" s="301" t="s">
        <v>683</v>
      </c>
      <c r="F315" s="307" t="str">
        <f>IF(ISBLANK('7D'!J24),"##BLANK",'7D'!J24)</f>
        <v>##BLANK</v>
      </c>
    </row>
    <row r="316" spans="2:6">
      <c r="B316" s="239" t="str">
        <f>'7D'!BU24</f>
        <v>STWC063</v>
      </c>
      <c r="C316" s="239" t="s">
        <v>16652</v>
      </c>
      <c r="E316" s="301" t="s">
        <v>683</v>
      </c>
      <c r="F316" s="307" t="str">
        <f>IF(ISBLANK('7D'!K24),"##BLANK",'7D'!K24)</f>
        <v>##BLANK</v>
      </c>
    </row>
    <row r="317" spans="2:6">
      <c r="B317" s="309" t="str">
        <f>'7D'!BV24</f>
        <v>STWC112</v>
      </c>
      <c r="C317" s="239" t="s">
        <v>16653</v>
      </c>
      <c r="E317" s="301" t="s">
        <v>683</v>
      </c>
      <c r="F317" s="307">
        <f>IF(ISBLANK('7D'!L24),"##BLANK",'7D'!L24)</f>
        <v>0</v>
      </c>
    </row>
    <row r="318" spans="2:6">
      <c r="B318" s="239" t="str">
        <f>'7D'!BX24</f>
        <v>STWCP057</v>
      </c>
      <c r="C318" s="239" t="s">
        <v>16654</v>
      </c>
      <c r="E318" s="301" t="s">
        <v>683</v>
      </c>
      <c r="F318" s="307" t="str">
        <f>IF(ISBLANK('7D'!N24),"##BLANK",'7D'!N24)</f>
        <v>##BLANK</v>
      </c>
    </row>
    <row r="319" spans="2:6">
      <c r="B319" s="239" t="str">
        <f>'7D'!BY24</f>
        <v>STWCP058</v>
      </c>
      <c r="C319" s="239" t="s">
        <v>16655</v>
      </c>
      <c r="E319" s="301" t="s">
        <v>683</v>
      </c>
      <c r="F319" s="307" t="str">
        <f>IF(ISBLANK('7D'!O24),"##BLANK",'7D'!O24)</f>
        <v>##BLANK</v>
      </c>
    </row>
    <row r="320" spans="2:6">
      <c r="B320" s="239" t="str">
        <f>'7D'!BZ24</f>
        <v>STWCP059</v>
      </c>
      <c r="C320" s="239" t="s">
        <v>16656</v>
      </c>
      <c r="E320" s="301" t="s">
        <v>683</v>
      </c>
      <c r="F320" s="307" t="str">
        <f>IF(ISBLANK('7D'!P24),"##BLANK",'7D'!P24)</f>
        <v>##BLANK</v>
      </c>
    </row>
    <row r="321" spans="2:6">
      <c r="B321" s="239" t="str">
        <f>'7D'!CA24</f>
        <v>STWCP060</v>
      </c>
      <c r="C321" s="239" t="s">
        <v>16657</v>
      </c>
      <c r="E321" s="301" t="s">
        <v>683</v>
      </c>
      <c r="F321" s="307" t="str">
        <f>IF(ISBLANK('7D'!Q24),"##BLANK",'7D'!Q24)</f>
        <v>##BLANK</v>
      </c>
    </row>
    <row r="322" spans="2:6">
      <c r="B322" s="309" t="str">
        <f>'7D'!CB24</f>
        <v>STWCP061</v>
      </c>
      <c r="C322" s="239" t="s">
        <v>16658</v>
      </c>
      <c r="E322" s="301" t="s">
        <v>683</v>
      </c>
      <c r="F322" s="307">
        <f>IF(ISBLANK('7D'!R24),"##BLANK",'7D'!R24)</f>
        <v>0</v>
      </c>
    </row>
    <row r="323" spans="2:6">
      <c r="B323" s="239" t="str">
        <f>'7D'!CC24</f>
        <v>STWCB057</v>
      </c>
      <c r="C323" s="239" t="s">
        <v>16659</v>
      </c>
      <c r="E323" s="301" t="s">
        <v>683</v>
      </c>
      <c r="F323" s="307" t="str">
        <f>IF(ISBLANK('7D'!S24),"##BLANK",'7D'!S24)</f>
        <v>##BLANK</v>
      </c>
    </row>
    <row r="324" spans="2:6">
      <c r="B324" s="239" t="str">
        <f>'7D'!CD24</f>
        <v>STWCB058</v>
      </c>
      <c r="C324" s="239" t="s">
        <v>16660</v>
      </c>
      <c r="E324" s="301" t="s">
        <v>683</v>
      </c>
      <c r="F324" s="307" t="str">
        <f>IF(ISBLANK('7D'!T24),"##BLANK",'7D'!T24)</f>
        <v>##BLANK</v>
      </c>
    </row>
    <row r="325" spans="2:6">
      <c r="B325" s="239" t="str">
        <f>'7D'!CE24</f>
        <v>STWCB059</v>
      </c>
      <c r="C325" s="239" t="s">
        <v>16661</v>
      </c>
      <c r="E325" s="301" t="s">
        <v>683</v>
      </c>
      <c r="F325" s="307" t="str">
        <f>IF(ISBLANK('7D'!U24),"##BLANK",'7D'!U24)</f>
        <v>##BLANK</v>
      </c>
    </row>
    <row r="326" spans="2:6">
      <c r="B326" s="239" t="str">
        <f>'7D'!CF24</f>
        <v>STWCB060</v>
      </c>
      <c r="C326" s="239" t="s">
        <v>16662</v>
      </c>
      <c r="E326" s="301" t="s">
        <v>683</v>
      </c>
      <c r="F326" s="307" t="str">
        <f>IF(ISBLANK('7D'!V24),"##BLANK",'7D'!V24)</f>
        <v>##BLANK</v>
      </c>
    </row>
    <row r="327" spans="2:6">
      <c r="B327" s="239" t="str">
        <f>'7D'!CG24</f>
        <v>STWCB061</v>
      </c>
      <c r="C327" s="239" t="s">
        <v>16663</v>
      </c>
      <c r="E327" s="301" t="s">
        <v>683</v>
      </c>
      <c r="F327" s="307" t="str">
        <f>IF(ISBLANK('7D'!W24),"##BLANK",'7D'!W24)</f>
        <v>##BLANK</v>
      </c>
    </row>
    <row r="328" spans="2:6">
      <c r="B328" s="309" t="str">
        <f>'7D'!CH24</f>
        <v>STWCB062</v>
      </c>
      <c r="C328" s="239" t="s">
        <v>16664</v>
      </c>
      <c r="E328" s="301" t="s">
        <v>683</v>
      </c>
      <c r="F328" s="307">
        <f>IF(ISBLANK('7D'!X24),"##BLANK",'7D'!X24)</f>
        <v>0</v>
      </c>
    </row>
    <row r="329" spans="2:6">
      <c r="B329" s="239" t="str">
        <f>'7D'!CI24</f>
        <v>STWCA057</v>
      </c>
      <c r="C329" s="239" t="s">
        <v>16665</v>
      </c>
      <c r="E329" s="301" t="s">
        <v>683</v>
      </c>
      <c r="F329" s="307" t="str">
        <f>IF(ISBLANK('7D'!Y24),"##BLANK",'7D'!Y24)</f>
        <v>##BLANK</v>
      </c>
    </row>
    <row r="330" spans="2:6">
      <c r="B330" s="239" t="str">
        <f>'7D'!CJ24</f>
        <v>STWCA058</v>
      </c>
      <c r="C330" s="239" t="s">
        <v>16666</v>
      </c>
      <c r="E330" s="301" t="s">
        <v>683</v>
      </c>
      <c r="F330" s="307" t="str">
        <f>IF(ISBLANK('7D'!Z24),"##BLANK",'7D'!Z24)</f>
        <v>##BLANK</v>
      </c>
    </row>
    <row r="331" spans="2:6">
      <c r="B331" s="239" t="str">
        <f>'7D'!CK24</f>
        <v>STWCA059</v>
      </c>
      <c r="C331" s="239" t="s">
        <v>16667</v>
      </c>
      <c r="E331" s="301" t="s">
        <v>683</v>
      </c>
      <c r="F331" s="307" t="str">
        <f>IF(ISBLANK('7D'!AA24),"##BLANK",'7D'!AA24)</f>
        <v>##BLANK</v>
      </c>
    </row>
    <row r="332" spans="2:6">
      <c r="B332" s="239" t="str">
        <f>'7D'!CL24</f>
        <v>STWCA060</v>
      </c>
      <c r="C332" s="239" t="s">
        <v>16668</v>
      </c>
      <c r="E332" s="301" t="s">
        <v>683</v>
      </c>
      <c r="F332" s="307" t="str">
        <f>IF(ISBLANK('7D'!AB24),"##BLANK",'7D'!AB24)</f>
        <v>##BLANK</v>
      </c>
    </row>
    <row r="333" spans="2:6">
      <c r="B333" s="239" t="str">
        <f>'7D'!CM24</f>
        <v>STWCA061</v>
      </c>
      <c r="C333" s="239" t="s">
        <v>16669</v>
      </c>
      <c r="E333" s="301" t="s">
        <v>683</v>
      </c>
      <c r="F333" s="307" t="str">
        <f>IF(ISBLANK('7D'!AC24),"##BLANK",'7D'!AC24)</f>
        <v>##BLANK</v>
      </c>
    </row>
    <row r="334" spans="2:6">
      <c r="B334" s="309" t="str">
        <f>'7D'!CN24</f>
        <v>STWCA062</v>
      </c>
      <c r="C334" s="239" t="s">
        <v>16670</v>
      </c>
      <c r="E334" s="301" t="s">
        <v>683</v>
      </c>
      <c r="F334" s="307">
        <f>IF(ISBLANK('7D'!AD24),"##BLANK",'7D'!AD24)</f>
        <v>0</v>
      </c>
    </row>
    <row r="335" spans="2:6">
      <c r="B335" s="239" t="str">
        <f>'7D'!BO25</f>
        <v>STWC101</v>
      </c>
      <c r="C335" s="239" t="s">
        <v>16671</v>
      </c>
      <c r="E335" s="301" t="s">
        <v>683</v>
      </c>
      <c r="F335" s="307" t="str">
        <f>IF(ISBLANK('7D'!E25),"##BLANK",'7D'!E25)</f>
        <v>##BLANK</v>
      </c>
    </row>
    <row r="336" spans="2:6">
      <c r="B336" s="239" t="str">
        <f>'7D'!BP25</f>
        <v>STWC102</v>
      </c>
      <c r="C336" s="239" t="s">
        <v>16672</v>
      </c>
      <c r="E336" s="301" t="s">
        <v>683</v>
      </c>
      <c r="F336" s="307" t="str">
        <f>IF(ISBLANK('7D'!F25),"##BLANK",'7D'!F25)</f>
        <v>##BLANK</v>
      </c>
    </row>
    <row r="337" spans="2:6">
      <c r="B337" s="239" t="str">
        <f>'7D'!BQ25</f>
        <v>STWC103</v>
      </c>
      <c r="C337" s="239" t="s">
        <v>16672</v>
      </c>
      <c r="E337" s="301" t="s">
        <v>683</v>
      </c>
      <c r="F337" s="307" t="str">
        <f>IF(ISBLANK('7D'!G25),"##BLANK",'7D'!G25)</f>
        <v>##BLANK</v>
      </c>
    </row>
    <row r="338" spans="2:6">
      <c r="B338" s="239" t="str">
        <f>'7D'!BR25</f>
        <v>STWC104</v>
      </c>
      <c r="C338" s="239" t="s">
        <v>16673</v>
      </c>
      <c r="E338" s="301" t="s">
        <v>683</v>
      </c>
      <c r="F338" s="307" t="str">
        <f>IF(ISBLANK('7D'!H25),"##BLANK",'7D'!H25)</f>
        <v>##BLANK</v>
      </c>
    </row>
    <row r="339" spans="2:6">
      <c r="B339" s="239" t="str">
        <f>'7D'!BS25</f>
        <v>STWC105</v>
      </c>
      <c r="C339" s="239" t="s">
        <v>16674</v>
      </c>
      <c r="E339" s="301" t="s">
        <v>683</v>
      </c>
      <c r="F339" s="307" t="str">
        <f>IF(ISBLANK('7D'!I25),"##BLANK",'7D'!I25)</f>
        <v>##BLANK</v>
      </c>
    </row>
    <row r="340" spans="2:6">
      <c r="B340" s="239" t="str">
        <f>'7D'!BT25</f>
        <v>STWC106</v>
      </c>
      <c r="C340" s="239" t="s">
        <v>16675</v>
      </c>
      <c r="E340" s="301" t="s">
        <v>683</v>
      </c>
      <c r="F340" s="307" t="str">
        <f>IF(ISBLANK('7D'!J25),"##BLANK",'7D'!J25)</f>
        <v>##BLANK</v>
      </c>
    </row>
    <row r="341" spans="2:6">
      <c r="B341" s="239" t="str">
        <f>'7D'!BU25</f>
        <v>STWC107</v>
      </c>
      <c r="C341" s="239" t="s">
        <v>16676</v>
      </c>
      <c r="E341" s="301" t="s">
        <v>683</v>
      </c>
      <c r="F341" s="307" t="str">
        <f>IF(ISBLANK('7D'!K25),"##BLANK",'7D'!K25)</f>
        <v>##BLANK</v>
      </c>
    </row>
    <row r="342" spans="2:6">
      <c r="B342" s="309" t="str">
        <f>'7D'!BV25</f>
        <v>STWC114</v>
      </c>
      <c r="C342" s="239" t="s">
        <v>16677</v>
      </c>
      <c r="E342" s="301" t="s">
        <v>683</v>
      </c>
      <c r="F342" s="307">
        <f>IF(ISBLANK('7D'!L25),"##BLANK",'7D'!L25)</f>
        <v>0</v>
      </c>
    </row>
    <row r="343" spans="2:6">
      <c r="B343" s="239" t="str">
        <f>'7D'!BX25</f>
        <v>STWCP101</v>
      </c>
      <c r="C343" s="239" t="s">
        <v>16678</v>
      </c>
      <c r="E343" s="301" t="s">
        <v>683</v>
      </c>
      <c r="F343" s="307" t="str">
        <f>IF(ISBLANK('7D'!N25),"##BLANK",'7D'!N25)</f>
        <v>##BLANK</v>
      </c>
    </row>
    <row r="344" spans="2:6">
      <c r="B344" s="239" t="str">
        <f>'7D'!BY25</f>
        <v>STWCP102</v>
      </c>
      <c r="C344" s="239" t="s">
        <v>16679</v>
      </c>
      <c r="E344" s="301" t="s">
        <v>683</v>
      </c>
      <c r="F344" s="307" t="str">
        <f>IF(ISBLANK('7D'!O25),"##BLANK",'7D'!O25)</f>
        <v>##BLANK</v>
      </c>
    </row>
    <row r="345" spans="2:6">
      <c r="B345" s="239" t="str">
        <f>'7D'!BZ25</f>
        <v>STWCP103</v>
      </c>
      <c r="C345" s="239" t="s">
        <v>16680</v>
      </c>
      <c r="E345" s="301" t="s">
        <v>683</v>
      </c>
      <c r="F345" s="307" t="str">
        <f>IF(ISBLANK('7D'!P25),"##BLANK",'7D'!P25)</f>
        <v>##BLANK</v>
      </c>
    </row>
    <row r="346" spans="2:6">
      <c r="B346" s="239" t="str">
        <f>'7D'!CA25</f>
        <v>STWCP104</v>
      </c>
      <c r="C346" s="239" t="s">
        <v>16681</v>
      </c>
      <c r="E346" s="301" t="s">
        <v>683</v>
      </c>
      <c r="F346" s="307" t="str">
        <f>IF(ISBLANK('7D'!Q25),"##BLANK",'7D'!Q25)</f>
        <v>##BLANK</v>
      </c>
    </row>
    <row r="347" spans="2:6">
      <c r="B347" s="309" t="str">
        <f>'7D'!CB25</f>
        <v>STWCP105</v>
      </c>
      <c r="C347" s="239" t="s">
        <v>16682</v>
      </c>
      <c r="E347" s="301" t="s">
        <v>683</v>
      </c>
      <c r="F347" s="307">
        <f>IF(ISBLANK('7D'!R25),"##BLANK",'7D'!R25)</f>
        <v>0</v>
      </c>
    </row>
    <row r="348" spans="2:6">
      <c r="B348" s="239" t="str">
        <f>'7D'!CC25</f>
        <v>STWCB101</v>
      </c>
      <c r="C348" s="239" t="s">
        <v>16683</v>
      </c>
      <c r="E348" s="301" t="s">
        <v>683</v>
      </c>
      <c r="F348" s="307" t="str">
        <f>IF(ISBLANK('7D'!S25),"##BLANK",'7D'!S25)</f>
        <v>##BLANK</v>
      </c>
    </row>
    <row r="349" spans="2:6">
      <c r="B349" s="239" t="str">
        <f>'7D'!CD25</f>
        <v>STWCB102</v>
      </c>
      <c r="C349" s="239" t="s">
        <v>16684</v>
      </c>
      <c r="E349" s="301" t="s">
        <v>683</v>
      </c>
      <c r="F349" s="307" t="str">
        <f>IF(ISBLANK('7D'!T25),"##BLANK",'7D'!T25)</f>
        <v>##BLANK</v>
      </c>
    </row>
    <row r="350" spans="2:6">
      <c r="B350" s="239" t="str">
        <f>'7D'!CE25</f>
        <v>STWCB103</v>
      </c>
      <c r="C350" s="239" t="s">
        <v>16685</v>
      </c>
      <c r="E350" s="301" t="s">
        <v>683</v>
      </c>
      <c r="F350" s="307" t="str">
        <f>IF(ISBLANK('7D'!U25),"##BLANK",'7D'!U25)</f>
        <v>##BLANK</v>
      </c>
    </row>
    <row r="351" spans="2:6">
      <c r="B351" s="239" t="str">
        <f>'7D'!CF25</f>
        <v>STWCB104</v>
      </c>
      <c r="C351" s="239" t="s">
        <v>16686</v>
      </c>
      <c r="E351" s="301" t="s">
        <v>683</v>
      </c>
      <c r="F351" s="307" t="str">
        <f>IF(ISBLANK('7D'!V25),"##BLANK",'7D'!V25)</f>
        <v>##BLANK</v>
      </c>
    </row>
    <row r="352" spans="2:6">
      <c r="B352" s="239" t="str">
        <f>'7D'!CG25</f>
        <v>STWCB105</v>
      </c>
      <c r="C352" s="239" t="s">
        <v>16687</v>
      </c>
      <c r="E352" s="301" t="s">
        <v>683</v>
      </c>
      <c r="F352" s="307" t="str">
        <f>IF(ISBLANK('7D'!W25),"##BLANK",'7D'!W25)</f>
        <v>##BLANK</v>
      </c>
    </row>
    <row r="353" spans="2:6">
      <c r="B353" s="309" t="str">
        <f>'7D'!CH25</f>
        <v>STWCB106</v>
      </c>
      <c r="C353" s="239" t="s">
        <v>16688</v>
      </c>
      <c r="E353" s="301" t="s">
        <v>683</v>
      </c>
      <c r="F353" s="307">
        <f>IF(ISBLANK('7D'!X25),"##BLANK",'7D'!X25)</f>
        <v>0</v>
      </c>
    </row>
    <row r="354" spans="2:6">
      <c r="B354" s="239" t="str">
        <f>'7D'!CI25</f>
        <v>STWCA101</v>
      </c>
      <c r="C354" s="239" t="s">
        <v>16689</v>
      </c>
      <c r="E354" s="301" t="s">
        <v>683</v>
      </c>
      <c r="F354" s="307" t="str">
        <f>IF(ISBLANK('7D'!Y25),"##BLANK",'7D'!Y25)</f>
        <v>##BLANK</v>
      </c>
    </row>
    <row r="355" spans="2:6">
      <c r="B355" s="239" t="str">
        <f>'7D'!CJ25</f>
        <v>STWCA102</v>
      </c>
      <c r="C355" s="239" t="s">
        <v>16690</v>
      </c>
      <c r="E355" s="301" t="s">
        <v>683</v>
      </c>
      <c r="F355" s="307" t="str">
        <f>IF(ISBLANK('7D'!Z25),"##BLANK",'7D'!Z25)</f>
        <v>##BLANK</v>
      </c>
    </row>
    <row r="356" spans="2:6">
      <c r="B356" s="239" t="str">
        <f>'7D'!CK25</f>
        <v>STWCA103</v>
      </c>
      <c r="C356" s="239" t="s">
        <v>16691</v>
      </c>
      <c r="E356" s="301" t="s">
        <v>683</v>
      </c>
      <c r="F356" s="307" t="str">
        <f>IF(ISBLANK('7D'!AA25),"##BLANK",'7D'!AA25)</f>
        <v>##BLANK</v>
      </c>
    </row>
    <row r="357" spans="2:6">
      <c r="B357" s="239" t="str">
        <f>'7D'!CL25</f>
        <v>STWCA104</v>
      </c>
      <c r="C357" s="239" t="s">
        <v>16692</v>
      </c>
      <c r="E357" s="301" t="s">
        <v>683</v>
      </c>
      <c r="F357" s="307" t="str">
        <f>IF(ISBLANK('7D'!AB25),"##BLANK",'7D'!AB25)</f>
        <v>##BLANK</v>
      </c>
    </row>
    <row r="358" spans="2:6">
      <c r="B358" s="239" t="str">
        <f>'7D'!CM25</f>
        <v>STWCA105</v>
      </c>
      <c r="C358" s="239" t="s">
        <v>16693</v>
      </c>
      <c r="E358" s="301" t="s">
        <v>683</v>
      </c>
      <c r="F358" s="307" t="str">
        <f>IF(ISBLANK('7D'!AC25),"##BLANK",'7D'!AC25)</f>
        <v>##BLANK</v>
      </c>
    </row>
    <row r="359" spans="2:6">
      <c r="B359" s="309" t="str">
        <f>'7D'!CN25</f>
        <v>STWCA106</v>
      </c>
      <c r="C359" s="239" t="s">
        <v>16694</v>
      </c>
      <c r="E359" s="301" t="s">
        <v>683</v>
      </c>
      <c r="F359" s="307">
        <f>IF(ISBLANK('7D'!AD25),"##BLANK",'7D'!AD25)</f>
        <v>0</v>
      </c>
    </row>
    <row r="360" spans="2:6">
      <c r="B360" s="309" t="str">
        <f>'7D'!BO26</f>
        <v>STWC121</v>
      </c>
      <c r="C360" s="239" t="s">
        <v>16695</v>
      </c>
      <c r="E360" s="301" t="s">
        <v>683</v>
      </c>
      <c r="F360" s="307">
        <f>IF(ISBLANK('7D'!E26),"##BLANK",'7D'!E26)</f>
        <v>0</v>
      </c>
    </row>
    <row r="361" spans="2:6">
      <c r="B361" s="309" t="str">
        <f>'7D'!BP26</f>
        <v>STWC122</v>
      </c>
      <c r="C361" s="239" t="s">
        <v>16696</v>
      </c>
      <c r="E361" s="301" t="s">
        <v>683</v>
      </c>
      <c r="F361" s="307">
        <f>IF(ISBLANK('7D'!F26),"##BLANK",'7D'!F26)</f>
        <v>0</v>
      </c>
    </row>
    <row r="362" spans="2:6">
      <c r="B362" s="309" t="str">
        <f>'7D'!BQ26</f>
        <v>STWC123</v>
      </c>
      <c r="C362" s="239" t="s">
        <v>16696</v>
      </c>
      <c r="E362" s="301" t="s">
        <v>683</v>
      </c>
      <c r="F362" s="307">
        <f>IF(ISBLANK('7D'!G26),"##BLANK",'7D'!G26)</f>
        <v>0</v>
      </c>
    </row>
    <row r="363" spans="2:6">
      <c r="B363" s="309" t="str">
        <f>'7D'!BR26</f>
        <v>STWC124</v>
      </c>
      <c r="C363" s="239" t="s">
        <v>16697</v>
      </c>
      <c r="E363" s="301" t="s">
        <v>683</v>
      </c>
      <c r="F363" s="307">
        <f>IF(ISBLANK('7D'!H26),"##BLANK",'7D'!H26)</f>
        <v>0</v>
      </c>
    </row>
    <row r="364" spans="2:6">
      <c r="B364" s="309" t="str">
        <f>'7D'!BS26</f>
        <v>STWC125</v>
      </c>
      <c r="C364" s="239" t="s">
        <v>16698</v>
      </c>
      <c r="E364" s="301" t="s">
        <v>683</v>
      </c>
      <c r="F364" s="307">
        <f>IF(ISBLANK('7D'!I26),"##BLANK",'7D'!I26)</f>
        <v>0</v>
      </c>
    </row>
    <row r="365" spans="2:6">
      <c r="B365" s="309" t="str">
        <f>'7D'!BT26</f>
        <v>STWC126</v>
      </c>
      <c r="C365" s="239" t="s">
        <v>16699</v>
      </c>
      <c r="E365" s="301" t="s">
        <v>683</v>
      </c>
      <c r="F365" s="307">
        <f>IF(ISBLANK('7D'!J26),"##BLANK",'7D'!J26)</f>
        <v>0</v>
      </c>
    </row>
    <row r="366" spans="2:6">
      <c r="B366" s="309" t="str">
        <f>'7D'!BU26</f>
        <v>STWC127</v>
      </c>
      <c r="C366" s="239" t="s">
        <v>16700</v>
      </c>
      <c r="E366" s="301" t="s">
        <v>683</v>
      </c>
      <c r="F366" s="307">
        <f>IF(ISBLANK('7D'!K26),"##BLANK",'7D'!K26)</f>
        <v>0</v>
      </c>
    </row>
    <row r="367" spans="2:6">
      <c r="B367" s="309" t="str">
        <f>'7D'!BV26</f>
        <v>STWC115</v>
      </c>
      <c r="C367" s="239" t="s">
        <v>16701</v>
      </c>
      <c r="E367" s="301" t="s">
        <v>683</v>
      </c>
      <c r="F367" s="307">
        <f>IF(ISBLANK('7D'!L26),"##BLANK",'7D'!L26)</f>
        <v>0</v>
      </c>
    </row>
    <row r="368" spans="2:6">
      <c r="B368" s="309" t="str">
        <f>'7D'!BX26</f>
        <v>STWCP121</v>
      </c>
      <c r="C368" s="239" t="s">
        <v>16702</v>
      </c>
      <c r="E368" s="301" t="s">
        <v>683</v>
      </c>
      <c r="F368" s="307">
        <f>IF(ISBLANK('7D'!N26),"##BLANK",'7D'!N26)</f>
        <v>0</v>
      </c>
    </row>
    <row r="369" spans="2:6">
      <c r="B369" s="309" t="str">
        <f>'7D'!BY26</f>
        <v>STWCP122</v>
      </c>
      <c r="C369" s="239" t="s">
        <v>16703</v>
      </c>
      <c r="E369" s="301" t="s">
        <v>683</v>
      </c>
      <c r="F369" s="307">
        <f>IF(ISBLANK('7D'!O26),"##BLANK",'7D'!O26)</f>
        <v>0</v>
      </c>
    </row>
    <row r="370" spans="2:6">
      <c r="B370" s="309" t="str">
        <f>'7D'!BZ26</f>
        <v>STWCP123</v>
      </c>
      <c r="C370" s="239" t="s">
        <v>16704</v>
      </c>
      <c r="E370" s="301" t="s">
        <v>683</v>
      </c>
      <c r="F370" s="307">
        <f>IF(ISBLANK('7D'!P26),"##BLANK",'7D'!P26)</f>
        <v>0</v>
      </c>
    </row>
    <row r="371" spans="2:6">
      <c r="B371" s="309" t="str">
        <f>'7D'!CA26</f>
        <v>STWCP124</v>
      </c>
      <c r="C371" s="239" t="s">
        <v>16705</v>
      </c>
      <c r="E371" s="301" t="s">
        <v>683</v>
      </c>
      <c r="F371" s="307">
        <f>IF(ISBLANK('7D'!Q26),"##BLANK",'7D'!Q26)</f>
        <v>0</v>
      </c>
    </row>
    <row r="372" spans="2:6">
      <c r="B372" s="309" t="str">
        <f>'7D'!CB26</f>
        <v>STWCP125</v>
      </c>
      <c r="C372" s="239" t="s">
        <v>16706</v>
      </c>
      <c r="E372" s="301" t="s">
        <v>683</v>
      </c>
      <c r="F372" s="307">
        <f>IF(ISBLANK('7D'!R26),"##BLANK",'7D'!R26)</f>
        <v>0</v>
      </c>
    </row>
    <row r="373" spans="2:6">
      <c r="B373" s="309" t="str">
        <f>'7D'!CC26</f>
        <v>STWCB121</v>
      </c>
      <c r="C373" s="239" t="s">
        <v>16707</v>
      </c>
      <c r="E373" s="301" t="s">
        <v>683</v>
      </c>
      <c r="F373" s="307">
        <f>IF(ISBLANK('7D'!S26),"##BLANK",'7D'!S26)</f>
        <v>0</v>
      </c>
    </row>
    <row r="374" spans="2:6">
      <c r="B374" s="309" t="str">
        <f>'7D'!CD26</f>
        <v>STWCB122</v>
      </c>
      <c r="C374" s="239" t="s">
        <v>16708</v>
      </c>
      <c r="E374" s="301" t="s">
        <v>683</v>
      </c>
      <c r="F374" s="307">
        <f>IF(ISBLANK('7D'!T26),"##BLANK",'7D'!T26)</f>
        <v>0</v>
      </c>
    </row>
    <row r="375" spans="2:6">
      <c r="B375" s="309" t="str">
        <f>'7D'!CE26</f>
        <v>STWCB123</v>
      </c>
      <c r="C375" s="239" t="s">
        <v>16709</v>
      </c>
      <c r="E375" s="301" t="s">
        <v>683</v>
      </c>
      <c r="F375" s="307">
        <f>IF(ISBLANK('7D'!U26),"##BLANK",'7D'!U26)</f>
        <v>0</v>
      </c>
    </row>
    <row r="376" spans="2:6">
      <c r="B376" s="309" t="str">
        <f>'7D'!CF26</f>
        <v>STWCB124</v>
      </c>
      <c r="C376" s="239" t="s">
        <v>16710</v>
      </c>
      <c r="E376" s="301" t="s">
        <v>683</v>
      </c>
      <c r="F376" s="307">
        <f>IF(ISBLANK('7D'!V26),"##BLANK",'7D'!V26)</f>
        <v>0</v>
      </c>
    </row>
    <row r="377" spans="2:6">
      <c r="B377" s="309" t="str">
        <f>'7D'!CG26</f>
        <v>STWCB125</v>
      </c>
      <c r="C377" s="239" t="s">
        <v>16711</v>
      </c>
      <c r="E377" s="301" t="s">
        <v>683</v>
      </c>
      <c r="F377" s="307">
        <f>IF(ISBLANK('7D'!W26),"##BLANK",'7D'!W26)</f>
        <v>0</v>
      </c>
    </row>
    <row r="378" spans="2:6">
      <c r="B378" s="309" t="str">
        <f>'7D'!CH26</f>
        <v>STWCB126</v>
      </c>
      <c r="C378" s="239" t="s">
        <v>16712</v>
      </c>
      <c r="E378" s="301" t="s">
        <v>683</v>
      </c>
      <c r="F378" s="307">
        <f>IF(ISBLANK('7D'!X26),"##BLANK",'7D'!X26)</f>
        <v>0</v>
      </c>
    </row>
    <row r="379" spans="2:6">
      <c r="B379" s="309" t="str">
        <f>'7D'!CI26</f>
        <v>STWCA121</v>
      </c>
      <c r="C379" s="239" t="s">
        <v>16713</v>
      </c>
      <c r="E379" s="301" t="s">
        <v>683</v>
      </c>
      <c r="F379" s="307">
        <f>IF(ISBLANK('7D'!Y26),"##BLANK",'7D'!Y26)</f>
        <v>0</v>
      </c>
    </row>
    <row r="380" spans="2:6">
      <c r="B380" s="309" t="str">
        <f>'7D'!CJ26</f>
        <v>STWCA122</v>
      </c>
      <c r="C380" s="239" t="s">
        <v>16714</v>
      </c>
      <c r="E380" s="301" t="s">
        <v>683</v>
      </c>
      <c r="F380" s="307">
        <f>IF(ISBLANK('7D'!Z26),"##BLANK",'7D'!Z26)</f>
        <v>0</v>
      </c>
    </row>
    <row r="381" spans="2:6">
      <c r="B381" s="309" t="str">
        <f>'7D'!CK26</f>
        <v>STWCA123</v>
      </c>
      <c r="C381" s="239" t="s">
        <v>16715</v>
      </c>
      <c r="E381" s="301" t="s">
        <v>683</v>
      </c>
      <c r="F381" s="307">
        <f>IF(ISBLANK('7D'!AA26),"##BLANK",'7D'!AA26)</f>
        <v>0</v>
      </c>
    </row>
    <row r="382" spans="2:6">
      <c r="B382" s="309" t="str">
        <f>'7D'!CL26</f>
        <v>STWCA124</v>
      </c>
      <c r="C382" s="239" t="s">
        <v>16716</v>
      </c>
      <c r="E382" s="301" t="s">
        <v>683</v>
      </c>
      <c r="F382" s="307">
        <f>IF(ISBLANK('7D'!AB26),"##BLANK",'7D'!AB26)</f>
        <v>0</v>
      </c>
    </row>
    <row r="383" spans="2:6">
      <c r="B383" s="309" t="str">
        <f>'7D'!CM26</f>
        <v>STWCA125</v>
      </c>
      <c r="C383" s="239" t="s">
        <v>16717</v>
      </c>
      <c r="E383" s="301" t="s">
        <v>683</v>
      </c>
      <c r="F383" s="307">
        <f>IF(ISBLANK('7D'!AC26),"##BLANK",'7D'!AC26)</f>
        <v>0</v>
      </c>
    </row>
    <row r="384" spans="2:6">
      <c r="B384" s="309" t="str">
        <f>'7D'!CN26</f>
        <v>STWCA126</v>
      </c>
      <c r="C384" s="239" t="s">
        <v>16718</v>
      </c>
      <c r="E384" s="301" t="s">
        <v>683</v>
      </c>
      <c r="F384" s="307">
        <f>IF(ISBLANK('7D'!AD26),"##BLANK",'7D'!AD26)</f>
        <v>0</v>
      </c>
    </row>
    <row r="385" spans="2:6">
      <c r="B385" s="239" t="str">
        <f>'7D'!BO29</f>
        <v>BN1603</v>
      </c>
      <c r="C385" s="239" t="s">
        <v>16719</v>
      </c>
      <c r="E385" s="301" t="s">
        <v>683</v>
      </c>
      <c r="F385" s="307" t="str">
        <f>IF(ISBLANK('7D'!E29),"##BLANK",'7D'!E29)</f>
        <v>##BLANK</v>
      </c>
    </row>
    <row r="386" spans="2:6">
      <c r="B386" s="239" t="str">
        <f>'7D'!BO30</f>
        <v>S4030</v>
      </c>
      <c r="C386" s="239" t="s">
        <v>16720</v>
      </c>
      <c r="E386" s="301" t="s">
        <v>683</v>
      </c>
      <c r="F386" s="307" t="str">
        <f>IF(ISBLANK('7D'!E30),"##BLANK",'7D'!E30)</f>
        <v>##BLANK</v>
      </c>
    </row>
    <row r="387" spans="2:6">
      <c r="B387" s="239" t="str">
        <f>'7D'!BO31</f>
        <v>S4023</v>
      </c>
      <c r="C387" s="239" t="s">
        <v>16721</v>
      </c>
      <c r="E387" s="301" t="s">
        <v>683</v>
      </c>
      <c r="F387" s="307" t="str">
        <f>IF(ISBLANK('7D'!E31),"##BLANK",'7D'!E31)</f>
        <v>##BLANK</v>
      </c>
    </row>
    <row r="388" spans="2:6">
      <c r="B388" s="239" t="str">
        <f>'7D'!BO32</f>
        <v>S4024</v>
      </c>
      <c r="C388" s="239" t="s">
        <v>16722</v>
      </c>
      <c r="E388" s="301" t="s">
        <v>683</v>
      </c>
      <c r="F388" s="307" t="str">
        <f>IF(ISBLANK('7D'!E32),"##BLANK",'7D'!E32)</f>
        <v>##BLANK</v>
      </c>
    </row>
    <row r="389" spans="2:6">
      <c r="B389" s="239" t="str">
        <f>'7D'!BO33</f>
        <v>S4025</v>
      </c>
      <c r="C389" s="239" t="s">
        <v>16723</v>
      </c>
      <c r="E389" s="301" t="s">
        <v>683</v>
      </c>
      <c r="F389" s="307" t="str">
        <f>IF(ISBLANK('7D'!E33),"##BLANK",'7D'!E33)</f>
        <v>##BLANK</v>
      </c>
    </row>
    <row r="390" spans="2:6">
      <c r="B390" s="239" t="str">
        <f>'7D'!BO34</f>
        <v>S4027</v>
      </c>
      <c r="C390" s="239" t="s">
        <v>16724</v>
      </c>
      <c r="E390" s="301" t="s">
        <v>683</v>
      </c>
      <c r="F390" s="307" t="str">
        <f>IF(ISBLANK('7D'!E34),"##BLANK",'7D'!E34)</f>
        <v>##BLANK</v>
      </c>
    </row>
    <row r="391" spans="2:6">
      <c r="B391" s="239" t="str">
        <f>'7D'!BO35</f>
        <v>S4031</v>
      </c>
      <c r="C391" s="239" t="s">
        <v>16725</v>
      </c>
      <c r="E391" s="301" t="s">
        <v>683</v>
      </c>
      <c r="F391" s="307" t="str">
        <f>IF(ISBLANK('7D'!E35),"##BLANK",'7D'!E35)</f>
        <v>##BLANK</v>
      </c>
    </row>
    <row r="392" spans="2:6">
      <c r="B392" s="239" t="str">
        <f>'7D'!BO36</f>
        <v>S4032</v>
      </c>
      <c r="C392" s="239" t="s">
        <v>16726</v>
      </c>
      <c r="E392" s="301" t="s">
        <v>683</v>
      </c>
      <c r="F392" s="307" t="str">
        <f>IF(ISBLANK('7D'!E36),"##BLANK",'7D'!E36)</f>
        <v>##BLANK</v>
      </c>
    </row>
    <row r="393" spans="2:6">
      <c r="B393" s="239" t="str">
        <f>'7D'!BO37</f>
        <v>S4033</v>
      </c>
      <c r="C393" s="239" t="s">
        <v>16727</v>
      </c>
      <c r="E393" s="301" t="s">
        <v>683</v>
      </c>
      <c r="F393" s="307" t="str">
        <f>IF(ISBLANK('7D'!E37),"##BLANK",'7D'!E37)</f>
        <v>##BLANK</v>
      </c>
    </row>
    <row r="394" spans="2:6">
      <c r="B394" s="239" t="str">
        <f>'7D'!BO38</f>
        <v>S4034</v>
      </c>
      <c r="C394" s="239" t="s">
        <v>16728</v>
      </c>
      <c r="E394" s="301" t="s">
        <v>683</v>
      </c>
      <c r="F394" s="307" t="str">
        <f>IF(ISBLANK('7D'!E38),"##BLANK",'7D'!E38)</f>
        <v>##BLANK</v>
      </c>
    </row>
    <row r="395" spans="2:6">
      <c r="B395" s="239" t="str">
        <f>'7E'!R8</f>
        <v>BN1176CA</v>
      </c>
      <c r="C395" s="239" t="s">
        <v>5633</v>
      </c>
      <c r="E395" s="301" t="s">
        <v>683</v>
      </c>
      <c r="F395" s="307" t="str">
        <f>IF(ISBLANK('7E'!E8),"##BLANK",'7E'!E8)</f>
        <v>##BLANK</v>
      </c>
    </row>
    <row r="396" spans="2:6">
      <c r="B396" s="239" t="str">
        <f>'7E'!R9</f>
        <v>BN1615</v>
      </c>
      <c r="C396" s="239" t="s">
        <v>16729</v>
      </c>
      <c r="E396" s="301" t="s">
        <v>683</v>
      </c>
      <c r="F396" s="307" t="str">
        <f>IF(ISBLANK('7E'!E9),"##BLANK",'7E'!E9)</f>
        <v>##BLANK</v>
      </c>
    </row>
    <row r="397" spans="2:6">
      <c r="B397" s="239" t="str">
        <f>'7E'!R10</f>
        <v>S4016</v>
      </c>
      <c r="C397" s="239" t="s">
        <v>5636</v>
      </c>
      <c r="E397" s="301" t="s">
        <v>683</v>
      </c>
      <c r="F397" s="307" t="str">
        <f>IF(ISBLANK('7E'!E10),"##BLANK",'7E'!E10)</f>
        <v>##BLANK</v>
      </c>
    </row>
    <row r="398" spans="2:6">
      <c r="B398" s="239" t="str">
        <f>'7E'!R11</f>
        <v>STWM001</v>
      </c>
      <c r="C398" s="239" t="s">
        <v>5638</v>
      </c>
      <c r="E398" s="301" t="s">
        <v>683</v>
      </c>
      <c r="F398" s="307" t="str">
        <f>IF(ISBLANK('7E'!E11),"##BLANK",'7E'!E11)</f>
        <v>##BLANK</v>
      </c>
    </row>
    <row r="399" spans="2:6">
      <c r="B399" s="239" t="str">
        <f>'7E'!R12</f>
        <v>S4017</v>
      </c>
      <c r="C399" s="239" t="s">
        <v>5640</v>
      </c>
      <c r="E399" s="301" t="s">
        <v>683</v>
      </c>
      <c r="F399" s="307" t="str">
        <f>IF(ISBLANK('7E'!E12),"##BLANK",'7E'!E12)</f>
        <v>##BLANK</v>
      </c>
    </row>
    <row r="400" spans="2:6">
      <c r="B400" s="239" t="str">
        <f>'7E'!R15</f>
        <v>BM902ECSC</v>
      </c>
      <c r="C400" s="239" t="s">
        <v>16730</v>
      </c>
      <c r="E400" s="301" t="s">
        <v>683</v>
      </c>
      <c r="F400" s="307" t="str">
        <f>IF(ISBLANK('7E'!E15),"##BLANK",'7E'!E15)</f>
        <v>##BLANK</v>
      </c>
    </row>
    <row r="401" spans="2:6">
      <c r="B401" s="239" t="str">
        <f>'7E'!R16</f>
        <v>BM902ECST</v>
      </c>
      <c r="C401" s="239" t="s">
        <v>16731</v>
      </c>
      <c r="E401" s="301" t="s">
        <v>683</v>
      </c>
      <c r="F401" s="307" t="str">
        <f>IF(ISBLANK('7E'!E16),"##BLANK",'7E'!E16)</f>
        <v>##BLANK</v>
      </c>
    </row>
    <row r="402" spans="2:6">
      <c r="B402" s="239" t="str">
        <f>'7E'!R17</f>
        <v>BM902ECNPS</v>
      </c>
      <c r="C402" s="239" t="s">
        <v>16732</v>
      </c>
      <c r="E402" s="301" t="s">
        <v>683</v>
      </c>
      <c r="F402" s="307">
        <f>IF(ISBLANK('7E'!E17),"##BLANK",'7E'!E17)</f>
        <v>0</v>
      </c>
    </row>
  </sheetData>
  <sheetProtection sort="0"/>
  <conditionalFormatting sqref="E4:E402">
    <cfRule type="expression" dxfId="470" priority="1">
      <formula>$C4="New Bon"</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Working Document - Excel" ma:contentTypeID="0x010100573134B1BDBFC74F8C2DBF70E4CDEAD4010003DABE3384B68D438657CFF4DDF21D07" ma:contentTypeVersion="90" ma:contentTypeDescription="" ma:contentTypeScope="" ma:versionID="e1cefa7aadf2fcb30679a5c89e78c82b">
  <xsd:schema xmlns:xsd="http://www.w3.org/2001/XMLSchema" xmlns:xs="http://www.w3.org/2001/XMLSchema" xmlns:p="http://schemas.microsoft.com/office/2006/metadata/properties" xmlns:ns2="7041854e-4853-44f9-9e63-23b7acad5461" targetNamespace="http://schemas.microsoft.com/office/2006/metadata/properties" ma:root="true" ma:fieldsID="1bbeb1752700e51e2756b189c912a60b" ns2:_="">
    <xsd:import namespace="7041854e-4853-44f9-9e63-23b7acad5461"/>
    <xsd:element name="properties">
      <xsd:complexType>
        <xsd:sequence>
          <xsd:element name="documentManagement">
            <xsd:complexType>
              <xsd:all>
                <xsd:element ref="ns2:TaxCatchAll" minOccurs="0"/>
                <xsd:element ref="ns2:TaxCatchAllLabel" minOccurs="0"/>
                <xsd:element ref="ns2:oe9d4f963f4c420b8d2b35d038476850" minOccurs="0"/>
                <xsd:element ref="ns2:a9250910d34f4f6d82af870f608babb6" minOccurs="0"/>
                <xsd:element ref="ns2:da4e9ae56afa494a84f353054bd212ec" minOccurs="0"/>
                <xsd:element ref="ns2:j7c77f2a1a924badb0d621542422dc19" minOccurs="0"/>
                <xsd:element ref="ns2:b20f10deb29d4945907115b7b62c5b70" minOccurs="0"/>
                <xsd:element ref="ns2:f8aa492165544285b4c7fe9d1b6ad82c" minOccurs="0"/>
                <xsd:element ref="ns2:j014a7bd3fd34d828fc493e84f684b49" minOccurs="0"/>
                <xsd:element ref="ns2:b2faa34e97554b63aaaf45270201a270" minOccurs="0"/>
                <xsd:element ref="ns2:m279c8e365374608a4eb2bb657f838c2" minOccurs="0"/>
                <xsd:element ref="ns2:b128efbe498d4e38a73555a2e7be12ea" minOccurs="0"/>
                <xsd:element ref="ns2:Asse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41854e-4853-44f9-9e63-23b7acad5461"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2da52b04-469a-4e7f-bcdd-dd5059019484}" ma:internalName="TaxCatchAll" ma:showField="CatchAllData" ma:web="11354919-975d-48ee-8859-4dc7ad3be72c">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2da52b04-469a-4e7f-bcdd-dd5059019484}" ma:internalName="TaxCatchAllLabel" ma:readOnly="true" ma:showField="CatchAllDataLabel" ma:web="11354919-975d-48ee-8859-4dc7ad3be72c">
      <xsd:complexType>
        <xsd:complexContent>
          <xsd:extension base="dms:MultiChoiceLookup">
            <xsd:sequence>
              <xsd:element name="Value" type="dms:Lookup" maxOccurs="unbounded" minOccurs="0" nillable="true"/>
            </xsd:sequence>
          </xsd:extension>
        </xsd:complexContent>
      </xsd:complexType>
    </xsd:element>
    <xsd:element name="oe9d4f963f4c420b8d2b35d038476850" ma:index="10" ma:taxonomy="true" ma:internalName="oe9d4f963f4c420b8d2b35d038476850" ma:taxonomyFieldName="Project_x0020_Code" ma:displayName="Project Code" ma:readOnly="false" ma:default="" ma:fieldId="{8e9d4f96-3f4c-420b-8d2b-35d038476850}" ma:sspId="e0e5cfab-624c-4e44-8ff4-7cd112c8ab77" ma:termSetId="bc23a541-aea4-4435-a073-083f538ddda8" ma:anchorId="00000000-0000-0000-0000-000000000000" ma:open="false" ma:isKeyword="false">
      <xsd:complexType>
        <xsd:sequence>
          <xsd:element ref="pc:Terms" minOccurs="0" maxOccurs="1"/>
        </xsd:sequence>
      </xsd:complexType>
    </xsd:element>
    <xsd:element name="a9250910d34f4f6d82af870f608babb6" ma:index="12" nillable="true" ma:taxonomy="true" ma:internalName="a9250910d34f4f6d82af870f608babb6" ma:taxonomyFieldName="Stakeholder" ma:displayName="Stakeholder" ma:default="" ma:fieldId="{a9250910-d34f-4f6d-82af-870f608babb6}"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da4e9ae56afa494a84f353054bd212ec" ma:index="14" ma:taxonomy="true" ma:internalName="da4e9ae56afa494a84f353054bd212ec" ma:taxonomyFieldName="Security_x0020_Classification" ma:displayName="Security Classification" ma:readOnly="false" ma:default="21;#OFFICIAL|c2540f30-f875-494b-a43f-ebfb5017a6ad" ma:fieldId="{da4e9ae5-6afa-494a-84f3-53054bd212ec}" ma:sspId="e0e5cfab-624c-4e44-8ff4-7cd112c8ab77" ma:termSetId="7ee735fb-a12e-40a4-910f-35c1a693a535" ma:anchorId="00000000-0000-0000-0000-000000000000" ma:open="false" ma:isKeyword="false">
      <xsd:complexType>
        <xsd:sequence>
          <xsd:element ref="pc:Terms" minOccurs="0" maxOccurs="1"/>
        </xsd:sequence>
      </xsd:complexType>
    </xsd:element>
    <xsd:element name="j7c77f2a1a924badb0d621542422dc19" ma:index="16" nillable="true" ma:taxonomy="true" ma:internalName="j7c77f2a1a924badb0d621542422dc19" ma:taxonomyFieldName="Meeting" ma:displayName="Meeting" ma:default="" ma:fieldId="{37c77f2a-1a92-4bad-b0d6-21542422dc19}" ma:sspId="e0e5cfab-624c-4e44-8ff4-7cd112c8ab77" ma:termSetId="97d639f9-b377-4b4b-8e24-8a2b6f8acfbc" ma:anchorId="00000000-0000-0000-0000-000000000000" ma:open="false" ma:isKeyword="false">
      <xsd:complexType>
        <xsd:sequence>
          <xsd:element ref="pc:Terms" minOccurs="0" maxOccurs="1"/>
        </xsd:sequence>
      </xsd:complexType>
    </xsd:element>
    <xsd:element name="b20f10deb29d4945907115b7b62c5b70" ma:index="18" nillable="true" ma:taxonomy="true" ma:internalName="b20f10deb29d4945907115b7b62c5b70" ma:taxonomyFieldName="Collection" ma:displayName="Collection" ma:default="" ma:fieldId="{b20f10de-b29d-4945-9071-15b7b62c5b70}" ma:sspId="e0e5cfab-624c-4e44-8ff4-7cd112c8ab77" ma:termSetId="c92d14f4-1e6e-460e-8790-d6638fa0f1bd" ma:anchorId="00000000-0000-0000-0000-000000000000" ma:open="false" ma:isKeyword="false">
      <xsd:complexType>
        <xsd:sequence>
          <xsd:element ref="pc:Terms" minOccurs="0" maxOccurs="1"/>
        </xsd:sequence>
      </xsd:complexType>
    </xsd:element>
    <xsd:element name="f8aa492165544285b4c7fe9d1b6ad82c" ma:index="20" nillable="true" ma:taxonomy="true" ma:internalName="f8aa492165544285b4c7fe9d1b6ad82c" ma:taxonomyFieldName="Stakeholder_x0020_2" ma:displayName="Stakeholder 2" ma:default="" ma:fieldId="{f8aa4921-6554-4285-b4c7-fe9d1b6ad82c}"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j014a7bd3fd34d828fc493e84f684b49" ma:index="22" nillable="true" ma:taxonomy="true" ma:internalName="j014a7bd3fd34d828fc493e84f684b49" ma:taxonomyFieldName="Stakeholder_x0020_3" ma:displayName="Stakeholder 3" ma:default="" ma:fieldId="{3014a7bd-3fd3-4d82-8fc4-93e84f684b49}"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b2faa34e97554b63aaaf45270201a270" ma:index="24" nillable="true" ma:taxonomy="true" ma:internalName="b2faa34e97554b63aaaf45270201a270" ma:taxonomyFieldName="Stakeholder_x0020_4" ma:displayName="Stakeholder 4" ma:default="" ma:fieldId="{b2faa34e-9755-4b63-aaaf-45270201a270}"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m279c8e365374608a4eb2bb657f838c2" ma:index="26" nillable="true" ma:taxonomy="true" ma:internalName="m279c8e365374608a4eb2bb657f838c2" ma:taxonomyFieldName="Stakeholder_x0020_5" ma:displayName="Stakeholder 5" ma:default="" ma:fieldId="{6279c8e3-6537-4608-a4eb-2bb657f838c2}"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b128efbe498d4e38a73555a2e7be12ea" ma:index="28" nillable="true" ma:taxonomy="true" ma:internalName="b128efbe498d4e38a73555a2e7be12ea" ma:taxonomyFieldName="Hierarchy" ma:displayName="Hierarchy" ma:readOnly="false" ma:default="" ma:fieldId="{b128efbe-498d-4e38-a735-55a2e7be12ea}" ma:taxonomyMulti="true" ma:sspId="e0e5cfab-624c-4e44-8ff4-7cd112c8ab77" ma:termSetId="810f28d6-fc1d-4797-8929-b08781167f15" ma:anchorId="00000000-0000-0000-0000-000000000000" ma:open="false" ma:isKeyword="false">
      <xsd:complexType>
        <xsd:sequence>
          <xsd:element ref="pc:Terms" minOccurs="0" maxOccurs="1"/>
        </xsd:sequence>
      </xsd:complexType>
    </xsd:element>
    <xsd:element name="Asset" ma:index="30" nillable="true" ma:displayName="Asset Type" ma:default="Standard" ma:description="Standard - Information that does not contain sensitive or personal data.&#10;Sensitive personal data - Information that contains sensitive personal data.&#10;Sensitive commercial data - Information that is sensitive but does NOT contain personal data." ma:format="RadioButtons" ma:internalName="Asset">
      <xsd:simpleType>
        <xsd:restriction base="dms:Choice">
          <xsd:enumeration value="Standard"/>
          <xsd:enumeration value="Sensitive personal data"/>
          <xsd:enumeration value="Sensitive commercial data"/>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e0e5cfab-624c-4e44-8ff4-7cd112c8ab77" ContentTypeId="0x010100573134B1BDBFC74F8C2DBF70E4CDEAD401" PreviousValue="false"/>
</file>

<file path=customXml/item4.xml><?xml version="1.0" encoding="utf-8"?>
<p:properties xmlns:p="http://schemas.microsoft.com/office/2006/metadata/properties" xmlns:xsi="http://www.w3.org/2001/XMLSchema-instance" xmlns:pc="http://schemas.microsoft.com/office/infopath/2007/PartnerControls">
  <documentManagement>
    <j7c77f2a1a924badb0d621542422dc19 xmlns="7041854e-4853-44f9-9e63-23b7acad5461">
      <Terms xmlns="http://schemas.microsoft.com/office/infopath/2007/PartnerControls"/>
    </j7c77f2a1a924badb0d621542422dc19>
    <b128efbe498d4e38a73555a2e7be12ea xmlns="7041854e-4853-44f9-9e63-23b7acad5461">
      <Terms xmlns="http://schemas.microsoft.com/office/infopath/2007/PartnerControls"/>
    </b128efbe498d4e38a73555a2e7be12ea>
    <m279c8e365374608a4eb2bb657f838c2 xmlns="7041854e-4853-44f9-9e63-23b7acad5461">
      <Terms xmlns="http://schemas.microsoft.com/office/infopath/2007/PartnerControls"/>
    </m279c8e365374608a4eb2bb657f838c2>
    <a9250910d34f4f6d82af870f608babb6 xmlns="7041854e-4853-44f9-9e63-23b7acad5461">
      <Terms xmlns="http://schemas.microsoft.com/office/infopath/2007/PartnerControls"/>
    </a9250910d34f4f6d82af870f608babb6>
    <oe9d4f963f4c420b8d2b35d038476850 xmlns="7041854e-4853-44f9-9e63-23b7acad5461">
      <Terms xmlns="http://schemas.microsoft.com/office/infopath/2007/PartnerControls">
        <TermInfo xmlns="http://schemas.microsoft.com/office/infopath/2007/PartnerControls">
          <TermName xmlns="http://schemas.microsoft.com/office/infopath/2007/PartnerControls">Company performance monitoring ＆ engagement</TermName>
          <TermId xmlns="http://schemas.microsoft.com/office/infopath/2007/PartnerControls">3cbb2248-aeb0-4f5e-8833-d72f52afb8f0</TermId>
        </TermInfo>
      </Terms>
    </oe9d4f963f4c420b8d2b35d038476850>
    <f8aa492165544285b4c7fe9d1b6ad82c xmlns="7041854e-4853-44f9-9e63-23b7acad5461">
      <Terms xmlns="http://schemas.microsoft.com/office/infopath/2007/PartnerControls"/>
    </f8aa492165544285b4c7fe9d1b6ad82c>
    <Asset xmlns="7041854e-4853-44f9-9e63-23b7acad5461">Standard</Asset>
    <TaxCatchAll xmlns="7041854e-4853-44f9-9e63-23b7acad5461">
      <Value>21</Value>
      <Value>1896</Value>
    </TaxCatchAll>
    <b20f10deb29d4945907115b7b62c5b70 xmlns="7041854e-4853-44f9-9e63-23b7acad5461">
      <Terms xmlns="http://schemas.microsoft.com/office/infopath/2007/PartnerControls"/>
    </b20f10deb29d4945907115b7b62c5b70>
    <j014a7bd3fd34d828fc493e84f684b49 xmlns="7041854e-4853-44f9-9e63-23b7acad5461">
      <Terms xmlns="http://schemas.microsoft.com/office/infopath/2007/PartnerControls"/>
    </j014a7bd3fd34d828fc493e84f684b49>
    <b2faa34e97554b63aaaf45270201a270 xmlns="7041854e-4853-44f9-9e63-23b7acad5461">
      <Terms xmlns="http://schemas.microsoft.com/office/infopath/2007/PartnerControls"/>
    </b2faa34e97554b63aaaf45270201a270>
    <da4e9ae56afa494a84f353054bd212ec xmlns="7041854e-4853-44f9-9e63-23b7acad5461">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c2540f30-f875-494b-a43f-ebfb5017a6ad</TermId>
        </TermInfo>
      </Terms>
    </da4e9ae56afa494a84f353054bd212ec>
  </documentManagement>
</p:properties>
</file>

<file path=customXml/itemProps1.xml><?xml version="1.0" encoding="utf-8"?>
<ds:datastoreItem xmlns:ds="http://schemas.openxmlformats.org/officeDocument/2006/customXml" ds:itemID="{84FA2962-3840-4BF7-A6A8-09F198C94D87}">
  <ds:schemaRefs>
    <ds:schemaRef ds:uri="http://schemas.microsoft.com/sharepoint/v3/contenttype/forms"/>
  </ds:schemaRefs>
</ds:datastoreItem>
</file>

<file path=customXml/itemProps2.xml><?xml version="1.0" encoding="utf-8"?>
<ds:datastoreItem xmlns:ds="http://schemas.openxmlformats.org/officeDocument/2006/customXml" ds:itemID="{DDFBD2BC-4C53-44FD-AB42-E014788BF8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41854e-4853-44f9-9e63-23b7acad54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E4CB6D-010F-4960-88A6-149CAC232916}">
  <ds:schemaRefs>
    <ds:schemaRef ds:uri="Microsoft.SharePoint.Taxonomy.ContentTypeSync"/>
  </ds:schemaRefs>
</ds:datastoreItem>
</file>

<file path=customXml/itemProps4.xml><?xml version="1.0" encoding="utf-8"?>
<ds:datastoreItem xmlns:ds="http://schemas.openxmlformats.org/officeDocument/2006/customXml" ds:itemID="{1648C16C-6881-4E34-B96C-48CD8069DBA3}">
  <ds:schemaRefs>
    <ds:schemaRef ds:uri="http://schemas.microsoft.com/office/2006/documentManagement/types"/>
    <ds:schemaRef ds:uri="http://schemas.microsoft.com/office/2006/metadata/properties"/>
    <ds:schemaRef ds:uri="http://www.w3.org/XML/1998/namespace"/>
    <ds:schemaRef ds:uri="http://purl.org/dc/terms/"/>
    <ds:schemaRef ds:uri="http://schemas.microsoft.com/office/infopath/2007/PartnerControls"/>
    <ds:schemaRef ds:uri="7041854e-4853-44f9-9e63-23b7acad5461"/>
    <ds:schemaRef ds:uri="http://schemas.openxmlformats.org/package/2006/metadata/core-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89</vt:i4>
      </vt:variant>
      <vt:variant>
        <vt:lpstr>Named Ranges</vt:lpstr>
      </vt:variant>
      <vt:variant>
        <vt:i4>181</vt:i4>
      </vt:variant>
    </vt:vector>
  </HeadingPairs>
  <TitlesOfParts>
    <vt:vector size="270" baseType="lpstr">
      <vt:lpstr>Lists</vt:lpstr>
      <vt:lpstr>Introduction</vt:lpstr>
      <vt:lpstr>Validation</vt:lpstr>
      <vt:lpstr>F_Outputs 1</vt:lpstr>
      <vt:lpstr>F_Outputs 2</vt:lpstr>
      <vt:lpstr>F_Outputs 4</vt:lpstr>
      <vt:lpstr>F_Outputs 5</vt:lpstr>
      <vt:lpstr>F_Outputs 6</vt:lpstr>
      <vt:lpstr>F_Outputs 7</vt:lpstr>
      <vt:lpstr>F_Outputs 8</vt:lpstr>
      <vt:lpstr>F_Outputs 9</vt:lpstr>
      <vt:lpstr>F_Outputs 10</vt:lpstr>
      <vt:lpstr>F_Outputs 11</vt:lpstr>
      <vt:lpstr>Section 1 &gt;&gt;</vt:lpstr>
      <vt:lpstr>1A</vt:lpstr>
      <vt:lpstr>1B</vt:lpstr>
      <vt:lpstr>1C</vt:lpstr>
      <vt:lpstr>1D</vt:lpstr>
      <vt:lpstr>1E</vt:lpstr>
      <vt:lpstr>1F</vt:lpstr>
      <vt:lpstr>Section 2 &gt;&gt; </vt:lpstr>
      <vt:lpstr>2A</vt:lpstr>
      <vt:lpstr>2B</vt:lpstr>
      <vt:lpstr>2C</vt:lpstr>
      <vt:lpstr>2D</vt:lpstr>
      <vt:lpstr>2E</vt:lpstr>
      <vt:lpstr>2F</vt:lpstr>
      <vt:lpstr>2G</vt:lpstr>
      <vt:lpstr>2H</vt:lpstr>
      <vt:lpstr>2I</vt:lpstr>
      <vt:lpstr>2J</vt:lpstr>
      <vt:lpstr>2K</vt:lpstr>
      <vt:lpstr>2L</vt:lpstr>
      <vt:lpstr>2M</vt:lpstr>
      <vt:lpstr>2N</vt:lpstr>
      <vt:lpstr>2O</vt:lpstr>
      <vt:lpstr>Section 4 &gt;&gt;</vt:lpstr>
      <vt:lpstr>4A</vt:lpstr>
      <vt:lpstr>4B</vt:lpstr>
      <vt:lpstr>4C</vt:lpstr>
      <vt:lpstr>4D</vt:lpstr>
      <vt:lpstr>4E</vt:lpstr>
      <vt:lpstr>4F</vt:lpstr>
      <vt:lpstr>4G</vt:lpstr>
      <vt:lpstr>4H</vt:lpstr>
      <vt:lpstr>4I</vt:lpstr>
      <vt:lpstr>4J</vt:lpstr>
      <vt:lpstr>4K</vt:lpstr>
      <vt:lpstr>4L</vt:lpstr>
      <vt:lpstr>4M</vt:lpstr>
      <vt:lpstr>4N</vt:lpstr>
      <vt:lpstr>4O</vt:lpstr>
      <vt:lpstr>4P</vt:lpstr>
      <vt:lpstr>4Q</vt:lpstr>
      <vt:lpstr>4R</vt:lpstr>
      <vt:lpstr>4S</vt:lpstr>
      <vt:lpstr>4T</vt:lpstr>
      <vt:lpstr>4U</vt:lpstr>
      <vt:lpstr>Section 5 &gt;&gt;</vt:lpstr>
      <vt:lpstr>5A</vt:lpstr>
      <vt:lpstr>5B</vt:lpstr>
      <vt:lpstr>Section 6 &gt;&gt;</vt:lpstr>
      <vt:lpstr>6A</vt:lpstr>
      <vt:lpstr>6B</vt:lpstr>
      <vt:lpstr>6C</vt:lpstr>
      <vt:lpstr>6D</vt:lpstr>
      <vt:lpstr>6F</vt:lpstr>
      <vt:lpstr>Section 7 &gt;&gt;</vt:lpstr>
      <vt:lpstr>7A</vt:lpstr>
      <vt:lpstr>7B</vt:lpstr>
      <vt:lpstr>7C</vt:lpstr>
      <vt:lpstr>7D</vt:lpstr>
      <vt:lpstr>7E</vt:lpstr>
      <vt:lpstr>7F</vt:lpstr>
      <vt:lpstr>Section 8 &gt;&gt;</vt:lpstr>
      <vt:lpstr>8A</vt:lpstr>
      <vt:lpstr>8B</vt:lpstr>
      <vt:lpstr>8C</vt:lpstr>
      <vt:lpstr>8D</vt:lpstr>
      <vt:lpstr>Section 9 &gt;&gt;</vt:lpstr>
      <vt:lpstr>9A</vt:lpstr>
      <vt:lpstr>Section 10 &gt;&gt;</vt:lpstr>
      <vt:lpstr>10A</vt:lpstr>
      <vt:lpstr>10B</vt:lpstr>
      <vt:lpstr>10C</vt:lpstr>
      <vt:lpstr>10D</vt:lpstr>
      <vt:lpstr>10E</vt:lpstr>
      <vt:lpstr>Section 11 &gt;&gt;</vt:lpstr>
      <vt:lpstr>11A</vt:lpstr>
      <vt:lpstr>Anglian_Water</vt:lpstr>
      <vt:lpstr>Classification_of_treatment_works</vt:lpstr>
      <vt:lpstr>Dŵr_Cymru</vt:lpstr>
      <vt:lpstr>Northumbrian_Water</vt:lpstr>
      <vt:lpstr>'10A'!Print_Area</vt:lpstr>
      <vt:lpstr>'10B'!Print_Area</vt:lpstr>
      <vt:lpstr>'10C'!Print_Area</vt:lpstr>
      <vt:lpstr>'10D'!Print_Area</vt:lpstr>
      <vt:lpstr>'10E'!Print_Area</vt:lpstr>
      <vt:lpstr>'11A'!Print_Area</vt:lpstr>
      <vt:lpstr>'1A'!Print_Area</vt:lpstr>
      <vt:lpstr>'1B'!Print_Area</vt:lpstr>
      <vt:lpstr>'1C'!Print_Area</vt:lpstr>
      <vt:lpstr>'1D'!Print_Area</vt:lpstr>
      <vt:lpstr>'1E'!Print_Area</vt:lpstr>
      <vt:lpstr>'2A'!Print_Area</vt:lpstr>
      <vt:lpstr>'2B'!Print_Area</vt:lpstr>
      <vt:lpstr>'2C'!Print_Area</vt:lpstr>
      <vt:lpstr>'2D'!Print_Area</vt:lpstr>
      <vt:lpstr>'2E'!Print_Area</vt:lpstr>
      <vt:lpstr>'2F'!Print_Area</vt:lpstr>
      <vt:lpstr>'2G'!Print_Area</vt:lpstr>
      <vt:lpstr>'2H'!Print_Area</vt:lpstr>
      <vt:lpstr>'2I'!Print_Area</vt:lpstr>
      <vt:lpstr>'2J'!Print_Area</vt:lpstr>
      <vt:lpstr>'2K'!Print_Area</vt:lpstr>
      <vt:lpstr>'2L'!Print_Area</vt:lpstr>
      <vt:lpstr>'2M'!Print_Area</vt:lpstr>
      <vt:lpstr>'2N'!Print_Area</vt:lpstr>
      <vt:lpstr>'2O'!Print_Area</vt:lpstr>
      <vt:lpstr>'4A'!Print_Area</vt:lpstr>
      <vt:lpstr>'4B'!Print_Area</vt:lpstr>
      <vt:lpstr>'4C'!Print_Area</vt:lpstr>
      <vt:lpstr>'4D'!Print_Area</vt:lpstr>
      <vt:lpstr>'4E'!Print_Area</vt:lpstr>
      <vt:lpstr>'4F'!Print_Area</vt:lpstr>
      <vt:lpstr>'4G'!Print_Area</vt:lpstr>
      <vt:lpstr>'4H'!Print_Area</vt:lpstr>
      <vt:lpstr>'4I'!Print_Area</vt:lpstr>
      <vt:lpstr>'4J'!Print_Area</vt:lpstr>
      <vt:lpstr>'4K'!Print_Area</vt:lpstr>
      <vt:lpstr>'4L'!Print_Area</vt:lpstr>
      <vt:lpstr>'4M'!Print_Area</vt:lpstr>
      <vt:lpstr>'4N'!Print_Area</vt:lpstr>
      <vt:lpstr>'4O'!Print_Area</vt:lpstr>
      <vt:lpstr>'4P'!Print_Area</vt:lpstr>
      <vt:lpstr>'4Q'!Print_Area</vt:lpstr>
      <vt:lpstr>'4R'!Print_Area</vt:lpstr>
      <vt:lpstr>'5A'!Print_Area</vt:lpstr>
      <vt:lpstr>'5B'!Print_Area</vt:lpstr>
      <vt:lpstr>'6A'!Print_Area</vt:lpstr>
      <vt:lpstr>'6B'!Print_Area</vt:lpstr>
      <vt:lpstr>'6C'!Print_Area</vt:lpstr>
      <vt:lpstr>'6D'!Print_Area</vt:lpstr>
      <vt:lpstr>'6F'!Print_Area</vt:lpstr>
      <vt:lpstr>'7A'!Print_Area</vt:lpstr>
      <vt:lpstr>'7B'!Print_Area</vt:lpstr>
      <vt:lpstr>'7C'!Print_Area</vt:lpstr>
      <vt:lpstr>'7D'!Print_Area</vt:lpstr>
      <vt:lpstr>'7E'!Print_Area</vt:lpstr>
      <vt:lpstr>'7F'!Print_Area</vt:lpstr>
      <vt:lpstr>'8A'!Print_Area</vt:lpstr>
      <vt:lpstr>'8B'!Print_Area</vt:lpstr>
      <vt:lpstr>'8C'!Print_Area</vt:lpstr>
      <vt:lpstr>'8D'!Print_Area</vt:lpstr>
      <vt:lpstr>'9A'!Print_Area</vt:lpstr>
      <vt:lpstr>Severn_Trent_Water</vt:lpstr>
      <vt:lpstr>South_West_Water</vt:lpstr>
      <vt:lpstr>Southern_Water</vt:lpstr>
      <vt:lpstr>Thames_Water</vt:lpstr>
      <vt:lpstr>United_Utilities_Water</vt:lpstr>
      <vt:lpstr>Wessex_Water</vt:lpstr>
      <vt:lpstr>Yorkshire_Water</vt:lpstr>
      <vt:lpstr>'1A'!Z_1B259DF3_2D8D_4DFB_A9C4_F29F1CEBD105_.wvu.PrintArea</vt:lpstr>
      <vt:lpstr>'1B'!Z_1B259DF3_2D8D_4DFB_A9C4_F29F1CEBD105_.wvu.PrintArea</vt:lpstr>
      <vt:lpstr>'1C'!Z_1B259DF3_2D8D_4DFB_A9C4_F29F1CEBD105_.wvu.PrintArea</vt:lpstr>
      <vt:lpstr>'1E'!Z_1B259DF3_2D8D_4DFB_A9C4_F29F1CEBD105_.wvu.PrintArea</vt:lpstr>
      <vt:lpstr>'2B'!Z_1B259DF3_2D8D_4DFB_A9C4_F29F1CEBD105_.wvu.PrintArea</vt:lpstr>
      <vt:lpstr>'2E'!Z_1B259DF3_2D8D_4DFB_A9C4_F29F1CEBD105_.wvu.PrintArea</vt:lpstr>
      <vt:lpstr>'2F'!Z_1B259DF3_2D8D_4DFB_A9C4_F29F1CEBD105_.wvu.PrintArea</vt:lpstr>
      <vt:lpstr>'2G'!Z_1B259DF3_2D8D_4DFB_A9C4_F29F1CEBD105_.wvu.PrintArea</vt:lpstr>
      <vt:lpstr>'2H'!Z_1B259DF3_2D8D_4DFB_A9C4_F29F1CEBD105_.wvu.PrintArea</vt:lpstr>
      <vt:lpstr>'2I'!Z_1B259DF3_2D8D_4DFB_A9C4_F29F1CEBD105_.wvu.PrintArea</vt:lpstr>
      <vt:lpstr>'2J'!Z_1B259DF3_2D8D_4DFB_A9C4_F29F1CEBD105_.wvu.PrintArea</vt:lpstr>
      <vt:lpstr>'2K'!Z_1B259DF3_2D8D_4DFB_A9C4_F29F1CEBD105_.wvu.PrintArea</vt:lpstr>
      <vt:lpstr>'2L'!Z_1B259DF3_2D8D_4DFB_A9C4_F29F1CEBD105_.wvu.PrintArea</vt:lpstr>
      <vt:lpstr>'2M'!Z_1B259DF3_2D8D_4DFB_A9C4_F29F1CEBD105_.wvu.PrintArea</vt:lpstr>
      <vt:lpstr>'4A'!Z_1B259DF3_2D8D_4DFB_A9C4_F29F1CEBD105_.wvu.PrintArea</vt:lpstr>
      <vt:lpstr>'4C'!Z_1B259DF3_2D8D_4DFB_A9C4_F29F1CEBD105_.wvu.PrintArea</vt:lpstr>
      <vt:lpstr>'4D'!Z_1B259DF3_2D8D_4DFB_A9C4_F29F1CEBD105_.wvu.PrintArea</vt:lpstr>
      <vt:lpstr>'4E'!Z_1B259DF3_2D8D_4DFB_A9C4_F29F1CEBD105_.wvu.PrintArea</vt:lpstr>
      <vt:lpstr>'4H'!Z_1B259DF3_2D8D_4DFB_A9C4_F29F1CEBD105_.wvu.PrintArea</vt:lpstr>
      <vt:lpstr>'4I'!Z_1B259DF3_2D8D_4DFB_A9C4_F29F1CEBD105_.wvu.PrintArea</vt:lpstr>
      <vt:lpstr>'4J'!Z_1B259DF3_2D8D_4DFB_A9C4_F29F1CEBD105_.wvu.PrintArea</vt:lpstr>
      <vt:lpstr>'4K'!Z_1B259DF3_2D8D_4DFB_A9C4_F29F1CEBD105_.wvu.PrintArea</vt:lpstr>
      <vt:lpstr>'4M'!Z_1B259DF3_2D8D_4DFB_A9C4_F29F1CEBD105_.wvu.PrintArea</vt:lpstr>
      <vt:lpstr>'4O'!Z_1B259DF3_2D8D_4DFB_A9C4_F29F1CEBD105_.wvu.PrintArea</vt:lpstr>
      <vt:lpstr>'4P'!Z_1B259DF3_2D8D_4DFB_A9C4_F29F1CEBD105_.wvu.PrintArea</vt:lpstr>
      <vt:lpstr>'1A'!Z_650D7366_A5BD_406B_9661_ED9F5F01D420_.wvu.PrintArea</vt:lpstr>
      <vt:lpstr>'1B'!Z_650D7366_A5BD_406B_9661_ED9F5F01D420_.wvu.PrintArea</vt:lpstr>
      <vt:lpstr>'1C'!Z_650D7366_A5BD_406B_9661_ED9F5F01D420_.wvu.PrintArea</vt:lpstr>
      <vt:lpstr>'1E'!Z_650D7366_A5BD_406B_9661_ED9F5F01D420_.wvu.PrintArea</vt:lpstr>
      <vt:lpstr>'2B'!Z_650D7366_A5BD_406B_9661_ED9F5F01D420_.wvu.PrintArea</vt:lpstr>
      <vt:lpstr>'2E'!Z_650D7366_A5BD_406B_9661_ED9F5F01D420_.wvu.PrintArea</vt:lpstr>
      <vt:lpstr>'2F'!Z_650D7366_A5BD_406B_9661_ED9F5F01D420_.wvu.PrintArea</vt:lpstr>
      <vt:lpstr>'2G'!Z_650D7366_A5BD_406B_9661_ED9F5F01D420_.wvu.PrintArea</vt:lpstr>
      <vt:lpstr>'2H'!Z_650D7366_A5BD_406B_9661_ED9F5F01D420_.wvu.PrintArea</vt:lpstr>
      <vt:lpstr>'2I'!Z_650D7366_A5BD_406B_9661_ED9F5F01D420_.wvu.PrintArea</vt:lpstr>
      <vt:lpstr>'2L'!Z_650D7366_A5BD_406B_9661_ED9F5F01D420_.wvu.PrintArea</vt:lpstr>
      <vt:lpstr>'2M'!Z_650D7366_A5BD_406B_9661_ED9F5F01D420_.wvu.PrintArea</vt:lpstr>
      <vt:lpstr>'4A'!Z_650D7366_A5BD_406B_9661_ED9F5F01D420_.wvu.PrintArea</vt:lpstr>
      <vt:lpstr>'4C'!Z_650D7366_A5BD_406B_9661_ED9F5F01D420_.wvu.PrintArea</vt:lpstr>
      <vt:lpstr>'4H'!Z_650D7366_A5BD_406B_9661_ED9F5F01D420_.wvu.PrintArea</vt:lpstr>
      <vt:lpstr>'4I'!Z_650D7366_A5BD_406B_9661_ED9F5F01D420_.wvu.PrintArea</vt:lpstr>
      <vt:lpstr>'1A'!Z_71BC5093_C9C1_4AA0_864A_AADBDC96B3C1_.wvu.PrintArea</vt:lpstr>
      <vt:lpstr>'1B'!Z_71BC5093_C9C1_4AA0_864A_AADBDC96B3C1_.wvu.PrintArea</vt:lpstr>
      <vt:lpstr>'1C'!Z_71BC5093_C9C1_4AA0_864A_AADBDC96B3C1_.wvu.PrintArea</vt:lpstr>
      <vt:lpstr>'1D'!Z_71BC5093_C9C1_4AA0_864A_AADBDC96B3C1_.wvu.PrintArea</vt:lpstr>
      <vt:lpstr>'1E'!Z_71BC5093_C9C1_4AA0_864A_AADBDC96B3C1_.wvu.PrintArea</vt:lpstr>
      <vt:lpstr>'2A'!Z_71BC5093_C9C1_4AA0_864A_AADBDC96B3C1_.wvu.PrintArea</vt:lpstr>
      <vt:lpstr>'2B'!Z_71BC5093_C9C1_4AA0_864A_AADBDC96B3C1_.wvu.PrintArea</vt:lpstr>
      <vt:lpstr>'2C'!Z_71BC5093_C9C1_4AA0_864A_AADBDC96B3C1_.wvu.PrintArea</vt:lpstr>
      <vt:lpstr>'2D'!Z_71BC5093_C9C1_4AA0_864A_AADBDC96B3C1_.wvu.PrintArea</vt:lpstr>
      <vt:lpstr>'2E'!Z_71BC5093_C9C1_4AA0_864A_AADBDC96B3C1_.wvu.PrintArea</vt:lpstr>
      <vt:lpstr>'2F'!Z_71BC5093_C9C1_4AA0_864A_AADBDC96B3C1_.wvu.PrintArea</vt:lpstr>
      <vt:lpstr>'2G'!Z_71BC5093_C9C1_4AA0_864A_AADBDC96B3C1_.wvu.PrintArea</vt:lpstr>
      <vt:lpstr>'2H'!Z_71BC5093_C9C1_4AA0_864A_AADBDC96B3C1_.wvu.PrintArea</vt:lpstr>
      <vt:lpstr>'2I'!Z_71BC5093_C9C1_4AA0_864A_AADBDC96B3C1_.wvu.PrintArea</vt:lpstr>
      <vt:lpstr>'2J'!Z_71BC5093_C9C1_4AA0_864A_AADBDC96B3C1_.wvu.PrintArea</vt:lpstr>
      <vt:lpstr>'2K'!Z_71BC5093_C9C1_4AA0_864A_AADBDC96B3C1_.wvu.PrintArea</vt:lpstr>
      <vt:lpstr>'2L'!Z_71BC5093_C9C1_4AA0_864A_AADBDC96B3C1_.wvu.PrintArea</vt:lpstr>
      <vt:lpstr>'2M'!Z_71BC5093_C9C1_4AA0_864A_AADBDC96B3C1_.wvu.PrintArea</vt:lpstr>
      <vt:lpstr>'2N'!Z_71BC5093_C9C1_4AA0_864A_AADBDC96B3C1_.wvu.PrintArea</vt:lpstr>
      <vt:lpstr>'2O'!Z_71BC5093_C9C1_4AA0_864A_AADBDC96B3C1_.wvu.PrintArea</vt:lpstr>
      <vt:lpstr>'4A'!Z_71BC5093_C9C1_4AA0_864A_AADBDC96B3C1_.wvu.PrintArea</vt:lpstr>
      <vt:lpstr>'4C'!Z_71BC5093_C9C1_4AA0_864A_AADBDC96B3C1_.wvu.PrintArea</vt:lpstr>
      <vt:lpstr>'4D'!Z_71BC5093_C9C1_4AA0_864A_AADBDC96B3C1_.wvu.PrintArea</vt:lpstr>
      <vt:lpstr>'4E'!Z_71BC5093_C9C1_4AA0_864A_AADBDC96B3C1_.wvu.PrintArea</vt:lpstr>
      <vt:lpstr>'4F'!Z_71BC5093_C9C1_4AA0_864A_AADBDC96B3C1_.wvu.PrintArea</vt:lpstr>
      <vt:lpstr>'4G'!Z_71BC5093_C9C1_4AA0_864A_AADBDC96B3C1_.wvu.PrintArea</vt:lpstr>
      <vt:lpstr>'4H'!Z_71BC5093_C9C1_4AA0_864A_AADBDC96B3C1_.wvu.PrintArea</vt:lpstr>
      <vt:lpstr>'4I'!Z_71BC5093_C9C1_4AA0_864A_AADBDC96B3C1_.wvu.PrintArea</vt:lpstr>
      <vt:lpstr>'4J'!Z_71BC5093_C9C1_4AA0_864A_AADBDC96B3C1_.wvu.PrintArea</vt:lpstr>
      <vt:lpstr>'4K'!Z_71BC5093_C9C1_4AA0_864A_AADBDC96B3C1_.wvu.PrintArea</vt:lpstr>
      <vt:lpstr>'4L'!Z_71BC5093_C9C1_4AA0_864A_AADBDC96B3C1_.wvu.PrintArea</vt:lpstr>
      <vt:lpstr>'4M'!Z_71BC5093_C9C1_4AA0_864A_AADBDC96B3C1_.wvu.PrintArea</vt:lpstr>
      <vt:lpstr>'4N'!Z_71BC5093_C9C1_4AA0_864A_AADBDC96B3C1_.wvu.PrintArea</vt:lpstr>
      <vt:lpstr>'4O'!Z_71BC5093_C9C1_4AA0_864A_AADBDC96B3C1_.wvu.PrintArea</vt:lpstr>
      <vt:lpstr>'4P'!Z_71BC5093_C9C1_4AA0_864A_AADBDC96B3C1_.wvu.PrintArea</vt:lpstr>
      <vt:lpstr>'4Q'!Z_71BC5093_C9C1_4AA0_864A_AADBDC96B3C1_.wvu.PrintArea</vt:lpstr>
      <vt:lpstr>'4R'!Z_71BC5093_C9C1_4AA0_864A_AADBDC96B3C1_.wvu.PrintArea</vt:lpstr>
      <vt:lpstr>'7E'!Z_71BC5093_C9C1_4AA0_864A_AADBDC96B3C1_.wvu.PrintArea</vt:lpstr>
      <vt:lpstr>'8A'!Z_71BC5093_C9C1_4AA0_864A_AADBDC96B3C1_.wvu.PrintArea</vt:lpstr>
      <vt:lpstr>'8D'!Z_71BC5093_C9C1_4AA0_864A_AADBDC96B3C1_.wvu.PrintArea</vt:lpstr>
      <vt:lpstr>'1A'!Z_9D0BCB94_913C_464E_843B_7A43F508C4E7_.wvu.PrintArea</vt:lpstr>
      <vt:lpstr>'1B'!Z_9D0BCB94_913C_464E_843B_7A43F508C4E7_.wvu.PrintArea</vt:lpstr>
      <vt:lpstr>'1C'!Z_9D0BCB94_913C_464E_843B_7A43F508C4E7_.wvu.PrintArea</vt:lpstr>
      <vt:lpstr>'1E'!Z_9D0BCB94_913C_464E_843B_7A43F508C4E7_.wvu.PrintArea</vt:lpstr>
      <vt:lpstr>'2B'!Z_9D0BCB94_913C_464E_843B_7A43F508C4E7_.wvu.PrintArea</vt:lpstr>
      <vt:lpstr>'2E'!Z_9D0BCB94_913C_464E_843B_7A43F508C4E7_.wvu.PrintArea</vt:lpstr>
      <vt:lpstr>'2F'!Z_9D0BCB94_913C_464E_843B_7A43F508C4E7_.wvu.PrintArea</vt:lpstr>
      <vt:lpstr>'2G'!Z_9D0BCB94_913C_464E_843B_7A43F508C4E7_.wvu.PrintArea</vt:lpstr>
      <vt:lpstr>'2H'!Z_9D0BCB94_913C_464E_843B_7A43F508C4E7_.wvu.PrintArea</vt:lpstr>
      <vt:lpstr>'2I'!Z_9D0BCB94_913C_464E_843B_7A43F508C4E7_.wvu.PrintArea</vt:lpstr>
      <vt:lpstr>'2L'!Z_9D0BCB94_913C_464E_843B_7A43F508C4E7_.wvu.PrintArea</vt:lpstr>
      <vt:lpstr>'2M'!Z_9D0BCB94_913C_464E_843B_7A43F508C4E7_.wvu.PrintArea</vt:lpstr>
      <vt:lpstr>'4A'!Z_9D0BCB94_913C_464E_843B_7A43F508C4E7_.wvu.PrintArea</vt:lpstr>
      <vt:lpstr>'4C'!Z_9D0BCB94_913C_464E_843B_7A43F508C4E7_.wvu.PrintArea</vt:lpstr>
      <vt:lpstr>'4H'!Z_9D0BCB94_913C_464E_843B_7A43F508C4E7_.wvu.PrintArea</vt:lpstr>
      <vt:lpstr>'4I'!Z_9D0BCB94_913C_464E_843B_7A43F508C4E7_.wvu.PrintArea</vt:lpstr>
      <vt:lpstr>'1A'!Z_C52B46E3_F629_4DFA_829C_FFB772C5F657_.wvu.PrintArea</vt:lpstr>
      <vt:lpstr>'1B'!Z_C52B46E3_F629_4DFA_829C_FFB772C5F657_.wvu.PrintArea</vt:lpstr>
      <vt:lpstr>'1C'!Z_C52B46E3_F629_4DFA_829C_FFB772C5F657_.wvu.PrintArea</vt:lpstr>
      <vt:lpstr>'2B'!Z_C52B46E3_F629_4DFA_829C_FFB772C5F657_.wvu.PrintArea</vt:lpstr>
      <vt:lpstr>'2E'!Z_C52B46E3_F629_4DFA_829C_FFB772C5F657_.wvu.PrintArea</vt:lpstr>
      <vt:lpstr>'2I'!Z_C52B46E3_F629_4DFA_829C_FFB772C5F657_.wvu.PrintArea</vt:lpstr>
      <vt:lpstr>'2L'!Z_C52B46E3_F629_4DFA_829C_FFB772C5F657_.wvu.PrintArea</vt:lpstr>
      <vt:lpstr>'2M'!Z_C52B46E3_F629_4DFA_829C_FFB772C5F657_.wvu.PrintArea</vt:lpstr>
      <vt:lpstr>'4C'!Z_C52B46E3_F629_4DFA_829C_FFB772C5F657_.wvu.PrintArea</vt:lpstr>
      <vt:lpstr>'4H'!Z_C52B46E3_F629_4DFA_829C_FFB772C5F657_.wvu.PrintArea</vt:lpstr>
      <vt:lpstr>'4I'!Z_C52B46E3_F629_4DFA_829C_FFB772C5F657_.wvu.PrintArea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2022-02-11T11:18:17Z</dcterms:created>
  <dcterms:modified xsi:type="dcterms:W3CDTF">2022-07-15T15:19:45Z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0x010100573134B1BDBFC74F8C2DBF70E4CDEAD4010003DABE3384B68D438657CFF4DDF21D07</vt:lpwstr>
  </property>
  <property fmtid="{D5CDD505-2E9C-101B-9397-08002B2CF9AE}" pid="3" name="Meeting">
    <vt:lpwstr/>
  </property>
  <property fmtid="{D5CDD505-2E9C-101B-9397-08002B2CF9AE}" pid="4" name="Stakeholder 2">
    <vt:lpwstr/>
  </property>
  <property fmtid="{D5CDD505-2E9C-101B-9397-08002B2CF9AE}" pid="5" name="Hierarchy">
    <vt:lpwstr/>
  </property>
  <property fmtid="{D5CDD505-2E9C-101B-9397-08002B2CF9AE}" pid="6" name="Collection">
    <vt:lpwstr/>
  </property>
  <property fmtid="{D5CDD505-2E9C-101B-9397-08002B2CF9AE}" pid="7" name="Stakeholder 5">
    <vt:lpwstr/>
  </property>
  <property fmtid="{D5CDD505-2E9C-101B-9397-08002B2CF9AE}" pid="8" name="Project Code">
    <vt:lpwstr>1896;#Company performance monitoring ＆ engagement|3cbb2248-aeb0-4f5e-8833-d72f52afb8f0</vt:lpwstr>
  </property>
  <property fmtid="{D5CDD505-2E9C-101B-9397-08002B2CF9AE}" pid="9" name="Stakeholder 3">
    <vt:lpwstr/>
  </property>
  <property fmtid="{D5CDD505-2E9C-101B-9397-08002B2CF9AE}" pid="10" name="Stakeholder">
    <vt:lpwstr/>
  </property>
  <property fmtid="{D5CDD505-2E9C-101B-9397-08002B2CF9AE}" pid="11" name="Security Classification">
    <vt:lpwstr>21;#OFFICIAL|c2540f30-f875-494b-a43f-ebfb5017a6ad</vt:lpwstr>
  </property>
  <property fmtid="{D5CDD505-2E9C-101B-9397-08002B2CF9AE}" pid="12" name="Stakeholder 4">
    <vt:lpwstr/>
  </property>
</Properties>
</file>